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3.xml" ContentType="application/vnd.openxmlformats-officedocument.spreadsheetml.worksheet+xml"/>
  <Override PartName="/xl/worksheets/sheet3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3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9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EU27\"/>
    </mc:Choice>
  </mc:AlternateContent>
  <bookViews>
    <workbookView xWindow="0" yWindow="0" windowWidth="23040" windowHeight="6600" tabRatio="759"/>
  </bookViews>
  <sheets>
    <sheet name="cover" sheetId="1" r:id="rId1"/>
    <sheet name="index" sheetId="2" r:id="rId2"/>
    <sheet name="Ind_Summary" sheetId="4" r:id="rId3"/>
    <sheet name="Ind_Summary_fec" sheetId="5" r:id="rId4"/>
    <sheet name="Ind_Summary_ued" sheetId="6" r:id="rId5"/>
    <sheet name="Ind_Summary_emi" sheetId="7" r:id="rId6"/>
    <sheet name="ISI" sheetId="8" r:id="rId7"/>
    <sheet name="ISI_fec" sheetId="9" r:id="rId8"/>
    <sheet name="ISI_ued" sheetId="10" r:id="rId9"/>
    <sheet name="ISI_emi" sheetId="11" r:id="rId10"/>
    <sheet name="NFM" sheetId="12" r:id="rId11"/>
    <sheet name="NFM_fec" sheetId="13" r:id="rId12"/>
    <sheet name="NFM_ued" sheetId="14" r:id="rId13"/>
    <sheet name="NFM_emi" sheetId="15" r:id="rId14"/>
    <sheet name="CHI" sheetId="16" r:id="rId15"/>
    <sheet name="CHI_fec" sheetId="17" r:id="rId16"/>
    <sheet name="CHI_ued" sheetId="18" r:id="rId17"/>
    <sheet name="CHI_emi" sheetId="19" r:id="rId18"/>
    <sheet name="NMM" sheetId="20" r:id="rId19"/>
    <sheet name="NMM_fec" sheetId="21" r:id="rId20"/>
    <sheet name="NMM_ued" sheetId="22" r:id="rId21"/>
    <sheet name="NMM_emi" sheetId="23" r:id="rId22"/>
    <sheet name="PPA" sheetId="24" r:id="rId23"/>
    <sheet name="PPA_fec" sheetId="25" r:id="rId24"/>
    <sheet name="PPA_ued" sheetId="26" r:id="rId25"/>
    <sheet name="PPA_emi" sheetId="27" r:id="rId26"/>
    <sheet name="FBT" sheetId="28" r:id="rId27"/>
    <sheet name="FBT_fec" sheetId="29" r:id="rId28"/>
    <sheet name="FBT_ued" sheetId="30" r:id="rId29"/>
    <sheet name="FBT_emi" sheetId="31" r:id="rId30"/>
    <sheet name="TRE" sheetId="32" r:id="rId31"/>
    <sheet name="TRE_fec" sheetId="33" r:id="rId32"/>
    <sheet name="TRE_ued" sheetId="34" r:id="rId33"/>
    <sheet name="TRE_emi" sheetId="35" r:id="rId34"/>
    <sheet name="MAE" sheetId="36" r:id="rId35"/>
    <sheet name="MAE_fec" sheetId="37" r:id="rId36"/>
    <sheet name="MAE_ued" sheetId="38" r:id="rId37"/>
    <sheet name="MAE_emi" sheetId="39" r:id="rId38"/>
    <sheet name="TEL" sheetId="40" r:id="rId39"/>
    <sheet name="TEL_fec" sheetId="41" r:id="rId40"/>
    <sheet name="TEL_ued" sheetId="42" r:id="rId41"/>
    <sheet name="TEL_emi" sheetId="43" r:id="rId42"/>
    <sheet name="WWP" sheetId="44" r:id="rId43"/>
    <sheet name="WWP_fec" sheetId="45" r:id="rId44"/>
    <sheet name="WWP_ued" sheetId="46" r:id="rId45"/>
    <sheet name="WWP_emi" sheetId="47" r:id="rId46"/>
    <sheet name="OIS" sheetId="48" r:id="rId47"/>
    <sheet name="OIS_fec" sheetId="49" r:id="rId48"/>
    <sheet name="OIS_ued" sheetId="50" r:id="rId49"/>
    <sheet name="OIS_emi" sheetId="51" r:id="rId50"/>
  </sheets>
  <definedNames>
    <definedName name="_xlnm.Print_Area" localSheetId="2">Ind_Summary!$A$1:$L$128</definedName>
    <definedName name="_xlnm.Print_Titles" localSheetId="14">CHI!$1:$1</definedName>
    <definedName name="_xlnm.Print_Titles" localSheetId="17">CHI_emi!$1:$1</definedName>
    <definedName name="_xlnm.Print_Titles" localSheetId="15">CHI_fec!$1:$1</definedName>
    <definedName name="_xlnm.Print_Titles" localSheetId="16">CHI_ued!$1:$1</definedName>
    <definedName name="_xlnm.Print_Titles" localSheetId="26">FBT!$1:$1</definedName>
    <definedName name="_xlnm.Print_Titles" localSheetId="29">FBT_emi!$1:$1</definedName>
    <definedName name="_xlnm.Print_Titles" localSheetId="27">FBT_fec!$1:$1</definedName>
    <definedName name="_xlnm.Print_Titles" localSheetId="28">FBT_ued!$1:$1</definedName>
    <definedName name="_xlnm.Print_Titles" localSheetId="2">Ind_Summary!$1:$1</definedName>
    <definedName name="_xlnm.Print_Titles" localSheetId="5">Ind_Summary_emi!$1:$1</definedName>
    <definedName name="_xlnm.Print_Titles" localSheetId="3">Ind_Summary_fec!$1:$1</definedName>
    <definedName name="_xlnm.Print_Titles" localSheetId="4">Ind_Summary_ued!$1:$1</definedName>
    <definedName name="_xlnm.Print_Titles" localSheetId="6">ISI!$1:$1</definedName>
    <definedName name="_xlnm.Print_Titles" localSheetId="9">ISI_emi!$1:$1</definedName>
    <definedName name="_xlnm.Print_Titles" localSheetId="7">ISI_fec!$1:$1</definedName>
    <definedName name="_xlnm.Print_Titles" localSheetId="8">ISI_ued!$1:$1</definedName>
    <definedName name="_xlnm.Print_Titles" localSheetId="34">MAE!$1:$1</definedName>
    <definedName name="_xlnm.Print_Titles" localSheetId="37">MAE_emi!$1:$1</definedName>
    <definedName name="_xlnm.Print_Titles" localSheetId="35">MAE_fec!$1:$1</definedName>
    <definedName name="_xlnm.Print_Titles" localSheetId="36">MAE_ued!$1:$1</definedName>
    <definedName name="_xlnm.Print_Titles" localSheetId="10">NFM!$1:$1</definedName>
    <definedName name="_xlnm.Print_Titles" localSheetId="13">NFM_emi!$1:$1</definedName>
    <definedName name="_xlnm.Print_Titles" localSheetId="11">NFM_fec!$1:$1</definedName>
    <definedName name="_xlnm.Print_Titles" localSheetId="12">NFM_ued!$1:$1</definedName>
    <definedName name="_xlnm.Print_Titles" localSheetId="18">NMM!$1:$1</definedName>
    <definedName name="_xlnm.Print_Titles" localSheetId="21">NMM_emi!$1:$1</definedName>
    <definedName name="_xlnm.Print_Titles" localSheetId="19">NMM_fec!$1:$1</definedName>
    <definedName name="_xlnm.Print_Titles" localSheetId="20">NMM_ued!$1:$1</definedName>
    <definedName name="_xlnm.Print_Titles" localSheetId="46">OIS!$1:$1</definedName>
    <definedName name="_xlnm.Print_Titles" localSheetId="49">OIS_emi!$1:$1</definedName>
    <definedName name="_xlnm.Print_Titles" localSheetId="47">OIS_fec!$1:$1</definedName>
    <definedName name="_xlnm.Print_Titles" localSheetId="48">OIS_ued!$1:$1</definedName>
    <definedName name="_xlnm.Print_Titles" localSheetId="22">PPA!$1:$1</definedName>
    <definedName name="_xlnm.Print_Titles" localSheetId="25">PPA_emi!$1:$1</definedName>
    <definedName name="_xlnm.Print_Titles" localSheetId="23">PPA_fec!$1:$1</definedName>
    <definedName name="_xlnm.Print_Titles" localSheetId="24">PPA_ued!$1:$1</definedName>
    <definedName name="_xlnm.Print_Titles" localSheetId="38">TEL!$1:$1</definedName>
    <definedName name="_xlnm.Print_Titles" localSheetId="41">TEL_emi!$1:$1</definedName>
    <definedName name="_xlnm.Print_Titles" localSheetId="39">TEL_fec!$1:$1</definedName>
    <definedName name="_xlnm.Print_Titles" localSheetId="40">TEL_ued!$1:$1</definedName>
    <definedName name="_xlnm.Print_Titles" localSheetId="30">TRE!$1:$1</definedName>
    <definedName name="_xlnm.Print_Titles" localSheetId="33">TRE_emi!$1:$1</definedName>
    <definedName name="_xlnm.Print_Titles" localSheetId="31">TRE_fec!$1:$1</definedName>
    <definedName name="_xlnm.Print_Titles" localSheetId="32">TRE_ued!$1:$1</definedName>
    <definedName name="_xlnm.Print_Titles" localSheetId="42">WWP!$1:$1</definedName>
    <definedName name="_xlnm.Print_Titles" localSheetId="45">WWP_emi!$1:$1</definedName>
    <definedName name="_xlnm.Print_Titles" localSheetId="43">WWP_fec!$1:$1</definedName>
    <definedName name="_xlnm.Print_Titles" localSheetId="44">WWP_ued!$1:$1</definedName>
  </definedNames>
  <calcPr calcId="162913"/>
</workbook>
</file>

<file path=xl/calcChain.xml><?xml version="1.0" encoding="utf-8"?>
<calcChain xmlns="http://schemas.openxmlformats.org/spreadsheetml/2006/main">
  <c r="W107" i="51" l="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C107" i="51"/>
  <c r="B107" i="51"/>
  <c r="W106" i="51"/>
  <c r="V106" i="51"/>
  <c r="U106" i="51"/>
  <c r="T106" i="51"/>
  <c r="S106" i="51"/>
  <c r="R106" i="51"/>
  <c r="Q106" i="51"/>
  <c r="P106" i="51"/>
  <c r="O106" i="51"/>
  <c r="N106" i="51"/>
  <c r="M106" i="51"/>
  <c r="L106" i="51"/>
  <c r="K106" i="51"/>
  <c r="J106" i="51"/>
  <c r="I106" i="51"/>
  <c r="H106" i="51"/>
  <c r="G106" i="51"/>
  <c r="F106" i="51"/>
  <c r="E106" i="51"/>
  <c r="D106" i="51"/>
  <c r="C106" i="51"/>
  <c r="B106" i="51"/>
  <c r="L104" i="51"/>
  <c r="D104" i="51"/>
  <c r="W102" i="51"/>
  <c r="V102" i="51"/>
  <c r="U102" i="51"/>
  <c r="T102" i="51"/>
  <c r="S102" i="51"/>
  <c r="R102" i="51"/>
  <c r="Q102" i="51"/>
  <c r="P102" i="51"/>
  <c r="O102" i="51"/>
  <c r="N102" i="51"/>
  <c r="M102" i="51"/>
  <c r="L102" i="51"/>
  <c r="K102" i="51"/>
  <c r="J102" i="51"/>
  <c r="I102" i="51"/>
  <c r="H102" i="51"/>
  <c r="G102" i="51"/>
  <c r="F102" i="51"/>
  <c r="E102" i="51"/>
  <c r="D102" i="51"/>
  <c r="C102" i="51"/>
  <c r="B102" i="51"/>
  <c r="W101" i="51"/>
  <c r="V101" i="51"/>
  <c r="U101" i="51"/>
  <c r="T101" i="51"/>
  <c r="S101" i="51"/>
  <c r="R101" i="51"/>
  <c r="Q101" i="51"/>
  <c r="P101" i="51"/>
  <c r="O101" i="51"/>
  <c r="N101" i="51"/>
  <c r="M101" i="51"/>
  <c r="L101" i="51"/>
  <c r="K101" i="51"/>
  <c r="J101" i="51"/>
  <c r="I101" i="51"/>
  <c r="H101" i="51"/>
  <c r="G101" i="51"/>
  <c r="F101" i="51"/>
  <c r="E101" i="51"/>
  <c r="D101" i="51"/>
  <c r="C101" i="51"/>
  <c r="B101" i="51"/>
  <c r="W100" i="51"/>
  <c r="V100" i="51"/>
  <c r="U100" i="51"/>
  <c r="T100" i="51"/>
  <c r="S100" i="51"/>
  <c r="R100" i="51"/>
  <c r="Q100" i="51"/>
  <c r="P100" i="51"/>
  <c r="O100" i="51"/>
  <c r="N100" i="51"/>
  <c r="M100" i="51"/>
  <c r="L100" i="51"/>
  <c r="K100" i="51"/>
  <c r="J100" i="51"/>
  <c r="I100" i="51"/>
  <c r="H100" i="51"/>
  <c r="G100" i="51"/>
  <c r="F100" i="51"/>
  <c r="E100" i="51"/>
  <c r="D100" i="51"/>
  <c r="C100" i="51"/>
  <c r="B100" i="51"/>
  <c r="W99" i="51"/>
  <c r="V99" i="51"/>
  <c r="U99" i="51"/>
  <c r="T99" i="51"/>
  <c r="S99" i="51"/>
  <c r="R99" i="51"/>
  <c r="Q99" i="51"/>
  <c r="P99" i="51"/>
  <c r="O99" i="51"/>
  <c r="N99" i="51"/>
  <c r="M99" i="51"/>
  <c r="L99" i="51"/>
  <c r="K99" i="51"/>
  <c r="J99" i="51"/>
  <c r="I99" i="51"/>
  <c r="H99" i="51"/>
  <c r="G99" i="51"/>
  <c r="F99" i="51"/>
  <c r="E99" i="51"/>
  <c r="D99" i="51"/>
  <c r="C99" i="51"/>
  <c r="B99" i="51"/>
  <c r="W98" i="51"/>
  <c r="V98" i="51"/>
  <c r="U98" i="51"/>
  <c r="T98" i="51"/>
  <c r="S98" i="51"/>
  <c r="R98" i="51"/>
  <c r="Q98" i="51"/>
  <c r="P98" i="51"/>
  <c r="O98" i="51"/>
  <c r="N98" i="51"/>
  <c r="M98" i="51"/>
  <c r="L98" i="51"/>
  <c r="K98" i="51"/>
  <c r="J98" i="51"/>
  <c r="I98" i="51"/>
  <c r="H98" i="51"/>
  <c r="G98" i="51"/>
  <c r="F98" i="51"/>
  <c r="E98" i="51"/>
  <c r="D98" i="51"/>
  <c r="C98" i="51"/>
  <c r="B98" i="51"/>
  <c r="W97" i="51"/>
  <c r="V97" i="51"/>
  <c r="U97" i="51"/>
  <c r="T97" i="51"/>
  <c r="S97" i="51"/>
  <c r="R97" i="51"/>
  <c r="Q97" i="51"/>
  <c r="P97" i="51"/>
  <c r="O97" i="51"/>
  <c r="N97" i="51"/>
  <c r="M97" i="51"/>
  <c r="L97" i="51"/>
  <c r="K97" i="51"/>
  <c r="J97" i="51"/>
  <c r="I97" i="51"/>
  <c r="H97" i="51"/>
  <c r="G97" i="51"/>
  <c r="F97" i="51"/>
  <c r="E97" i="51"/>
  <c r="D97" i="51"/>
  <c r="C97" i="51"/>
  <c r="B97" i="51"/>
  <c r="W96" i="51"/>
  <c r="V96" i="51"/>
  <c r="U96" i="51"/>
  <c r="T96" i="51"/>
  <c r="S96" i="51"/>
  <c r="R96" i="51"/>
  <c r="Q96" i="51"/>
  <c r="P96" i="51"/>
  <c r="O96" i="51"/>
  <c r="N96" i="51"/>
  <c r="M96" i="51"/>
  <c r="L96" i="51"/>
  <c r="K96" i="51"/>
  <c r="J96" i="51"/>
  <c r="I96" i="51"/>
  <c r="H96" i="51"/>
  <c r="G96" i="51"/>
  <c r="F96" i="51"/>
  <c r="E96" i="51"/>
  <c r="D96" i="51"/>
  <c r="C96" i="51"/>
  <c r="B96" i="51"/>
  <c r="W92" i="51"/>
  <c r="V92" i="51"/>
  <c r="U92" i="51"/>
  <c r="T92" i="51"/>
  <c r="S92" i="51"/>
  <c r="R92" i="51"/>
  <c r="Q92" i="51"/>
  <c r="P92" i="51"/>
  <c r="O92" i="51"/>
  <c r="N92" i="51"/>
  <c r="M92" i="51"/>
  <c r="L92" i="51"/>
  <c r="K92" i="51"/>
  <c r="J92" i="51"/>
  <c r="I92" i="51"/>
  <c r="H92" i="51"/>
  <c r="G92" i="51"/>
  <c r="F92" i="51"/>
  <c r="E92" i="51"/>
  <c r="D92" i="51"/>
  <c r="C92" i="51"/>
  <c r="B92" i="51"/>
  <c r="W91" i="51"/>
  <c r="V91" i="51"/>
  <c r="U91" i="51"/>
  <c r="T91" i="51"/>
  <c r="S91" i="51"/>
  <c r="R91" i="51"/>
  <c r="Q91" i="51"/>
  <c r="P91" i="51"/>
  <c r="O91" i="51"/>
  <c r="N91" i="51"/>
  <c r="M91" i="51"/>
  <c r="L91" i="51"/>
  <c r="K91" i="51"/>
  <c r="J91" i="51"/>
  <c r="I91" i="51"/>
  <c r="H91" i="51"/>
  <c r="G91" i="51"/>
  <c r="F91" i="51"/>
  <c r="E91" i="51"/>
  <c r="D91" i="51"/>
  <c r="C91" i="51"/>
  <c r="B91" i="51"/>
  <c r="W90" i="51"/>
  <c r="V90" i="51"/>
  <c r="U90" i="51"/>
  <c r="T90" i="51"/>
  <c r="S90" i="51"/>
  <c r="R90" i="51"/>
  <c r="Q90" i="51"/>
  <c r="P90" i="51"/>
  <c r="O90" i="51"/>
  <c r="N90" i="51"/>
  <c r="M90" i="51"/>
  <c r="L90" i="51"/>
  <c r="K90" i="51"/>
  <c r="J90" i="51"/>
  <c r="I90" i="51"/>
  <c r="H90" i="51"/>
  <c r="G90" i="51"/>
  <c r="F90" i="51"/>
  <c r="E90" i="51"/>
  <c r="D90" i="51"/>
  <c r="C90" i="51"/>
  <c r="B90" i="51"/>
  <c r="W89" i="51"/>
  <c r="V89" i="51"/>
  <c r="U89" i="51"/>
  <c r="T89" i="51"/>
  <c r="S89" i="51"/>
  <c r="R89" i="51"/>
  <c r="Q89" i="51"/>
  <c r="P89" i="51"/>
  <c r="O89" i="51"/>
  <c r="N89" i="51"/>
  <c r="M89" i="51"/>
  <c r="L89" i="51"/>
  <c r="K89" i="51"/>
  <c r="J89" i="51"/>
  <c r="I89" i="51"/>
  <c r="H89" i="51"/>
  <c r="G89" i="51"/>
  <c r="F89" i="51"/>
  <c r="E89" i="51"/>
  <c r="D89" i="51"/>
  <c r="C89" i="51"/>
  <c r="B89" i="51"/>
  <c r="W88" i="51"/>
  <c r="V88" i="51"/>
  <c r="U88" i="51"/>
  <c r="T88" i="51"/>
  <c r="S88" i="51"/>
  <c r="R88" i="51"/>
  <c r="Q88" i="51"/>
  <c r="P88" i="51"/>
  <c r="O88" i="51"/>
  <c r="N88" i="51"/>
  <c r="M88" i="51"/>
  <c r="L88" i="51"/>
  <c r="K88" i="51"/>
  <c r="J88" i="51"/>
  <c r="I88" i="51"/>
  <c r="H88" i="51"/>
  <c r="G88" i="51"/>
  <c r="F88" i="51"/>
  <c r="E88" i="51"/>
  <c r="D88" i="51"/>
  <c r="C88" i="51"/>
  <c r="B88" i="51"/>
  <c r="W86" i="51"/>
  <c r="V86" i="51"/>
  <c r="U86" i="51"/>
  <c r="T86" i="51"/>
  <c r="S86" i="51"/>
  <c r="R86" i="51"/>
  <c r="Q86" i="51"/>
  <c r="P86" i="51"/>
  <c r="O86" i="51"/>
  <c r="N86" i="51"/>
  <c r="M86" i="51"/>
  <c r="L86" i="51"/>
  <c r="K86" i="51"/>
  <c r="J86" i="51"/>
  <c r="I86" i="51"/>
  <c r="H86" i="51"/>
  <c r="G86" i="51"/>
  <c r="F86" i="51"/>
  <c r="E86" i="51"/>
  <c r="D86" i="51"/>
  <c r="C86" i="51"/>
  <c r="B86" i="51"/>
  <c r="W85" i="51"/>
  <c r="V85" i="51"/>
  <c r="U85" i="51"/>
  <c r="T85" i="51"/>
  <c r="S85" i="51"/>
  <c r="R85" i="51"/>
  <c r="Q85" i="51"/>
  <c r="P85" i="51"/>
  <c r="O85" i="51"/>
  <c r="N85" i="51"/>
  <c r="M85" i="51"/>
  <c r="L85" i="51"/>
  <c r="K85" i="51"/>
  <c r="J85" i="51"/>
  <c r="I85" i="51"/>
  <c r="H85" i="51"/>
  <c r="G85" i="51"/>
  <c r="F85" i="51"/>
  <c r="E85" i="51"/>
  <c r="D85" i="51"/>
  <c r="C85" i="51"/>
  <c r="B85" i="51"/>
  <c r="W84" i="51"/>
  <c r="V84" i="51"/>
  <c r="U84" i="51"/>
  <c r="T84" i="51"/>
  <c r="S84" i="51"/>
  <c r="R84" i="51"/>
  <c r="Q84" i="51"/>
  <c r="P84" i="51"/>
  <c r="O84" i="51"/>
  <c r="N84" i="51"/>
  <c r="M84" i="51"/>
  <c r="L84" i="51"/>
  <c r="K84" i="51"/>
  <c r="J84" i="51"/>
  <c r="I84" i="51"/>
  <c r="H84" i="51"/>
  <c r="G84" i="51"/>
  <c r="F84" i="51"/>
  <c r="E84" i="51"/>
  <c r="D84" i="51"/>
  <c r="C84" i="51"/>
  <c r="B84" i="51"/>
  <c r="P83" i="51"/>
  <c r="W82" i="51"/>
  <c r="V82" i="51"/>
  <c r="U82" i="51"/>
  <c r="T82" i="51"/>
  <c r="S82" i="51"/>
  <c r="R82" i="51"/>
  <c r="Q82" i="51"/>
  <c r="P82" i="51"/>
  <c r="O82" i="51"/>
  <c r="N82" i="51"/>
  <c r="M82" i="51"/>
  <c r="L82" i="51"/>
  <c r="K82" i="51"/>
  <c r="J82" i="51"/>
  <c r="I82" i="51"/>
  <c r="H82" i="51"/>
  <c r="G82" i="51"/>
  <c r="F82" i="51"/>
  <c r="E82" i="51"/>
  <c r="D82" i="51"/>
  <c r="C82" i="51"/>
  <c r="B82" i="51"/>
  <c r="W81" i="51"/>
  <c r="V81" i="51"/>
  <c r="U81" i="51"/>
  <c r="T81" i="51"/>
  <c r="S81" i="51"/>
  <c r="R81" i="51"/>
  <c r="Q81" i="51"/>
  <c r="P81" i="51"/>
  <c r="O81" i="51"/>
  <c r="N81" i="51"/>
  <c r="M81" i="51"/>
  <c r="L81" i="51"/>
  <c r="K81" i="51"/>
  <c r="J81" i="51"/>
  <c r="I81" i="51"/>
  <c r="H81" i="51"/>
  <c r="G81" i="51"/>
  <c r="F81" i="51"/>
  <c r="E81" i="51"/>
  <c r="D81" i="51"/>
  <c r="C81" i="51"/>
  <c r="B81" i="51"/>
  <c r="J80" i="51"/>
  <c r="W79" i="51"/>
  <c r="V79" i="51"/>
  <c r="U79" i="51"/>
  <c r="T79" i="51"/>
  <c r="S79" i="51"/>
  <c r="R79" i="51"/>
  <c r="Q79" i="51"/>
  <c r="P79" i="51"/>
  <c r="O79" i="51"/>
  <c r="N79" i="51"/>
  <c r="M79" i="51"/>
  <c r="L79" i="51"/>
  <c r="K79" i="51"/>
  <c r="J79" i="51"/>
  <c r="I79" i="51"/>
  <c r="H79" i="51"/>
  <c r="G79" i="51"/>
  <c r="F79" i="51"/>
  <c r="E79" i="51"/>
  <c r="D79" i="51"/>
  <c r="C79" i="51"/>
  <c r="B79" i="51"/>
  <c r="W78" i="51"/>
  <c r="V78" i="51"/>
  <c r="U78" i="51"/>
  <c r="T78" i="51"/>
  <c r="S78" i="51"/>
  <c r="R78" i="51"/>
  <c r="Q78" i="51"/>
  <c r="P78" i="51"/>
  <c r="O78" i="51"/>
  <c r="N78" i="51"/>
  <c r="M78" i="51"/>
  <c r="L78" i="51"/>
  <c r="K78" i="51"/>
  <c r="J78" i="51"/>
  <c r="I78" i="51"/>
  <c r="H78" i="51"/>
  <c r="G78" i="51"/>
  <c r="F78" i="51"/>
  <c r="E78" i="51"/>
  <c r="D78" i="51"/>
  <c r="C78" i="51"/>
  <c r="B78" i="51"/>
  <c r="W77" i="51"/>
  <c r="V77" i="51"/>
  <c r="U77" i="51"/>
  <c r="T77" i="51"/>
  <c r="S77" i="51"/>
  <c r="R77" i="51"/>
  <c r="Q77" i="51"/>
  <c r="P77" i="51"/>
  <c r="O77" i="51"/>
  <c r="N77" i="51"/>
  <c r="M77" i="51"/>
  <c r="L77" i="51"/>
  <c r="K77" i="51"/>
  <c r="J77" i="51"/>
  <c r="I77" i="51"/>
  <c r="H77" i="51"/>
  <c r="G77" i="51"/>
  <c r="F77" i="51"/>
  <c r="E77" i="51"/>
  <c r="D77" i="51"/>
  <c r="C77" i="51"/>
  <c r="B77" i="51"/>
  <c r="W76" i="51"/>
  <c r="V76" i="51"/>
  <c r="U76" i="51"/>
  <c r="T76" i="51"/>
  <c r="S76" i="51"/>
  <c r="R76" i="51"/>
  <c r="Q76" i="51"/>
  <c r="P76" i="51"/>
  <c r="O76" i="51"/>
  <c r="N76" i="51"/>
  <c r="M76" i="51"/>
  <c r="L76" i="51"/>
  <c r="K76" i="51"/>
  <c r="J76" i="51"/>
  <c r="I76" i="51"/>
  <c r="H76" i="51"/>
  <c r="G76" i="51"/>
  <c r="F76" i="51"/>
  <c r="E76" i="51"/>
  <c r="D76" i="51"/>
  <c r="C76" i="51"/>
  <c r="B76" i="51"/>
  <c r="B73" i="51" s="1"/>
  <c r="W75" i="51"/>
  <c r="V75" i="51"/>
  <c r="U75" i="51"/>
  <c r="T75" i="51"/>
  <c r="S75" i="51"/>
  <c r="R75" i="51"/>
  <c r="Q75" i="51"/>
  <c r="P75" i="51"/>
  <c r="O75" i="51"/>
  <c r="N75" i="51"/>
  <c r="M75" i="51"/>
  <c r="L75" i="51"/>
  <c r="K75" i="51"/>
  <c r="J75" i="51"/>
  <c r="I75" i="51"/>
  <c r="H75" i="51"/>
  <c r="G75" i="51"/>
  <c r="F75" i="51"/>
  <c r="E75" i="51"/>
  <c r="D75" i="51"/>
  <c r="C75" i="51"/>
  <c r="B75" i="51"/>
  <c r="W74" i="51"/>
  <c r="V74" i="51"/>
  <c r="U74" i="51"/>
  <c r="T74" i="51"/>
  <c r="S74" i="51"/>
  <c r="R74" i="51"/>
  <c r="Q74" i="51"/>
  <c r="Q73" i="51" s="1"/>
  <c r="P74" i="51"/>
  <c r="O74" i="51"/>
  <c r="N74" i="51"/>
  <c r="M74" i="51"/>
  <c r="L74" i="51"/>
  <c r="K74" i="51"/>
  <c r="J74" i="51"/>
  <c r="I74" i="51"/>
  <c r="I73" i="51" s="1"/>
  <c r="H74" i="51"/>
  <c r="G74" i="51"/>
  <c r="G73" i="51" s="1"/>
  <c r="F74" i="51"/>
  <c r="F73" i="51" s="1"/>
  <c r="E74" i="51"/>
  <c r="D74" i="51"/>
  <c r="C74" i="51"/>
  <c r="B74" i="51"/>
  <c r="W54" i="51"/>
  <c r="V54" i="51"/>
  <c r="V87" i="51" s="1"/>
  <c r="U54" i="51"/>
  <c r="U87" i="51" s="1"/>
  <c r="T54" i="51"/>
  <c r="T87" i="51" s="1"/>
  <c r="S54" i="51"/>
  <c r="R54" i="51"/>
  <c r="Q54" i="51"/>
  <c r="Q105" i="51" s="1"/>
  <c r="P54" i="51"/>
  <c r="P87" i="51" s="1"/>
  <c r="O54" i="51"/>
  <c r="O105" i="51" s="1"/>
  <c r="N54" i="51"/>
  <c r="N87" i="51" s="1"/>
  <c r="M54" i="51"/>
  <c r="M87" i="51" s="1"/>
  <c r="L54" i="51"/>
  <c r="L87" i="51" s="1"/>
  <c r="K54" i="51"/>
  <c r="K105" i="51" s="1"/>
  <c r="J54" i="51"/>
  <c r="I54" i="51"/>
  <c r="H54" i="51"/>
  <c r="H87" i="51" s="1"/>
  <c r="G54" i="51"/>
  <c r="G105" i="51" s="1"/>
  <c r="F54" i="51"/>
  <c r="F87" i="51" s="1"/>
  <c r="E54" i="51"/>
  <c r="E87" i="51" s="1"/>
  <c r="D54" i="51"/>
  <c r="D87" i="51" s="1"/>
  <c r="C54" i="51"/>
  <c r="B54" i="51"/>
  <c r="W35" i="51"/>
  <c r="V35" i="51"/>
  <c r="U35" i="51"/>
  <c r="U83" i="51" s="1"/>
  <c r="T35" i="51"/>
  <c r="T83" i="51" s="1"/>
  <c r="S35" i="51"/>
  <c r="S83" i="51" s="1"/>
  <c r="R35" i="51"/>
  <c r="R83" i="51" s="1"/>
  <c r="Q35" i="51"/>
  <c r="P35" i="51"/>
  <c r="O35" i="51"/>
  <c r="N35" i="51"/>
  <c r="M35" i="51"/>
  <c r="M83" i="51" s="1"/>
  <c r="L35" i="51"/>
  <c r="L83" i="51" s="1"/>
  <c r="K35" i="51"/>
  <c r="K83" i="51" s="1"/>
  <c r="J35" i="51"/>
  <c r="J83" i="51" s="1"/>
  <c r="I35" i="51"/>
  <c r="I104" i="51" s="1"/>
  <c r="H35" i="51"/>
  <c r="H104" i="51" s="1"/>
  <c r="G35" i="51"/>
  <c r="G104" i="51" s="1"/>
  <c r="F35" i="51"/>
  <c r="E35" i="51"/>
  <c r="E83" i="51" s="1"/>
  <c r="D35" i="51"/>
  <c r="D83" i="51" s="1"/>
  <c r="C35" i="51"/>
  <c r="C83" i="51" s="1"/>
  <c r="B35" i="51"/>
  <c r="B83" i="51" s="1"/>
  <c r="W27" i="51"/>
  <c r="W103" i="51" s="1"/>
  <c r="V27" i="51"/>
  <c r="U27" i="51"/>
  <c r="T27" i="51"/>
  <c r="S27" i="51"/>
  <c r="R27" i="51"/>
  <c r="R80" i="51" s="1"/>
  <c r="Q27" i="51"/>
  <c r="P27" i="51"/>
  <c r="O27" i="51"/>
  <c r="N27" i="51"/>
  <c r="M27" i="51"/>
  <c r="L27" i="51"/>
  <c r="K27" i="51"/>
  <c r="J27" i="51"/>
  <c r="I27" i="51"/>
  <c r="H27" i="51"/>
  <c r="G27" i="51"/>
  <c r="F27" i="51"/>
  <c r="E27" i="51"/>
  <c r="E103" i="51" s="1"/>
  <c r="D27" i="51"/>
  <c r="C27" i="51"/>
  <c r="C103" i="51" s="1"/>
  <c r="B27" i="51"/>
  <c r="B80" i="51" s="1"/>
  <c r="A1" i="51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C107" i="50"/>
  <c r="B107" i="50"/>
  <c r="W106" i="50"/>
  <c r="V106" i="50"/>
  <c r="U106" i="50"/>
  <c r="T106" i="50"/>
  <c r="S106" i="50"/>
  <c r="R106" i="50"/>
  <c r="Q106" i="50"/>
  <c r="P106" i="50"/>
  <c r="O106" i="50"/>
  <c r="N106" i="50"/>
  <c r="M106" i="50"/>
  <c r="L106" i="50"/>
  <c r="K106" i="50"/>
  <c r="J106" i="50"/>
  <c r="I106" i="50"/>
  <c r="H106" i="50"/>
  <c r="G106" i="50"/>
  <c r="F106" i="50"/>
  <c r="E106" i="50"/>
  <c r="D106" i="50"/>
  <c r="C106" i="50"/>
  <c r="B106" i="50"/>
  <c r="W102" i="50"/>
  <c r="V102" i="50"/>
  <c r="U102" i="50"/>
  <c r="T102" i="50"/>
  <c r="S102" i="50"/>
  <c r="R102" i="50"/>
  <c r="Q102" i="50"/>
  <c r="P102" i="50"/>
  <c r="O102" i="50"/>
  <c r="N102" i="50"/>
  <c r="M102" i="50"/>
  <c r="L102" i="50"/>
  <c r="K102" i="50"/>
  <c r="J102" i="50"/>
  <c r="I102" i="50"/>
  <c r="H102" i="50"/>
  <c r="G102" i="50"/>
  <c r="F102" i="50"/>
  <c r="E102" i="50"/>
  <c r="D102" i="50"/>
  <c r="C102" i="50"/>
  <c r="B102" i="50"/>
  <c r="W101" i="50"/>
  <c r="V101" i="50"/>
  <c r="U101" i="50"/>
  <c r="T101" i="50"/>
  <c r="S101" i="50"/>
  <c r="R101" i="50"/>
  <c r="Q101" i="50"/>
  <c r="P101" i="50"/>
  <c r="O101" i="50"/>
  <c r="N101" i="50"/>
  <c r="M101" i="50"/>
  <c r="L101" i="50"/>
  <c r="K101" i="50"/>
  <c r="J101" i="50"/>
  <c r="I101" i="50"/>
  <c r="H101" i="50"/>
  <c r="G101" i="50"/>
  <c r="F101" i="50"/>
  <c r="E101" i="50"/>
  <c r="D101" i="50"/>
  <c r="C101" i="50"/>
  <c r="B101" i="50"/>
  <c r="W100" i="50"/>
  <c r="V100" i="50"/>
  <c r="U100" i="50"/>
  <c r="T100" i="50"/>
  <c r="S100" i="50"/>
  <c r="R100" i="50"/>
  <c r="Q100" i="50"/>
  <c r="P100" i="50"/>
  <c r="O100" i="50"/>
  <c r="N100" i="50"/>
  <c r="M100" i="50"/>
  <c r="L100" i="50"/>
  <c r="K100" i="50"/>
  <c r="J100" i="50"/>
  <c r="I100" i="50"/>
  <c r="H100" i="50"/>
  <c r="G100" i="50"/>
  <c r="F100" i="50"/>
  <c r="E100" i="50"/>
  <c r="D100" i="50"/>
  <c r="C100" i="50"/>
  <c r="B100" i="50"/>
  <c r="W99" i="50"/>
  <c r="V99" i="50"/>
  <c r="U99" i="50"/>
  <c r="T99" i="50"/>
  <c r="S99" i="50"/>
  <c r="R99" i="50"/>
  <c r="Q99" i="50"/>
  <c r="P99" i="50"/>
  <c r="O99" i="50"/>
  <c r="N99" i="50"/>
  <c r="M99" i="50"/>
  <c r="L99" i="50"/>
  <c r="K99" i="50"/>
  <c r="J99" i="50"/>
  <c r="I99" i="50"/>
  <c r="H99" i="50"/>
  <c r="G99" i="50"/>
  <c r="F99" i="50"/>
  <c r="E99" i="50"/>
  <c r="D99" i="50"/>
  <c r="C99" i="50"/>
  <c r="B99" i="50"/>
  <c r="W98" i="50"/>
  <c r="V98" i="50"/>
  <c r="U98" i="50"/>
  <c r="T98" i="50"/>
  <c r="S98" i="50"/>
  <c r="R98" i="50"/>
  <c r="Q98" i="50"/>
  <c r="P98" i="50"/>
  <c r="O98" i="50"/>
  <c r="N98" i="50"/>
  <c r="M98" i="50"/>
  <c r="L98" i="50"/>
  <c r="K98" i="50"/>
  <c r="J98" i="50"/>
  <c r="I98" i="50"/>
  <c r="H98" i="50"/>
  <c r="G98" i="50"/>
  <c r="F98" i="50"/>
  <c r="E98" i="50"/>
  <c r="D98" i="50"/>
  <c r="C98" i="50"/>
  <c r="B98" i="50"/>
  <c r="W97" i="50"/>
  <c r="V97" i="50"/>
  <c r="U97" i="50"/>
  <c r="T97" i="50"/>
  <c r="S97" i="50"/>
  <c r="R97" i="50"/>
  <c r="Q97" i="50"/>
  <c r="P97" i="50"/>
  <c r="O97" i="50"/>
  <c r="N97" i="50"/>
  <c r="M97" i="50"/>
  <c r="L97" i="50"/>
  <c r="K97" i="50"/>
  <c r="J97" i="50"/>
  <c r="I97" i="50"/>
  <c r="H97" i="50"/>
  <c r="G97" i="50"/>
  <c r="F97" i="50"/>
  <c r="E97" i="50"/>
  <c r="D97" i="50"/>
  <c r="C97" i="50"/>
  <c r="B97" i="50"/>
  <c r="W96" i="50"/>
  <c r="V96" i="50"/>
  <c r="U96" i="50"/>
  <c r="T96" i="50"/>
  <c r="S96" i="50"/>
  <c r="R96" i="50"/>
  <c r="Q96" i="50"/>
  <c r="P96" i="50"/>
  <c r="O96" i="50"/>
  <c r="N96" i="50"/>
  <c r="M96" i="50"/>
  <c r="L96" i="50"/>
  <c r="K96" i="50"/>
  <c r="J96" i="50"/>
  <c r="I96" i="50"/>
  <c r="H96" i="50"/>
  <c r="G96" i="50"/>
  <c r="F96" i="50"/>
  <c r="E96" i="50"/>
  <c r="D96" i="50"/>
  <c r="C96" i="50"/>
  <c r="B96" i="50"/>
  <c r="W92" i="50"/>
  <c r="V92" i="50"/>
  <c r="U92" i="50"/>
  <c r="T92" i="50"/>
  <c r="S92" i="50"/>
  <c r="R92" i="50"/>
  <c r="Q92" i="50"/>
  <c r="P92" i="50"/>
  <c r="O92" i="50"/>
  <c r="N92" i="50"/>
  <c r="M92" i="50"/>
  <c r="L92" i="50"/>
  <c r="K92" i="50"/>
  <c r="J92" i="50"/>
  <c r="I92" i="50"/>
  <c r="H92" i="50"/>
  <c r="G92" i="50"/>
  <c r="F92" i="50"/>
  <c r="E92" i="50"/>
  <c r="D92" i="50"/>
  <c r="C92" i="50"/>
  <c r="B92" i="50"/>
  <c r="W91" i="50"/>
  <c r="V91" i="50"/>
  <c r="U91" i="50"/>
  <c r="T91" i="50"/>
  <c r="S91" i="50"/>
  <c r="R91" i="50"/>
  <c r="Q91" i="50"/>
  <c r="P91" i="50"/>
  <c r="O91" i="50"/>
  <c r="N91" i="50"/>
  <c r="M91" i="50"/>
  <c r="L91" i="50"/>
  <c r="K91" i="50"/>
  <c r="J91" i="50"/>
  <c r="I91" i="50"/>
  <c r="H91" i="50"/>
  <c r="G91" i="50"/>
  <c r="F91" i="50"/>
  <c r="E91" i="50"/>
  <c r="D91" i="50"/>
  <c r="C91" i="50"/>
  <c r="B91" i="50"/>
  <c r="W90" i="50"/>
  <c r="V90" i="50"/>
  <c r="U90" i="50"/>
  <c r="T90" i="50"/>
  <c r="S90" i="50"/>
  <c r="R90" i="50"/>
  <c r="Q90" i="50"/>
  <c r="P90" i="50"/>
  <c r="O90" i="50"/>
  <c r="N90" i="50"/>
  <c r="M90" i="50"/>
  <c r="L90" i="50"/>
  <c r="K90" i="50"/>
  <c r="J90" i="50"/>
  <c r="I90" i="50"/>
  <c r="H90" i="50"/>
  <c r="G90" i="50"/>
  <c r="F90" i="50"/>
  <c r="E90" i="50"/>
  <c r="D90" i="50"/>
  <c r="C90" i="50"/>
  <c r="B90" i="50"/>
  <c r="W89" i="50"/>
  <c r="V89" i="50"/>
  <c r="U89" i="50"/>
  <c r="T89" i="50"/>
  <c r="S89" i="50"/>
  <c r="R89" i="50"/>
  <c r="Q89" i="50"/>
  <c r="P89" i="50"/>
  <c r="O89" i="50"/>
  <c r="N89" i="50"/>
  <c r="M89" i="50"/>
  <c r="L89" i="50"/>
  <c r="K89" i="50"/>
  <c r="J89" i="50"/>
  <c r="I89" i="50"/>
  <c r="H89" i="50"/>
  <c r="G89" i="50"/>
  <c r="F89" i="50"/>
  <c r="E89" i="50"/>
  <c r="D89" i="50"/>
  <c r="C89" i="50"/>
  <c r="B89" i="50"/>
  <c r="W88" i="50"/>
  <c r="V88" i="50"/>
  <c r="U88" i="50"/>
  <c r="T88" i="50"/>
  <c r="S88" i="50"/>
  <c r="R88" i="50"/>
  <c r="Q88" i="50"/>
  <c r="P88" i="50"/>
  <c r="O88" i="50"/>
  <c r="N88" i="50"/>
  <c r="M88" i="50"/>
  <c r="L88" i="50"/>
  <c r="K88" i="50"/>
  <c r="J88" i="50"/>
  <c r="I88" i="50"/>
  <c r="H88" i="50"/>
  <c r="G88" i="50"/>
  <c r="F88" i="50"/>
  <c r="E88" i="50"/>
  <c r="D88" i="50"/>
  <c r="C88" i="50"/>
  <c r="B88" i="50"/>
  <c r="K87" i="50"/>
  <c r="C87" i="50"/>
  <c r="W86" i="50"/>
  <c r="V86" i="50"/>
  <c r="U86" i="50"/>
  <c r="T86" i="50"/>
  <c r="S86" i="50"/>
  <c r="R86" i="50"/>
  <c r="Q86" i="50"/>
  <c r="P86" i="50"/>
  <c r="O86" i="50"/>
  <c r="N86" i="50"/>
  <c r="M86" i="50"/>
  <c r="L86" i="50"/>
  <c r="K86" i="50"/>
  <c r="J86" i="50"/>
  <c r="I86" i="50"/>
  <c r="H86" i="50"/>
  <c r="G86" i="50"/>
  <c r="F86" i="50"/>
  <c r="E86" i="50"/>
  <c r="D86" i="50"/>
  <c r="C86" i="50"/>
  <c r="B86" i="50"/>
  <c r="W85" i="50"/>
  <c r="V85" i="50"/>
  <c r="U85" i="50"/>
  <c r="T85" i="50"/>
  <c r="S85" i="50"/>
  <c r="R85" i="50"/>
  <c r="Q85" i="50"/>
  <c r="P85" i="50"/>
  <c r="O85" i="50"/>
  <c r="N85" i="50"/>
  <c r="M85" i="50"/>
  <c r="L85" i="50"/>
  <c r="K85" i="50"/>
  <c r="J85" i="50"/>
  <c r="I85" i="50"/>
  <c r="H85" i="50"/>
  <c r="G85" i="50"/>
  <c r="F85" i="50"/>
  <c r="E85" i="50"/>
  <c r="D85" i="50"/>
  <c r="C85" i="50"/>
  <c r="B85" i="50"/>
  <c r="W84" i="50"/>
  <c r="V84" i="50"/>
  <c r="U84" i="50"/>
  <c r="T84" i="50"/>
  <c r="S84" i="50"/>
  <c r="R84" i="50"/>
  <c r="Q84" i="50"/>
  <c r="P84" i="50"/>
  <c r="O84" i="50"/>
  <c r="N84" i="50"/>
  <c r="M84" i="50"/>
  <c r="L84" i="50"/>
  <c r="K84" i="50"/>
  <c r="J84" i="50"/>
  <c r="I84" i="50"/>
  <c r="H84" i="50"/>
  <c r="G84" i="50"/>
  <c r="F84" i="50"/>
  <c r="E84" i="50"/>
  <c r="D84" i="50"/>
  <c r="C84" i="50"/>
  <c r="B84" i="50"/>
  <c r="W82" i="50"/>
  <c r="V82" i="50"/>
  <c r="U82" i="50"/>
  <c r="T82" i="50"/>
  <c r="S82" i="50"/>
  <c r="R82" i="50"/>
  <c r="Q82" i="50"/>
  <c r="P82" i="50"/>
  <c r="O82" i="50"/>
  <c r="N82" i="50"/>
  <c r="M82" i="50"/>
  <c r="L82" i="50"/>
  <c r="K82" i="50"/>
  <c r="J82" i="50"/>
  <c r="I82" i="50"/>
  <c r="H82" i="50"/>
  <c r="G82" i="50"/>
  <c r="F82" i="50"/>
  <c r="E82" i="50"/>
  <c r="D82" i="50"/>
  <c r="C82" i="50"/>
  <c r="B82" i="50"/>
  <c r="W81" i="50"/>
  <c r="V81" i="50"/>
  <c r="U81" i="50"/>
  <c r="T81" i="50"/>
  <c r="S81" i="50"/>
  <c r="R81" i="50"/>
  <c r="Q81" i="50"/>
  <c r="P81" i="50"/>
  <c r="O81" i="50"/>
  <c r="N81" i="50"/>
  <c r="M81" i="50"/>
  <c r="L81" i="50"/>
  <c r="K81" i="50"/>
  <c r="J81" i="50"/>
  <c r="I81" i="50"/>
  <c r="H81" i="50"/>
  <c r="G81" i="50"/>
  <c r="F81" i="50"/>
  <c r="E81" i="50"/>
  <c r="D81" i="50"/>
  <c r="C81" i="50"/>
  <c r="B81" i="50"/>
  <c r="U80" i="50"/>
  <c r="M80" i="50"/>
  <c r="E80" i="50"/>
  <c r="W79" i="50"/>
  <c r="V79" i="50"/>
  <c r="U79" i="50"/>
  <c r="T79" i="50"/>
  <c r="S79" i="50"/>
  <c r="R79" i="50"/>
  <c r="Q79" i="50"/>
  <c r="P79" i="50"/>
  <c r="O79" i="50"/>
  <c r="N79" i="50"/>
  <c r="M79" i="50"/>
  <c r="L79" i="50"/>
  <c r="K79" i="50"/>
  <c r="J79" i="50"/>
  <c r="I79" i="50"/>
  <c r="H79" i="50"/>
  <c r="G79" i="50"/>
  <c r="F79" i="50"/>
  <c r="E79" i="50"/>
  <c r="D79" i="50"/>
  <c r="C79" i="50"/>
  <c r="B79" i="50"/>
  <c r="W78" i="50"/>
  <c r="V78" i="50"/>
  <c r="U78" i="50"/>
  <c r="T78" i="50"/>
  <c r="S78" i="50"/>
  <c r="R78" i="50"/>
  <c r="Q78" i="50"/>
  <c r="P78" i="50"/>
  <c r="O78" i="50"/>
  <c r="N78" i="50"/>
  <c r="M78" i="50"/>
  <c r="L78" i="50"/>
  <c r="K78" i="50"/>
  <c r="J78" i="50"/>
  <c r="I78" i="50"/>
  <c r="H78" i="50"/>
  <c r="G78" i="50"/>
  <c r="F78" i="50"/>
  <c r="E78" i="50"/>
  <c r="D78" i="50"/>
  <c r="C78" i="50"/>
  <c r="B78" i="50"/>
  <c r="W77" i="50"/>
  <c r="V77" i="50"/>
  <c r="U77" i="50"/>
  <c r="T77" i="50"/>
  <c r="S77" i="50"/>
  <c r="R77" i="50"/>
  <c r="Q77" i="50"/>
  <c r="P77" i="50"/>
  <c r="O77" i="50"/>
  <c r="N77" i="50"/>
  <c r="M77" i="50"/>
  <c r="L77" i="50"/>
  <c r="L73" i="50" s="1"/>
  <c r="K77" i="50"/>
  <c r="J77" i="50"/>
  <c r="I77" i="50"/>
  <c r="H77" i="50"/>
  <c r="G77" i="50"/>
  <c r="G73" i="50" s="1"/>
  <c r="F77" i="50"/>
  <c r="E77" i="50"/>
  <c r="D77" i="50"/>
  <c r="C77" i="50"/>
  <c r="B77" i="50"/>
  <c r="W76" i="50"/>
  <c r="V76" i="50"/>
  <c r="U76" i="50"/>
  <c r="T76" i="50"/>
  <c r="S76" i="50"/>
  <c r="R76" i="50"/>
  <c r="Q76" i="50"/>
  <c r="P76" i="50"/>
  <c r="O76" i="50"/>
  <c r="N76" i="50"/>
  <c r="M76" i="50"/>
  <c r="L76" i="50"/>
  <c r="K76" i="50"/>
  <c r="J76" i="50"/>
  <c r="I76" i="50"/>
  <c r="H76" i="50"/>
  <c r="G76" i="50"/>
  <c r="F76" i="50"/>
  <c r="E76" i="50"/>
  <c r="D76" i="50"/>
  <c r="D73" i="50" s="1"/>
  <c r="C76" i="50"/>
  <c r="B76" i="50"/>
  <c r="W75" i="50"/>
  <c r="V75" i="50"/>
  <c r="U75" i="50"/>
  <c r="T75" i="50"/>
  <c r="S75" i="50"/>
  <c r="R75" i="50"/>
  <c r="Q75" i="50"/>
  <c r="P75" i="50"/>
  <c r="O75" i="50"/>
  <c r="N75" i="50"/>
  <c r="M75" i="50"/>
  <c r="L75" i="50"/>
  <c r="K75" i="50"/>
  <c r="J75" i="50"/>
  <c r="I75" i="50"/>
  <c r="H75" i="50"/>
  <c r="G75" i="50"/>
  <c r="F75" i="50"/>
  <c r="E75" i="50"/>
  <c r="D75" i="50"/>
  <c r="C75" i="50"/>
  <c r="B75" i="50"/>
  <c r="W74" i="50"/>
  <c r="W73" i="50" s="1"/>
  <c r="V74" i="50"/>
  <c r="U74" i="50"/>
  <c r="T74" i="50"/>
  <c r="T73" i="50" s="1"/>
  <c r="S74" i="50"/>
  <c r="R74" i="50"/>
  <c r="Q74" i="50"/>
  <c r="Q73" i="50" s="1"/>
  <c r="P74" i="50"/>
  <c r="O74" i="50"/>
  <c r="N74" i="50"/>
  <c r="M74" i="50"/>
  <c r="L74" i="50"/>
  <c r="K74" i="50"/>
  <c r="J74" i="50"/>
  <c r="I74" i="50"/>
  <c r="H74" i="50"/>
  <c r="G74" i="50"/>
  <c r="F74" i="50"/>
  <c r="E74" i="50"/>
  <c r="D74" i="50"/>
  <c r="C74" i="50"/>
  <c r="B74" i="50"/>
  <c r="W54" i="50"/>
  <c r="W87" i="50" s="1"/>
  <c r="V54" i="50"/>
  <c r="U54" i="50"/>
  <c r="T54" i="50"/>
  <c r="S54" i="50"/>
  <c r="S87" i="50" s="1"/>
  <c r="R54" i="50"/>
  <c r="Q54" i="50"/>
  <c r="Q87" i="50" s="1"/>
  <c r="P54" i="50"/>
  <c r="P87" i="50" s="1"/>
  <c r="O54" i="50"/>
  <c r="O87" i="50" s="1"/>
  <c r="N54" i="50"/>
  <c r="N105" i="50" s="1"/>
  <c r="M54" i="50"/>
  <c r="L54" i="50"/>
  <c r="K54" i="50"/>
  <c r="K105" i="50" s="1"/>
  <c r="J54" i="50"/>
  <c r="J105" i="50" s="1"/>
  <c r="I54" i="50"/>
  <c r="I87" i="50" s="1"/>
  <c r="H54" i="50"/>
  <c r="H87" i="50" s="1"/>
  <c r="G54" i="50"/>
  <c r="G87" i="50" s="1"/>
  <c r="F54" i="50"/>
  <c r="E54" i="50"/>
  <c r="D54" i="50"/>
  <c r="C54" i="50"/>
  <c r="B54" i="50"/>
  <c r="B105" i="50" s="1"/>
  <c r="W35" i="50"/>
  <c r="W83" i="50" s="1"/>
  <c r="V35" i="50"/>
  <c r="V83" i="50" s="1"/>
  <c r="U35" i="50"/>
  <c r="U83" i="50" s="1"/>
  <c r="T35" i="50"/>
  <c r="S35" i="50"/>
  <c r="R35" i="50"/>
  <c r="R104" i="50" s="1"/>
  <c r="Q35" i="50"/>
  <c r="Q104" i="50" s="1"/>
  <c r="P35" i="50"/>
  <c r="P83" i="50" s="1"/>
  <c r="O35" i="50"/>
  <c r="O83" i="50" s="1"/>
  <c r="N35" i="50"/>
  <c r="N83" i="50" s="1"/>
  <c r="M35" i="50"/>
  <c r="M83" i="50" s="1"/>
  <c r="L35" i="50"/>
  <c r="K35" i="50"/>
  <c r="K104" i="50" s="1"/>
  <c r="J35" i="50"/>
  <c r="J104" i="50" s="1"/>
  <c r="I35" i="50"/>
  <c r="H35" i="50"/>
  <c r="H83" i="50" s="1"/>
  <c r="G35" i="50"/>
  <c r="G83" i="50" s="1"/>
  <c r="F35" i="50"/>
  <c r="F83" i="50" s="1"/>
  <c r="E35" i="50"/>
  <c r="E83" i="50" s="1"/>
  <c r="D35" i="50"/>
  <c r="D104" i="50" s="1"/>
  <c r="C35" i="50"/>
  <c r="B35" i="50"/>
  <c r="B104" i="50" s="1"/>
  <c r="W27" i="50"/>
  <c r="W103" i="50" s="1"/>
  <c r="V27" i="50"/>
  <c r="U27" i="50"/>
  <c r="T27" i="50"/>
  <c r="S27" i="50"/>
  <c r="R27" i="50"/>
  <c r="R103" i="50" s="1"/>
  <c r="Q27" i="50"/>
  <c r="P27" i="50"/>
  <c r="O27" i="50"/>
  <c r="N27" i="50"/>
  <c r="M27" i="50"/>
  <c r="L27" i="50"/>
  <c r="K27" i="50"/>
  <c r="K103" i="50" s="1"/>
  <c r="J27" i="50"/>
  <c r="I27" i="50"/>
  <c r="H27" i="50"/>
  <c r="G27" i="50"/>
  <c r="F27" i="50"/>
  <c r="E27" i="50"/>
  <c r="E103" i="50" s="1"/>
  <c r="D27" i="50"/>
  <c r="C27" i="50"/>
  <c r="B27" i="50"/>
  <c r="B103" i="50" s="1"/>
  <c r="A1" i="50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C107" i="49"/>
  <c r="B107" i="49"/>
  <c r="W106" i="49"/>
  <c r="V106" i="49"/>
  <c r="U106" i="49"/>
  <c r="T106" i="49"/>
  <c r="S106" i="49"/>
  <c r="R106" i="49"/>
  <c r="Q106" i="49"/>
  <c r="P106" i="49"/>
  <c r="O106" i="49"/>
  <c r="N106" i="49"/>
  <c r="M106" i="49"/>
  <c r="L106" i="49"/>
  <c r="K106" i="49"/>
  <c r="J106" i="49"/>
  <c r="I106" i="49"/>
  <c r="H106" i="49"/>
  <c r="G106" i="49"/>
  <c r="F106" i="49"/>
  <c r="E106" i="49"/>
  <c r="D106" i="49"/>
  <c r="C106" i="49"/>
  <c r="B106" i="49"/>
  <c r="L105" i="49"/>
  <c r="W102" i="49"/>
  <c r="V102" i="49"/>
  <c r="U102" i="49"/>
  <c r="T102" i="49"/>
  <c r="S102" i="49"/>
  <c r="R102" i="49"/>
  <c r="Q102" i="49"/>
  <c r="P102" i="49"/>
  <c r="O102" i="49"/>
  <c r="N102" i="49"/>
  <c r="M102" i="49"/>
  <c r="L102" i="49"/>
  <c r="K102" i="49"/>
  <c r="J102" i="49"/>
  <c r="I102" i="49"/>
  <c r="H102" i="49"/>
  <c r="G102" i="49"/>
  <c r="F102" i="49"/>
  <c r="E102" i="49"/>
  <c r="D102" i="49"/>
  <c r="C102" i="49"/>
  <c r="B102" i="49"/>
  <c r="W101" i="49"/>
  <c r="V101" i="49"/>
  <c r="U101" i="49"/>
  <c r="T101" i="49"/>
  <c r="S101" i="49"/>
  <c r="R101" i="49"/>
  <c r="Q101" i="49"/>
  <c r="P101" i="49"/>
  <c r="O101" i="49"/>
  <c r="N101" i="49"/>
  <c r="M101" i="49"/>
  <c r="L101" i="49"/>
  <c r="K101" i="49"/>
  <c r="J101" i="49"/>
  <c r="I101" i="49"/>
  <c r="H101" i="49"/>
  <c r="G101" i="49"/>
  <c r="F101" i="49"/>
  <c r="E101" i="49"/>
  <c r="D101" i="49"/>
  <c r="C101" i="49"/>
  <c r="B101" i="49"/>
  <c r="W100" i="49"/>
  <c r="V100" i="49"/>
  <c r="U100" i="49"/>
  <c r="T100" i="49"/>
  <c r="S100" i="49"/>
  <c r="R100" i="49"/>
  <c r="Q100" i="49"/>
  <c r="P100" i="49"/>
  <c r="O100" i="49"/>
  <c r="N100" i="49"/>
  <c r="M100" i="49"/>
  <c r="L100" i="49"/>
  <c r="K100" i="49"/>
  <c r="J100" i="49"/>
  <c r="I100" i="49"/>
  <c r="H100" i="49"/>
  <c r="G100" i="49"/>
  <c r="F100" i="49"/>
  <c r="E100" i="49"/>
  <c r="D100" i="49"/>
  <c r="C100" i="49"/>
  <c r="B100" i="49"/>
  <c r="W99" i="49"/>
  <c r="V99" i="49"/>
  <c r="U99" i="49"/>
  <c r="T99" i="49"/>
  <c r="S99" i="49"/>
  <c r="R99" i="49"/>
  <c r="Q99" i="49"/>
  <c r="P99" i="49"/>
  <c r="O99" i="49"/>
  <c r="N99" i="49"/>
  <c r="M99" i="49"/>
  <c r="L99" i="49"/>
  <c r="K99" i="49"/>
  <c r="J99" i="49"/>
  <c r="I99" i="49"/>
  <c r="H99" i="49"/>
  <c r="G99" i="49"/>
  <c r="F99" i="49"/>
  <c r="E99" i="49"/>
  <c r="D99" i="49"/>
  <c r="C99" i="49"/>
  <c r="B99" i="49"/>
  <c r="W98" i="49"/>
  <c r="V98" i="49"/>
  <c r="U98" i="49"/>
  <c r="T98" i="49"/>
  <c r="S98" i="49"/>
  <c r="R98" i="49"/>
  <c r="Q98" i="49"/>
  <c r="P98" i="49"/>
  <c r="O98" i="49"/>
  <c r="N98" i="49"/>
  <c r="M98" i="49"/>
  <c r="L98" i="49"/>
  <c r="K98" i="49"/>
  <c r="J98" i="49"/>
  <c r="I98" i="49"/>
  <c r="H98" i="49"/>
  <c r="G98" i="49"/>
  <c r="F98" i="49"/>
  <c r="E98" i="49"/>
  <c r="D98" i="49"/>
  <c r="C98" i="49"/>
  <c r="B98" i="49"/>
  <c r="W97" i="49"/>
  <c r="V97" i="49"/>
  <c r="U97" i="49"/>
  <c r="T97" i="49"/>
  <c r="S97" i="49"/>
  <c r="R97" i="49"/>
  <c r="Q97" i="49"/>
  <c r="P97" i="49"/>
  <c r="O97" i="49"/>
  <c r="N97" i="49"/>
  <c r="M97" i="49"/>
  <c r="L97" i="49"/>
  <c r="K97" i="49"/>
  <c r="J97" i="49"/>
  <c r="I97" i="49"/>
  <c r="H97" i="49"/>
  <c r="G97" i="49"/>
  <c r="F97" i="49"/>
  <c r="E97" i="49"/>
  <c r="D97" i="49"/>
  <c r="C97" i="49"/>
  <c r="B97" i="49"/>
  <c r="W92" i="49"/>
  <c r="V92" i="49"/>
  <c r="U92" i="49"/>
  <c r="T92" i="49"/>
  <c r="S92" i="49"/>
  <c r="R92" i="49"/>
  <c r="Q92" i="49"/>
  <c r="P92" i="49"/>
  <c r="O92" i="49"/>
  <c r="N92" i="49"/>
  <c r="M92" i="49"/>
  <c r="L92" i="49"/>
  <c r="K92" i="49"/>
  <c r="J92" i="49"/>
  <c r="I92" i="49"/>
  <c r="H92" i="49"/>
  <c r="G92" i="49"/>
  <c r="F92" i="49"/>
  <c r="E92" i="49"/>
  <c r="D92" i="49"/>
  <c r="C92" i="49"/>
  <c r="B92" i="49"/>
  <c r="W91" i="49"/>
  <c r="V91" i="49"/>
  <c r="U91" i="49"/>
  <c r="T91" i="49"/>
  <c r="S91" i="49"/>
  <c r="R91" i="49"/>
  <c r="Q91" i="49"/>
  <c r="P91" i="49"/>
  <c r="O91" i="49"/>
  <c r="N91" i="49"/>
  <c r="M91" i="49"/>
  <c r="L91" i="49"/>
  <c r="K91" i="49"/>
  <c r="J91" i="49"/>
  <c r="I91" i="49"/>
  <c r="H91" i="49"/>
  <c r="G91" i="49"/>
  <c r="F91" i="49"/>
  <c r="E91" i="49"/>
  <c r="D91" i="49"/>
  <c r="C91" i="49"/>
  <c r="B91" i="49"/>
  <c r="W90" i="49"/>
  <c r="V90" i="49"/>
  <c r="U90" i="49"/>
  <c r="T90" i="49"/>
  <c r="S90" i="49"/>
  <c r="R90" i="49"/>
  <c r="Q90" i="49"/>
  <c r="P90" i="49"/>
  <c r="O90" i="49"/>
  <c r="N90" i="49"/>
  <c r="M90" i="49"/>
  <c r="L90" i="49"/>
  <c r="K90" i="49"/>
  <c r="J90" i="49"/>
  <c r="I90" i="49"/>
  <c r="H90" i="49"/>
  <c r="G90" i="49"/>
  <c r="F90" i="49"/>
  <c r="E90" i="49"/>
  <c r="D90" i="49"/>
  <c r="C90" i="49"/>
  <c r="B90" i="49"/>
  <c r="W89" i="49"/>
  <c r="V89" i="49"/>
  <c r="U89" i="49"/>
  <c r="T89" i="49"/>
  <c r="S89" i="49"/>
  <c r="R89" i="49"/>
  <c r="Q89" i="49"/>
  <c r="P89" i="49"/>
  <c r="O89" i="49"/>
  <c r="N89" i="49"/>
  <c r="M89" i="49"/>
  <c r="L89" i="49"/>
  <c r="K89" i="49"/>
  <c r="J89" i="49"/>
  <c r="I89" i="49"/>
  <c r="H89" i="49"/>
  <c r="G89" i="49"/>
  <c r="F89" i="49"/>
  <c r="E89" i="49"/>
  <c r="D89" i="49"/>
  <c r="C89" i="49"/>
  <c r="B89" i="49"/>
  <c r="W88" i="49"/>
  <c r="V88" i="49"/>
  <c r="U88" i="49"/>
  <c r="T88" i="49"/>
  <c r="S88" i="49"/>
  <c r="R88" i="49"/>
  <c r="Q88" i="49"/>
  <c r="P88" i="49"/>
  <c r="O88" i="49"/>
  <c r="N88" i="49"/>
  <c r="M88" i="49"/>
  <c r="L88" i="49"/>
  <c r="K88" i="49"/>
  <c r="J88" i="49"/>
  <c r="I88" i="49"/>
  <c r="H88" i="49"/>
  <c r="G88" i="49"/>
  <c r="F88" i="49"/>
  <c r="E88" i="49"/>
  <c r="D88" i="49"/>
  <c r="C88" i="49"/>
  <c r="B88" i="49"/>
  <c r="N87" i="49"/>
  <c r="W86" i="49"/>
  <c r="W73" i="49" s="1"/>
  <c r="V86" i="49"/>
  <c r="U86" i="49"/>
  <c r="T86" i="49"/>
  <c r="S86" i="49"/>
  <c r="R86" i="49"/>
  <c r="Q86" i="49"/>
  <c r="P86" i="49"/>
  <c r="O86" i="49"/>
  <c r="N86" i="49"/>
  <c r="M86" i="49"/>
  <c r="L86" i="49"/>
  <c r="K86" i="49"/>
  <c r="J86" i="49"/>
  <c r="I86" i="49"/>
  <c r="H86" i="49"/>
  <c r="G86" i="49"/>
  <c r="F86" i="49"/>
  <c r="E86" i="49"/>
  <c r="D86" i="49"/>
  <c r="C86" i="49"/>
  <c r="B86" i="49"/>
  <c r="W85" i="49"/>
  <c r="V85" i="49"/>
  <c r="U85" i="49"/>
  <c r="T85" i="49"/>
  <c r="S85" i="49"/>
  <c r="R85" i="49"/>
  <c r="Q85" i="49"/>
  <c r="P85" i="49"/>
  <c r="O85" i="49"/>
  <c r="N85" i="49"/>
  <c r="M85" i="49"/>
  <c r="L85" i="49"/>
  <c r="K85" i="49"/>
  <c r="J85" i="49"/>
  <c r="I85" i="49"/>
  <c r="H85" i="49"/>
  <c r="G85" i="49"/>
  <c r="F85" i="49"/>
  <c r="E85" i="49"/>
  <c r="D85" i="49"/>
  <c r="C85" i="49"/>
  <c r="B85" i="49"/>
  <c r="W84" i="49"/>
  <c r="V84" i="49"/>
  <c r="U84" i="49"/>
  <c r="T84" i="49"/>
  <c r="S84" i="49"/>
  <c r="R84" i="49"/>
  <c r="Q84" i="49"/>
  <c r="P84" i="49"/>
  <c r="O84" i="49"/>
  <c r="N84" i="49"/>
  <c r="M84" i="49"/>
  <c r="L84" i="49"/>
  <c r="K84" i="49"/>
  <c r="J84" i="49"/>
  <c r="I84" i="49"/>
  <c r="H84" i="49"/>
  <c r="G84" i="49"/>
  <c r="F84" i="49"/>
  <c r="E84" i="49"/>
  <c r="D84" i="49"/>
  <c r="C84" i="49"/>
  <c r="B84" i="49"/>
  <c r="W82" i="49"/>
  <c r="V82" i="49"/>
  <c r="U82" i="49"/>
  <c r="T82" i="49"/>
  <c r="S82" i="49"/>
  <c r="R82" i="49"/>
  <c r="Q82" i="49"/>
  <c r="P82" i="49"/>
  <c r="O82" i="49"/>
  <c r="N82" i="49"/>
  <c r="M82" i="49"/>
  <c r="L82" i="49"/>
  <c r="K82" i="49"/>
  <c r="J82" i="49"/>
  <c r="I82" i="49"/>
  <c r="H82" i="49"/>
  <c r="G82" i="49"/>
  <c r="F82" i="49"/>
  <c r="E82" i="49"/>
  <c r="D82" i="49"/>
  <c r="C82" i="49"/>
  <c r="B82" i="49"/>
  <c r="W81" i="49"/>
  <c r="V81" i="49"/>
  <c r="U81" i="49"/>
  <c r="T81" i="49"/>
  <c r="S81" i="49"/>
  <c r="R81" i="49"/>
  <c r="Q81" i="49"/>
  <c r="P81" i="49"/>
  <c r="O81" i="49"/>
  <c r="N81" i="49"/>
  <c r="M81" i="49"/>
  <c r="L81" i="49"/>
  <c r="K81" i="49"/>
  <c r="J81" i="49"/>
  <c r="I81" i="49"/>
  <c r="H81" i="49"/>
  <c r="G81" i="49"/>
  <c r="F81" i="49"/>
  <c r="E81" i="49"/>
  <c r="D81" i="49"/>
  <c r="C81" i="49"/>
  <c r="B81" i="49"/>
  <c r="P80" i="49"/>
  <c r="H80" i="49"/>
  <c r="W79" i="49"/>
  <c r="V79" i="49"/>
  <c r="U79" i="49"/>
  <c r="T79" i="49"/>
  <c r="S79" i="49"/>
  <c r="R79" i="49"/>
  <c r="Q79" i="49"/>
  <c r="P79" i="49"/>
  <c r="O79" i="49"/>
  <c r="N79" i="49"/>
  <c r="M79" i="49"/>
  <c r="L79" i="49"/>
  <c r="K79" i="49"/>
  <c r="J79" i="49"/>
  <c r="I79" i="49"/>
  <c r="H79" i="49"/>
  <c r="G79" i="49"/>
  <c r="F79" i="49"/>
  <c r="E79" i="49"/>
  <c r="D79" i="49"/>
  <c r="C79" i="49"/>
  <c r="B79" i="49"/>
  <c r="W78" i="49"/>
  <c r="V78" i="49"/>
  <c r="U78" i="49"/>
  <c r="T78" i="49"/>
  <c r="S78" i="49"/>
  <c r="R78" i="49"/>
  <c r="Q78" i="49"/>
  <c r="P78" i="49"/>
  <c r="O78" i="49"/>
  <c r="N78" i="49"/>
  <c r="M78" i="49"/>
  <c r="L78" i="49"/>
  <c r="K78" i="49"/>
  <c r="J78" i="49"/>
  <c r="I78" i="49"/>
  <c r="H78" i="49"/>
  <c r="G78" i="49"/>
  <c r="F78" i="49"/>
  <c r="E78" i="49"/>
  <c r="D78" i="49"/>
  <c r="C78" i="49"/>
  <c r="B78" i="49"/>
  <c r="W77" i="49"/>
  <c r="V77" i="49"/>
  <c r="U77" i="49"/>
  <c r="T77" i="49"/>
  <c r="S77" i="49"/>
  <c r="R77" i="49"/>
  <c r="Q77" i="49"/>
  <c r="P77" i="49"/>
  <c r="O77" i="49"/>
  <c r="N77" i="49"/>
  <c r="M77" i="49"/>
  <c r="L77" i="49"/>
  <c r="K77" i="49"/>
  <c r="J77" i="49"/>
  <c r="I77" i="49"/>
  <c r="H77" i="49"/>
  <c r="G77" i="49"/>
  <c r="F77" i="49"/>
  <c r="E77" i="49"/>
  <c r="D77" i="49"/>
  <c r="C77" i="49"/>
  <c r="B77" i="49"/>
  <c r="W76" i="49"/>
  <c r="V76" i="49"/>
  <c r="U76" i="49"/>
  <c r="T76" i="49"/>
  <c r="S76" i="49"/>
  <c r="R76" i="49"/>
  <c r="Q76" i="49"/>
  <c r="P76" i="49"/>
  <c r="O76" i="49"/>
  <c r="N76" i="49"/>
  <c r="M76" i="49"/>
  <c r="L76" i="49"/>
  <c r="K76" i="49"/>
  <c r="J76" i="49"/>
  <c r="I76" i="49"/>
  <c r="H76" i="49"/>
  <c r="G76" i="49"/>
  <c r="F76" i="49"/>
  <c r="E76" i="49"/>
  <c r="D76" i="49"/>
  <c r="C76" i="49"/>
  <c r="B76" i="49"/>
  <c r="W75" i="49"/>
  <c r="V75" i="49"/>
  <c r="U75" i="49"/>
  <c r="T75" i="49"/>
  <c r="S75" i="49"/>
  <c r="R75" i="49"/>
  <c r="Q75" i="49"/>
  <c r="P75" i="49"/>
  <c r="O75" i="49"/>
  <c r="O73" i="49" s="1"/>
  <c r="N75" i="49"/>
  <c r="M75" i="49"/>
  <c r="L75" i="49"/>
  <c r="K75" i="49"/>
  <c r="J75" i="49"/>
  <c r="I75" i="49"/>
  <c r="H75" i="49"/>
  <c r="G75" i="49"/>
  <c r="F75" i="49"/>
  <c r="E75" i="49"/>
  <c r="D75" i="49"/>
  <c r="C75" i="49"/>
  <c r="C73" i="49" s="1"/>
  <c r="B75" i="49"/>
  <c r="W74" i="49"/>
  <c r="V74" i="49"/>
  <c r="U74" i="49"/>
  <c r="T74" i="49"/>
  <c r="S74" i="49"/>
  <c r="R74" i="49"/>
  <c r="Q74" i="49"/>
  <c r="P74" i="49"/>
  <c r="O74" i="49"/>
  <c r="N74" i="49"/>
  <c r="M74" i="49"/>
  <c r="L74" i="49"/>
  <c r="K74" i="49"/>
  <c r="J74" i="49"/>
  <c r="I74" i="49"/>
  <c r="I73" i="49" s="1"/>
  <c r="H74" i="49"/>
  <c r="G74" i="49"/>
  <c r="G73" i="49" s="1"/>
  <c r="F74" i="49"/>
  <c r="E74" i="49"/>
  <c r="D74" i="49"/>
  <c r="C74" i="49"/>
  <c r="B74" i="49"/>
  <c r="W54" i="49"/>
  <c r="W105" i="49" s="1"/>
  <c r="V54" i="49"/>
  <c r="V105" i="49" s="1"/>
  <c r="U54" i="49"/>
  <c r="U105" i="49" s="1"/>
  <c r="T54" i="49"/>
  <c r="T87" i="49" s="1"/>
  <c r="S54" i="49"/>
  <c r="S87" i="49" s="1"/>
  <c r="R54" i="49"/>
  <c r="R87" i="49" s="1"/>
  <c r="Q54" i="49"/>
  <c r="Q105" i="49" s="1"/>
  <c r="P54" i="49"/>
  <c r="O54" i="49"/>
  <c r="O105" i="49" s="1"/>
  <c r="N54" i="49"/>
  <c r="N105" i="49" s="1"/>
  <c r="M54" i="49"/>
  <c r="M105" i="49" s="1"/>
  <c r="L54" i="49"/>
  <c r="L87" i="49" s="1"/>
  <c r="K54" i="49"/>
  <c r="K87" i="49" s="1"/>
  <c r="J54" i="49"/>
  <c r="J87" i="49" s="1"/>
  <c r="I54" i="49"/>
  <c r="I105" i="49" s="1"/>
  <c r="H54" i="49"/>
  <c r="G54" i="49"/>
  <c r="G105" i="49" s="1"/>
  <c r="F54" i="49"/>
  <c r="F105" i="49" s="1"/>
  <c r="E54" i="49"/>
  <c r="E105" i="49" s="1"/>
  <c r="D54" i="49"/>
  <c r="D87" i="49" s="1"/>
  <c r="C54" i="49"/>
  <c r="C87" i="49" s="1"/>
  <c r="B54" i="49"/>
  <c r="B87" i="49" s="1"/>
  <c r="W35" i="49"/>
  <c r="W104" i="49" s="1"/>
  <c r="V35" i="49"/>
  <c r="V104" i="49" s="1"/>
  <c r="U35" i="49"/>
  <c r="U104" i="49" s="1"/>
  <c r="T35" i="49"/>
  <c r="T104" i="49" s="1"/>
  <c r="S35" i="49"/>
  <c r="S83" i="49" s="1"/>
  <c r="R35" i="49"/>
  <c r="R83" i="49" s="1"/>
  <c r="Q35" i="49"/>
  <c r="Q83" i="49" s="1"/>
  <c r="P35" i="49"/>
  <c r="P83" i="49" s="1"/>
  <c r="O35" i="49"/>
  <c r="O104" i="49" s="1"/>
  <c r="N35" i="49"/>
  <c r="N104" i="49" s="1"/>
  <c r="M35" i="49"/>
  <c r="M104" i="49" s="1"/>
  <c r="L35" i="49"/>
  <c r="L104" i="49" s="1"/>
  <c r="K35" i="49"/>
  <c r="K83" i="49" s="1"/>
  <c r="J35" i="49"/>
  <c r="J83" i="49" s="1"/>
  <c r="I35" i="49"/>
  <c r="I83" i="49" s="1"/>
  <c r="H35" i="49"/>
  <c r="H83" i="49" s="1"/>
  <c r="G35" i="49"/>
  <c r="G104" i="49" s="1"/>
  <c r="F35" i="49"/>
  <c r="F104" i="49" s="1"/>
  <c r="E35" i="49"/>
  <c r="E104" i="49" s="1"/>
  <c r="D35" i="49"/>
  <c r="D104" i="49" s="1"/>
  <c r="C35" i="49"/>
  <c r="C83" i="49" s="1"/>
  <c r="B35" i="49"/>
  <c r="B83" i="49" s="1"/>
  <c r="W27" i="49"/>
  <c r="W103" i="49" s="1"/>
  <c r="V27" i="49"/>
  <c r="V103" i="49" s="1"/>
  <c r="U27" i="49"/>
  <c r="U103" i="49" s="1"/>
  <c r="T27" i="49"/>
  <c r="S27" i="49"/>
  <c r="S103" i="49" s="1"/>
  <c r="R27" i="49"/>
  <c r="R103" i="49" s="1"/>
  <c r="Q27" i="49"/>
  <c r="Q103" i="49" s="1"/>
  <c r="P27" i="49"/>
  <c r="P103" i="49" s="1"/>
  <c r="O27" i="49"/>
  <c r="O103" i="49" s="1"/>
  <c r="N27" i="49"/>
  <c r="N103" i="49" s="1"/>
  <c r="M27" i="49"/>
  <c r="M103" i="49" s="1"/>
  <c r="L27" i="49"/>
  <c r="K27" i="49"/>
  <c r="K103" i="49" s="1"/>
  <c r="J27" i="49"/>
  <c r="J103" i="49" s="1"/>
  <c r="I27" i="49"/>
  <c r="I103" i="49" s="1"/>
  <c r="H27" i="49"/>
  <c r="H103" i="49" s="1"/>
  <c r="G27" i="49"/>
  <c r="G103" i="49" s="1"/>
  <c r="F27" i="49"/>
  <c r="F103" i="49" s="1"/>
  <c r="E27" i="49"/>
  <c r="E103" i="49" s="1"/>
  <c r="D27" i="49"/>
  <c r="C27" i="49"/>
  <c r="C103" i="49" s="1"/>
  <c r="B27" i="49"/>
  <c r="B103" i="49" s="1"/>
  <c r="A1" i="49"/>
  <c r="W37" i="48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G37" i="48"/>
  <c r="F37" i="48"/>
  <c r="E37" i="48"/>
  <c r="D37" i="48"/>
  <c r="C37" i="48"/>
  <c r="B37" i="48"/>
  <c r="W36" i="48"/>
  <c r="V36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G36" i="48"/>
  <c r="F36" i="48"/>
  <c r="E36" i="48"/>
  <c r="D36" i="48"/>
  <c r="C36" i="48"/>
  <c r="B36" i="48"/>
  <c r="W35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H35" i="48"/>
  <c r="G35" i="48"/>
  <c r="F35" i="48"/>
  <c r="E35" i="48"/>
  <c r="D35" i="48"/>
  <c r="C35" i="48"/>
  <c r="B35" i="48"/>
  <c r="W33" i="48"/>
  <c r="W38" i="48" s="1"/>
  <c r="V33" i="48"/>
  <c r="V38" i="48" s="1"/>
  <c r="V180" i="4" s="1"/>
  <c r="U33" i="48"/>
  <c r="U38" i="48" s="1"/>
  <c r="T33" i="48"/>
  <c r="T38" i="48" s="1"/>
  <c r="T180" i="4" s="1"/>
  <c r="S33" i="48"/>
  <c r="S38" i="48" s="1"/>
  <c r="R33" i="48"/>
  <c r="R38" i="48" s="1"/>
  <c r="Q33" i="48"/>
  <c r="Q38" i="48" s="1"/>
  <c r="Q180" i="4" s="1"/>
  <c r="P33" i="48"/>
  <c r="P38" i="48" s="1"/>
  <c r="P180" i="4" s="1"/>
  <c r="O33" i="48"/>
  <c r="O38" i="48" s="1"/>
  <c r="O180" i="4" s="1"/>
  <c r="N33" i="48"/>
  <c r="N38" i="48" s="1"/>
  <c r="M33" i="48"/>
  <c r="M38" i="48" s="1"/>
  <c r="M180" i="4" s="1"/>
  <c r="L33" i="48"/>
  <c r="L38" i="48" s="1"/>
  <c r="L180" i="4" s="1"/>
  <c r="K33" i="48"/>
  <c r="K38" i="48" s="1"/>
  <c r="J33" i="48"/>
  <c r="J38" i="48" s="1"/>
  <c r="I33" i="48"/>
  <c r="I38" i="48" s="1"/>
  <c r="H33" i="48"/>
  <c r="H38" i="48" s="1"/>
  <c r="G33" i="48"/>
  <c r="G38" i="48" s="1"/>
  <c r="F33" i="48"/>
  <c r="F38" i="48" s="1"/>
  <c r="E33" i="48"/>
  <c r="E38" i="48" s="1"/>
  <c r="D33" i="48"/>
  <c r="D38" i="48" s="1"/>
  <c r="C33" i="48"/>
  <c r="C38" i="48" s="1"/>
  <c r="B33" i="48"/>
  <c r="B38" i="48" s="1"/>
  <c r="W23" i="48"/>
  <c r="V23" i="48"/>
  <c r="U23" i="48"/>
  <c r="T23" i="48"/>
  <c r="S23" i="48"/>
  <c r="R23" i="48"/>
  <c r="Q23" i="48"/>
  <c r="P23" i="48"/>
  <c r="O23" i="48"/>
  <c r="N23" i="48"/>
  <c r="M23" i="48"/>
  <c r="L23" i="48"/>
  <c r="K23" i="48"/>
  <c r="J23" i="48"/>
  <c r="I23" i="48"/>
  <c r="H23" i="48"/>
  <c r="G23" i="48"/>
  <c r="F23" i="48"/>
  <c r="E23" i="48"/>
  <c r="D23" i="48"/>
  <c r="C23" i="48"/>
  <c r="B23" i="48"/>
  <c r="W20" i="48"/>
  <c r="V20" i="48"/>
  <c r="U20" i="48"/>
  <c r="T20" i="48"/>
  <c r="S20" i="48"/>
  <c r="R20" i="48"/>
  <c r="Q20" i="48"/>
  <c r="P20" i="48"/>
  <c r="O20" i="48"/>
  <c r="N20" i="48"/>
  <c r="M20" i="48"/>
  <c r="L20" i="48"/>
  <c r="K20" i="48"/>
  <c r="J20" i="48"/>
  <c r="I20" i="48"/>
  <c r="H20" i="48"/>
  <c r="G20" i="48"/>
  <c r="F20" i="48"/>
  <c r="E20" i="48"/>
  <c r="D20" i="48"/>
  <c r="C20" i="48"/>
  <c r="B20" i="48"/>
  <c r="W14" i="48"/>
  <c r="V14" i="48"/>
  <c r="U14" i="48"/>
  <c r="T14" i="48"/>
  <c r="S14" i="48"/>
  <c r="R14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E14" i="48"/>
  <c r="D14" i="48"/>
  <c r="C14" i="48"/>
  <c r="B14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G9" i="48"/>
  <c r="F9" i="48"/>
  <c r="E9" i="48"/>
  <c r="D9" i="48"/>
  <c r="C9" i="48"/>
  <c r="B9" i="48"/>
  <c r="W8" i="48"/>
  <c r="V8" i="48"/>
  <c r="U8" i="48"/>
  <c r="T8" i="48"/>
  <c r="S8" i="48"/>
  <c r="R8" i="48"/>
  <c r="Q8" i="48"/>
  <c r="P8" i="48"/>
  <c r="O8" i="48"/>
  <c r="N8" i="48"/>
  <c r="M8" i="48"/>
  <c r="L8" i="48"/>
  <c r="K8" i="48"/>
  <c r="J8" i="48"/>
  <c r="I8" i="48"/>
  <c r="H8" i="48"/>
  <c r="G8" i="48"/>
  <c r="F8" i="48"/>
  <c r="E8" i="48"/>
  <c r="D8" i="48"/>
  <c r="C8" i="48"/>
  <c r="A1" i="48"/>
  <c r="W78" i="47"/>
  <c r="V78" i="47"/>
  <c r="U78" i="47"/>
  <c r="T78" i="47"/>
  <c r="S78" i="47"/>
  <c r="R78" i="47"/>
  <c r="Q78" i="47"/>
  <c r="P78" i="47"/>
  <c r="O78" i="47"/>
  <c r="N78" i="47"/>
  <c r="M78" i="47"/>
  <c r="L78" i="47"/>
  <c r="K78" i="47"/>
  <c r="J78" i="47"/>
  <c r="I78" i="47"/>
  <c r="H78" i="47"/>
  <c r="G78" i="47"/>
  <c r="F78" i="47"/>
  <c r="E78" i="47"/>
  <c r="D78" i="47"/>
  <c r="C78" i="47"/>
  <c r="B78" i="47"/>
  <c r="W76" i="47"/>
  <c r="V76" i="47"/>
  <c r="U76" i="47"/>
  <c r="T76" i="47"/>
  <c r="S76" i="47"/>
  <c r="R76" i="47"/>
  <c r="Q76" i="47"/>
  <c r="P76" i="47"/>
  <c r="O76" i="47"/>
  <c r="N76" i="47"/>
  <c r="M76" i="47"/>
  <c r="L76" i="47"/>
  <c r="K76" i="47"/>
  <c r="J76" i="47"/>
  <c r="I76" i="47"/>
  <c r="H76" i="47"/>
  <c r="G76" i="47"/>
  <c r="F76" i="47"/>
  <c r="E76" i="47"/>
  <c r="D76" i="47"/>
  <c r="C76" i="47"/>
  <c r="B76" i="47"/>
  <c r="W75" i="47"/>
  <c r="V75" i="47"/>
  <c r="U75" i="47"/>
  <c r="T75" i="47"/>
  <c r="S75" i="47"/>
  <c r="R75" i="47"/>
  <c r="Q75" i="47"/>
  <c r="P75" i="47"/>
  <c r="O75" i="47"/>
  <c r="N75" i="47"/>
  <c r="M75" i="47"/>
  <c r="L75" i="47"/>
  <c r="K75" i="47"/>
  <c r="J75" i="47"/>
  <c r="I75" i="47"/>
  <c r="H75" i="47"/>
  <c r="G75" i="47"/>
  <c r="F75" i="47"/>
  <c r="E75" i="47"/>
  <c r="D75" i="47"/>
  <c r="C75" i="47"/>
  <c r="B75" i="47"/>
  <c r="W74" i="47"/>
  <c r="V74" i="47"/>
  <c r="U74" i="47"/>
  <c r="T74" i="47"/>
  <c r="S74" i="47"/>
  <c r="R74" i="47"/>
  <c r="Q74" i="47"/>
  <c r="P74" i="47"/>
  <c r="O74" i="47"/>
  <c r="N74" i="47"/>
  <c r="M74" i="47"/>
  <c r="L74" i="47"/>
  <c r="K74" i="47"/>
  <c r="J74" i="47"/>
  <c r="I74" i="47"/>
  <c r="H74" i="47"/>
  <c r="G74" i="47"/>
  <c r="F74" i="47"/>
  <c r="E74" i="47"/>
  <c r="D74" i="47"/>
  <c r="C74" i="47"/>
  <c r="B74" i="47"/>
  <c r="W73" i="47"/>
  <c r="V73" i="47"/>
  <c r="U73" i="47"/>
  <c r="T73" i="47"/>
  <c r="S73" i="47"/>
  <c r="R73" i="47"/>
  <c r="Q73" i="47"/>
  <c r="P73" i="47"/>
  <c r="O73" i="47"/>
  <c r="N73" i="47"/>
  <c r="M73" i="47"/>
  <c r="L73" i="47"/>
  <c r="K73" i="47"/>
  <c r="J73" i="47"/>
  <c r="I73" i="47"/>
  <c r="H73" i="47"/>
  <c r="G73" i="47"/>
  <c r="F73" i="47"/>
  <c r="E73" i="47"/>
  <c r="D73" i="47"/>
  <c r="C73" i="47"/>
  <c r="B73" i="47"/>
  <c r="W72" i="47"/>
  <c r="V72" i="47"/>
  <c r="U72" i="47"/>
  <c r="T72" i="47"/>
  <c r="S72" i="47"/>
  <c r="R72" i="47"/>
  <c r="Q72" i="47"/>
  <c r="P72" i="47"/>
  <c r="O72" i="47"/>
  <c r="N72" i="47"/>
  <c r="M72" i="47"/>
  <c r="L72" i="47"/>
  <c r="K72" i="47"/>
  <c r="J72" i="47"/>
  <c r="I72" i="47"/>
  <c r="H72" i="47"/>
  <c r="G72" i="47"/>
  <c r="F72" i="47"/>
  <c r="E72" i="47"/>
  <c r="D72" i="47"/>
  <c r="C72" i="47"/>
  <c r="B72" i="47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C71" i="47"/>
  <c r="B71" i="47"/>
  <c r="W70" i="47"/>
  <c r="V70" i="47"/>
  <c r="U70" i="47"/>
  <c r="T70" i="47"/>
  <c r="S70" i="47"/>
  <c r="R70" i="47"/>
  <c r="Q70" i="47"/>
  <c r="P70" i="47"/>
  <c r="O70" i="47"/>
  <c r="N70" i="47"/>
  <c r="M70" i="47"/>
  <c r="L70" i="47"/>
  <c r="K70" i="47"/>
  <c r="J70" i="47"/>
  <c r="I70" i="47"/>
  <c r="H70" i="47"/>
  <c r="G70" i="47"/>
  <c r="F70" i="47"/>
  <c r="E70" i="47"/>
  <c r="D70" i="47"/>
  <c r="C70" i="47"/>
  <c r="B70" i="47"/>
  <c r="W69" i="47"/>
  <c r="V69" i="47"/>
  <c r="U69" i="47"/>
  <c r="T69" i="47"/>
  <c r="S69" i="47"/>
  <c r="R69" i="47"/>
  <c r="Q69" i="47"/>
  <c r="P69" i="47"/>
  <c r="O69" i="47"/>
  <c r="N69" i="47"/>
  <c r="M69" i="47"/>
  <c r="L69" i="47"/>
  <c r="K69" i="47"/>
  <c r="J69" i="47"/>
  <c r="I69" i="47"/>
  <c r="H69" i="47"/>
  <c r="G69" i="47"/>
  <c r="F69" i="47"/>
  <c r="E69" i="47"/>
  <c r="D69" i="47"/>
  <c r="C69" i="47"/>
  <c r="B69" i="47"/>
  <c r="W65" i="47"/>
  <c r="V65" i="47"/>
  <c r="U65" i="47"/>
  <c r="T65" i="47"/>
  <c r="S65" i="47"/>
  <c r="R65" i="47"/>
  <c r="Q65" i="47"/>
  <c r="P65" i="47"/>
  <c r="O65" i="47"/>
  <c r="N65" i="47"/>
  <c r="M65" i="47"/>
  <c r="L65" i="47"/>
  <c r="K65" i="47"/>
  <c r="J65" i="47"/>
  <c r="I65" i="47"/>
  <c r="H65" i="47"/>
  <c r="G65" i="47"/>
  <c r="F65" i="47"/>
  <c r="E65" i="47"/>
  <c r="D65" i="47"/>
  <c r="C65" i="47"/>
  <c r="B65" i="47"/>
  <c r="W64" i="47"/>
  <c r="V64" i="47"/>
  <c r="U64" i="47"/>
  <c r="T64" i="47"/>
  <c r="S64" i="47"/>
  <c r="R64" i="47"/>
  <c r="Q64" i="47"/>
  <c r="P64" i="47"/>
  <c r="O64" i="47"/>
  <c r="N64" i="47"/>
  <c r="M64" i="47"/>
  <c r="L64" i="47"/>
  <c r="K64" i="47"/>
  <c r="J64" i="47"/>
  <c r="I64" i="47"/>
  <c r="H64" i="47"/>
  <c r="G64" i="47"/>
  <c r="F64" i="47"/>
  <c r="E64" i="47"/>
  <c r="D64" i="47"/>
  <c r="C64" i="47"/>
  <c r="B64" i="47"/>
  <c r="W63" i="47"/>
  <c r="V63" i="47"/>
  <c r="U63" i="47"/>
  <c r="T63" i="47"/>
  <c r="S63" i="47"/>
  <c r="R63" i="47"/>
  <c r="Q63" i="47"/>
  <c r="P63" i="47"/>
  <c r="O63" i="47"/>
  <c r="N63" i="47"/>
  <c r="M63" i="47"/>
  <c r="L63" i="47"/>
  <c r="K63" i="47"/>
  <c r="J63" i="47"/>
  <c r="I63" i="47"/>
  <c r="H63" i="47"/>
  <c r="G63" i="47"/>
  <c r="F63" i="47"/>
  <c r="E63" i="47"/>
  <c r="D63" i="47"/>
  <c r="C63" i="47"/>
  <c r="B63" i="47"/>
  <c r="W62" i="47"/>
  <c r="V62" i="47"/>
  <c r="U62" i="47"/>
  <c r="T62" i="47"/>
  <c r="S62" i="47"/>
  <c r="R62" i="47"/>
  <c r="Q62" i="47"/>
  <c r="P62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C62" i="47"/>
  <c r="B62" i="47"/>
  <c r="W61" i="47"/>
  <c r="V61" i="47"/>
  <c r="U61" i="47"/>
  <c r="T61" i="47"/>
  <c r="S61" i="47"/>
  <c r="R61" i="47"/>
  <c r="Q61" i="47"/>
  <c r="P61" i="47"/>
  <c r="O61" i="47"/>
  <c r="N61" i="47"/>
  <c r="M61" i="47"/>
  <c r="L61" i="47"/>
  <c r="K61" i="47"/>
  <c r="J61" i="47"/>
  <c r="I61" i="47"/>
  <c r="H61" i="47"/>
  <c r="G61" i="47"/>
  <c r="F61" i="47"/>
  <c r="E61" i="47"/>
  <c r="D61" i="47"/>
  <c r="C61" i="47"/>
  <c r="B61" i="47"/>
  <c r="R60" i="47"/>
  <c r="W59" i="47"/>
  <c r="V59" i="47"/>
  <c r="U59" i="47"/>
  <c r="T59" i="47"/>
  <c r="S59" i="47"/>
  <c r="R59" i="47"/>
  <c r="Q59" i="47"/>
  <c r="P59" i="47"/>
  <c r="O59" i="47"/>
  <c r="N59" i="47"/>
  <c r="M59" i="47"/>
  <c r="L59" i="47"/>
  <c r="K59" i="47"/>
  <c r="J59" i="47"/>
  <c r="I59" i="47"/>
  <c r="H59" i="47"/>
  <c r="G59" i="47"/>
  <c r="F59" i="47"/>
  <c r="E59" i="47"/>
  <c r="D59" i="47"/>
  <c r="C59" i="47"/>
  <c r="B59" i="47"/>
  <c r="W58" i="47"/>
  <c r="V58" i="47"/>
  <c r="U58" i="47"/>
  <c r="T58" i="47"/>
  <c r="S58" i="47"/>
  <c r="R58" i="47"/>
  <c r="Q58" i="47"/>
  <c r="P58" i="47"/>
  <c r="O58" i="47"/>
  <c r="N58" i="47"/>
  <c r="M58" i="47"/>
  <c r="L58" i="47"/>
  <c r="K58" i="47"/>
  <c r="J58" i="47"/>
  <c r="I58" i="47"/>
  <c r="H58" i="47"/>
  <c r="G58" i="47"/>
  <c r="F58" i="47"/>
  <c r="E58" i="47"/>
  <c r="D58" i="47"/>
  <c r="C58" i="47"/>
  <c r="B58" i="47"/>
  <c r="W57" i="47"/>
  <c r="V57" i="47"/>
  <c r="U57" i="47"/>
  <c r="T57" i="47"/>
  <c r="S57" i="47"/>
  <c r="R57" i="47"/>
  <c r="Q57" i="47"/>
  <c r="P57" i="47"/>
  <c r="O57" i="47"/>
  <c r="N57" i="47"/>
  <c r="M57" i="47"/>
  <c r="L57" i="47"/>
  <c r="K57" i="47"/>
  <c r="J57" i="47"/>
  <c r="I57" i="47"/>
  <c r="H57" i="47"/>
  <c r="G57" i="47"/>
  <c r="F57" i="47"/>
  <c r="E57" i="47"/>
  <c r="D57" i="47"/>
  <c r="C57" i="47"/>
  <c r="B57" i="47"/>
  <c r="W56" i="47"/>
  <c r="V56" i="47"/>
  <c r="U56" i="47"/>
  <c r="T56" i="47"/>
  <c r="S56" i="47"/>
  <c r="R56" i="47"/>
  <c r="Q56" i="47"/>
  <c r="P56" i="47"/>
  <c r="O56" i="47"/>
  <c r="N56" i="47"/>
  <c r="M56" i="47"/>
  <c r="L56" i="47"/>
  <c r="K56" i="47"/>
  <c r="J56" i="47"/>
  <c r="I56" i="47"/>
  <c r="H56" i="47"/>
  <c r="G56" i="47"/>
  <c r="F56" i="47"/>
  <c r="E56" i="47"/>
  <c r="D56" i="47"/>
  <c r="C56" i="47"/>
  <c r="B56" i="47"/>
  <c r="W55" i="47"/>
  <c r="V55" i="47"/>
  <c r="U55" i="47"/>
  <c r="T55" i="47"/>
  <c r="S55" i="47"/>
  <c r="R55" i="47"/>
  <c r="Q55" i="47"/>
  <c r="P55" i="47"/>
  <c r="O55" i="47"/>
  <c r="N55" i="47"/>
  <c r="M55" i="47"/>
  <c r="L55" i="47"/>
  <c r="K55" i="47"/>
  <c r="J55" i="47"/>
  <c r="I55" i="47"/>
  <c r="H55" i="47"/>
  <c r="G55" i="47"/>
  <c r="F55" i="47"/>
  <c r="E55" i="47"/>
  <c r="D55" i="47"/>
  <c r="C55" i="47"/>
  <c r="B55" i="47"/>
  <c r="W54" i="47"/>
  <c r="V54" i="47"/>
  <c r="U54" i="47"/>
  <c r="T54" i="47"/>
  <c r="S54" i="47"/>
  <c r="R54" i="47"/>
  <c r="Q54" i="47"/>
  <c r="P54" i="47"/>
  <c r="O54" i="47"/>
  <c r="N54" i="47"/>
  <c r="M54" i="47"/>
  <c r="L54" i="47"/>
  <c r="K54" i="47"/>
  <c r="J54" i="47"/>
  <c r="I54" i="47"/>
  <c r="H54" i="47"/>
  <c r="G54" i="47"/>
  <c r="G52" i="47" s="1"/>
  <c r="F54" i="47"/>
  <c r="E54" i="47"/>
  <c r="D54" i="47"/>
  <c r="C54" i="47"/>
  <c r="B54" i="47"/>
  <c r="W53" i="47"/>
  <c r="V53" i="47"/>
  <c r="U53" i="47"/>
  <c r="T53" i="47"/>
  <c r="S53" i="47"/>
  <c r="R53" i="47"/>
  <c r="Q53" i="47"/>
  <c r="P53" i="47"/>
  <c r="O53" i="47"/>
  <c r="N53" i="47"/>
  <c r="N52" i="47" s="1"/>
  <c r="M53" i="47"/>
  <c r="L53" i="47"/>
  <c r="K53" i="47"/>
  <c r="J53" i="47"/>
  <c r="I53" i="47"/>
  <c r="H53" i="47"/>
  <c r="G53" i="47"/>
  <c r="F53" i="47"/>
  <c r="F52" i="47" s="1"/>
  <c r="E53" i="47"/>
  <c r="E52" i="47" s="1"/>
  <c r="D53" i="47"/>
  <c r="C53" i="47"/>
  <c r="B53" i="47"/>
  <c r="V52" i="47"/>
  <c r="W28" i="47"/>
  <c r="V28" i="47"/>
  <c r="V60" i="47" s="1"/>
  <c r="U28" i="47"/>
  <c r="U60" i="47" s="1"/>
  <c r="T28" i="47"/>
  <c r="T60" i="47" s="1"/>
  <c r="S28" i="47"/>
  <c r="S60" i="47" s="1"/>
  <c r="R28" i="47"/>
  <c r="Q28" i="47"/>
  <c r="Q60" i="47" s="1"/>
  <c r="P28" i="47"/>
  <c r="P77" i="47" s="1"/>
  <c r="O28" i="47"/>
  <c r="N28" i="47"/>
  <c r="N60" i="47" s="1"/>
  <c r="M28" i="47"/>
  <c r="M60" i="47" s="1"/>
  <c r="L28" i="47"/>
  <c r="L60" i="47" s="1"/>
  <c r="K28" i="47"/>
  <c r="K60" i="47" s="1"/>
  <c r="J28" i="47"/>
  <c r="J60" i="47" s="1"/>
  <c r="I28" i="47"/>
  <c r="I60" i="47" s="1"/>
  <c r="H28" i="47"/>
  <c r="G28" i="47"/>
  <c r="F28" i="47"/>
  <c r="F60" i="47" s="1"/>
  <c r="E28" i="47"/>
  <c r="E60" i="47" s="1"/>
  <c r="D28" i="47"/>
  <c r="D60" i="47" s="1"/>
  <c r="C28" i="47"/>
  <c r="C60" i="47" s="1"/>
  <c r="B28" i="47"/>
  <c r="B60" i="47" s="1"/>
  <c r="A1" i="47"/>
  <c r="W78" i="46"/>
  <c r="V78" i="46"/>
  <c r="U78" i="46"/>
  <c r="T78" i="46"/>
  <c r="S78" i="46"/>
  <c r="R78" i="46"/>
  <c r="Q78" i="46"/>
  <c r="P78" i="46"/>
  <c r="O78" i="46"/>
  <c r="N78" i="46"/>
  <c r="M78" i="46"/>
  <c r="L78" i="46"/>
  <c r="K78" i="46"/>
  <c r="J78" i="46"/>
  <c r="I78" i="46"/>
  <c r="H78" i="46"/>
  <c r="G78" i="46"/>
  <c r="F78" i="46"/>
  <c r="E78" i="46"/>
  <c r="D78" i="46"/>
  <c r="C78" i="46"/>
  <c r="B78" i="46"/>
  <c r="W76" i="46"/>
  <c r="V76" i="46"/>
  <c r="U76" i="46"/>
  <c r="T76" i="46"/>
  <c r="S76" i="46"/>
  <c r="R76" i="46"/>
  <c r="Q76" i="46"/>
  <c r="P76" i="46"/>
  <c r="O76" i="46"/>
  <c r="N76" i="46"/>
  <c r="M76" i="46"/>
  <c r="L76" i="46"/>
  <c r="K76" i="46"/>
  <c r="J76" i="46"/>
  <c r="I76" i="46"/>
  <c r="H76" i="46"/>
  <c r="G76" i="46"/>
  <c r="F76" i="46"/>
  <c r="E76" i="46"/>
  <c r="D76" i="46"/>
  <c r="C76" i="46"/>
  <c r="B76" i="46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B75" i="46"/>
  <c r="W74" i="46"/>
  <c r="V74" i="46"/>
  <c r="U74" i="46"/>
  <c r="T74" i="46"/>
  <c r="S74" i="46"/>
  <c r="R74" i="46"/>
  <c r="Q74" i="46"/>
  <c r="P74" i="46"/>
  <c r="O74" i="46"/>
  <c r="N74" i="46"/>
  <c r="M74" i="46"/>
  <c r="L74" i="46"/>
  <c r="K74" i="46"/>
  <c r="J74" i="46"/>
  <c r="I74" i="46"/>
  <c r="H74" i="46"/>
  <c r="G74" i="46"/>
  <c r="F74" i="46"/>
  <c r="E74" i="46"/>
  <c r="D74" i="46"/>
  <c r="C74" i="46"/>
  <c r="B74" i="46"/>
  <c r="W73" i="46"/>
  <c r="V73" i="46"/>
  <c r="U73" i="46"/>
  <c r="T73" i="46"/>
  <c r="S73" i="46"/>
  <c r="R73" i="46"/>
  <c r="Q73" i="46"/>
  <c r="P73" i="46"/>
  <c r="O73" i="46"/>
  <c r="N73" i="46"/>
  <c r="M73" i="46"/>
  <c r="L73" i="46"/>
  <c r="K73" i="46"/>
  <c r="J73" i="46"/>
  <c r="I73" i="46"/>
  <c r="H73" i="46"/>
  <c r="G73" i="46"/>
  <c r="F73" i="46"/>
  <c r="E73" i="46"/>
  <c r="D73" i="46"/>
  <c r="C73" i="46"/>
  <c r="B73" i="46"/>
  <c r="W72" i="46"/>
  <c r="V72" i="46"/>
  <c r="U72" i="46"/>
  <c r="T72" i="46"/>
  <c r="S72" i="46"/>
  <c r="R72" i="46"/>
  <c r="Q72" i="46"/>
  <c r="P72" i="46"/>
  <c r="O72" i="46"/>
  <c r="N72" i="46"/>
  <c r="M72" i="46"/>
  <c r="L72" i="46"/>
  <c r="K72" i="46"/>
  <c r="J72" i="46"/>
  <c r="I72" i="46"/>
  <c r="H72" i="46"/>
  <c r="G72" i="46"/>
  <c r="F72" i="46"/>
  <c r="E72" i="46"/>
  <c r="D72" i="46"/>
  <c r="C72" i="46"/>
  <c r="B72" i="46"/>
  <c r="W71" i="46"/>
  <c r="V71" i="46"/>
  <c r="U71" i="46"/>
  <c r="T71" i="46"/>
  <c r="S71" i="46"/>
  <c r="R71" i="46"/>
  <c r="Q71" i="46"/>
  <c r="P71" i="46"/>
  <c r="O71" i="46"/>
  <c r="N71" i="46"/>
  <c r="M71" i="46"/>
  <c r="L71" i="46"/>
  <c r="K71" i="46"/>
  <c r="J71" i="46"/>
  <c r="I71" i="46"/>
  <c r="H71" i="46"/>
  <c r="G71" i="46"/>
  <c r="F71" i="46"/>
  <c r="E71" i="46"/>
  <c r="D71" i="46"/>
  <c r="C71" i="46"/>
  <c r="B71" i="46"/>
  <c r="W70" i="46"/>
  <c r="V70" i="46"/>
  <c r="U70" i="46"/>
  <c r="T70" i="46"/>
  <c r="S70" i="46"/>
  <c r="R70" i="46"/>
  <c r="Q70" i="46"/>
  <c r="P70" i="46"/>
  <c r="O70" i="46"/>
  <c r="N70" i="46"/>
  <c r="M70" i="46"/>
  <c r="L70" i="46"/>
  <c r="K70" i="46"/>
  <c r="J70" i="46"/>
  <c r="I70" i="46"/>
  <c r="H70" i="46"/>
  <c r="G70" i="46"/>
  <c r="F70" i="46"/>
  <c r="E70" i="46"/>
  <c r="D70" i="46"/>
  <c r="C70" i="46"/>
  <c r="B70" i="46"/>
  <c r="W69" i="46"/>
  <c r="V69" i="46"/>
  <c r="U69" i="46"/>
  <c r="T69" i="46"/>
  <c r="S69" i="46"/>
  <c r="R69" i="46"/>
  <c r="Q69" i="46"/>
  <c r="P69" i="46"/>
  <c r="O69" i="46"/>
  <c r="N69" i="46"/>
  <c r="M69" i="46"/>
  <c r="L69" i="46"/>
  <c r="K69" i="46"/>
  <c r="J69" i="46"/>
  <c r="I69" i="46"/>
  <c r="H69" i="46"/>
  <c r="G69" i="46"/>
  <c r="F69" i="46"/>
  <c r="E69" i="46"/>
  <c r="D69" i="46"/>
  <c r="C69" i="46"/>
  <c r="B69" i="46"/>
  <c r="W65" i="46"/>
  <c r="V65" i="46"/>
  <c r="U65" i="46"/>
  <c r="T65" i="46"/>
  <c r="S65" i="46"/>
  <c r="R65" i="46"/>
  <c r="Q65" i="46"/>
  <c r="P65" i="46"/>
  <c r="O65" i="46"/>
  <c r="N65" i="46"/>
  <c r="M65" i="46"/>
  <c r="L65" i="46"/>
  <c r="K65" i="46"/>
  <c r="J65" i="46"/>
  <c r="I65" i="46"/>
  <c r="H65" i="46"/>
  <c r="G65" i="46"/>
  <c r="F65" i="46"/>
  <c r="E65" i="46"/>
  <c r="D65" i="46"/>
  <c r="C65" i="46"/>
  <c r="B65" i="46"/>
  <c r="W64" i="46"/>
  <c r="V64" i="46"/>
  <c r="U64" i="46"/>
  <c r="T64" i="46"/>
  <c r="S64" i="46"/>
  <c r="R64" i="46"/>
  <c r="Q64" i="46"/>
  <c r="P64" i="46"/>
  <c r="O64" i="46"/>
  <c r="N64" i="46"/>
  <c r="M64" i="46"/>
  <c r="L64" i="46"/>
  <c r="K64" i="46"/>
  <c r="J64" i="46"/>
  <c r="I64" i="46"/>
  <c r="H64" i="46"/>
  <c r="G64" i="46"/>
  <c r="F64" i="46"/>
  <c r="E64" i="46"/>
  <c r="D64" i="46"/>
  <c r="C64" i="46"/>
  <c r="B64" i="46"/>
  <c r="W63" i="46"/>
  <c r="V63" i="46"/>
  <c r="U63" i="46"/>
  <c r="T63" i="46"/>
  <c r="S63" i="46"/>
  <c r="R63" i="46"/>
  <c r="Q63" i="46"/>
  <c r="P63" i="46"/>
  <c r="O63" i="46"/>
  <c r="N63" i="46"/>
  <c r="M63" i="46"/>
  <c r="L63" i="46"/>
  <c r="K63" i="46"/>
  <c r="J63" i="46"/>
  <c r="I63" i="46"/>
  <c r="H63" i="46"/>
  <c r="G63" i="46"/>
  <c r="F63" i="46"/>
  <c r="E63" i="46"/>
  <c r="D63" i="46"/>
  <c r="C63" i="46"/>
  <c r="B63" i="46"/>
  <c r="W62" i="46"/>
  <c r="V62" i="46"/>
  <c r="U62" i="46"/>
  <c r="T62" i="46"/>
  <c r="S62" i="46"/>
  <c r="R62" i="46"/>
  <c r="Q62" i="46"/>
  <c r="P62" i="46"/>
  <c r="O62" i="46"/>
  <c r="N62" i="46"/>
  <c r="M62" i="46"/>
  <c r="L62" i="46"/>
  <c r="K62" i="46"/>
  <c r="J62" i="46"/>
  <c r="I62" i="46"/>
  <c r="H62" i="46"/>
  <c r="G62" i="46"/>
  <c r="F62" i="46"/>
  <c r="E62" i="46"/>
  <c r="D62" i="46"/>
  <c r="C62" i="46"/>
  <c r="B62" i="46"/>
  <c r="W61" i="46"/>
  <c r="V61" i="46"/>
  <c r="U61" i="46"/>
  <c r="T61" i="46"/>
  <c r="S61" i="46"/>
  <c r="R61" i="46"/>
  <c r="Q61" i="46"/>
  <c r="P61" i="46"/>
  <c r="O61" i="46"/>
  <c r="N61" i="46"/>
  <c r="M61" i="46"/>
  <c r="L61" i="46"/>
  <c r="K61" i="46"/>
  <c r="J61" i="46"/>
  <c r="I61" i="46"/>
  <c r="H61" i="46"/>
  <c r="G61" i="46"/>
  <c r="F61" i="46"/>
  <c r="E61" i="46"/>
  <c r="E52" i="46" s="1"/>
  <c r="D61" i="46"/>
  <c r="C61" i="46"/>
  <c r="B61" i="46"/>
  <c r="Q60" i="46"/>
  <c r="I60" i="46"/>
  <c r="W59" i="46"/>
  <c r="V59" i="46"/>
  <c r="U59" i="46"/>
  <c r="T59" i="46"/>
  <c r="S59" i="46"/>
  <c r="R59" i="46"/>
  <c r="Q59" i="46"/>
  <c r="P59" i="46"/>
  <c r="O59" i="46"/>
  <c r="N59" i="46"/>
  <c r="M59" i="46"/>
  <c r="L59" i="46"/>
  <c r="K59" i="46"/>
  <c r="J59" i="46"/>
  <c r="I59" i="46"/>
  <c r="H59" i="46"/>
  <c r="G59" i="46"/>
  <c r="F59" i="46"/>
  <c r="E59" i="46"/>
  <c r="D59" i="46"/>
  <c r="C59" i="46"/>
  <c r="B59" i="46"/>
  <c r="W58" i="46"/>
  <c r="V58" i="46"/>
  <c r="U58" i="46"/>
  <c r="T58" i="46"/>
  <c r="S58" i="46"/>
  <c r="R58" i="46"/>
  <c r="Q58" i="46"/>
  <c r="P58" i="46"/>
  <c r="O58" i="46"/>
  <c r="N58" i="46"/>
  <c r="M58" i="46"/>
  <c r="L58" i="46"/>
  <c r="K58" i="46"/>
  <c r="J58" i="46"/>
  <c r="I58" i="46"/>
  <c r="H58" i="46"/>
  <c r="G58" i="46"/>
  <c r="F58" i="46"/>
  <c r="E58" i="46"/>
  <c r="D58" i="46"/>
  <c r="C58" i="46"/>
  <c r="B58" i="46"/>
  <c r="W57" i="46"/>
  <c r="V57" i="46"/>
  <c r="U57" i="46"/>
  <c r="T57" i="46"/>
  <c r="S57" i="46"/>
  <c r="R57" i="46"/>
  <c r="Q57" i="46"/>
  <c r="P57" i="46"/>
  <c r="O57" i="46"/>
  <c r="N57" i="46"/>
  <c r="M57" i="46"/>
  <c r="L57" i="46"/>
  <c r="K57" i="46"/>
  <c r="J57" i="46"/>
  <c r="I57" i="46"/>
  <c r="H57" i="46"/>
  <c r="G57" i="46"/>
  <c r="F57" i="46"/>
  <c r="E57" i="46"/>
  <c r="D57" i="46"/>
  <c r="C57" i="46"/>
  <c r="B57" i="46"/>
  <c r="W56" i="46"/>
  <c r="V56" i="46"/>
  <c r="U56" i="46"/>
  <c r="T56" i="46"/>
  <c r="S56" i="46"/>
  <c r="R56" i="46"/>
  <c r="Q56" i="46"/>
  <c r="P56" i="46"/>
  <c r="O56" i="46"/>
  <c r="N56" i="46"/>
  <c r="M56" i="46"/>
  <c r="M52" i="46" s="1"/>
  <c r="L56" i="46"/>
  <c r="K56" i="46"/>
  <c r="J56" i="46"/>
  <c r="I56" i="46"/>
  <c r="H56" i="46"/>
  <c r="G56" i="46"/>
  <c r="F56" i="46"/>
  <c r="E56" i="46"/>
  <c r="D56" i="46"/>
  <c r="C56" i="46"/>
  <c r="B56" i="46"/>
  <c r="W55" i="46"/>
  <c r="V55" i="46"/>
  <c r="U55" i="46"/>
  <c r="T55" i="46"/>
  <c r="S55" i="46"/>
  <c r="R55" i="46"/>
  <c r="Q55" i="46"/>
  <c r="P55" i="46"/>
  <c r="O55" i="46"/>
  <c r="N55" i="46"/>
  <c r="M55" i="46"/>
  <c r="L55" i="46"/>
  <c r="K55" i="46"/>
  <c r="J55" i="46"/>
  <c r="I55" i="46"/>
  <c r="I52" i="46" s="1"/>
  <c r="H55" i="46"/>
  <c r="G55" i="46"/>
  <c r="F55" i="46"/>
  <c r="E55" i="46"/>
  <c r="D55" i="46"/>
  <c r="C55" i="46"/>
  <c r="B55" i="46"/>
  <c r="W54" i="46"/>
  <c r="V54" i="46"/>
  <c r="U54" i="46"/>
  <c r="T54" i="46"/>
  <c r="S54" i="46"/>
  <c r="R54" i="46"/>
  <c r="Q54" i="46"/>
  <c r="P54" i="46"/>
  <c r="O54" i="46"/>
  <c r="N54" i="46"/>
  <c r="M54" i="46"/>
  <c r="L54" i="46"/>
  <c r="K54" i="46"/>
  <c r="J54" i="46"/>
  <c r="I54" i="46"/>
  <c r="H54" i="46"/>
  <c r="G54" i="46"/>
  <c r="F54" i="46"/>
  <c r="E54" i="46"/>
  <c r="D54" i="46"/>
  <c r="C54" i="46"/>
  <c r="B54" i="46"/>
  <c r="W53" i="46"/>
  <c r="V53" i="46"/>
  <c r="U53" i="46"/>
  <c r="U52" i="46" s="1"/>
  <c r="T53" i="46"/>
  <c r="S53" i="46"/>
  <c r="R53" i="46"/>
  <c r="Q53" i="46"/>
  <c r="Q52" i="46" s="1"/>
  <c r="P53" i="46"/>
  <c r="O53" i="46"/>
  <c r="N53" i="46"/>
  <c r="M53" i="46"/>
  <c r="L53" i="46"/>
  <c r="K53" i="46"/>
  <c r="J53" i="46"/>
  <c r="I53" i="46"/>
  <c r="H53" i="46"/>
  <c r="G53" i="46"/>
  <c r="F53" i="46"/>
  <c r="E53" i="46"/>
  <c r="D53" i="46"/>
  <c r="C53" i="46"/>
  <c r="B53" i="46"/>
  <c r="W28" i="46"/>
  <c r="V28" i="46"/>
  <c r="U28" i="46"/>
  <c r="U60" i="46" s="1"/>
  <c r="T28" i="46"/>
  <c r="T60" i="46" s="1"/>
  <c r="S28" i="46"/>
  <c r="R28" i="46"/>
  <c r="R60" i="46" s="1"/>
  <c r="Q28" i="46"/>
  <c r="P28" i="46"/>
  <c r="P60" i="46" s="1"/>
  <c r="O28" i="46"/>
  <c r="N28" i="46"/>
  <c r="M28" i="46"/>
  <c r="M60" i="46" s="1"/>
  <c r="L28" i="46"/>
  <c r="L60" i="46" s="1"/>
  <c r="K28" i="46"/>
  <c r="J28" i="46"/>
  <c r="J60" i="46" s="1"/>
  <c r="I28" i="46"/>
  <c r="H28" i="46"/>
  <c r="H60" i="46" s="1"/>
  <c r="G28" i="46"/>
  <c r="F28" i="46"/>
  <c r="E28" i="46"/>
  <c r="E60" i="46" s="1"/>
  <c r="D28" i="46"/>
  <c r="D60" i="46" s="1"/>
  <c r="C28" i="46"/>
  <c r="B28" i="46"/>
  <c r="B60" i="46" s="1"/>
  <c r="A1" i="46"/>
  <c r="W78" i="45"/>
  <c r="V78" i="45"/>
  <c r="U78" i="45"/>
  <c r="T78" i="45"/>
  <c r="S78" i="45"/>
  <c r="R78" i="45"/>
  <c r="Q78" i="45"/>
  <c r="P78" i="45"/>
  <c r="O78" i="45"/>
  <c r="N78" i="45"/>
  <c r="M78" i="45"/>
  <c r="L78" i="45"/>
  <c r="K78" i="45"/>
  <c r="J78" i="45"/>
  <c r="I78" i="45"/>
  <c r="H78" i="45"/>
  <c r="G78" i="45"/>
  <c r="F78" i="45"/>
  <c r="E78" i="45"/>
  <c r="D78" i="45"/>
  <c r="C78" i="45"/>
  <c r="B78" i="45"/>
  <c r="W76" i="45"/>
  <c r="V76" i="45"/>
  <c r="U76" i="45"/>
  <c r="T76" i="45"/>
  <c r="S76" i="45"/>
  <c r="R76" i="45"/>
  <c r="Q76" i="45"/>
  <c r="P76" i="45"/>
  <c r="O76" i="45"/>
  <c r="N76" i="45"/>
  <c r="M76" i="45"/>
  <c r="L76" i="45"/>
  <c r="K76" i="45"/>
  <c r="J76" i="45"/>
  <c r="I76" i="45"/>
  <c r="H76" i="45"/>
  <c r="G76" i="45"/>
  <c r="F76" i="45"/>
  <c r="E76" i="45"/>
  <c r="D76" i="45"/>
  <c r="C76" i="45"/>
  <c r="B76" i="45"/>
  <c r="W75" i="45"/>
  <c r="V75" i="45"/>
  <c r="U75" i="45"/>
  <c r="T75" i="45"/>
  <c r="S75" i="45"/>
  <c r="R75" i="45"/>
  <c r="Q75" i="45"/>
  <c r="P75" i="45"/>
  <c r="O75" i="45"/>
  <c r="N75" i="45"/>
  <c r="M75" i="45"/>
  <c r="L75" i="45"/>
  <c r="K75" i="45"/>
  <c r="J75" i="45"/>
  <c r="I75" i="45"/>
  <c r="H75" i="45"/>
  <c r="G75" i="45"/>
  <c r="F75" i="45"/>
  <c r="E75" i="45"/>
  <c r="D75" i="45"/>
  <c r="C75" i="45"/>
  <c r="B75" i="45"/>
  <c r="B69" i="45" s="1"/>
  <c r="W74" i="45"/>
  <c r="V74" i="45"/>
  <c r="U74" i="45"/>
  <c r="T74" i="45"/>
  <c r="S74" i="45"/>
  <c r="R74" i="45"/>
  <c r="Q74" i="45"/>
  <c r="P74" i="45"/>
  <c r="O74" i="45"/>
  <c r="N74" i="45"/>
  <c r="M74" i="45"/>
  <c r="L74" i="45"/>
  <c r="K74" i="45"/>
  <c r="J74" i="45"/>
  <c r="I74" i="45"/>
  <c r="H74" i="45"/>
  <c r="G74" i="45"/>
  <c r="F74" i="45"/>
  <c r="E74" i="45"/>
  <c r="D74" i="45"/>
  <c r="C74" i="45"/>
  <c r="B74" i="45"/>
  <c r="W73" i="45"/>
  <c r="V73" i="45"/>
  <c r="U73" i="45"/>
  <c r="T73" i="45"/>
  <c r="S73" i="45"/>
  <c r="R73" i="45"/>
  <c r="R69" i="45" s="1"/>
  <c r="Q73" i="45"/>
  <c r="P73" i="45"/>
  <c r="O73" i="45"/>
  <c r="N73" i="45"/>
  <c r="M73" i="45"/>
  <c r="L73" i="45"/>
  <c r="K73" i="45"/>
  <c r="J73" i="45"/>
  <c r="I73" i="45"/>
  <c r="H73" i="45"/>
  <c r="G73" i="45"/>
  <c r="F73" i="45"/>
  <c r="E73" i="45"/>
  <c r="D73" i="45"/>
  <c r="C73" i="45"/>
  <c r="B73" i="45"/>
  <c r="W72" i="45"/>
  <c r="V72" i="45"/>
  <c r="U72" i="45"/>
  <c r="T72" i="45"/>
  <c r="S72" i="45"/>
  <c r="R72" i="45"/>
  <c r="Q72" i="45"/>
  <c r="P72" i="45"/>
  <c r="O72" i="45"/>
  <c r="N72" i="45"/>
  <c r="M72" i="45"/>
  <c r="L72" i="45"/>
  <c r="K72" i="45"/>
  <c r="J72" i="45"/>
  <c r="J69" i="45" s="1"/>
  <c r="I72" i="45"/>
  <c r="H72" i="45"/>
  <c r="G72" i="45"/>
  <c r="F72" i="45"/>
  <c r="E72" i="45"/>
  <c r="D72" i="45"/>
  <c r="C72" i="45"/>
  <c r="B72" i="45"/>
  <c r="W71" i="45"/>
  <c r="V71" i="45"/>
  <c r="U71" i="45"/>
  <c r="T71" i="45"/>
  <c r="S71" i="45"/>
  <c r="R71" i="45"/>
  <c r="Q71" i="45"/>
  <c r="P71" i="45"/>
  <c r="O71" i="45"/>
  <c r="N71" i="45"/>
  <c r="M71" i="45"/>
  <c r="L71" i="45"/>
  <c r="K71" i="45"/>
  <c r="J71" i="45"/>
  <c r="I71" i="45"/>
  <c r="H71" i="45"/>
  <c r="G71" i="45"/>
  <c r="F71" i="45"/>
  <c r="E71" i="45"/>
  <c r="D71" i="45"/>
  <c r="C71" i="45"/>
  <c r="B71" i="45"/>
  <c r="W70" i="45"/>
  <c r="V70" i="45"/>
  <c r="U70" i="45"/>
  <c r="T70" i="45"/>
  <c r="S70" i="45"/>
  <c r="R70" i="45"/>
  <c r="Q70" i="45"/>
  <c r="P70" i="45"/>
  <c r="O70" i="45"/>
  <c r="N70" i="45"/>
  <c r="M70" i="45"/>
  <c r="L70" i="45"/>
  <c r="K70" i="45"/>
  <c r="J70" i="45"/>
  <c r="I70" i="45"/>
  <c r="H70" i="45"/>
  <c r="G70" i="45"/>
  <c r="F70" i="45"/>
  <c r="E70" i="45"/>
  <c r="D70" i="45"/>
  <c r="C70" i="45"/>
  <c r="B70" i="45"/>
  <c r="W65" i="45"/>
  <c r="V65" i="45"/>
  <c r="U65" i="45"/>
  <c r="T65" i="45"/>
  <c r="S65" i="45"/>
  <c r="R65" i="45"/>
  <c r="Q65" i="45"/>
  <c r="P65" i="45"/>
  <c r="O65" i="45"/>
  <c r="N65" i="45"/>
  <c r="M65" i="45"/>
  <c r="L65" i="45"/>
  <c r="K65" i="45"/>
  <c r="J65" i="45"/>
  <c r="I65" i="45"/>
  <c r="H65" i="45"/>
  <c r="G65" i="45"/>
  <c r="F65" i="45"/>
  <c r="E65" i="45"/>
  <c r="D65" i="45"/>
  <c r="C65" i="45"/>
  <c r="B65" i="45"/>
  <c r="W64" i="45"/>
  <c r="V64" i="45"/>
  <c r="U64" i="45"/>
  <c r="T64" i="45"/>
  <c r="S64" i="45"/>
  <c r="R64" i="45"/>
  <c r="Q64" i="45"/>
  <c r="P64" i="45"/>
  <c r="O64" i="45"/>
  <c r="N64" i="45"/>
  <c r="M64" i="45"/>
  <c r="L64" i="45"/>
  <c r="K64" i="45"/>
  <c r="J64" i="45"/>
  <c r="I64" i="45"/>
  <c r="H64" i="45"/>
  <c r="G64" i="45"/>
  <c r="F64" i="45"/>
  <c r="E64" i="45"/>
  <c r="D64" i="45"/>
  <c r="C64" i="45"/>
  <c r="B64" i="45"/>
  <c r="W63" i="45"/>
  <c r="V63" i="45"/>
  <c r="U63" i="45"/>
  <c r="T63" i="45"/>
  <c r="S63" i="45"/>
  <c r="R63" i="45"/>
  <c r="Q63" i="45"/>
  <c r="P63" i="45"/>
  <c r="O63" i="45"/>
  <c r="N63" i="45"/>
  <c r="M63" i="45"/>
  <c r="L63" i="45"/>
  <c r="K63" i="45"/>
  <c r="J63" i="45"/>
  <c r="I63" i="45"/>
  <c r="H63" i="45"/>
  <c r="G63" i="45"/>
  <c r="F63" i="45"/>
  <c r="E63" i="45"/>
  <c r="D63" i="45"/>
  <c r="C63" i="45"/>
  <c r="B63" i="45"/>
  <c r="W62" i="45"/>
  <c r="V62" i="45"/>
  <c r="U62" i="45"/>
  <c r="T62" i="45"/>
  <c r="S62" i="45"/>
  <c r="R62" i="45"/>
  <c r="Q62" i="45"/>
  <c r="P62" i="45"/>
  <c r="O62" i="45"/>
  <c r="N62" i="45"/>
  <c r="M62" i="45"/>
  <c r="L62" i="45"/>
  <c r="K62" i="45"/>
  <c r="J62" i="45"/>
  <c r="I62" i="45"/>
  <c r="H62" i="45"/>
  <c r="G62" i="45"/>
  <c r="F62" i="45"/>
  <c r="E62" i="45"/>
  <c r="E52" i="45" s="1"/>
  <c r="D62" i="45"/>
  <c r="C62" i="45"/>
  <c r="B62" i="45"/>
  <c r="W61" i="45"/>
  <c r="V61" i="45"/>
  <c r="U61" i="45"/>
  <c r="T61" i="45"/>
  <c r="S61" i="45"/>
  <c r="R61" i="45"/>
  <c r="Q61" i="45"/>
  <c r="P61" i="45"/>
  <c r="O61" i="45"/>
  <c r="N61" i="45"/>
  <c r="M61" i="45"/>
  <c r="L61" i="45"/>
  <c r="K61" i="45"/>
  <c r="J61" i="45"/>
  <c r="I61" i="45"/>
  <c r="H61" i="45"/>
  <c r="G61" i="45"/>
  <c r="F61" i="45"/>
  <c r="E61" i="45"/>
  <c r="D61" i="45"/>
  <c r="C61" i="45"/>
  <c r="B61" i="45"/>
  <c r="P60" i="45"/>
  <c r="N60" i="45"/>
  <c r="H60" i="45"/>
  <c r="F60" i="45"/>
  <c r="W59" i="45"/>
  <c r="V59" i="45"/>
  <c r="U59" i="45"/>
  <c r="T59" i="45"/>
  <c r="S59" i="45"/>
  <c r="R59" i="45"/>
  <c r="Q59" i="45"/>
  <c r="P59" i="45"/>
  <c r="O59" i="45"/>
  <c r="N59" i="45"/>
  <c r="M59" i="45"/>
  <c r="L59" i="45"/>
  <c r="K59" i="45"/>
  <c r="J59" i="45"/>
  <c r="I59" i="45"/>
  <c r="H59" i="45"/>
  <c r="G59" i="45"/>
  <c r="F59" i="45"/>
  <c r="E59" i="45"/>
  <c r="D59" i="45"/>
  <c r="C59" i="45"/>
  <c r="B59" i="45"/>
  <c r="W58" i="45"/>
  <c r="V58" i="45"/>
  <c r="U58" i="45"/>
  <c r="T58" i="45"/>
  <c r="S58" i="45"/>
  <c r="R58" i="45"/>
  <c r="Q58" i="45"/>
  <c r="P58" i="45"/>
  <c r="O58" i="45"/>
  <c r="N58" i="45"/>
  <c r="M58" i="45"/>
  <c r="L58" i="45"/>
  <c r="K58" i="45"/>
  <c r="J58" i="45"/>
  <c r="I58" i="45"/>
  <c r="H58" i="45"/>
  <c r="G58" i="45"/>
  <c r="F58" i="45"/>
  <c r="E58" i="45"/>
  <c r="D58" i="45"/>
  <c r="C58" i="45"/>
  <c r="B58" i="45"/>
  <c r="W57" i="45"/>
  <c r="V57" i="45"/>
  <c r="U57" i="45"/>
  <c r="T57" i="45"/>
  <c r="S57" i="45"/>
  <c r="R57" i="45"/>
  <c r="Q57" i="45"/>
  <c r="P57" i="45"/>
  <c r="O57" i="45"/>
  <c r="N57" i="45"/>
  <c r="M57" i="45"/>
  <c r="L57" i="45"/>
  <c r="K57" i="45"/>
  <c r="J57" i="45"/>
  <c r="I57" i="45"/>
  <c r="H57" i="45"/>
  <c r="G57" i="45"/>
  <c r="F57" i="45"/>
  <c r="E57" i="45"/>
  <c r="D57" i="45"/>
  <c r="C57" i="45"/>
  <c r="B57" i="45"/>
  <c r="W56" i="45"/>
  <c r="V56" i="45"/>
  <c r="U56" i="45"/>
  <c r="T56" i="45"/>
  <c r="S56" i="45"/>
  <c r="R56" i="45"/>
  <c r="Q56" i="45"/>
  <c r="P56" i="45"/>
  <c r="O56" i="45"/>
  <c r="O52" i="45" s="1"/>
  <c r="N56" i="45"/>
  <c r="N52" i="45" s="1"/>
  <c r="M56" i="45"/>
  <c r="M52" i="45" s="1"/>
  <c r="L56" i="45"/>
  <c r="K56" i="45"/>
  <c r="J56" i="45"/>
  <c r="I56" i="45"/>
  <c r="H56" i="45"/>
  <c r="G56" i="45"/>
  <c r="F56" i="45"/>
  <c r="F52" i="45" s="1"/>
  <c r="E56" i="45"/>
  <c r="D56" i="45"/>
  <c r="C56" i="45"/>
  <c r="B56" i="45"/>
  <c r="W55" i="45"/>
  <c r="V55" i="45"/>
  <c r="U55" i="45"/>
  <c r="T55" i="45"/>
  <c r="S55" i="45"/>
  <c r="R55" i="45"/>
  <c r="Q55" i="45"/>
  <c r="P55" i="45"/>
  <c r="O55" i="45"/>
  <c r="N55" i="45"/>
  <c r="M55" i="45"/>
  <c r="L55" i="45"/>
  <c r="K55" i="45"/>
  <c r="J55" i="45"/>
  <c r="I55" i="45"/>
  <c r="H55" i="45"/>
  <c r="G55" i="45"/>
  <c r="F55" i="45"/>
  <c r="E55" i="45"/>
  <c r="D55" i="45"/>
  <c r="C55" i="45"/>
  <c r="B55" i="45"/>
  <c r="W54" i="45"/>
  <c r="V54" i="45"/>
  <c r="U54" i="45"/>
  <c r="T54" i="45"/>
  <c r="S54" i="45"/>
  <c r="R54" i="45"/>
  <c r="Q54" i="45"/>
  <c r="P54" i="45"/>
  <c r="O54" i="45"/>
  <c r="N54" i="45"/>
  <c r="M54" i="45"/>
  <c r="L54" i="45"/>
  <c r="K54" i="45"/>
  <c r="J54" i="45"/>
  <c r="I54" i="45"/>
  <c r="H54" i="45"/>
  <c r="G54" i="45"/>
  <c r="F54" i="45"/>
  <c r="E54" i="45"/>
  <c r="D54" i="45"/>
  <c r="C54" i="45"/>
  <c r="B54" i="45"/>
  <c r="W53" i="45"/>
  <c r="W52" i="45" s="1"/>
  <c r="V53" i="45"/>
  <c r="V52" i="45" s="1"/>
  <c r="U53" i="45"/>
  <c r="U52" i="45" s="1"/>
  <c r="T53" i="45"/>
  <c r="S53" i="45"/>
  <c r="S52" i="45" s="1"/>
  <c r="R53" i="45"/>
  <c r="Q53" i="45"/>
  <c r="P53" i="45"/>
  <c r="P52" i="45" s="1"/>
  <c r="O53" i="45"/>
  <c r="N53" i="45"/>
  <c r="M53" i="45"/>
  <c r="L53" i="45"/>
  <c r="K53" i="45"/>
  <c r="J53" i="45"/>
  <c r="I53" i="45"/>
  <c r="H53" i="45"/>
  <c r="G53" i="45"/>
  <c r="F53" i="45"/>
  <c r="E53" i="45"/>
  <c r="D53" i="45"/>
  <c r="C53" i="45"/>
  <c r="B53" i="45"/>
  <c r="G52" i="45"/>
  <c r="W28" i="45"/>
  <c r="W77" i="45" s="1"/>
  <c r="V28" i="45"/>
  <c r="V77" i="45" s="1"/>
  <c r="U28" i="45"/>
  <c r="U77" i="45" s="1"/>
  <c r="U69" i="45" s="1"/>
  <c r="T28" i="45"/>
  <c r="S28" i="45"/>
  <c r="S60" i="45" s="1"/>
  <c r="R28" i="45"/>
  <c r="R77" i="45" s="1"/>
  <c r="Q28" i="45"/>
  <c r="Q77" i="45" s="1"/>
  <c r="P28" i="45"/>
  <c r="P77" i="45" s="1"/>
  <c r="O28" i="45"/>
  <c r="O77" i="45" s="1"/>
  <c r="N28" i="45"/>
  <c r="N77" i="45" s="1"/>
  <c r="M28" i="45"/>
  <c r="M77" i="45" s="1"/>
  <c r="L28" i="45"/>
  <c r="L77" i="45" s="1"/>
  <c r="K28" i="45"/>
  <c r="K60" i="45" s="1"/>
  <c r="J28" i="45"/>
  <c r="J77" i="45" s="1"/>
  <c r="I28" i="45"/>
  <c r="I77" i="45" s="1"/>
  <c r="H28" i="45"/>
  <c r="H77" i="45" s="1"/>
  <c r="G28" i="45"/>
  <c r="G77" i="45" s="1"/>
  <c r="F28" i="45"/>
  <c r="F77" i="45" s="1"/>
  <c r="E28" i="45"/>
  <c r="E77" i="45" s="1"/>
  <c r="D28" i="45"/>
  <c r="D77" i="45" s="1"/>
  <c r="C28" i="45"/>
  <c r="C60" i="45" s="1"/>
  <c r="B28" i="45"/>
  <c r="B77" i="45" s="1"/>
  <c r="A1" i="45"/>
  <c r="W37" i="44"/>
  <c r="V37" i="44"/>
  <c r="U37" i="44"/>
  <c r="T37" i="44"/>
  <c r="S37" i="44"/>
  <c r="R37" i="44"/>
  <c r="Q37" i="44"/>
  <c r="P37" i="44"/>
  <c r="O37" i="44"/>
  <c r="N37" i="44"/>
  <c r="M37" i="44"/>
  <c r="L37" i="44"/>
  <c r="K37" i="44"/>
  <c r="J37" i="44"/>
  <c r="I37" i="44"/>
  <c r="H37" i="44"/>
  <c r="G37" i="44"/>
  <c r="F37" i="44"/>
  <c r="E37" i="44"/>
  <c r="D37" i="44"/>
  <c r="C37" i="44"/>
  <c r="B37" i="44"/>
  <c r="W36" i="44"/>
  <c r="V36" i="44"/>
  <c r="U36" i="44"/>
  <c r="T36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G36" i="44"/>
  <c r="F36" i="44"/>
  <c r="E36" i="44"/>
  <c r="D36" i="44"/>
  <c r="C36" i="44"/>
  <c r="B36" i="44"/>
  <c r="W35" i="44"/>
  <c r="V35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H35" i="44"/>
  <c r="G35" i="44"/>
  <c r="F35" i="44"/>
  <c r="E35" i="44"/>
  <c r="D35" i="44"/>
  <c r="C35" i="44"/>
  <c r="B35" i="44"/>
  <c r="W33" i="44"/>
  <c r="W38" i="44" s="1"/>
  <c r="V33" i="44"/>
  <c r="V38" i="44" s="1"/>
  <c r="U33" i="44"/>
  <c r="U38" i="44" s="1"/>
  <c r="T33" i="44"/>
  <c r="T38" i="44" s="1"/>
  <c r="S33" i="44"/>
  <c r="S38" i="44" s="1"/>
  <c r="R33" i="44"/>
  <c r="R38" i="44" s="1"/>
  <c r="Q33" i="44"/>
  <c r="Q38" i="44" s="1"/>
  <c r="P33" i="44"/>
  <c r="P38" i="44" s="1"/>
  <c r="P179" i="4" s="1"/>
  <c r="O33" i="44"/>
  <c r="O38" i="44" s="1"/>
  <c r="N33" i="44"/>
  <c r="N38" i="44" s="1"/>
  <c r="M33" i="44"/>
  <c r="M38" i="44" s="1"/>
  <c r="L33" i="44"/>
  <c r="L38" i="44" s="1"/>
  <c r="K33" i="44"/>
  <c r="K38" i="44" s="1"/>
  <c r="J33" i="44"/>
  <c r="J38" i="44" s="1"/>
  <c r="I33" i="44"/>
  <c r="I38" i="44" s="1"/>
  <c r="H33" i="44"/>
  <c r="H38" i="44" s="1"/>
  <c r="G33" i="44"/>
  <c r="G38" i="44" s="1"/>
  <c r="G179" i="4" s="1"/>
  <c r="F33" i="44"/>
  <c r="F38" i="44" s="1"/>
  <c r="F179" i="4" s="1"/>
  <c r="E33" i="44"/>
  <c r="E38" i="44" s="1"/>
  <c r="D33" i="44"/>
  <c r="D38" i="44" s="1"/>
  <c r="C33" i="44"/>
  <c r="C38" i="44" s="1"/>
  <c r="B33" i="44"/>
  <c r="B38" i="44" s="1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C23" i="44"/>
  <c r="B23" i="44"/>
  <c r="W20" i="44"/>
  <c r="V20" i="44"/>
  <c r="U20" i="44"/>
  <c r="T20" i="44"/>
  <c r="S20" i="44"/>
  <c r="R20" i="44"/>
  <c r="Q20" i="44"/>
  <c r="P20" i="44"/>
  <c r="O20" i="44"/>
  <c r="N20" i="44"/>
  <c r="M20" i="44"/>
  <c r="L20" i="44"/>
  <c r="K20" i="44"/>
  <c r="J20" i="44"/>
  <c r="I20" i="44"/>
  <c r="H20" i="44"/>
  <c r="G20" i="44"/>
  <c r="F20" i="44"/>
  <c r="E20" i="44"/>
  <c r="D20" i="44"/>
  <c r="C20" i="44"/>
  <c r="B20" i="44"/>
  <c r="W14" i="44"/>
  <c r="V14" i="44"/>
  <c r="U14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H14" i="44"/>
  <c r="G14" i="44"/>
  <c r="F14" i="44"/>
  <c r="E14" i="44"/>
  <c r="D14" i="44"/>
  <c r="C14" i="44"/>
  <c r="B14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E9" i="44"/>
  <c r="D9" i="44"/>
  <c r="C9" i="44"/>
  <c r="B9" i="44"/>
  <c r="W8" i="44"/>
  <c r="V8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H8" i="44"/>
  <c r="G8" i="44"/>
  <c r="F8" i="44"/>
  <c r="E8" i="44"/>
  <c r="D8" i="44"/>
  <c r="C8" i="44"/>
  <c r="A1" i="44"/>
  <c r="W91" i="43"/>
  <c r="V91" i="43"/>
  <c r="U91" i="43"/>
  <c r="T91" i="43"/>
  <c r="S91" i="43"/>
  <c r="R91" i="43"/>
  <c r="Q91" i="43"/>
  <c r="P91" i="43"/>
  <c r="O91" i="43"/>
  <c r="N91" i="43"/>
  <c r="M91" i="43"/>
  <c r="L91" i="43"/>
  <c r="K91" i="43"/>
  <c r="J91" i="43"/>
  <c r="I91" i="43"/>
  <c r="H91" i="43"/>
  <c r="G91" i="43"/>
  <c r="F91" i="43"/>
  <c r="E91" i="43"/>
  <c r="D91" i="43"/>
  <c r="C91" i="43"/>
  <c r="B91" i="43"/>
  <c r="W89" i="43"/>
  <c r="V89" i="43"/>
  <c r="U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G89" i="43"/>
  <c r="F89" i="43"/>
  <c r="E89" i="43"/>
  <c r="D89" i="43"/>
  <c r="C89" i="43"/>
  <c r="B89" i="43"/>
  <c r="W88" i="43"/>
  <c r="V88" i="43"/>
  <c r="U88" i="43"/>
  <c r="T88" i="43"/>
  <c r="S88" i="43"/>
  <c r="R88" i="43"/>
  <c r="Q88" i="43"/>
  <c r="P88" i="43"/>
  <c r="O88" i="43"/>
  <c r="N88" i="43"/>
  <c r="M88" i="43"/>
  <c r="L88" i="43"/>
  <c r="K88" i="43"/>
  <c r="J88" i="43"/>
  <c r="I88" i="43"/>
  <c r="H88" i="43"/>
  <c r="G88" i="43"/>
  <c r="F88" i="43"/>
  <c r="E88" i="43"/>
  <c r="D88" i="43"/>
  <c r="C88" i="43"/>
  <c r="B88" i="43"/>
  <c r="W87" i="43"/>
  <c r="V87" i="43"/>
  <c r="U87" i="43"/>
  <c r="T87" i="43"/>
  <c r="S87" i="43"/>
  <c r="R87" i="43"/>
  <c r="Q87" i="43"/>
  <c r="P87" i="43"/>
  <c r="O87" i="43"/>
  <c r="N87" i="43"/>
  <c r="M87" i="43"/>
  <c r="L87" i="43"/>
  <c r="K87" i="43"/>
  <c r="J87" i="43"/>
  <c r="I87" i="43"/>
  <c r="H87" i="43"/>
  <c r="G87" i="43"/>
  <c r="F87" i="43"/>
  <c r="E87" i="43"/>
  <c r="D87" i="43"/>
  <c r="C87" i="43"/>
  <c r="B87" i="43"/>
  <c r="W86" i="43"/>
  <c r="V86" i="43"/>
  <c r="U86" i="43"/>
  <c r="T86" i="43"/>
  <c r="S86" i="43"/>
  <c r="R86" i="43"/>
  <c r="Q86" i="43"/>
  <c r="P86" i="43"/>
  <c r="O86" i="43"/>
  <c r="N86" i="43"/>
  <c r="M86" i="43"/>
  <c r="L86" i="43"/>
  <c r="K86" i="43"/>
  <c r="J86" i="43"/>
  <c r="I86" i="43"/>
  <c r="H86" i="43"/>
  <c r="G86" i="43"/>
  <c r="F86" i="43"/>
  <c r="E86" i="43"/>
  <c r="D86" i="43"/>
  <c r="C86" i="43"/>
  <c r="B86" i="43"/>
  <c r="W85" i="43"/>
  <c r="V85" i="43"/>
  <c r="U85" i="43"/>
  <c r="T85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F85" i="43"/>
  <c r="E85" i="43"/>
  <c r="D85" i="43"/>
  <c r="C85" i="43"/>
  <c r="B85" i="43"/>
  <c r="W84" i="43"/>
  <c r="V84" i="43"/>
  <c r="U84" i="43"/>
  <c r="T84" i="43"/>
  <c r="S84" i="43"/>
  <c r="R84" i="43"/>
  <c r="Q84" i="43"/>
  <c r="P84" i="43"/>
  <c r="O84" i="43"/>
  <c r="N84" i="43"/>
  <c r="M84" i="43"/>
  <c r="L84" i="43"/>
  <c r="K84" i="43"/>
  <c r="J84" i="43"/>
  <c r="I84" i="43"/>
  <c r="H84" i="43"/>
  <c r="G84" i="43"/>
  <c r="F84" i="43"/>
  <c r="E84" i="43"/>
  <c r="D84" i="43"/>
  <c r="C84" i="43"/>
  <c r="B84" i="43"/>
  <c r="W83" i="43"/>
  <c r="V83" i="43"/>
  <c r="U83" i="43"/>
  <c r="T83" i="43"/>
  <c r="S83" i="43"/>
  <c r="R83" i="43"/>
  <c r="Q83" i="43"/>
  <c r="P83" i="43"/>
  <c r="O83" i="43"/>
  <c r="N83" i="43"/>
  <c r="M83" i="43"/>
  <c r="L83" i="43"/>
  <c r="K83" i="43"/>
  <c r="J83" i="43"/>
  <c r="I83" i="43"/>
  <c r="H83" i="43"/>
  <c r="G83" i="43"/>
  <c r="F83" i="43"/>
  <c r="E83" i="43"/>
  <c r="D83" i="43"/>
  <c r="C83" i="43"/>
  <c r="B83" i="43"/>
  <c r="W82" i="43"/>
  <c r="V82" i="43"/>
  <c r="U82" i="43"/>
  <c r="T82" i="43"/>
  <c r="S82" i="43"/>
  <c r="R82" i="43"/>
  <c r="Q82" i="43"/>
  <c r="P82" i="43"/>
  <c r="O82" i="43"/>
  <c r="N82" i="43"/>
  <c r="M82" i="43"/>
  <c r="L82" i="43"/>
  <c r="K82" i="43"/>
  <c r="J82" i="43"/>
  <c r="I82" i="43"/>
  <c r="H82" i="43"/>
  <c r="G82" i="43"/>
  <c r="F82" i="43"/>
  <c r="E82" i="43"/>
  <c r="D82" i="43"/>
  <c r="C82" i="43"/>
  <c r="B82" i="43"/>
  <c r="W81" i="43"/>
  <c r="V81" i="43"/>
  <c r="U81" i="43"/>
  <c r="T81" i="43"/>
  <c r="S81" i="43"/>
  <c r="R81" i="43"/>
  <c r="Q81" i="43"/>
  <c r="P81" i="43"/>
  <c r="O81" i="43"/>
  <c r="N81" i="43"/>
  <c r="M81" i="43"/>
  <c r="L81" i="43"/>
  <c r="K81" i="43"/>
  <c r="J81" i="43"/>
  <c r="I81" i="43"/>
  <c r="H81" i="43"/>
  <c r="G81" i="43"/>
  <c r="F81" i="43"/>
  <c r="E81" i="43"/>
  <c r="D81" i="43"/>
  <c r="C81" i="43"/>
  <c r="B81" i="43"/>
  <c r="W77" i="43"/>
  <c r="V77" i="43"/>
  <c r="U77" i="43"/>
  <c r="T77" i="43"/>
  <c r="S77" i="43"/>
  <c r="R77" i="43"/>
  <c r="Q77" i="43"/>
  <c r="P77" i="43"/>
  <c r="O77" i="43"/>
  <c r="N77" i="43"/>
  <c r="M77" i="43"/>
  <c r="L77" i="43"/>
  <c r="K77" i="43"/>
  <c r="J77" i="43"/>
  <c r="I77" i="43"/>
  <c r="H77" i="43"/>
  <c r="G77" i="43"/>
  <c r="F77" i="43"/>
  <c r="E77" i="43"/>
  <c r="D77" i="43"/>
  <c r="C77" i="43"/>
  <c r="B77" i="43"/>
  <c r="W76" i="43"/>
  <c r="V76" i="43"/>
  <c r="U76" i="43"/>
  <c r="T76" i="43"/>
  <c r="S76" i="43"/>
  <c r="R76" i="43"/>
  <c r="Q76" i="43"/>
  <c r="P76" i="43"/>
  <c r="O76" i="43"/>
  <c r="N76" i="43"/>
  <c r="M76" i="43"/>
  <c r="L76" i="43"/>
  <c r="K76" i="43"/>
  <c r="J76" i="43"/>
  <c r="I76" i="43"/>
  <c r="H76" i="43"/>
  <c r="G76" i="43"/>
  <c r="F76" i="43"/>
  <c r="E76" i="43"/>
  <c r="D76" i="43"/>
  <c r="C76" i="43"/>
  <c r="B76" i="43"/>
  <c r="W75" i="43"/>
  <c r="V75" i="43"/>
  <c r="U75" i="43"/>
  <c r="T75" i="43"/>
  <c r="S75" i="43"/>
  <c r="R75" i="43"/>
  <c r="Q75" i="43"/>
  <c r="P75" i="43"/>
  <c r="O75" i="43"/>
  <c r="N75" i="43"/>
  <c r="M75" i="43"/>
  <c r="L75" i="43"/>
  <c r="K75" i="43"/>
  <c r="J75" i="43"/>
  <c r="I75" i="43"/>
  <c r="H75" i="43"/>
  <c r="G75" i="43"/>
  <c r="F75" i="43"/>
  <c r="E75" i="43"/>
  <c r="D75" i="43"/>
  <c r="C75" i="43"/>
  <c r="B75" i="43"/>
  <c r="W74" i="43"/>
  <c r="V74" i="43"/>
  <c r="U74" i="43"/>
  <c r="T74" i="43"/>
  <c r="S74" i="43"/>
  <c r="R74" i="43"/>
  <c r="Q74" i="43"/>
  <c r="P74" i="43"/>
  <c r="O74" i="43"/>
  <c r="N74" i="43"/>
  <c r="M74" i="43"/>
  <c r="L74" i="43"/>
  <c r="K74" i="43"/>
  <c r="J74" i="43"/>
  <c r="I74" i="43"/>
  <c r="H74" i="43"/>
  <c r="G74" i="43"/>
  <c r="F74" i="43"/>
  <c r="E74" i="43"/>
  <c r="D74" i="43"/>
  <c r="C74" i="43"/>
  <c r="B74" i="43"/>
  <c r="W73" i="43"/>
  <c r="V73" i="43"/>
  <c r="U73" i="43"/>
  <c r="T73" i="43"/>
  <c r="S73" i="43"/>
  <c r="R73" i="43"/>
  <c r="Q73" i="43"/>
  <c r="P73" i="43"/>
  <c r="O73" i="43"/>
  <c r="N73" i="43"/>
  <c r="M73" i="43"/>
  <c r="L73" i="43"/>
  <c r="K73" i="43"/>
  <c r="J73" i="43"/>
  <c r="I73" i="43"/>
  <c r="H73" i="43"/>
  <c r="G73" i="43"/>
  <c r="F73" i="43"/>
  <c r="E73" i="43"/>
  <c r="D73" i="43"/>
  <c r="C73" i="43"/>
  <c r="B73" i="43"/>
  <c r="W72" i="43"/>
  <c r="O72" i="43"/>
  <c r="W71" i="43"/>
  <c r="V71" i="43"/>
  <c r="U71" i="43"/>
  <c r="T71" i="43"/>
  <c r="S71" i="43"/>
  <c r="R71" i="43"/>
  <c r="Q71" i="43"/>
  <c r="P71" i="43"/>
  <c r="O71" i="43"/>
  <c r="N71" i="43"/>
  <c r="M71" i="43"/>
  <c r="L71" i="43"/>
  <c r="K71" i="43"/>
  <c r="J71" i="43"/>
  <c r="I71" i="43"/>
  <c r="H71" i="43"/>
  <c r="G71" i="43"/>
  <c r="F71" i="43"/>
  <c r="E71" i="43"/>
  <c r="D71" i="43"/>
  <c r="C71" i="43"/>
  <c r="B71" i="43"/>
  <c r="W70" i="43"/>
  <c r="V70" i="43"/>
  <c r="U70" i="43"/>
  <c r="T70" i="43"/>
  <c r="S70" i="43"/>
  <c r="R70" i="43"/>
  <c r="Q70" i="43"/>
  <c r="P70" i="43"/>
  <c r="O70" i="43"/>
  <c r="N70" i="43"/>
  <c r="M70" i="43"/>
  <c r="L70" i="43"/>
  <c r="K70" i="43"/>
  <c r="J70" i="43"/>
  <c r="I70" i="43"/>
  <c r="H70" i="43"/>
  <c r="G70" i="43"/>
  <c r="F70" i="43"/>
  <c r="E70" i="43"/>
  <c r="D70" i="43"/>
  <c r="C70" i="43"/>
  <c r="B70" i="43"/>
  <c r="W69" i="43"/>
  <c r="V69" i="43"/>
  <c r="U69" i="43"/>
  <c r="T69" i="43"/>
  <c r="S69" i="43"/>
  <c r="R69" i="43"/>
  <c r="Q69" i="43"/>
  <c r="P69" i="43"/>
  <c r="O69" i="43"/>
  <c r="N69" i="43"/>
  <c r="M69" i="43"/>
  <c r="L69" i="43"/>
  <c r="K69" i="43"/>
  <c r="J69" i="43"/>
  <c r="I69" i="43"/>
  <c r="H69" i="43"/>
  <c r="G69" i="43"/>
  <c r="F69" i="43"/>
  <c r="E69" i="43"/>
  <c r="D69" i="43"/>
  <c r="C69" i="43"/>
  <c r="B69" i="43"/>
  <c r="W68" i="43"/>
  <c r="V68" i="43"/>
  <c r="U68" i="43"/>
  <c r="T68" i="43"/>
  <c r="S68" i="43"/>
  <c r="R68" i="43"/>
  <c r="Q68" i="43"/>
  <c r="P68" i="43"/>
  <c r="O68" i="43"/>
  <c r="N68" i="43"/>
  <c r="M68" i="43"/>
  <c r="L68" i="43"/>
  <c r="K68" i="43"/>
  <c r="J68" i="43"/>
  <c r="I68" i="43"/>
  <c r="H68" i="43"/>
  <c r="G68" i="43"/>
  <c r="F68" i="43"/>
  <c r="E68" i="43"/>
  <c r="D68" i="43"/>
  <c r="C68" i="43"/>
  <c r="B68" i="43"/>
  <c r="W67" i="43"/>
  <c r="V67" i="43"/>
  <c r="U67" i="43"/>
  <c r="T67" i="43"/>
  <c r="S67" i="43"/>
  <c r="R67" i="43"/>
  <c r="Q67" i="43"/>
  <c r="P67" i="43"/>
  <c r="O67" i="43"/>
  <c r="N67" i="43"/>
  <c r="M67" i="43"/>
  <c r="L67" i="43"/>
  <c r="K67" i="43"/>
  <c r="J67" i="43"/>
  <c r="I67" i="43"/>
  <c r="H67" i="43"/>
  <c r="G67" i="43"/>
  <c r="F67" i="43"/>
  <c r="E67" i="43"/>
  <c r="D67" i="43"/>
  <c r="C67" i="43"/>
  <c r="B67" i="43"/>
  <c r="W66" i="43"/>
  <c r="V66" i="43"/>
  <c r="U66" i="43"/>
  <c r="T66" i="43"/>
  <c r="S66" i="43"/>
  <c r="R66" i="43"/>
  <c r="Q66" i="43"/>
  <c r="P66" i="43"/>
  <c r="O66" i="43"/>
  <c r="N66" i="43"/>
  <c r="M66" i="43"/>
  <c r="L66" i="43"/>
  <c r="K66" i="43"/>
  <c r="J66" i="43"/>
  <c r="I66" i="43"/>
  <c r="H66" i="43"/>
  <c r="G66" i="43"/>
  <c r="F66" i="43"/>
  <c r="E66" i="43"/>
  <c r="D66" i="43"/>
  <c r="C66" i="43"/>
  <c r="B66" i="43"/>
  <c r="W65" i="43"/>
  <c r="V65" i="43"/>
  <c r="U65" i="43"/>
  <c r="T65" i="43"/>
  <c r="S65" i="43"/>
  <c r="R65" i="43"/>
  <c r="Q65" i="43"/>
  <c r="P65" i="43"/>
  <c r="O65" i="43"/>
  <c r="N65" i="43"/>
  <c r="M65" i="43"/>
  <c r="L65" i="43"/>
  <c r="L63" i="43" s="1"/>
  <c r="K65" i="43"/>
  <c r="J65" i="43"/>
  <c r="I65" i="43"/>
  <c r="H65" i="43"/>
  <c r="G65" i="43"/>
  <c r="F65" i="43"/>
  <c r="E65" i="43"/>
  <c r="D65" i="43"/>
  <c r="C65" i="43"/>
  <c r="B65" i="43"/>
  <c r="W64" i="43"/>
  <c r="V64" i="43"/>
  <c r="V63" i="43" s="1"/>
  <c r="U64" i="43"/>
  <c r="U63" i="43" s="1"/>
  <c r="T64" i="43"/>
  <c r="S64" i="43"/>
  <c r="R64" i="43"/>
  <c r="Q64" i="43"/>
  <c r="P64" i="43"/>
  <c r="O64" i="43"/>
  <c r="N64" i="43"/>
  <c r="N63" i="43" s="1"/>
  <c r="M64" i="43"/>
  <c r="M63" i="43" s="1"/>
  <c r="L64" i="43"/>
  <c r="K64" i="43"/>
  <c r="J64" i="43"/>
  <c r="I64" i="43"/>
  <c r="H64" i="43"/>
  <c r="H63" i="43" s="1"/>
  <c r="G64" i="43"/>
  <c r="G63" i="43" s="1"/>
  <c r="F64" i="43"/>
  <c r="F63" i="43" s="1"/>
  <c r="E64" i="43"/>
  <c r="E63" i="43" s="1"/>
  <c r="D64" i="43"/>
  <c r="C64" i="43"/>
  <c r="B64" i="43"/>
  <c r="W39" i="43"/>
  <c r="V39" i="43"/>
  <c r="V90" i="43" s="1"/>
  <c r="U39" i="43"/>
  <c r="T39" i="43"/>
  <c r="T72" i="43" s="1"/>
  <c r="S39" i="43"/>
  <c r="S72" i="43" s="1"/>
  <c r="R39" i="43"/>
  <c r="Q39" i="43"/>
  <c r="Q72" i="43" s="1"/>
  <c r="P39" i="43"/>
  <c r="P72" i="43" s="1"/>
  <c r="O39" i="43"/>
  <c r="N39" i="43"/>
  <c r="N90" i="43" s="1"/>
  <c r="M39" i="43"/>
  <c r="L39" i="43"/>
  <c r="L72" i="43" s="1"/>
  <c r="K39" i="43"/>
  <c r="K72" i="43" s="1"/>
  <c r="J39" i="43"/>
  <c r="I39" i="43"/>
  <c r="I90" i="43" s="1"/>
  <c r="H39" i="43"/>
  <c r="H72" i="43" s="1"/>
  <c r="G39" i="43"/>
  <c r="G72" i="43" s="1"/>
  <c r="F39" i="43"/>
  <c r="E39" i="43"/>
  <c r="E90" i="43" s="1"/>
  <c r="D39" i="43"/>
  <c r="D72" i="43" s="1"/>
  <c r="C39" i="43"/>
  <c r="C72" i="43" s="1"/>
  <c r="B39" i="43"/>
  <c r="A1" i="43"/>
  <c r="W91" i="42"/>
  <c r="V91" i="42"/>
  <c r="U91" i="42"/>
  <c r="T91" i="42"/>
  <c r="S91" i="42"/>
  <c r="R91" i="42"/>
  <c r="Q91" i="42"/>
  <c r="P91" i="42"/>
  <c r="O91" i="42"/>
  <c r="N91" i="42"/>
  <c r="M91" i="42"/>
  <c r="L91" i="42"/>
  <c r="K91" i="42"/>
  <c r="J91" i="42"/>
  <c r="I91" i="42"/>
  <c r="H91" i="42"/>
  <c r="G91" i="42"/>
  <c r="F91" i="42"/>
  <c r="E91" i="42"/>
  <c r="D91" i="42"/>
  <c r="C91" i="42"/>
  <c r="B91" i="42"/>
  <c r="W89" i="42"/>
  <c r="V89" i="42"/>
  <c r="U89" i="42"/>
  <c r="T89" i="42"/>
  <c r="S89" i="42"/>
  <c r="R89" i="42"/>
  <c r="Q89" i="42"/>
  <c r="P89" i="42"/>
  <c r="O89" i="42"/>
  <c r="N89" i="42"/>
  <c r="M89" i="42"/>
  <c r="L89" i="42"/>
  <c r="K89" i="42"/>
  <c r="J89" i="42"/>
  <c r="I89" i="42"/>
  <c r="H89" i="42"/>
  <c r="G89" i="42"/>
  <c r="F89" i="42"/>
  <c r="E89" i="42"/>
  <c r="D89" i="42"/>
  <c r="C89" i="42"/>
  <c r="B89" i="42"/>
  <c r="W88" i="42"/>
  <c r="V88" i="42"/>
  <c r="U88" i="42"/>
  <c r="T88" i="42"/>
  <c r="S88" i="42"/>
  <c r="R88" i="42"/>
  <c r="Q88" i="42"/>
  <c r="P88" i="42"/>
  <c r="O88" i="42"/>
  <c r="N88" i="42"/>
  <c r="M88" i="42"/>
  <c r="L88" i="42"/>
  <c r="K88" i="42"/>
  <c r="J88" i="42"/>
  <c r="I88" i="42"/>
  <c r="H88" i="42"/>
  <c r="G88" i="42"/>
  <c r="F88" i="42"/>
  <c r="E88" i="42"/>
  <c r="D88" i="42"/>
  <c r="C88" i="42"/>
  <c r="B88" i="42"/>
  <c r="W87" i="42"/>
  <c r="V87" i="42"/>
  <c r="U87" i="42"/>
  <c r="T87" i="42"/>
  <c r="S87" i="42"/>
  <c r="R87" i="42"/>
  <c r="Q87" i="42"/>
  <c r="P87" i="42"/>
  <c r="O87" i="42"/>
  <c r="N87" i="42"/>
  <c r="M87" i="42"/>
  <c r="L87" i="42"/>
  <c r="K87" i="42"/>
  <c r="J87" i="42"/>
  <c r="I87" i="42"/>
  <c r="H87" i="42"/>
  <c r="G87" i="42"/>
  <c r="F87" i="42"/>
  <c r="E87" i="42"/>
  <c r="D87" i="42"/>
  <c r="C87" i="42"/>
  <c r="B87" i="42"/>
  <c r="W86" i="42"/>
  <c r="V86" i="42"/>
  <c r="U86" i="42"/>
  <c r="T86" i="42"/>
  <c r="S86" i="42"/>
  <c r="R86" i="42"/>
  <c r="Q86" i="42"/>
  <c r="P86" i="42"/>
  <c r="O86" i="42"/>
  <c r="N86" i="42"/>
  <c r="M86" i="42"/>
  <c r="L86" i="42"/>
  <c r="K86" i="42"/>
  <c r="J86" i="42"/>
  <c r="I86" i="42"/>
  <c r="H86" i="42"/>
  <c r="G86" i="42"/>
  <c r="F86" i="42"/>
  <c r="E86" i="42"/>
  <c r="D86" i="42"/>
  <c r="C86" i="42"/>
  <c r="B86" i="42"/>
  <c r="W85" i="42"/>
  <c r="V85" i="42"/>
  <c r="U85" i="42"/>
  <c r="T85" i="42"/>
  <c r="S85" i="42"/>
  <c r="R85" i="42"/>
  <c r="Q85" i="42"/>
  <c r="P85" i="42"/>
  <c r="O85" i="42"/>
  <c r="N85" i="42"/>
  <c r="M85" i="42"/>
  <c r="L85" i="42"/>
  <c r="K85" i="42"/>
  <c r="J85" i="42"/>
  <c r="I85" i="42"/>
  <c r="H85" i="42"/>
  <c r="G85" i="42"/>
  <c r="F85" i="42"/>
  <c r="E85" i="42"/>
  <c r="D85" i="42"/>
  <c r="C85" i="42"/>
  <c r="B85" i="42"/>
  <c r="W84" i="42"/>
  <c r="V84" i="42"/>
  <c r="U84" i="42"/>
  <c r="T84" i="42"/>
  <c r="S84" i="42"/>
  <c r="R84" i="42"/>
  <c r="Q84" i="42"/>
  <c r="P84" i="42"/>
  <c r="O84" i="42"/>
  <c r="N84" i="42"/>
  <c r="M84" i="42"/>
  <c r="L84" i="42"/>
  <c r="K84" i="42"/>
  <c r="J84" i="42"/>
  <c r="I84" i="42"/>
  <c r="H84" i="42"/>
  <c r="G84" i="42"/>
  <c r="F84" i="42"/>
  <c r="E84" i="42"/>
  <c r="D84" i="42"/>
  <c r="C84" i="42"/>
  <c r="B84" i="42"/>
  <c r="W83" i="42"/>
  <c r="V83" i="42"/>
  <c r="U83" i="42"/>
  <c r="T83" i="42"/>
  <c r="S83" i="42"/>
  <c r="R83" i="42"/>
  <c r="Q83" i="42"/>
  <c r="P83" i="42"/>
  <c r="O83" i="42"/>
  <c r="N83" i="42"/>
  <c r="M83" i="42"/>
  <c r="L83" i="42"/>
  <c r="K83" i="42"/>
  <c r="J83" i="42"/>
  <c r="I83" i="42"/>
  <c r="H83" i="42"/>
  <c r="G83" i="42"/>
  <c r="F83" i="42"/>
  <c r="E83" i="42"/>
  <c r="D83" i="42"/>
  <c r="C83" i="42"/>
  <c r="B83" i="42"/>
  <c r="W82" i="42"/>
  <c r="V82" i="42"/>
  <c r="U82" i="42"/>
  <c r="T82" i="42"/>
  <c r="S82" i="42"/>
  <c r="R82" i="42"/>
  <c r="Q82" i="42"/>
  <c r="P82" i="42"/>
  <c r="O82" i="42"/>
  <c r="N82" i="42"/>
  <c r="M82" i="42"/>
  <c r="L82" i="42"/>
  <c r="K82" i="42"/>
  <c r="J82" i="42"/>
  <c r="I82" i="42"/>
  <c r="H82" i="42"/>
  <c r="G82" i="42"/>
  <c r="F82" i="42"/>
  <c r="E82" i="42"/>
  <c r="D82" i="42"/>
  <c r="C82" i="42"/>
  <c r="B82" i="42"/>
  <c r="W81" i="42"/>
  <c r="V81" i="42"/>
  <c r="U81" i="42"/>
  <c r="T81" i="42"/>
  <c r="S81" i="42"/>
  <c r="R81" i="42"/>
  <c r="Q81" i="42"/>
  <c r="P81" i="42"/>
  <c r="O81" i="42"/>
  <c r="N81" i="42"/>
  <c r="M81" i="42"/>
  <c r="L81" i="42"/>
  <c r="K81" i="42"/>
  <c r="J81" i="42"/>
  <c r="I81" i="42"/>
  <c r="H81" i="42"/>
  <c r="G81" i="42"/>
  <c r="F81" i="42"/>
  <c r="E81" i="42"/>
  <c r="D81" i="42"/>
  <c r="C81" i="42"/>
  <c r="B81" i="42"/>
  <c r="W77" i="42"/>
  <c r="V77" i="42"/>
  <c r="U77" i="42"/>
  <c r="T77" i="42"/>
  <c r="S77" i="42"/>
  <c r="R77" i="42"/>
  <c r="Q77" i="42"/>
  <c r="P77" i="42"/>
  <c r="O77" i="42"/>
  <c r="N77" i="42"/>
  <c r="M77" i="42"/>
  <c r="L77" i="42"/>
  <c r="K77" i="42"/>
  <c r="J77" i="42"/>
  <c r="I77" i="42"/>
  <c r="H77" i="42"/>
  <c r="G77" i="42"/>
  <c r="F77" i="42"/>
  <c r="E77" i="42"/>
  <c r="D77" i="42"/>
  <c r="C77" i="42"/>
  <c r="B77" i="42"/>
  <c r="W76" i="42"/>
  <c r="V76" i="42"/>
  <c r="U76" i="42"/>
  <c r="T76" i="42"/>
  <c r="S76" i="42"/>
  <c r="R76" i="42"/>
  <c r="Q76" i="42"/>
  <c r="P76" i="42"/>
  <c r="O76" i="42"/>
  <c r="N76" i="42"/>
  <c r="M76" i="42"/>
  <c r="L76" i="42"/>
  <c r="K76" i="42"/>
  <c r="J76" i="42"/>
  <c r="I76" i="42"/>
  <c r="H76" i="42"/>
  <c r="G76" i="42"/>
  <c r="F76" i="42"/>
  <c r="E76" i="42"/>
  <c r="D76" i="42"/>
  <c r="C76" i="42"/>
  <c r="B76" i="42"/>
  <c r="W75" i="42"/>
  <c r="V75" i="42"/>
  <c r="U75" i="42"/>
  <c r="T75" i="42"/>
  <c r="S75" i="42"/>
  <c r="R75" i="42"/>
  <c r="Q75" i="42"/>
  <c r="P75" i="42"/>
  <c r="O75" i="42"/>
  <c r="N75" i="42"/>
  <c r="M75" i="42"/>
  <c r="L75" i="42"/>
  <c r="K75" i="42"/>
  <c r="J75" i="42"/>
  <c r="I75" i="42"/>
  <c r="H75" i="42"/>
  <c r="G75" i="42"/>
  <c r="F75" i="42"/>
  <c r="E75" i="42"/>
  <c r="D75" i="42"/>
  <c r="C75" i="42"/>
  <c r="B75" i="42"/>
  <c r="W74" i="42"/>
  <c r="V74" i="42"/>
  <c r="U74" i="42"/>
  <c r="T74" i="42"/>
  <c r="S74" i="42"/>
  <c r="R74" i="42"/>
  <c r="Q74" i="42"/>
  <c r="P74" i="42"/>
  <c r="O74" i="42"/>
  <c r="N74" i="42"/>
  <c r="M74" i="42"/>
  <c r="L74" i="42"/>
  <c r="K74" i="42"/>
  <c r="J74" i="42"/>
  <c r="I74" i="42"/>
  <c r="H74" i="42"/>
  <c r="G74" i="42"/>
  <c r="F74" i="42"/>
  <c r="E74" i="42"/>
  <c r="D74" i="42"/>
  <c r="C74" i="42"/>
  <c r="B74" i="42"/>
  <c r="W73" i="42"/>
  <c r="V73" i="42"/>
  <c r="U73" i="42"/>
  <c r="T73" i="42"/>
  <c r="S73" i="42"/>
  <c r="R73" i="42"/>
  <c r="Q73" i="42"/>
  <c r="P73" i="42"/>
  <c r="O73" i="42"/>
  <c r="N73" i="42"/>
  <c r="M73" i="42"/>
  <c r="L73" i="42"/>
  <c r="K73" i="42"/>
  <c r="J73" i="42"/>
  <c r="I73" i="42"/>
  <c r="H73" i="42"/>
  <c r="G73" i="42"/>
  <c r="F73" i="42"/>
  <c r="E73" i="42"/>
  <c r="D73" i="42"/>
  <c r="C73" i="42"/>
  <c r="B73" i="42"/>
  <c r="T72" i="42"/>
  <c r="W71" i="42"/>
  <c r="V71" i="42"/>
  <c r="U71" i="42"/>
  <c r="T71" i="42"/>
  <c r="S71" i="42"/>
  <c r="R71" i="42"/>
  <c r="Q71" i="42"/>
  <c r="P71" i="42"/>
  <c r="O71" i="42"/>
  <c r="N71" i="42"/>
  <c r="M71" i="42"/>
  <c r="L71" i="42"/>
  <c r="K71" i="42"/>
  <c r="J71" i="42"/>
  <c r="I71" i="42"/>
  <c r="H71" i="42"/>
  <c r="G71" i="42"/>
  <c r="F71" i="42"/>
  <c r="E71" i="42"/>
  <c r="D71" i="42"/>
  <c r="C71" i="42"/>
  <c r="B71" i="42"/>
  <c r="W70" i="42"/>
  <c r="V70" i="42"/>
  <c r="U70" i="42"/>
  <c r="T70" i="42"/>
  <c r="S70" i="42"/>
  <c r="R70" i="42"/>
  <c r="Q70" i="42"/>
  <c r="P70" i="42"/>
  <c r="O70" i="42"/>
  <c r="N70" i="42"/>
  <c r="M70" i="42"/>
  <c r="L70" i="42"/>
  <c r="K70" i="42"/>
  <c r="J70" i="42"/>
  <c r="I70" i="42"/>
  <c r="H70" i="42"/>
  <c r="G70" i="42"/>
  <c r="F70" i="42"/>
  <c r="E70" i="42"/>
  <c r="D70" i="42"/>
  <c r="C70" i="42"/>
  <c r="B70" i="42"/>
  <c r="W69" i="42"/>
  <c r="V69" i="42"/>
  <c r="U69" i="42"/>
  <c r="T69" i="42"/>
  <c r="S69" i="42"/>
  <c r="R69" i="42"/>
  <c r="Q69" i="42"/>
  <c r="P69" i="42"/>
  <c r="O69" i="42"/>
  <c r="N69" i="42"/>
  <c r="M69" i="42"/>
  <c r="L69" i="42"/>
  <c r="K69" i="42"/>
  <c r="J69" i="42"/>
  <c r="I69" i="42"/>
  <c r="H69" i="42"/>
  <c r="G69" i="42"/>
  <c r="F69" i="42"/>
  <c r="E69" i="42"/>
  <c r="D69" i="42"/>
  <c r="C69" i="42"/>
  <c r="B69" i="42"/>
  <c r="W68" i="42"/>
  <c r="V68" i="42"/>
  <c r="U68" i="42"/>
  <c r="T68" i="42"/>
  <c r="S68" i="42"/>
  <c r="R68" i="42"/>
  <c r="Q68" i="42"/>
  <c r="P68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C68" i="42"/>
  <c r="B68" i="42"/>
  <c r="W67" i="42"/>
  <c r="V67" i="42"/>
  <c r="U67" i="42"/>
  <c r="T67" i="42"/>
  <c r="S67" i="42"/>
  <c r="R67" i="42"/>
  <c r="Q67" i="42"/>
  <c r="P67" i="42"/>
  <c r="O67" i="42"/>
  <c r="N67" i="42"/>
  <c r="M67" i="42"/>
  <c r="L67" i="42"/>
  <c r="K67" i="42"/>
  <c r="J67" i="42"/>
  <c r="I67" i="42"/>
  <c r="H67" i="42"/>
  <c r="G67" i="42"/>
  <c r="G63" i="42" s="1"/>
  <c r="F67" i="42"/>
  <c r="E67" i="42"/>
  <c r="D67" i="42"/>
  <c r="C67" i="42"/>
  <c r="B67" i="42"/>
  <c r="W66" i="42"/>
  <c r="V66" i="42"/>
  <c r="U66" i="42"/>
  <c r="T66" i="42"/>
  <c r="S66" i="42"/>
  <c r="R66" i="42"/>
  <c r="Q66" i="42"/>
  <c r="P66" i="42"/>
  <c r="O66" i="42"/>
  <c r="N66" i="42"/>
  <c r="M66" i="42"/>
  <c r="L66" i="42"/>
  <c r="K66" i="42"/>
  <c r="J66" i="42"/>
  <c r="I66" i="42"/>
  <c r="H66" i="42"/>
  <c r="H63" i="42" s="1"/>
  <c r="G66" i="42"/>
  <c r="F66" i="42"/>
  <c r="E66" i="42"/>
  <c r="D66" i="42"/>
  <c r="C66" i="42"/>
  <c r="B66" i="42"/>
  <c r="W65" i="42"/>
  <c r="V65" i="42"/>
  <c r="U65" i="42"/>
  <c r="T65" i="42"/>
  <c r="S65" i="42"/>
  <c r="R65" i="42"/>
  <c r="Q65" i="42"/>
  <c r="P65" i="42"/>
  <c r="O65" i="42"/>
  <c r="N65" i="42"/>
  <c r="M65" i="42"/>
  <c r="L65" i="42"/>
  <c r="K65" i="42"/>
  <c r="J65" i="42"/>
  <c r="I65" i="42"/>
  <c r="H65" i="42"/>
  <c r="G65" i="42"/>
  <c r="F65" i="42"/>
  <c r="E65" i="42"/>
  <c r="D65" i="42"/>
  <c r="C65" i="42"/>
  <c r="B65" i="42"/>
  <c r="W64" i="42"/>
  <c r="W63" i="42" s="1"/>
  <c r="V64" i="42"/>
  <c r="V63" i="42" s="1"/>
  <c r="U64" i="42"/>
  <c r="T64" i="42"/>
  <c r="S64" i="42"/>
  <c r="R64" i="42"/>
  <c r="Q64" i="42"/>
  <c r="Q63" i="42" s="1"/>
  <c r="P64" i="42"/>
  <c r="P63" i="42" s="1"/>
  <c r="O64" i="42"/>
  <c r="N64" i="42"/>
  <c r="M64" i="42"/>
  <c r="L64" i="42"/>
  <c r="K64" i="42"/>
  <c r="J64" i="42"/>
  <c r="I64" i="42"/>
  <c r="H64" i="42"/>
  <c r="G64" i="42"/>
  <c r="F64" i="42"/>
  <c r="E64" i="42"/>
  <c r="D64" i="42"/>
  <c r="C64" i="42"/>
  <c r="B64" i="42"/>
  <c r="W39" i="42"/>
  <c r="V39" i="42"/>
  <c r="V72" i="42" s="1"/>
  <c r="U39" i="42"/>
  <c r="T39" i="42"/>
  <c r="T90" i="42" s="1"/>
  <c r="S39" i="42"/>
  <c r="S90" i="42" s="1"/>
  <c r="R39" i="42"/>
  <c r="R72" i="42" s="1"/>
  <c r="Q39" i="42"/>
  <c r="Q72" i="42" s="1"/>
  <c r="P39" i="42"/>
  <c r="O39" i="42"/>
  <c r="N39" i="42"/>
  <c r="N72" i="42" s="1"/>
  <c r="M39" i="42"/>
  <c r="L39" i="42"/>
  <c r="L72" i="42" s="1"/>
  <c r="K39" i="42"/>
  <c r="J39" i="42"/>
  <c r="J72" i="42" s="1"/>
  <c r="I39" i="42"/>
  <c r="I72" i="42" s="1"/>
  <c r="H39" i="42"/>
  <c r="G39" i="42"/>
  <c r="F39" i="42"/>
  <c r="F72" i="42" s="1"/>
  <c r="E39" i="42"/>
  <c r="D39" i="42"/>
  <c r="D90" i="42" s="1"/>
  <c r="C39" i="42"/>
  <c r="C90" i="42" s="1"/>
  <c r="B39" i="42"/>
  <c r="B72" i="42" s="1"/>
  <c r="A1" i="42"/>
  <c r="W91" i="41"/>
  <c r="V91" i="41"/>
  <c r="U91" i="41"/>
  <c r="T91" i="41"/>
  <c r="S91" i="41"/>
  <c r="R91" i="41"/>
  <c r="Q91" i="41"/>
  <c r="P91" i="41"/>
  <c r="O91" i="41"/>
  <c r="N91" i="41"/>
  <c r="M91" i="41"/>
  <c r="L91" i="41"/>
  <c r="K91" i="41"/>
  <c r="J91" i="41"/>
  <c r="I91" i="41"/>
  <c r="H91" i="41"/>
  <c r="G91" i="41"/>
  <c r="F91" i="41"/>
  <c r="E91" i="41"/>
  <c r="D91" i="41"/>
  <c r="C91" i="41"/>
  <c r="B91" i="41"/>
  <c r="D90" i="41"/>
  <c r="W89" i="41"/>
  <c r="V89" i="41"/>
  <c r="U89" i="41"/>
  <c r="T89" i="41"/>
  <c r="S89" i="41"/>
  <c r="R89" i="41"/>
  <c r="Q89" i="41"/>
  <c r="P89" i="41"/>
  <c r="O89" i="41"/>
  <c r="N89" i="41"/>
  <c r="M89" i="41"/>
  <c r="L89" i="41"/>
  <c r="K89" i="41"/>
  <c r="J89" i="41"/>
  <c r="I89" i="41"/>
  <c r="H89" i="41"/>
  <c r="G89" i="41"/>
  <c r="F89" i="41"/>
  <c r="E89" i="41"/>
  <c r="D89" i="41"/>
  <c r="C89" i="41"/>
  <c r="B89" i="41"/>
  <c r="W88" i="41"/>
  <c r="V88" i="41"/>
  <c r="U88" i="41"/>
  <c r="T88" i="41"/>
  <c r="S88" i="41"/>
  <c r="R88" i="41"/>
  <c r="Q88" i="41"/>
  <c r="P88" i="41"/>
  <c r="O88" i="41"/>
  <c r="N88" i="41"/>
  <c r="M88" i="41"/>
  <c r="L88" i="41"/>
  <c r="K88" i="41"/>
  <c r="J88" i="41"/>
  <c r="I88" i="41"/>
  <c r="H88" i="41"/>
  <c r="G88" i="41"/>
  <c r="F88" i="41"/>
  <c r="E88" i="41"/>
  <c r="D88" i="41"/>
  <c r="C88" i="41"/>
  <c r="B88" i="41"/>
  <c r="W87" i="41"/>
  <c r="V87" i="41"/>
  <c r="U87" i="41"/>
  <c r="T87" i="41"/>
  <c r="S87" i="41"/>
  <c r="R87" i="41"/>
  <c r="Q87" i="41"/>
  <c r="P87" i="41"/>
  <c r="O87" i="41"/>
  <c r="N87" i="41"/>
  <c r="M87" i="41"/>
  <c r="L87" i="41"/>
  <c r="K87" i="41"/>
  <c r="J87" i="41"/>
  <c r="I87" i="41"/>
  <c r="H87" i="41"/>
  <c r="G87" i="41"/>
  <c r="F87" i="41"/>
  <c r="E87" i="41"/>
  <c r="D87" i="41"/>
  <c r="C87" i="41"/>
  <c r="B87" i="41"/>
  <c r="W86" i="41"/>
  <c r="V86" i="41"/>
  <c r="U86" i="41"/>
  <c r="T86" i="41"/>
  <c r="S86" i="41"/>
  <c r="R86" i="41"/>
  <c r="Q86" i="41"/>
  <c r="P86" i="41"/>
  <c r="O86" i="41"/>
  <c r="N86" i="41"/>
  <c r="M86" i="41"/>
  <c r="L86" i="41"/>
  <c r="K86" i="41"/>
  <c r="J86" i="41"/>
  <c r="I86" i="41"/>
  <c r="H86" i="41"/>
  <c r="G86" i="41"/>
  <c r="F86" i="41"/>
  <c r="E86" i="41"/>
  <c r="D86" i="41"/>
  <c r="C86" i="41"/>
  <c r="B86" i="41"/>
  <c r="W85" i="41"/>
  <c r="V85" i="41"/>
  <c r="U85" i="41"/>
  <c r="T85" i="41"/>
  <c r="S85" i="41"/>
  <c r="R85" i="41"/>
  <c r="Q85" i="41"/>
  <c r="P85" i="41"/>
  <c r="O85" i="41"/>
  <c r="N85" i="41"/>
  <c r="M85" i="41"/>
  <c r="L85" i="41"/>
  <c r="K85" i="41"/>
  <c r="J85" i="41"/>
  <c r="I85" i="41"/>
  <c r="H85" i="41"/>
  <c r="G85" i="41"/>
  <c r="F85" i="41"/>
  <c r="E85" i="41"/>
  <c r="D85" i="41"/>
  <c r="C85" i="41"/>
  <c r="B85" i="41"/>
  <c r="W84" i="41"/>
  <c r="V84" i="41"/>
  <c r="U84" i="41"/>
  <c r="T84" i="41"/>
  <c r="S84" i="41"/>
  <c r="R84" i="41"/>
  <c r="Q84" i="41"/>
  <c r="P84" i="41"/>
  <c r="O84" i="41"/>
  <c r="N84" i="41"/>
  <c r="M84" i="41"/>
  <c r="L84" i="41"/>
  <c r="K84" i="41"/>
  <c r="J84" i="41"/>
  <c r="I84" i="41"/>
  <c r="H84" i="41"/>
  <c r="G84" i="41"/>
  <c r="F84" i="41"/>
  <c r="E84" i="41"/>
  <c r="D84" i="41"/>
  <c r="C84" i="41"/>
  <c r="B84" i="41"/>
  <c r="W83" i="41"/>
  <c r="V83" i="41"/>
  <c r="U83" i="41"/>
  <c r="T83" i="41"/>
  <c r="S83" i="41"/>
  <c r="R83" i="41"/>
  <c r="Q83" i="41"/>
  <c r="P83" i="41"/>
  <c r="O83" i="41"/>
  <c r="N83" i="41"/>
  <c r="M83" i="41"/>
  <c r="L83" i="41"/>
  <c r="K83" i="41"/>
  <c r="J83" i="41"/>
  <c r="I83" i="41"/>
  <c r="H83" i="41"/>
  <c r="G83" i="41"/>
  <c r="F83" i="41"/>
  <c r="E83" i="41"/>
  <c r="D83" i="41"/>
  <c r="C83" i="41"/>
  <c r="B83" i="41"/>
  <c r="W82" i="41"/>
  <c r="V82" i="41"/>
  <c r="U82" i="41"/>
  <c r="T82" i="41"/>
  <c r="S82" i="41"/>
  <c r="R82" i="41"/>
  <c r="Q82" i="41"/>
  <c r="P82" i="41"/>
  <c r="O82" i="41"/>
  <c r="N82" i="41"/>
  <c r="M82" i="41"/>
  <c r="L82" i="41"/>
  <c r="K82" i="41"/>
  <c r="J82" i="41"/>
  <c r="I82" i="41"/>
  <c r="H82" i="41"/>
  <c r="G82" i="41"/>
  <c r="F82" i="41"/>
  <c r="E82" i="41"/>
  <c r="D82" i="41"/>
  <c r="C82" i="41"/>
  <c r="B82" i="41"/>
  <c r="W77" i="41"/>
  <c r="V77" i="41"/>
  <c r="U77" i="41"/>
  <c r="T77" i="41"/>
  <c r="S77" i="41"/>
  <c r="R77" i="41"/>
  <c r="Q77" i="41"/>
  <c r="P77" i="41"/>
  <c r="O77" i="41"/>
  <c r="N77" i="41"/>
  <c r="M77" i="41"/>
  <c r="L77" i="41"/>
  <c r="K77" i="41"/>
  <c r="J77" i="41"/>
  <c r="I77" i="41"/>
  <c r="H77" i="41"/>
  <c r="G77" i="41"/>
  <c r="F77" i="41"/>
  <c r="E77" i="41"/>
  <c r="D77" i="41"/>
  <c r="C77" i="41"/>
  <c r="B77" i="41"/>
  <c r="W76" i="41"/>
  <c r="V76" i="41"/>
  <c r="U76" i="41"/>
  <c r="T76" i="41"/>
  <c r="S76" i="41"/>
  <c r="R76" i="41"/>
  <c r="Q76" i="41"/>
  <c r="P76" i="41"/>
  <c r="O76" i="41"/>
  <c r="N76" i="41"/>
  <c r="M76" i="41"/>
  <c r="L76" i="41"/>
  <c r="K76" i="41"/>
  <c r="J76" i="41"/>
  <c r="I76" i="41"/>
  <c r="H76" i="41"/>
  <c r="G76" i="41"/>
  <c r="F76" i="41"/>
  <c r="E76" i="41"/>
  <c r="D76" i="41"/>
  <c r="C76" i="41"/>
  <c r="B76" i="41"/>
  <c r="W75" i="41"/>
  <c r="V75" i="41"/>
  <c r="U75" i="41"/>
  <c r="T75" i="41"/>
  <c r="S75" i="41"/>
  <c r="R75" i="41"/>
  <c r="Q75" i="41"/>
  <c r="P75" i="41"/>
  <c r="O75" i="41"/>
  <c r="N75" i="41"/>
  <c r="M75" i="41"/>
  <c r="L75" i="41"/>
  <c r="K75" i="41"/>
  <c r="J75" i="41"/>
  <c r="I75" i="41"/>
  <c r="H75" i="41"/>
  <c r="G75" i="41"/>
  <c r="F75" i="41"/>
  <c r="E75" i="41"/>
  <c r="D75" i="41"/>
  <c r="C75" i="41"/>
  <c r="B75" i="41"/>
  <c r="W74" i="41"/>
  <c r="V74" i="41"/>
  <c r="U74" i="41"/>
  <c r="T74" i="41"/>
  <c r="S74" i="41"/>
  <c r="R74" i="41"/>
  <c r="Q74" i="41"/>
  <c r="P74" i="41"/>
  <c r="O74" i="41"/>
  <c r="N74" i="41"/>
  <c r="M74" i="41"/>
  <c r="L74" i="41"/>
  <c r="K74" i="41"/>
  <c r="J74" i="41"/>
  <c r="I74" i="41"/>
  <c r="H74" i="41"/>
  <c r="G74" i="41"/>
  <c r="F74" i="41"/>
  <c r="E74" i="41"/>
  <c r="D74" i="41"/>
  <c r="C74" i="41"/>
  <c r="B74" i="41"/>
  <c r="W73" i="41"/>
  <c r="V73" i="41"/>
  <c r="U73" i="41"/>
  <c r="T73" i="41"/>
  <c r="S73" i="41"/>
  <c r="R73" i="41"/>
  <c r="Q73" i="41"/>
  <c r="P73" i="41"/>
  <c r="O73" i="41"/>
  <c r="N73" i="41"/>
  <c r="M73" i="41"/>
  <c r="L73" i="41"/>
  <c r="K73" i="41"/>
  <c r="J73" i="41"/>
  <c r="I73" i="41"/>
  <c r="H73" i="41"/>
  <c r="G73" i="41"/>
  <c r="F73" i="41"/>
  <c r="E73" i="41"/>
  <c r="D73" i="41"/>
  <c r="C73" i="41"/>
  <c r="B73" i="41"/>
  <c r="W72" i="41"/>
  <c r="V72" i="41"/>
  <c r="T72" i="41"/>
  <c r="N72" i="41"/>
  <c r="G72" i="41"/>
  <c r="F72" i="41"/>
  <c r="D72" i="41"/>
  <c r="W71" i="41"/>
  <c r="V71" i="41"/>
  <c r="U71" i="41"/>
  <c r="T71" i="41"/>
  <c r="S71" i="41"/>
  <c r="R71" i="41"/>
  <c r="Q71" i="41"/>
  <c r="P71" i="41"/>
  <c r="O71" i="41"/>
  <c r="N71" i="41"/>
  <c r="M71" i="41"/>
  <c r="L71" i="41"/>
  <c r="K71" i="41"/>
  <c r="J71" i="41"/>
  <c r="I71" i="41"/>
  <c r="H71" i="41"/>
  <c r="G71" i="41"/>
  <c r="F71" i="41"/>
  <c r="E71" i="41"/>
  <c r="D71" i="41"/>
  <c r="C71" i="41"/>
  <c r="B71" i="41"/>
  <c r="W70" i="41"/>
  <c r="V70" i="41"/>
  <c r="U70" i="41"/>
  <c r="T70" i="41"/>
  <c r="S70" i="41"/>
  <c r="R70" i="41"/>
  <c r="Q70" i="41"/>
  <c r="P70" i="41"/>
  <c r="O70" i="41"/>
  <c r="N70" i="41"/>
  <c r="M70" i="41"/>
  <c r="L70" i="41"/>
  <c r="K70" i="41"/>
  <c r="J70" i="41"/>
  <c r="I70" i="41"/>
  <c r="H70" i="41"/>
  <c r="G70" i="41"/>
  <c r="F70" i="41"/>
  <c r="E70" i="41"/>
  <c r="D70" i="41"/>
  <c r="C70" i="41"/>
  <c r="B70" i="41"/>
  <c r="W69" i="41"/>
  <c r="V69" i="41"/>
  <c r="U69" i="41"/>
  <c r="T69" i="41"/>
  <c r="S69" i="41"/>
  <c r="R69" i="41"/>
  <c r="Q69" i="41"/>
  <c r="P69" i="41"/>
  <c r="O69" i="41"/>
  <c r="N69" i="41"/>
  <c r="M69" i="41"/>
  <c r="L69" i="41"/>
  <c r="K69" i="41"/>
  <c r="J69" i="41"/>
  <c r="I69" i="41"/>
  <c r="H69" i="41"/>
  <c r="G69" i="41"/>
  <c r="F69" i="41"/>
  <c r="E69" i="41"/>
  <c r="D69" i="41"/>
  <c r="C69" i="41"/>
  <c r="B69" i="41"/>
  <c r="W68" i="41"/>
  <c r="V68" i="41"/>
  <c r="U68" i="41"/>
  <c r="T68" i="41"/>
  <c r="S68" i="41"/>
  <c r="R68" i="41"/>
  <c r="Q68" i="41"/>
  <c r="P68" i="41"/>
  <c r="O68" i="41"/>
  <c r="N68" i="41"/>
  <c r="M68" i="41"/>
  <c r="L68" i="41"/>
  <c r="K68" i="41"/>
  <c r="J68" i="41"/>
  <c r="I68" i="41"/>
  <c r="H68" i="41"/>
  <c r="G68" i="41"/>
  <c r="F68" i="41"/>
  <c r="E68" i="41"/>
  <c r="D68" i="41"/>
  <c r="C68" i="41"/>
  <c r="B68" i="41"/>
  <c r="W67" i="41"/>
  <c r="V67" i="41"/>
  <c r="U67" i="41"/>
  <c r="T67" i="41"/>
  <c r="S67" i="41"/>
  <c r="R67" i="41"/>
  <c r="Q67" i="41"/>
  <c r="P67" i="41"/>
  <c r="O67" i="41"/>
  <c r="N67" i="41"/>
  <c r="M67" i="41"/>
  <c r="L67" i="41"/>
  <c r="K67" i="41"/>
  <c r="J67" i="41"/>
  <c r="I67" i="41"/>
  <c r="H67" i="41"/>
  <c r="G67" i="41"/>
  <c r="F67" i="41"/>
  <c r="E67" i="41"/>
  <c r="D67" i="41"/>
  <c r="C67" i="41"/>
  <c r="B67" i="41"/>
  <c r="W66" i="41"/>
  <c r="V66" i="41"/>
  <c r="U66" i="41"/>
  <c r="T66" i="41"/>
  <c r="S66" i="41"/>
  <c r="R66" i="41"/>
  <c r="Q66" i="41"/>
  <c r="P66" i="41"/>
  <c r="O66" i="41"/>
  <c r="N66" i="41"/>
  <c r="M66" i="41"/>
  <c r="L66" i="41"/>
  <c r="K66" i="41"/>
  <c r="J66" i="41"/>
  <c r="I66" i="41"/>
  <c r="H66" i="41"/>
  <c r="G66" i="41"/>
  <c r="F66" i="41"/>
  <c r="E66" i="41"/>
  <c r="E63" i="41" s="1"/>
  <c r="D66" i="41"/>
  <c r="D63" i="41" s="1"/>
  <c r="C66" i="41"/>
  <c r="B66" i="41"/>
  <c r="W65" i="41"/>
  <c r="V65" i="41"/>
  <c r="U65" i="41"/>
  <c r="T65" i="41"/>
  <c r="S65" i="41"/>
  <c r="R65" i="41"/>
  <c r="Q65" i="41"/>
  <c r="P65" i="41"/>
  <c r="O65" i="41"/>
  <c r="N65" i="41"/>
  <c r="M65" i="41"/>
  <c r="L65" i="41"/>
  <c r="K65" i="41"/>
  <c r="J65" i="41"/>
  <c r="I65" i="41"/>
  <c r="H65" i="41"/>
  <c r="G65" i="41"/>
  <c r="F65" i="41"/>
  <c r="E65" i="41"/>
  <c r="D65" i="41"/>
  <c r="C65" i="41"/>
  <c r="B65" i="41"/>
  <c r="W64" i="41"/>
  <c r="V64" i="41"/>
  <c r="U64" i="41"/>
  <c r="U63" i="41" s="1"/>
  <c r="T64" i="41"/>
  <c r="S64" i="41"/>
  <c r="R64" i="41"/>
  <c r="R63" i="41" s="1"/>
  <c r="Q64" i="41"/>
  <c r="P64" i="41"/>
  <c r="O64" i="41"/>
  <c r="N64" i="41"/>
  <c r="M64" i="41"/>
  <c r="M63" i="41" s="1"/>
  <c r="L64" i="41"/>
  <c r="L63" i="41" s="1"/>
  <c r="K64" i="41"/>
  <c r="J64" i="41"/>
  <c r="I64" i="41"/>
  <c r="H64" i="41"/>
  <c r="G64" i="41"/>
  <c r="F64" i="41"/>
  <c r="E64" i="41"/>
  <c r="D64" i="41"/>
  <c r="C64" i="41"/>
  <c r="B64" i="41"/>
  <c r="W39" i="41"/>
  <c r="W90" i="41" s="1"/>
  <c r="V39" i="41"/>
  <c r="V90" i="41" s="1"/>
  <c r="U39" i="41"/>
  <c r="U90" i="41" s="1"/>
  <c r="T39" i="41"/>
  <c r="T90" i="41" s="1"/>
  <c r="S39" i="41"/>
  <c r="S90" i="41" s="1"/>
  <c r="R39" i="41"/>
  <c r="R72" i="41" s="1"/>
  <c r="Q39" i="41"/>
  <c r="Q72" i="41" s="1"/>
  <c r="P39" i="41"/>
  <c r="O39" i="41"/>
  <c r="O90" i="41" s="1"/>
  <c r="N39" i="41"/>
  <c r="N90" i="41" s="1"/>
  <c r="M39" i="41"/>
  <c r="M90" i="41" s="1"/>
  <c r="L39" i="41"/>
  <c r="L90" i="41" s="1"/>
  <c r="K39" i="41"/>
  <c r="K90" i="41" s="1"/>
  <c r="J39" i="41"/>
  <c r="J72" i="41" s="1"/>
  <c r="I39" i="41"/>
  <c r="I72" i="41" s="1"/>
  <c r="H39" i="41"/>
  <c r="G39" i="41"/>
  <c r="G90" i="41" s="1"/>
  <c r="F39" i="41"/>
  <c r="F90" i="41" s="1"/>
  <c r="E39" i="41"/>
  <c r="E90" i="41" s="1"/>
  <c r="D39" i="41"/>
  <c r="C39" i="41"/>
  <c r="C90" i="41" s="1"/>
  <c r="B39" i="41"/>
  <c r="B72" i="41" s="1"/>
  <c r="A1" i="41"/>
  <c r="I38" i="40"/>
  <c r="W37" i="40"/>
  <c r="V37" i="40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W36" i="40"/>
  <c r="V36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G36" i="40"/>
  <c r="F36" i="40"/>
  <c r="E36" i="40"/>
  <c r="D36" i="40"/>
  <c r="C36" i="40"/>
  <c r="B36" i="40"/>
  <c r="W35" i="40"/>
  <c r="V35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W33" i="40"/>
  <c r="W38" i="40" s="1"/>
  <c r="W178" i="4" s="1"/>
  <c r="V33" i="40"/>
  <c r="V38" i="40" s="1"/>
  <c r="V178" i="4" s="1"/>
  <c r="U33" i="40"/>
  <c r="U38" i="40" s="1"/>
  <c r="U178" i="4" s="1"/>
  <c r="T33" i="40"/>
  <c r="T38" i="40" s="1"/>
  <c r="T178" i="4" s="1"/>
  <c r="S33" i="40"/>
  <c r="S38" i="40" s="1"/>
  <c r="R33" i="40"/>
  <c r="R38" i="40" s="1"/>
  <c r="Q33" i="40"/>
  <c r="Q38" i="40" s="1"/>
  <c r="Q178" i="4" s="1"/>
  <c r="P33" i="40"/>
  <c r="P38" i="40" s="1"/>
  <c r="O33" i="40"/>
  <c r="O38" i="40" s="1"/>
  <c r="N33" i="40"/>
  <c r="N38" i="40" s="1"/>
  <c r="M33" i="40"/>
  <c r="M38" i="40" s="1"/>
  <c r="M178" i="4" s="1"/>
  <c r="L33" i="40"/>
  <c r="L38" i="40" s="1"/>
  <c r="K33" i="40"/>
  <c r="K38" i="40" s="1"/>
  <c r="J33" i="40"/>
  <c r="J38" i="40" s="1"/>
  <c r="I33" i="40"/>
  <c r="H33" i="40"/>
  <c r="H38" i="40" s="1"/>
  <c r="G33" i="40"/>
  <c r="G38" i="40" s="1"/>
  <c r="F33" i="40"/>
  <c r="F38" i="40" s="1"/>
  <c r="E33" i="40"/>
  <c r="E38" i="40" s="1"/>
  <c r="D33" i="40"/>
  <c r="D38" i="40" s="1"/>
  <c r="C33" i="40"/>
  <c r="C38" i="40" s="1"/>
  <c r="B33" i="40"/>
  <c r="B38" i="40" s="1"/>
  <c r="W23" i="40"/>
  <c r="V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E23" i="40"/>
  <c r="D23" i="40"/>
  <c r="C23" i="40"/>
  <c r="B23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G20" i="40"/>
  <c r="F20" i="40"/>
  <c r="E20" i="40"/>
  <c r="D20" i="40"/>
  <c r="C20" i="40"/>
  <c r="B20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E14" i="40"/>
  <c r="D14" i="40"/>
  <c r="C14" i="40"/>
  <c r="B14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C9" i="40"/>
  <c r="B9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G8" i="40"/>
  <c r="F8" i="40"/>
  <c r="E8" i="40"/>
  <c r="D8" i="40"/>
  <c r="C8" i="40"/>
  <c r="A1" i="40"/>
  <c r="W83" i="39"/>
  <c r="V83" i="39"/>
  <c r="U83" i="39"/>
  <c r="T83" i="39"/>
  <c r="S83" i="39"/>
  <c r="R83" i="39"/>
  <c r="Q83" i="39"/>
  <c r="P83" i="39"/>
  <c r="O83" i="39"/>
  <c r="N83" i="39"/>
  <c r="M83" i="39"/>
  <c r="L83" i="39"/>
  <c r="K83" i="39"/>
  <c r="J83" i="39"/>
  <c r="I83" i="39"/>
  <c r="H83" i="39"/>
  <c r="G83" i="39"/>
  <c r="F83" i="39"/>
  <c r="E83" i="39"/>
  <c r="D83" i="39"/>
  <c r="C83" i="39"/>
  <c r="B83" i="39"/>
  <c r="W82" i="39"/>
  <c r="V82" i="39"/>
  <c r="U82" i="39"/>
  <c r="T82" i="39"/>
  <c r="S82" i="39"/>
  <c r="R82" i="39"/>
  <c r="Q82" i="39"/>
  <c r="P82" i="39"/>
  <c r="O82" i="39"/>
  <c r="N82" i="39"/>
  <c r="M82" i="39"/>
  <c r="L82" i="39"/>
  <c r="K82" i="39"/>
  <c r="J82" i="39"/>
  <c r="I82" i="39"/>
  <c r="H82" i="39"/>
  <c r="G82" i="39"/>
  <c r="F82" i="39"/>
  <c r="E82" i="39"/>
  <c r="D82" i="39"/>
  <c r="C82" i="39"/>
  <c r="B82" i="39"/>
  <c r="W81" i="39"/>
  <c r="V81" i="39"/>
  <c r="U81" i="39"/>
  <c r="T81" i="39"/>
  <c r="S81" i="39"/>
  <c r="R81" i="39"/>
  <c r="Q81" i="39"/>
  <c r="P81" i="39"/>
  <c r="O81" i="39"/>
  <c r="N81" i="39"/>
  <c r="M81" i="39"/>
  <c r="L81" i="39"/>
  <c r="K81" i="39"/>
  <c r="J81" i="39"/>
  <c r="I81" i="39"/>
  <c r="H81" i="39"/>
  <c r="G81" i="39"/>
  <c r="F81" i="39"/>
  <c r="E81" i="39"/>
  <c r="D81" i="39"/>
  <c r="C81" i="39"/>
  <c r="B81" i="39"/>
  <c r="W77" i="39"/>
  <c r="V77" i="39"/>
  <c r="U77" i="39"/>
  <c r="T77" i="39"/>
  <c r="S77" i="39"/>
  <c r="R77" i="39"/>
  <c r="Q77" i="39"/>
  <c r="P77" i="39"/>
  <c r="O77" i="39"/>
  <c r="N77" i="39"/>
  <c r="M77" i="39"/>
  <c r="L77" i="39"/>
  <c r="K77" i="39"/>
  <c r="J77" i="39"/>
  <c r="I77" i="39"/>
  <c r="H77" i="39"/>
  <c r="G77" i="39"/>
  <c r="F77" i="39"/>
  <c r="E77" i="39"/>
  <c r="D77" i="39"/>
  <c r="C77" i="39"/>
  <c r="B77" i="39"/>
  <c r="W76" i="39"/>
  <c r="V76" i="39"/>
  <c r="U76" i="39"/>
  <c r="T76" i="39"/>
  <c r="S76" i="39"/>
  <c r="R76" i="39"/>
  <c r="Q76" i="39"/>
  <c r="P76" i="39"/>
  <c r="O76" i="39"/>
  <c r="N76" i="39"/>
  <c r="M76" i="39"/>
  <c r="L76" i="39"/>
  <c r="K76" i="39"/>
  <c r="J76" i="39"/>
  <c r="I76" i="39"/>
  <c r="H76" i="39"/>
  <c r="G76" i="39"/>
  <c r="F76" i="39"/>
  <c r="E76" i="39"/>
  <c r="D76" i="39"/>
  <c r="C76" i="39"/>
  <c r="B76" i="39"/>
  <c r="W75" i="39"/>
  <c r="V75" i="39"/>
  <c r="U75" i="39"/>
  <c r="T75" i="39"/>
  <c r="S75" i="39"/>
  <c r="R75" i="39"/>
  <c r="Q75" i="39"/>
  <c r="P75" i="39"/>
  <c r="O75" i="39"/>
  <c r="N75" i="39"/>
  <c r="M75" i="39"/>
  <c r="L75" i="39"/>
  <c r="K75" i="39"/>
  <c r="J75" i="39"/>
  <c r="I75" i="39"/>
  <c r="H75" i="39"/>
  <c r="G75" i="39"/>
  <c r="F75" i="39"/>
  <c r="E75" i="39"/>
  <c r="D75" i="39"/>
  <c r="C75" i="39"/>
  <c r="B75" i="39"/>
  <c r="W74" i="39"/>
  <c r="V74" i="39"/>
  <c r="U74" i="39"/>
  <c r="T74" i="39"/>
  <c r="S74" i="39"/>
  <c r="R74" i="39"/>
  <c r="Q74" i="39"/>
  <c r="P74" i="39"/>
  <c r="O74" i="39"/>
  <c r="N74" i="39"/>
  <c r="M74" i="39"/>
  <c r="L74" i="39"/>
  <c r="K74" i="39"/>
  <c r="J74" i="39"/>
  <c r="I74" i="39"/>
  <c r="H74" i="39"/>
  <c r="G74" i="39"/>
  <c r="F74" i="39"/>
  <c r="E74" i="39"/>
  <c r="D74" i="39"/>
  <c r="C74" i="39"/>
  <c r="B74" i="39"/>
  <c r="W73" i="39"/>
  <c r="V73" i="39"/>
  <c r="U73" i="39"/>
  <c r="T73" i="39"/>
  <c r="S73" i="39"/>
  <c r="R73" i="39"/>
  <c r="Q73" i="39"/>
  <c r="P73" i="39"/>
  <c r="O73" i="39"/>
  <c r="N73" i="39"/>
  <c r="M73" i="39"/>
  <c r="L73" i="39"/>
  <c r="K73" i="39"/>
  <c r="J73" i="39"/>
  <c r="I73" i="39"/>
  <c r="H73" i="39"/>
  <c r="G73" i="39"/>
  <c r="F73" i="39"/>
  <c r="E73" i="39"/>
  <c r="D73" i="39"/>
  <c r="C73" i="39"/>
  <c r="B73" i="39"/>
  <c r="W72" i="39"/>
  <c r="V72" i="39"/>
  <c r="U72" i="39"/>
  <c r="T72" i="39"/>
  <c r="S72" i="39"/>
  <c r="R72" i="39"/>
  <c r="Q72" i="39"/>
  <c r="P72" i="39"/>
  <c r="O72" i="39"/>
  <c r="N72" i="39"/>
  <c r="M72" i="39"/>
  <c r="L72" i="39"/>
  <c r="K72" i="39"/>
  <c r="J72" i="39"/>
  <c r="I72" i="39"/>
  <c r="H72" i="39"/>
  <c r="G72" i="39"/>
  <c r="F72" i="39"/>
  <c r="E72" i="39"/>
  <c r="D72" i="39"/>
  <c r="C72" i="39"/>
  <c r="B72" i="39"/>
  <c r="W68" i="39"/>
  <c r="V68" i="39"/>
  <c r="U68" i="39"/>
  <c r="T68" i="39"/>
  <c r="S68" i="39"/>
  <c r="R68" i="39"/>
  <c r="Q68" i="39"/>
  <c r="P68" i="39"/>
  <c r="O68" i="39"/>
  <c r="N68" i="39"/>
  <c r="M68" i="39"/>
  <c r="L68" i="39"/>
  <c r="K68" i="39"/>
  <c r="J68" i="39"/>
  <c r="I68" i="39"/>
  <c r="H68" i="39"/>
  <c r="G68" i="39"/>
  <c r="F68" i="39"/>
  <c r="E68" i="39"/>
  <c r="D68" i="39"/>
  <c r="C68" i="39"/>
  <c r="B68" i="39"/>
  <c r="W67" i="39"/>
  <c r="V67" i="39"/>
  <c r="U67" i="39"/>
  <c r="T67" i="39"/>
  <c r="S67" i="39"/>
  <c r="R67" i="39"/>
  <c r="Q67" i="39"/>
  <c r="P67" i="39"/>
  <c r="O67" i="39"/>
  <c r="N67" i="39"/>
  <c r="M67" i="39"/>
  <c r="L67" i="39"/>
  <c r="K67" i="39"/>
  <c r="J67" i="39"/>
  <c r="I67" i="39"/>
  <c r="H67" i="39"/>
  <c r="G67" i="39"/>
  <c r="F67" i="39"/>
  <c r="E67" i="39"/>
  <c r="D67" i="39"/>
  <c r="C67" i="39"/>
  <c r="B67" i="39"/>
  <c r="W66" i="39"/>
  <c r="V66" i="39"/>
  <c r="U66" i="39"/>
  <c r="T66" i="39"/>
  <c r="S66" i="39"/>
  <c r="R66" i="39"/>
  <c r="Q66" i="39"/>
  <c r="P66" i="39"/>
  <c r="O66" i="39"/>
  <c r="N66" i="39"/>
  <c r="M66" i="39"/>
  <c r="L66" i="39"/>
  <c r="K66" i="39"/>
  <c r="J66" i="39"/>
  <c r="I66" i="39"/>
  <c r="H66" i="39"/>
  <c r="G66" i="39"/>
  <c r="F66" i="39"/>
  <c r="E66" i="39"/>
  <c r="D66" i="39"/>
  <c r="C66" i="39"/>
  <c r="B66" i="39"/>
  <c r="W65" i="39"/>
  <c r="V65" i="39"/>
  <c r="U65" i="39"/>
  <c r="T65" i="39"/>
  <c r="S65" i="39"/>
  <c r="R65" i="39"/>
  <c r="Q65" i="39"/>
  <c r="P65" i="39"/>
  <c r="O65" i="39"/>
  <c r="N65" i="39"/>
  <c r="M65" i="39"/>
  <c r="L65" i="39"/>
  <c r="K65" i="39"/>
  <c r="J65" i="39"/>
  <c r="I65" i="39"/>
  <c r="H65" i="39"/>
  <c r="G65" i="39"/>
  <c r="F65" i="39"/>
  <c r="E65" i="39"/>
  <c r="D65" i="39"/>
  <c r="C65" i="39"/>
  <c r="B65" i="39"/>
  <c r="W64" i="39"/>
  <c r="V64" i="39"/>
  <c r="U64" i="39"/>
  <c r="T64" i="39"/>
  <c r="S64" i="39"/>
  <c r="R64" i="39"/>
  <c r="Q64" i="39"/>
  <c r="P64" i="39"/>
  <c r="O64" i="39"/>
  <c r="N64" i="39"/>
  <c r="M64" i="39"/>
  <c r="L64" i="39"/>
  <c r="K64" i="39"/>
  <c r="J64" i="39"/>
  <c r="I64" i="39"/>
  <c r="H64" i="39"/>
  <c r="G64" i="39"/>
  <c r="F64" i="39"/>
  <c r="E64" i="39"/>
  <c r="D64" i="39"/>
  <c r="C64" i="39"/>
  <c r="B64" i="39"/>
  <c r="V63" i="39"/>
  <c r="R63" i="39"/>
  <c r="F63" i="39"/>
  <c r="C63" i="39"/>
  <c r="W62" i="39"/>
  <c r="V62" i="39"/>
  <c r="U62" i="39"/>
  <c r="T62" i="39"/>
  <c r="S62" i="39"/>
  <c r="R62" i="39"/>
  <c r="Q62" i="39"/>
  <c r="P62" i="39"/>
  <c r="O62" i="39"/>
  <c r="N62" i="39"/>
  <c r="M62" i="39"/>
  <c r="L62" i="39"/>
  <c r="K62" i="39"/>
  <c r="J62" i="39"/>
  <c r="I62" i="39"/>
  <c r="H62" i="39"/>
  <c r="G62" i="39"/>
  <c r="F62" i="39"/>
  <c r="E62" i="39"/>
  <c r="D62" i="39"/>
  <c r="C62" i="39"/>
  <c r="B62" i="39"/>
  <c r="W61" i="39"/>
  <c r="V61" i="39"/>
  <c r="U61" i="39"/>
  <c r="T61" i="39"/>
  <c r="S61" i="39"/>
  <c r="R61" i="39"/>
  <c r="Q61" i="39"/>
  <c r="P61" i="39"/>
  <c r="O61" i="39"/>
  <c r="N61" i="39"/>
  <c r="M61" i="39"/>
  <c r="L61" i="39"/>
  <c r="K61" i="39"/>
  <c r="J61" i="39"/>
  <c r="I61" i="39"/>
  <c r="H61" i="39"/>
  <c r="G61" i="39"/>
  <c r="F61" i="39"/>
  <c r="E61" i="39"/>
  <c r="D61" i="39"/>
  <c r="C61" i="39"/>
  <c r="B61" i="39"/>
  <c r="L60" i="39"/>
  <c r="C60" i="39"/>
  <c r="W59" i="39"/>
  <c r="V59" i="39"/>
  <c r="U59" i="39"/>
  <c r="T59" i="39"/>
  <c r="S59" i="39"/>
  <c r="R59" i="39"/>
  <c r="Q59" i="39"/>
  <c r="P59" i="39"/>
  <c r="O59" i="39"/>
  <c r="N59" i="39"/>
  <c r="M59" i="39"/>
  <c r="L59" i="39"/>
  <c r="K59" i="39"/>
  <c r="J59" i="39"/>
  <c r="I59" i="39"/>
  <c r="H59" i="39"/>
  <c r="G59" i="39"/>
  <c r="F59" i="39"/>
  <c r="E59" i="39"/>
  <c r="D59" i="39"/>
  <c r="C59" i="39"/>
  <c r="B59" i="39"/>
  <c r="W58" i="39"/>
  <c r="V58" i="39"/>
  <c r="U58" i="39"/>
  <c r="T58" i="39"/>
  <c r="S58" i="39"/>
  <c r="R58" i="39"/>
  <c r="Q58" i="39"/>
  <c r="P58" i="39"/>
  <c r="O58" i="39"/>
  <c r="N58" i="39"/>
  <c r="M58" i="39"/>
  <c r="L58" i="39"/>
  <c r="K58" i="39"/>
  <c r="J58" i="39"/>
  <c r="I58" i="39"/>
  <c r="H58" i="39"/>
  <c r="G58" i="39"/>
  <c r="F58" i="39"/>
  <c r="E58" i="39"/>
  <c r="D58" i="39"/>
  <c r="C58" i="39"/>
  <c r="B58" i="39"/>
  <c r="S57" i="39"/>
  <c r="C57" i="39"/>
  <c r="W56" i="39"/>
  <c r="V56" i="39"/>
  <c r="U56" i="39"/>
  <c r="T56" i="39"/>
  <c r="S56" i="39"/>
  <c r="R56" i="39"/>
  <c r="Q56" i="39"/>
  <c r="P56" i="39"/>
  <c r="O56" i="39"/>
  <c r="N56" i="39"/>
  <c r="M56" i="39"/>
  <c r="L56" i="39"/>
  <c r="K56" i="39"/>
  <c r="J56" i="39"/>
  <c r="I56" i="39"/>
  <c r="H56" i="39"/>
  <c r="G56" i="39"/>
  <c r="F56" i="39"/>
  <c r="E56" i="39"/>
  <c r="D56" i="39"/>
  <c r="C56" i="39"/>
  <c r="B56" i="39"/>
  <c r="W55" i="39"/>
  <c r="V55" i="39"/>
  <c r="U55" i="39"/>
  <c r="T55" i="39"/>
  <c r="S55" i="39"/>
  <c r="R55" i="39"/>
  <c r="Q55" i="39"/>
  <c r="P55" i="39"/>
  <c r="O55" i="39"/>
  <c r="N55" i="39"/>
  <c r="M55" i="39"/>
  <c r="L55" i="39"/>
  <c r="K55" i="39"/>
  <c r="J55" i="39"/>
  <c r="I55" i="39"/>
  <c r="H55" i="39"/>
  <c r="G55" i="39"/>
  <c r="F55" i="39"/>
  <c r="E55" i="39"/>
  <c r="D55" i="39"/>
  <c r="C55" i="39"/>
  <c r="B55" i="39"/>
  <c r="B51" i="39" s="1"/>
  <c r="W54" i="39"/>
  <c r="V54" i="39"/>
  <c r="U54" i="39"/>
  <c r="T54" i="39"/>
  <c r="S54" i="39"/>
  <c r="R54" i="39"/>
  <c r="Q54" i="39"/>
  <c r="P54" i="39"/>
  <c r="O54" i="39"/>
  <c r="N54" i="39"/>
  <c r="M54" i="39"/>
  <c r="L54" i="39"/>
  <c r="K54" i="39"/>
  <c r="J54" i="39"/>
  <c r="I54" i="39"/>
  <c r="H54" i="39"/>
  <c r="G54" i="39"/>
  <c r="F54" i="39"/>
  <c r="E54" i="39"/>
  <c r="D54" i="39"/>
  <c r="C54" i="39"/>
  <c r="C51" i="39" s="1"/>
  <c r="B54" i="39"/>
  <c r="W53" i="39"/>
  <c r="V53" i="39"/>
  <c r="U53" i="39"/>
  <c r="T53" i="39"/>
  <c r="S53" i="39"/>
  <c r="R53" i="39"/>
  <c r="Q53" i="39"/>
  <c r="P53" i="39"/>
  <c r="O53" i="39"/>
  <c r="N53" i="39"/>
  <c r="M53" i="39"/>
  <c r="L53" i="39"/>
  <c r="K53" i="39"/>
  <c r="J53" i="39"/>
  <c r="I53" i="39"/>
  <c r="H53" i="39"/>
  <c r="G53" i="39"/>
  <c r="F53" i="39"/>
  <c r="E53" i="39"/>
  <c r="D53" i="39"/>
  <c r="C53" i="39"/>
  <c r="B53" i="39"/>
  <c r="W52" i="39"/>
  <c r="V52" i="39"/>
  <c r="U52" i="39"/>
  <c r="T52" i="39"/>
  <c r="S52" i="39"/>
  <c r="R52" i="39"/>
  <c r="R51" i="39" s="1"/>
  <c r="Q52" i="39"/>
  <c r="P52" i="39"/>
  <c r="O52" i="39"/>
  <c r="O51" i="39" s="1"/>
  <c r="N52" i="39"/>
  <c r="M52" i="39"/>
  <c r="L52" i="39"/>
  <c r="L51" i="39" s="1"/>
  <c r="K52" i="39"/>
  <c r="J52" i="39"/>
  <c r="I52" i="39"/>
  <c r="H52" i="39"/>
  <c r="G52" i="39"/>
  <c r="F52" i="39"/>
  <c r="E52" i="39"/>
  <c r="D52" i="39"/>
  <c r="C52" i="39"/>
  <c r="B52" i="39"/>
  <c r="U51" i="39"/>
  <c r="W27" i="39"/>
  <c r="W63" i="39" s="1"/>
  <c r="V27" i="39"/>
  <c r="U27" i="39"/>
  <c r="U63" i="39" s="1"/>
  <c r="T27" i="39"/>
  <c r="T63" i="39" s="1"/>
  <c r="S27" i="39"/>
  <c r="R27" i="39"/>
  <c r="Q27" i="39"/>
  <c r="Q63" i="39" s="1"/>
  <c r="P27" i="39"/>
  <c r="P63" i="39" s="1"/>
  <c r="O27" i="39"/>
  <c r="O63" i="39" s="1"/>
  <c r="N27" i="39"/>
  <c r="N63" i="39" s="1"/>
  <c r="M27" i="39"/>
  <c r="M80" i="39" s="1"/>
  <c r="L27" i="39"/>
  <c r="K27" i="39"/>
  <c r="J27" i="39"/>
  <c r="J63" i="39" s="1"/>
  <c r="I27" i="39"/>
  <c r="H27" i="39"/>
  <c r="H63" i="39" s="1"/>
  <c r="G27" i="39"/>
  <c r="G63" i="39" s="1"/>
  <c r="F27" i="39"/>
  <c r="E27" i="39"/>
  <c r="E63" i="39" s="1"/>
  <c r="D27" i="39"/>
  <c r="D63" i="39" s="1"/>
  <c r="C27" i="39"/>
  <c r="B27" i="39"/>
  <c r="W24" i="39"/>
  <c r="W60" i="39" s="1"/>
  <c r="V24" i="39"/>
  <c r="U24" i="39"/>
  <c r="U60" i="39" s="1"/>
  <c r="T24" i="39"/>
  <c r="T60" i="39" s="1"/>
  <c r="S24" i="39"/>
  <c r="S60" i="39" s="1"/>
  <c r="R24" i="39"/>
  <c r="Q24" i="39"/>
  <c r="Q60" i="39" s="1"/>
  <c r="P24" i="39"/>
  <c r="P60" i="39" s="1"/>
  <c r="O24" i="39"/>
  <c r="N24" i="39"/>
  <c r="N79" i="39" s="1"/>
  <c r="M24" i="39"/>
  <c r="M79" i="39" s="1"/>
  <c r="L24" i="39"/>
  <c r="K24" i="39"/>
  <c r="K60" i="39" s="1"/>
  <c r="J24" i="39"/>
  <c r="I24" i="39"/>
  <c r="H24" i="39"/>
  <c r="H60" i="39" s="1"/>
  <c r="G24" i="39"/>
  <c r="G60" i="39" s="1"/>
  <c r="F24" i="39"/>
  <c r="F79" i="39" s="1"/>
  <c r="E24" i="39"/>
  <c r="E79" i="39" s="1"/>
  <c r="D24" i="39"/>
  <c r="D60" i="39" s="1"/>
  <c r="C24" i="39"/>
  <c r="B24" i="39"/>
  <c r="W16" i="39"/>
  <c r="V16" i="39"/>
  <c r="V57" i="39" s="1"/>
  <c r="U16" i="39"/>
  <c r="T16" i="39"/>
  <c r="T57" i="39" s="1"/>
  <c r="S16" i="39"/>
  <c r="R16" i="39"/>
  <c r="R57" i="39" s="1"/>
  <c r="Q16" i="39"/>
  <c r="Q57" i="39" s="1"/>
  <c r="P16" i="39"/>
  <c r="P57" i="39" s="1"/>
  <c r="O16" i="39"/>
  <c r="N16" i="39"/>
  <c r="N57" i="39" s="1"/>
  <c r="M16" i="39"/>
  <c r="M57" i="39" s="1"/>
  <c r="L16" i="39"/>
  <c r="L57" i="39" s="1"/>
  <c r="K16" i="39"/>
  <c r="J16" i="39"/>
  <c r="J57" i="39" s="1"/>
  <c r="I16" i="39"/>
  <c r="I57" i="39" s="1"/>
  <c r="H16" i="39"/>
  <c r="G16" i="39"/>
  <c r="G57" i="39" s="1"/>
  <c r="F16" i="39"/>
  <c r="F57" i="39" s="1"/>
  <c r="E16" i="39"/>
  <c r="D16" i="39"/>
  <c r="D57" i="39" s="1"/>
  <c r="C16" i="39"/>
  <c r="C78" i="39" s="1"/>
  <c r="B16" i="39"/>
  <c r="B57" i="39" s="1"/>
  <c r="A1" i="39"/>
  <c r="W83" i="38"/>
  <c r="V83" i="38"/>
  <c r="U83" i="38"/>
  <c r="T83" i="38"/>
  <c r="S83" i="38"/>
  <c r="R83" i="38"/>
  <c r="Q83" i="38"/>
  <c r="P83" i="38"/>
  <c r="O83" i="38"/>
  <c r="N83" i="38"/>
  <c r="M83" i="38"/>
  <c r="L83" i="38"/>
  <c r="K83" i="38"/>
  <c r="J83" i="38"/>
  <c r="I83" i="38"/>
  <c r="H83" i="38"/>
  <c r="G83" i="38"/>
  <c r="F83" i="38"/>
  <c r="E83" i="38"/>
  <c r="D83" i="38"/>
  <c r="C83" i="38"/>
  <c r="B83" i="38"/>
  <c r="W82" i="38"/>
  <c r="V82" i="38"/>
  <c r="U82" i="38"/>
  <c r="T82" i="38"/>
  <c r="S82" i="38"/>
  <c r="R82" i="38"/>
  <c r="Q82" i="38"/>
  <c r="P82" i="38"/>
  <c r="O82" i="38"/>
  <c r="N82" i="38"/>
  <c r="M82" i="38"/>
  <c r="L82" i="38"/>
  <c r="K82" i="38"/>
  <c r="J82" i="38"/>
  <c r="I82" i="38"/>
  <c r="H82" i="38"/>
  <c r="G82" i="38"/>
  <c r="F82" i="38"/>
  <c r="E82" i="38"/>
  <c r="D82" i="38"/>
  <c r="C82" i="38"/>
  <c r="B82" i="38"/>
  <c r="W81" i="38"/>
  <c r="V81" i="38"/>
  <c r="U81" i="38"/>
  <c r="T81" i="38"/>
  <c r="S81" i="38"/>
  <c r="R81" i="38"/>
  <c r="Q81" i="38"/>
  <c r="P81" i="38"/>
  <c r="O81" i="38"/>
  <c r="N81" i="38"/>
  <c r="M81" i="38"/>
  <c r="L81" i="38"/>
  <c r="K81" i="38"/>
  <c r="J81" i="38"/>
  <c r="I81" i="38"/>
  <c r="H81" i="38"/>
  <c r="G81" i="38"/>
  <c r="F81" i="38"/>
  <c r="E81" i="38"/>
  <c r="D81" i="38"/>
  <c r="C81" i="38"/>
  <c r="B81" i="38"/>
  <c r="W77" i="38"/>
  <c r="V77" i="38"/>
  <c r="U77" i="38"/>
  <c r="T77" i="38"/>
  <c r="S77" i="38"/>
  <c r="R77" i="38"/>
  <c r="Q77" i="38"/>
  <c r="P77" i="38"/>
  <c r="O77" i="38"/>
  <c r="N77" i="38"/>
  <c r="M77" i="38"/>
  <c r="L77" i="38"/>
  <c r="K77" i="38"/>
  <c r="J77" i="38"/>
  <c r="I77" i="38"/>
  <c r="H77" i="38"/>
  <c r="G77" i="38"/>
  <c r="F77" i="38"/>
  <c r="E77" i="38"/>
  <c r="D77" i="38"/>
  <c r="C77" i="38"/>
  <c r="B77" i="38"/>
  <c r="W76" i="38"/>
  <c r="V76" i="38"/>
  <c r="U76" i="38"/>
  <c r="T76" i="38"/>
  <c r="S76" i="38"/>
  <c r="R76" i="38"/>
  <c r="Q76" i="38"/>
  <c r="P76" i="38"/>
  <c r="O76" i="38"/>
  <c r="N76" i="38"/>
  <c r="M76" i="38"/>
  <c r="L76" i="38"/>
  <c r="K76" i="38"/>
  <c r="J76" i="38"/>
  <c r="I76" i="38"/>
  <c r="H76" i="38"/>
  <c r="G76" i="38"/>
  <c r="F76" i="38"/>
  <c r="E76" i="38"/>
  <c r="D76" i="38"/>
  <c r="C76" i="38"/>
  <c r="B76" i="38"/>
  <c r="W75" i="38"/>
  <c r="V75" i="38"/>
  <c r="U75" i="38"/>
  <c r="T75" i="38"/>
  <c r="S75" i="38"/>
  <c r="R75" i="38"/>
  <c r="Q75" i="38"/>
  <c r="P75" i="38"/>
  <c r="O75" i="38"/>
  <c r="N75" i="38"/>
  <c r="M75" i="38"/>
  <c r="L75" i="38"/>
  <c r="K75" i="38"/>
  <c r="J75" i="38"/>
  <c r="I75" i="38"/>
  <c r="H75" i="38"/>
  <c r="G75" i="38"/>
  <c r="F75" i="38"/>
  <c r="E75" i="38"/>
  <c r="D75" i="38"/>
  <c r="C75" i="38"/>
  <c r="B75" i="38"/>
  <c r="W74" i="38"/>
  <c r="V74" i="38"/>
  <c r="U74" i="38"/>
  <c r="T74" i="38"/>
  <c r="S74" i="38"/>
  <c r="R74" i="38"/>
  <c r="Q74" i="38"/>
  <c r="P74" i="38"/>
  <c r="O74" i="38"/>
  <c r="N74" i="38"/>
  <c r="M74" i="38"/>
  <c r="L74" i="38"/>
  <c r="K74" i="38"/>
  <c r="J74" i="38"/>
  <c r="I74" i="38"/>
  <c r="H74" i="38"/>
  <c r="G74" i="38"/>
  <c r="F74" i="38"/>
  <c r="E74" i="38"/>
  <c r="D74" i="38"/>
  <c r="C74" i="38"/>
  <c r="B74" i="38"/>
  <c r="W73" i="38"/>
  <c r="V73" i="38"/>
  <c r="U73" i="38"/>
  <c r="T73" i="38"/>
  <c r="S73" i="38"/>
  <c r="R73" i="38"/>
  <c r="Q73" i="38"/>
  <c r="P73" i="38"/>
  <c r="O73" i="38"/>
  <c r="N73" i="38"/>
  <c r="M73" i="38"/>
  <c r="L73" i="38"/>
  <c r="K73" i="38"/>
  <c r="J73" i="38"/>
  <c r="I73" i="38"/>
  <c r="H73" i="38"/>
  <c r="G73" i="38"/>
  <c r="F73" i="38"/>
  <c r="E73" i="38"/>
  <c r="D73" i="38"/>
  <c r="C73" i="38"/>
  <c r="B73" i="38"/>
  <c r="W72" i="38"/>
  <c r="V72" i="38"/>
  <c r="U72" i="38"/>
  <c r="T72" i="38"/>
  <c r="S72" i="38"/>
  <c r="R72" i="38"/>
  <c r="Q72" i="38"/>
  <c r="P72" i="38"/>
  <c r="O72" i="38"/>
  <c r="N72" i="38"/>
  <c r="M72" i="38"/>
  <c r="L72" i="38"/>
  <c r="K72" i="38"/>
  <c r="J72" i="38"/>
  <c r="I72" i="38"/>
  <c r="H72" i="38"/>
  <c r="G72" i="38"/>
  <c r="F72" i="38"/>
  <c r="E72" i="38"/>
  <c r="D72" i="38"/>
  <c r="C72" i="38"/>
  <c r="B72" i="38"/>
  <c r="W68" i="38"/>
  <c r="V68" i="38"/>
  <c r="U68" i="38"/>
  <c r="T68" i="38"/>
  <c r="S68" i="38"/>
  <c r="R68" i="38"/>
  <c r="Q68" i="38"/>
  <c r="P68" i="38"/>
  <c r="O68" i="38"/>
  <c r="N68" i="38"/>
  <c r="M68" i="38"/>
  <c r="L68" i="38"/>
  <c r="K68" i="38"/>
  <c r="J68" i="38"/>
  <c r="I68" i="38"/>
  <c r="H68" i="38"/>
  <c r="G68" i="38"/>
  <c r="F68" i="38"/>
  <c r="E68" i="38"/>
  <c r="D68" i="38"/>
  <c r="C68" i="38"/>
  <c r="B68" i="38"/>
  <c r="W67" i="38"/>
  <c r="V67" i="38"/>
  <c r="U67" i="38"/>
  <c r="T67" i="38"/>
  <c r="S67" i="38"/>
  <c r="R67" i="38"/>
  <c r="Q67" i="38"/>
  <c r="P67" i="38"/>
  <c r="O67" i="38"/>
  <c r="N67" i="38"/>
  <c r="M67" i="38"/>
  <c r="L67" i="38"/>
  <c r="K67" i="38"/>
  <c r="J67" i="38"/>
  <c r="I67" i="38"/>
  <c r="H67" i="38"/>
  <c r="G67" i="38"/>
  <c r="F67" i="38"/>
  <c r="E67" i="38"/>
  <c r="D67" i="38"/>
  <c r="C67" i="38"/>
  <c r="B67" i="38"/>
  <c r="W66" i="38"/>
  <c r="V66" i="38"/>
  <c r="U66" i="38"/>
  <c r="T66" i="38"/>
  <c r="S66" i="38"/>
  <c r="R66" i="38"/>
  <c r="Q66" i="38"/>
  <c r="P66" i="38"/>
  <c r="O66" i="38"/>
  <c r="N66" i="38"/>
  <c r="M66" i="38"/>
  <c r="L66" i="38"/>
  <c r="K66" i="38"/>
  <c r="J66" i="38"/>
  <c r="I66" i="38"/>
  <c r="H66" i="38"/>
  <c r="G66" i="38"/>
  <c r="F66" i="38"/>
  <c r="E66" i="38"/>
  <c r="D66" i="38"/>
  <c r="C66" i="38"/>
  <c r="B66" i="38"/>
  <c r="W65" i="38"/>
  <c r="V65" i="38"/>
  <c r="U65" i="38"/>
  <c r="T65" i="38"/>
  <c r="S65" i="38"/>
  <c r="R65" i="38"/>
  <c r="Q65" i="38"/>
  <c r="P65" i="38"/>
  <c r="O65" i="38"/>
  <c r="N65" i="38"/>
  <c r="M65" i="38"/>
  <c r="L65" i="38"/>
  <c r="K65" i="38"/>
  <c r="J65" i="38"/>
  <c r="I65" i="38"/>
  <c r="H65" i="38"/>
  <c r="G65" i="38"/>
  <c r="F65" i="38"/>
  <c r="E65" i="38"/>
  <c r="D65" i="38"/>
  <c r="C65" i="38"/>
  <c r="B65" i="38"/>
  <c r="W64" i="38"/>
  <c r="V64" i="38"/>
  <c r="U64" i="38"/>
  <c r="T64" i="38"/>
  <c r="S64" i="38"/>
  <c r="R64" i="38"/>
  <c r="Q64" i="38"/>
  <c r="P64" i="38"/>
  <c r="O64" i="38"/>
  <c r="N64" i="38"/>
  <c r="M64" i="38"/>
  <c r="L64" i="38"/>
  <c r="K64" i="38"/>
  <c r="J64" i="38"/>
  <c r="I64" i="38"/>
  <c r="H64" i="38"/>
  <c r="G64" i="38"/>
  <c r="F64" i="38"/>
  <c r="E64" i="38"/>
  <c r="D64" i="38"/>
  <c r="C64" i="38"/>
  <c r="B64" i="38"/>
  <c r="H63" i="38"/>
  <c r="W62" i="38"/>
  <c r="V62" i="38"/>
  <c r="U62" i="38"/>
  <c r="T62" i="38"/>
  <c r="S62" i="38"/>
  <c r="R62" i="38"/>
  <c r="Q62" i="38"/>
  <c r="P62" i="38"/>
  <c r="O62" i="38"/>
  <c r="N62" i="38"/>
  <c r="M62" i="38"/>
  <c r="L62" i="38"/>
  <c r="K62" i="38"/>
  <c r="J62" i="38"/>
  <c r="I62" i="38"/>
  <c r="H62" i="38"/>
  <c r="G62" i="38"/>
  <c r="F62" i="38"/>
  <c r="E62" i="38"/>
  <c r="D62" i="38"/>
  <c r="C62" i="38"/>
  <c r="B62" i="38"/>
  <c r="W61" i="38"/>
  <c r="V61" i="38"/>
  <c r="U61" i="38"/>
  <c r="T61" i="38"/>
  <c r="S61" i="38"/>
  <c r="R61" i="38"/>
  <c r="Q61" i="38"/>
  <c r="P61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C61" i="38"/>
  <c r="B61" i="38"/>
  <c r="K60" i="38"/>
  <c r="H60" i="38"/>
  <c r="D60" i="38"/>
  <c r="C60" i="38"/>
  <c r="W59" i="38"/>
  <c r="V59" i="38"/>
  <c r="U59" i="38"/>
  <c r="T59" i="38"/>
  <c r="S59" i="38"/>
  <c r="R59" i="38"/>
  <c r="Q59" i="38"/>
  <c r="P59" i="38"/>
  <c r="O59" i="38"/>
  <c r="N59" i="38"/>
  <c r="M59" i="38"/>
  <c r="L59" i="38"/>
  <c r="K59" i="38"/>
  <c r="J59" i="38"/>
  <c r="I59" i="38"/>
  <c r="H59" i="38"/>
  <c r="G59" i="38"/>
  <c r="F59" i="38"/>
  <c r="E59" i="38"/>
  <c r="D59" i="38"/>
  <c r="C59" i="38"/>
  <c r="B59" i="38"/>
  <c r="W58" i="38"/>
  <c r="V58" i="38"/>
  <c r="U58" i="38"/>
  <c r="T58" i="38"/>
  <c r="S58" i="38"/>
  <c r="R58" i="38"/>
  <c r="Q58" i="38"/>
  <c r="P58" i="38"/>
  <c r="O58" i="38"/>
  <c r="N58" i="38"/>
  <c r="M58" i="38"/>
  <c r="L58" i="38"/>
  <c r="K58" i="38"/>
  <c r="J58" i="38"/>
  <c r="I58" i="38"/>
  <c r="H58" i="38"/>
  <c r="G58" i="38"/>
  <c r="F58" i="38"/>
  <c r="E58" i="38"/>
  <c r="D58" i="38"/>
  <c r="C58" i="38"/>
  <c r="B58" i="38"/>
  <c r="V57" i="38"/>
  <c r="Q57" i="38"/>
  <c r="B57" i="38"/>
  <c r="W56" i="38"/>
  <c r="V56" i="38"/>
  <c r="U56" i="38"/>
  <c r="T56" i="38"/>
  <c r="S56" i="38"/>
  <c r="R56" i="38"/>
  <c r="Q56" i="38"/>
  <c r="P56" i="38"/>
  <c r="O56" i="38"/>
  <c r="N56" i="38"/>
  <c r="M56" i="38"/>
  <c r="L56" i="38"/>
  <c r="K56" i="38"/>
  <c r="J56" i="38"/>
  <c r="I56" i="38"/>
  <c r="H56" i="38"/>
  <c r="G56" i="38"/>
  <c r="F56" i="38"/>
  <c r="E56" i="38"/>
  <c r="D56" i="38"/>
  <c r="C56" i="38"/>
  <c r="B56" i="38"/>
  <c r="W55" i="38"/>
  <c r="V55" i="38"/>
  <c r="U55" i="38"/>
  <c r="T55" i="38"/>
  <c r="S55" i="38"/>
  <c r="R55" i="38"/>
  <c r="Q55" i="38"/>
  <c r="P55" i="38"/>
  <c r="O55" i="38"/>
  <c r="N55" i="38"/>
  <c r="N51" i="38" s="1"/>
  <c r="M55" i="38"/>
  <c r="L55" i="38"/>
  <c r="K55" i="38"/>
  <c r="J55" i="38"/>
  <c r="I55" i="38"/>
  <c r="I51" i="38" s="1"/>
  <c r="H55" i="38"/>
  <c r="G55" i="38"/>
  <c r="F55" i="38"/>
  <c r="E55" i="38"/>
  <c r="D55" i="38"/>
  <c r="C55" i="38"/>
  <c r="B55" i="38"/>
  <c r="W54" i="38"/>
  <c r="V54" i="38"/>
  <c r="U54" i="38"/>
  <c r="T54" i="38"/>
  <c r="S54" i="38"/>
  <c r="R54" i="38"/>
  <c r="Q54" i="38"/>
  <c r="Q51" i="38" s="1"/>
  <c r="P54" i="38"/>
  <c r="O54" i="38"/>
  <c r="N54" i="38"/>
  <c r="M54" i="38"/>
  <c r="L54" i="38"/>
  <c r="K54" i="38"/>
  <c r="J54" i="38"/>
  <c r="I54" i="38"/>
  <c r="H54" i="38"/>
  <c r="G54" i="38"/>
  <c r="F54" i="38"/>
  <c r="E54" i="38"/>
  <c r="D54" i="38"/>
  <c r="C54" i="38"/>
  <c r="B54" i="38"/>
  <c r="W53" i="38"/>
  <c r="V53" i="38"/>
  <c r="U53" i="38"/>
  <c r="T53" i="38"/>
  <c r="S53" i="38"/>
  <c r="R53" i="38"/>
  <c r="Q53" i="38"/>
  <c r="P53" i="38"/>
  <c r="O53" i="38"/>
  <c r="N53" i="38"/>
  <c r="M53" i="38"/>
  <c r="L53" i="38"/>
  <c r="K53" i="38"/>
  <c r="J53" i="38"/>
  <c r="I53" i="38"/>
  <c r="H53" i="38"/>
  <c r="G53" i="38"/>
  <c r="F53" i="38"/>
  <c r="E53" i="38"/>
  <c r="D53" i="38"/>
  <c r="C53" i="38"/>
  <c r="B53" i="38"/>
  <c r="B51" i="38" s="1"/>
  <c r="W52" i="38"/>
  <c r="V52" i="38"/>
  <c r="U52" i="38"/>
  <c r="T52" i="38"/>
  <c r="S52" i="38"/>
  <c r="S51" i="38" s="1"/>
  <c r="R52" i="38"/>
  <c r="Q52" i="38"/>
  <c r="P52" i="38"/>
  <c r="O52" i="38"/>
  <c r="N52" i="38"/>
  <c r="M52" i="38"/>
  <c r="L52" i="38"/>
  <c r="K52" i="38"/>
  <c r="J52" i="38"/>
  <c r="I52" i="38"/>
  <c r="H52" i="38"/>
  <c r="G52" i="38"/>
  <c r="F52" i="38"/>
  <c r="E52" i="38"/>
  <c r="D52" i="38"/>
  <c r="C52" i="38"/>
  <c r="B52" i="38"/>
  <c r="W27" i="38"/>
  <c r="W63" i="38" s="1"/>
  <c r="V27" i="38"/>
  <c r="V63" i="38" s="1"/>
  <c r="U27" i="38"/>
  <c r="U80" i="38" s="1"/>
  <c r="T27" i="38"/>
  <c r="S27" i="38"/>
  <c r="S63" i="38" s="1"/>
  <c r="R27" i="38"/>
  <c r="R80" i="38" s="1"/>
  <c r="Q27" i="38"/>
  <c r="Q63" i="38" s="1"/>
  <c r="P27" i="38"/>
  <c r="P63" i="38" s="1"/>
  <c r="O27" i="38"/>
  <c r="O63" i="38" s="1"/>
  <c r="N27" i="38"/>
  <c r="N63" i="38" s="1"/>
  <c r="M27" i="38"/>
  <c r="M63" i="38" s="1"/>
  <c r="L27" i="38"/>
  <c r="K27" i="38"/>
  <c r="K63" i="38" s="1"/>
  <c r="J27" i="38"/>
  <c r="I27" i="38"/>
  <c r="H27" i="38"/>
  <c r="G27" i="38"/>
  <c r="G63" i="38" s="1"/>
  <c r="F27" i="38"/>
  <c r="F63" i="38" s="1"/>
  <c r="E27" i="38"/>
  <c r="E63" i="38" s="1"/>
  <c r="D27" i="38"/>
  <c r="D63" i="38" s="1"/>
  <c r="C27" i="38"/>
  <c r="C63" i="38" s="1"/>
  <c r="B27" i="38"/>
  <c r="W24" i="38"/>
  <c r="V24" i="38"/>
  <c r="V79" i="38" s="1"/>
  <c r="U24" i="38"/>
  <c r="T24" i="38"/>
  <c r="S24" i="38"/>
  <c r="R24" i="38"/>
  <c r="Q24" i="38"/>
  <c r="P24" i="38"/>
  <c r="P60" i="38" s="1"/>
  <c r="O24" i="38"/>
  <c r="O79" i="38" s="1"/>
  <c r="N24" i="38"/>
  <c r="M24" i="38"/>
  <c r="L24" i="38"/>
  <c r="L60" i="38" s="1"/>
  <c r="K24" i="38"/>
  <c r="J24" i="38"/>
  <c r="I24" i="38"/>
  <c r="I60" i="38" s="1"/>
  <c r="H24" i="38"/>
  <c r="G24" i="38"/>
  <c r="G60" i="38" s="1"/>
  <c r="F24" i="38"/>
  <c r="E24" i="38"/>
  <c r="D24" i="38"/>
  <c r="C24" i="38"/>
  <c r="B24" i="38"/>
  <c r="W16" i="38"/>
  <c r="W57" i="38" s="1"/>
  <c r="V16" i="38"/>
  <c r="U16" i="38"/>
  <c r="U57" i="38" s="1"/>
  <c r="T16" i="38"/>
  <c r="T57" i="38" s="1"/>
  <c r="S16" i="38"/>
  <c r="R16" i="38"/>
  <c r="R57" i="38" s="1"/>
  <c r="Q16" i="38"/>
  <c r="P16" i="38"/>
  <c r="O16" i="38"/>
  <c r="O57" i="38" s="1"/>
  <c r="N16" i="38"/>
  <c r="N57" i="38" s="1"/>
  <c r="M16" i="38"/>
  <c r="M57" i="38" s="1"/>
  <c r="L16" i="38"/>
  <c r="L57" i="38" s="1"/>
  <c r="K16" i="38"/>
  <c r="K57" i="38" s="1"/>
  <c r="J16" i="38"/>
  <c r="J57" i="38" s="1"/>
  <c r="I16" i="38"/>
  <c r="I78" i="38" s="1"/>
  <c r="H16" i="38"/>
  <c r="G16" i="38"/>
  <c r="G57" i="38" s="1"/>
  <c r="F16" i="38"/>
  <c r="F78" i="38" s="1"/>
  <c r="E16" i="38"/>
  <c r="D16" i="38"/>
  <c r="C16" i="38"/>
  <c r="B16" i="38"/>
  <c r="A1" i="38"/>
  <c r="W83" i="37"/>
  <c r="V83" i="37"/>
  <c r="U83" i="37"/>
  <c r="T83" i="37"/>
  <c r="S83" i="37"/>
  <c r="R83" i="37"/>
  <c r="Q83" i="37"/>
  <c r="P83" i="37"/>
  <c r="O83" i="37"/>
  <c r="N83" i="37"/>
  <c r="M83" i="37"/>
  <c r="L83" i="37"/>
  <c r="K83" i="37"/>
  <c r="J83" i="37"/>
  <c r="I83" i="37"/>
  <c r="H83" i="37"/>
  <c r="G83" i="37"/>
  <c r="F83" i="37"/>
  <c r="E83" i="37"/>
  <c r="D83" i="37"/>
  <c r="C83" i="37"/>
  <c r="B83" i="37"/>
  <c r="W82" i="37"/>
  <c r="V82" i="37"/>
  <c r="U82" i="37"/>
  <c r="T82" i="37"/>
  <c r="S82" i="37"/>
  <c r="R82" i="37"/>
  <c r="Q82" i="37"/>
  <c r="P82" i="37"/>
  <c r="O82" i="37"/>
  <c r="N82" i="37"/>
  <c r="M82" i="37"/>
  <c r="L82" i="37"/>
  <c r="K82" i="37"/>
  <c r="J82" i="37"/>
  <c r="I82" i="37"/>
  <c r="H82" i="37"/>
  <c r="G82" i="37"/>
  <c r="F82" i="37"/>
  <c r="E82" i="37"/>
  <c r="D82" i="37"/>
  <c r="C82" i="37"/>
  <c r="B82" i="37"/>
  <c r="W81" i="37"/>
  <c r="V81" i="37"/>
  <c r="U81" i="37"/>
  <c r="T81" i="37"/>
  <c r="S81" i="37"/>
  <c r="R81" i="37"/>
  <c r="Q81" i="37"/>
  <c r="P81" i="37"/>
  <c r="O81" i="37"/>
  <c r="N81" i="37"/>
  <c r="M81" i="37"/>
  <c r="L81" i="37"/>
  <c r="K81" i="37"/>
  <c r="J81" i="37"/>
  <c r="I81" i="37"/>
  <c r="H81" i="37"/>
  <c r="G81" i="37"/>
  <c r="F81" i="37"/>
  <c r="E81" i="37"/>
  <c r="D81" i="37"/>
  <c r="C81" i="37"/>
  <c r="B81" i="37"/>
  <c r="Q80" i="37"/>
  <c r="I80" i="37"/>
  <c r="O79" i="37"/>
  <c r="G79" i="37"/>
  <c r="U78" i="37"/>
  <c r="E78" i="37"/>
  <c r="W77" i="37"/>
  <c r="V77" i="37"/>
  <c r="U77" i="37"/>
  <c r="T77" i="37"/>
  <c r="S77" i="37"/>
  <c r="R77" i="37"/>
  <c r="Q77" i="37"/>
  <c r="P77" i="37"/>
  <c r="O77" i="37"/>
  <c r="N77" i="37"/>
  <c r="M77" i="37"/>
  <c r="L77" i="37"/>
  <c r="K77" i="37"/>
  <c r="J77" i="37"/>
  <c r="I77" i="37"/>
  <c r="H77" i="37"/>
  <c r="G77" i="37"/>
  <c r="F77" i="37"/>
  <c r="E77" i="37"/>
  <c r="D77" i="37"/>
  <c r="C77" i="37"/>
  <c r="B77" i="37"/>
  <c r="W76" i="37"/>
  <c r="V76" i="37"/>
  <c r="U76" i="37"/>
  <c r="T76" i="37"/>
  <c r="S76" i="37"/>
  <c r="R76" i="37"/>
  <c r="Q76" i="37"/>
  <c r="P76" i="37"/>
  <c r="O76" i="37"/>
  <c r="N76" i="37"/>
  <c r="M76" i="37"/>
  <c r="L76" i="37"/>
  <c r="K76" i="37"/>
  <c r="J76" i="37"/>
  <c r="I76" i="37"/>
  <c r="H76" i="37"/>
  <c r="G76" i="37"/>
  <c r="F76" i="37"/>
  <c r="E76" i="37"/>
  <c r="D76" i="37"/>
  <c r="C76" i="37"/>
  <c r="B76" i="37"/>
  <c r="W75" i="37"/>
  <c r="V75" i="37"/>
  <c r="U75" i="37"/>
  <c r="T75" i="37"/>
  <c r="S75" i="37"/>
  <c r="R75" i="37"/>
  <c r="Q75" i="37"/>
  <c r="P75" i="37"/>
  <c r="O75" i="37"/>
  <c r="N75" i="37"/>
  <c r="M75" i="37"/>
  <c r="L75" i="37"/>
  <c r="K75" i="37"/>
  <c r="J75" i="37"/>
  <c r="I75" i="37"/>
  <c r="H75" i="37"/>
  <c r="G75" i="37"/>
  <c r="F75" i="37"/>
  <c r="E75" i="37"/>
  <c r="D75" i="37"/>
  <c r="C75" i="37"/>
  <c r="B75" i="37"/>
  <c r="W74" i="37"/>
  <c r="V74" i="37"/>
  <c r="U74" i="37"/>
  <c r="T74" i="37"/>
  <c r="S74" i="37"/>
  <c r="R74" i="37"/>
  <c r="Q74" i="37"/>
  <c r="P74" i="37"/>
  <c r="O74" i="37"/>
  <c r="N74" i="37"/>
  <c r="M74" i="37"/>
  <c r="L74" i="37"/>
  <c r="K74" i="37"/>
  <c r="J74" i="37"/>
  <c r="I74" i="37"/>
  <c r="H74" i="37"/>
  <c r="G74" i="37"/>
  <c r="F74" i="37"/>
  <c r="E74" i="37"/>
  <c r="D74" i="37"/>
  <c r="C74" i="37"/>
  <c r="B74" i="37"/>
  <c r="W73" i="37"/>
  <c r="V73" i="37"/>
  <c r="U73" i="37"/>
  <c r="T73" i="37"/>
  <c r="S73" i="37"/>
  <c r="R73" i="37"/>
  <c r="Q73" i="37"/>
  <c r="P73" i="37"/>
  <c r="O73" i="37"/>
  <c r="N73" i="37"/>
  <c r="M73" i="37"/>
  <c r="L73" i="37"/>
  <c r="K73" i="37"/>
  <c r="J73" i="37"/>
  <c r="I73" i="37"/>
  <c r="H73" i="37"/>
  <c r="G73" i="37"/>
  <c r="F73" i="37"/>
  <c r="E73" i="37"/>
  <c r="D73" i="37"/>
  <c r="C73" i="37"/>
  <c r="B73" i="37"/>
  <c r="W68" i="37"/>
  <c r="V68" i="37"/>
  <c r="U68" i="37"/>
  <c r="T68" i="37"/>
  <c r="S68" i="37"/>
  <c r="R68" i="37"/>
  <c r="Q68" i="37"/>
  <c r="P68" i="37"/>
  <c r="O68" i="37"/>
  <c r="N68" i="37"/>
  <c r="M68" i="37"/>
  <c r="L68" i="37"/>
  <c r="K68" i="37"/>
  <c r="J68" i="37"/>
  <c r="I68" i="37"/>
  <c r="H68" i="37"/>
  <c r="G68" i="37"/>
  <c r="F68" i="37"/>
  <c r="E68" i="37"/>
  <c r="D68" i="37"/>
  <c r="C68" i="37"/>
  <c r="B68" i="37"/>
  <c r="W67" i="37"/>
  <c r="V67" i="37"/>
  <c r="U67" i="37"/>
  <c r="T67" i="37"/>
  <c r="S67" i="37"/>
  <c r="R67" i="37"/>
  <c r="Q67" i="37"/>
  <c r="P67" i="37"/>
  <c r="O67" i="37"/>
  <c r="N67" i="37"/>
  <c r="M67" i="37"/>
  <c r="L67" i="37"/>
  <c r="K67" i="37"/>
  <c r="J67" i="37"/>
  <c r="I67" i="37"/>
  <c r="H67" i="37"/>
  <c r="G67" i="37"/>
  <c r="F67" i="37"/>
  <c r="E67" i="37"/>
  <c r="D67" i="37"/>
  <c r="C67" i="37"/>
  <c r="B67" i="37"/>
  <c r="W66" i="37"/>
  <c r="V66" i="37"/>
  <c r="U66" i="37"/>
  <c r="T66" i="37"/>
  <c r="S66" i="37"/>
  <c r="R66" i="37"/>
  <c r="Q66" i="37"/>
  <c r="P66" i="37"/>
  <c r="O66" i="37"/>
  <c r="N66" i="37"/>
  <c r="M66" i="37"/>
  <c r="L66" i="37"/>
  <c r="K66" i="37"/>
  <c r="J66" i="37"/>
  <c r="I66" i="37"/>
  <c r="H66" i="37"/>
  <c r="H51" i="37" s="1"/>
  <c r="G66" i="37"/>
  <c r="F66" i="37"/>
  <c r="E66" i="37"/>
  <c r="D66" i="37"/>
  <c r="C66" i="37"/>
  <c r="B66" i="37"/>
  <c r="W65" i="37"/>
  <c r="V65" i="37"/>
  <c r="U65" i="37"/>
  <c r="T65" i="37"/>
  <c r="S65" i="37"/>
  <c r="R65" i="37"/>
  <c r="Q65" i="37"/>
  <c r="P65" i="37"/>
  <c r="O65" i="37"/>
  <c r="N65" i="37"/>
  <c r="M65" i="37"/>
  <c r="L65" i="37"/>
  <c r="K65" i="37"/>
  <c r="J65" i="37"/>
  <c r="I65" i="37"/>
  <c r="H65" i="37"/>
  <c r="G65" i="37"/>
  <c r="F65" i="37"/>
  <c r="E65" i="37"/>
  <c r="D65" i="37"/>
  <c r="C65" i="37"/>
  <c r="B65" i="37"/>
  <c r="W64" i="37"/>
  <c r="V64" i="37"/>
  <c r="U64" i="37"/>
  <c r="T64" i="37"/>
  <c r="S64" i="37"/>
  <c r="R64" i="37"/>
  <c r="Q64" i="37"/>
  <c r="P64" i="37"/>
  <c r="O64" i="37"/>
  <c r="N64" i="37"/>
  <c r="M64" i="37"/>
  <c r="L64" i="37"/>
  <c r="K64" i="37"/>
  <c r="J64" i="37"/>
  <c r="I64" i="37"/>
  <c r="H64" i="37"/>
  <c r="G64" i="37"/>
  <c r="F64" i="37"/>
  <c r="E64" i="37"/>
  <c r="D64" i="37"/>
  <c r="C64" i="37"/>
  <c r="B64" i="37"/>
  <c r="U63" i="37"/>
  <c r="T63" i="37"/>
  <c r="Q63" i="37"/>
  <c r="M63" i="37"/>
  <c r="L63" i="37"/>
  <c r="I63" i="37"/>
  <c r="W62" i="37"/>
  <c r="V62" i="37"/>
  <c r="U62" i="37"/>
  <c r="T62" i="37"/>
  <c r="S62" i="37"/>
  <c r="R62" i="37"/>
  <c r="Q62" i="37"/>
  <c r="P62" i="37"/>
  <c r="O62" i="37"/>
  <c r="N62" i="37"/>
  <c r="M62" i="37"/>
  <c r="L62" i="37"/>
  <c r="K62" i="37"/>
  <c r="J62" i="37"/>
  <c r="I62" i="37"/>
  <c r="H62" i="37"/>
  <c r="G62" i="37"/>
  <c r="F62" i="37"/>
  <c r="E62" i="37"/>
  <c r="D62" i="37"/>
  <c r="C62" i="37"/>
  <c r="B62" i="37"/>
  <c r="W61" i="37"/>
  <c r="V61" i="37"/>
  <c r="U61" i="37"/>
  <c r="T61" i="37"/>
  <c r="S61" i="37"/>
  <c r="R61" i="37"/>
  <c r="Q61" i="37"/>
  <c r="P61" i="37"/>
  <c r="O61" i="37"/>
  <c r="N61" i="37"/>
  <c r="M61" i="37"/>
  <c r="L61" i="37"/>
  <c r="K61" i="37"/>
  <c r="J61" i="37"/>
  <c r="I61" i="37"/>
  <c r="H61" i="37"/>
  <c r="G61" i="37"/>
  <c r="F61" i="37"/>
  <c r="E61" i="37"/>
  <c r="D61" i="37"/>
  <c r="C61" i="37"/>
  <c r="B61" i="37"/>
  <c r="O60" i="37"/>
  <c r="K60" i="37"/>
  <c r="J60" i="37"/>
  <c r="G60" i="37"/>
  <c r="C60" i="37"/>
  <c r="B60" i="37"/>
  <c r="W59" i="37"/>
  <c r="V59" i="37"/>
  <c r="U59" i="37"/>
  <c r="T59" i="37"/>
  <c r="S59" i="37"/>
  <c r="R59" i="37"/>
  <c r="Q59" i="37"/>
  <c r="P59" i="37"/>
  <c r="O59" i="37"/>
  <c r="N59" i="37"/>
  <c r="M59" i="37"/>
  <c r="L59" i="37"/>
  <c r="K59" i="37"/>
  <c r="J59" i="37"/>
  <c r="I59" i="37"/>
  <c r="H59" i="37"/>
  <c r="G59" i="37"/>
  <c r="F59" i="37"/>
  <c r="E59" i="37"/>
  <c r="D59" i="37"/>
  <c r="C59" i="37"/>
  <c r="B59" i="37"/>
  <c r="W58" i="37"/>
  <c r="V58" i="37"/>
  <c r="U58" i="37"/>
  <c r="T58" i="37"/>
  <c r="S58" i="37"/>
  <c r="R58" i="37"/>
  <c r="Q58" i="37"/>
  <c r="Q51" i="37" s="1"/>
  <c r="P58" i="37"/>
  <c r="O58" i="37"/>
  <c r="N58" i="37"/>
  <c r="M58" i="37"/>
  <c r="L58" i="37"/>
  <c r="K58" i="37"/>
  <c r="J58" i="37"/>
  <c r="I58" i="37"/>
  <c r="H58" i="37"/>
  <c r="G58" i="37"/>
  <c r="F58" i="37"/>
  <c r="E58" i="37"/>
  <c r="D58" i="37"/>
  <c r="C58" i="37"/>
  <c r="B58" i="37"/>
  <c r="T57" i="37"/>
  <c r="P57" i="37"/>
  <c r="I57" i="37"/>
  <c r="H57" i="37"/>
  <c r="E57" i="37"/>
  <c r="D57" i="37"/>
  <c r="W56" i="37"/>
  <c r="V56" i="37"/>
  <c r="U56" i="37"/>
  <c r="T56" i="37"/>
  <c r="S56" i="37"/>
  <c r="R56" i="37"/>
  <c r="Q56" i="37"/>
  <c r="P56" i="37"/>
  <c r="O56" i="37"/>
  <c r="N56" i="37"/>
  <c r="M56" i="37"/>
  <c r="L56" i="37"/>
  <c r="K56" i="37"/>
  <c r="J56" i="37"/>
  <c r="I56" i="37"/>
  <c r="H56" i="37"/>
  <c r="G56" i="37"/>
  <c r="F56" i="37"/>
  <c r="E56" i="37"/>
  <c r="D56" i="37"/>
  <c r="C56" i="37"/>
  <c r="B56" i="37"/>
  <c r="W55" i="37"/>
  <c r="V55" i="37"/>
  <c r="U55" i="37"/>
  <c r="T55" i="37"/>
  <c r="S55" i="37"/>
  <c r="R55" i="37"/>
  <c r="Q55" i="37"/>
  <c r="P55" i="37"/>
  <c r="O55" i="37"/>
  <c r="N55" i="37"/>
  <c r="M55" i="37"/>
  <c r="L55" i="37"/>
  <c r="K55" i="37"/>
  <c r="J55" i="37"/>
  <c r="I55" i="37"/>
  <c r="H55" i="37"/>
  <c r="G55" i="37"/>
  <c r="F55" i="37"/>
  <c r="E55" i="37"/>
  <c r="D55" i="37"/>
  <c r="C55" i="37"/>
  <c r="B55" i="37"/>
  <c r="W54" i="37"/>
  <c r="V54" i="37"/>
  <c r="U54" i="37"/>
  <c r="T54" i="37"/>
  <c r="S54" i="37"/>
  <c r="R54" i="37"/>
  <c r="Q54" i="37"/>
  <c r="P54" i="37"/>
  <c r="O54" i="37"/>
  <c r="N54" i="37"/>
  <c r="M54" i="37"/>
  <c r="L54" i="37"/>
  <c r="K54" i="37"/>
  <c r="J54" i="37"/>
  <c r="I54" i="37"/>
  <c r="H54" i="37"/>
  <c r="G54" i="37"/>
  <c r="F54" i="37"/>
  <c r="E54" i="37"/>
  <c r="D54" i="37"/>
  <c r="C54" i="37"/>
  <c r="B54" i="37"/>
  <c r="W53" i="37"/>
  <c r="V53" i="37"/>
  <c r="U53" i="37"/>
  <c r="T53" i="37"/>
  <c r="S53" i="37"/>
  <c r="R53" i="37"/>
  <c r="Q53" i="37"/>
  <c r="P53" i="37"/>
  <c r="O53" i="37"/>
  <c r="N53" i="37"/>
  <c r="M53" i="37"/>
  <c r="L53" i="37"/>
  <c r="K53" i="37"/>
  <c r="J53" i="37"/>
  <c r="I53" i="37"/>
  <c r="H53" i="37"/>
  <c r="G53" i="37"/>
  <c r="F53" i="37"/>
  <c r="E53" i="37"/>
  <c r="D53" i="37"/>
  <c r="C53" i="37"/>
  <c r="B53" i="37"/>
  <c r="W52" i="37"/>
  <c r="V52" i="37"/>
  <c r="U52" i="37"/>
  <c r="T52" i="37"/>
  <c r="S52" i="37"/>
  <c r="R52" i="37"/>
  <c r="Q52" i="37"/>
  <c r="P52" i="37"/>
  <c r="O52" i="37"/>
  <c r="N52" i="37"/>
  <c r="M52" i="37"/>
  <c r="L52" i="37"/>
  <c r="K52" i="37"/>
  <c r="J52" i="37"/>
  <c r="I52" i="37"/>
  <c r="H52" i="37"/>
  <c r="G52" i="37"/>
  <c r="F52" i="37"/>
  <c r="E52" i="37"/>
  <c r="D52" i="37"/>
  <c r="C52" i="37"/>
  <c r="B52" i="37"/>
  <c r="P51" i="37"/>
  <c r="W27" i="37"/>
  <c r="V27" i="37"/>
  <c r="U27" i="37"/>
  <c r="U80" i="37" s="1"/>
  <c r="T27" i="37"/>
  <c r="T80" i="37" s="1"/>
  <c r="S27" i="37"/>
  <c r="R27" i="37"/>
  <c r="R63" i="37" s="1"/>
  <c r="Q27" i="37"/>
  <c r="P27" i="37"/>
  <c r="P80" i="37" s="1"/>
  <c r="O27" i="37"/>
  <c r="N27" i="37"/>
  <c r="M27" i="37"/>
  <c r="M80" i="37" s="1"/>
  <c r="L27" i="37"/>
  <c r="L80" i="37" s="1"/>
  <c r="K27" i="37"/>
  <c r="J27" i="37"/>
  <c r="J63" i="37" s="1"/>
  <c r="I27" i="37"/>
  <c r="H27" i="37"/>
  <c r="H80" i="37" s="1"/>
  <c r="G27" i="37"/>
  <c r="F27" i="37"/>
  <c r="E27" i="37"/>
  <c r="E80" i="37" s="1"/>
  <c r="D27" i="37"/>
  <c r="D80" i="37" s="1"/>
  <c r="C27" i="37"/>
  <c r="B27" i="37"/>
  <c r="B63" i="37" s="1"/>
  <c r="W24" i="37"/>
  <c r="W60" i="37" s="1"/>
  <c r="V24" i="37"/>
  <c r="V79" i="37" s="1"/>
  <c r="U24" i="37"/>
  <c r="T24" i="37"/>
  <c r="S24" i="37"/>
  <c r="S79" i="37" s="1"/>
  <c r="R24" i="37"/>
  <c r="R79" i="37" s="1"/>
  <c r="Q24" i="37"/>
  <c r="P24" i="37"/>
  <c r="P79" i="37" s="1"/>
  <c r="O24" i="37"/>
  <c r="N24" i="37"/>
  <c r="N79" i="37" s="1"/>
  <c r="M24" i="37"/>
  <c r="L24" i="37"/>
  <c r="K24" i="37"/>
  <c r="K79" i="37" s="1"/>
  <c r="J24" i="37"/>
  <c r="J79" i="37" s="1"/>
  <c r="I24" i="37"/>
  <c r="H24" i="37"/>
  <c r="H79" i="37" s="1"/>
  <c r="G24" i="37"/>
  <c r="G79" i="38" s="1"/>
  <c r="F24" i="37"/>
  <c r="F79" i="37" s="1"/>
  <c r="E24" i="37"/>
  <c r="D24" i="37"/>
  <c r="C24" i="37"/>
  <c r="C79" i="37" s="1"/>
  <c r="B24" i="37"/>
  <c r="B79" i="37" s="1"/>
  <c r="W16" i="37"/>
  <c r="V16" i="37"/>
  <c r="V57" i="37" s="1"/>
  <c r="U16" i="37"/>
  <c r="U57" i="37" s="1"/>
  <c r="T16" i="37"/>
  <c r="T78" i="37" s="1"/>
  <c r="S16" i="37"/>
  <c r="R16" i="37"/>
  <c r="Q16" i="37"/>
  <c r="Q78" i="37" s="1"/>
  <c r="P16" i="37"/>
  <c r="P78" i="37" s="1"/>
  <c r="O16" i="37"/>
  <c r="N16" i="37"/>
  <c r="N57" i="37" s="1"/>
  <c r="M16" i="37"/>
  <c r="M57" i="37" s="1"/>
  <c r="L16" i="37"/>
  <c r="L78" i="37" s="1"/>
  <c r="K16" i="37"/>
  <c r="J16" i="37"/>
  <c r="I16" i="37"/>
  <c r="I78" i="37" s="1"/>
  <c r="H16" i="37"/>
  <c r="H78" i="37" s="1"/>
  <c r="G16" i="37"/>
  <c r="F16" i="37"/>
  <c r="F57" i="37" s="1"/>
  <c r="E16" i="37"/>
  <c r="D16" i="37"/>
  <c r="D78" i="37" s="1"/>
  <c r="C16" i="37"/>
  <c r="B16" i="37"/>
  <c r="A1" i="37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G37" i="36"/>
  <c r="F37" i="36"/>
  <c r="E37" i="36"/>
  <c r="D37" i="36"/>
  <c r="C37" i="36"/>
  <c r="B37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G36" i="36"/>
  <c r="F36" i="36"/>
  <c r="E36" i="36"/>
  <c r="D36" i="36"/>
  <c r="C36" i="36"/>
  <c r="B36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H35" i="36"/>
  <c r="G35" i="36"/>
  <c r="F35" i="36"/>
  <c r="E35" i="36"/>
  <c r="D35" i="36"/>
  <c r="C35" i="36"/>
  <c r="B35" i="36"/>
  <c r="W33" i="36"/>
  <c r="W38" i="36" s="1"/>
  <c r="W177" i="4" s="1"/>
  <c r="V33" i="36"/>
  <c r="V38" i="36" s="1"/>
  <c r="U33" i="36"/>
  <c r="U38" i="36" s="1"/>
  <c r="T33" i="36"/>
  <c r="T38" i="36" s="1"/>
  <c r="S33" i="36"/>
  <c r="S38" i="36" s="1"/>
  <c r="R33" i="36"/>
  <c r="R38" i="36" s="1"/>
  <c r="Q33" i="36"/>
  <c r="Q38" i="36" s="1"/>
  <c r="P33" i="36"/>
  <c r="P38" i="36" s="1"/>
  <c r="O33" i="36"/>
  <c r="O38" i="36" s="1"/>
  <c r="N33" i="36"/>
  <c r="N38" i="36" s="1"/>
  <c r="M33" i="36"/>
  <c r="M38" i="36" s="1"/>
  <c r="M177" i="4" s="1"/>
  <c r="L33" i="36"/>
  <c r="L38" i="36" s="1"/>
  <c r="K33" i="36"/>
  <c r="K38" i="36" s="1"/>
  <c r="J33" i="36"/>
  <c r="J38" i="36" s="1"/>
  <c r="I33" i="36"/>
  <c r="I38" i="36" s="1"/>
  <c r="I177" i="4" s="1"/>
  <c r="H33" i="36"/>
  <c r="H38" i="36" s="1"/>
  <c r="G33" i="36"/>
  <c r="G38" i="36" s="1"/>
  <c r="F33" i="36"/>
  <c r="F38" i="36" s="1"/>
  <c r="F177" i="4" s="1"/>
  <c r="E33" i="36"/>
  <c r="E38" i="36" s="1"/>
  <c r="D33" i="36"/>
  <c r="D38" i="36" s="1"/>
  <c r="C33" i="36"/>
  <c r="C38" i="36" s="1"/>
  <c r="B33" i="36"/>
  <c r="B38" i="36" s="1"/>
  <c r="B177" i="4" s="1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B23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B20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B14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9" i="36"/>
  <c r="B9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C8" i="36"/>
  <c r="A1" i="36"/>
  <c r="W83" i="35"/>
  <c r="V83" i="35"/>
  <c r="U83" i="35"/>
  <c r="T83" i="35"/>
  <c r="S83" i="35"/>
  <c r="R83" i="35"/>
  <c r="Q83" i="35"/>
  <c r="P83" i="35"/>
  <c r="O83" i="35"/>
  <c r="N83" i="35"/>
  <c r="M83" i="35"/>
  <c r="L83" i="35"/>
  <c r="K83" i="35"/>
  <c r="J83" i="35"/>
  <c r="I83" i="35"/>
  <c r="H83" i="35"/>
  <c r="G83" i="35"/>
  <c r="F83" i="35"/>
  <c r="E83" i="35"/>
  <c r="D83" i="35"/>
  <c r="C83" i="35"/>
  <c r="B83" i="35"/>
  <c r="W82" i="35"/>
  <c r="V82" i="35"/>
  <c r="U82" i="35"/>
  <c r="T82" i="35"/>
  <c r="S82" i="35"/>
  <c r="R82" i="35"/>
  <c r="Q82" i="35"/>
  <c r="P82" i="35"/>
  <c r="O82" i="35"/>
  <c r="N82" i="35"/>
  <c r="M82" i="35"/>
  <c r="L82" i="35"/>
  <c r="K82" i="35"/>
  <c r="J82" i="35"/>
  <c r="I82" i="35"/>
  <c r="H82" i="35"/>
  <c r="G82" i="35"/>
  <c r="F82" i="35"/>
  <c r="E82" i="35"/>
  <c r="D82" i="35"/>
  <c r="C82" i="35"/>
  <c r="B82" i="35"/>
  <c r="W81" i="35"/>
  <c r="V81" i="35"/>
  <c r="U81" i="35"/>
  <c r="T81" i="35"/>
  <c r="S81" i="35"/>
  <c r="R81" i="35"/>
  <c r="Q81" i="35"/>
  <c r="P81" i="35"/>
  <c r="O81" i="35"/>
  <c r="N81" i="35"/>
  <c r="M81" i="35"/>
  <c r="L81" i="35"/>
  <c r="K81" i="35"/>
  <c r="J81" i="35"/>
  <c r="I81" i="35"/>
  <c r="H81" i="35"/>
  <c r="G81" i="35"/>
  <c r="F81" i="35"/>
  <c r="E81" i="35"/>
  <c r="D81" i="35"/>
  <c r="C81" i="35"/>
  <c r="B81" i="35"/>
  <c r="D80" i="35"/>
  <c r="C80" i="35"/>
  <c r="S78" i="35"/>
  <c r="W77" i="35"/>
  <c r="V77" i="35"/>
  <c r="U77" i="35"/>
  <c r="T77" i="35"/>
  <c r="S77" i="35"/>
  <c r="R77" i="35"/>
  <c r="Q77" i="35"/>
  <c r="P77" i="35"/>
  <c r="O77" i="35"/>
  <c r="N77" i="35"/>
  <c r="M77" i="35"/>
  <c r="L77" i="35"/>
  <c r="K77" i="35"/>
  <c r="J77" i="35"/>
  <c r="I77" i="35"/>
  <c r="H77" i="35"/>
  <c r="G77" i="35"/>
  <c r="F77" i="35"/>
  <c r="E77" i="35"/>
  <c r="D77" i="35"/>
  <c r="C77" i="35"/>
  <c r="B77" i="35"/>
  <c r="W76" i="35"/>
  <c r="V76" i="35"/>
  <c r="U76" i="35"/>
  <c r="T76" i="35"/>
  <c r="S76" i="35"/>
  <c r="R76" i="35"/>
  <c r="Q76" i="35"/>
  <c r="P76" i="35"/>
  <c r="O76" i="35"/>
  <c r="N76" i="35"/>
  <c r="M76" i="35"/>
  <c r="L76" i="35"/>
  <c r="K76" i="35"/>
  <c r="J76" i="35"/>
  <c r="I76" i="35"/>
  <c r="H76" i="35"/>
  <c r="G76" i="35"/>
  <c r="F76" i="35"/>
  <c r="E76" i="35"/>
  <c r="D76" i="35"/>
  <c r="C76" i="35"/>
  <c r="B76" i="35"/>
  <c r="W75" i="35"/>
  <c r="V75" i="35"/>
  <c r="U75" i="35"/>
  <c r="T75" i="35"/>
  <c r="S75" i="35"/>
  <c r="R75" i="35"/>
  <c r="Q75" i="35"/>
  <c r="P75" i="35"/>
  <c r="O75" i="35"/>
  <c r="N75" i="35"/>
  <c r="M75" i="35"/>
  <c r="L75" i="35"/>
  <c r="K75" i="35"/>
  <c r="J75" i="35"/>
  <c r="I75" i="35"/>
  <c r="H75" i="35"/>
  <c r="G75" i="35"/>
  <c r="F75" i="35"/>
  <c r="E75" i="35"/>
  <c r="D75" i="35"/>
  <c r="C75" i="35"/>
  <c r="B75" i="35"/>
  <c r="W74" i="35"/>
  <c r="V74" i="35"/>
  <c r="U74" i="35"/>
  <c r="T74" i="35"/>
  <c r="S74" i="35"/>
  <c r="R74" i="35"/>
  <c r="Q74" i="35"/>
  <c r="P74" i="35"/>
  <c r="O74" i="35"/>
  <c r="N74" i="35"/>
  <c r="M74" i="35"/>
  <c r="L74" i="35"/>
  <c r="K74" i="35"/>
  <c r="J74" i="35"/>
  <c r="I74" i="35"/>
  <c r="H74" i="35"/>
  <c r="G74" i="35"/>
  <c r="F74" i="35"/>
  <c r="E74" i="35"/>
  <c r="D74" i="35"/>
  <c r="C74" i="35"/>
  <c r="B74" i="35"/>
  <c r="W73" i="35"/>
  <c r="V73" i="35"/>
  <c r="U73" i="35"/>
  <c r="T73" i="35"/>
  <c r="S73" i="35"/>
  <c r="R73" i="35"/>
  <c r="Q73" i="35"/>
  <c r="P73" i="35"/>
  <c r="O73" i="35"/>
  <c r="N73" i="35"/>
  <c r="M73" i="35"/>
  <c r="L73" i="35"/>
  <c r="K73" i="35"/>
  <c r="J73" i="35"/>
  <c r="I73" i="35"/>
  <c r="H73" i="35"/>
  <c r="G73" i="35"/>
  <c r="F73" i="35"/>
  <c r="E73" i="35"/>
  <c r="D73" i="35"/>
  <c r="C73" i="35"/>
  <c r="B73" i="35"/>
  <c r="W72" i="35"/>
  <c r="V72" i="35"/>
  <c r="U72" i="35"/>
  <c r="T72" i="35"/>
  <c r="S72" i="35"/>
  <c r="R72" i="35"/>
  <c r="Q72" i="35"/>
  <c r="P72" i="35"/>
  <c r="O72" i="35"/>
  <c r="N72" i="35"/>
  <c r="M72" i="35"/>
  <c r="L72" i="35"/>
  <c r="K72" i="35"/>
  <c r="J72" i="35"/>
  <c r="I72" i="35"/>
  <c r="H72" i="35"/>
  <c r="G72" i="35"/>
  <c r="F72" i="35"/>
  <c r="E72" i="35"/>
  <c r="D72" i="35"/>
  <c r="C72" i="35"/>
  <c r="B72" i="35"/>
  <c r="W68" i="35"/>
  <c r="V68" i="35"/>
  <c r="U68" i="35"/>
  <c r="T68" i="35"/>
  <c r="S68" i="35"/>
  <c r="R68" i="35"/>
  <c r="Q68" i="35"/>
  <c r="P68" i="35"/>
  <c r="O68" i="35"/>
  <c r="N68" i="35"/>
  <c r="M68" i="35"/>
  <c r="L68" i="35"/>
  <c r="K68" i="35"/>
  <c r="J68" i="35"/>
  <c r="I68" i="35"/>
  <c r="H68" i="35"/>
  <c r="G68" i="35"/>
  <c r="F68" i="35"/>
  <c r="E68" i="35"/>
  <c r="D68" i="35"/>
  <c r="C68" i="35"/>
  <c r="B68" i="35"/>
  <c r="W67" i="35"/>
  <c r="V67" i="35"/>
  <c r="U67" i="35"/>
  <c r="T67" i="35"/>
  <c r="S67" i="35"/>
  <c r="R67" i="35"/>
  <c r="Q67" i="35"/>
  <c r="P67" i="35"/>
  <c r="O67" i="35"/>
  <c r="N67" i="35"/>
  <c r="M67" i="35"/>
  <c r="L67" i="35"/>
  <c r="K67" i="35"/>
  <c r="J67" i="35"/>
  <c r="I67" i="35"/>
  <c r="H67" i="35"/>
  <c r="G67" i="35"/>
  <c r="F67" i="35"/>
  <c r="E67" i="35"/>
  <c r="D67" i="35"/>
  <c r="C67" i="35"/>
  <c r="B67" i="35"/>
  <c r="W66" i="35"/>
  <c r="V66" i="35"/>
  <c r="U66" i="35"/>
  <c r="T66" i="35"/>
  <c r="S66" i="35"/>
  <c r="R66" i="35"/>
  <c r="Q66" i="35"/>
  <c r="P66" i="35"/>
  <c r="O66" i="35"/>
  <c r="N66" i="35"/>
  <c r="M66" i="35"/>
  <c r="L66" i="35"/>
  <c r="K66" i="35"/>
  <c r="J66" i="35"/>
  <c r="I66" i="35"/>
  <c r="H66" i="35"/>
  <c r="G66" i="35"/>
  <c r="F66" i="35"/>
  <c r="E66" i="35"/>
  <c r="D66" i="35"/>
  <c r="C66" i="35"/>
  <c r="B66" i="35"/>
  <c r="W65" i="35"/>
  <c r="V65" i="35"/>
  <c r="U65" i="35"/>
  <c r="T65" i="35"/>
  <c r="S65" i="35"/>
  <c r="R65" i="35"/>
  <c r="Q65" i="35"/>
  <c r="P65" i="35"/>
  <c r="O65" i="35"/>
  <c r="N65" i="35"/>
  <c r="M65" i="35"/>
  <c r="L65" i="35"/>
  <c r="K65" i="35"/>
  <c r="J65" i="35"/>
  <c r="I65" i="35"/>
  <c r="H65" i="35"/>
  <c r="G65" i="35"/>
  <c r="F65" i="35"/>
  <c r="E65" i="35"/>
  <c r="D65" i="35"/>
  <c r="C65" i="35"/>
  <c r="B65" i="35"/>
  <c r="W64" i="35"/>
  <c r="V64" i="35"/>
  <c r="U64" i="35"/>
  <c r="T64" i="35"/>
  <c r="S64" i="35"/>
  <c r="R64" i="35"/>
  <c r="Q64" i="35"/>
  <c r="P64" i="35"/>
  <c r="O64" i="35"/>
  <c r="N64" i="35"/>
  <c r="M64" i="35"/>
  <c r="L64" i="35"/>
  <c r="K64" i="35"/>
  <c r="J64" i="35"/>
  <c r="I64" i="35"/>
  <c r="H64" i="35"/>
  <c r="G64" i="35"/>
  <c r="F64" i="35"/>
  <c r="E64" i="35"/>
  <c r="D64" i="35"/>
  <c r="C64" i="35"/>
  <c r="B64" i="35"/>
  <c r="K63" i="35"/>
  <c r="J63" i="35"/>
  <c r="E63" i="35"/>
  <c r="C63" i="35"/>
  <c r="B63" i="35"/>
  <c r="W62" i="35"/>
  <c r="V62" i="35"/>
  <c r="U62" i="35"/>
  <c r="T62" i="35"/>
  <c r="S62" i="35"/>
  <c r="R62" i="35"/>
  <c r="Q62" i="35"/>
  <c r="P62" i="35"/>
  <c r="O62" i="35"/>
  <c r="N62" i="35"/>
  <c r="M62" i="35"/>
  <c r="L62" i="35"/>
  <c r="K62" i="35"/>
  <c r="J62" i="35"/>
  <c r="I62" i="35"/>
  <c r="H62" i="35"/>
  <c r="G62" i="35"/>
  <c r="F62" i="35"/>
  <c r="E62" i="35"/>
  <c r="D62" i="35"/>
  <c r="C62" i="35"/>
  <c r="B62" i="35"/>
  <c r="W61" i="35"/>
  <c r="V61" i="35"/>
  <c r="U61" i="35"/>
  <c r="T61" i="35"/>
  <c r="S61" i="35"/>
  <c r="R61" i="35"/>
  <c r="Q61" i="35"/>
  <c r="P61" i="35"/>
  <c r="O61" i="35"/>
  <c r="N61" i="35"/>
  <c r="M61" i="35"/>
  <c r="L61" i="35"/>
  <c r="K61" i="35"/>
  <c r="J61" i="35"/>
  <c r="I61" i="35"/>
  <c r="H61" i="35"/>
  <c r="G61" i="35"/>
  <c r="F61" i="35"/>
  <c r="E61" i="35"/>
  <c r="D61" i="35"/>
  <c r="C61" i="35"/>
  <c r="B61" i="35"/>
  <c r="T60" i="35"/>
  <c r="E60" i="35"/>
  <c r="D60" i="35"/>
  <c r="W59" i="35"/>
  <c r="V59" i="35"/>
  <c r="U59" i="35"/>
  <c r="T59" i="35"/>
  <c r="S59" i="35"/>
  <c r="R59" i="35"/>
  <c r="Q59" i="35"/>
  <c r="P59" i="35"/>
  <c r="O59" i="35"/>
  <c r="N59" i="35"/>
  <c r="M59" i="35"/>
  <c r="L59" i="35"/>
  <c r="K59" i="35"/>
  <c r="J59" i="35"/>
  <c r="I59" i="35"/>
  <c r="H59" i="35"/>
  <c r="G59" i="35"/>
  <c r="F59" i="35"/>
  <c r="E59" i="35"/>
  <c r="D59" i="35"/>
  <c r="C59" i="35"/>
  <c r="B59" i="35"/>
  <c r="W58" i="35"/>
  <c r="V58" i="35"/>
  <c r="U58" i="35"/>
  <c r="T58" i="35"/>
  <c r="S58" i="35"/>
  <c r="R58" i="35"/>
  <c r="Q58" i="35"/>
  <c r="P58" i="35"/>
  <c r="O58" i="35"/>
  <c r="N58" i="35"/>
  <c r="M58" i="35"/>
  <c r="L58" i="35"/>
  <c r="K58" i="35"/>
  <c r="J58" i="35"/>
  <c r="I58" i="35"/>
  <c r="H58" i="35"/>
  <c r="G58" i="35"/>
  <c r="F58" i="35"/>
  <c r="E58" i="35"/>
  <c r="D58" i="35"/>
  <c r="C58" i="35"/>
  <c r="B58" i="35"/>
  <c r="Q57" i="35"/>
  <c r="W56" i="35"/>
  <c r="V56" i="35"/>
  <c r="U56" i="35"/>
  <c r="T56" i="35"/>
  <c r="S56" i="35"/>
  <c r="R56" i="35"/>
  <c r="Q56" i="35"/>
  <c r="P56" i="35"/>
  <c r="O56" i="35"/>
  <c r="N56" i="35"/>
  <c r="M56" i="35"/>
  <c r="L56" i="35"/>
  <c r="K56" i="35"/>
  <c r="J56" i="35"/>
  <c r="I56" i="35"/>
  <c r="H56" i="35"/>
  <c r="G56" i="35"/>
  <c r="F56" i="35"/>
  <c r="E56" i="35"/>
  <c r="D56" i="35"/>
  <c r="C56" i="35"/>
  <c r="B56" i="35"/>
  <c r="W55" i="35"/>
  <c r="V55" i="35"/>
  <c r="U55" i="35"/>
  <c r="T55" i="35"/>
  <c r="S55" i="35"/>
  <c r="R55" i="35"/>
  <c r="Q55" i="35"/>
  <c r="P55" i="35"/>
  <c r="O55" i="35"/>
  <c r="N55" i="35"/>
  <c r="M55" i="35"/>
  <c r="L55" i="35"/>
  <c r="K55" i="35"/>
  <c r="K51" i="35" s="1"/>
  <c r="J55" i="35"/>
  <c r="I55" i="35"/>
  <c r="H55" i="35"/>
  <c r="G55" i="35"/>
  <c r="F55" i="35"/>
  <c r="E55" i="35"/>
  <c r="D55" i="35"/>
  <c r="C55" i="35"/>
  <c r="B55" i="35"/>
  <c r="W54" i="35"/>
  <c r="V54" i="35"/>
  <c r="U54" i="35"/>
  <c r="T54" i="35"/>
  <c r="S54" i="35"/>
  <c r="R54" i="35"/>
  <c r="Q54" i="35"/>
  <c r="P54" i="35"/>
  <c r="O54" i="35"/>
  <c r="N54" i="35"/>
  <c r="M54" i="35"/>
  <c r="L54" i="35"/>
  <c r="K54" i="35"/>
  <c r="J54" i="35"/>
  <c r="J51" i="35" s="1"/>
  <c r="I54" i="35"/>
  <c r="H54" i="35"/>
  <c r="G54" i="35"/>
  <c r="F54" i="35"/>
  <c r="E54" i="35"/>
  <c r="D54" i="35"/>
  <c r="C54" i="35"/>
  <c r="B54" i="35"/>
  <c r="W53" i="35"/>
  <c r="V53" i="35"/>
  <c r="U53" i="35"/>
  <c r="T53" i="35"/>
  <c r="S53" i="35"/>
  <c r="R53" i="35"/>
  <c r="Q53" i="35"/>
  <c r="P53" i="35"/>
  <c r="O53" i="35"/>
  <c r="N53" i="35"/>
  <c r="M53" i="35"/>
  <c r="L53" i="35"/>
  <c r="K53" i="35"/>
  <c r="J53" i="35"/>
  <c r="I53" i="35"/>
  <c r="H53" i="35"/>
  <c r="G53" i="35"/>
  <c r="F53" i="35"/>
  <c r="E53" i="35"/>
  <c r="D53" i="35"/>
  <c r="C53" i="35"/>
  <c r="B53" i="35"/>
  <c r="W52" i="35"/>
  <c r="W51" i="35" s="1"/>
  <c r="V52" i="35"/>
  <c r="U52" i="35"/>
  <c r="T52" i="35"/>
  <c r="S52" i="35"/>
  <c r="S51" i="35" s="1"/>
  <c r="R52" i="35"/>
  <c r="Q52" i="35"/>
  <c r="P52" i="35"/>
  <c r="O52" i="35"/>
  <c r="N52" i="35"/>
  <c r="M52" i="35"/>
  <c r="L52" i="35"/>
  <c r="K52" i="35"/>
  <c r="J52" i="35"/>
  <c r="I52" i="35"/>
  <c r="H52" i="35"/>
  <c r="G52" i="35"/>
  <c r="F52" i="35"/>
  <c r="E52" i="35"/>
  <c r="D52" i="35"/>
  <c r="C52" i="35"/>
  <c r="B52" i="35"/>
  <c r="W27" i="35"/>
  <c r="V27" i="35"/>
  <c r="U27" i="35"/>
  <c r="U63" i="35" s="1"/>
  <c r="T27" i="35"/>
  <c r="T80" i="35" s="1"/>
  <c r="S27" i="35"/>
  <c r="S80" i="35" s="1"/>
  <c r="R27" i="35"/>
  <c r="R63" i="35" s="1"/>
  <c r="Q27" i="35"/>
  <c r="P27" i="35"/>
  <c r="O27" i="35"/>
  <c r="O63" i="35" s="1"/>
  <c r="N27" i="35"/>
  <c r="N63" i="35" s="1"/>
  <c r="M27" i="35"/>
  <c r="M63" i="35" s="1"/>
  <c r="L27" i="35"/>
  <c r="K27" i="35"/>
  <c r="J27" i="35"/>
  <c r="I27" i="35"/>
  <c r="H27" i="35"/>
  <c r="G27" i="35"/>
  <c r="G63" i="35" s="1"/>
  <c r="F27" i="35"/>
  <c r="F63" i="35" s="1"/>
  <c r="E27" i="35"/>
  <c r="D27" i="35"/>
  <c r="D63" i="35" s="1"/>
  <c r="C27" i="35"/>
  <c r="B27" i="35"/>
  <c r="W24" i="35"/>
  <c r="V24" i="35"/>
  <c r="U24" i="35"/>
  <c r="U60" i="35" s="1"/>
  <c r="T24" i="35"/>
  <c r="S24" i="35"/>
  <c r="R24" i="35"/>
  <c r="R60" i="35" s="1"/>
  <c r="Q24" i="35"/>
  <c r="Q60" i="35" s="1"/>
  <c r="P24" i="35"/>
  <c r="O24" i="35"/>
  <c r="O60" i="35" s="1"/>
  <c r="N24" i="35"/>
  <c r="N60" i="35" s="1"/>
  <c r="M24" i="35"/>
  <c r="M60" i="35" s="1"/>
  <c r="L24" i="35"/>
  <c r="L60" i="35" s="1"/>
  <c r="K24" i="35"/>
  <c r="J24" i="35"/>
  <c r="J60" i="35" s="1"/>
  <c r="I24" i="35"/>
  <c r="I60" i="35" s="1"/>
  <c r="H24" i="35"/>
  <c r="H60" i="35" s="1"/>
  <c r="G24" i="35"/>
  <c r="F24" i="35"/>
  <c r="F60" i="35" s="1"/>
  <c r="E24" i="35"/>
  <c r="D24" i="35"/>
  <c r="C24" i="35"/>
  <c r="B24" i="35"/>
  <c r="W16" i="35"/>
  <c r="W57" i="35" s="1"/>
  <c r="V16" i="35"/>
  <c r="V57" i="35" s="1"/>
  <c r="U16" i="35"/>
  <c r="T16" i="35"/>
  <c r="S16" i="35"/>
  <c r="S57" i="35" s="1"/>
  <c r="R16" i="35"/>
  <c r="R57" i="35" s="1"/>
  <c r="Q16" i="35"/>
  <c r="Q78" i="35" s="1"/>
  <c r="P16" i="35"/>
  <c r="O16" i="35"/>
  <c r="O78" i="35" s="1"/>
  <c r="N16" i="35"/>
  <c r="N78" i="35" s="1"/>
  <c r="M16" i="35"/>
  <c r="L16" i="35"/>
  <c r="K16" i="35"/>
  <c r="K57" i="35" s="1"/>
  <c r="J16" i="35"/>
  <c r="J57" i="35" s="1"/>
  <c r="I16" i="35"/>
  <c r="I78" i="35" s="1"/>
  <c r="H16" i="35"/>
  <c r="H78" i="35" s="1"/>
  <c r="G16" i="35"/>
  <c r="G78" i="35" s="1"/>
  <c r="F16" i="35"/>
  <c r="F78" i="35" s="1"/>
  <c r="E16" i="35"/>
  <c r="D16" i="35"/>
  <c r="C16" i="35"/>
  <c r="C57" i="35" s="1"/>
  <c r="B16" i="35"/>
  <c r="B57" i="35" s="1"/>
  <c r="A1" i="35"/>
  <c r="W83" i="34"/>
  <c r="V83" i="34"/>
  <c r="U83" i="34"/>
  <c r="T83" i="34"/>
  <c r="S83" i="34"/>
  <c r="R83" i="34"/>
  <c r="Q83" i="34"/>
  <c r="P83" i="34"/>
  <c r="O83" i="34"/>
  <c r="N83" i="34"/>
  <c r="M83" i="34"/>
  <c r="L83" i="34"/>
  <c r="K83" i="34"/>
  <c r="J83" i="34"/>
  <c r="I83" i="34"/>
  <c r="H83" i="34"/>
  <c r="G83" i="34"/>
  <c r="F83" i="34"/>
  <c r="E83" i="34"/>
  <c r="D83" i="34"/>
  <c r="C83" i="34"/>
  <c r="B83" i="34"/>
  <c r="W82" i="34"/>
  <c r="V82" i="34"/>
  <c r="U82" i="34"/>
  <c r="T82" i="34"/>
  <c r="S82" i="34"/>
  <c r="R82" i="34"/>
  <c r="Q82" i="34"/>
  <c r="P82" i="34"/>
  <c r="O82" i="34"/>
  <c r="N82" i="34"/>
  <c r="M82" i="34"/>
  <c r="L82" i="34"/>
  <c r="K82" i="34"/>
  <c r="J82" i="34"/>
  <c r="I82" i="34"/>
  <c r="H82" i="34"/>
  <c r="G82" i="34"/>
  <c r="F82" i="34"/>
  <c r="E82" i="34"/>
  <c r="D82" i="34"/>
  <c r="C82" i="34"/>
  <c r="B82" i="34"/>
  <c r="W81" i="34"/>
  <c r="V81" i="34"/>
  <c r="U81" i="34"/>
  <c r="T81" i="34"/>
  <c r="S81" i="34"/>
  <c r="R81" i="34"/>
  <c r="Q81" i="34"/>
  <c r="P81" i="34"/>
  <c r="O81" i="34"/>
  <c r="N81" i="34"/>
  <c r="M81" i="34"/>
  <c r="L81" i="34"/>
  <c r="K81" i="34"/>
  <c r="J81" i="34"/>
  <c r="I81" i="34"/>
  <c r="H81" i="34"/>
  <c r="G81" i="34"/>
  <c r="F81" i="34"/>
  <c r="E81" i="34"/>
  <c r="D81" i="34"/>
  <c r="C81" i="34"/>
  <c r="B81" i="34"/>
  <c r="S79" i="34"/>
  <c r="I78" i="34"/>
  <c r="W77" i="34"/>
  <c r="V77" i="34"/>
  <c r="U77" i="34"/>
  <c r="T77" i="34"/>
  <c r="S77" i="34"/>
  <c r="R77" i="34"/>
  <c r="Q77" i="34"/>
  <c r="P77" i="34"/>
  <c r="O77" i="34"/>
  <c r="N77" i="34"/>
  <c r="M77" i="34"/>
  <c r="L77" i="34"/>
  <c r="K77" i="34"/>
  <c r="J77" i="34"/>
  <c r="I77" i="34"/>
  <c r="H77" i="34"/>
  <c r="G77" i="34"/>
  <c r="F77" i="34"/>
  <c r="E77" i="34"/>
  <c r="D77" i="34"/>
  <c r="C77" i="34"/>
  <c r="B77" i="34"/>
  <c r="W76" i="34"/>
  <c r="V76" i="34"/>
  <c r="U76" i="34"/>
  <c r="T76" i="34"/>
  <c r="S76" i="34"/>
  <c r="R76" i="34"/>
  <c r="Q76" i="34"/>
  <c r="P76" i="34"/>
  <c r="O76" i="34"/>
  <c r="N76" i="34"/>
  <c r="M76" i="34"/>
  <c r="L76" i="34"/>
  <c r="K76" i="34"/>
  <c r="J76" i="34"/>
  <c r="I76" i="34"/>
  <c r="H76" i="34"/>
  <c r="G76" i="34"/>
  <c r="F76" i="34"/>
  <c r="E76" i="34"/>
  <c r="D76" i="34"/>
  <c r="C76" i="34"/>
  <c r="B76" i="34"/>
  <c r="W75" i="34"/>
  <c r="V75" i="34"/>
  <c r="U75" i="34"/>
  <c r="T75" i="34"/>
  <c r="S75" i="34"/>
  <c r="R75" i="34"/>
  <c r="Q75" i="34"/>
  <c r="P75" i="34"/>
  <c r="O75" i="34"/>
  <c r="N75" i="34"/>
  <c r="M75" i="34"/>
  <c r="L75" i="34"/>
  <c r="K75" i="34"/>
  <c r="J75" i="34"/>
  <c r="I75" i="34"/>
  <c r="H75" i="34"/>
  <c r="G75" i="34"/>
  <c r="F75" i="34"/>
  <c r="E75" i="34"/>
  <c r="D75" i="34"/>
  <c r="C75" i="34"/>
  <c r="B75" i="34"/>
  <c r="W74" i="34"/>
  <c r="V74" i="34"/>
  <c r="U74" i="34"/>
  <c r="T74" i="34"/>
  <c r="S74" i="34"/>
  <c r="R74" i="34"/>
  <c r="Q74" i="34"/>
  <c r="P74" i="34"/>
  <c r="O74" i="34"/>
  <c r="N74" i="34"/>
  <c r="M74" i="34"/>
  <c r="L74" i="34"/>
  <c r="K74" i="34"/>
  <c r="J74" i="34"/>
  <c r="I74" i="34"/>
  <c r="H74" i="34"/>
  <c r="G74" i="34"/>
  <c r="F74" i="34"/>
  <c r="E74" i="34"/>
  <c r="D74" i="34"/>
  <c r="C74" i="34"/>
  <c r="B74" i="34"/>
  <c r="W73" i="34"/>
  <c r="V73" i="34"/>
  <c r="U73" i="34"/>
  <c r="T73" i="34"/>
  <c r="S73" i="34"/>
  <c r="R73" i="34"/>
  <c r="Q73" i="34"/>
  <c r="P73" i="34"/>
  <c r="O73" i="34"/>
  <c r="N73" i="34"/>
  <c r="M73" i="34"/>
  <c r="L73" i="34"/>
  <c r="K73" i="34"/>
  <c r="J73" i="34"/>
  <c r="I73" i="34"/>
  <c r="H73" i="34"/>
  <c r="G73" i="34"/>
  <c r="F73" i="34"/>
  <c r="E73" i="34"/>
  <c r="D73" i="34"/>
  <c r="C73" i="34"/>
  <c r="B73" i="34"/>
  <c r="W72" i="34"/>
  <c r="V72" i="34"/>
  <c r="U72" i="34"/>
  <c r="T72" i="34"/>
  <c r="S72" i="34"/>
  <c r="R72" i="34"/>
  <c r="Q72" i="34"/>
  <c r="P72" i="34"/>
  <c r="O72" i="34"/>
  <c r="N72" i="34"/>
  <c r="M72" i="34"/>
  <c r="L72" i="34"/>
  <c r="K72" i="34"/>
  <c r="J72" i="34"/>
  <c r="I72" i="34"/>
  <c r="H72" i="34"/>
  <c r="G72" i="34"/>
  <c r="F72" i="34"/>
  <c r="E72" i="34"/>
  <c r="D72" i="34"/>
  <c r="C72" i="34"/>
  <c r="B72" i="34"/>
  <c r="W68" i="34"/>
  <c r="V68" i="34"/>
  <c r="U68" i="34"/>
  <c r="T68" i="34"/>
  <c r="S68" i="34"/>
  <c r="R68" i="34"/>
  <c r="Q68" i="34"/>
  <c r="P68" i="34"/>
  <c r="O68" i="34"/>
  <c r="N68" i="34"/>
  <c r="M68" i="34"/>
  <c r="L68" i="34"/>
  <c r="K68" i="34"/>
  <c r="J68" i="34"/>
  <c r="I68" i="34"/>
  <c r="H68" i="34"/>
  <c r="G68" i="34"/>
  <c r="F68" i="34"/>
  <c r="E68" i="34"/>
  <c r="D68" i="34"/>
  <c r="C68" i="34"/>
  <c r="B68" i="34"/>
  <c r="W67" i="34"/>
  <c r="V67" i="34"/>
  <c r="U67" i="34"/>
  <c r="T67" i="34"/>
  <c r="S67" i="34"/>
  <c r="R67" i="34"/>
  <c r="Q67" i="34"/>
  <c r="P67" i="34"/>
  <c r="O67" i="34"/>
  <c r="N67" i="34"/>
  <c r="M67" i="34"/>
  <c r="L67" i="34"/>
  <c r="K67" i="34"/>
  <c r="J67" i="34"/>
  <c r="I67" i="34"/>
  <c r="H67" i="34"/>
  <c r="G67" i="34"/>
  <c r="F67" i="34"/>
  <c r="E67" i="34"/>
  <c r="D67" i="34"/>
  <c r="C67" i="34"/>
  <c r="B67" i="34"/>
  <c r="W66" i="34"/>
  <c r="V66" i="34"/>
  <c r="U66" i="34"/>
  <c r="T66" i="34"/>
  <c r="S66" i="34"/>
  <c r="R66" i="34"/>
  <c r="Q66" i="34"/>
  <c r="P66" i="34"/>
  <c r="O66" i="34"/>
  <c r="N66" i="34"/>
  <c r="M66" i="34"/>
  <c r="L66" i="34"/>
  <c r="K66" i="34"/>
  <c r="J66" i="34"/>
  <c r="I66" i="34"/>
  <c r="H66" i="34"/>
  <c r="G66" i="34"/>
  <c r="F66" i="34"/>
  <c r="E66" i="34"/>
  <c r="D66" i="34"/>
  <c r="C66" i="34"/>
  <c r="B66" i="34"/>
  <c r="W65" i="34"/>
  <c r="V65" i="34"/>
  <c r="U65" i="34"/>
  <c r="T65" i="34"/>
  <c r="S65" i="34"/>
  <c r="R65" i="34"/>
  <c r="Q65" i="34"/>
  <c r="P65" i="34"/>
  <c r="O65" i="34"/>
  <c r="N65" i="34"/>
  <c r="M65" i="34"/>
  <c r="L65" i="34"/>
  <c r="K65" i="34"/>
  <c r="J65" i="34"/>
  <c r="I65" i="34"/>
  <c r="H65" i="34"/>
  <c r="G65" i="34"/>
  <c r="F65" i="34"/>
  <c r="E65" i="34"/>
  <c r="D65" i="34"/>
  <c r="C65" i="34"/>
  <c r="B65" i="34"/>
  <c r="W64" i="34"/>
  <c r="V64" i="34"/>
  <c r="U64" i="34"/>
  <c r="T64" i="34"/>
  <c r="S64" i="34"/>
  <c r="R64" i="34"/>
  <c r="Q64" i="34"/>
  <c r="P64" i="34"/>
  <c r="O64" i="34"/>
  <c r="N64" i="34"/>
  <c r="M64" i="34"/>
  <c r="L64" i="34"/>
  <c r="K64" i="34"/>
  <c r="J64" i="34"/>
  <c r="I64" i="34"/>
  <c r="H64" i="34"/>
  <c r="G64" i="34"/>
  <c r="F64" i="34"/>
  <c r="E64" i="34"/>
  <c r="D64" i="34"/>
  <c r="C64" i="34"/>
  <c r="B64" i="34"/>
  <c r="Q63" i="34"/>
  <c r="W62" i="34"/>
  <c r="V62" i="34"/>
  <c r="U62" i="34"/>
  <c r="T62" i="34"/>
  <c r="S62" i="34"/>
  <c r="R62" i="34"/>
  <c r="Q62" i="34"/>
  <c r="P62" i="34"/>
  <c r="O62" i="34"/>
  <c r="N62" i="34"/>
  <c r="M62" i="34"/>
  <c r="L62" i="34"/>
  <c r="K62" i="34"/>
  <c r="J62" i="34"/>
  <c r="I62" i="34"/>
  <c r="H62" i="34"/>
  <c r="G62" i="34"/>
  <c r="F62" i="34"/>
  <c r="E62" i="34"/>
  <c r="D62" i="34"/>
  <c r="C62" i="34"/>
  <c r="B62" i="34"/>
  <c r="W61" i="34"/>
  <c r="V61" i="34"/>
  <c r="U61" i="34"/>
  <c r="T61" i="34"/>
  <c r="S61" i="34"/>
  <c r="R61" i="34"/>
  <c r="Q61" i="34"/>
  <c r="P61" i="34"/>
  <c r="O61" i="34"/>
  <c r="N61" i="34"/>
  <c r="M61" i="34"/>
  <c r="L61" i="34"/>
  <c r="K61" i="34"/>
  <c r="J61" i="34"/>
  <c r="I61" i="34"/>
  <c r="H61" i="34"/>
  <c r="G61" i="34"/>
  <c r="F61" i="34"/>
  <c r="E61" i="34"/>
  <c r="D61" i="34"/>
  <c r="C61" i="34"/>
  <c r="B61" i="34"/>
  <c r="L60" i="34"/>
  <c r="K60" i="34"/>
  <c r="W59" i="34"/>
  <c r="V59" i="34"/>
  <c r="U59" i="34"/>
  <c r="T59" i="34"/>
  <c r="S59" i="34"/>
  <c r="R59" i="34"/>
  <c r="Q59" i="34"/>
  <c r="P59" i="34"/>
  <c r="O59" i="34"/>
  <c r="N59" i="34"/>
  <c r="M59" i="34"/>
  <c r="L59" i="34"/>
  <c r="K59" i="34"/>
  <c r="J59" i="34"/>
  <c r="I59" i="34"/>
  <c r="H59" i="34"/>
  <c r="G59" i="34"/>
  <c r="F59" i="34"/>
  <c r="E59" i="34"/>
  <c r="D59" i="34"/>
  <c r="C59" i="34"/>
  <c r="B59" i="34"/>
  <c r="W58" i="34"/>
  <c r="V58" i="34"/>
  <c r="U58" i="34"/>
  <c r="T58" i="34"/>
  <c r="S58" i="34"/>
  <c r="R58" i="34"/>
  <c r="Q58" i="34"/>
  <c r="P58" i="34"/>
  <c r="O58" i="34"/>
  <c r="N58" i="34"/>
  <c r="M58" i="34"/>
  <c r="L58" i="34"/>
  <c r="K58" i="34"/>
  <c r="J58" i="34"/>
  <c r="I58" i="34"/>
  <c r="H58" i="34"/>
  <c r="G58" i="34"/>
  <c r="F58" i="34"/>
  <c r="E58" i="34"/>
  <c r="D58" i="34"/>
  <c r="C58" i="34"/>
  <c r="B58" i="34"/>
  <c r="V57" i="34"/>
  <c r="M57" i="34"/>
  <c r="I57" i="34"/>
  <c r="F57" i="34"/>
  <c r="E57" i="34"/>
  <c r="W56" i="34"/>
  <c r="V56" i="34"/>
  <c r="U56" i="34"/>
  <c r="T56" i="34"/>
  <c r="S56" i="34"/>
  <c r="R56" i="34"/>
  <c r="Q56" i="34"/>
  <c r="P56" i="34"/>
  <c r="O56" i="34"/>
  <c r="N56" i="34"/>
  <c r="M56" i="34"/>
  <c r="L56" i="34"/>
  <c r="K56" i="34"/>
  <c r="J56" i="34"/>
  <c r="I56" i="34"/>
  <c r="H56" i="34"/>
  <c r="G56" i="34"/>
  <c r="F56" i="34"/>
  <c r="E56" i="34"/>
  <c r="D56" i="34"/>
  <c r="C56" i="34"/>
  <c r="B56" i="34"/>
  <c r="W55" i="34"/>
  <c r="V55" i="34"/>
  <c r="U55" i="34"/>
  <c r="T55" i="34"/>
  <c r="S55" i="34"/>
  <c r="R55" i="34"/>
  <c r="Q55" i="34"/>
  <c r="P55" i="34"/>
  <c r="O55" i="34"/>
  <c r="N55" i="34"/>
  <c r="M55" i="34"/>
  <c r="L55" i="34"/>
  <c r="K55" i="34"/>
  <c r="J55" i="34"/>
  <c r="I55" i="34"/>
  <c r="H55" i="34"/>
  <c r="G55" i="34"/>
  <c r="F55" i="34"/>
  <c r="E55" i="34"/>
  <c r="D55" i="34"/>
  <c r="C55" i="34"/>
  <c r="B55" i="34"/>
  <c r="W54" i="34"/>
  <c r="V54" i="34"/>
  <c r="U54" i="34"/>
  <c r="T54" i="34"/>
  <c r="S54" i="34"/>
  <c r="R54" i="34"/>
  <c r="Q54" i="34"/>
  <c r="P54" i="34"/>
  <c r="O54" i="34"/>
  <c r="N54" i="34"/>
  <c r="M54" i="34"/>
  <c r="L54" i="34"/>
  <c r="K54" i="34"/>
  <c r="J54" i="34"/>
  <c r="I54" i="34"/>
  <c r="H54" i="34"/>
  <c r="G54" i="34"/>
  <c r="F54" i="34"/>
  <c r="E54" i="34"/>
  <c r="D54" i="34"/>
  <c r="C54" i="34"/>
  <c r="B54" i="34"/>
  <c r="W53" i="34"/>
  <c r="V53" i="34"/>
  <c r="U53" i="34"/>
  <c r="T53" i="34"/>
  <c r="S53" i="34"/>
  <c r="R53" i="34"/>
  <c r="Q53" i="34"/>
  <c r="P53" i="34"/>
  <c r="O53" i="34"/>
  <c r="N53" i="34"/>
  <c r="M53" i="34"/>
  <c r="L53" i="34"/>
  <c r="K53" i="34"/>
  <c r="J53" i="34"/>
  <c r="I53" i="34"/>
  <c r="H53" i="34"/>
  <c r="G53" i="34"/>
  <c r="F53" i="34"/>
  <c r="E53" i="34"/>
  <c r="D53" i="34"/>
  <c r="C53" i="34"/>
  <c r="B53" i="34"/>
  <c r="W52" i="34"/>
  <c r="V52" i="34"/>
  <c r="U52" i="34"/>
  <c r="T52" i="34"/>
  <c r="S52" i="34"/>
  <c r="R52" i="34"/>
  <c r="Q52" i="34"/>
  <c r="P52" i="34"/>
  <c r="O52" i="34"/>
  <c r="N52" i="34"/>
  <c r="M52" i="34"/>
  <c r="L52" i="34"/>
  <c r="K52" i="34"/>
  <c r="J52" i="34"/>
  <c r="I52" i="34"/>
  <c r="H52" i="34"/>
  <c r="G52" i="34"/>
  <c r="F52" i="34"/>
  <c r="E52" i="34"/>
  <c r="D52" i="34"/>
  <c r="C52" i="34"/>
  <c r="B52" i="34"/>
  <c r="W27" i="34"/>
  <c r="V27" i="34"/>
  <c r="V63" i="34" s="1"/>
  <c r="U27" i="34"/>
  <c r="U63" i="34" s="1"/>
  <c r="T27" i="34"/>
  <c r="T63" i="34" s="1"/>
  <c r="S27" i="34"/>
  <c r="R27" i="34"/>
  <c r="R63" i="34" s="1"/>
  <c r="Q27" i="34"/>
  <c r="P27" i="34"/>
  <c r="O27" i="34"/>
  <c r="N27" i="34"/>
  <c r="N63" i="34" s="1"/>
  <c r="M27" i="34"/>
  <c r="M63" i="34" s="1"/>
  <c r="L27" i="34"/>
  <c r="L63" i="34" s="1"/>
  <c r="K27" i="34"/>
  <c r="K80" i="34" s="1"/>
  <c r="J27" i="34"/>
  <c r="J63" i="34" s="1"/>
  <c r="I27" i="34"/>
  <c r="I80" i="34" s="1"/>
  <c r="H27" i="34"/>
  <c r="G27" i="34"/>
  <c r="F27" i="34"/>
  <c r="F63" i="34" s="1"/>
  <c r="E27" i="34"/>
  <c r="E63" i="34" s="1"/>
  <c r="D27" i="34"/>
  <c r="D63" i="34" s="1"/>
  <c r="C27" i="34"/>
  <c r="B27" i="34"/>
  <c r="B80" i="34" s="1"/>
  <c r="W24" i="34"/>
  <c r="W79" i="34" s="1"/>
  <c r="V24" i="34"/>
  <c r="U24" i="34"/>
  <c r="T24" i="34"/>
  <c r="T60" i="34" s="1"/>
  <c r="S24" i="34"/>
  <c r="S60" i="34" s="1"/>
  <c r="R24" i="34"/>
  <c r="Q24" i="34"/>
  <c r="P24" i="34"/>
  <c r="O24" i="34"/>
  <c r="N24" i="34"/>
  <c r="M24" i="34"/>
  <c r="L24" i="34"/>
  <c r="K24" i="34"/>
  <c r="J24" i="34"/>
  <c r="I24" i="34"/>
  <c r="H24" i="34"/>
  <c r="G24" i="34"/>
  <c r="F24" i="34"/>
  <c r="E24" i="34"/>
  <c r="D24" i="34"/>
  <c r="D60" i="34" s="1"/>
  <c r="C24" i="34"/>
  <c r="C60" i="34" s="1"/>
  <c r="B24" i="34"/>
  <c r="W16" i="34"/>
  <c r="V16" i="34"/>
  <c r="U16" i="34"/>
  <c r="U78" i="34" s="1"/>
  <c r="T16" i="34"/>
  <c r="S16" i="34"/>
  <c r="R16" i="34"/>
  <c r="R57" i="34" s="1"/>
  <c r="Q16" i="34"/>
  <c r="Q78" i="34" s="1"/>
  <c r="P16" i="34"/>
  <c r="P57" i="34" s="1"/>
  <c r="O16" i="34"/>
  <c r="O78" i="34" s="1"/>
  <c r="N16" i="34"/>
  <c r="N57" i="34" s="1"/>
  <c r="M16" i="34"/>
  <c r="L16" i="34"/>
  <c r="K16" i="34"/>
  <c r="J16" i="34"/>
  <c r="J57" i="34" s="1"/>
  <c r="I16" i="34"/>
  <c r="H16" i="34"/>
  <c r="H57" i="34" s="1"/>
  <c r="G16" i="34"/>
  <c r="F16" i="34"/>
  <c r="E16" i="34"/>
  <c r="D16" i="34"/>
  <c r="C16" i="34"/>
  <c r="B16" i="34"/>
  <c r="B57" i="34" s="1"/>
  <c r="A1" i="34"/>
  <c r="W83" i="33"/>
  <c r="V83" i="33"/>
  <c r="U83" i="33"/>
  <c r="T83" i="33"/>
  <c r="S83" i="33"/>
  <c r="R83" i="33"/>
  <c r="Q83" i="33"/>
  <c r="P83" i="33"/>
  <c r="O83" i="33"/>
  <c r="N83" i="33"/>
  <c r="M83" i="33"/>
  <c r="L83" i="33"/>
  <c r="K83" i="33"/>
  <c r="J83" i="33"/>
  <c r="I83" i="33"/>
  <c r="H83" i="33"/>
  <c r="G83" i="33"/>
  <c r="F83" i="33"/>
  <c r="E83" i="33"/>
  <c r="D83" i="33"/>
  <c r="C83" i="33"/>
  <c r="B83" i="33"/>
  <c r="W82" i="33"/>
  <c r="V82" i="33"/>
  <c r="U82" i="33"/>
  <c r="T82" i="33"/>
  <c r="S82" i="33"/>
  <c r="R82" i="33"/>
  <c r="Q82" i="33"/>
  <c r="P82" i="33"/>
  <c r="O82" i="33"/>
  <c r="N82" i="33"/>
  <c r="M82" i="33"/>
  <c r="L82" i="33"/>
  <c r="K82" i="33"/>
  <c r="J82" i="33"/>
  <c r="I82" i="33"/>
  <c r="H82" i="33"/>
  <c r="G82" i="33"/>
  <c r="F82" i="33"/>
  <c r="E82" i="33"/>
  <c r="D82" i="33"/>
  <c r="C82" i="33"/>
  <c r="B82" i="33"/>
  <c r="W81" i="33"/>
  <c r="V81" i="33"/>
  <c r="U81" i="33"/>
  <c r="T81" i="33"/>
  <c r="S81" i="33"/>
  <c r="R81" i="33"/>
  <c r="Q81" i="33"/>
  <c r="P81" i="33"/>
  <c r="O81" i="33"/>
  <c r="N81" i="33"/>
  <c r="M81" i="33"/>
  <c r="L81" i="33"/>
  <c r="K81" i="33"/>
  <c r="J81" i="33"/>
  <c r="I81" i="33"/>
  <c r="H81" i="33"/>
  <c r="G81" i="33"/>
  <c r="F81" i="33"/>
  <c r="E81" i="33"/>
  <c r="D81" i="33"/>
  <c r="C81" i="33"/>
  <c r="B81" i="33"/>
  <c r="E80" i="33"/>
  <c r="D80" i="33"/>
  <c r="Q78" i="33"/>
  <c r="P78" i="33"/>
  <c r="I78" i="33"/>
  <c r="W77" i="33"/>
  <c r="V77" i="33"/>
  <c r="U77" i="33"/>
  <c r="T77" i="33"/>
  <c r="S77" i="33"/>
  <c r="R77" i="33"/>
  <c r="Q77" i="33"/>
  <c r="P77" i="33"/>
  <c r="O77" i="33"/>
  <c r="N77" i="33"/>
  <c r="M77" i="33"/>
  <c r="L77" i="33"/>
  <c r="K77" i="33"/>
  <c r="J77" i="33"/>
  <c r="I77" i="33"/>
  <c r="H77" i="33"/>
  <c r="G77" i="33"/>
  <c r="F77" i="33"/>
  <c r="E77" i="33"/>
  <c r="D77" i="33"/>
  <c r="C77" i="33"/>
  <c r="B77" i="33"/>
  <c r="W76" i="33"/>
  <c r="V76" i="33"/>
  <c r="U76" i="33"/>
  <c r="T76" i="33"/>
  <c r="S76" i="33"/>
  <c r="R76" i="33"/>
  <c r="Q76" i="33"/>
  <c r="P76" i="33"/>
  <c r="O76" i="33"/>
  <c r="N76" i="33"/>
  <c r="M76" i="33"/>
  <c r="L76" i="33"/>
  <c r="K76" i="33"/>
  <c r="J76" i="33"/>
  <c r="I76" i="33"/>
  <c r="H76" i="33"/>
  <c r="G76" i="33"/>
  <c r="F76" i="33"/>
  <c r="E76" i="33"/>
  <c r="D76" i="33"/>
  <c r="C76" i="33"/>
  <c r="B76" i="33"/>
  <c r="W75" i="33"/>
  <c r="V75" i="33"/>
  <c r="U75" i="33"/>
  <c r="T75" i="33"/>
  <c r="S75" i="33"/>
  <c r="R75" i="33"/>
  <c r="Q75" i="33"/>
  <c r="P75" i="33"/>
  <c r="O75" i="33"/>
  <c r="N75" i="33"/>
  <c r="M75" i="33"/>
  <c r="L75" i="33"/>
  <c r="K75" i="33"/>
  <c r="J75" i="33"/>
  <c r="I75" i="33"/>
  <c r="H75" i="33"/>
  <c r="G75" i="33"/>
  <c r="F75" i="33"/>
  <c r="E75" i="33"/>
  <c r="D75" i="33"/>
  <c r="C75" i="33"/>
  <c r="B75" i="33"/>
  <c r="W74" i="33"/>
  <c r="V74" i="33"/>
  <c r="U74" i="33"/>
  <c r="T74" i="33"/>
  <c r="S74" i="33"/>
  <c r="R74" i="33"/>
  <c r="Q74" i="33"/>
  <c r="P74" i="33"/>
  <c r="O74" i="33"/>
  <c r="N74" i="33"/>
  <c r="M74" i="33"/>
  <c r="L74" i="33"/>
  <c r="K74" i="33"/>
  <c r="J74" i="33"/>
  <c r="I74" i="33"/>
  <c r="H74" i="33"/>
  <c r="G74" i="33"/>
  <c r="F74" i="33"/>
  <c r="E74" i="33"/>
  <c r="D74" i="33"/>
  <c r="C74" i="33"/>
  <c r="B74" i="33"/>
  <c r="W73" i="33"/>
  <c r="V73" i="33"/>
  <c r="U73" i="33"/>
  <c r="T73" i="33"/>
  <c r="S73" i="33"/>
  <c r="R73" i="33"/>
  <c r="Q73" i="33"/>
  <c r="P73" i="33"/>
  <c r="O73" i="33"/>
  <c r="N73" i="33"/>
  <c r="M73" i="33"/>
  <c r="L73" i="33"/>
  <c r="K73" i="33"/>
  <c r="J73" i="33"/>
  <c r="I73" i="33"/>
  <c r="H73" i="33"/>
  <c r="G73" i="33"/>
  <c r="F73" i="33"/>
  <c r="E73" i="33"/>
  <c r="D73" i="33"/>
  <c r="C73" i="33"/>
  <c r="B73" i="33"/>
  <c r="W68" i="33"/>
  <c r="V68" i="33"/>
  <c r="U68" i="33"/>
  <c r="T68" i="33"/>
  <c r="S68" i="33"/>
  <c r="R68" i="33"/>
  <c r="Q68" i="33"/>
  <c r="P68" i="33"/>
  <c r="O68" i="33"/>
  <c r="N68" i="33"/>
  <c r="M68" i="33"/>
  <c r="L68" i="33"/>
  <c r="K68" i="33"/>
  <c r="J68" i="33"/>
  <c r="I68" i="33"/>
  <c r="H68" i="33"/>
  <c r="G68" i="33"/>
  <c r="F68" i="33"/>
  <c r="E68" i="33"/>
  <c r="D68" i="33"/>
  <c r="C68" i="33"/>
  <c r="B68" i="33"/>
  <c r="W67" i="33"/>
  <c r="V67" i="33"/>
  <c r="U67" i="33"/>
  <c r="T67" i="33"/>
  <c r="S67" i="33"/>
  <c r="R67" i="33"/>
  <c r="Q67" i="33"/>
  <c r="P67" i="33"/>
  <c r="O67" i="33"/>
  <c r="N67" i="33"/>
  <c r="M67" i="33"/>
  <c r="L67" i="33"/>
  <c r="K67" i="33"/>
  <c r="J67" i="33"/>
  <c r="I67" i="33"/>
  <c r="H67" i="33"/>
  <c r="G67" i="33"/>
  <c r="F67" i="33"/>
  <c r="E67" i="33"/>
  <c r="D67" i="33"/>
  <c r="C67" i="33"/>
  <c r="B67" i="33"/>
  <c r="W66" i="33"/>
  <c r="V66" i="33"/>
  <c r="U66" i="33"/>
  <c r="T66" i="33"/>
  <c r="S66" i="33"/>
  <c r="R66" i="33"/>
  <c r="Q66" i="33"/>
  <c r="P66" i="33"/>
  <c r="O66" i="33"/>
  <c r="N66" i="33"/>
  <c r="M66" i="33"/>
  <c r="L66" i="33"/>
  <c r="K66" i="33"/>
  <c r="J66" i="33"/>
  <c r="I66" i="33"/>
  <c r="H66" i="33"/>
  <c r="G66" i="33"/>
  <c r="F66" i="33"/>
  <c r="E66" i="33"/>
  <c r="D66" i="33"/>
  <c r="C66" i="33"/>
  <c r="B66" i="33"/>
  <c r="W65" i="33"/>
  <c r="V65" i="33"/>
  <c r="U65" i="33"/>
  <c r="T65" i="33"/>
  <c r="S65" i="33"/>
  <c r="R65" i="33"/>
  <c r="Q65" i="33"/>
  <c r="P65" i="33"/>
  <c r="O65" i="33"/>
  <c r="N65" i="33"/>
  <c r="M65" i="33"/>
  <c r="L65" i="33"/>
  <c r="K65" i="33"/>
  <c r="J65" i="33"/>
  <c r="I65" i="33"/>
  <c r="H65" i="33"/>
  <c r="G65" i="33"/>
  <c r="F65" i="33"/>
  <c r="E65" i="33"/>
  <c r="D65" i="33"/>
  <c r="C65" i="33"/>
  <c r="B65" i="33"/>
  <c r="W64" i="33"/>
  <c r="V64" i="33"/>
  <c r="U64" i="33"/>
  <c r="T64" i="33"/>
  <c r="S64" i="33"/>
  <c r="R64" i="33"/>
  <c r="Q64" i="33"/>
  <c r="P64" i="33"/>
  <c r="O64" i="33"/>
  <c r="N64" i="33"/>
  <c r="M64" i="33"/>
  <c r="L64" i="33"/>
  <c r="K64" i="33"/>
  <c r="J64" i="33"/>
  <c r="I64" i="33"/>
  <c r="H64" i="33"/>
  <c r="G64" i="33"/>
  <c r="F64" i="33"/>
  <c r="E64" i="33"/>
  <c r="D64" i="33"/>
  <c r="C64" i="33"/>
  <c r="B64" i="33"/>
  <c r="H63" i="33"/>
  <c r="C63" i="33"/>
  <c r="W62" i="33"/>
  <c r="V62" i="33"/>
  <c r="U62" i="33"/>
  <c r="T62" i="33"/>
  <c r="S62" i="33"/>
  <c r="R62" i="33"/>
  <c r="Q62" i="33"/>
  <c r="P62" i="33"/>
  <c r="O62" i="33"/>
  <c r="N62" i="33"/>
  <c r="M62" i="33"/>
  <c r="L62" i="33"/>
  <c r="K62" i="33"/>
  <c r="J62" i="33"/>
  <c r="I62" i="33"/>
  <c r="H62" i="33"/>
  <c r="G62" i="33"/>
  <c r="F62" i="33"/>
  <c r="E62" i="33"/>
  <c r="D62" i="33"/>
  <c r="C62" i="33"/>
  <c r="B62" i="33"/>
  <c r="W61" i="33"/>
  <c r="V61" i="33"/>
  <c r="U61" i="33"/>
  <c r="T61" i="33"/>
  <c r="S61" i="33"/>
  <c r="R61" i="33"/>
  <c r="Q61" i="33"/>
  <c r="P61" i="33"/>
  <c r="O61" i="33"/>
  <c r="N61" i="33"/>
  <c r="M61" i="33"/>
  <c r="L61" i="33"/>
  <c r="K61" i="33"/>
  <c r="J61" i="33"/>
  <c r="I61" i="33"/>
  <c r="H61" i="33"/>
  <c r="G61" i="33"/>
  <c r="F61" i="33"/>
  <c r="E61" i="33"/>
  <c r="D61" i="33"/>
  <c r="C61" i="33"/>
  <c r="B61" i="33"/>
  <c r="R60" i="33"/>
  <c r="W59" i="33"/>
  <c r="V59" i="33"/>
  <c r="U59" i="33"/>
  <c r="T59" i="33"/>
  <c r="S59" i="33"/>
  <c r="R59" i="33"/>
  <c r="Q59" i="33"/>
  <c r="P59" i="33"/>
  <c r="O59" i="33"/>
  <c r="N59" i="33"/>
  <c r="M59" i="33"/>
  <c r="L59" i="33"/>
  <c r="K59" i="33"/>
  <c r="J59" i="33"/>
  <c r="I59" i="33"/>
  <c r="H59" i="33"/>
  <c r="G59" i="33"/>
  <c r="F59" i="33"/>
  <c r="E59" i="33"/>
  <c r="D59" i="33"/>
  <c r="C59" i="33"/>
  <c r="B59" i="33"/>
  <c r="W58" i="33"/>
  <c r="V58" i="33"/>
  <c r="U58" i="33"/>
  <c r="T58" i="33"/>
  <c r="S58" i="33"/>
  <c r="R58" i="33"/>
  <c r="Q58" i="33"/>
  <c r="P58" i="33"/>
  <c r="O58" i="33"/>
  <c r="N58" i="33"/>
  <c r="M58" i="33"/>
  <c r="L58" i="33"/>
  <c r="K58" i="33"/>
  <c r="J58" i="33"/>
  <c r="I58" i="33"/>
  <c r="H58" i="33"/>
  <c r="G58" i="33"/>
  <c r="F58" i="33"/>
  <c r="E58" i="33"/>
  <c r="D58" i="33"/>
  <c r="C58" i="33"/>
  <c r="B58" i="33"/>
  <c r="T57" i="33"/>
  <c r="L57" i="33"/>
  <c r="W56" i="33"/>
  <c r="V56" i="33"/>
  <c r="U56" i="33"/>
  <c r="T56" i="33"/>
  <c r="S56" i="33"/>
  <c r="R56" i="33"/>
  <c r="Q56" i="33"/>
  <c r="P56" i="33"/>
  <c r="O56" i="33"/>
  <c r="N56" i="33"/>
  <c r="M56" i="33"/>
  <c r="L56" i="33"/>
  <c r="K56" i="33"/>
  <c r="J56" i="33"/>
  <c r="I56" i="33"/>
  <c r="H56" i="33"/>
  <c r="G56" i="33"/>
  <c r="F56" i="33"/>
  <c r="E56" i="33"/>
  <c r="D56" i="33"/>
  <c r="C56" i="33"/>
  <c r="B56" i="33"/>
  <c r="W55" i="33"/>
  <c r="V55" i="33"/>
  <c r="U55" i="33"/>
  <c r="T55" i="33"/>
  <c r="S55" i="33"/>
  <c r="R55" i="33"/>
  <c r="Q55" i="33"/>
  <c r="P55" i="33"/>
  <c r="O55" i="33"/>
  <c r="N55" i="33"/>
  <c r="M55" i="33"/>
  <c r="L55" i="33"/>
  <c r="K55" i="33"/>
  <c r="J55" i="33"/>
  <c r="I55" i="33"/>
  <c r="H55" i="33"/>
  <c r="H51" i="33" s="1"/>
  <c r="G55" i="33"/>
  <c r="F55" i="33"/>
  <c r="E55" i="33"/>
  <c r="D55" i="33"/>
  <c r="C55" i="33"/>
  <c r="B55" i="33"/>
  <c r="W54" i="33"/>
  <c r="V54" i="33"/>
  <c r="U54" i="33"/>
  <c r="T54" i="33"/>
  <c r="S54" i="33"/>
  <c r="R54" i="33"/>
  <c r="Q54" i="33"/>
  <c r="P54" i="33"/>
  <c r="O54" i="33"/>
  <c r="N54" i="33"/>
  <c r="M54" i="33"/>
  <c r="L54" i="33"/>
  <c r="K54" i="33"/>
  <c r="J54" i="33"/>
  <c r="I54" i="33"/>
  <c r="H54" i="33"/>
  <c r="G54" i="33"/>
  <c r="F54" i="33"/>
  <c r="E54" i="33"/>
  <c r="D54" i="33"/>
  <c r="C54" i="33"/>
  <c r="B54" i="33"/>
  <c r="W53" i="33"/>
  <c r="V53" i="33"/>
  <c r="U53" i="33"/>
  <c r="T53" i="33"/>
  <c r="S53" i="33"/>
  <c r="R53" i="33"/>
  <c r="Q53" i="33"/>
  <c r="P53" i="33"/>
  <c r="O53" i="33"/>
  <c r="N53" i="33"/>
  <c r="M53" i="33"/>
  <c r="L53" i="33"/>
  <c r="K53" i="33"/>
  <c r="J53" i="33"/>
  <c r="I53" i="33"/>
  <c r="H53" i="33"/>
  <c r="G53" i="33"/>
  <c r="F53" i="33"/>
  <c r="E53" i="33"/>
  <c r="D53" i="33"/>
  <c r="C53" i="33"/>
  <c r="B53" i="33"/>
  <c r="W52" i="33"/>
  <c r="V52" i="33"/>
  <c r="U52" i="33"/>
  <c r="T52" i="33"/>
  <c r="S52" i="33"/>
  <c r="S51" i="33" s="1"/>
  <c r="R52" i="33"/>
  <c r="R51" i="33" s="1"/>
  <c r="Q52" i="33"/>
  <c r="P52" i="33"/>
  <c r="O52" i="33"/>
  <c r="N52" i="33"/>
  <c r="M52" i="33"/>
  <c r="L52" i="33"/>
  <c r="K52" i="33"/>
  <c r="J52" i="33"/>
  <c r="I52" i="33"/>
  <c r="H52" i="33"/>
  <c r="G52" i="33"/>
  <c r="F52" i="33"/>
  <c r="E52" i="33"/>
  <c r="D52" i="33"/>
  <c r="C52" i="33"/>
  <c r="B52" i="33"/>
  <c r="W27" i="33"/>
  <c r="V27" i="33"/>
  <c r="U27" i="33"/>
  <c r="U63" i="33" s="1"/>
  <c r="T27" i="33"/>
  <c r="T63" i="33" s="1"/>
  <c r="S27" i="33"/>
  <c r="S80" i="33" s="1"/>
  <c r="R27" i="33"/>
  <c r="R80" i="33" s="1"/>
  <c r="Q27" i="33"/>
  <c r="Q80" i="33" s="1"/>
  <c r="P27" i="33"/>
  <c r="P80" i="33" s="1"/>
  <c r="O27" i="33"/>
  <c r="N27" i="33"/>
  <c r="M27" i="33"/>
  <c r="M63" i="33" s="1"/>
  <c r="L27" i="33"/>
  <c r="L63" i="33" s="1"/>
  <c r="K27" i="33"/>
  <c r="K80" i="33" s="1"/>
  <c r="J27" i="33"/>
  <c r="J80" i="33" s="1"/>
  <c r="I27" i="33"/>
  <c r="I80" i="33" s="1"/>
  <c r="H27" i="33"/>
  <c r="H80" i="33" s="1"/>
  <c r="G27" i="33"/>
  <c r="F27" i="33"/>
  <c r="E27" i="33"/>
  <c r="E63" i="33" s="1"/>
  <c r="D27" i="33"/>
  <c r="D63" i="33" s="1"/>
  <c r="C27" i="33"/>
  <c r="C80" i="33" s="1"/>
  <c r="B27" i="33"/>
  <c r="B80" i="33" s="1"/>
  <c r="W24" i="33"/>
  <c r="W79" i="33" s="1"/>
  <c r="V24" i="33"/>
  <c r="V79" i="33" s="1"/>
  <c r="U24" i="33"/>
  <c r="T24" i="33"/>
  <c r="S24" i="33"/>
  <c r="S79" i="33" s="1"/>
  <c r="R24" i="33"/>
  <c r="R79" i="33" s="1"/>
  <c r="Q24" i="33"/>
  <c r="Q79" i="33" s="1"/>
  <c r="P24" i="33"/>
  <c r="P79" i="33" s="1"/>
  <c r="O24" i="33"/>
  <c r="O79" i="33" s="1"/>
  <c r="N24" i="33"/>
  <c r="N79" i="33" s="1"/>
  <c r="M24" i="33"/>
  <c r="L24" i="33"/>
  <c r="K24" i="33"/>
  <c r="K79" i="33" s="1"/>
  <c r="J24" i="33"/>
  <c r="J79" i="33" s="1"/>
  <c r="I24" i="33"/>
  <c r="I79" i="33" s="1"/>
  <c r="H24" i="33"/>
  <c r="H79" i="33" s="1"/>
  <c r="G24" i="33"/>
  <c r="G79" i="33" s="1"/>
  <c r="F24" i="33"/>
  <c r="F79" i="33" s="1"/>
  <c r="E24" i="33"/>
  <c r="E79" i="35" s="1"/>
  <c r="D24" i="33"/>
  <c r="C24" i="33"/>
  <c r="C79" i="33" s="1"/>
  <c r="B24" i="33"/>
  <c r="B79" i="33" s="1"/>
  <c r="W16" i="33"/>
  <c r="W78" i="33" s="1"/>
  <c r="V16" i="33"/>
  <c r="V78" i="33" s="1"/>
  <c r="U16" i="33"/>
  <c r="U78" i="33" s="1"/>
  <c r="T16" i="33"/>
  <c r="T78" i="33" s="1"/>
  <c r="S16" i="33"/>
  <c r="R16" i="33"/>
  <c r="Q16" i="33"/>
  <c r="Q57" i="33" s="1"/>
  <c r="P16" i="33"/>
  <c r="P57" i="33" s="1"/>
  <c r="O16" i="33"/>
  <c r="O78" i="33" s="1"/>
  <c r="N16" i="33"/>
  <c r="N78" i="33" s="1"/>
  <c r="M16" i="33"/>
  <c r="M78" i="33" s="1"/>
  <c r="L16" i="33"/>
  <c r="L78" i="33" s="1"/>
  <c r="K16" i="33"/>
  <c r="J16" i="33"/>
  <c r="I16" i="33"/>
  <c r="I57" i="33" s="1"/>
  <c r="H16" i="33"/>
  <c r="H57" i="33" s="1"/>
  <c r="G16" i="33"/>
  <c r="G78" i="33" s="1"/>
  <c r="F16" i="33"/>
  <c r="F78" i="33" s="1"/>
  <c r="E16" i="33"/>
  <c r="E78" i="33" s="1"/>
  <c r="D16" i="33"/>
  <c r="D78" i="33" s="1"/>
  <c r="C16" i="33"/>
  <c r="B16" i="33"/>
  <c r="A1" i="33"/>
  <c r="R38" i="32"/>
  <c r="R176" i="4" s="1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B36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W33" i="32"/>
  <c r="W38" i="32" s="1"/>
  <c r="V33" i="32"/>
  <c r="V38" i="32" s="1"/>
  <c r="U33" i="32"/>
  <c r="U38" i="32" s="1"/>
  <c r="T33" i="32"/>
  <c r="T38" i="32" s="1"/>
  <c r="T176" i="4" s="1"/>
  <c r="S33" i="32"/>
  <c r="S38" i="32" s="1"/>
  <c r="R33" i="32"/>
  <c r="Q33" i="32"/>
  <c r="Q38" i="32" s="1"/>
  <c r="P33" i="32"/>
  <c r="P38" i="32" s="1"/>
  <c r="O33" i="32"/>
  <c r="O38" i="32" s="1"/>
  <c r="O176" i="4" s="1"/>
  <c r="N33" i="32"/>
  <c r="N38" i="32" s="1"/>
  <c r="N176" i="4" s="1"/>
  <c r="M33" i="32"/>
  <c r="M38" i="32" s="1"/>
  <c r="L33" i="32"/>
  <c r="L38" i="32" s="1"/>
  <c r="K33" i="32"/>
  <c r="K38" i="32" s="1"/>
  <c r="J33" i="32"/>
  <c r="J38" i="32" s="1"/>
  <c r="J176" i="4" s="1"/>
  <c r="I33" i="32"/>
  <c r="I38" i="32" s="1"/>
  <c r="I176" i="4" s="1"/>
  <c r="H33" i="32"/>
  <c r="H38" i="32" s="1"/>
  <c r="G33" i="32"/>
  <c r="G38" i="32" s="1"/>
  <c r="F33" i="32"/>
  <c r="F38" i="32" s="1"/>
  <c r="F176" i="4" s="1"/>
  <c r="E33" i="32"/>
  <c r="E38" i="32" s="1"/>
  <c r="D33" i="32"/>
  <c r="D38" i="32" s="1"/>
  <c r="D176" i="4" s="1"/>
  <c r="C33" i="32"/>
  <c r="C38" i="32" s="1"/>
  <c r="C176" i="4" s="1"/>
  <c r="B33" i="32"/>
  <c r="B38" i="32" s="1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B14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B9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1" i="32"/>
  <c r="W124" i="31"/>
  <c r="V124" i="31"/>
  <c r="U124" i="31"/>
  <c r="T124" i="31"/>
  <c r="S124" i="31"/>
  <c r="R124" i="31"/>
  <c r="Q124" i="31"/>
  <c r="P124" i="31"/>
  <c r="O124" i="31"/>
  <c r="N124" i="31"/>
  <c r="M124" i="31"/>
  <c r="L124" i="31"/>
  <c r="K124" i="31"/>
  <c r="J124" i="31"/>
  <c r="I124" i="31"/>
  <c r="H124" i="31"/>
  <c r="G124" i="31"/>
  <c r="F124" i="31"/>
  <c r="E124" i="31"/>
  <c r="D124" i="31"/>
  <c r="C124" i="31"/>
  <c r="B124" i="31"/>
  <c r="S123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W114" i="31"/>
  <c r="V114" i="31"/>
  <c r="U114" i="31"/>
  <c r="T114" i="31"/>
  <c r="S114" i="31"/>
  <c r="R114" i="31"/>
  <c r="Q114" i="31"/>
  <c r="P114" i="31"/>
  <c r="O114" i="31"/>
  <c r="N114" i="31"/>
  <c r="M114" i="31"/>
  <c r="L114" i="31"/>
  <c r="K114" i="31"/>
  <c r="J114" i="31"/>
  <c r="I114" i="31"/>
  <c r="H114" i="31"/>
  <c r="G114" i="31"/>
  <c r="F114" i="31"/>
  <c r="E114" i="31"/>
  <c r="D114" i="31"/>
  <c r="C114" i="31"/>
  <c r="B114" i="31"/>
  <c r="W113" i="31"/>
  <c r="V113" i="31"/>
  <c r="U113" i="31"/>
  <c r="T113" i="31"/>
  <c r="S113" i="31"/>
  <c r="R113" i="31"/>
  <c r="Q113" i="31"/>
  <c r="P113" i="31"/>
  <c r="O113" i="31"/>
  <c r="N113" i="31"/>
  <c r="M113" i="31"/>
  <c r="L113" i="31"/>
  <c r="K113" i="31"/>
  <c r="J113" i="31"/>
  <c r="I113" i="31"/>
  <c r="H113" i="31"/>
  <c r="G113" i="31"/>
  <c r="F113" i="31"/>
  <c r="E113" i="31"/>
  <c r="D113" i="31"/>
  <c r="C113" i="31"/>
  <c r="B113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V105" i="31"/>
  <c r="U105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W103" i="31"/>
  <c r="V103" i="31"/>
  <c r="U103" i="31"/>
  <c r="T103" i="31"/>
  <c r="S103" i="31"/>
  <c r="R103" i="31"/>
  <c r="Q103" i="31"/>
  <c r="P103" i="31"/>
  <c r="O103" i="31"/>
  <c r="N103" i="31"/>
  <c r="M103" i="31"/>
  <c r="L103" i="31"/>
  <c r="K103" i="31"/>
  <c r="J103" i="31"/>
  <c r="I103" i="31"/>
  <c r="H103" i="31"/>
  <c r="G103" i="31"/>
  <c r="F103" i="31"/>
  <c r="E103" i="31"/>
  <c r="D103" i="31"/>
  <c r="C103" i="31"/>
  <c r="B103" i="31"/>
  <c r="W102" i="31"/>
  <c r="V102" i="31"/>
  <c r="U102" i="31"/>
  <c r="T102" i="31"/>
  <c r="S102" i="31"/>
  <c r="R102" i="31"/>
  <c r="Q102" i="31"/>
  <c r="P102" i="31"/>
  <c r="O102" i="31"/>
  <c r="N102" i="31"/>
  <c r="M102" i="31"/>
  <c r="L102" i="31"/>
  <c r="K102" i="31"/>
  <c r="J102" i="31"/>
  <c r="I102" i="31"/>
  <c r="H102" i="31"/>
  <c r="G102" i="31"/>
  <c r="F102" i="31"/>
  <c r="E102" i="31"/>
  <c r="D102" i="31"/>
  <c r="C102" i="31"/>
  <c r="B102" i="31"/>
  <c r="W101" i="31"/>
  <c r="V101" i="31"/>
  <c r="U101" i="31"/>
  <c r="T101" i="31"/>
  <c r="S101" i="31"/>
  <c r="R101" i="31"/>
  <c r="Q101" i="31"/>
  <c r="P101" i="31"/>
  <c r="O101" i="31"/>
  <c r="N101" i="31"/>
  <c r="M101" i="31"/>
  <c r="L101" i="31"/>
  <c r="K101" i="31"/>
  <c r="J101" i="31"/>
  <c r="I101" i="31"/>
  <c r="H101" i="31"/>
  <c r="G101" i="31"/>
  <c r="F101" i="31"/>
  <c r="E101" i="31"/>
  <c r="D101" i="31"/>
  <c r="C101" i="31"/>
  <c r="B101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U99" i="31"/>
  <c r="T99" i="31"/>
  <c r="R99" i="31"/>
  <c r="Q99" i="31"/>
  <c r="M99" i="31"/>
  <c r="L99" i="31"/>
  <c r="J99" i="31"/>
  <c r="I99" i="31"/>
  <c r="E99" i="31"/>
  <c r="D99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K94" i="31"/>
  <c r="H94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W92" i="31"/>
  <c r="V92" i="31"/>
  <c r="U92" i="31"/>
  <c r="T92" i="31"/>
  <c r="S92" i="31"/>
  <c r="R92" i="31"/>
  <c r="Q92" i="31"/>
  <c r="P92" i="31"/>
  <c r="O92" i="31"/>
  <c r="N92" i="31"/>
  <c r="M92" i="31"/>
  <c r="L92" i="31"/>
  <c r="K92" i="31"/>
  <c r="J92" i="31"/>
  <c r="I92" i="31"/>
  <c r="H92" i="31"/>
  <c r="G92" i="31"/>
  <c r="F92" i="31"/>
  <c r="E92" i="31"/>
  <c r="D92" i="31"/>
  <c r="C92" i="31"/>
  <c r="B92" i="31"/>
  <c r="W91" i="31"/>
  <c r="V91" i="31"/>
  <c r="U91" i="31"/>
  <c r="T91" i="31"/>
  <c r="S91" i="31"/>
  <c r="R91" i="31"/>
  <c r="Q91" i="31"/>
  <c r="P91" i="31"/>
  <c r="O91" i="31"/>
  <c r="N91" i="31"/>
  <c r="M91" i="31"/>
  <c r="L91" i="31"/>
  <c r="K91" i="31"/>
  <c r="J91" i="31"/>
  <c r="I91" i="31"/>
  <c r="H91" i="31"/>
  <c r="G91" i="31"/>
  <c r="F91" i="31"/>
  <c r="E91" i="31"/>
  <c r="D91" i="31"/>
  <c r="C91" i="31"/>
  <c r="B91" i="31"/>
  <c r="W90" i="31"/>
  <c r="R90" i="31"/>
  <c r="P90" i="31"/>
  <c r="B90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W85" i="31"/>
  <c r="V85" i="31"/>
  <c r="U85" i="31"/>
  <c r="T85" i="31"/>
  <c r="T84" i="31" s="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D84" i="31" s="1"/>
  <c r="C85" i="31"/>
  <c r="B85" i="31"/>
  <c r="W66" i="31"/>
  <c r="V66" i="31"/>
  <c r="U66" i="31"/>
  <c r="T66" i="31"/>
  <c r="T105" i="31" s="1"/>
  <c r="S66" i="31"/>
  <c r="S105" i="31" s="1"/>
  <c r="R66" i="31"/>
  <c r="R105" i="31" s="1"/>
  <c r="Q66" i="31"/>
  <c r="P66" i="31"/>
  <c r="P105" i="31" s="1"/>
  <c r="O66" i="31"/>
  <c r="N66" i="31"/>
  <c r="N105" i="31" s="1"/>
  <c r="M66" i="31"/>
  <c r="M105" i="31" s="1"/>
  <c r="L66" i="31"/>
  <c r="L105" i="31" s="1"/>
  <c r="K66" i="31"/>
  <c r="K105" i="31" s="1"/>
  <c r="J66" i="31"/>
  <c r="I66" i="31"/>
  <c r="H66" i="31"/>
  <c r="H105" i="31" s="1"/>
  <c r="G66" i="31"/>
  <c r="G105" i="31" s="1"/>
  <c r="F66" i="31"/>
  <c r="F105" i="31" s="1"/>
  <c r="E66" i="31"/>
  <c r="E105" i="31" s="1"/>
  <c r="D66" i="31"/>
  <c r="D105" i="31" s="1"/>
  <c r="C66" i="31"/>
  <c r="C105" i="31" s="1"/>
  <c r="B66" i="31"/>
  <c r="W45" i="31"/>
  <c r="V45" i="31"/>
  <c r="V99" i="31" s="1"/>
  <c r="U45" i="31"/>
  <c r="T45" i="31"/>
  <c r="S45" i="31"/>
  <c r="S99" i="31" s="1"/>
  <c r="R45" i="31"/>
  <c r="Q45" i="31"/>
  <c r="P45" i="31"/>
  <c r="O45" i="31"/>
  <c r="N45" i="31"/>
  <c r="N99" i="31" s="1"/>
  <c r="M45" i="31"/>
  <c r="L45" i="31"/>
  <c r="K45" i="31"/>
  <c r="J45" i="31"/>
  <c r="I45" i="31"/>
  <c r="H45" i="31"/>
  <c r="H99" i="31" s="1"/>
  <c r="G45" i="31"/>
  <c r="F45" i="31"/>
  <c r="F99" i="31" s="1"/>
  <c r="E45" i="31"/>
  <c r="D45" i="31"/>
  <c r="D122" i="31" s="1"/>
  <c r="C45" i="31"/>
  <c r="B45" i="31"/>
  <c r="B99" i="31" s="1"/>
  <c r="W25" i="31"/>
  <c r="W94" i="31" s="1"/>
  <c r="V25" i="31"/>
  <c r="U25" i="31"/>
  <c r="T25" i="31"/>
  <c r="T94" i="31" s="1"/>
  <c r="S25" i="31"/>
  <c r="S94" i="31" s="1"/>
  <c r="R25" i="31"/>
  <c r="R94" i="31" s="1"/>
  <c r="Q25" i="31"/>
  <c r="Q94" i="31" s="1"/>
  <c r="P25" i="31"/>
  <c r="P94" i="31" s="1"/>
  <c r="O25" i="31"/>
  <c r="O94" i="31" s="1"/>
  <c r="N25" i="31"/>
  <c r="M25" i="31"/>
  <c r="L25" i="31"/>
  <c r="L94" i="31" s="1"/>
  <c r="K25" i="31"/>
  <c r="J25" i="31"/>
  <c r="J94" i="31" s="1"/>
  <c r="I25" i="31"/>
  <c r="H25" i="31"/>
  <c r="G25" i="31"/>
  <c r="G94" i="31" s="1"/>
  <c r="F25" i="31"/>
  <c r="F94" i="31" s="1"/>
  <c r="E25" i="31"/>
  <c r="D25" i="31"/>
  <c r="C25" i="31"/>
  <c r="C94" i="31" s="1"/>
  <c r="B25" i="31"/>
  <c r="B94" i="31" s="1"/>
  <c r="W16" i="31"/>
  <c r="V16" i="31"/>
  <c r="V90" i="31" s="1"/>
  <c r="U16" i="31"/>
  <c r="U90" i="31" s="1"/>
  <c r="T16" i="31"/>
  <c r="T90" i="31" s="1"/>
  <c r="S16" i="31"/>
  <c r="R16" i="31"/>
  <c r="Q16" i="31"/>
  <c r="Q90" i="31" s="1"/>
  <c r="P16" i="31"/>
  <c r="O16" i="31"/>
  <c r="O90" i="31" s="1"/>
  <c r="N16" i="31"/>
  <c r="N90" i="31" s="1"/>
  <c r="M16" i="31"/>
  <c r="M90" i="31" s="1"/>
  <c r="L16" i="31"/>
  <c r="L90" i="31" s="1"/>
  <c r="K16" i="31"/>
  <c r="J16" i="31"/>
  <c r="J90" i="31" s="1"/>
  <c r="I16" i="31"/>
  <c r="I90" i="31" s="1"/>
  <c r="H16" i="31"/>
  <c r="H90" i="31" s="1"/>
  <c r="G16" i="31"/>
  <c r="G90" i="31" s="1"/>
  <c r="F16" i="31"/>
  <c r="F90" i="31" s="1"/>
  <c r="E16" i="31"/>
  <c r="E90" i="31" s="1"/>
  <c r="D16" i="31"/>
  <c r="D90" i="31" s="1"/>
  <c r="C16" i="31"/>
  <c r="C90" i="31" s="1"/>
  <c r="B16" i="31"/>
  <c r="A1" i="31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C124" i="30"/>
  <c r="B124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J114" i="30"/>
  <c r="I114" i="30"/>
  <c r="H114" i="30"/>
  <c r="G114" i="30"/>
  <c r="F114" i="30"/>
  <c r="E114" i="30"/>
  <c r="D114" i="30"/>
  <c r="C114" i="30"/>
  <c r="B114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J113" i="30"/>
  <c r="I113" i="30"/>
  <c r="H113" i="30"/>
  <c r="G113" i="30"/>
  <c r="F113" i="30"/>
  <c r="E113" i="30"/>
  <c r="D113" i="30"/>
  <c r="C113" i="30"/>
  <c r="B113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S105" i="30"/>
  <c r="K105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J103" i="30"/>
  <c r="I103" i="30"/>
  <c r="H103" i="30"/>
  <c r="G103" i="30"/>
  <c r="F103" i="30"/>
  <c r="E103" i="30"/>
  <c r="D103" i="30"/>
  <c r="C103" i="30"/>
  <c r="B103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J102" i="30"/>
  <c r="I102" i="30"/>
  <c r="H102" i="30"/>
  <c r="G102" i="30"/>
  <c r="F102" i="30"/>
  <c r="E102" i="30"/>
  <c r="D102" i="30"/>
  <c r="C102" i="30"/>
  <c r="B102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J101" i="30"/>
  <c r="I101" i="30"/>
  <c r="H101" i="30"/>
  <c r="G101" i="30"/>
  <c r="F101" i="30"/>
  <c r="E101" i="30"/>
  <c r="D101" i="30"/>
  <c r="C101" i="30"/>
  <c r="B101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W99" i="30"/>
  <c r="V99" i="30"/>
  <c r="R99" i="30"/>
  <c r="N99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T94" i="30"/>
  <c r="P94" i="30"/>
  <c r="O94" i="30"/>
  <c r="M94" i="30"/>
  <c r="L94" i="30"/>
  <c r="H94" i="30"/>
  <c r="G94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J92" i="30"/>
  <c r="I92" i="30"/>
  <c r="H92" i="30"/>
  <c r="G92" i="30"/>
  <c r="F92" i="30"/>
  <c r="E92" i="30"/>
  <c r="D92" i="30"/>
  <c r="C92" i="30"/>
  <c r="B92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J91" i="30"/>
  <c r="I91" i="30"/>
  <c r="H91" i="30"/>
  <c r="G91" i="30"/>
  <c r="F91" i="30"/>
  <c r="E91" i="30"/>
  <c r="D91" i="30"/>
  <c r="C91" i="30"/>
  <c r="B91" i="30"/>
  <c r="W90" i="30"/>
  <c r="E90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W85" i="30"/>
  <c r="V85" i="30"/>
  <c r="U85" i="30"/>
  <c r="T85" i="30"/>
  <c r="T84" i="30" s="1"/>
  <c r="S85" i="30"/>
  <c r="R85" i="30"/>
  <c r="Q85" i="30"/>
  <c r="P85" i="30"/>
  <c r="O85" i="30"/>
  <c r="N85" i="30"/>
  <c r="M85" i="30"/>
  <c r="L85" i="30"/>
  <c r="L84" i="30" s="1"/>
  <c r="K85" i="30"/>
  <c r="J85" i="30"/>
  <c r="I85" i="30"/>
  <c r="H85" i="30"/>
  <c r="G85" i="30"/>
  <c r="F85" i="30"/>
  <c r="E85" i="30"/>
  <c r="D85" i="30"/>
  <c r="C85" i="30"/>
  <c r="B85" i="30"/>
  <c r="W66" i="30"/>
  <c r="V66" i="30"/>
  <c r="U66" i="30"/>
  <c r="T66" i="30"/>
  <c r="S66" i="30"/>
  <c r="S123" i="30" s="1"/>
  <c r="R66" i="30"/>
  <c r="R123" i="30" s="1"/>
  <c r="Q66" i="30"/>
  <c r="Q105" i="30" s="1"/>
  <c r="P66" i="30"/>
  <c r="P105" i="30" s="1"/>
  <c r="O66" i="30"/>
  <c r="N66" i="30"/>
  <c r="M66" i="30"/>
  <c r="L66" i="30"/>
  <c r="K66" i="30"/>
  <c r="K123" i="30" s="1"/>
  <c r="J66" i="30"/>
  <c r="I66" i="30"/>
  <c r="I105" i="30" s="1"/>
  <c r="H66" i="30"/>
  <c r="H105" i="30" s="1"/>
  <c r="G66" i="30"/>
  <c r="F66" i="30"/>
  <c r="E66" i="30"/>
  <c r="D66" i="30"/>
  <c r="C66" i="30"/>
  <c r="C105" i="30" s="1"/>
  <c r="B66" i="30"/>
  <c r="W45" i="30"/>
  <c r="V45" i="30"/>
  <c r="U45" i="30"/>
  <c r="T45" i="30"/>
  <c r="S45" i="30"/>
  <c r="R45" i="30"/>
  <c r="Q45" i="30"/>
  <c r="Q122" i="30" s="1"/>
  <c r="P45" i="30"/>
  <c r="O45" i="30"/>
  <c r="O99" i="30" s="1"/>
  <c r="N45" i="30"/>
  <c r="N122" i="30" s="1"/>
  <c r="M45" i="30"/>
  <c r="L45" i="30"/>
  <c r="K45" i="30"/>
  <c r="J45" i="30"/>
  <c r="J99" i="30" s="1"/>
  <c r="I45" i="30"/>
  <c r="I122" i="30" s="1"/>
  <c r="H45" i="30"/>
  <c r="G45" i="30"/>
  <c r="G99" i="30" s="1"/>
  <c r="F45" i="30"/>
  <c r="F99" i="30" s="1"/>
  <c r="E45" i="30"/>
  <c r="D45" i="30"/>
  <c r="C45" i="30"/>
  <c r="B45" i="30"/>
  <c r="B99" i="30" s="1"/>
  <c r="W25" i="30"/>
  <c r="W94" i="30" s="1"/>
  <c r="V25" i="30"/>
  <c r="U25" i="30"/>
  <c r="T25" i="30"/>
  <c r="S25" i="30"/>
  <c r="S94" i="30" s="1"/>
  <c r="R25" i="30"/>
  <c r="Q25" i="30"/>
  <c r="P25" i="30"/>
  <c r="O25" i="30"/>
  <c r="O120" i="30" s="1"/>
  <c r="N25" i="30"/>
  <c r="M25" i="30"/>
  <c r="L25" i="30"/>
  <c r="K25" i="30"/>
  <c r="K94" i="30" s="1"/>
  <c r="J25" i="30"/>
  <c r="J94" i="30" s="1"/>
  <c r="I25" i="30"/>
  <c r="H25" i="30"/>
  <c r="G25" i="30"/>
  <c r="G120" i="30" s="1"/>
  <c r="F25" i="30"/>
  <c r="E25" i="30"/>
  <c r="D25" i="30"/>
  <c r="D94" i="30" s="1"/>
  <c r="C25" i="30"/>
  <c r="C94" i="30" s="1"/>
  <c r="B25" i="30"/>
  <c r="W16" i="30"/>
  <c r="V16" i="30"/>
  <c r="U16" i="30"/>
  <c r="U119" i="30" s="1"/>
  <c r="T16" i="30"/>
  <c r="T90" i="30" s="1"/>
  <c r="S16" i="30"/>
  <c r="R16" i="30"/>
  <c r="R90" i="30" s="1"/>
  <c r="Q16" i="30"/>
  <c r="Q90" i="30" s="1"/>
  <c r="P16" i="30"/>
  <c r="P90" i="30" s="1"/>
  <c r="O16" i="30"/>
  <c r="O90" i="30" s="1"/>
  <c r="N16" i="30"/>
  <c r="M16" i="30"/>
  <c r="M90" i="30" s="1"/>
  <c r="L16" i="30"/>
  <c r="K16" i="30"/>
  <c r="J16" i="30"/>
  <c r="J90" i="30" s="1"/>
  <c r="I16" i="30"/>
  <c r="I90" i="30" s="1"/>
  <c r="H16" i="30"/>
  <c r="G16" i="30"/>
  <c r="G90" i="30" s="1"/>
  <c r="F16" i="30"/>
  <c r="E16" i="30"/>
  <c r="E119" i="30" s="1"/>
  <c r="D16" i="30"/>
  <c r="C16" i="30"/>
  <c r="B16" i="30"/>
  <c r="B90" i="30" s="1"/>
  <c r="A1" i="30"/>
  <c r="W124" i="29"/>
  <c r="V124" i="29"/>
  <c r="U124" i="29"/>
  <c r="T124" i="29"/>
  <c r="S124" i="29"/>
  <c r="R124" i="29"/>
  <c r="Q124" i="29"/>
  <c r="P124" i="29"/>
  <c r="O124" i="29"/>
  <c r="N124" i="29"/>
  <c r="M124" i="29"/>
  <c r="L124" i="29"/>
  <c r="K124" i="29"/>
  <c r="J124" i="29"/>
  <c r="I124" i="29"/>
  <c r="H124" i="29"/>
  <c r="G124" i="29"/>
  <c r="F124" i="29"/>
  <c r="E124" i="29"/>
  <c r="D124" i="29"/>
  <c r="C124" i="29"/>
  <c r="B124" i="29"/>
  <c r="U122" i="29"/>
  <c r="N122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O120" i="29"/>
  <c r="H120" i="29"/>
  <c r="I119" i="29"/>
  <c r="E119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W114" i="29"/>
  <c r="V114" i="29"/>
  <c r="U114" i="29"/>
  <c r="T114" i="29"/>
  <c r="S114" i="29"/>
  <c r="R114" i="29"/>
  <c r="Q114" i="29"/>
  <c r="P114" i="29"/>
  <c r="O114" i="29"/>
  <c r="N114" i="29"/>
  <c r="M114" i="29"/>
  <c r="L114" i="29"/>
  <c r="K114" i="29"/>
  <c r="J114" i="29"/>
  <c r="I114" i="29"/>
  <c r="H114" i="29"/>
  <c r="G114" i="29"/>
  <c r="F114" i="29"/>
  <c r="E114" i="29"/>
  <c r="D114" i="29"/>
  <c r="C114" i="29"/>
  <c r="B114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R105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W103" i="29"/>
  <c r="V103" i="29"/>
  <c r="U103" i="29"/>
  <c r="T103" i="29"/>
  <c r="S103" i="29"/>
  <c r="R103" i="29"/>
  <c r="Q103" i="29"/>
  <c r="P103" i="29"/>
  <c r="O103" i="29"/>
  <c r="N103" i="29"/>
  <c r="M103" i="29"/>
  <c r="L103" i="29"/>
  <c r="K103" i="29"/>
  <c r="J103" i="29"/>
  <c r="I103" i="29"/>
  <c r="H103" i="29"/>
  <c r="G103" i="29"/>
  <c r="F103" i="29"/>
  <c r="E103" i="29"/>
  <c r="D103" i="29"/>
  <c r="C103" i="29"/>
  <c r="B103" i="29"/>
  <c r="W102" i="29"/>
  <c r="V102" i="29"/>
  <c r="U102" i="29"/>
  <c r="T102" i="29"/>
  <c r="S102" i="29"/>
  <c r="R102" i="29"/>
  <c r="Q102" i="29"/>
  <c r="P102" i="29"/>
  <c r="O102" i="29"/>
  <c r="N102" i="29"/>
  <c r="M102" i="29"/>
  <c r="L102" i="29"/>
  <c r="K102" i="29"/>
  <c r="J102" i="29"/>
  <c r="I102" i="29"/>
  <c r="H102" i="29"/>
  <c r="G102" i="29"/>
  <c r="F102" i="29"/>
  <c r="E102" i="29"/>
  <c r="D102" i="29"/>
  <c r="C102" i="29"/>
  <c r="B102" i="29"/>
  <c r="W101" i="29"/>
  <c r="V101" i="29"/>
  <c r="U101" i="29"/>
  <c r="T101" i="29"/>
  <c r="S101" i="29"/>
  <c r="R101" i="29"/>
  <c r="Q101" i="29"/>
  <c r="P101" i="29"/>
  <c r="O101" i="29"/>
  <c r="N101" i="29"/>
  <c r="M101" i="29"/>
  <c r="L101" i="29"/>
  <c r="K101" i="29"/>
  <c r="J101" i="29"/>
  <c r="I101" i="29"/>
  <c r="H101" i="29"/>
  <c r="G101" i="29"/>
  <c r="F101" i="29"/>
  <c r="E101" i="29"/>
  <c r="D101" i="29"/>
  <c r="C101" i="29"/>
  <c r="B101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U99" i="29"/>
  <c r="Q99" i="29"/>
  <c r="N99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O94" i="29"/>
  <c r="L94" i="29"/>
  <c r="K94" i="29"/>
  <c r="G94" i="29"/>
  <c r="D94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W92" i="29"/>
  <c r="V92" i="29"/>
  <c r="U92" i="29"/>
  <c r="T92" i="29"/>
  <c r="S92" i="29"/>
  <c r="R92" i="29"/>
  <c r="Q92" i="29"/>
  <c r="P92" i="29"/>
  <c r="O92" i="29"/>
  <c r="N92" i="29"/>
  <c r="M92" i="29"/>
  <c r="L92" i="29"/>
  <c r="K92" i="29"/>
  <c r="J92" i="29"/>
  <c r="I92" i="29"/>
  <c r="H92" i="29"/>
  <c r="G92" i="29"/>
  <c r="F92" i="29"/>
  <c r="E92" i="29"/>
  <c r="D92" i="29"/>
  <c r="C92" i="29"/>
  <c r="B92" i="29"/>
  <c r="W91" i="29"/>
  <c r="V91" i="29"/>
  <c r="U91" i="29"/>
  <c r="T91" i="29"/>
  <c r="S91" i="29"/>
  <c r="R91" i="29"/>
  <c r="Q91" i="29"/>
  <c r="P91" i="29"/>
  <c r="O91" i="29"/>
  <c r="N91" i="29"/>
  <c r="M91" i="29"/>
  <c r="L91" i="29"/>
  <c r="K91" i="29"/>
  <c r="J91" i="29"/>
  <c r="I91" i="29"/>
  <c r="H91" i="29"/>
  <c r="G91" i="29"/>
  <c r="F91" i="29"/>
  <c r="E91" i="29"/>
  <c r="D91" i="29"/>
  <c r="C91" i="29"/>
  <c r="B91" i="29"/>
  <c r="T90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W86" i="29"/>
  <c r="V86" i="29"/>
  <c r="U86" i="29"/>
  <c r="T86" i="29"/>
  <c r="S86" i="29"/>
  <c r="R86" i="29"/>
  <c r="Q86" i="29"/>
  <c r="P86" i="29"/>
  <c r="O86" i="29"/>
  <c r="O84" i="29" s="1"/>
  <c r="N86" i="29"/>
  <c r="M86" i="29"/>
  <c r="L86" i="29"/>
  <c r="K86" i="29"/>
  <c r="J86" i="29"/>
  <c r="I86" i="29"/>
  <c r="H86" i="29"/>
  <c r="G86" i="29"/>
  <c r="F86" i="29"/>
  <c r="E86" i="29"/>
  <c r="D86" i="29"/>
  <c r="C86" i="29"/>
  <c r="C84" i="29" s="1"/>
  <c r="B86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K84" i="29" s="1"/>
  <c r="J85" i="29"/>
  <c r="I85" i="29"/>
  <c r="H85" i="29"/>
  <c r="G85" i="29"/>
  <c r="F85" i="29"/>
  <c r="E85" i="29"/>
  <c r="D85" i="29"/>
  <c r="C85" i="29"/>
  <c r="B85" i="29"/>
  <c r="W66" i="29"/>
  <c r="W123" i="29" s="1"/>
  <c r="V66" i="29"/>
  <c r="U66" i="29"/>
  <c r="U123" i="29" s="1"/>
  <c r="T66" i="29"/>
  <c r="T123" i="29" s="1"/>
  <c r="S66" i="29"/>
  <c r="S123" i="29" s="1"/>
  <c r="R66" i="29"/>
  <c r="R123" i="29" s="1"/>
  <c r="Q66" i="29"/>
  <c r="P66" i="29"/>
  <c r="P105" i="29" s="1"/>
  <c r="O66" i="29"/>
  <c r="O105" i="29" s="1"/>
  <c r="N66" i="29"/>
  <c r="N105" i="29" s="1"/>
  <c r="M66" i="29"/>
  <c r="M105" i="29" s="1"/>
  <c r="L66" i="29"/>
  <c r="L123" i="29" s="1"/>
  <c r="K66" i="29"/>
  <c r="K123" i="29" s="1"/>
  <c r="J66" i="29"/>
  <c r="J123" i="29" s="1"/>
  <c r="I66" i="29"/>
  <c r="I123" i="29" s="1"/>
  <c r="H66" i="29"/>
  <c r="H105" i="29" s="1"/>
  <c r="G66" i="29"/>
  <c r="G123" i="31" s="1"/>
  <c r="F66" i="29"/>
  <c r="F123" i="29" s="1"/>
  <c r="E66" i="29"/>
  <c r="E123" i="29" s="1"/>
  <c r="D66" i="29"/>
  <c r="D123" i="29" s="1"/>
  <c r="C66" i="29"/>
  <c r="C123" i="29" s="1"/>
  <c r="B66" i="29"/>
  <c r="B123" i="29" s="1"/>
  <c r="W45" i="29"/>
  <c r="V45" i="29"/>
  <c r="V122" i="30" s="1"/>
  <c r="U45" i="29"/>
  <c r="T45" i="29"/>
  <c r="S45" i="29"/>
  <c r="R45" i="29"/>
  <c r="R122" i="29" s="1"/>
  <c r="Q45" i="29"/>
  <c r="Q122" i="29" s="1"/>
  <c r="P45" i="29"/>
  <c r="P122" i="29" s="1"/>
  <c r="O45" i="29"/>
  <c r="N45" i="29"/>
  <c r="M45" i="29"/>
  <c r="M122" i="29" s="1"/>
  <c r="L45" i="29"/>
  <c r="K45" i="29"/>
  <c r="K99" i="29" s="1"/>
  <c r="J45" i="29"/>
  <c r="J122" i="29" s="1"/>
  <c r="I45" i="29"/>
  <c r="I122" i="29" s="1"/>
  <c r="H45" i="29"/>
  <c r="H122" i="29" s="1"/>
  <c r="G45" i="29"/>
  <c r="F45" i="29"/>
  <c r="F122" i="29" s="1"/>
  <c r="E45" i="29"/>
  <c r="E122" i="29" s="1"/>
  <c r="D45" i="29"/>
  <c r="C45" i="29"/>
  <c r="C99" i="29" s="1"/>
  <c r="B45" i="29"/>
  <c r="B122" i="29" s="1"/>
  <c r="W25" i="29"/>
  <c r="W120" i="29" s="1"/>
  <c r="V25" i="29"/>
  <c r="V120" i="29" s="1"/>
  <c r="U25" i="29"/>
  <c r="T25" i="29"/>
  <c r="T120" i="29" s="1"/>
  <c r="S25" i="29"/>
  <c r="S120" i="30" s="1"/>
  <c r="R25" i="29"/>
  <c r="Q25" i="29"/>
  <c r="P25" i="29"/>
  <c r="P94" i="29" s="1"/>
  <c r="O25" i="29"/>
  <c r="N25" i="29"/>
  <c r="N120" i="29" s="1"/>
  <c r="M25" i="29"/>
  <c r="L25" i="29"/>
  <c r="L120" i="29" s="1"/>
  <c r="K25" i="29"/>
  <c r="K120" i="29" s="1"/>
  <c r="J25" i="29"/>
  <c r="I25" i="29"/>
  <c r="H25" i="29"/>
  <c r="H94" i="29" s="1"/>
  <c r="G25" i="29"/>
  <c r="G120" i="29" s="1"/>
  <c r="F25" i="29"/>
  <c r="F120" i="29" s="1"/>
  <c r="E25" i="29"/>
  <c r="D25" i="29"/>
  <c r="D120" i="29" s="1"/>
  <c r="C25" i="29"/>
  <c r="C120" i="29" s="1"/>
  <c r="B25" i="29"/>
  <c r="B94" i="29" s="1"/>
  <c r="W16" i="29"/>
  <c r="W90" i="29" s="1"/>
  <c r="V16" i="29"/>
  <c r="V119" i="29" s="1"/>
  <c r="U16" i="29"/>
  <c r="U119" i="29" s="1"/>
  <c r="T16" i="29"/>
  <c r="T119" i="29" s="1"/>
  <c r="S16" i="29"/>
  <c r="S119" i="29" s="1"/>
  <c r="R16" i="29"/>
  <c r="R119" i="29" s="1"/>
  <c r="Q16" i="29"/>
  <c r="Q90" i="29" s="1"/>
  <c r="P16" i="29"/>
  <c r="P90" i="29" s="1"/>
  <c r="O16" i="29"/>
  <c r="O119" i="29" s="1"/>
  <c r="N16" i="29"/>
  <c r="N90" i="29" s="1"/>
  <c r="M16" i="29"/>
  <c r="M90" i="29" s="1"/>
  <c r="L16" i="29"/>
  <c r="L119" i="29" s="1"/>
  <c r="K16" i="29"/>
  <c r="K119" i="29" s="1"/>
  <c r="J16" i="29"/>
  <c r="J119" i="29" s="1"/>
  <c r="I16" i="29"/>
  <c r="I90" i="29" s="1"/>
  <c r="H16" i="29"/>
  <c r="G16" i="29"/>
  <c r="G119" i="29" s="1"/>
  <c r="F16" i="29"/>
  <c r="F119" i="29" s="1"/>
  <c r="E16" i="29"/>
  <c r="E90" i="29" s="1"/>
  <c r="D16" i="29"/>
  <c r="D119" i="29" s="1"/>
  <c r="C16" i="29"/>
  <c r="C119" i="29" s="1"/>
  <c r="B16" i="29"/>
  <c r="B119" i="29" s="1"/>
  <c r="A1" i="29"/>
  <c r="J38" i="28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B36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W33" i="28"/>
  <c r="W38" i="28" s="1"/>
  <c r="W175" i="4" s="1"/>
  <c r="V33" i="28"/>
  <c r="V38" i="28" s="1"/>
  <c r="U33" i="28"/>
  <c r="U38" i="28" s="1"/>
  <c r="T33" i="28"/>
  <c r="T38" i="28" s="1"/>
  <c r="S33" i="28"/>
  <c r="S38" i="28" s="1"/>
  <c r="R33" i="28"/>
  <c r="R38" i="28" s="1"/>
  <c r="Q33" i="28"/>
  <c r="Q38" i="28" s="1"/>
  <c r="Q175" i="4" s="1"/>
  <c r="P33" i="28"/>
  <c r="P38" i="28" s="1"/>
  <c r="O33" i="28"/>
  <c r="O38" i="28" s="1"/>
  <c r="N33" i="28"/>
  <c r="N38" i="28" s="1"/>
  <c r="M33" i="28"/>
  <c r="M38" i="28" s="1"/>
  <c r="L33" i="28"/>
  <c r="L38" i="28" s="1"/>
  <c r="K33" i="28"/>
  <c r="K38" i="28" s="1"/>
  <c r="J33" i="28"/>
  <c r="I33" i="28"/>
  <c r="I38" i="28" s="1"/>
  <c r="H33" i="28"/>
  <c r="H38" i="28" s="1"/>
  <c r="G33" i="28"/>
  <c r="G38" i="28" s="1"/>
  <c r="G175" i="4" s="1"/>
  <c r="F33" i="28"/>
  <c r="F38" i="28" s="1"/>
  <c r="E33" i="28"/>
  <c r="E38" i="28" s="1"/>
  <c r="D33" i="28"/>
  <c r="D38" i="28" s="1"/>
  <c r="C33" i="28"/>
  <c r="C38" i="28" s="1"/>
  <c r="B33" i="28"/>
  <c r="B38" i="28" s="1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B14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B9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C8" i="28"/>
  <c r="A1" i="28"/>
  <c r="W162" i="27"/>
  <c r="V162" i="27"/>
  <c r="U162" i="27"/>
  <c r="T162" i="27"/>
  <c r="S162" i="27"/>
  <c r="R162" i="27"/>
  <c r="Q162" i="27"/>
  <c r="P162" i="27"/>
  <c r="O162" i="27"/>
  <c r="N162" i="27"/>
  <c r="M162" i="27"/>
  <c r="L162" i="27"/>
  <c r="K162" i="27"/>
  <c r="J162" i="27"/>
  <c r="I162" i="27"/>
  <c r="H162" i="27"/>
  <c r="G162" i="27"/>
  <c r="F162" i="27"/>
  <c r="E162" i="27"/>
  <c r="D162" i="27"/>
  <c r="C162" i="27"/>
  <c r="B162" i="27"/>
  <c r="W161" i="27"/>
  <c r="V161" i="27"/>
  <c r="U161" i="27"/>
  <c r="T161" i="27"/>
  <c r="S161" i="27"/>
  <c r="R161" i="27"/>
  <c r="Q161" i="27"/>
  <c r="P161" i="27"/>
  <c r="O161" i="27"/>
  <c r="N161" i="27"/>
  <c r="M161" i="27"/>
  <c r="L161" i="27"/>
  <c r="K161" i="27"/>
  <c r="J161" i="27"/>
  <c r="I161" i="27"/>
  <c r="H161" i="27"/>
  <c r="G161" i="27"/>
  <c r="F161" i="27"/>
  <c r="E161" i="27"/>
  <c r="D161" i="27"/>
  <c r="C161" i="27"/>
  <c r="B161" i="27"/>
  <c r="W160" i="27"/>
  <c r="V160" i="27"/>
  <c r="U160" i="27"/>
  <c r="T160" i="27"/>
  <c r="S160" i="27"/>
  <c r="R160" i="27"/>
  <c r="Q160" i="27"/>
  <c r="P160" i="27"/>
  <c r="O160" i="27"/>
  <c r="N160" i="27"/>
  <c r="M160" i="27"/>
  <c r="L160" i="27"/>
  <c r="K160" i="27"/>
  <c r="J160" i="27"/>
  <c r="I160" i="27"/>
  <c r="H160" i="27"/>
  <c r="G160" i="27"/>
  <c r="F160" i="27"/>
  <c r="E160" i="27"/>
  <c r="D160" i="27"/>
  <c r="C160" i="27"/>
  <c r="B160" i="27"/>
  <c r="W159" i="27"/>
  <c r="V159" i="27"/>
  <c r="U159" i="27"/>
  <c r="T159" i="27"/>
  <c r="S159" i="27"/>
  <c r="R159" i="27"/>
  <c r="Q159" i="27"/>
  <c r="P159" i="27"/>
  <c r="O159" i="27"/>
  <c r="N159" i="27"/>
  <c r="M159" i="27"/>
  <c r="L159" i="27"/>
  <c r="K159" i="27"/>
  <c r="J159" i="27"/>
  <c r="I159" i="27"/>
  <c r="H159" i="27"/>
  <c r="G159" i="27"/>
  <c r="F159" i="27"/>
  <c r="E159" i="27"/>
  <c r="D159" i="27"/>
  <c r="C159" i="27"/>
  <c r="B159" i="27"/>
  <c r="W158" i="27"/>
  <c r="V158" i="27"/>
  <c r="U158" i="27"/>
  <c r="T158" i="27"/>
  <c r="S158" i="27"/>
  <c r="R158" i="27"/>
  <c r="Q158" i="27"/>
  <c r="P158" i="27"/>
  <c r="O158" i="27"/>
  <c r="N158" i="27"/>
  <c r="M158" i="27"/>
  <c r="L158" i="27"/>
  <c r="K158" i="27"/>
  <c r="J158" i="27"/>
  <c r="I158" i="27"/>
  <c r="H158" i="27"/>
  <c r="G158" i="27"/>
  <c r="F158" i="27"/>
  <c r="E158" i="27"/>
  <c r="D158" i="27"/>
  <c r="C158" i="27"/>
  <c r="B158" i="27"/>
  <c r="W157" i="27"/>
  <c r="V157" i="27"/>
  <c r="U157" i="27"/>
  <c r="T157" i="27"/>
  <c r="S157" i="27"/>
  <c r="R157" i="27"/>
  <c r="Q157" i="27"/>
  <c r="P157" i="27"/>
  <c r="O157" i="27"/>
  <c r="N157" i="27"/>
  <c r="M157" i="27"/>
  <c r="L157" i="27"/>
  <c r="K157" i="27"/>
  <c r="J157" i="27"/>
  <c r="I157" i="27"/>
  <c r="H157" i="27"/>
  <c r="G157" i="27"/>
  <c r="F157" i="27"/>
  <c r="E157" i="27"/>
  <c r="D157" i="27"/>
  <c r="C157" i="27"/>
  <c r="B157" i="27"/>
  <c r="W156" i="27"/>
  <c r="V156" i="27"/>
  <c r="U156" i="27"/>
  <c r="T156" i="27"/>
  <c r="S156" i="27"/>
  <c r="R156" i="27"/>
  <c r="Q156" i="27"/>
  <c r="P156" i="27"/>
  <c r="O156" i="27"/>
  <c r="N156" i="27"/>
  <c r="M156" i="27"/>
  <c r="L156" i="27"/>
  <c r="K156" i="27"/>
  <c r="J156" i="27"/>
  <c r="I156" i="27"/>
  <c r="H156" i="27"/>
  <c r="G156" i="27"/>
  <c r="F156" i="27"/>
  <c r="E156" i="27"/>
  <c r="D156" i="27"/>
  <c r="C156" i="27"/>
  <c r="B156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W147" i="27"/>
  <c r="V147" i="27"/>
  <c r="U147" i="27"/>
  <c r="T147" i="27"/>
  <c r="S147" i="27"/>
  <c r="R147" i="27"/>
  <c r="Q147" i="27"/>
  <c r="P147" i="27"/>
  <c r="O147" i="27"/>
  <c r="N147" i="27"/>
  <c r="M147" i="27"/>
  <c r="L147" i="27"/>
  <c r="K147" i="27"/>
  <c r="J147" i="27"/>
  <c r="I147" i="27"/>
  <c r="H147" i="27"/>
  <c r="G147" i="27"/>
  <c r="F147" i="27"/>
  <c r="E147" i="27"/>
  <c r="D147" i="27"/>
  <c r="C147" i="27"/>
  <c r="B147" i="27"/>
  <c r="W146" i="27"/>
  <c r="V146" i="27"/>
  <c r="U146" i="27"/>
  <c r="T146" i="27"/>
  <c r="S146" i="27"/>
  <c r="R146" i="27"/>
  <c r="Q146" i="27"/>
  <c r="P146" i="27"/>
  <c r="O146" i="27"/>
  <c r="N146" i="27"/>
  <c r="M146" i="27"/>
  <c r="L146" i="27"/>
  <c r="K146" i="27"/>
  <c r="J146" i="27"/>
  <c r="I146" i="27"/>
  <c r="H146" i="27"/>
  <c r="G146" i="27"/>
  <c r="F146" i="27"/>
  <c r="E146" i="27"/>
  <c r="D146" i="27"/>
  <c r="C146" i="27"/>
  <c r="B146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W136" i="27"/>
  <c r="V136" i="27"/>
  <c r="U136" i="27"/>
  <c r="T136" i="27"/>
  <c r="S136" i="27"/>
  <c r="R136" i="27"/>
  <c r="Q136" i="27"/>
  <c r="P136" i="27"/>
  <c r="O136" i="27"/>
  <c r="N136" i="27"/>
  <c r="M136" i="27"/>
  <c r="L136" i="27"/>
  <c r="K136" i="27"/>
  <c r="J136" i="27"/>
  <c r="I136" i="27"/>
  <c r="H136" i="27"/>
  <c r="G136" i="27"/>
  <c r="F136" i="27"/>
  <c r="E136" i="27"/>
  <c r="D136" i="27"/>
  <c r="C136" i="27"/>
  <c r="B136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W130" i="27"/>
  <c r="V130" i="27"/>
  <c r="U130" i="27"/>
  <c r="T130" i="27"/>
  <c r="S130" i="27"/>
  <c r="R130" i="27"/>
  <c r="Q130" i="27"/>
  <c r="P130" i="27"/>
  <c r="O130" i="27"/>
  <c r="N130" i="27"/>
  <c r="M130" i="27"/>
  <c r="M126" i="27" s="1"/>
  <c r="L130" i="27"/>
  <c r="L126" i="27" s="1"/>
  <c r="K130" i="27"/>
  <c r="J130" i="27"/>
  <c r="I130" i="27"/>
  <c r="H130" i="27"/>
  <c r="G130" i="27"/>
  <c r="F130" i="27"/>
  <c r="E130" i="27"/>
  <c r="D130" i="27"/>
  <c r="C130" i="27"/>
  <c r="B130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C126" i="27" s="1"/>
  <c r="B128" i="27"/>
  <c r="W127" i="27"/>
  <c r="V127" i="27"/>
  <c r="V126" i="27" s="1"/>
  <c r="U127" i="27"/>
  <c r="U126" i="27" s="1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B127" i="27"/>
  <c r="E126" i="27"/>
  <c r="W124" i="27"/>
  <c r="V124" i="27"/>
  <c r="U124" i="27"/>
  <c r="T124" i="27"/>
  <c r="S124" i="27"/>
  <c r="R124" i="27"/>
  <c r="Q124" i="27"/>
  <c r="P124" i="27"/>
  <c r="O124" i="27"/>
  <c r="N124" i="27"/>
  <c r="M124" i="27"/>
  <c r="L124" i="27"/>
  <c r="K124" i="27"/>
  <c r="J124" i="27"/>
  <c r="I124" i="27"/>
  <c r="H124" i="27"/>
  <c r="G124" i="27"/>
  <c r="F124" i="27"/>
  <c r="E124" i="27"/>
  <c r="D124" i="27"/>
  <c r="C124" i="27"/>
  <c r="B124" i="27"/>
  <c r="W123" i="27"/>
  <c r="V123" i="27"/>
  <c r="U123" i="27"/>
  <c r="T123" i="27"/>
  <c r="S123" i="27"/>
  <c r="R123" i="27"/>
  <c r="Q123" i="27"/>
  <c r="P123" i="27"/>
  <c r="O123" i="27"/>
  <c r="N123" i="27"/>
  <c r="M123" i="27"/>
  <c r="L123" i="27"/>
  <c r="K123" i="27"/>
  <c r="J123" i="27"/>
  <c r="I123" i="27"/>
  <c r="H123" i="27"/>
  <c r="G123" i="27"/>
  <c r="F123" i="27"/>
  <c r="E123" i="27"/>
  <c r="D123" i="27"/>
  <c r="C123" i="27"/>
  <c r="B123" i="27"/>
  <c r="B122" i="27"/>
  <c r="W121" i="27"/>
  <c r="V121" i="27"/>
  <c r="U121" i="27"/>
  <c r="T121" i="27"/>
  <c r="S121" i="27"/>
  <c r="R121" i="27"/>
  <c r="Q121" i="27"/>
  <c r="P121" i="27"/>
  <c r="O121" i="27"/>
  <c r="O110" i="27" s="1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Q119" i="27"/>
  <c r="P119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V116" i="27"/>
  <c r="C116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W114" i="27"/>
  <c r="V114" i="27"/>
  <c r="U114" i="27"/>
  <c r="T114" i="27"/>
  <c r="S114" i="27"/>
  <c r="R114" i="27"/>
  <c r="Q114" i="27"/>
  <c r="P114" i="27"/>
  <c r="O114" i="27"/>
  <c r="N114" i="27"/>
  <c r="M114" i="27"/>
  <c r="L114" i="27"/>
  <c r="K114" i="27"/>
  <c r="J114" i="27"/>
  <c r="I114" i="27"/>
  <c r="H114" i="27"/>
  <c r="G114" i="27"/>
  <c r="F114" i="27"/>
  <c r="E114" i="27"/>
  <c r="D114" i="27"/>
  <c r="C114" i="27"/>
  <c r="B114" i="27"/>
  <c r="W113" i="27"/>
  <c r="W110" i="27" s="1"/>
  <c r="V113" i="27"/>
  <c r="U113" i="27"/>
  <c r="T113" i="27"/>
  <c r="S113" i="27"/>
  <c r="R113" i="27"/>
  <c r="R110" i="27" s="1"/>
  <c r="Q113" i="27"/>
  <c r="P113" i="27"/>
  <c r="O113" i="27"/>
  <c r="N113" i="27"/>
  <c r="M113" i="27"/>
  <c r="L113" i="27"/>
  <c r="K113" i="27"/>
  <c r="J113" i="27"/>
  <c r="I113" i="27"/>
  <c r="H113" i="27"/>
  <c r="G113" i="27"/>
  <c r="F113" i="27"/>
  <c r="E113" i="27"/>
  <c r="D113" i="27"/>
  <c r="C113" i="27"/>
  <c r="B113" i="27"/>
  <c r="W112" i="27"/>
  <c r="V112" i="27"/>
  <c r="U112" i="27"/>
  <c r="T112" i="27"/>
  <c r="S112" i="27"/>
  <c r="R112" i="27"/>
  <c r="Q112" i="27"/>
  <c r="P112" i="27"/>
  <c r="O112" i="27"/>
  <c r="N112" i="27"/>
  <c r="M112" i="27"/>
  <c r="L112" i="27"/>
  <c r="K112" i="27"/>
  <c r="J112" i="27"/>
  <c r="I112" i="27"/>
  <c r="H112" i="27"/>
  <c r="G112" i="27"/>
  <c r="F112" i="27"/>
  <c r="F110" i="27" s="1"/>
  <c r="E112" i="27"/>
  <c r="D112" i="27"/>
  <c r="C112" i="27"/>
  <c r="B112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B110" i="27" s="1"/>
  <c r="V110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N105" i="27"/>
  <c r="G105" i="27"/>
  <c r="F105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W103" i="27"/>
  <c r="V103" i="27"/>
  <c r="U103" i="27"/>
  <c r="T103" i="27"/>
  <c r="S103" i="27"/>
  <c r="R103" i="27"/>
  <c r="Q103" i="27"/>
  <c r="P103" i="27"/>
  <c r="O103" i="27"/>
  <c r="N103" i="27"/>
  <c r="M103" i="27"/>
  <c r="L103" i="27"/>
  <c r="K103" i="27"/>
  <c r="J103" i="27"/>
  <c r="I103" i="27"/>
  <c r="H103" i="27"/>
  <c r="G103" i="27"/>
  <c r="F103" i="27"/>
  <c r="E103" i="27"/>
  <c r="D103" i="27"/>
  <c r="C103" i="27"/>
  <c r="B103" i="27"/>
  <c r="W102" i="27"/>
  <c r="V102" i="27"/>
  <c r="U102" i="27"/>
  <c r="T102" i="27"/>
  <c r="S102" i="27"/>
  <c r="R102" i="27"/>
  <c r="Q102" i="27"/>
  <c r="P102" i="27"/>
  <c r="O102" i="27"/>
  <c r="N102" i="27"/>
  <c r="M102" i="27"/>
  <c r="L102" i="27"/>
  <c r="K102" i="27"/>
  <c r="J102" i="27"/>
  <c r="I102" i="27"/>
  <c r="H102" i="27"/>
  <c r="G102" i="27"/>
  <c r="F102" i="27"/>
  <c r="E102" i="27"/>
  <c r="D102" i="27"/>
  <c r="C102" i="27"/>
  <c r="B102" i="27"/>
  <c r="W101" i="27"/>
  <c r="V101" i="27"/>
  <c r="U101" i="27"/>
  <c r="T101" i="27"/>
  <c r="S101" i="27"/>
  <c r="R101" i="27"/>
  <c r="Q101" i="27"/>
  <c r="P101" i="27"/>
  <c r="O101" i="27"/>
  <c r="N101" i="27"/>
  <c r="M101" i="27"/>
  <c r="L101" i="27"/>
  <c r="K101" i="27"/>
  <c r="J101" i="27"/>
  <c r="I101" i="27"/>
  <c r="H101" i="27"/>
  <c r="G101" i="27"/>
  <c r="F101" i="27"/>
  <c r="E101" i="27"/>
  <c r="D101" i="27"/>
  <c r="C101" i="27"/>
  <c r="B101" i="27"/>
  <c r="W100" i="27"/>
  <c r="V100" i="27"/>
  <c r="U100" i="27"/>
  <c r="T100" i="27"/>
  <c r="S100" i="27"/>
  <c r="R100" i="27"/>
  <c r="Q100" i="27"/>
  <c r="P100" i="27"/>
  <c r="P98" i="27" s="1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L98" i="27" s="1"/>
  <c r="K99" i="27"/>
  <c r="J99" i="27"/>
  <c r="I99" i="27"/>
  <c r="H99" i="27"/>
  <c r="G99" i="27"/>
  <c r="F99" i="27"/>
  <c r="E99" i="27"/>
  <c r="D99" i="27"/>
  <c r="C99" i="27"/>
  <c r="B99" i="27"/>
  <c r="W69" i="27"/>
  <c r="V69" i="27"/>
  <c r="U69" i="27"/>
  <c r="U122" i="27" s="1"/>
  <c r="T69" i="27"/>
  <c r="T122" i="27" s="1"/>
  <c r="S69" i="27"/>
  <c r="R69" i="27"/>
  <c r="R122" i="27" s="1"/>
  <c r="Q69" i="27"/>
  <c r="P69" i="27"/>
  <c r="O69" i="27"/>
  <c r="N69" i="27"/>
  <c r="M69" i="27"/>
  <c r="M122" i="27" s="1"/>
  <c r="L69" i="27"/>
  <c r="L122" i="27" s="1"/>
  <c r="K69" i="27"/>
  <c r="J69" i="27"/>
  <c r="I69" i="27"/>
  <c r="H69" i="27"/>
  <c r="H122" i="27" s="1"/>
  <c r="G69" i="27"/>
  <c r="F69" i="27"/>
  <c r="F122" i="27" s="1"/>
  <c r="E69" i="27"/>
  <c r="E122" i="27" s="1"/>
  <c r="D69" i="27"/>
  <c r="D122" i="27" s="1"/>
  <c r="C69" i="27"/>
  <c r="B69" i="27"/>
  <c r="W56" i="27"/>
  <c r="W119" i="27" s="1"/>
  <c r="V56" i="27"/>
  <c r="U56" i="27"/>
  <c r="T56" i="27"/>
  <c r="S56" i="27"/>
  <c r="S119" i="27" s="1"/>
  <c r="R56" i="27"/>
  <c r="R119" i="27" s="1"/>
  <c r="Q56" i="27"/>
  <c r="P56" i="27"/>
  <c r="O56" i="27"/>
  <c r="O119" i="27" s="1"/>
  <c r="N56" i="27"/>
  <c r="M56" i="27"/>
  <c r="L56" i="27"/>
  <c r="K56" i="27"/>
  <c r="K119" i="27" s="1"/>
  <c r="J56" i="27"/>
  <c r="J119" i="27" s="1"/>
  <c r="I56" i="27"/>
  <c r="I119" i="27" s="1"/>
  <c r="H56" i="27"/>
  <c r="H119" i="27" s="1"/>
  <c r="G56" i="27"/>
  <c r="G119" i="27" s="1"/>
  <c r="F56" i="27"/>
  <c r="E56" i="27"/>
  <c r="D56" i="27"/>
  <c r="C56" i="27"/>
  <c r="C119" i="27" s="1"/>
  <c r="B56" i="27"/>
  <c r="B119" i="27" s="1"/>
  <c r="W43" i="27"/>
  <c r="V43" i="27"/>
  <c r="U43" i="27"/>
  <c r="T43" i="27"/>
  <c r="S43" i="27"/>
  <c r="S116" i="27" s="1"/>
  <c r="R43" i="27"/>
  <c r="R116" i="27" s="1"/>
  <c r="Q43" i="27"/>
  <c r="Q116" i="27" s="1"/>
  <c r="P43" i="27"/>
  <c r="P116" i="27" s="1"/>
  <c r="O43" i="27"/>
  <c r="N43" i="27"/>
  <c r="M43" i="27"/>
  <c r="L43" i="27"/>
  <c r="K43" i="27"/>
  <c r="J43" i="27"/>
  <c r="I43" i="27"/>
  <c r="I116" i="27" s="1"/>
  <c r="H43" i="27"/>
  <c r="H116" i="27" s="1"/>
  <c r="G43" i="27"/>
  <c r="F43" i="27"/>
  <c r="F116" i="27" s="1"/>
  <c r="E43" i="27"/>
  <c r="D43" i="27"/>
  <c r="C43" i="27"/>
  <c r="B43" i="27"/>
  <c r="W17" i="27"/>
  <c r="W105" i="27" s="1"/>
  <c r="V17" i="27"/>
  <c r="V105" i="27" s="1"/>
  <c r="U17" i="27"/>
  <c r="U105" i="27" s="1"/>
  <c r="T17" i="27"/>
  <c r="T105" i="27" s="1"/>
  <c r="S17" i="27"/>
  <c r="S105" i="27" s="1"/>
  <c r="R17" i="27"/>
  <c r="Q17" i="27"/>
  <c r="Q105" i="27" s="1"/>
  <c r="P17" i="27"/>
  <c r="P105" i="27" s="1"/>
  <c r="O17" i="27"/>
  <c r="O105" i="27" s="1"/>
  <c r="N17" i="27"/>
  <c r="M17" i="27"/>
  <c r="M105" i="27" s="1"/>
  <c r="L17" i="27"/>
  <c r="L105" i="27" s="1"/>
  <c r="K17" i="27"/>
  <c r="K105" i="27" s="1"/>
  <c r="J17" i="27"/>
  <c r="I17" i="27"/>
  <c r="I105" i="27" s="1"/>
  <c r="H17" i="27"/>
  <c r="H105" i="27" s="1"/>
  <c r="G17" i="27"/>
  <c r="F17" i="27"/>
  <c r="E17" i="27"/>
  <c r="E105" i="27" s="1"/>
  <c r="D17" i="27"/>
  <c r="D105" i="27" s="1"/>
  <c r="C17" i="27"/>
  <c r="C105" i="27" s="1"/>
  <c r="B17" i="27"/>
  <c r="B105" i="27" s="1"/>
  <c r="A1" i="27"/>
  <c r="W162" i="26"/>
  <c r="V162" i="26"/>
  <c r="U162" i="26"/>
  <c r="T162" i="26"/>
  <c r="S162" i="26"/>
  <c r="R162" i="26"/>
  <c r="Q162" i="26"/>
  <c r="P162" i="26"/>
  <c r="O162" i="26"/>
  <c r="N162" i="26"/>
  <c r="M162" i="26"/>
  <c r="L162" i="26"/>
  <c r="K162" i="26"/>
  <c r="J162" i="26"/>
  <c r="I162" i="26"/>
  <c r="H162" i="26"/>
  <c r="G162" i="26"/>
  <c r="F162" i="26"/>
  <c r="E162" i="26"/>
  <c r="D162" i="26"/>
  <c r="C162" i="26"/>
  <c r="B162" i="26"/>
  <c r="W161" i="26"/>
  <c r="V161" i="26"/>
  <c r="U161" i="26"/>
  <c r="T161" i="26"/>
  <c r="S161" i="26"/>
  <c r="R161" i="26"/>
  <c r="Q161" i="26"/>
  <c r="P161" i="26"/>
  <c r="O161" i="26"/>
  <c r="N161" i="26"/>
  <c r="M161" i="26"/>
  <c r="L161" i="26"/>
  <c r="K161" i="26"/>
  <c r="J161" i="26"/>
  <c r="I161" i="26"/>
  <c r="H161" i="26"/>
  <c r="G161" i="26"/>
  <c r="F161" i="26"/>
  <c r="E161" i="26"/>
  <c r="D161" i="26"/>
  <c r="C161" i="26"/>
  <c r="B161" i="26"/>
  <c r="W160" i="26"/>
  <c r="V160" i="26"/>
  <c r="U160" i="26"/>
  <c r="T160" i="26"/>
  <c r="S160" i="26"/>
  <c r="R160" i="26"/>
  <c r="Q160" i="26"/>
  <c r="P160" i="26"/>
  <c r="O160" i="26"/>
  <c r="N160" i="26"/>
  <c r="M160" i="26"/>
  <c r="L160" i="26"/>
  <c r="K160" i="26"/>
  <c r="J160" i="26"/>
  <c r="I160" i="26"/>
  <c r="H160" i="26"/>
  <c r="G160" i="26"/>
  <c r="F160" i="26"/>
  <c r="E160" i="26"/>
  <c r="D160" i="26"/>
  <c r="C160" i="26"/>
  <c r="B160" i="26"/>
  <c r="W159" i="26"/>
  <c r="V159" i="26"/>
  <c r="U159" i="26"/>
  <c r="T159" i="26"/>
  <c r="S159" i="26"/>
  <c r="R159" i="26"/>
  <c r="Q159" i="26"/>
  <c r="P159" i="26"/>
  <c r="O159" i="26"/>
  <c r="N159" i="26"/>
  <c r="M159" i="26"/>
  <c r="L159" i="26"/>
  <c r="K159" i="26"/>
  <c r="J159" i="26"/>
  <c r="I159" i="26"/>
  <c r="H159" i="26"/>
  <c r="G159" i="26"/>
  <c r="F159" i="26"/>
  <c r="E159" i="26"/>
  <c r="D159" i="26"/>
  <c r="C159" i="26"/>
  <c r="B159" i="26"/>
  <c r="W158" i="26"/>
  <c r="V158" i="26"/>
  <c r="U158" i="26"/>
  <c r="T158" i="26"/>
  <c r="S158" i="26"/>
  <c r="R158" i="26"/>
  <c r="Q158" i="26"/>
  <c r="P158" i="26"/>
  <c r="O158" i="26"/>
  <c r="N158" i="26"/>
  <c r="M158" i="26"/>
  <c r="L158" i="26"/>
  <c r="K158" i="26"/>
  <c r="J158" i="26"/>
  <c r="I158" i="26"/>
  <c r="H158" i="26"/>
  <c r="G158" i="26"/>
  <c r="F158" i="26"/>
  <c r="E158" i="26"/>
  <c r="D158" i="26"/>
  <c r="C158" i="26"/>
  <c r="B158" i="26"/>
  <c r="W157" i="26"/>
  <c r="V157" i="26"/>
  <c r="U157" i="26"/>
  <c r="T157" i="26"/>
  <c r="S157" i="26"/>
  <c r="R157" i="26"/>
  <c r="Q157" i="26"/>
  <c r="P157" i="26"/>
  <c r="O157" i="26"/>
  <c r="N157" i="26"/>
  <c r="M157" i="26"/>
  <c r="L157" i="26"/>
  <c r="K157" i="26"/>
  <c r="J157" i="26"/>
  <c r="I157" i="26"/>
  <c r="H157" i="26"/>
  <c r="G157" i="26"/>
  <c r="F157" i="26"/>
  <c r="E157" i="26"/>
  <c r="D157" i="26"/>
  <c r="C157" i="26"/>
  <c r="B157" i="26"/>
  <c r="W156" i="26"/>
  <c r="V156" i="26"/>
  <c r="U156" i="26"/>
  <c r="T156" i="26"/>
  <c r="S156" i="26"/>
  <c r="R156" i="26"/>
  <c r="Q156" i="26"/>
  <c r="P156" i="26"/>
  <c r="O156" i="26"/>
  <c r="N156" i="26"/>
  <c r="M156" i="26"/>
  <c r="L156" i="26"/>
  <c r="K156" i="26"/>
  <c r="J156" i="26"/>
  <c r="I156" i="26"/>
  <c r="H156" i="26"/>
  <c r="G156" i="26"/>
  <c r="F156" i="26"/>
  <c r="E156" i="26"/>
  <c r="D156" i="26"/>
  <c r="C156" i="26"/>
  <c r="B156" i="26"/>
  <c r="Q154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W147" i="26"/>
  <c r="V147" i="26"/>
  <c r="U147" i="26"/>
  <c r="T147" i="26"/>
  <c r="S147" i="26"/>
  <c r="R147" i="26"/>
  <c r="Q147" i="26"/>
  <c r="P147" i="26"/>
  <c r="O147" i="26"/>
  <c r="N147" i="26"/>
  <c r="M147" i="26"/>
  <c r="L147" i="26"/>
  <c r="K147" i="26"/>
  <c r="J147" i="26"/>
  <c r="I147" i="26"/>
  <c r="H147" i="26"/>
  <c r="G147" i="26"/>
  <c r="F147" i="26"/>
  <c r="E147" i="26"/>
  <c r="D147" i="26"/>
  <c r="C147" i="26"/>
  <c r="B147" i="26"/>
  <c r="W146" i="26"/>
  <c r="V146" i="26"/>
  <c r="U146" i="26"/>
  <c r="T146" i="26"/>
  <c r="S146" i="26"/>
  <c r="R146" i="26"/>
  <c r="Q146" i="26"/>
  <c r="P146" i="26"/>
  <c r="O146" i="26"/>
  <c r="N146" i="26"/>
  <c r="M146" i="26"/>
  <c r="L146" i="26"/>
  <c r="K146" i="26"/>
  <c r="J146" i="26"/>
  <c r="I146" i="26"/>
  <c r="H146" i="26"/>
  <c r="G146" i="26"/>
  <c r="F146" i="26"/>
  <c r="E146" i="26"/>
  <c r="D146" i="26"/>
  <c r="C146" i="26"/>
  <c r="B146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W136" i="26"/>
  <c r="V136" i="26"/>
  <c r="U136" i="26"/>
  <c r="T136" i="26"/>
  <c r="S136" i="26"/>
  <c r="R136" i="26"/>
  <c r="Q136" i="26"/>
  <c r="P136" i="26"/>
  <c r="O136" i="26"/>
  <c r="N136" i="26"/>
  <c r="M136" i="26"/>
  <c r="L136" i="26"/>
  <c r="K136" i="26"/>
  <c r="J136" i="26"/>
  <c r="I136" i="26"/>
  <c r="H136" i="26"/>
  <c r="G136" i="26"/>
  <c r="F136" i="26"/>
  <c r="E136" i="26"/>
  <c r="D136" i="26"/>
  <c r="C136" i="26"/>
  <c r="B136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W129" i="26"/>
  <c r="V129" i="26"/>
  <c r="U129" i="26"/>
  <c r="T129" i="26"/>
  <c r="S129" i="26"/>
  <c r="R129" i="26"/>
  <c r="R126" i="26" s="1"/>
  <c r="Q129" i="26"/>
  <c r="P129" i="26"/>
  <c r="O129" i="26"/>
  <c r="N129" i="26"/>
  <c r="M129" i="26"/>
  <c r="L129" i="26"/>
  <c r="K129" i="26"/>
  <c r="K126" i="26" s="1"/>
  <c r="J129" i="26"/>
  <c r="I129" i="26"/>
  <c r="H129" i="26"/>
  <c r="G129" i="26"/>
  <c r="F129" i="26"/>
  <c r="E129" i="26"/>
  <c r="D129" i="26"/>
  <c r="C129" i="26"/>
  <c r="B129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I126" i="26" s="1"/>
  <c r="H128" i="26"/>
  <c r="G128" i="26"/>
  <c r="F128" i="26"/>
  <c r="E128" i="26"/>
  <c r="E126" i="26" s="1"/>
  <c r="D128" i="26"/>
  <c r="C128" i="26"/>
  <c r="B128" i="26"/>
  <c r="B126" i="26" s="1"/>
  <c r="W127" i="26"/>
  <c r="V127" i="26"/>
  <c r="U127" i="26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C127" i="26"/>
  <c r="B127" i="26"/>
  <c r="U126" i="26"/>
  <c r="M126" i="26"/>
  <c r="W124" i="26"/>
  <c r="V124" i="26"/>
  <c r="U124" i="26"/>
  <c r="T124" i="26"/>
  <c r="S124" i="26"/>
  <c r="R124" i="26"/>
  <c r="Q124" i="26"/>
  <c r="P124" i="26"/>
  <c r="O124" i="26"/>
  <c r="N124" i="26"/>
  <c r="M124" i="26"/>
  <c r="L124" i="26"/>
  <c r="K124" i="26"/>
  <c r="J124" i="26"/>
  <c r="I124" i="26"/>
  <c r="H124" i="26"/>
  <c r="G124" i="26"/>
  <c r="F124" i="26"/>
  <c r="E124" i="26"/>
  <c r="D124" i="26"/>
  <c r="C124" i="26"/>
  <c r="B124" i="26"/>
  <c r="W123" i="26"/>
  <c r="V123" i="26"/>
  <c r="V110" i="26" s="1"/>
  <c r="U123" i="26"/>
  <c r="T123" i="26"/>
  <c r="S123" i="26"/>
  <c r="R123" i="26"/>
  <c r="Q123" i="26"/>
  <c r="P123" i="26"/>
  <c r="O123" i="26"/>
  <c r="N123" i="26"/>
  <c r="M123" i="26"/>
  <c r="L123" i="26"/>
  <c r="K123" i="26"/>
  <c r="J123" i="26"/>
  <c r="I123" i="26"/>
  <c r="H123" i="26"/>
  <c r="G123" i="26"/>
  <c r="F123" i="26"/>
  <c r="E123" i="26"/>
  <c r="D123" i="26"/>
  <c r="C123" i="26"/>
  <c r="B123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K116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W114" i="26"/>
  <c r="V114" i="26"/>
  <c r="U114" i="26"/>
  <c r="T114" i="26"/>
  <c r="S114" i="26"/>
  <c r="R114" i="26"/>
  <c r="Q114" i="26"/>
  <c r="P114" i="26"/>
  <c r="O114" i="26"/>
  <c r="N114" i="26"/>
  <c r="M114" i="26"/>
  <c r="L114" i="26"/>
  <c r="K114" i="26"/>
  <c r="J114" i="26"/>
  <c r="I114" i="26"/>
  <c r="H114" i="26"/>
  <c r="G114" i="26"/>
  <c r="F114" i="26"/>
  <c r="E114" i="26"/>
  <c r="D114" i="26"/>
  <c r="C114" i="26"/>
  <c r="B114" i="26"/>
  <c r="W113" i="26"/>
  <c r="V113" i="26"/>
  <c r="U113" i="26"/>
  <c r="T113" i="26"/>
  <c r="S113" i="26"/>
  <c r="R113" i="26"/>
  <c r="Q113" i="26"/>
  <c r="P113" i="26"/>
  <c r="O113" i="26"/>
  <c r="N113" i="26"/>
  <c r="M113" i="26"/>
  <c r="L113" i="26"/>
  <c r="K113" i="26"/>
  <c r="J113" i="26"/>
  <c r="I113" i="26"/>
  <c r="H113" i="26"/>
  <c r="G113" i="26"/>
  <c r="F113" i="26"/>
  <c r="E113" i="26"/>
  <c r="D113" i="26"/>
  <c r="C113" i="26"/>
  <c r="B113" i="26"/>
  <c r="W112" i="26"/>
  <c r="V112" i="26"/>
  <c r="U112" i="26"/>
  <c r="T112" i="26"/>
  <c r="S112" i="26"/>
  <c r="R112" i="26"/>
  <c r="Q112" i="26"/>
  <c r="P112" i="26"/>
  <c r="O112" i="26"/>
  <c r="N112" i="26"/>
  <c r="M112" i="26"/>
  <c r="L112" i="26"/>
  <c r="K112" i="26"/>
  <c r="J112" i="26"/>
  <c r="I112" i="26"/>
  <c r="H112" i="26"/>
  <c r="G112" i="26"/>
  <c r="F112" i="26"/>
  <c r="E112" i="26"/>
  <c r="D112" i="26"/>
  <c r="C112" i="26"/>
  <c r="B112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M105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W103" i="26"/>
  <c r="V103" i="26"/>
  <c r="U103" i="26"/>
  <c r="T103" i="26"/>
  <c r="S103" i="26"/>
  <c r="R103" i="26"/>
  <c r="Q103" i="26"/>
  <c r="P103" i="26"/>
  <c r="O103" i="26"/>
  <c r="N103" i="26"/>
  <c r="M103" i="26"/>
  <c r="L103" i="26"/>
  <c r="K103" i="26"/>
  <c r="J103" i="26"/>
  <c r="I103" i="26"/>
  <c r="H103" i="26"/>
  <c r="G103" i="26"/>
  <c r="F103" i="26"/>
  <c r="E103" i="26"/>
  <c r="D103" i="26"/>
  <c r="C103" i="26"/>
  <c r="B103" i="26"/>
  <c r="W102" i="26"/>
  <c r="V102" i="26"/>
  <c r="U102" i="26"/>
  <c r="T102" i="26"/>
  <c r="S102" i="26"/>
  <c r="R102" i="26"/>
  <c r="Q102" i="26"/>
  <c r="P102" i="26"/>
  <c r="O102" i="26"/>
  <c r="N102" i="26"/>
  <c r="M102" i="26"/>
  <c r="L102" i="26"/>
  <c r="K102" i="26"/>
  <c r="J102" i="26"/>
  <c r="I102" i="26"/>
  <c r="H102" i="26"/>
  <c r="G102" i="26"/>
  <c r="F102" i="26"/>
  <c r="E102" i="26"/>
  <c r="D102" i="26"/>
  <c r="C102" i="26"/>
  <c r="B102" i="26"/>
  <c r="W101" i="26"/>
  <c r="V101" i="26"/>
  <c r="U101" i="26"/>
  <c r="T101" i="26"/>
  <c r="S101" i="26"/>
  <c r="R101" i="26"/>
  <c r="Q101" i="26"/>
  <c r="P101" i="26"/>
  <c r="O101" i="26"/>
  <c r="N101" i="26"/>
  <c r="M101" i="26"/>
  <c r="L101" i="26"/>
  <c r="K101" i="26"/>
  <c r="J101" i="26"/>
  <c r="I101" i="26"/>
  <c r="H101" i="26"/>
  <c r="G101" i="26"/>
  <c r="F101" i="26"/>
  <c r="F98" i="26" s="1"/>
  <c r="E101" i="26"/>
  <c r="D101" i="26"/>
  <c r="C101" i="26"/>
  <c r="B101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W99" i="26"/>
  <c r="W98" i="26" s="1"/>
  <c r="V99" i="26"/>
  <c r="V98" i="26" s="1"/>
  <c r="U99" i="26"/>
  <c r="T99" i="26"/>
  <c r="S99" i="26"/>
  <c r="R99" i="26"/>
  <c r="Q99" i="26"/>
  <c r="P99" i="26"/>
  <c r="P98" i="26" s="1"/>
  <c r="O99" i="26"/>
  <c r="O98" i="26" s="1"/>
  <c r="N99" i="26"/>
  <c r="N98" i="26" s="1"/>
  <c r="M99" i="26"/>
  <c r="L99" i="26"/>
  <c r="K99" i="26"/>
  <c r="J99" i="26"/>
  <c r="I99" i="26"/>
  <c r="H99" i="26"/>
  <c r="H98" i="26" s="1"/>
  <c r="G99" i="26"/>
  <c r="G98" i="26" s="1"/>
  <c r="F99" i="26"/>
  <c r="E99" i="26"/>
  <c r="D99" i="26"/>
  <c r="C99" i="26"/>
  <c r="B99" i="26"/>
  <c r="W69" i="26"/>
  <c r="V69" i="26"/>
  <c r="U69" i="26"/>
  <c r="T69" i="26"/>
  <c r="T122" i="26" s="1"/>
  <c r="S69" i="26"/>
  <c r="S122" i="26" s="1"/>
  <c r="R69" i="26"/>
  <c r="R122" i="26" s="1"/>
  <c r="Q69" i="26"/>
  <c r="Q122" i="26" s="1"/>
  <c r="P69" i="26"/>
  <c r="O69" i="26"/>
  <c r="N69" i="26"/>
  <c r="M69" i="26"/>
  <c r="L69" i="26"/>
  <c r="L122" i="26" s="1"/>
  <c r="K69" i="26"/>
  <c r="K122" i="26" s="1"/>
  <c r="J69" i="26"/>
  <c r="I69" i="26"/>
  <c r="H69" i="26"/>
  <c r="G69" i="26"/>
  <c r="F69" i="26"/>
  <c r="E69" i="26"/>
  <c r="D69" i="26"/>
  <c r="D122" i="26" s="1"/>
  <c r="C69" i="26"/>
  <c r="C122" i="26" s="1"/>
  <c r="B69" i="26"/>
  <c r="B122" i="26" s="1"/>
  <c r="W56" i="26"/>
  <c r="W119" i="26" s="1"/>
  <c r="V56" i="26"/>
  <c r="V119" i="26" s="1"/>
  <c r="U56" i="26"/>
  <c r="U119" i="26" s="1"/>
  <c r="T56" i="26"/>
  <c r="S56" i="26"/>
  <c r="R56" i="26"/>
  <c r="Q56" i="26"/>
  <c r="Q119" i="26" s="1"/>
  <c r="P56" i="26"/>
  <c r="P119" i="26" s="1"/>
  <c r="O56" i="26"/>
  <c r="O119" i="26" s="1"/>
  <c r="N56" i="26"/>
  <c r="N119" i="26" s="1"/>
  <c r="M56" i="26"/>
  <c r="M119" i="26" s="1"/>
  <c r="L56" i="26"/>
  <c r="K56" i="26"/>
  <c r="J56" i="26"/>
  <c r="I56" i="26"/>
  <c r="I119" i="26" s="1"/>
  <c r="H56" i="26"/>
  <c r="H119" i="26" s="1"/>
  <c r="G56" i="26"/>
  <c r="G119" i="26" s="1"/>
  <c r="F56" i="26"/>
  <c r="F119" i="26" s="1"/>
  <c r="E56" i="26"/>
  <c r="D56" i="26"/>
  <c r="C56" i="26"/>
  <c r="B56" i="26"/>
  <c r="W43" i="26"/>
  <c r="W116" i="26" s="1"/>
  <c r="V43" i="26"/>
  <c r="V116" i="26" s="1"/>
  <c r="U43" i="26"/>
  <c r="U116" i="26" s="1"/>
  <c r="T43" i="26"/>
  <c r="S43" i="26"/>
  <c r="S116" i="26" s="1"/>
  <c r="R43" i="26"/>
  <c r="Q43" i="26"/>
  <c r="P43" i="26"/>
  <c r="P116" i="26" s="1"/>
  <c r="O43" i="26"/>
  <c r="O116" i="26" s="1"/>
  <c r="N43" i="26"/>
  <c r="N116" i="26" s="1"/>
  <c r="M43" i="26"/>
  <c r="M116" i="26" s="1"/>
  <c r="L43" i="26"/>
  <c r="K43" i="26"/>
  <c r="J43" i="26"/>
  <c r="I43" i="26"/>
  <c r="H43" i="26"/>
  <c r="G43" i="26"/>
  <c r="F43" i="26"/>
  <c r="E43" i="26"/>
  <c r="D43" i="26"/>
  <c r="C43" i="26"/>
  <c r="C116" i="26" s="1"/>
  <c r="B43" i="26"/>
  <c r="W17" i="26"/>
  <c r="V17" i="26"/>
  <c r="V143" i="26" s="1"/>
  <c r="U17" i="26"/>
  <c r="U105" i="26" s="1"/>
  <c r="T17" i="26"/>
  <c r="T105" i="26" s="1"/>
  <c r="S17" i="26"/>
  <c r="S105" i="26" s="1"/>
  <c r="R17" i="26"/>
  <c r="R105" i="26" s="1"/>
  <c r="Q17" i="26"/>
  <c r="Q105" i="26" s="1"/>
  <c r="P17" i="26"/>
  <c r="O17" i="26"/>
  <c r="N17" i="26"/>
  <c r="N105" i="26" s="1"/>
  <c r="M17" i="26"/>
  <c r="L17" i="26"/>
  <c r="L105" i="26" s="1"/>
  <c r="K17" i="26"/>
  <c r="K105" i="26" s="1"/>
  <c r="J17" i="26"/>
  <c r="J105" i="26" s="1"/>
  <c r="I17" i="26"/>
  <c r="I105" i="26" s="1"/>
  <c r="H17" i="26"/>
  <c r="G17" i="26"/>
  <c r="F17" i="26"/>
  <c r="F105" i="26" s="1"/>
  <c r="E17" i="26"/>
  <c r="E105" i="26" s="1"/>
  <c r="D17" i="26"/>
  <c r="D105" i="26" s="1"/>
  <c r="C17" i="26"/>
  <c r="C105" i="26" s="1"/>
  <c r="B17" i="26"/>
  <c r="B105" i="26" s="1"/>
  <c r="A1" i="26"/>
  <c r="W162" i="25"/>
  <c r="V162" i="25"/>
  <c r="U162" i="25"/>
  <c r="T162" i="25"/>
  <c r="S162" i="25"/>
  <c r="R162" i="25"/>
  <c r="Q162" i="25"/>
  <c r="P162" i="25"/>
  <c r="O162" i="25"/>
  <c r="N162" i="25"/>
  <c r="M162" i="25"/>
  <c r="L162" i="25"/>
  <c r="K162" i="25"/>
  <c r="J162" i="25"/>
  <c r="I162" i="25"/>
  <c r="H162" i="25"/>
  <c r="G162" i="25"/>
  <c r="F162" i="25"/>
  <c r="E162" i="25"/>
  <c r="D162" i="25"/>
  <c r="C162" i="25"/>
  <c r="B162" i="25"/>
  <c r="W161" i="25"/>
  <c r="V161" i="25"/>
  <c r="U161" i="25"/>
  <c r="T161" i="25"/>
  <c r="S161" i="25"/>
  <c r="R161" i="25"/>
  <c r="Q161" i="25"/>
  <c r="P161" i="25"/>
  <c r="O161" i="25"/>
  <c r="N161" i="25"/>
  <c r="M161" i="25"/>
  <c r="L161" i="25"/>
  <c r="K161" i="25"/>
  <c r="J161" i="25"/>
  <c r="I161" i="25"/>
  <c r="H161" i="25"/>
  <c r="G161" i="25"/>
  <c r="F161" i="25"/>
  <c r="E161" i="25"/>
  <c r="D161" i="25"/>
  <c r="C161" i="25"/>
  <c r="B161" i="25"/>
  <c r="W160" i="25"/>
  <c r="V160" i="25"/>
  <c r="U160" i="25"/>
  <c r="T160" i="25"/>
  <c r="S160" i="25"/>
  <c r="R160" i="25"/>
  <c r="Q160" i="25"/>
  <c r="P160" i="25"/>
  <c r="O160" i="25"/>
  <c r="N160" i="25"/>
  <c r="M160" i="25"/>
  <c r="L160" i="25"/>
  <c r="K160" i="25"/>
  <c r="J160" i="25"/>
  <c r="I160" i="25"/>
  <c r="H160" i="25"/>
  <c r="G160" i="25"/>
  <c r="F160" i="25"/>
  <c r="E160" i="25"/>
  <c r="D160" i="25"/>
  <c r="C160" i="25"/>
  <c r="B160" i="25"/>
  <c r="W159" i="25"/>
  <c r="V159" i="25"/>
  <c r="U159" i="25"/>
  <c r="T159" i="25"/>
  <c r="S159" i="25"/>
  <c r="R159" i="25"/>
  <c r="Q159" i="25"/>
  <c r="P159" i="25"/>
  <c r="O159" i="25"/>
  <c r="N159" i="25"/>
  <c r="M159" i="25"/>
  <c r="L159" i="25"/>
  <c r="K159" i="25"/>
  <c r="J159" i="25"/>
  <c r="I159" i="25"/>
  <c r="H159" i="25"/>
  <c r="G159" i="25"/>
  <c r="F159" i="25"/>
  <c r="E159" i="25"/>
  <c r="D159" i="25"/>
  <c r="C159" i="25"/>
  <c r="C156" i="25" s="1"/>
  <c r="B159" i="25"/>
  <c r="W158" i="25"/>
  <c r="V158" i="25"/>
  <c r="U158" i="25"/>
  <c r="T158" i="25"/>
  <c r="S158" i="25"/>
  <c r="R158" i="25"/>
  <c r="Q158" i="25"/>
  <c r="P158" i="25"/>
  <c r="O158" i="25"/>
  <c r="N158" i="25"/>
  <c r="M158" i="25"/>
  <c r="L158" i="25"/>
  <c r="K158" i="25"/>
  <c r="J158" i="25"/>
  <c r="I158" i="25"/>
  <c r="H158" i="25"/>
  <c r="G158" i="25"/>
  <c r="F158" i="25"/>
  <c r="E158" i="25"/>
  <c r="D158" i="25"/>
  <c r="C158" i="25"/>
  <c r="B158" i="25"/>
  <c r="W157" i="25"/>
  <c r="V157" i="25"/>
  <c r="U157" i="25"/>
  <c r="T157" i="25"/>
  <c r="S157" i="25"/>
  <c r="S156" i="25" s="1"/>
  <c r="R157" i="25"/>
  <c r="Q157" i="25"/>
  <c r="P157" i="25"/>
  <c r="O157" i="25"/>
  <c r="N157" i="25"/>
  <c r="M157" i="25"/>
  <c r="L157" i="25"/>
  <c r="K157" i="25"/>
  <c r="J157" i="25"/>
  <c r="I157" i="25"/>
  <c r="H157" i="25"/>
  <c r="G157" i="25"/>
  <c r="F157" i="25"/>
  <c r="E157" i="25"/>
  <c r="D157" i="25"/>
  <c r="C157" i="25"/>
  <c r="B157" i="25"/>
  <c r="W153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W147" i="25"/>
  <c r="V147" i="25"/>
  <c r="U147" i="25"/>
  <c r="T147" i="25"/>
  <c r="S147" i="25"/>
  <c r="R147" i="25"/>
  <c r="Q147" i="25"/>
  <c r="P147" i="25"/>
  <c r="O147" i="25"/>
  <c r="N147" i="25"/>
  <c r="M147" i="25"/>
  <c r="L147" i="25"/>
  <c r="K147" i="25"/>
  <c r="J147" i="25"/>
  <c r="I147" i="25"/>
  <c r="H147" i="25"/>
  <c r="G147" i="25"/>
  <c r="F147" i="25"/>
  <c r="E147" i="25"/>
  <c r="D147" i="25"/>
  <c r="C147" i="25"/>
  <c r="B147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S143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W130" i="25"/>
  <c r="V130" i="25"/>
  <c r="U130" i="25"/>
  <c r="T130" i="25"/>
  <c r="S130" i="25"/>
  <c r="R130" i="25"/>
  <c r="Q130" i="25"/>
  <c r="P130" i="25"/>
  <c r="P126" i="25" s="1"/>
  <c r="O130" i="25"/>
  <c r="O126" i="25" s="1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W127" i="25"/>
  <c r="V127" i="25"/>
  <c r="U127" i="25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I126" i="25" s="1"/>
  <c r="H127" i="25"/>
  <c r="G127" i="25"/>
  <c r="F127" i="25"/>
  <c r="E127" i="25"/>
  <c r="D127" i="25"/>
  <c r="C127" i="25"/>
  <c r="B127" i="25"/>
  <c r="W126" i="25"/>
  <c r="F126" i="25"/>
  <c r="B126" i="25"/>
  <c r="W124" i="25"/>
  <c r="V124" i="25"/>
  <c r="U124" i="25"/>
  <c r="T124" i="25"/>
  <c r="S124" i="25"/>
  <c r="R124" i="25"/>
  <c r="Q124" i="25"/>
  <c r="P124" i="25"/>
  <c r="O124" i="25"/>
  <c r="N124" i="25"/>
  <c r="M124" i="25"/>
  <c r="L124" i="25"/>
  <c r="K124" i="25"/>
  <c r="J124" i="25"/>
  <c r="I124" i="25"/>
  <c r="H124" i="25"/>
  <c r="G124" i="25"/>
  <c r="F124" i="25"/>
  <c r="E124" i="25"/>
  <c r="D124" i="25"/>
  <c r="C124" i="25"/>
  <c r="B124" i="25"/>
  <c r="W123" i="25"/>
  <c r="V123" i="25"/>
  <c r="U123" i="25"/>
  <c r="T123" i="25"/>
  <c r="S123" i="25"/>
  <c r="S110" i="25" s="1"/>
  <c r="R123" i="25"/>
  <c r="R110" i="25" s="1"/>
  <c r="Q123" i="25"/>
  <c r="P123" i="25"/>
  <c r="O123" i="25"/>
  <c r="N123" i="25"/>
  <c r="M123" i="25"/>
  <c r="L123" i="25"/>
  <c r="K123" i="25"/>
  <c r="J123" i="25"/>
  <c r="I123" i="25"/>
  <c r="H123" i="25"/>
  <c r="G123" i="25"/>
  <c r="F123" i="25"/>
  <c r="E123" i="25"/>
  <c r="D123" i="25"/>
  <c r="C123" i="25"/>
  <c r="B123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G116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K110" i="25" s="1"/>
  <c r="J115" i="25"/>
  <c r="I115" i="25"/>
  <c r="H115" i="25"/>
  <c r="G115" i="25"/>
  <c r="F115" i="25"/>
  <c r="E115" i="25"/>
  <c r="D115" i="25"/>
  <c r="C115" i="25"/>
  <c r="B115" i="25"/>
  <c r="W114" i="25"/>
  <c r="V114" i="25"/>
  <c r="U114" i="25"/>
  <c r="T114" i="25"/>
  <c r="S114" i="25"/>
  <c r="R114" i="25"/>
  <c r="Q114" i="25"/>
  <c r="P114" i="25"/>
  <c r="O114" i="25"/>
  <c r="N114" i="25"/>
  <c r="M114" i="25"/>
  <c r="L114" i="25"/>
  <c r="K114" i="25"/>
  <c r="J114" i="25"/>
  <c r="I114" i="25"/>
  <c r="H114" i="25"/>
  <c r="G114" i="25"/>
  <c r="F114" i="25"/>
  <c r="E114" i="25"/>
  <c r="D114" i="25"/>
  <c r="C114" i="25"/>
  <c r="B114" i="25"/>
  <c r="W113" i="25"/>
  <c r="V113" i="25"/>
  <c r="U113" i="25"/>
  <c r="T113" i="25"/>
  <c r="S113" i="25"/>
  <c r="R113" i="25"/>
  <c r="Q113" i="25"/>
  <c r="P113" i="25"/>
  <c r="O113" i="25"/>
  <c r="N113" i="25"/>
  <c r="M113" i="25"/>
  <c r="L113" i="25"/>
  <c r="K113" i="25"/>
  <c r="J113" i="25"/>
  <c r="I113" i="25"/>
  <c r="H113" i="25"/>
  <c r="G113" i="25"/>
  <c r="F113" i="25"/>
  <c r="E113" i="25"/>
  <c r="D113" i="25"/>
  <c r="C113" i="25"/>
  <c r="B113" i="25"/>
  <c r="W112" i="25"/>
  <c r="V112" i="25"/>
  <c r="U112" i="25"/>
  <c r="T112" i="25"/>
  <c r="S112" i="25"/>
  <c r="R112" i="25"/>
  <c r="Q112" i="25"/>
  <c r="P112" i="25"/>
  <c r="O112" i="25"/>
  <c r="N112" i="25"/>
  <c r="M112" i="25"/>
  <c r="L112" i="25"/>
  <c r="K112" i="25"/>
  <c r="J112" i="25"/>
  <c r="I112" i="25"/>
  <c r="H112" i="25"/>
  <c r="G112" i="25"/>
  <c r="F112" i="25"/>
  <c r="E112" i="25"/>
  <c r="D112" i="25"/>
  <c r="C112" i="25"/>
  <c r="B112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C110" i="25" s="1"/>
  <c r="B111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S105" i="25"/>
  <c r="K105" i="25"/>
  <c r="G105" i="25"/>
  <c r="C105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W103" i="25"/>
  <c r="V103" i="25"/>
  <c r="U103" i="25"/>
  <c r="T103" i="25"/>
  <c r="S103" i="25"/>
  <c r="R103" i="25"/>
  <c r="Q103" i="25"/>
  <c r="P103" i="25"/>
  <c r="O103" i="25"/>
  <c r="N103" i="25"/>
  <c r="M103" i="25"/>
  <c r="L103" i="25"/>
  <c r="K103" i="25"/>
  <c r="J103" i="25"/>
  <c r="I103" i="25"/>
  <c r="H103" i="25"/>
  <c r="G103" i="25"/>
  <c r="F103" i="25"/>
  <c r="E103" i="25"/>
  <c r="D103" i="25"/>
  <c r="C103" i="25"/>
  <c r="B103" i="25"/>
  <c r="W102" i="25"/>
  <c r="V102" i="25"/>
  <c r="U102" i="25"/>
  <c r="T102" i="25"/>
  <c r="S102" i="25"/>
  <c r="R102" i="25"/>
  <c r="Q102" i="25"/>
  <c r="P102" i="25"/>
  <c r="O102" i="25"/>
  <c r="N102" i="25"/>
  <c r="M102" i="25"/>
  <c r="L102" i="25"/>
  <c r="K102" i="25"/>
  <c r="J102" i="25"/>
  <c r="I102" i="25"/>
  <c r="H102" i="25"/>
  <c r="G102" i="25"/>
  <c r="F102" i="25"/>
  <c r="E102" i="25"/>
  <c r="D102" i="25"/>
  <c r="C102" i="25"/>
  <c r="B102" i="25"/>
  <c r="W101" i="25"/>
  <c r="V101" i="25"/>
  <c r="U101" i="25"/>
  <c r="T101" i="25"/>
  <c r="S101" i="25"/>
  <c r="R101" i="25"/>
  <c r="Q101" i="25"/>
  <c r="P101" i="25"/>
  <c r="O101" i="25"/>
  <c r="N101" i="25"/>
  <c r="M101" i="25"/>
  <c r="L101" i="25"/>
  <c r="K101" i="25"/>
  <c r="J101" i="25"/>
  <c r="I101" i="25"/>
  <c r="H101" i="25"/>
  <c r="G101" i="25"/>
  <c r="F101" i="25"/>
  <c r="E101" i="25"/>
  <c r="D101" i="25"/>
  <c r="C101" i="25"/>
  <c r="B101" i="25"/>
  <c r="W100" i="25"/>
  <c r="V100" i="25"/>
  <c r="U100" i="25"/>
  <c r="T100" i="25"/>
  <c r="S100" i="25"/>
  <c r="R100" i="25"/>
  <c r="R98" i="25" s="1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D98" i="25" s="1"/>
  <c r="C100" i="25"/>
  <c r="B100" i="25"/>
  <c r="W99" i="25"/>
  <c r="V99" i="25"/>
  <c r="U99" i="25"/>
  <c r="T99" i="25"/>
  <c r="T98" i="25" s="1"/>
  <c r="S99" i="25"/>
  <c r="R99" i="25"/>
  <c r="Q99" i="25"/>
  <c r="P99" i="25"/>
  <c r="O99" i="25"/>
  <c r="N99" i="25"/>
  <c r="M99" i="25"/>
  <c r="L99" i="25"/>
  <c r="L98" i="25" s="1"/>
  <c r="K99" i="25"/>
  <c r="J99" i="25"/>
  <c r="I99" i="25"/>
  <c r="H99" i="25"/>
  <c r="H98" i="25" s="1"/>
  <c r="G99" i="25"/>
  <c r="F99" i="25"/>
  <c r="E99" i="25"/>
  <c r="D99" i="25"/>
  <c r="C99" i="25"/>
  <c r="B99" i="25"/>
  <c r="W69" i="25"/>
  <c r="W122" i="25" s="1"/>
  <c r="V69" i="25"/>
  <c r="U69" i="25"/>
  <c r="T69" i="25"/>
  <c r="S69" i="25"/>
  <c r="R69" i="25"/>
  <c r="R154" i="25" s="1"/>
  <c r="Q69" i="25"/>
  <c r="Q154" i="25" s="1"/>
  <c r="P69" i="25"/>
  <c r="P154" i="25" s="1"/>
  <c r="O69" i="25"/>
  <c r="O122" i="25" s="1"/>
  <c r="N69" i="25"/>
  <c r="M69" i="25"/>
  <c r="L69" i="25"/>
  <c r="K69" i="25"/>
  <c r="J69" i="25"/>
  <c r="J154" i="25" s="1"/>
  <c r="I69" i="25"/>
  <c r="I154" i="25" s="1"/>
  <c r="H69" i="25"/>
  <c r="H154" i="25" s="1"/>
  <c r="G69" i="25"/>
  <c r="G122" i="25" s="1"/>
  <c r="F69" i="25"/>
  <c r="E69" i="25"/>
  <c r="D69" i="25"/>
  <c r="C69" i="25"/>
  <c r="B69" i="25"/>
  <c r="B154" i="26" s="1"/>
  <c r="W56" i="25"/>
  <c r="W153" i="26" s="1"/>
  <c r="V56" i="25"/>
  <c r="V153" i="25" s="1"/>
  <c r="U56" i="25"/>
  <c r="U153" i="25" s="1"/>
  <c r="T56" i="25"/>
  <c r="T153" i="25" s="1"/>
  <c r="S56" i="25"/>
  <c r="R56" i="25"/>
  <c r="Q56" i="25"/>
  <c r="P56" i="25"/>
  <c r="P153" i="25" s="1"/>
  <c r="O56" i="25"/>
  <c r="O153" i="25" s="1"/>
  <c r="N56" i="25"/>
  <c r="N153" i="25" s="1"/>
  <c r="M56" i="25"/>
  <c r="M153" i="25" s="1"/>
  <c r="L56" i="25"/>
  <c r="L153" i="25" s="1"/>
  <c r="K56" i="25"/>
  <c r="J56" i="25"/>
  <c r="J153" i="25" s="1"/>
  <c r="I56" i="25"/>
  <c r="H56" i="25"/>
  <c r="H153" i="26" s="1"/>
  <c r="G56" i="25"/>
  <c r="G119" i="25" s="1"/>
  <c r="F56" i="25"/>
  <c r="F153" i="25" s="1"/>
  <c r="E56" i="25"/>
  <c r="E153" i="25" s="1"/>
  <c r="D56" i="25"/>
  <c r="D153" i="25" s="1"/>
  <c r="C56" i="25"/>
  <c r="B56" i="25"/>
  <c r="W43" i="25"/>
  <c r="V43" i="25"/>
  <c r="V152" i="26" s="1"/>
  <c r="U43" i="25"/>
  <c r="U152" i="26" s="1"/>
  <c r="T43" i="25"/>
  <c r="T116" i="25" s="1"/>
  <c r="S43" i="25"/>
  <c r="S116" i="25" s="1"/>
  <c r="R43" i="25"/>
  <c r="R152" i="25" s="1"/>
  <c r="Q43" i="25"/>
  <c r="P43" i="25"/>
  <c r="O43" i="25"/>
  <c r="N43" i="25"/>
  <c r="N116" i="25" s="1"/>
  <c r="M43" i="25"/>
  <c r="M116" i="25" s="1"/>
  <c r="L43" i="25"/>
  <c r="L152" i="25" s="1"/>
  <c r="K43" i="25"/>
  <c r="K152" i="25" s="1"/>
  <c r="J43" i="25"/>
  <c r="J152" i="25" s="1"/>
  <c r="I43" i="25"/>
  <c r="I152" i="25" s="1"/>
  <c r="H43" i="25"/>
  <c r="G43" i="25"/>
  <c r="G152" i="25" s="1"/>
  <c r="F43" i="25"/>
  <c r="F116" i="25" s="1"/>
  <c r="E43" i="25"/>
  <c r="E116" i="25" s="1"/>
  <c r="D43" i="25"/>
  <c r="D116" i="25" s="1"/>
  <c r="C43" i="25"/>
  <c r="C116" i="25" s="1"/>
  <c r="B43" i="25"/>
  <c r="B152" i="25" s="1"/>
  <c r="W17" i="25"/>
  <c r="W143" i="25" s="1"/>
  <c r="V17" i="25"/>
  <c r="V143" i="25" s="1"/>
  <c r="U17" i="25"/>
  <c r="T17" i="25"/>
  <c r="S17" i="25"/>
  <c r="R17" i="25"/>
  <c r="R143" i="25" s="1"/>
  <c r="Q17" i="25"/>
  <c r="Q143" i="25" s="1"/>
  <c r="P17" i="25"/>
  <c r="P143" i="25" s="1"/>
  <c r="O17" i="25"/>
  <c r="O143" i="25" s="1"/>
  <c r="N17" i="25"/>
  <c r="N143" i="25" s="1"/>
  <c r="M17" i="25"/>
  <c r="L17" i="25"/>
  <c r="L143" i="27" s="1"/>
  <c r="K17" i="25"/>
  <c r="K143" i="25" s="1"/>
  <c r="J17" i="25"/>
  <c r="J143" i="25" s="1"/>
  <c r="I17" i="25"/>
  <c r="I143" i="25" s="1"/>
  <c r="H17" i="25"/>
  <c r="H143" i="25" s="1"/>
  <c r="G17" i="25"/>
  <c r="G143" i="25" s="1"/>
  <c r="F17" i="25"/>
  <c r="F143" i="25" s="1"/>
  <c r="E17" i="25"/>
  <c r="D17" i="25"/>
  <c r="D143" i="25" s="1"/>
  <c r="C17" i="25"/>
  <c r="C143" i="25" s="1"/>
  <c r="B17" i="25"/>
  <c r="B143" i="25" s="1"/>
  <c r="A1" i="25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K68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W60" i="24"/>
  <c r="V60" i="24"/>
  <c r="U60" i="24"/>
  <c r="U119" i="4" s="1"/>
  <c r="T60" i="24"/>
  <c r="T77" i="24" s="1"/>
  <c r="T174" i="4" s="1"/>
  <c r="S60" i="24"/>
  <c r="S119" i="4" s="1"/>
  <c r="R60" i="24"/>
  <c r="R119" i="4" s="1"/>
  <c r="Q60" i="24"/>
  <c r="P60" i="24"/>
  <c r="P77" i="24" s="1"/>
  <c r="P174" i="4" s="1"/>
  <c r="O60" i="24"/>
  <c r="N60" i="24"/>
  <c r="M60" i="24"/>
  <c r="L60" i="24"/>
  <c r="K60" i="24"/>
  <c r="J60" i="24"/>
  <c r="I60" i="24"/>
  <c r="H60" i="24"/>
  <c r="G60" i="24"/>
  <c r="F60" i="24"/>
  <c r="E60" i="24"/>
  <c r="D60" i="24"/>
  <c r="D119" i="4" s="1"/>
  <c r="C60" i="24"/>
  <c r="B60" i="24"/>
  <c r="B119" i="4" s="1"/>
  <c r="W59" i="24"/>
  <c r="V59" i="24"/>
  <c r="U59" i="24"/>
  <c r="T59" i="24"/>
  <c r="T57" i="24" s="1"/>
  <c r="T116" i="4" s="1"/>
  <c r="S59" i="24"/>
  <c r="R59" i="24"/>
  <c r="Q59" i="24"/>
  <c r="P59" i="24"/>
  <c r="O59" i="24"/>
  <c r="O118" i="4" s="1"/>
  <c r="N59" i="24"/>
  <c r="N118" i="4" s="1"/>
  <c r="M59" i="24"/>
  <c r="L59" i="24"/>
  <c r="K59" i="24"/>
  <c r="J59" i="24"/>
  <c r="J118" i="4" s="1"/>
  <c r="I59" i="24"/>
  <c r="I118" i="4" s="1"/>
  <c r="H59" i="24"/>
  <c r="G59" i="24"/>
  <c r="F59" i="24"/>
  <c r="E59" i="24"/>
  <c r="D59" i="24"/>
  <c r="C59" i="24"/>
  <c r="B59" i="24"/>
  <c r="W58" i="24"/>
  <c r="V58" i="24"/>
  <c r="U58" i="24"/>
  <c r="T58" i="24"/>
  <c r="T117" i="4" s="1"/>
  <c r="S58" i="24"/>
  <c r="R58" i="24"/>
  <c r="Q58" i="24"/>
  <c r="P58" i="24"/>
  <c r="O58" i="24"/>
  <c r="N58" i="24"/>
  <c r="M58" i="24"/>
  <c r="L58" i="24"/>
  <c r="K58" i="24"/>
  <c r="J58" i="24"/>
  <c r="I58" i="24"/>
  <c r="I117" i="4" s="1"/>
  <c r="H58" i="24"/>
  <c r="G58" i="24"/>
  <c r="F58" i="24"/>
  <c r="E58" i="24"/>
  <c r="E57" i="24" s="1"/>
  <c r="D58" i="24"/>
  <c r="D57" i="24" s="1"/>
  <c r="D116" i="4" s="1"/>
  <c r="C58" i="24"/>
  <c r="C57" i="24" s="1"/>
  <c r="C116" i="4" s="1"/>
  <c r="B58" i="24"/>
  <c r="S57" i="24"/>
  <c r="S116" i="4" s="1"/>
  <c r="W55" i="24"/>
  <c r="V55" i="24"/>
  <c r="U55" i="24"/>
  <c r="U69" i="24" s="1"/>
  <c r="T55" i="24"/>
  <c r="T69" i="24" s="1"/>
  <c r="S55" i="24"/>
  <c r="R55" i="24"/>
  <c r="Q55" i="24"/>
  <c r="P55" i="24"/>
  <c r="P69" i="24" s="1"/>
  <c r="O55" i="24"/>
  <c r="O72" i="4" s="1"/>
  <c r="O145" i="4" s="1"/>
  <c r="N55" i="24"/>
  <c r="N72" i="4" s="1"/>
  <c r="M55" i="24"/>
  <c r="M69" i="24" s="1"/>
  <c r="L55" i="24"/>
  <c r="L69" i="24" s="1"/>
  <c r="K55" i="24"/>
  <c r="K77" i="24" s="1"/>
  <c r="J55" i="24"/>
  <c r="I55" i="24"/>
  <c r="I77" i="24" s="1"/>
  <c r="H55" i="24"/>
  <c r="H69" i="24" s="1"/>
  <c r="G55" i="24"/>
  <c r="G77" i="24" s="1"/>
  <c r="F55" i="24"/>
  <c r="F77" i="24" s="1"/>
  <c r="E55" i="24"/>
  <c r="E77" i="24" s="1"/>
  <c r="E174" i="4" s="1"/>
  <c r="D55" i="24"/>
  <c r="D69" i="24" s="1"/>
  <c r="C55" i="24"/>
  <c r="C77" i="24" s="1"/>
  <c r="B55" i="24"/>
  <c r="W54" i="24"/>
  <c r="V54" i="24"/>
  <c r="V76" i="24" s="1"/>
  <c r="V173" i="4" s="1"/>
  <c r="U54" i="24"/>
  <c r="T54" i="24"/>
  <c r="S54" i="24"/>
  <c r="S68" i="24" s="1"/>
  <c r="R54" i="24"/>
  <c r="R68" i="24" s="1"/>
  <c r="Q54" i="24"/>
  <c r="P54" i="24"/>
  <c r="O54" i="24"/>
  <c r="N54" i="24"/>
  <c r="M54" i="24"/>
  <c r="L54" i="24"/>
  <c r="K54" i="24"/>
  <c r="J54" i="24"/>
  <c r="J68" i="24" s="1"/>
  <c r="I54" i="24"/>
  <c r="H54" i="24"/>
  <c r="H71" i="4" s="1"/>
  <c r="G54" i="24"/>
  <c r="F54" i="24"/>
  <c r="E54" i="24"/>
  <c r="E76" i="24" s="1"/>
  <c r="E173" i="4" s="1"/>
  <c r="D54" i="24"/>
  <c r="D71" i="4" s="1"/>
  <c r="C54" i="24"/>
  <c r="C76" i="24" s="1"/>
  <c r="C173" i="4" s="1"/>
  <c r="B54" i="24"/>
  <c r="B68" i="24" s="1"/>
  <c r="W53" i="24"/>
  <c r="W75" i="24" s="1"/>
  <c r="V53" i="24"/>
  <c r="V70" i="4" s="1"/>
  <c r="V143" i="4" s="1"/>
  <c r="U53" i="24"/>
  <c r="U75" i="24" s="1"/>
  <c r="T53" i="24"/>
  <c r="T75" i="24" s="1"/>
  <c r="T172" i="4" s="1"/>
  <c r="S53" i="24"/>
  <c r="S75" i="24" s="1"/>
  <c r="S172" i="4" s="1"/>
  <c r="R53" i="24"/>
  <c r="R70" i="4" s="1"/>
  <c r="R143" i="4" s="1"/>
  <c r="Q53" i="24"/>
  <c r="P53" i="24"/>
  <c r="P67" i="24" s="1"/>
  <c r="O53" i="24"/>
  <c r="N53" i="24"/>
  <c r="M53" i="24"/>
  <c r="M70" i="4" s="1"/>
  <c r="M143" i="4" s="1"/>
  <c r="L53" i="24"/>
  <c r="K53" i="24"/>
  <c r="J53" i="24"/>
  <c r="I53" i="24"/>
  <c r="H53" i="24"/>
  <c r="H67" i="24" s="1"/>
  <c r="G53" i="24"/>
  <c r="F53" i="24"/>
  <c r="E53" i="24"/>
  <c r="D53" i="24"/>
  <c r="C53" i="24"/>
  <c r="B5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W4" i="24"/>
  <c r="W3" i="24" s="1"/>
  <c r="W17" i="4" s="1"/>
  <c r="V4" i="24"/>
  <c r="V3" i="24" s="1"/>
  <c r="U4" i="24"/>
  <c r="U3" i="24" s="1"/>
  <c r="T4" i="24"/>
  <c r="T3" i="24" s="1"/>
  <c r="S4" i="24"/>
  <c r="S3" i="24" s="1"/>
  <c r="S17" i="4" s="1"/>
  <c r="R4" i="24"/>
  <c r="Q4" i="24"/>
  <c r="Q3" i="24" s="1"/>
  <c r="Q17" i="4" s="1"/>
  <c r="P4" i="24"/>
  <c r="O4" i="24"/>
  <c r="O3" i="24" s="1"/>
  <c r="O17" i="4" s="1"/>
  <c r="N4" i="24"/>
  <c r="N3" i="24" s="1"/>
  <c r="N17" i="4" s="1"/>
  <c r="M4" i="24"/>
  <c r="M3" i="24" s="1"/>
  <c r="L4" i="24"/>
  <c r="L3" i="24" s="1"/>
  <c r="K4" i="24"/>
  <c r="J4" i="24"/>
  <c r="I4" i="24"/>
  <c r="I3" i="24" s="1"/>
  <c r="H4" i="24"/>
  <c r="G4" i="24"/>
  <c r="F4" i="24"/>
  <c r="F3" i="24" s="1"/>
  <c r="E4" i="24"/>
  <c r="E3" i="24" s="1"/>
  <c r="D4" i="24"/>
  <c r="D3" i="24" s="1"/>
  <c r="C4" i="24"/>
  <c r="B4" i="24"/>
  <c r="R3" i="24"/>
  <c r="P3" i="24"/>
  <c r="P17" i="4" s="1"/>
  <c r="K3" i="24"/>
  <c r="J3" i="24"/>
  <c r="H3" i="24"/>
  <c r="G3" i="24"/>
  <c r="C3" i="24"/>
  <c r="B3" i="24"/>
  <c r="A1" i="24"/>
  <c r="W214" i="23"/>
  <c r="V214" i="23"/>
  <c r="U214" i="23"/>
  <c r="T214" i="23"/>
  <c r="S214" i="23"/>
  <c r="R214" i="23"/>
  <c r="Q214" i="23"/>
  <c r="P214" i="23"/>
  <c r="O214" i="23"/>
  <c r="N214" i="23"/>
  <c r="M214" i="23"/>
  <c r="L214" i="23"/>
  <c r="K214" i="23"/>
  <c r="J214" i="23"/>
  <c r="I214" i="23"/>
  <c r="H214" i="23"/>
  <c r="G214" i="23"/>
  <c r="F214" i="23"/>
  <c r="E214" i="23"/>
  <c r="D214" i="23"/>
  <c r="C214" i="23"/>
  <c r="B214" i="23"/>
  <c r="T213" i="23"/>
  <c r="L213" i="23"/>
  <c r="H213" i="23"/>
  <c r="W212" i="23"/>
  <c r="V212" i="23"/>
  <c r="U212" i="23"/>
  <c r="T212" i="23"/>
  <c r="S212" i="23"/>
  <c r="R212" i="23"/>
  <c r="Q212" i="23"/>
  <c r="P212" i="23"/>
  <c r="O212" i="23"/>
  <c r="N212" i="23"/>
  <c r="M212" i="23"/>
  <c r="L212" i="23"/>
  <c r="K212" i="23"/>
  <c r="J212" i="23"/>
  <c r="I212" i="23"/>
  <c r="H212" i="23"/>
  <c r="G212" i="23"/>
  <c r="F212" i="23"/>
  <c r="E212" i="23"/>
  <c r="D212" i="23"/>
  <c r="C212" i="23"/>
  <c r="B212" i="23"/>
  <c r="D211" i="23"/>
  <c r="C211" i="23"/>
  <c r="W210" i="23"/>
  <c r="V210" i="23"/>
  <c r="U210" i="23"/>
  <c r="T210" i="23"/>
  <c r="S210" i="23"/>
  <c r="R210" i="23"/>
  <c r="Q210" i="23"/>
  <c r="P210" i="23"/>
  <c r="O210" i="23"/>
  <c r="N210" i="23"/>
  <c r="M210" i="23"/>
  <c r="L210" i="23"/>
  <c r="K210" i="23"/>
  <c r="J210" i="23"/>
  <c r="I210" i="23"/>
  <c r="H210" i="23"/>
  <c r="G210" i="23"/>
  <c r="F210" i="23"/>
  <c r="E210" i="23"/>
  <c r="D210" i="23"/>
  <c r="C210" i="23"/>
  <c r="B210" i="23"/>
  <c r="W209" i="23"/>
  <c r="V209" i="23"/>
  <c r="U209" i="23"/>
  <c r="T209" i="23"/>
  <c r="S209" i="23"/>
  <c r="R209" i="23"/>
  <c r="Q209" i="23"/>
  <c r="P209" i="23"/>
  <c r="O209" i="23"/>
  <c r="N209" i="23"/>
  <c r="M209" i="23"/>
  <c r="L209" i="23"/>
  <c r="K209" i="23"/>
  <c r="J209" i="23"/>
  <c r="I209" i="23"/>
  <c r="H209" i="23"/>
  <c r="G209" i="23"/>
  <c r="F209" i="23"/>
  <c r="E209" i="23"/>
  <c r="D209" i="23"/>
  <c r="C209" i="23"/>
  <c r="B209" i="23"/>
  <c r="W208" i="23"/>
  <c r="V208" i="23"/>
  <c r="U208" i="23"/>
  <c r="T208" i="23"/>
  <c r="S208" i="23"/>
  <c r="R208" i="23"/>
  <c r="Q208" i="23"/>
  <c r="P208" i="23"/>
  <c r="O208" i="23"/>
  <c r="N208" i="23"/>
  <c r="M208" i="23"/>
  <c r="L208" i="23"/>
  <c r="K208" i="23"/>
  <c r="J208" i="23"/>
  <c r="I208" i="23"/>
  <c r="H208" i="23"/>
  <c r="G208" i="23"/>
  <c r="F208" i="23"/>
  <c r="E208" i="23"/>
  <c r="D208" i="23"/>
  <c r="C208" i="23"/>
  <c r="B208" i="23"/>
  <c r="W207" i="23"/>
  <c r="V207" i="23"/>
  <c r="U207" i="23"/>
  <c r="T207" i="23"/>
  <c r="S207" i="23"/>
  <c r="R207" i="23"/>
  <c r="Q207" i="23"/>
  <c r="P207" i="23"/>
  <c r="O207" i="23"/>
  <c r="N207" i="23"/>
  <c r="M207" i="23"/>
  <c r="L207" i="23"/>
  <c r="K207" i="23"/>
  <c r="J207" i="23"/>
  <c r="I207" i="23"/>
  <c r="H207" i="23"/>
  <c r="G207" i="23"/>
  <c r="F207" i="23"/>
  <c r="E207" i="23"/>
  <c r="D207" i="23"/>
  <c r="C207" i="23"/>
  <c r="B207" i="23"/>
  <c r="W206" i="23"/>
  <c r="W205" i="23" s="1"/>
  <c r="V206" i="23"/>
  <c r="U206" i="23"/>
  <c r="T206" i="23"/>
  <c r="S206" i="23"/>
  <c r="R206" i="23"/>
  <c r="Q206" i="23"/>
  <c r="P206" i="23"/>
  <c r="O206" i="23"/>
  <c r="N206" i="23"/>
  <c r="M206" i="23"/>
  <c r="L206" i="23"/>
  <c r="K206" i="23"/>
  <c r="J206" i="23"/>
  <c r="I206" i="23"/>
  <c r="H206" i="23"/>
  <c r="G206" i="23"/>
  <c r="F206" i="23"/>
  <c r="E206" i="23"/>
  <c r="D206" i="23"/>
  <c r="C206" i="23"/>
  <c r="B206" i="23"/>
  <c r="P203" i="23"/>
  <c r="H203" i="23"/>
  <c r="G203" i="23"/>
  <c r="V202" i="23"/>
  <c r="U202" i="23"/>
  <c r="T202" i="23"/>
  <c r="W200" i="23"/>
  <c r="V200" i="23"/>
  <c r="U200" i="23"/>
  <c r="T200" i="23"/>
  <c r="S200" i="23"/>
  <c r="R200" i="23"/>
  <c r="Q200" i="23"/>
  <c r="P200" i="23"/>
  <c r="O200" i="23"/>
  <c r="N200" i="23"/>
  <c r="M200" i="23"/>
  <c r="L200" i="23"/>
  <c r="K200" i="23"/>
  <c r="J200" i="23"/>
  <c r="I200" i="23"/>
  <c r="H200" i="23"/>
  <c r="G200" i="23"/>
  <c r="F200" i="23"/>
  <c r="E200" i="23"/>
  <c r="D200" i="23"/>
  <c r="C200" i="23"/>
  <c r="B200" i="23"/>
  <c r="W199" i="23"/>
  <c r="V199" i="23"/>
  <c r="U199" i="23"/>
  <c r="T199" i="23"/>
  <c r="S199" i="23"/>
  <c r="R199" i="23"/>
  <c r="Q199" i="23"/>
  <c r="P199" i="23"/>
  <c r="O199" i="23"/>
  <c r="N199" i="23"/>
  <c r="M199" i="23"/>
  <c r="L199" i="23"/>
  <c r="K199" i="23"/>
  <c r="J199" i="23"/>
  <c r="I199" i="23"/>
  <c r="H199" i="23"/>
  <c r="G199" i="23"/>
  <c r="F199" i="23"/>
  <c r="E199" i="23"/>
  <c r="D199" i="23"/>
  <c r="C199" i="23"/>
  <c r="B199" i="23"/>
  <c r="W198" i="23"/>
  <c r="V198" i="23"/>
  <c r="U198" i="23"/>
  <c r="T198" i="23"/>
  <c r="S198" i="23"/>
  <c r="R198" i="23"/>
  <c r="Q198" i="23"/>
  <c r="P198" i="23"/>
  <c r="O198" i="23"/>
  <c r="N198" i="23"/>
  <c r="M198" i="23"/>
  <c r="L198" i="23"/>
  <c r="K198" i="23"/>
  <c r="J198" i="23"/>
  <c r="I198" i="23"/>
  <c r="H198" i="23"/>
  <c r="G198" i="23"/>
  <c r="F198" i="23"/>
  <c r="E198" i="23"/>
  <c r="D198" i="23"/>
  <c r="C198" i="23"/>
  <c r="B198" i="23"/>
  <c r="W197" i="23"/>
  <c r="V197" i="23"/>
  <c r="U197" i="23"/>
  <c r="T197" i="23"/>
  <c r="S197" i="23"/>
  <c r="R197" i="23"/>
  <c r="Q197" i="23"/>
  <c r="P197" i="23"/>
  <c r="O197" i="23"/>
  <c r="N197" i="23"/>
  <c r="M197" i="23"/>
  <c r="L197" i="23"/>
  <c r="K197" i="23"/>
  <c r="J197" i="23"/>
  <c r="I197" i="23"/>
  <c r="H197" i="23"/>
  <c r="G197" i="23"/>
  <c r="F197" i="23"/>
  <c r="E197" i="23"/>
  <c r="D197" i="23"/>
  <c r="C197" i="23"/>
  <c r="B197" i="23"/>
  <c r="W196" i="23"/>
  <c r="V196" i="23"/>
  <c r="U196" i="23"/>
  <c r="T196" i="23"/>
  <c r="S196" i="23"/>
  <c r="R196" i="23"/>
  <c r="Q196" i="23"/>
  <c r="P196" i="23"/>
  <c r="O196" i="23"/>
  <c r="N196" i="23"/>
  <c r="M196" i="23"/>
  <c r="L196" i="23"/>
  <c r="K196" i="23"/>
  <c r="J196" i="23"/>
  <c r="I196" i="23"/>
  <c r="H196" i="23"/>
  <c r="G196" i="23"/>
  <c r="F196" i="23"/>
  <c r="E196" i="23"/>
  <c r="D196" i="23"/>
  <c r="C196" i="23"/>
  <c r="B196" i="23"/>
  <c r="W195" i="23"/>
  <c r="V195" i="23"/>
  <c r="U195" i="23"/>
  <c r="T195" i="23"/>
  <c r="S195" i="23"/>
  <c r="R195" i="23"/>
  <c r="Q195" i="23"/>
  <c r="P195" i="23"/>
  <c r="O195" i="23"/>
  <c r="N195" i="23"/>
  <c r="M195" i="23"/>
  <c r="L195" i="23"/>
  <c r="K195" i="23"/>
  <c r="J195" i="23"/>
  <c r="I195" i="23"/>
  <c r="H195" i="23"/>
  <c r="G195" i="23"/>
  <c r="F195" i="23"/>
  <c r="E195" i="23"/>
  <c r="D195" i="23"/>
  <c r="C195" i="23"/>
  <c r="B195" i="23"/>
  <c r="V192" i="23"/>
  <c r="S192" i="23"/>
  <c r="W191" i="23"/>
  <c r="V191" i="23"/>
  <c r="U191" i="23"/>
  <c r="T191" i="23"/>
  <c r="S191" i="23"/>
  <c r="R191" i="23"/>
  <c r="Q191" i="23"/>
  <c r="P191" i="23"/>
  <c r="O191" i="23"/>
  <c r="N191" i="23"/>
  <c r="M191" i="23"/>
  <c r="L191" i="23"/>
  <c r="K191" i="23"/>
  <c r="J191" i="23"/>
  <c r="I191" i="23"/>
  <c r="H191" i="23"/>
  <c r="G191" i="23"/>
  <c r="F191" i="23"/>
  <c r="E191" i="23"/>
  <c r="D191" i="23"/>
  <c r="C191" i="23"/>
  <c r="B191" i="23"/>
  <c r="W190" i="23"/>
  <c r="V190" i="23"/>
  <c r="U190" i="23"/>
  <c r="T190" i="23"/>
  <c r="S190" i="23"/>
  <c r="R190" i="23"/>
  <c r="Q190" i="23"/>
  <c r="P190" i="23"/>
  <c r="O190" i="23"/>
  <c r="N190" i="23"/>
  <c r="M190" i="23"/>
  <c r="L190" i="23"/>
  <c r="K190" i="23"/>
  <c r="J190" i="23"/>
  <c r="I190" i="23"/>
  <c r="H190" i="23"/>
  <c r="G190" i="23"/>
  <c r="F190" i="23"/>
  <c r="E190" i="23"/>
  <c r="D190" i="23"/>
  <c r="C190" i="23"/>
  <c r="B190" i="23"/>
  <c r="W189" i="23"/>
  <c r="V189" i="23"/>
  <c r="U189" i="23"/>
  <c r="T189" i="23"/>
  <c r="S189" i="23"/>
  <c r="R189" i="23"/>
  <c r="Q189" i="23"/>
  <c r="P189" i="23"/>
  <c r="O189" i="23"/>
  <c r="N189" i="23"/>
  <c r="M189" i="23"/>
  <c r="L189" i="23"/>
  <c r="K189" i="23"/>
  <c r="J189" i="23"/>
  <c r="I189" i="23"/>
  <c r="H189" i="23"/>
  <c r="G189" i="23"/>
  <c r="F189" i="23"/>
  <c r="E189" i="23"/>
  <c r="D189" i="23"/>
  <c r="C189" i="23"/>
  <c r="B189" i="23"/>
  <c r="W188" i="23"/>
  <c r="V188" i="23"/>
  <c r="U188" i="23"/>
  <c r="T188" i="23"/>
  <c r="S188" i="23"/>
  <c r="R188" i="23"/>
  <c r="Q188" i="23"/>
  <c r="P188" i="23"/>
  <c r="O188" i="23"/>
  <c r="N188" i="23"/>
  <c r="M188" i="23"/>
  <c r="L188" i="23"/>
  <c r="K188" i="23"/>
  <c r="J188" i="23"/>
  <c r="I188" i="23"/>
  <c r="H188" i="23"/>
  <c r="G188" i="23"/>
  <c r="F188" i="23"/>
  <c r="E188" i="23"/>
  <c r="D188" i="23"/>
  <c r="C188" i="23"/>
  <c r="B188" i="23"/>
  <c r="W187" i="23"/>
  <c r="V187" i="23"/>
  <c r="U187" i="23"/>
  <c r="T187" i="23"/>
  <c r="S187" i="23"/>
  <c r="R187" i="23"/>
  <c r="Q187" i="23"/>
  <c r="P187" i="23"/>
  <c r="O187" i="23"/>
  <c r="N187" i="23"/>
  <c r="M187" i="23"/>
  <c r="L187" i="23"/>
  <c r="K187" i="23"/>
  <c r="J187" i="23"/>
  <c r="I187" i="23"/>
  <c r="H187" i="23"/>
  <c r="G187" i="23"/>
  <c r="F187" i="23"/>
  <c r="E187" i="23"/>
  <c r="D187" i="23"/>
  <c r="C187" i="23"/>
  <c r="B187" i="23"/>
  <c r="W186" i="23"/>
  <c r="V186" i="23"/>
  <c r="U186" i="23"/>
  <c r="T186" i="23"/>
  <c r="S186" i="23"/>
  <c r="R186" i="23"/>
  <c r="Q186" i="23"/>
  <c r="P186" i="23"/>
  <c r="O186" i="23"/>
  <c r="N186" i="23"/>
  <c r="M186" i="23"/>
  <c r="L186" i="23"/>
  <c r="K186" i="23"/>
  <c r="J186" i="23"/>
  <c r="I186" i="23"/>
  <c r="H186" i="23"/>
  <c r="G186" i="23"/>
  <c r="F186" i="23"/>
  <c r="E186" i="23"/>
  <c r="D186" i="23"/>
  <c r="C186" i="23"/>
  <c r="B186" i="23"/>
  <c r="W185" i="23"/>
  <c r="V185" i="23"/>
  <c r="U185" i="23"/>
  <c r="T185" i="23"/>
  <c r="S185" i="23"/>
  <c r="R185" i="23"/>
  <c r="Q185" i="23"/>
  <c r="P185" i="23"/>
  <c r="O185" i="23"/>
  <c r="N185" i="23"/>
  <c r="M185" i="23"/>
  <c r="L185" i="23"/>
  <c r="K185" i="23"/>
  <c r="J185" i="23"/>
  <c r="I185" i="23"/>
  <c r="H185" i="23"/>
  <c r="G185" i="23"/>
  <c r="F185" i="23"/>
  <c r="E185" i="23"/>
  <c r="D185" i="23"/>
  <c r="C185" i="23"/>
  <c r="B185" i="23"/>
  <c r="W184" i="23"/>
  <c r="V184" i="23"/>
  <c r="U184" i="23"/>
  <c r="T184" i="23"/>
  <c r="S184" i="23"/>
  <c r="R184" i="23"/>
  <c r="Q184" i="23"/>
  <c r="P184" i="23"/>
  <c r="O184" i="23"/>
  <c r="N184" i="23"/>
  <c r="M184" i="23"/>
  <c r="L184" i="23"/>
  <c r="K184" i="23"/>
  <c r="J184" i="23"/>
  <c r="I184" i="23"/>
  <c r="H184" i="23"/>
  <c r="G184" i="23"/>
  <c r="F184" i="23"/>
  <c r="E184" i="23"/>
  <c r="D184" i="23"/>
  <c r="C184" i="23"/>
  <c r="B184" i="23"/>
  <c r="W178" i="23"/>
  <c r="V178" i="23"/>
  <c r="U178" i="23"/>
  <c r="T178" i="23"/>
  <c r="S178" i="23"/>
  <c r="R178" i="23"/>
  <c r="Q178" i="23"/>
  <c r="P178" i="23"/>
  <c r="O178" i="23"/>
  <c r="N178" i="23"/>
  <c r="M178" i="23"/>
  <c r="L178" i="23"/>
  <c r="K178" i="23"/>
  <c r="J178" i="23"/>
  <c r="I178" i="23"/>
  <c r="H178" i="23"/>
  <c r="G178" i="23"/>
  <c r="F178" i="23"/>
  <c r="E178" i="23"/>
  <c r="D178" i="23"/>
  <c r="C178" i="23"/>
  <c r="B178" i="23"/>
  <c r="W177" i="23"/>
  <c r="V177" i="23"/>
  <c r="U177" i="23"/>
  <c r="T177" i="23"/>
  <c r="S177" i="23"/>
  <c r="R177" i="23"/>
  <c r="Q177" i="23"/>
  <c r="P177" i="23"/>
  <c r="O177" i="23"/>
  <c r="N177" i="23"/>
  <c r="M177" i="23"/>
  <c r="L177" i="23"/>
  <c r="K177" i="23"/>
  <c r="J177" i="23"/>
  <c r="I177" i="23"/>
  <c r="H177" i="23"/>
  <c r="G177" i="23"/>
  <c r="F177" i="23"/>
  <c r="E177" i="23"/>
  <c r="D177" i="23"/>
  <c r="C177" i="23"/>
  <c r="B177" i="23"/>
  <c r="W174" i="23"/>
  <c r="V174" i="23"/>
  <c r="U174" i="23"/>
  <c r="T174" i="23"/>
  <c r="S174" i="23"/>
  <c r="R174" i="23"/>
  <c r="Q174" i="23"/>
  <c r="P174" i="23"/>
  <c r="O174" i="23"/>
  <c r="N174" i="23"/>
  <c r="M174" i="23"/>
  <c r="L174" i="23"/>
  <c r="K174" i="23"/>
  <c r="J174" i="23"/>
  <c r="I174" i="23"/>
  <c r="H174" i="23"/>
  <c r="G174" i="23"/>
  <c r="F174" i="23"/>
  <c r="E174" i="23"/>
  <c r="D174" i="23"/>
  <c r="C174" i="23"/>
  <c r="B174" i="23"/>
  <c r="W173" i="23"/>
  <c r="V173" i="23"/>
  <c r="U173" i="23"/>
  <c r="T173" i="23"/>
  <c r="S173" i="23"/>
  <c r="R173" i="23"/>
  <c r="Q173" i="23"/>
  <c r="P173" i="23"/>
  <c r="O173" i="23"/>
  <c r="N173" i="23"/>
  <c r="M173" i="23"/>
  <c r="L173" i="23"/>
  <c r="K173" i="23"/>
  <c r="J173" i="23"/>
  <c r="I173" i="23"/>
  <c r="H173" i="23"/>
  <c r="G173" i="23"/>
  <c r="F173" i="23"/>
  <c r="E173" i="23"/>
  <c r="D173" i="23"/>
  <c r="C173" i="23"/>
  <c r="B173" i="23"/>
  <c r="W169" i="23"/>
  <c r="V169" i="23"/>
  <c r="U169" i="23"/>
  <c r="T169" i="23"/>
  <c r="S169" i="23"/>
  <c r="R169" i="23"/>
  <c r="Q169" i="23"/>
  <c r="P169" i="23"/>
  <c r="O169" i="23"/>
  <c r="N169" i="23"/>
  <c r="M169" i="23"/>
  <c r="L169" i="23"/>
  <c r="K169" i="23"/>
  <c r="J169" i="23"/>
  <c r="I169" i="23"/>
  <c r="H169" i="23"/>
  <c r="G169" i="23"/>
  <c r="F169" i="23"/>
  <c r="E169" i="23"/>
  <c r="D169" i="23"/>
  <c r="C169" i="23"/>
  <c r="B169" i="23"/>
  <c r="W168" i="23"/>
  <c r="V168" i="23"/>
  <c r="U168" i="23"/>
  <c r="T168" i="23"/>
  <c r="S168" i="23"/>
  <c r="R168" i="23"/>
  <c r="Q168" i="23"/>
  <c r="P168" i="23"/>
  <c r="O168" i="23"/>
  <c r="N168" i="23"/>
  <c r="M168" i="23"/>
  <c r="L168" i="23"/>
  <c r="K168" i="23"/>
  <c r="J168" i="23"/>
  <c r="I168" i="23"/>
  <c r="H168" i="23"/>
  <c r="G168" i="23"/>
  <c r="F168" i="23"/>
  <c r="E168" i="23"/>
  <c r="D168" i="23"/>
  <c r="C168" i="23"/>
  <c r="B168" i="23"/>
  <c r="W167" i="23"/>
  <c r="V167" i="23"/>
  <c r="U167" i="23"/>
  <c r="T167" i="23"/>
  <c r="S167" i="23"/>
  <c r="R167" i="23"/>
  <c r="Q167" i="23"/>
  <c r="P167" i="23"/>
  <c r="O167" i="23"/>
  <c r="N167" i="23"/>
  <c r="M167" i="23"/>
  <c r="L167" i="23"/>
  <c r="K167" i="23"/>
  <c r="J167" i="23"/>
  <c r="I167" i="23"/>
  <c r="H167" i="23"/>
  <c r="G167" i="23"/>
  <c r="F167" i="23"/>
  <c r="E167" i="23"/>
  <c r="D167" i="23"/>
  <c r="C167" i="23"/>
  <c r="B167" i="23"/>
  <c r="W166" i="23"/>
  <c r="V166" i="23"/>
  <c r="U166" i="23"/>
  <c r="T166" i="23"/>
  <c r="S166" i="23"/>
  <c r="R166" i="23"/>
  <c r="Q166" i="23"/>
  <c r="P166" i="23"/>
  <c r="O166" i="23"/>
  <c r="N166" i="23"/>
  <c r="M166" i="23"/>
  <c r="L166" i="23"/>
  <c r="K166" i="23"/>
  <c r="J166" i="23"/>
  <c r="I166" i="23"/>
  <c r="H166" i="23"/>
  <c r="G166" i="23"/>
  <c r="F166" i="23"/>
  <c r="E166" i="23"/>
  <c r="D166" i="23"/>
  <c r="C166" i="23"/>
  <c r="B166" i="23"/>
  <c r="W162" i="23"/>
  <c r="V162" i="23"/>
  <c r="U162" i="23"/>
  <c r="T162" i="23"/>
  <c r="S162" i="23"/>
  <c r="R162" i="23"/>
  <c r="Q162" i="23"/>
  <c r="P162" i="23"/>
  <c r="O162" i="23"/>
  <c r="N162" i="23"/>
  <c r="M162" i="23"/>
  <c r="L162" i="23"/>
  <c r="K162" i="23"/>
  <c r="J162" i="23"/>
  <c r="I162" i="23"/>
  <c r="H162" i="23"/>
  <c r="G162" i="23"/>
  <c r="F162" i="23"/>
  <c r="E162" i="23"/>
  <c r="D162" i="23"/>
  <c r="C162" i="23"/>
  <c r="B162" i="23"/>
  <c r="W159" i="23"/>
  <c r="V159" i="23"/>
  <c r="U159" i="23"/>
  <c r="T159" i="23"/>
  <c r="S159" i="23"/>
  <c r="R159" i="23"/>
  <c r="Q159" i="23"/>
  <c r="P159" i="23"/>
  <c r="O159" i="23"/>
  <c r="N159" i="23"/>
  <c r="M159" i="23"/>
  <c r="L159" i="23"/>
  <c r="K159" i="23"/>
  <c r="J159" i="23"/>
  <c r="I159" i="23"/>
  <c r="H159" i="23"/>
  <c r="G159" i="23"/>
  <c r="F159" i="23"/>
  <c r="E159" i="23"/>
  <c r="D159" i="23"/>
  <c r="C159" i="23"/>
  <c r="B159" i="23"/>
  <c r="W156" i="23"/>
  <c r="V156" i="23"/>
  <c r="U156" i="23"/>
  <c r="T156" i="23"/>
  <c r="S156" i="23"/>
  <c r="R156" i="23"/>
  <c r="Q156" i="23"/>
  <c r="P156" i="23"/>
  <c r="O156" i="23"/>
  <c r="N156" i="23"/>
  <c r="M156" i="23"/>
  <c r="L156" i="23"/>
  <c r="K156" i="23"/>
  <c r="J156" i="23"/>
  <c r="I156" i="23"/>
  <c r="H156" i="23"/>
  <c r="G156" i="23"/>
  <c r="F156" i="23"/>
  <c r="E156" i="23"/>
  <c r="D156" i="23"/>
  <c r="C156" i="23"/>
  <c r="B156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W147" i="23"/>
  <c r="V147" i="23"/>
  <c r="U147" i="23"/>
  <c r="T147" i="23"/>
  <c r="S147" i="23"/>
  <c r="R147" i="23"/>
  <c r="Q147" i="23"/>
  <c r="P147" i="23"/>
  <c r="O147" i="23"/>
  <c r="N147" i="23"/>
  <c r="M147" i="23"/>
  <c r="L147" i="23"/>
  <c r="K147" i="23"/>
  <c r="J147" i="23"/>
  <c r="I147" i="23"/>
  <c r="H147" i="23"/>
  <c r="G147" i="23"/>
  <c r="F147" i="23"/>
  <c r="E147" i="23"/>
  <c r="D147" i="23"/>
  <c r="C147" i="23"/>
  <c r="B147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T141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L137" i="23"/>
  <c r="W136" i="23"/>
  <c r="V136" i="23"/>
  <c r="U136" i="23"/>
  <c r="T136" i="23"/>
  <c r="S136" i="23"/>
  <c r="R136" i="23"/>
  <c r="Q136" i="23"/>
  <c r="P136" i="23"/>
  <c r="O136" i="23"/>
  <c r="N136" i="23"/>
  <c r="M136" i="23"/>
  <c r="L136" i="23"/>
  <c r="K136" i="23"/>
  <c r="J136" i="23"/>
  <c r="I136" i="23"/>
  <c r="H136" i="23"/>
  <c r="G136" i="23"/>
  <c r="F136" i="23"/>
  <c r="E136" i="23"/>
  <c r="D136" i="23"/>
  <c r="C136" i="23"/>
  <c r="B136" i="23"/>
  <c r="W135" i="23"/>
  <c r="V135" i="23"/>
  <c r="U135" i="23"/>
  <c r="T135" i="23"/>
  <c r="S135" i="23"/>
  <c r="R135" i="23"/>
  <c r="Q135" i="23"/>
  <c r="P135" i="23"/>
  <c r="O135" i="23"/>
  <c r="N135" i="23"/>
  <c r="M135" i="23"/>
  <c r="L135" i="23"/>
  <c r="K135" i="23"/>
  <c r="J135" i="23"/>
  <c r="I135" i="23"/>
  <c r="H135" i="23"/>
  <c r="G135" i="23"/>
  <c r="F135" i="23"/>
  <c r="E135" i="23"/>
  <c r="D135" i="23"/>
  <c r="C135" i="23"/>
  <c r="B135" i="23"/>
  <c r="W134" i="23"/>
  <c r="V134" i="23"/>
  <c r="U134" i="23"/>
  <c r="T134" i="23"/>
  <c r="S134" i="23"/>
  <c r="R134" i="23"/>
  <c r="Q134" i="23"/>
  <c r="P134" i="23"/>
  <c r="O134" i="23"/>
  <c r="N134" i="23"/>
  <c r="M134" i="23"/>
  <c r="L134" i="23"/>
  <c r="K134" i="23"/>
  <c r="J134" i="23"/>
  <c r="I134" i="23"/>
  <c r="H134" i="23"/>
  <c r="G134" i="23"/>
  <c r="F134" i="23"/>
  <c r="E134" i="23"/>
  <c r="D134" i="23"/>
  <c r="C134" i="23"/>
  <c r="B134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W119" i="23"/>
  <c r="W213" i="23" s="1"/>
  <c r="V119" i="23"/>
  <c r="V213" i="23" s="1"/>
  <c r="U119" i="23"/>
  <c r="U213" i="23" s="1"/>
  <c r="T119" i="23"/>
  <c r="S119" i="23"/>
  <c r="S213" i="23" s="1"/>
  <c r="R119" i="23"/>
  <c r="R213" i="23" s="1"/>
  <c r="Q119" i="23"/>
  <c r="Q213" i="23" s="1"/>
  <c r="P119" i="23"/>
  <c r="O119" i="23"/>
  <c r="N119" i="23"/>
  <c r="N213" i="23" s="1"/>
  <c r="M119" i="23"/>
  <c r="M213" i="23" s="1"/>
  <c r="L119" i="23"/>
  <c r="K119" i="23"/>
  <c r="J119" i="23"/>
  <c r="J213" i="23" s="1"/>
  <c r="I119" i="23"/>
  <c r="I213" i="23" s="1"/>
  <c r="H119" i="23"/>
  <c r="G119" i="23"/>
  <c r="F119" i="23"/>
  <c r="F213" i="23" s="1"/>
  <c r="E119" i="23"/>
  <c r="E213" i="23" s="1"/>
  <c r="D119" i="23"/>
  <c r="C119" i="23"/>
  <c r="B119" i="23"/>
  <c r="B213" i="23" s="1"/>
  <c r="W110" i="23"/>
  <c r="W211" i="23" s="1"/>
  <c r="V110" i="23"/>
  <c r="U110" i="23"/>
  <c r="T110" i="23"/>
  <c r="T99" i="23" s="1"/>
  <c r="T62" i="20" s="1"/>
  <c r="T115" i="4" s="1"/>
  <c r="S110" i="23"/>
  <c r="S99" i="23" s="1"/>
  <c r="S175" i="23" s="1"/>
  <c r="R110" i="23"/>
  <c r="R211" i="23" s="1"/>
  <c r="Q110" i="23"/>
  <c r="P110" i="23"/>
  <c r="P211" i="23" s="1"/>
  <c r="O110" i="23"/>
  <c r="O211" i="23" s="1"/>
  <c r="N110" i="23"/>
  <c r="M110" i="23"/>
  <c r="L110" i="23"/>
  <c r="L99" i="23" s="1"/>
  <c r="K110" i="23"/>
  <c r="K211" i="23" s="1"/>
  <c r="J110" i="23"/>
  <c r="J211" i="23" s="1"/>
  <c r="I110" i="23"/>
  <c r="H110" i="23"/>
  <c r="G110" i="23"/>
  <c r="G211" i="23" s="1"/>
  <c r="F110" i="23"/>
  <c r="E110" i="23"/>
  <c r="D110" i="23"/>
  <c r="C110" i="23"/>
  <c r="B110" i="23"/>
  <c r="B211" i="23" s="1"/>
  <c r="D99" i="23"/>
  <c r="C99" i="23"/>
  <c r="C172" i="23" s="1"/>
  <c r="W89" i="23"/>
  <c r="W203" i="23" s="1"/>
  <c r="V89" i="23"/>
  <c r="V203" i="23" s="1"/>
  <c r="U89" i="23"/>
  <c r="T89" i="23"/>
  <c r="T203" i="23" s="1"/>
  <c r="S89" i="23"/>
  <c r="S203" i="23" s="1"/>
  <c r="R89" i="23"/>
  <c r="R203" i="23" s="1"/>
  <c r="Q89" i="23"/>
  <c r="P89" i="23"/>
  <c r="O89" i="23"/>
  <c r="O203" i="23" s="1"/>
  <c r="N89" i="23"/>
  <c r="N203" i="23" s="1"/>
  <c r="M89" i="23"/>
  <c r="L89" i="23"/>
  <c r="L203" i="23" s="1"/>
  <c r="K89" i="23"/>
  <c r="K203" i="23" s="1"/>
  <c r="J89" i="23"/>
  <c r="J203" i="23" s="1"/>
  <c r="I89" i="23"/>
  <c r="H89" i="23"/>
  <c r="G89" i="23"/>
  <c r="F89" i="23"/>
  <c r="F203" i="23" s="1"/>
  <c r="E89" i="23"/>
  <c r="E203" i="23" s="1"/>
  <c r="D89" i="23"/>
  <c r="D203" i="23" s="1"/>
  <c r="C89" i="23"/>
  <c r="C203" i="23" s="1"/>
  <c r="B89" i="23"/>
  <c r="W79" i="23"/>
  <c r="V79" i="23"/>
  <c r="U79" i="23"/>
  <c r="T79" i="23"/>
  <c r="T157" i="23" s="1"/>
  <c r="S79" i="23"/>
  <c r="R79" i="23"/>
  <c r="Q79" i="23"/>
  <c r="Q202" i="23" s="1"/>
  <c r="P79" i="23"/>
  <c r="P202" i="23" s="1"/>
  <c r="O79" i="23"/>
  <c r="O202" i="23" s="1"/>
  <c r="N79" i="23"/>
  <c r="M79" i="23"/>
  <c r="L79" i="23"/>
  <c r="L202" i="23" s="1"/>
  <c r="K79" i="23"/>
  <c r="K202" i="23" s="1"/>
  <c r="J79" i="23"/>
  <c r="I79" i="23"/>
  <c r="I202" i="23" s="1"/>
  <c r="H79" i="23"/>
  <c r="G79" i="23"/>
  <c r="G202" i="23" s="1"/>
  <c r="F79" i="23"/>
  <c r="F202" i="23" s="1"/>
  <c r="E79" i="23"/>
  <c r="D79" i="23"/>
  <c r="D202" i="23" s="1"/>
  <c r="C79" i="23"/>
  <c r="C202" i="23" s="1"/>
  <c r="B79" i="23"/>
  <c r="W60" i="23"/>
  <c r="W201" i="23" s="1"/>
  <c r="V60" i="23"/>
  <c r="U60" i="23"/>
  <c r="T60" i="23"/>
  <c r="T201" i="23" s="1"/>
  <c r="S60" i="23"/>
  <c r="S201" i="23" s="1"/>
  <c r="R60" i="23"/>
  <c r="R201" i="23" s="1"/>
  <c r="Q60" i="23"/>
  <c r="P60" i="23"/>
  <c r="P201" i="23" s="1"/>
  <c r="O60" i="23"/>
  <c r="O201" i="23" s="1"/>
  <c r="N60" i="23"/>
  <c r="M60" i="23"/>
  <c r="L60" i="23"/>
  <c r="L201" i="23" s="1"/>
  <c r="K60" i="23"/>
  <c r="K201" i="23" s="1"/>
  <c r="J60" i="23"/>
  <c r="J201" i="23" s="1"/>
  <c r="I60" i="23"/>
  <c r="H60" i="23"/>
  <c r="H201" i="23" s="1"/>
  <c r="G60" i="23"/>
  <c r="G201" i="23" s="1"/>
  <c r="F60" i="23"/>
  <c r="E60" i="23"/>
  <c r="D60" i="23"/>
  <c r="D201" i="23" s="1"/>
  <c r="C60" i="23"/>
  <c r="C201" i="23" s="1"/>
  <c r="B60" i="23"/>
  <c r="W48" i="23"/>
  <c r="W160" i="23" s="1"/>
  <c r="T48" i="23"/>
  <c r="T161" i="23" s="1"/>
  <c r="G48" i="23"/>
  <c r="G61" i="20" s="1"/>
  <c r="G114" i="4" s="1"/>
  <c r="W33" i="23"/>
  <c r="W192" i="23" s="1"/>
  <c r="V33" i="23"/>
  <c r="U33" i="23"/>
  <c r="T33" i="23"/>
  <c r="T5" i="23" s="1"/>
  <c r="T137" i="23" s="1"/>
  <c r="S33" i="23"/>
  <c r="S141" i="23" s="1"/>
  <c r="R33" i="23"/>
  <c r="Q33" i="23"/>
  <c r="P33" i="23"/>
  <c r="P192" i="23" s="1"/>
  <c r="O33" i="23"/>
  <c r="O192" i="23" s="1"/>
  <c r="N33" i="23"/>
  <c r="N192" i="23" s="1"/>
  <c r="M33" i="23"/>
  <c r="L33" i="23"/>
  <c r="L5" i="23" s="1"/>
  <c r="K33" i="23"/>
  <c r="K192" i="23" s="1"/>
  <c r="J33" i="23"/>
  <c r="I33" i="23"/>
  <c r="H33" i="23"/>
  <c r="H192" i="23" s="1"/>
  <c r="G33" i="23"/>
  <c r="G192" i="23" s="1"/>
  <c r="F33" i="23"/>
  <c r="F192" i="23" s="1"/>
  <c r="E33" i="23"/>
  <c r="D33" i="23"/>
  <c r="D5" i="23" s="1"/>
  <c r="D137" i="23" s="1"/>
  <c r="C33" i="23"/>
  <c r="C192" i="23" s="1"/>
  <c r="B33" i="23"/>
  <c r="W5" i="23"/>
  <c r="W139" i="23" s="1"/>
  <c r="V5" i="23"/>
  <c r="V143" i="23" s="1"/>
  <c r="S5" i="23"/>
  <c r="S143" i="23" s="1"/>
  <c r="P5" i="23"/>
  <c r="P143" i="23" s="1"/>
  <c r="O5" i="23"/>
  <c r="A1" i="23"/>
  <c r="W214" i="22"/>
  <c r="V214" i="22"/>
  <c r="U214" i="22"/>
  <c r="T214" i="22"/>
  <c r="S214" i="22"/>
  <c r="R214" i="22"/>
  <c r="Q214" i="22"/>
  <c r="P214" i="22"/>
  <c r="O214" i="22"/>
  <c r="N214" i="22"/>
  <c r="M214" i="22"/>
  <c r="L214" i="22"/>
  <c r="K214" i="22"/>
  <c r="J214" i="22"/>
  <c r="I214" i="22"/>
  <c r="H214" i="22"/>
  <c r="G214" i="22"/>
  <c r="F214" i="22"/>
  <c r="E214" i="22"/>
  <c r="D214" i="22"/>
  <c r="C214" i="22"/>
  <c r="B214" i="22"/>
  <c r="W212" i="22"/>
  <c r="V212" i="22"/>
  <c r="U212" i="22"/>
  <c r="T212" i="22"/>
  <c r="S212" i="22"/>
  <c r="R212" i="22"/>
  <c r="Q212" i="22"/>
  <c r="P212" i="22"/>
  <c r="O212" i="22"/>
  <c r="N212" i="22"/>
  <c r="M212" i="22"/>
  <c r="L212" i="22"/>
  <c r="K212" i="22"/>
  <c r="J212" i="22"/>
  <c r="I212" i="22"/>
  <c r="H212" i="22"/>
  <c r="G212" i="22"/>
  <c r="F212" i="22"/>
  <c r="E212" i="22"/>
  <c r="D212" i="22"/>
  <c r="C212" i="22"/>
  <c r="B212" i="22"/>
  <c r="W210" i="22"/>
  <c r="V210" i="22"/>
  <c r="U210" i="22"/>
  <c r="T210" i="22"/>
  <c r="S210" i="22"/>
  <c r="R210" i="22"/>
  <c r="Q210" i="22"/>
  <c r="P210" i="22"/>
  <c r="O210" i="22"/>
  <c r="N210" i="22"/>
  <c r="M210" i="22"/>
  <c r="L210" i="22"/>
  <c r="K210" i="22"/>
  <c r="J210" i="22"/>
  <c r="I210" i="22"/>
  <c r="H210" i="22"/>
  <c r="G210" i="22"/>
  <c r="F210" i="22"/>
  <c r="E210" i="22"/>
  <c r="D210" i="22"/>
  <c r="C210" i="22"/>
  <c r="B210" i="22"/>
  <c r="W209" i="22"/>
  <c r="V209" i="22"/>
  <c r="U209" i="22"/>
  <c r="T209" i="22"/>
  <c r="S209" i="22"/>
  <c r="R209" i="22"/>
  <c r="Q209" i="22"/>
  <c r="P209" i="22"/>
  <c r="O209" i="22"/>
  <c r="N209" i="22"/>
  <c r="M209" i="22"/>
  <c r="L209" i="22"/>
  <c r="K209" i="22"/>
  <c r="J209" i="22"/>
  <c r="I209" i="22"/>
  <c r="H209" i="22"/>
  <c r="G209" i="22"/>
  <c r="F209" i="22"/>
  <c r="E209" i="22"/>
  <c r="D209" i="22"/>
  <c r="C209" i="22"/>
  <c r="B209" i="22"/>
  <c r="W208" i="22"/>
  <c r="V208" i="22"/>
  <c r="U208" i="22"/>
  <c r="T208" i="22"/>
  <c r="S208" i="22"/>
  <c r="R208" i="22"/>
  <c r="Q208" i="22"/>
  <c r="P208" i="22"/>
  <c r="O208" i="22"/>
  <c r="N208" i="22"/>
  <c r="M208" i="22"/>
  <c r="L208" i="22"/>
  <c r="K208" i="22"/>
  <c r="J208" i="22"/>
  <c r="I208" i="22"/>
  <c r="H208" i="22"/>
  <c r="G208" i="22"/>
  <c r="F208" i="22"/>
  <c r="E208" i="22"/>
  <c r="D208" i="22"/>
  <c r="C208" i="22"/>
  <c r="B208" i="22"/>
  <c r="W207" i="22"/>
  <c r="V207" i="22"/>
  <c r="U207" i="22"/>
  <c r="T207" i="22"/>
  <c r="S207" i="22"/>
  <c r="R207" i="22"/>
  <c r="Q207" i="22"/>
  <c r="P207" i="22"/>
  <c r="O207" i="22"/>
  <c r="N207" i="22"/>
  <c r="M207" i="22"/>
  <c r="L207" i="22"/>
  <c r="K207" i="22"/>
  <c r="J207" i="22"/>
  <c r="I207" i="22"/>
  <c r="H207" i="22"/>
  <c r="G207" i="22"/>
  <c r="F207" i="22"/>
  <c r="E207" i="22"/>
  <c r="D207" i="22"/>
  <c r="C207" i="22"/>
  <c r="B207" i="22"/>
  <c r="W206" i="22"/>
  <c r="V206" i="22"/>
  <c r="U206" i="22"/>
  <c r="T206" i="22"/>
  <c r="S206" i="22"/>
  <c r="R206" i="22"/>
  <c r="Q206" i="22"/>
  <c r="P206" i="22"/>
  <c r="O206" i="22"/>
  <c r="N206" i="22"/>
  <c r="M206" i="22"/>
  <c r="L206" i="22"/>
  <c r="K206" i="22"/>
  <c r="J206" i="22"/>
  <c r="I206" i="22"/>
  <c r="H206" i="22"/>
  <c r="G206" i="22"/>
  <c r="F206" i="22"/>
  <c r="E206" i="22"/>
  <c r="D206" i="22"/>
  <c r="C206" i="22"/>
  <c r="B206" i="22"/>
  <c r="W205" i="22"/>
  <c r="V205" i="22"/>
  <c r="U205" i="22"/>
  <c r="T205" i="22"/>
  <c r="S205" i="22"/>
  <c r="R205" i="22"/>
  <c r="Q205" i="22"/>
  <c r="P205" i="22"/>
  <c r="O205" i="22"/>
  <c r="N205" i="22"/>
  <c r="M205" i="22"/>
  <c r="L205" i="22"/>
  <c r="K205" i="22"/>
  <c r="J205" i="22"/>
  <c r="I205" i="22"/>
  <c r="H205" i="22"/>
  <c r="G205" i="22"/>
  <c r="F205" i="22"/>
  <c r="E205" i="22"/>
  <c r="D205" i="22"/>
  <c r="C205" i="22"/>
  <c r="B205" i="22"/>
  <c r="W200" i="22"/>
  <c r="V200" i="22"/>
  <c r="U200" i="22"/>
  <c r="T200" i="22"/>
  <c r="S200" i="22"/>
  <c r="R200" i="22"/>
  <c r="Q200" i="22"/>
  <c r="P200" i="22"/>
  <c r="O200" i="22"/>
  <c r="N200" i="22"/>
  <c r="M200" i="22"/>
  <c r="L200" i="22"/>
  <c r="K200" i="22"/>
  <c r="J200" i="22"/>
  <c r="I200" i="22"/>
  <c r="H200" i="22"/>
  <c r="G200" i="22"/>
  <c r="F200" i="22"/>
  <c r="E200" i="22"/>
  <c r="D200" i="22"/>
  <c r="C200" i="22"/>
  <c r="B200" i="22"/>
  <c r="W199" i="22"/>
  <c r="V199" i="22"/>
  <c r="U199" i="22"/>
  <c r="T199" i="22"/>
  <c r="S199" i="22"/>
  <c r="R199" i="22"/>
  <c r="Q199" i="22"/>
  <c r="P199" i="22"/>
  <c r="O199" i="22"/>
  <c r="N199" i="22"/>
  <c r="M199" i="22"/>
  <c r="L199" i="22"/>
  <c r="K199" i="22"/>
  <c r="J199" i="22"/>
  <c r="I199" i="22"/>
  <c r="H199" i="22"/>
  <c r="G199" i="22"/>
  <c r="F199" i="22"/>
  <c r="E199" i="22"/>
  <c r="D199" i="22"/>
  <c r="C199" i="22"/>
  <c r="B199" i="22"/>
  <c r="W198" i="22"/>
  <c r="V198" i="22"/>
  <c r="U198" i="22"/>
  <c r="T198" i="22"/>
  <c r="S198" i="22"/>
  <c r="R198" i="22"/>
  <c r="Q198" i="22"/>
  <c r="P198" i="22"/>
  <c r="O198" i="22"/>
  <c r="N198" i="22"/>
  <c r="M198" i="22"/>
  <c r="L198" i="22"/>
  <c r="K198" i="22"/>
  <c r="J198" i="22"/>
  <c r="I198" i="22"/>
  <c r="H198" i="22"/>
  <c r="G198" i="22"/>
  <c r="F198" i="22"/>
  <c r="E198" i="22"/>
  <c r="D198" i="22"/>
  <c r="C198" i="22"/>
  <c r="B198" i="22"/>
  <c r="W197" i="22"/>
  <c r="V197" i="22"/>
  <c r="U197" i="22"/>
  <c r="T197" i="22"/>
  <c r="S197" i="22"/>
  <c r="R197" i="22"/>
  <c r="Q197" i="22"/>
  <c r="P197" i="22"/>
  <c r="O197" i="22"/>
  <c r="N197" i="22"/>
  <c r="M197" i="22"/>
  <c r="L197" i="22"/>
  <c r="K197" i="22"/>
  <c r="J197" i="22"/>
  <c r="I197" i="22"/>
  <c r="H197" i="22"/>
  <c r="G197" i="22"/>
  <c r="F197" i="22"/>
  <c r="E197" i="22"/>
  <c r="D197" i="22"/>
  <c r="C197" i="22"/>
  <c r="B197" i="22"/>
  <c r="W196" i="22"/>
  <c r="V196" i="22"/>
  <c r="U196" i="22"/>
  <c r="T196" i="22"/>
  <c r="S196" i="22"/>
  <c r="R196" i="22"/>
  <c r="Q196" i="22"/>
  <c r="P196" i="22"/>
  <c r="O196" i="22"/>
  <c r="N196" i="22"/>
  <c r="M196" i="22"/>
  <c r="L196" i="22"/>
  <c r="K196" i="22"/>
  <c r="J196" i="22"/>
  <c r="I196" i="22"/>
  <c r="H196" i="22"/>
  <c r="G196" i="22"/>
  <c r="F196" i="22"/>
  <c r="E196" i="22"/>
  <c r="D196" i="22"/>
  <c r="C196" i="22"/>
  <c r="B196" i="22"/>
  <c r="W195" i="22"/>
  <c r="V195" i="22"/>
  <c r="U195" i="22"/>
  <c r="T195" i="22"/>
  <c r="S195" i="22"/>
  <c r="R195" i="22"/>
  <c r="Q195" i="22"/>
  <c r="P195" i="22"/>
  <c r="O195" i="22"/>
  <c r="N195" i="22"/>
  <c r="M195" i="22"/>
  <c r="L195" i="22"/>
  <c r="K195" i="22"/>
  <c r="J195" i="22"/>
  <c r="I195" i="22"/>
  <c r="H195" i="22"/>
  <c r="G195" i="22"/>
  <c r="F195" i="22"/>
  <c r="E195" i="22"/>
  <c r="D195" i="22"/>
  <c r="C195" i="22"/>
  <c r="B195" i="22"/>
  <c r="W194" i="22"/>
  <c r="V194" i="22"/>
  <c r="U194" i="22"/>
  <c r="T194" i="22"/>
  <c r="S194" i="22"/>
  <c r="R194" i="22"/>
  <c r="Q194" i="22"/>
  <c r="P194" i="22"/>
  <c r="O194" i="22"/>
  <c r="N194" i="22"/>
  <c r="M194" i="22"/>
  <c r="L194" i="22"/>
  <c r="K194" i="22"/>
  <c r="J194" i="22"/>
  <c r="I194" i="22"/>
  <c r="H194" i="22"/>
  <c r="G194" i="22"/>
  <c r="F194" i="22"/>
  <c r="E194" i="22"/>
  <c r="D194" i="22"/>
  <c r="C194" i="22"/>
  <c r="B194" i="22"/>
  <c r="W191" i="22"/>
  <c r="V191" i="22"/>
  <c r="U191" i="22"/>
  <c r="T191" i="22"/>
  <c r="S191" i="22"/>
  <c r="R191" i="22"/>
  <c r="Q191" i="22"/>
  <c r="P191" i="22"/>
  <c r="O191" i="22"/>
  <c r="N191" i="22"/>
  <c r="M191" i="22"/>
  <c r="L191" i="22"/>
  <c r="K191" i="22"/>
  <c r="J191" i="22"/>
  <c r="I191" i="22"/>
  <c r="H191" i="22"/>
  <c r="G191" i="22"/>
  <c r="F191" i="22"/>
  <c r="E191" i="22"/>
  <c r="D191" i="22"/>
  <c r="C191" i="22"/>
  <c r="B191" i="22"/>
  <c r="W190" i="22"/>
  <c r="V190" i="22"/>
  <c r="U190" i="22"/>
  <c r="T190" i="22"/>
  <c r="S190" i="22"/>
  <c r="R190" i="22"/>
  <c r="Q190" i="22"/>
  <c r="P190" i="22"/>
  <c r="O190" i="22"/>
  <c r="N190" i="22"/>
  <c r="M190" i="22"/>
  <c r="L190" i="22"/>
  <c r="K190" i="22"/>
  <c r="J190" i="22"/>
  <c r="I190" i="22"/>
  <c r="H190" i="22"/>
  <c r="G190" i="22"/>
  <c r="F190" i="22"/>
  <c r="E190" i="22"/>
  <c r="D190" i="22"/>
  <c r="C190" i="22"/>
  <c r="B190" i="22"/>
  <c r="W189" i="22"/>
  <c r="V189" i="22"/>
  <c r="U189" i="22"/>
  <c r="T189" i="22"/>
  <c r="S189" i="22"/>
  <c r="R189" i="22"/>
  <c r="Q189" i="22"/>
  <c r="P189" i="22"/>
  <c r="O189" i="22"/>
  <c r="N189" i="22"/>
  <c r="M189" i="22"/>
  <c r="L189" i="22"/>
  <c r="K189" i="22"/>
  <c r="J189" i="22"/>
  <c r="I189" i="22"/>
  <c r="H189" i="22"/>
  <c r="G189" i="22"/>
  <c r="F189" i="22"/>
  <c r="E189" i="22"/>
  <c r="D189" i="22"/>
  <c r="C189" i="22"/>
  <c r="B189" i="22"/>
  <c r="W188" i="22"/>
  <c r="V188" i="22"/>
  <c r="U188" i="22"/>
  <c r="T188" i="22"/>
  <c r="S188" i="22"/>
  <c r="R188" i="22"/>
  <c r="Q188" i="22"/>
  <c r="P188" i="22"/>
  <c r="O188" i="22"/>
  <c r="N188" i="22"/>
  <c r="M188" i="22"/>
  <c r="L188" i="22"/>
  <c r="K188" i="22"/>
  <c r="J188" i="22"/>
  <c r="I188" i="22"/>
  <c r="H188" i="22"/>
  <c r="G188" i="22"/>
  <c r="F188" i="22"/>
  <c r="E188" i="22"/>
  <c r="D188" i="22"/>
  <c r="C188" i="22"/>
  <c r="B188" i="22"/>
  <c r="W187" i="22"/>
  <c r="V187" i="22"/>
  <c r="U187" i="22"/>
  <c r="T187" i="22"/>
  <c r="S187" i="22"/>
  <c r="R187" i="22"/>
  <c r="Q187" i="22"/>
  <c r="P187" i="22"/>
  <c r="O187" i="22"/>
  <c r="N187" i="22"/>
  <c r="M187" i="22"/>
  <c r="L187" i="22"/>
  <c r="K187" i="22"/>
  <c r="J187" i="22"/>
  <c r="I187" i="22"/>
  <c r="H187" i="22"/>
  <c r="G187" i="22"/>
  <c r="F187" i="22"/>
  <c r="E187" i="22"/>
  <c r="D187" i="22"/>
  <c r="C187" i="22"/>
  <c r="B187" i="22"/>
  <c r="W186" i="22"/>
  <c r="V186" i="22"/>
  <c r="U186" i="22"/>
  <c r="T186" i="22"/>
  <c r="S186" i="22"/>
  <c r="R186" i="22"/>
  <c r="Q186" i="22"/>
  <c r="P186" i="22"/>
  <c r="O186" i="22"/>
  <c r="N186" i="22"/>
  <c r="M186" i="22"/>
  <c r="L186" i="22"/>
  <c r="K186" i="22"/>
  <c r="J186" i="22"/>
  <c r="I186" i="22"/>
  <c r="H186" i="22"/>
  <c r="G186" i="22"/>
  <c r="F186" i="22"/>
  <c r="E186" i="22"/>
  <c r="D186" i="22"/>
  <c r="C186" i="22"/>
  <c r="B186" i="22"/>
  <c r="W185" i="22"/>
  <c r="V185" i="22"/>
  <c r="U185" i="22"/>
  <c r="T185" i="22"/>
  <c r="S185" i="22"/>
  <c r="R185" i="22"/>
  <c r="Q185" i="22"/>
  <c r="P185" i="22"/>
  <c r="O185" i="22"/>
  <c r="N185" i="22"/>
  <c r="M185" i="22"/>
  <c r="L185" i="22"/>
  <c r="K185" i="22"/>
  <c r="J185" i="22"/>
  <c r="I185" i="22"/>
  <c r="H185" i="22"/>
  <c r="G185" i="22"/>
  <c r="F185" i="22"/>
  <c r="E185" i="22"/>
  <c r="D185" i="22"/>
  <c r="C185" i="22"/>
  <c r="B185" i="22"/>
  <c r="W184" i="22"/>
  <c r="V184" i="22"/>
  <c r="U184" i="22"/>
  <c r="T184" i="22"/>
  <c r="S184" i="22"/>
  <c r="R184" i="22"/>
  <c r="Q184" i="22"/>
  <c r="P184" i="22"/>
  <c r="O184" i="22"/>
  <c r="N184" i="22"/>
  <c r="M184" i="22"/>
  <c r="L184" i="22"/>
  <c r="K184" i="22"/>
  <c r="J184" i="22"/>
  <c r="I184" i="22"/>
  <c r="H184" i="22"/>
  <c r="G184" i="22"/>
  <c r="F184" i="22"/>
  <c r="E184" i="22"/>
  <c r="D184" i="22"/>
  <c r="C184" i="22"/>
  <c r="B184" i="22"/>
  <c r="W183" i="22"/>
  <c r="V183" i="22"/>
  <c r="U183" i="22"/>
  <c r="T183" i="22"/>
  <c r="S183" i="22"/>
  <c r="R183" i="22"/>
  <c r="Q183" i="22"/>
  <c r="P183" i="22"/>
  <c r="O183" i="22"/>
  <c r="N183" i="22"/>
  <c r="M183" i="22"/>
  <c r="L183" i="22"/>
  <c r="K183" i="22"/>
  <c r="J183" i="22"/>
  <c r="I183" i="22"/>
  <c r="H183" i="22"/>
  <c r="G183" i="22"/>
  <c r="F183" i="22"/>
  <c r="E183" i="22"/>
  <c r="D183" i="22"/>
  <c r="C183" i="22"/>
  <c r="B183" i="22"/>
  <c r="W178" i="22"/>
  <c r="V178" i="22"/>
  <c r="U178" i="22"/>
  <c r="T178" i="22"/>
  <c r="S178" i="22"/>
  <c r="R178" i="22"/>
  <c r="Q178" i="22"/>
  <c r="P178" i="22"/>
  <c r="O178" i="22"/>
  <c r="N178" i="22"/>
  <c r="M178" i="22"/>
  <c r="L178" i="22"/>
  <c r="K178" i="22"/>
  <c r="J178" i="22"/>
  <c r="I178" i="22"/>
  <c r="H178" i="22"/>
  <c r="G178" i="22"/>
  <c r="F178" i="22"/>
  <c r="E178" i="22"/>
  <c r="D178" i="22"/>
  <c r="C178" i="22"/>
  <c r="B178" i="22"/>
  <c r="W177" i="22"/>
  <c r="V177" i="22"/>
  <c r="U177" i="22"/>
  <c r="T177" i="22"/>
  <c r="S177" i="22"/>
  <c r="R177" i="22"/>
  <c r="Q177" i="22"/>
  <c r="P177" i="22"/>
  <c r="O177" i="22"/>
  <c r="N177" i="22"/>
  <c r="M177" i="22"/>
  <c r="L177" i="22"/>
  <c r="K177" i="22"/>
  <c r="J177" i="22"/>
  <c r="I177" i="22"/>
  <c r="H177" i="22"/>
  <c r="G177" i="22"/>
  <c r="F177" i="22"/>
  <c r="E177" i="22"/>
  <c r="D177" i="22"/>
  <c r="C177" i="22"/>
  <c r="B177" i="22"/>
  <c r="W176" i="22"/>
  <c r="V176" i="22"/>
  <c r="U176" i="22"/>
  <c r="T176" i="22"/>
  <c r="S176" i="22"/>
  <c r="R176" i="22"/>
  <c r="Q176" i="22"/>
  <c r="P176" i="22"/>
  <c r="O176" i="22"/>
  <c r="N176" i="22"/>
  <c r="M176" i="22"/>
  <c r="L176" i="22"/>
  <c r="K176" i="22"/>
  <c r="J176" i="22"/>
  <c r="I176" i="22"/>
  <c r="H176" i="22"/>
  <c r="G176" i="22"/>
  <c r="F176" i="22"/>
  <c r="E176" i="22"/>
  <c r="D176" i="22"/>
  <c r="C176" i="22"/>
  <c r="B176" i="22"/>
  <c r="H175" i="22"/>
  <c r="G175" i="22"/>
  <c r="F175" i="22"/>
  <c r="W174" i="22"/>
  <c r="V174" i="22"/>
  <c r="U174" i="22"/>
  <c r="T174" i="22"/>
  <c r="S174" i="22"/>
  <c r="R174" i="22"/>
  <c r="Q174" i="22"/>
  <c r="P174" i="22"/>
  <c r="O174" i="22"/>
  <c r="N174" i="22"/>
  <c r="M174" i="22"/>
  <c r="L174" i="22"/>
  <c r="K174" i="22"/>
  <c r="J174" i="22"/>
  <c r="I174" i="22"/>
  <c r="H174" i="22"/>
  <c r="G174" i="22"/>
  <c r="F174" i="22"/>
  <c r="E174" i="22"/>
  <c r="D174" i="22"/>
  <c r="C174" i="22"/>
  <c r="B174" i="22"/>
  <c r="W173" i="22"/>
  <c r="V173" i="22"/>
  <c r="U173" i="22"/>
  <c r="T173" i="22"/>
  <c r="S173" i="22"/>
  <c r="R173" i="22"/>
  <c r="Q173" i="22"/>
  <c r="P173" i="22"/>
  <c r="O173" i="22"/>
  <c r="N173" i="22"/>
  <c r="M173" i="22"/>
  <c r="L173" i="22"/>
  <c r="K173" i="22"/>
  <c r="J173" i="22"/>
  <c r="I173" i="22"/>
  <c r="H173" i="22"/>
  <c r="G173" i="22"/>
  <c r="F173" i="22"/>
  <c r="E173" i="22"/>
  <c r="D173" i="22"/>
  <c r="C173" i="22"/>
  <c r="B173" i="22"/>
  <c r="W172" i="22"/>
  <c r="V172" i="22"/>
  <c r="U172" i="22"/>
  <c r="T172" i="22"/>
  <c r="S172" i="22"/>
  <c r="R172" i="22"/>
  <c r="Q172" i="22"/>
  <c r="P172" i="22"/>
  <c r="O172" i="22"/>
  <c r="N172" i="22"/>
  <c r="M172" i="22"/>
  <c r="L172" i="22"/>
  <c r="K172" i="22"/>
  <c r="J172" i="22"/>
  <c r="I172" i="22"/>
  <c r="H172" i="22"/>
  <c r="G172" i="22"/>
  <c r="F172" i="22"/>
  <c r="E172" i="22"/>
  <c r="D172" i="22"/>
  <c r="C172" i="22"/>
  <c r="B172" i="22"/>
  <c r="F171" i="22"/>
  <c r="W170" i="22"/>
  <c r="V170" i="22"/>
  <c r="U170" i="22"/>
  <c r="T170" i="22"/>
  <c r="S170" i="22"/>
  <c r="R170" i="22"/>
  <c r="Q170" i="22"/>
  <c r="P170" i="22"/>
  <c r="O170" i="22"/>
  <c r="N170" i="22"/>
  <c r="M170" i="22"/>
  <c r="L170" i="22"/>
  <c r="K170" i="22"/>
  <c r="J170" i="22"/>
  <c r="I170" i="22"/>
  <c r="H170" i="22"/>
  <c r="G170" i="22"/>
  <c r="F170" i="22"/>
  <c r="E170" i="22"/>
  <c r="D170" i="22"/>
  <c r="C170" i="22"/>
  <c r="B170" i="22"/>
  <c r="W169" i="22"/>
  <c r="V169" i="22"/>
  <c r="U169" i="22"/>
  <c r="T169" i="22"/>
  <c r="S169" i="22"/>
  <c r="R169" i="22"/>
  <c r="Q169" i="22"/>
  <c r="P169" i="22"/>
  <c r="O169" i="22"/>
  <c r="N169" i="22"/>
  <c r="M169" i="22"/>
  <c r="L169" i="22"/>
  <c r="K169" i="22"/>
  <c r="J169" i="22"/>
  <c r="I169" i="22"/>
  <c r="H169" i="22"/>
  <c r="G169" i="22"/>
  <c r="F169" i="22"/>
  <c r="E169" i="22"/>
  <c r="D169" i="22"/>
  <c r="C169" i="22"/>
  <c r="B169" i="22"/>
  <c r="W168" i="22"/>
  <c r="V168" i="22"/>
  <c r="U168" i="22"/>
  <c r="T168" i="22"/>
  <c r="S168" i="22"/>
  <c r="R168" i="22"/>
  <c r="Q168" i="22"/>
  <c r="P168" i="22"/>
  <c r="O168" i="22"/>
  <c r="N168" i="22"/>
  <c r="M168" i="22"/>
  <c r="L168" i="22"/>
  <c r="K168" i="22"/>
  <c r="J168" i="22"/>
  <c r="I168" i="22"/>
  <c r="H168" i="22"/>
  <c r="G168" i="22"/>
  <c r="F168" i="22"/>
  <c r="E168" i="22"/>
  <c r="D168" i="22"/>
  <c r="C168" i="22"/>
  <c r="B168" i="22"/>
  <c r="W167" i="22"/>
  <c r="V167" i="22"/>
  <c r="U167" i="22"/>
  <c r="T167" i="22"/>
  <c r="S167" i="22"/>
  <c r="R167" i="22"/>
  <c r="Q167" i="22"/>
  <c r="P167" i="22"/>
  <c r="O167" i="22"/>
  <c r="N167" i="22"/>
  <c r="M167" i="22"/>
  <c r="L167" i="22"/>
  <c r="K167" i="22"/>
  <c r="J167" i="22"/>
  <c r="I167" i="22"/>
  <c r="H167" i="22"/>
  <c r="G167" i="22"/>
  <c r="F167" i="22"/>
  <c r="E167" i="22"/>
  <c r="D167" i="22"/>
  <c r="C167" i="22"/>
  <c r="B167" i="22"/>
  <c r="W166" i="22"/>
  <c r="V166" i="22"/>
  <c r="U166" i="22"/>
  <c r="T166" i="22"/>
  <c r="S166" i="22"/>
  <c r="R166" i="22"/>
  <c r="Q166" i="22"/>
  <c r="P166" i="22"/>
  <c r="O166" i="22"/>
  <c r="N166" i="22"/>
  <c r="M166" i="22"/>
  <c r="L166" i="22"/>
  <c r="L165" i="22" s="1"/>
  <c r="K166" i="22"/>
  <c r="J166" i="22"/>
  <c r="I166" i="22"/>
  <c r="H166" i="22"/>
  <c r="G166" i="22"/>
  <c r="F166" i="22"/>
  <c r="E166" i="22"/>
  <c r="D166" i="22"/>
  <c r="C166" i="22"/>
  <c r="B166" i="22"/>
  <c r="W162" i="22"/>
  <c r="V162" i="22"/>
  <c r="U162" i="22"/>
  <c r="T162" i="22"/>
  <c r="S162" i="22"/>
  <c r="R162" i="22"/>
  <c r="Q162" i="22"/>
  <c r="P162" i="22"/>
  <c r="O162" i="22"/>
  <c r="N162" i="22"/>
  <c r="M162" i="22"/>
  <c r="L162" i="22"/>
  <c r="K162" i="22"/>
  <c r="J162" i="22"/>
  <c r="I162" i="22"/>
  <c r="H162" i="22"/>
  <c r="G162" i="22"/>
  <c r="F162" i="22"/>
  <c r="E162" i="22"/>
  <c r="D162" i="22"/>
  <c r="C162" i="22"/>
  <c r="B162" i="22"/>
  <c r="W161" i="22"/>
  <c r="V161" i="22"/>
  <c r="U161" i="22"/>
  <c r="T161" i="22"/>
  <c r="S161" i="22"/>
  <c r="R161" i="22"/>
  <c r="Q161" i="22"/>
  <c r="P161" i="22"/>
  <c r="O161" i="22"/>
  <c r="N161" i="22"/>
  <c r="M161" i="22"/>
  <c r="L161" i="22"/>
  <c r="K161" i="22"/>
  <c r="J161" i="22"/>
  <c r="I161" i="22"/>
  <c r="H161" i="22"/>
  <c r="G161" i="22"/>
  <c r="F161" i="22"/>
  <c r="E161" i="22"/>
  <c r="D161" i="22"/>
  <c r="C161" i="22"/>
  <c r="B161" i="22"/>
  <c r="V160" i="22"/>
  <c r="U160" i="22"/>
  <c r="W159" i="22"/>
  <c r="V159" i="22"/>
  <c r="U159" i="22"/>
  <c r="T159" i="22"/>
  <c r="S159" i="22"/>
  <c r="R159" i="22"/>
  <c r="Q159" i="22"/>
  <c r="P159" i="22"/>
  <c r="O159" i="22"/>
  <c r="N159" i="22"/>
  <c r="M159" i="22"/>
  <c r="L159" i="22"/>
  <c r="K159" i="22"/>
  <c r="J159" i="22"/>
  <c r="I159" i="22"/>
  <c r="H159" i="22"/>
  <c r="G159" i="22"/>
  <c r="F159" i="22"/>
  <c r="E159" i="22"/>
  <c r="D159" i="22"/>
  <c r="C159" i="22"/>
  <c r="B159" i="22"/>
  <c r="W158" i="22"/>
  <c r="V158" i="22"/>
  <c r="U158" i="22"/>
  <c r="T158" i="22"/>
  <c r="S158" i="22"/>
  <c r="R158" i="22"/>
  <c r="Q158" i="22"/>
  <c r="P158" i="22"/>
  <c r="O158" i="22"/>
  <c r="N158" i="22"/>
  <c r="M158" i="22"/>
  <c r="L158" i="22"/>
  <c r="K158" i="22"/>
  <c r="J158" i="22"/>
  <c r="I158" i="22"/>
  <c r="H158" i="22"/>
  <c r="G158" i="22"/>
  <c r="F158" i="22"/>
  <c r="E158" i="22"/>
  <c r="D158" i="22"/>
  <c r="C158" i="22"/>
  <c r="B158" i="22"/>
  <c r="W157" i="22"/>
  <c r="U157" i="22"/>
  <c r="M157" i="22"/>
  <c r="W156" i="22"/>
  <c r="V156" i="22"/>
  <c r="U156" i="22"/>
  <c r="T156" i="22"/>
  <c r="S156" i="22"/>
  <c r="R156" i="22"/>
  <c r="Q156" i="22"/>
  <c r="P156" i="22"/>
  <c r="O156" i="22"/>
  <c r="N156" i="22"/>
  <c r="M156" i="22"/>
  <c r="L156" i="22"/>
  <c r="K156" i="22"/>
  <c r="J156" i="22"/>
  <c r="I156" i="22"/>
  <c r="H156" i="22"/>
  <c r="G156" i="22"/>
  <c r="F156" i="22"/>
  <c r="E156" i="22"/>
  <c r="D156" i="22"/>
  <c r="C156" i="22"/>
  <c r="B156" i="22"/>
  <c r="W155" i="22"/>
  <c r="V155" i="22"/>
  <c r="U155" i="22"/>
  <c r="T155" i="22"/>
  <c r="S155" i="22"/>
  <c r="R155" i="22"/>
  <c r="Q155" i="22"/>
  <c r="P155" i="22"/>
  <c r="O155" i="22"/>
  <c r="N155" i="22"/>
  <c r="M155" i="22"/>
  <c r="L155" i="22"/>
  <c r="K155" i="22"/>
  <c r="J155" i="22"/>
  <c r="I155" i="22"/>
  <c r="H155" i="22"/>
  <c r="G155" i="22"/>
  <c r="F155" i="22"/>
  <c r="E155" i="22"/>
  <c r="D155" i="22"/>
  <c r="C155" i="22"/>
  <c r="B155" i="22"/>
  <c r="W154" i="22"/>
  <c r="V154" i="22"/>
  <c r="U154" i="22"/>
  <c r="T154" i="22"/>
  <c r="S154" i="22"/>
  <c r="R154" i="22"/>
  <c r="Q154" i="22"/>
  <c r="P154" i="22"/>
  <c r="O154" i="22"/>
  <c r="N154" i="22"/>
  <c r="M154" i="22"/>
  <c r="L154" i="22"/>
  <c r="K154" i="22"/>
  <c r="J154" i="22"/>
  <c r="I154" i="22"/>
  <c r="H154" i="22"/>
  <c r="G154" i="22"/>
  <c r="F154" i="22"/>
  <c r="E154" i="22"/>
  <c r="D154" i="22"/>
  <c r="C154" i="22"/>
  <c r="B154" i="22"/>
  <c r="H153" i="22"/>
  <c r="G153" i="22"/>
  <c r="F153" i="22"/>
  <c r="W152" i="22"/>
  <c r="V152" i="22"/>
  <c r="U152" i="22"/>
  <c r="T152" i="22"/>
  <c r="S152" i="22"/>
  <c r="R152" i="22"/>
  <c r="Q152" i="22"/>
  <c r="P152" i="22"/>
  <c r="O152" i="22"/>
  <c r="N152" i="22"/>
  <c r="M152" i="22"/>
  <c r="L152" i="22"/>
  <c r="K152" i="22"/>
  <c r="J152" i="22"/>
  <c r="I152" i="22"/>
  <c r="H152" i="22"/>
  <c r="G152" i="22"/>
  <c r="F152" i="22"/>
  <c r="E152" i="22"/>
  <c r="D152" i="22"/>
  <c r="C152" i="22"/>
  <c r="B152" i="22"/>
  <c r="W151" i="22"/>
  <c r="V151" i="22"/>
  <c r="U151" i="22"/>
  <c r="T151" i="22"/>
  <c r="S151" i="22"/>
  <c r="R151" i="22"/>
  <c r="Q151" i="22"/>
  <c r="P151" i="22"/>
  <c r="O151" i="22"/>
  <c r="N151" i="22"/>
  <c r="M151" i="22"/>
  <c r="L151" i="22"/>
  <c r="K151" i="22"/>
  <c r="J151" i="22"/>
  <c r="I151" i="22"/>
  <c r="H151" i="22"/>
  <c r="G151" i="22"/>
  <c r="F151" i="22"/>
  <c r="E151" i="22"/>
  <c r="D151" i="22"/>
  <c r="C151" i="22"/>
  <c r="B151" i="22"/>
  <c r="W150" i="22"/>
  <c r="V150" i="22"/>
  <c r="U150" i="22"/>
  <c r="T150" i="22"/>
  <c r="S150" i="22"/>
  <c r="R150" i="22"/>
  <c r="Q150" i="22"/>
  <c r="P150" i="22"/>
  <c r="O150" i="22"/>
  <c r="N150" i="22"/>
  <c r="M150" i="22"/>
  <c r="L150" i="22"/>
  <c r="K150" i="22"/>
  <c r="J150" i="22"/>
  <c r="I150" i="22"/>
  <c r="H150" i="22"/>
  <c r="G150" i="22"/>
  <c r="F150" i="22"/>
  <c r="E150" i="22"/>
  <c r="D150" i="22"/>
  <c r="C150" i="22"/>
  <c r="B150" i="22"/>
  <c r="W149" i="22"/>
  <c r="V149" i="22"/>
  <c r="U149" i="22"/>
  <c r="T149" i="22"/>
  <c r="S149" i="22"/>
  <c r="R149" i="22"/>
  <c r="Q149" i="22"/>
  <c r="P149" i="22"/>
  <c r="O149" i="22"/>
  <c r="N149" i="22"/>
  <c r="M149" i="22"/>
  <c r="L149" i="22"/>
  <c r="K149" i="22"/>
  <c r="J149" i="22"/>
  <c r="J146" i="22" s="1"/>
  <c r="I149" i="22"/>
  <c r="I146" i="22" s="1"/>
  <c r="H149" i="22"/>
  <c r="G149" i="22"/>
  <c r="F149" i="22"/>
  <c r="E149" i="22"/>
  <c r="D149" i="22"/>
  <c r="C149" i="22"/>
  <c r="B149" i="22"/>
  <c r="W148" i="22"/>
  <c r="V148" i="22"/>
  <c r="U148" i="22"/>
  <c r="T148" i="22"/>
  <c r="S148" i="22"/>
  <c r="R148" i="22"/>
  <c r="Q148" i="22"/>
  <c r="P148" i="22"/>
  <c r="O148" i="22"/>
  <c r="N148" i="22"/>
  <c r="M148" i="22"/>
  <c r="L148" i="22"/>
  <c r="K148" i="22"/>
  <c r="J148" i="22"/>
  <c r="I148" i="22"/>
  <c r="H148" i="22"/>
  <c r="G148" i="22"/>
  <c r="F148" i="22"/>
  <c r="E148" i="22"/>
  <c r="D148" i="22"/>
  <c r="C148" i="22"/>
  <c r="B148" i="22"/>
  <c r="W147" i="22"/>
  <c r="W146" i="22" s="1"/>
  <c r="V147" i="22"/>
  <c r="U147" i="22"/>
  <c r="T147" i="22"/>
  <c r="S147" i="22"/>
  <c r="R147" i="22"/>
  <c r="Q147" i="22"/>
  <c r="Q146" i="22" s="1"/>
  <c r="P147" i="22"/>
  <c r="O147" i="22"/>
  <c r="N147" i="22"/>
  <c r="M147" i="22"/>
  <c r="L147" i="22"/>
  <c r="K147" i="22"/>
  <c r="J147" i="22"/>
  <c r="I147" i="22"/>
  <c r="H147" i="22"/>
  <c r="G147" i="22"/>
  <c r="F147" i="22"/>
  <c r="E147" i="22"/>
  <c r="D147" i="22"/>
  <c r="C147" i="22"/>
  <c r="B147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J141" i="22"/>
  <c r="I141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G132" i="22" s="1"/>
  <c r="F140" i="22"/>
  <c r="E140" i="22"/>
  <c r="D140" i="22"/>
  <c r="C140" i="22"/>
  <c r="B140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W136" i="22"/>
  <c r="V136" i="22"/>
  <c r="U136" i="22"/>
  <c r="T136" i="22"/>
  <c r="S136" i="22"/>
  <c r="R136" i="22"/>
  <c r="Q136" i="22"/>
  <c r="P136" i="22"/>
  <c r="O136" i="22"/>
  <c r="N136" i="22"/>
  <c r="M136" i="22"/>
  <c r="L136" i="22"/>
  <c r="K136" i="22"/>
  <c r="J136" i="22"/>
  <c r="I136" i="22"/>
  <c r="I132" i="22" s="1"/>
  <c r="H136" i="22"/>
  <c r="G136" i="22"/>
  <c r="F136" i="22"/>
  <c r="E136" i="22"/>
  <c r="D136" i="22"/>
  <c r="C136" i="22"/>
  <c r="B136" i="22"/>
  <c r="W135" i="22"/>
  <c r="V135" i="22"/>
  <c r="U135" i="22"/>
  <c r="T135" i="22"/>
  <c r="S135" i="22"/>
  <c r="R135" i="22"/>
  <c r="Q135" i="22"/>
  <c r="P135" i="22"/>
  <c r="O135" i="22"/>
  <c r="N135" i="22"/>
  <c r="M135" i="22"/>
  <c r="L135" i="22"/>
  <c r="K135" i="22"/>
  <c r="J135" i="22"/>
  <c r="I135" i="22"/>
  <c r="H135" i="22"/>
  <c r="G135" i="22"/>
  <c r="F135" i="22"/>
  <c r="E135" i="22"/>
  <c r="D135" i="22"/>
  <c r="C135" i="22"/>
  <c r="B135" i="22"/>
  <c r="W134" i="22"/>
  <c r="V134" i="22"/>
  <c r="U134" i="22"/>
  <c r="T134" i="22"/>
  <c r="S134" i="22"/>
  <c r="R134" i="22"/>
  <c r="Q134" i="22"/>
  <c r="P134" i="22"/>
  <c r="O134" i="22"/>
  <c r="N134" i="22"/>
  <c r="M134" i="22"/>
  <c r="L134" i="22"/>
  <c r="K134" i="22"/>
  <c r="J134" i="22"/>
  <c r="I134" i="22"/>
  <c r="H134" i="22"/>
  <c r="G134" i="22"/>
  <c r="F134" i="22"/>
  <c r="E134" i="22"/>
  <c r="D134" i="22"/>
  <c r="C134" i="22"/>
  <c r="B134" i="22"/>
  <c r="W133" i="22"/>
  <c r="V133" i="22"/>
  <c r="V132" i="22" s="1"/>
  <c r="U133" i="22"/>
  <c r="T133" i="22"/>
  <c r="S133" i="22"/>
  <c r="R133" i="22"/>
  <c r="Q133" i="22"/>
  <c r="P133" i="22"/>
  <c r="O133" i="22"/>
  <c r="N133" i="22"/>
  <c r="M133" i="22"/>
  <c r="L133" i="22"/>
  <c r="K133" i="22"/>
  <c r="J133" i="22"/>
  <c r="I133" i="22"/>
  <c r="H133" i="22"/>
  <c r="G133" i="22"/>
  <c r="F133" i="22"/>
  <c r="E133" i="22"/>
  <c r="D133" i="22"/>
  <c r="C133" i="22"/>
  <c r="B133" i="22"/>
  <c r="W119" i="22"/>
  <c r="W175" i="22" s="1"/>
  <c r="V119" i="22"/>
  <c r="U119" i="22"/>
  <c r="U175" i="22" s="1"/>
  <c r="T119" i="22"/>
  <c r="T175" i="22" s="1"/>
  <c r="S119" i="22"/>
  <c r="R119" i="22"/>
  <c r="Q119" i="22"/>
  <c r="P119" i="22"/>
  <c r="P175" i="22" s="1"/>
  <c r="O119" i="22"/>
  <c r="N119" i="22"/>
  <c r="M119" i="22"/>
  <c r="L119" i="22"/>
  <c r="K119" i="22"/>
  <c r="J119" i="22"/>
  <c r="J213" i="22" s="1"/>
  <c r="I119" i="22"/>
  <c r="H119" i="22"/>
  <c r="G119" i="22"/>
  <c r="F119" i="22"/>
  <c r="E119" i="22"/>
  <c r="E175" i="22" s="1"/>
  <c r="D119" i="22"/>
  <c r="D213" i="22" s="1"/>
  <c r="C119" i="22"/>
  <c r="B119" i="22"/>
  <c r="W110" i="22"/>
  <c r="W171" i="22" s="1"/>
  <c r="V110" i="22"/>
  <c r="V171" i="22" s="1"/>
  <c r="U110" i="22"/>
  <c r="U171" i="22" s="1"/>
  <c r="T110" i="22"/>
  <c r="T171" i="22" s="1"/>
  <c r="S110" i="22"/>
  <c r="R110" i="22"/>
  <c r="Q110" i="22"/>
  <c r="Q171" i="22" s="1"/>
  <c r="P110" i="22"/>
  <c r="P171" i="22" s="1"/>
  <c r="O110" i="22"/>
  <c r="O171" i="22" s="1"/>
  <c r="N110" i="22"/>
  <c r="N171" i="22" s="1"/>
  <c r="M110" i="22"/>
  <c r="M171" i="22" s="1"/>
  <c r="L110" i="22"/>
  <c r="K110" i="22"/>
  <c r="J110" i="22"/>
  <c r="I110" i="22"/>
  <c r="I171" i="22" s="1"/>
  <c r="H110" i="22"/>
  <c r="H171" i="22" s="1"/>
  <c r="G110" i="22"/>
  <c r="G171" i="22" s="1"/>
  <c r="F110" i="22"/>
  <c r="E110" i="22"/>
  <c r="D110" i="22"/>
  <c r="D171" i="22" s="1"/>
  <c r="C110" i="22"/>
  <c r="B110" i="22"/>
  <c r="W89" i="22"/>
  <c r="V89" i="22"/>
  <c r="U89" i="22"/>
  <c r="T89" i="22"/>
  <c r="T160" i="22" s="1"/>
  <c r="S89" i="22"/>
  <c r="S160" i="22" s="1"/>
  <c r="R89" i="22"/>
  <c r="R160" i="22" s="1"/>
  <c r="Q89" i="22"/>
  <c r="P89" i="22"/>
  <c r="O89" i="22"/>
  <c r="N89" i="22"/>
  <c r="N160" i="22" s="1"/>
  <c r="M89" i="22"/>
  <c r="M160" i="22" s="1"/>
  <c r="L89" i="22"/>
  <c r="K89" i="22"/>
  <c r="K160" i="22" s="1"/>
  <c r="J89" i="22"/>
  <c r="J160" i="22" s="1"/>
  <c r="I89" i="22"/>
  <c r="H89" i="22"/>
  <c r="G89" i="22"/>
  <c r="F89" i="22"/>
  <c r="E89" i="22"/>
  <c r="E160" i="22" s="1"/>
  <c r="D89" i="22"/>
  <c r="D160" i="22" s="1"/>
  <c r="C89" i="22"/>
  <c r="C203" i="22" s="1"/>
  <c r="B89" i="22"/>
  <c r="B160" i="22" s="1"/>
  <c r="W79" i="22"/>
  <c r="V79" i="22"/>
  <c r="V157" i="22" s="1"/>
  <c r="U79" i="22"/>
  <c r="T79" i="22"/>
  <c r="S79" i="22"/>
  <c r="S157" i="22" s="1"/>
  <c r="R79" i="22"/>
  <c r="Q79" i="22"/>
  <c r="Q157" i="22" s="1"/>
  <c r="P79" i="22"/>
  <c r="P157" i="22" s="1"/>
  <c r="O79" i="22"/>
  <c r="N79" i="22"/>
  <c r="M79" i="22"/>
  <c r="L79" i="22"/>
  <c r="K79" i="22"/>
  <c r="K157" i="22" s="1"/>
  <c r="J79" i="22"/>
  <c r="I79" i="22"/>
  <c r="I157" i="22" s="1"/>
  <c r="H79" i="22"/>
  <c r="H157" i="22" s="1"/>
  <c r="G79" i="22"/>
  <c r="G157" i="22" s="1"/>
  <c r="F79" i="22"/>
  <c r="E79" i="22"/>
  <c r="E157" i="22" s="1"/>
  <c r="D79" i="22"/>
  <c r="C79" i="22"/>
  <c r="C157" i="22" s="1"/>
  <c r="B79" i="22"/>
  <c r="W60" i="22"/>
  <c r="W153" i="22" s="1"/>
  <c r="V60" i="22"/>
  <c r="V153" i="22" s="1"/>
  <c r="U60" i="22"/>
  <c r="U153" i="22" s="1"/>
  <c r="T60" i="22"/>
  <c r="S60" i="22"/>
  <c r="S153" i="22" s="1"/>
  <c r="R60" i="22"/>
  <c r="Q60" i="22"/>
  <c r="Q153" i="22" s="1"/>
  <c r="P60" i="22"/>
  <c r="O60" i="22"/>
  <c r="O153" i="22" s="1"/>
  <c r="N60" i="22"/>
  <c r="N153" i="22" s="1"/>
  <c r="M60" i="22"/>
  <c r="L60" i="22"/>
  <c r="K60" i="22"/>
  <c r="K153" i="22" s="1"/>
  <c r="J60" i="22"/>
  <c r="J153" i="22" s="1"/>
  <c r="I60" i="22"/>
  <c r="I153" i="22" s="1"/>
  <c r="H60" i="22"/>
  <c r="G60" i="22"/>
  <c r="F60" i="22"/>
  <c r="E60" i="22"/>
  <c r="D60" i="22"/>
  <c r="C60" i="22"/>
  <c r="C153" i="22" s="1"/>
  <c r="B60" i="22"/>
  <c r="W33" i="22"/>
  <c r="W141" i="22" s="1"/>
  <c r="V33" i="22"/>
  <c r="V141" i="22" s="1"/>
  <c r="U33" i="22"/>
  <c r="T33" i="22"/>
  <c r="T141" i="22" s="1"/>
  <c r="S33" i="22"/>
  <c r="R33" i="22"/>
  <c r="R141" i="22" s="1"/>
  <c r="Q33" i="22"/>
  <c r="Q141" i="22" s="1"/>
  <c r="P33" i="22"/>
  <c r="O33" i="22"/>
  <c r="O141" i="22" s="1"/>
  <c r="N33" i="22"/>
  <c r="N141" i="22" s="1"/>
  <c r="M33" i="22"/>
  <c r="L33" i="22"/>
  <c r="L141" i="22" s="1"/>
  <c r="K33" i="22"/>
  <c r="K141" i="22" s="1"/>
  <c r="J33" i="22"/>
  <c r="I33" i="22"/>
  <c r="H33" i="22"/>
  <c r="G33" i="22"/>
  <c r="G141" i="22" s="1"/>
  <c r="F33" i="22"/>
  <c r="F141" i="22" s="1"/>
  <c r="E33" i="22"/>
  <c r="D33" i="22"/>
  <c r="C33" i="22"/>
  <c r="B33" i="22"/>
  <c r="B141" i="22" s="1"/>
  <c r="A1" i="22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J213" i="21"/>
  <c r="I213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G211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Q202" i="21"/>
  <c r="G201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O192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J175" i="21"/>
  <c r="I175" i="21"/>
  <c r="H175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E171" i="21"/>
  <c r="D171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B168" i="21"/>
  <c r="W167" i="21"/>
  <c r="V167" i="21"/>
  <c r="U167" i="21"/>
  <c r="T167" i="21"/>
  <c r="S167" i="21"/>
  <c r="R167" i="21"/>
  <c r="Q167" i="21"/>
  <c r="P167" i="21"/>
  <c r="O167" i="21"/>
  <c r="N167" i="21"/>
  <c r="M167" i="21"/>
  <c r="L167" i="21"/>
  <c r="K167" i="21"/>
  <c r="J167" i="21"/>
  <c r="I167" i="21"/>
  <c r="H167" i="21"/>
  <c r="G167" i="21"/>
  <c r="F167" i="21"/>
  <c r="E167" i="21"/>
  <c r="D167" i="21"/>
  <c r="C167" i="21"/>
  <c r="B167" i="21"/>
  <c r="W166" i="21"/>
  <c r="V166" i="21"/>
  <c r="U166" i="21"/>
  <c r="T166" i="21"/>
  <c r="S166" i="21"/>
  <c r="R166" i="21"/>
  <c r="Q166" i="21"/>
  <c r="Q165" i="21" s="1"/>
  <c r="P166" i="21"/>
  <c r="P165" i="21" s="1"/>
  <c r="O166" i="21"/>
  <c r="N166" i="21"/>
  <c r="M166" i="21"/>
  <c r="L166" i="21"/>
  <c r="K166" i="21"/>
  <c r="J166" i="21"/>
  <c r="J165" i="21" s="1"/>
  <c r="I166" i="21"/>
  <c r="I165" i="21" s="1"/>
  <c r="H166" i="21"/>
  <c r="G166" i="21"/>
  <c r="F166" i="21"/>
  <c r="E166" i="21"/>
  <c r="D166" i="21"/>
  <c r="C166" i="21"/>
  <c r="B166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S160" i="21"/>
  <c r="K160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U157" i="21"/>
  <c r="T157" i="21"/>
  <c r="S157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H146" i="21" s="1"/>
  <c r="G154" i="21"/>
  <c r="F154" i="21"/>
  <c r="E154" i="21"/>
  <c r="D154" i="21"/>
  <c r="C154" i="21"/>
  <c r="B154" i="21"/>
  <c r="D153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W149" i="21"/>
  <c r="V149" i="21"/>
  <c r="U149" i="21"/>
  <c r="T149" i="21"/>
  <c r="S149" i="21"/>
  <c r="R149" i="21"/>
  <c r="Q149" i="21"/>
  <c r="P149" i="21"/>
  <c r="O149" i="21"/>
  <c r="O146" i="21" s="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W148" i="21"/>
  <c r="W146" i="21" s="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F146" i="21" s="1"/>
  <c r="E148" i="21"/>
  <c r="D148" i="21"/>
  <c r="C148" i="21"/>
  <c r="B148" i="21"/>
  <c r="W147" i="21"/>
  <c r="V147" i="21"/>
  <c r="U147" i="21"/>
  <c r="T147" i="21"/>
  <c r="S147" i="21"/>
  <c r="R147" i="21"/>
  <c r="Q147" i="21"/>
  <c r="P147" i="21"/>
  <c r="P146" i="21" s="1"/>
  <c r="O147" i="21"/>
  <c r="N147" i="21"/>
  <c r="M147" i="21"/>
  <c r="L147" i="21"/>
  <c r="K147" i="21"/>
  <c r="J147" i="21"/>
  <c r="I147" i="21"/>
  <c r="H147" i="21"/>
  <c r="G147" i="21"/>
  <c r="F147" i="21"/>
  <c r="E147" i="21"/>
  <c r="D147" i="21"/>
  <c r="D146" i="21" s="1"/>
  <c r="C147" i="21"/>
  <c r="B147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I141" i="21"/>
  <c r="H141" i="21"/>
  <c r="G141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E132" i="21" s="1"/>
  <c r="D133" i="21"/>
  <c r="C133" i="21"/>
  <c r="B133" i="21"/>
  <c r="W119" i="21"/>
  <c r="W175" i="21" s="1"/>
  <c r="V119" i="21"/>
  <c r="U119" i="21"/>
  <c r="T119" i="21"/>
  <c r="S119" i="21"/>
  <c r="S175" i="21" s="1"/>
  <c r="R119" i="21"/>
  <c r="R213" i="21" s="1"/>
  <c r="Q119" i="21"/>
  <c r="Q175" i="21" s="1"/>
  <c r="P119" i="21"/>
  <c r="P175" i="21" s="1"/>
  <c r="O119" i="21"/>
  <c r="O175" i="21" s="1"/>
  <c r="N119" i="21"/>
  <c r="M119" i="21"/>
  <c r="L119" i="21"/>
  <c r="K119" i="21"/>
  <c r="J119" i="21"/>
  <c r="I119" i="21"/>
  <c r="H119" i="21"/>
  <c r="H213" i="21" s="1"/>
  <c r="G119" i="21"/>
  <c r="G175" i="21" s="1"/>
  <c r="F119" i="21"/>
  <c r="E119" i="21"/>
  <c r="D119" i="21"/>
  <c r="C119" i="21"/>
  <c r="B119" i="21"/>
  <c r="B175" i="21" s="1"/>
  <c r="W110" i="21"/>
  <c r="W211" i="21" s="1"/>
  <c r="V110" i="21"/>
  <c r="V171" i="21" s="1"/>
  <c r="U110" i="21"/>
  <c r="U211" i="21" s="1"/>
  <c r="T110" i="21"/>
  <c r="S110" i="21"/>
  <c r="S171" i="21" s="1"/>
  <c r="R110" i="21"/>
  <c r="Q110" i="21"/>
  <c r="P110" i="21"/>
  <c r="P211" i="21" s="1"/>
  <c r="O110" i="21"/>
  <c r="O211" i="21" s="1"/>
  <c r="N110" i="21"/>
  <c r="N211" i="21" s="1"/>
  <c r="M110" i="21"/>
  <c r="M211" i="21" s="1"/>
  <c r="L110" i="21"/>
  <c r="K110" i="21"/>
  <c r="J110" i="21"/>
  <c r="I110" i="21"/>
  <c r="H110" i="21"/>
  <c r="H211" i="21" s="1"/>
  <c r="G110" i="21"/>
  <c r="G171" i="21" s="1"/>
  <c r="F110" i="21"/>
  <c r="F211" i="21" s="1"/>
  <c r="E110" i="21"/>
  <c r="E211" i="21" s="1"/>
  <c r="D110" i="21"/>
  <c r="D211" i="21" s="1"/>
  <c r="C110" i="21"/>
  <c r="B110" i="21"/>
  <c r="W89" i="21"/>
  <c r="V89" i="21"/>
  <c r="V203" i="22" s="1"/>
  <c r="U89" i="21"/>
  <c r="U203" i="21" s="1"/>
  <c r="T89" i="21"/>
  <c r="T203" i="21" s="1"/>
  <c r="S89" i="21"/>
  <c r="S203" i="21" s="1"/>
  <c r="R89" i="21"/>
  <c r="Q89" i="21"/>
  <c r="P89" i="21"/>
  <c r="P160" i="21" s="1"/>
  <c r="O89" i="21"/>
  <c r="N89" i="21"/>
  <c r="N203" i="21" s="1"/>
  <c r="M89" i="21"/>
  <c r="M203" i="21" s="1"/>
  <c r="L89" i="21"/>
  <c r="L203" i="21" s="1"/>
  <c r="K89" i="21"/>
  <c r="K203" i="21" s="1"/>
  <c r="J89" i="21"/>
  <c r="I89" i="21"/>
  <c r="H89" i="21"/>
  <c r="G89" i="21"/>
  <c r="F89" i="21"/>
  <c r="F160" i="21" s="1"/>
  <c r="E89" i="21"/>
  <c r="E203" i="21" s="1"/>
  <c r="D89" i="21"/>
  <c r="D203" i="21" s="1"/>
  <c r="C89" i="21"/>
  <c r="C203" i="21" s="1"/>
  <c r="B89" i="21"/>
  <c r="W79" i="21"/>
  <c r="V79" i="21"/>
  <c r="U79" i="21"/>
  <c r="U202" i="21" s="1"/>
  <c r="T79" i="21"/>
  <c r="T202" i="21" s="1"/>
  <c r="S79" i="21"/>
  <c r="S202" i="21" s="1"/>
  <c r="R79" i="21"/>
  <c r="R202" i="21" s="1"/>
  <c r="Q79" i="21"/>
  <c r="Q157" i="21" s="1"/>
  <c r="P79" i="21"/>
  <c r="O79" i="21"/>
  <c r="N79" i="21"/>
  <c r="M79" i="21"/>
  <c r="M202" i="21" s="1"/>
  <c r="L79" i="21"/>
  <c r="L202" i="21" s="1"/>
  <c r="K79" i="21"/>
  <c r="K202" i="21" s="1"/>
  <c r="J79" i="21"/>
  <c r="J202" i="21" s="1"/>
  <c r="I79" i="21"/>
  <c r="I157" i="21" s="1"/>
  <c r="H79" i="21"/>
  <c r="G79" i="21"/>
  <c r="F79" i="21"/>
  <c r="F157" i="21" s="1"/>
  <c r="E79" i="21"/>
  <c r="E202" i="21" s="1"/>
  <c r="D79" i="21"/>
  <c r="D202" i="21" s="1"/>
  <c r="C79" i="21"/>
  <c r="C202" i="21" s="1"/>
  <c r="B79" i="21"/>
  <c r="B202" i="21" s="1"/>
  <c r="W60" i="21"/>
  <c r="W201" i="21" s="1"/>
  <c r="V60" i="21"/>
  <c r="U60" i="21"/>
  <c r="T60" i="21"/>
  <c r="T201" i="21" s="1"/>
  <c r="S60" i="21"/>
  <c r="R60" i="21"/>
  <c r="R153" i="21" s="1"/>
  <c r="Q60" i="21"/>
  <c r="Q201" i="21" s="1"/>
  <c r="P60" i="21"/>
  <c r="P201" i="21" s="1"/>
  <c r="O60" i="21"/>
  <c r="O201" i="21" s="1"/>
  <c r="N60" i="21"/>
  <c r="M60" i="21"/>
  <c r="L60" i="21"/>
  <c r="L201" i="21" s="1"/>
  <c r="K60" i="21"/>
  <c r="J60" i="21"/>
  <c r="J153" i="21" s="1"/>
  <c r="I60" i="21"/>
  <c r="I153" i="21" s="1"/>
  <c r="H60" i="21"/>
  <c r="H201" i="21" s="1"/>
  <c r="G60" i="21"/>
  <c r="G153" i="21" s="1"/>
  <c r="F60" i="21"/>
  <c r="E60" i="21"/>
  <c r="E201" i="21" s="1"/>
  <c r="D60" i="21"/>
  <c r="D201" i="21" s="1"/>
  <c r="C60" i="21"/>
  <c r="B60" i="21"/>
  <c r="B153" i="21" s="1"/>
  <c r="W33" i="21"/>
  <c r="W192" i="21" s="1"/>
  <c r="V33" i="21"/>
  <c r="V192" i="21" s="1"/>
  <c r="U33" i="21"/>
  <c r="U192" i="21" s="1"/>
  <c r="T33" i="21"/>
  <c r="S33" i="21"/>
  <c r="R33" i="21"/>
  <c r="R192" i="21" s="1"/>
  <c r="Q33" i="21"/>
  <c r="Q141" i="21" s="1"/>
  <c r="P33" i="21"/>
  <c r="P192" i="21" s="1"/>
  <c r="O33" i="21"/>
  <c r="O192" i="22" s="1"/>
  <c r="N33" i="21"/>
  <c r="N192" i="21" s="1"/>
  <c r="M33" i="21"/>
  <c r="M192" i="21" s="1"/>
  <c r="L33" i="21"/>
  <c r="K33" i="21"/>
  <c r="J33" i="21"/>
  <c r="J192" i="21" s="1"/>
  <c r="I33" i="21"/>
  <c r="H33" i="21"/>
  <c r="H192" i="21" s="1"/>
  <c r="G33" i="21"/>
  <c r="G192" i="22" s="1"/>
  <c r="F33" i="21"/>
  <c r="F192" i="21" s="1"/>
  <c r="E33" i="21"/>
  <c r="E141" i="21" s="1"/>
  <c r="D33" i="21"/>
  <c r="C33" i="21"/>
  <c r="B33" i="21"/>
  <c r="B192" i="21" s="1"/>
  <c r="A1" i="21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V71" i="20"/>
  <c r="O71" i="20"/>
  <c r="N71" i="20"/>
  <c r="R69" i="20"/>
  <c r="Q69" i="20"/>
  <c r="P69" i="20"/>
  <c r="C69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B67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B66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B65" i="20"/>
  <c r="D62" i="20"/>
  <c r="D115" i="4" s="1"/>
  <c r="T60" i="20"/>
  <c r="S60" i="20"/>
  <c r="S113" i="4" s="1"/>
  <c r="O60" i="20"/>
  <c r="O113" i="4" s="1"/>
  <c r="L60" i="20"/>
  <c r="W58" i="20"/>
  <c r="W42" i="7" s="1"/>
  <c r="V58" i="20"/>
  <c r="V42" i="7" s="1"/>
  <c r="U58" i="20"/>
  <c r="U42" i="7" s="1"/>
  <c r="T58" i="20"/>
  <c r="S58" i="20"/>
  <c r="S42" i="7" s="1"/>
  <c r="R58" i="20"/>
  <c r="R42" i="7" s="1"/>
  <c r="Q58" i="20"/>
  <c r="P58" i="20"/>
  <c r="P42" i="7" s="1"/>
  <c r="O58" i="20"/>
  <c r="O42" i="7" s="1"/>
  <c r="N58" i="20"/>
  <c r="N42" i="7" s="1"/>
  <c r="M58" i="20"/>
  <c r="M42" i="7" s="1"/>
  <c r="L58" i="20"/>
  <c r="L42" i="7" s="1"/>
  <c r="K58" i="20"/>
  <c r="K42" i="7" s="1"/>
  <c r="J58" i="20"/>
  <c r="I58" i="20"/>
  <c r="I42" i="7" s="1"/>
  <c r="H58" i="20"/>
  <c r="G58" i="20"/>
  <c r="F58" i="20"/>
  <c r="E58" i="20"/>
  <c r="D58" i="20"/>
  <c r="C58" i="20"/>
  <c r="B58" i="20"/>
  <c r="W54" i="20"/>
  <c r="W68" i="4" s="1"/>
  <c r="V54" i="20"/>
  <c r="V68" i="4" s="1"/>
  <c r="V141" i="4" s="1"/>
  <c r="U54" i="20"/>
  <c r="U68" i="4" s="1"/>
  <c r="T54" i="20"/>
  <c r="S54" i="20"/>
  <c r="R54" i="20"/>
  <c r="Q54" i="20"/>
  <c r="Q71" i="20" s="1"/>
  <c r="P54" i="20"/>
  <c r="P71" i="20" s="1"/>
  <c r="O54" i="20"/>
  <c r="N54" i="20"/>
  <c r="M54" i="20"/>
  <c r="L54" i="20"/>
  <c r="K54" i="20"/>
  <c r="K68" i="4" s="1"/>
  <c r="J54" i="20"/>
  <c r="I54" i="20"/>
  <c r="I71" i="20" s="1"/>
  <c r="H54" i="20"/>
  <c r="H71" i="20" s="1"/>
  <c r="G54" i="20"/>
  <c r="G71" i="20" s="1"/>
  <c r="F54" i="20"/>
  <c r="F71" i="20" s="1"/>
  <c r="E54" i="20"/>
  <c r="E71" i="20" s="1"/>
  <c r="D54" i="20"/>
  <c r="C54" i="20"/>
  <c r="B54" i="20"/>
  <c r="B68" i="4" s="1"/>
  <c r="B141" i="4" s="1"/>
  <c r="W53" i="20"/>
  <c r="W70" i="20" s="1"/>
  <c r="V53" i="20"/>
  <c r="V70" i="20" s="1"/>
  <c r="U53" i="20"/>
  <c r="U70" i="20" s="1"/>
  <c r="T53" i="20"/>
  <c r="T67" i="4" s="1"/>
  <c r="S53" i="20"/>
  <c r="S70" i="20" s="1"/>
  <c r="R53" i="20"/>
  <c r="R67" i="4" s="1"/>
  <c r="Q53" i="20"/>
  <c r="Q70" i="20" s="1"/>
  <c r="P53" i="20"/>
  <c r="P70" i="20" s="1"/>
  <c r="O53" i="20"/>
  <c r="O70" i="20" s="1"/>
  <c r="N53" i="20"/>
  <c r="N70" i="20" s="1"/>
  <c r="M53" i="20"/>
  <c r="M70" i="20" s="1"/>
  <c r="L53" i="20"/>
  <c r="K53" i="20"/>
  <c r="K70" i="20" s="1"/>
  <c r="J53" i="20"/>
  <c r="J70" i="20" s="1"/>
  <c r="I53" i="20"/>
  <c r="H53" i="20"/>
  <c r="G53" i="20"/>
  <c r="G70" i="20" s="1"/>
  <c r="F53" i="20"/>
  <c r="F70" i="20" s="1"/>
  <c r="E53" i="20"/>
  <c r="E67" i="4" s="1"/>
  <c r="E140" i="4" s="1"/>
  <c r="D53" i="20"/>
  <c r="C53" i="20"/>
  <c r="B53" i="20"/>
  <c r="W52" i="20"/>
  <c r="W66" i="4" s="1"/>
  <c r="V52" i="20"/>
  <c r="V66" i="4" s="1"/>
  <c r="V139" i="4" s="1"/>
  <c r="U52" i="20"/>
  <c r="U69" i="20" s="1"/>
  <c r="T52" i="20"/>
  <c r="T69" i="20" s="1"/>
  <c r="S52" i="20"/>
  <c r="S69" i="20" s="1"/>
  <c r="R52" i="20"/>
  <c r="R66" i="4" s="1"/>
  <c r="R139" i="4" s="1"/>
  <c r="Q52" i="20"/>
  <c r="P52" i="20"/>
  <c r="O52" i="20"/>
  <c r="N52" i="20"/>
  <c r="M52" i="20"/>
  <c r="M69" i="20" s="1"/>
  <c r="L52" i="20"/>
  <c r="L69" i="20" s="1"/>
  <c r="K52" i="20"/>
  <c r="K69" i="20" s="1"/>
  <c r="J52" i="20"/>
  <c r="J66" i="4" s="1"/>
  <c r="J139" i="4" s="1"/>
  <c r="I52" i="20"/>
  <c r="I69" i="20" s="1"/>
  <c r="H52" i="20"/>
  <c r="H66" i="4" s="1"/>
  <c r="H139" i="4" s="1"/>
  <c r="G52" i="20"/>
  <c r="G69" i="20" s="1"/>
  <c r="F52" i="20"/>
  <c r="F69" i="20" s="1"/>
  <c r="E52" i="20"/>
  <c r="E69" i="20" s="1"/>
  <c r="D52" i="20"/>
  <c r="D69" i="20" s="1"/>
  <c r="C52" i="20"/>
  <c r="B52" i="20"/>
  <c r="B69" i="20" s="1"/>
  <c r="T51" i="20"/>
  <c r="S51" i="20"/>
  <c r="S65" i="4" s="1"/>
  <c r="S138" i="4" s="1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W3" i="20"/>
  <c r="V3" i="20"/>
  <c r="U3" i="20"/>
  <c r="T3" i="20"/>
  <c r="T13" i="4" s="1"/>
  <c r="S3" i="20"/>
  <c r="S13" i="4" s="1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B3" i="20"/>
  <c r="A1" i="20"/>
  <c r="W249" i="19"/>
  <c r="V249" i="19"/>
  <c r="U249" i="19"/>
  <c r="T249" i="19"/>
  <c r="S249" i="19"/>
  <c r="R249" i="19"/>
  <c r="Q249" i="19"/>
  <c r="P249" i="19"/>
  <c r="O249" i="19"/>
  <c r="N249" i="19"/>
  <c r="M249" i="19"/>
  <c r="L249" i="19"/>
  <c r="K249" i="19"/>
  <c r="J249" i="19"/>
  <c r="I249" i="19"/>
  <c r="H249" i="19"/>
  <c r="G249" i="19"/>
  <c r="F249" i="19"/>
  <c r="E249" i="19"/>
  <c r="D249" i="19"/>
  <c r="C249" i="19"/>
  <c r="B249" i="19"/>
  <c r="W247" i="19"/>
  <c r="V247" i="19"/>
  <c r="U247" i="19"/>
  <c r="T247" i="19"/>
  <c r="S247" i="19"/>
  <c r="R247" i="19"/>
  <c r="Q247" i="19"/>
  <c r="P247" i="19"/>
  <c r="O247" i="19"/>
  <c r="N247" i="19"/>
  <c r="M247" i="19"/>
  <c r="L247" i="19"/>
  <c r="K247" i="19"/>
  <c r="J247" i="19"/>
  <c r="I247" i="19"/>
  <c r="H247" i="19"/>
  <c r="G247" i="19"/>
  <c r="F247" i="19"/>
  <c r="E247" i="19"/>
  <c r="D247" i="19"/>
  <c r="C247" i="19"/>
  <c r="B247" i="19"/>
  <c r="W245" i="19"/>
  <c r="V245" i="19"/>
  <c r="U245" i="19"/>
  <c r="T245" i="19"/>
  <c r="S245" i="19"/>
  <c r="R245" i="19"/>
  <c r="Q245" i="19"/>
  <c r="P245" i="19"/>
  <c r="O245" i="19"/>
  <c r="N245" i="19"/>
  <c r="M245" i="19"/>
  <c r="L245" i="19"/>
  <c r="K245" i="19"/>
  <c r="J245" i="19"/>
  <c r="I245" i="19"/>
  <c r="H245" i="19"/>
  <c r="G245" i="19"/>
  <c r="F245" i="19"/>
  <c r="E245" i="19"/>
  <c r="D245" i="19"/>
  <c r="C245" i="19"/>
  <c r="B245" i="19"/>
  <c r="W244" i="19"/>
  <c r="V244" i="19"/>
  <c r="U244" i="19"/>
  <c r="T244" i="19"/>
  <c r="S244" i="19"/>
  <c r="R244" i="19"/>
  <c r="Q244" i="19"/>
  <c r="P244" i="19"/>
  <c r="O244" i="19"/>
  <c r="N244" i="19"/>
  <c r="M244" i="19"/>
  <c r="L244" i="19"/>
  <c r="K244" i="19"/>
  <c r="J244" i="19"/>
  <c r="I244" i="19"/>
  <c r="H244" i="19"/>
  <c r="G244" i="19"/>
  <c r="F244" i="19"/>
  <c r="E244" i="19"/>
  <c r="D244" i="19"/>
  <c r="C244" i="19"/>
  <c r="B244" i="19"/>
  <c r="W243" i="19"/>
  <c r="V243" i="19"/>
  <c r="U243" i="19"/>
  <c r="T243" i="19"/>
  <c r="S243" i="19"/>
  <c r="R243" i="19"/>
  <c r="Q243" i="19"/>
  <c r="P243" i="19"/>
  <c r="O243" i="19"/>
  <c r="N243" i="19"/>
  <c r="M243" i="19"/>
  <c r="L243" i="19"/>
  <c r="K243" i="19"/>
  <c r="J243" i="19"/>
  <c r="I243" i="19"/>
  <c r="H243" i="19"/>
  <c r="G243" i="19"/>
  <c r="F243" i="19"/>
  <c r="E243" i="19"/>
  <c r="D243" i="19"/>
  <c r="C243" i="19"/>
  <c r="B243" i="19"/>
  <c r="W242" i="19"/>
  <c r="V242" i="19"/>
  <c r="U242" i="19"/>
  <c r="T242" i="19"/>
  <c r="S242" i="19"/>
  <c r="R242" i="19"/>
  <c r="Q242" i="19"/>
  <c r="P242" i="19"/>
  <c r="O242" i="19"/>
  <c r="N242" i="19"/>
  <c r="M242" i="19"/>
  <c r="L242" i="19"/>
  <c r="K242" i="19"/>
  <c r="J242" i="19"/>
  <c r="I242" i="19"/>
  <c r="H242" i="19"/>
  <c r="G242" i="19"/>
  <c r="F242" i="19"/>
  <c r="E242" i="19"/>
  <c r="D242" i="19"/>
  <c r="C242" i="19"/>
  <c r="B242" i="19"/>
  <c r="W241" i="19"/>
  <c r="V241" i="19"/>
  <c r="U241" i="19"/>
  <c r="T241" i="19"/>
  <c r="S241" i="19"/>
  <c r="R241" i="19"/>
  <c r="Q241" i="19"/>
  <c r="P241" i="19"/>
  <c r="O241" i="19"/>
  <c r="N241" i="19"/>
  <c r="M241" i="19"/>
  <c r="L241" i="19"/>
  <c r="K241" i="19"/>
  <c r="J241" i="19"/>
  <c r="I241" i="19"/>
  <c r="H241" i="19"/>
  <c r="G241" i="19"/>
  <c r="F241" i="19"/>
  <c r="E241" i="19"/>
  <c r="D241" i="19"/>
  <c r="C241" i="19"/>
  <c r="B241" i="19"/>
  <c r="W240" i="19"/>
  <c r="V240" i="19"/>
  <c r="U240" i="19"/>
  <c r="T240" i="19"/>
  <c r="S240" i="19"/>
  <c r="R240" i="19"/>
  <c r="Q240" i="19"/>
  <c r="P240" i="19"/>
  <c r="O240" i="19"/>
  <c r="N240" i="19"/>
  <c r="M240" i="19"/>
  <c r="L240" i="19"/>
  <c r="K240" i="19"/>
  <c r="J240" i="19"/>
  <c r="I240" i="19"/>
  <c r="H240" i="19"/>
  <c r="G240" i="19"/>
  <c r="F240" i="19"/>
  <c r="E240" i="19"/>
  <c r="D240" i="19"/>
  <c r="C240" i="19"/>
  <c r="B240" i="19"/>
  <c r="W238" i="19"/>
  <c r="V238" i="19"/>
  <c r="U238" i="19"/>
  <c r="T238" i="19"/>
  <c r="S238" i="19"/>
  <c r="R238" i="19"/>
  <c r="Q238" i="19"/>
  <c r="P238" i="19"/>
  <c r="O238" i="19"/>
  <c r="N238" i="19"/>
  <c r="M238" i="19"/>
  <c r="L238" i="19"/>
  <c r="K238" i="19"/>
  <c r="J238" i="19"/>
  <c r="I238" i="19"/>
  <c r="H238" i="19"/>
  <c r="G238" i="19"/>
  <c r="F238" i="19"/>
  <c r="E238" i="19"/>
  <c r="D238" i="19"/>
  <c r="C238" i="19"/>
  <c r="B238" i="19"/>
  <c r="W236" i="19"/>
  <c r="V236" i="19"/>
  <c r="U236" i="19"/>
  <c r="T236" i="19"/>
  <c r="S236" i="19"/>
  <c r="R236" i="19"/>
  <c r="Q236" i="19"/>
  <c r="P236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C236" i="19"/>
  <c r="B236" i="19"/>
  <c r="W234" i="19"/>
  <c r="V234" i="19"/>
  <c r="U234" i="19"/>
  <c r="T234" i="19"/>
  <c r="S234" i="19"/>
  <c r="R234" i="19"/>
  <c r="Q234" i="19"/>
  <c r="P234" i="19"/>
  <c r="O234" i="19"/>
  <c r="N234" i="19"/>
  <c r="M234" i="19"/>
  <c r="L234" i="19"/>
  <c r="K234" i="19"/>
  <c r="J234" i="19"/>
  <c r="I234" i="19"/>
  <c r="H234" i="19"/>
  <c r="G234" i="19"/>
  <c r="F234" i="19"/>
  <c r="E234" i="19"/>
  <c r="D234" i="19"/>
  <c r="C234" i="19"/>
  <c r="B234" i="19"/>
  <c r="W233" i="19"/>
  <c r="V233" i="19"/>
  <c r="U233" i="19"/>
  <c r="T233" i="19"/>
  <c r="S233" i="19"/>
  <c r="R233" i="19"/>
  <c r="Q233" i="19"/>
  <c r="P233" i="19"/>
  <c r="O233" i="19"/>
  <c r="N233" i="19"/>
  <c r="M233" i="19"/>
  <c r="L233" i="19"/>
  <c r="K233" i="19"/>
  <c r="J233" i="19"/>
  <c r="I233" i="19"/>
  <c r="H233" i="19"/>
  <c r="G233" i="19"/>
  <c r="F233" i="19"/>
  <c r="E233" i="19"/>
  <c r="D233" i="19"/>
  <c r="C233" i="19"/>
  <c r="B233" i="19"/>
  <c r="W232" i="19"/>
  <c r="V232" i="19"/>
  <c r="U232" i="19"/>
  <c r="T232" i="19"/>
  <c r="S232" i="19"/>
  <c r="R232" i="19"/>
  <c r="Q232" i="19"/>
  <c r="P232" i="19"/>
  <c r="O232" i="19"/>
  <c r="N232" i="19"/>
  <c r="M232" i="19"/>
  <c r="L232" i="19"/>
  <c r="K232" i="19"/>
  <c r="J232" i="19"/>
  <c r="I232" i="19"/>
  <c r="H232" i="19"/>
  <c r="G232" i="19"/>
  <c r="F232" i="19"/>
  <c r="E232" i="19"/>
  <c r="D232" i="19"/>
  <c r="C232" i="19"/>
  <c r="B232" i="19"/>
  <c r="W231" i="19"/>
  <c r="V231" i="19"/>
  <c r="U231" i="19"/>
  <c r="T231" i="19"/>
  <c r="S231" i="19"/>
  <c r="R231" i="19"/>
  <c r="Q231" i="19"/>
  <c r="P231" i="19"/>
  <c r="O231" i="19"/>
  <c r="N231" i="19"/>
  <c r="M231" i="19"/>
  <c r="L231" i="19"/>
  <c r="K231" i="19"/>
  <c r="J231" i="19"/>
  <c r="I231" i="19"/>
  <c r="H231" i="19"/>
  <c r="G231" i="19"/>
  <c r="F231" i="19"/>
  <c r="E231" i="19"/>
  <c r="D231" i="19"/>
  <c r="C231" i="19"/>
  <c r="B231" i="19"/>
  <c r="W230" i="19"/>
  <c r="V230" i="19"/>
  <c r="U230" i="19"/>
  <c r="T230" i="19"/>
  <c r="S230" i="19"/>
  <c r="R230" i="19"/>
  <c r="Q230" i="19"/>
  <c r="P230" i="19"/>
  <c r="O230" i="19"/>
  <c r="N230" i="19"/>
  <c r="M230" i="19"/>
  <c r="L230" i="19"/>
  <c r="K230" i="19"/>
  <c r="J230" i="19"/>
  <c r="I230" i="19"/>
  <c r="H230" i="19"/>
  <c r="G230" i="19"/>
  <c r="F230" i="19"/>
  <c r="E230" i="19"/>
  <c r="D230" i="19"/>
  <c r="C230" i="19"/>
  <c r="B230" i="19"/>
  <c r="W227" i="19"/>
  <c r="V227" i="19"/>
  <c r="U227" i="19"/>
  <c r="T227" i="19"/>
  <c r="S227" i="19"/>
  <c r="R227" i="19"/>
  <c r="Q227" i="19"/>
  <c r="P227" i="19"/>
  <c r="O227" i="19"/>
  <c r="N227" i="19"/>
  <c r="M227" i="19"/>
  <c r="L227" i="19"/>
  <c r="K227" i="19"/>
  <c r="J227" i="19"/>
  <c r="I227" i="19"/>
  <c r="H227" i="19"/>
  <c r="G227" i="19"/>
  <c r="F227" i="19"/>
  <c r="E227" i="19"/>
  <c r="D227" i="19"/>
  <c r="C227" i="19"/>
  <c r="B227" i="19"/>
  <c r="H226" i="19"/>
  <c r="W225" i="19"/>
  <c r="V225" i="19"/>
  <c r="U225" i="19"/>
  <c r="T225" i="19"/>
  <c r="S225" i="19"/>
  <c r="R225" i="19"/>
  <c r="Q225" i="19"/>
  <c r="P225" i="19"/>
  <c r="O225" i="19"/>
  <c r="N225" i="19"/>
  <c r="M225" i="19"/>
  <c r="L225" i="19"/>
  <c r="K225" i="19"/>
  <c r="J225" i="19"/>
  <c r="I225" i="19"/>
  <c r="H225" i="19"/>
  <c r="G225" i="19"/>
  <c r="F225" i="19"/>
  <c r="E225" i="19"/>
  <c r="D225" i="19"/>
  <c r="C225" i="19"/>
  <c r="B225" i="19"/>
  <c r="W224" i="19"/>
  <c r="V224" i="19"/>
  <c r="U224" i="19"/>
  <c r="T224" i="19"/>
  <c r="S224" i="19"/>
  <c r="R224" i="19"/>
  <c r="Q224" i="19"/>
  <c r="P224" i="19"/>
  <c r="O224" i="19"/>
  <c r="N224" i="19"/>
  <c r="M224" i="19"/>
  <c r="L224" i="19"/>
  <c r="K224" i="19"/>
  <c r="J224" i="19"/>
  <c r="I224" i="19"/>
  <c r="H224" i="19"/>
  <c r="G224" i="19"/>
  <c r="F224" i="19"/>
  <c r="E224" i="19"/>
  <c r="D224" i="19"/>
  <c r="C224" i="19"/>
  <c r="B224" i="19"/>
  <c r="W223" i="19"/>
  <c r="V223" i="19"/>
  <c r="U223" i="19"/>
  <c r="T223" i="19"/>
  <c r="S223" i="19"/>
  <c r="R223" i="19"/>
  <c r="Q223" i="19"/>
  <c r="P223" i="19"/>
  <c r="O223" i="19"/>
  <c r="N223" i="19"/>
  <c r="M223" i="19"/>
  <c r="L223" i="19"/>
  <c r="K223" i="19"/>
  <c r="J223" i="19"/>
  <c r="I223" i="19"/>
  <c r="H223" i="19"/>
  <c r="G223" i="19"/>
  <c r="F223" i="19"/>
  <c r="E223" i="19"/>
  <c r="D223" i="19"/>
  <c r="C223" i="19"/>
  <c r="B223" i="19"/>
  <c r="W222" i="19"/>
  <c r="V222" i="19"/>
  <c r="U222" i="19"/>
  <c r="T222" i="19"/>
  <c r="S222" i="19"/>
  <c r="R222" i="19"/>
  <c r="Q222" i="19"/>
  <c r="P222" i="19"/>
  <c r="O222" i="19"/>
  <c r="N222" i="19"/>
  <c r="M222" i="19"/>
  <c r="L222" i="19"/>
  <c r="K222" i="19"/>
  <c r="J222" i="19"/>
  <c r="I222" i="19"/>
  <c r="H222" i="19"/>
  <c r="G222" i="19"/>
  <c r="F222" i="19"/>
  <c r="E222" i="19"/>
  <c r="D222" i="19"/>
  <c r="C222" i="19"/>
  <c r="B222" i="19"/>
  <c r="W221" i="19"/>
  <c r="V221" i="19"/>
  <c r="U221" i="19"/>
  <c r="T221" i="19"/>
  <c r="S221" i="19"/>
  <c r="R221" i="19"/>
  <c r="Q221" i="19"/>
  <c r="P221" i="19"/>
  <c r="O221" i="19"/>
  <c r="N221" i="19"/>
  <c r="M221" i="19"/>
  <c r="L221" i="19"/>
  <c r="K221" i="19"/>
  <c r="J221" i="19"/>
  <c r="I221" i="19"/>
  <c r="H221" i="19"/>
  <c r="G221" i="19"/>
  <c r="F221" i="19"/>
  <c r="E221" i="19"/>
  <c r="D221" i="19"/>
  <c r="C221" i="19"/>
  <c r="B221" i="19"/>
  <c r="W220" i="19"/>
  <c r="V220" i="19"/>
  <c r="U220" i="19"/>
  <c r="T220" i="19"/>
  <c r="S220" i="19"/>
  <c r="R220" i="19"/>
  <c r="Q220" i="19"/>
  <c r="P220" i="19"/>
  <c r="O220" i="19"/>
  <c r="N220" i="19"/>
  <c r="M220" i="19"/>
  <c r="L220" i="19"/>
  <c r="K220" i="19"/>
  <c r="J220" i="19"/>
  <c r="I220" i="19"/>
  <c r="H220" i="19"/>
  <c r="G220" i="19"/>
  <c r="F220" i="19"/>
  <c r="E220" i="19"/>
  <c r="D220" i="19"/>
  <c r="C220" i="19"/>
  <c r="B220" i="19"/>
  <c r="W219" i="19"/>
  <c r="V219" i="19"/>
  <c r="U219" i="19"/>
  <c r="T219" i="19"/>
  <c r="S219" i="19"/>
  <c r="R219" i="19"/>
  <c r="Q219" i="19"/>
  <c r="P219" i="19"/>
  <c r="O219" i="19"/>
  <c r="N219" i="19"/>
  <c r="M219" i="19"/>
  <c r="L219" i="19"/>
  <c r="K219" i="19"/>
  <c r="J219" i="19"/>
  <c r="I219" i="19"/>
  <c r="H219" i="19"/>
  <c r="G219" i="19"/>
  <c r="F219" i="19"/>
  <c r="E219" i="19"/>
  <c r="D219" i="19"/>
  <c r="C219" i="19"/>
  <c r="B219" i="19"/>
  <c r="W218" i="19"/>
  <c r="V218" i="19"/>
  <c r="U218" i="19"/>
  <c r="T218" i="19"/>
  <c r="S218" i="19"/>
  <c r="R218" i="19"/>
  <c r="Q218" i="19"/>
  <c r="P218" i="19"/>
  <c r="O218" i="19"/>
  <c r="N218" i="19"/>
  <c r="M218" i="19"/>
  <c r="L218" i="19"/>
  <c r="K218" i="19"/>
  <c r="J218" i="19"/>
  <c r="I218" i="19"/>
  <c r="H218" i="19"/>
  <c r="G218" i="19"/>
  <c r="F218" i="19"/>
  <c r="E218" i="19"/>
  <c r="D218" i="19"/>
  <c r="C218" i="19"/>
  <c r="B218" i="19"/>
  <c r="W213" i="19"/>
  <c r="W197" i="19" s="1"/>
  <c r="V213" i="19"/>
  <c r="U213" i="19"/>
  <c r="T213" i="19"/>
  <c r="S213" i="19"/>
  <c r="R213" i="19"/>
  <c r="Q213" i="19"/>
  <c r="P213" i="19"/>
  <c r="O213" i="19"/>
  <c r="O197" i="19" s="1"/>
  <c r="N213" i="19"/>
  <c r="M213" i="19"/>
  <c r="L213" i="19"/>
  <c r="K213" i="19"/>
  <c r="J213" i="19"/>
  <c r="I213" i="19"/>
  <c r="H213" i="19"/>
  <c r="G213" i="19"/>
  <c r="F213" i="19"/>
  <c r="E213" i="19"/>
  <c r="D213" i="19"/>
  <c r="C213" i="19"/>
  <c r="B213" i="19"/>
  <c r="W212" i="19"/>
  <c r="V212" i="19"/>
  <c r="U212" i="19"/>
  <c r="T212" i="19"/>
  <c r="S212" i="19"/>
  <c r="R212" i="19"/>
  <c r="Q212" i="19"/>
  <c r="P212" i="19"/>
  <c r="O212" i="19"/>
  <c r="N212" i="19"/>
  <c r="M212" i="19"/>
  <c r="L212" i="19"/>
  <c r="K212" i="19"/>
  <c r="J212" i="19"/>
  <c r="I212" i="19"/>
  <c r="H212" i="19"/>
  <c r="G212" i="19"/>
  <c r="F212" i="19"/>
  <c r="E212" i="19"/>
  <c r="D212" i="19"/>
  <c r="C212" i="19"/>
  <c r="B212" i="19"/>
  <c r="W211" i="19"/>
  <c r="V211" i="19"/>
  <c r="U211" i="19"/>
  <c r="T211" i="19"/>
  <c r="S211" i="19"/>
  <c r="R211" i="19"/>
  <c r="Q211" i="19"/>
  <c r="P211" i="19"/>
  <c r="O211" i="19"/>
  <c r="N211" i="19"/>
  <c r="M211" i="19"/>
  <c r="L211" i="19"/>
  <c r="K211" i="19"/>
  <c r="J211" i="19"/>
  <c r="I211" i="19"/>
  <c r="H211" i="19"/>
  <c r="G211" i="19"/>
  <c r="F211" i="19"/>
  <c r="E211" i="19"/>
  <c r="D211" i="19"/>
  <c r="C211" i="19"/>
  <c r="B211" i="19"/>
  <c r="W210" i="19"/>
  <c r="V210" i="19"/>
  <c r="U210" i="19"/>
  <c r="T210" i="19"/>
  <c r="S210" i="19"/>
  <c r="R210" i="19"/>
  <c r="Q210" i="19"/>
  <c r="P210" i="19"/>
  <c r="O210" i="19"/>
  <c r="N210" i="19"/>
  <c r="M210" i="19"/>
  <c r="L210" i="19"/>
  <c r="K210" i="19"/>
  <c r="J210" i="19"/>
  <c r="I210" i="19"/>
  <c r="H210" i="19"/>
  <c r="G210" i="19"/>
  <c r="F210" i="19"/>
  <c r="E210" i="19"/>
  <c r="D210" i="19"/>
  <c r="C210" i="19"/>
  <c r="B210" i="19"/>
  <c r="W209" i="19"/>
  <c r="W208" i="19"/>
  <c r="V208" i="19"/>
  <c r="U208" i="19"/>
  <c r="T208" i="19"/>
  <c r="S208" i="19"/>
  <c r="R208" i="19"/>
  <c r="Q208" i="19"/>
  <c r="P208" i="19"/>
  <c r="O208" i="19"/>
  <c r="N208" i="19"/>
  <c r="M208" i="19"/>
  <c r="L208" i="19"/>
  <c r="K208" i="19"/>
  <c r="J208" i="19"/>
  <c r="I208" i="19"/>
  <c r="H208" i="19"/>
  <c r="G208" i="19"/>
  <c r="F208" i="19"/>
  <c r="E208" i="19"/>
  <c r="D208" i="19"/>
  <c r="C208" i="19"/>
  <c r="B208" i="19"/>
  <c r="W207" i="19"/>
  <c r="V207" i="19"/>
  <c r="U207" i="19"/>
  <c r="T207" i="19"/>
  <c r="S207" i="19"/>
  <c r="R207" i="19"/>
  <c r="Q207" i="19"/>
  <c r="P207" i="19"/>
  <c r="O207" i="19"/>
  <c r="N207" i="19"/>
  <c r="M207" i="19"/>
  <c r="L207" i="19"/>
  <c r="K207" i="19"/>
  <c r="J207" i="19"/>
  <c r="I207" i="19"/>
  <c r="H207" i="19"/>
  <c r="G207" i="19"/>
  <c r="F207" i="19"/>
  <c r="E207" i="19"/>
  <c r="D207" i="19"/>
  <c r="C207" i="19"/>
  <c r="B207" i="19"/>
  <c r="W206" i="19"/>
  <c r="V206" i="19"/>
  <c r="U206" i="19"/>
  <c r="T206" i="19"/>
  <c r="S206" i="19"/>
  <c r="R206" i="19"/>
  <c r="Q206" i="19"/>
  <c r="P206" i="19"/>
  <c r="O206" i="19"/>
  <c r="N206" i="19"/>
  <c r="M206" i="19"/>
  <c r="L206" i="19"/>
  <c r="K206" i="19"/>
  <c r="J206" i="19"/>
  <c r="I206" i="19"/>
  <c r="H206" i="19"/>
  <c r="G206" i="19"/>
  <c r="F206" i="19"/>
  <c r="E206" i="19"/>
  <c r="D206" i="19"/>
  <c r="C206" i="19"/>
  <c r="B206" i="19"/>
  <c r="W205" i="19"/>
  <c r="V205" i="19"/>
  <c r="U205" i="19"/>
  <c r="T205" i="19"/>
  <c r="S205" i="19"/>
  <c r="R205" i="19"/>
  <c r="Q205" i="19"/>
  <c r="P205" i="19"/>
  <c r="O205" i="19"/>
  <c r="N205" i="19"/>
  <c r="M205" i="19"/>
  <c r="L205" i="19"/>
  <c r="K205" i="19"/>
  <c r="J205" i="19"/>
  <c r="I205" i="19"/>
  <c r="H205" i="19"/>
  <c r="G205" i="19"/>
  <c r="F205" i="19"/>
  <c r="E205" i="19"/>
  <c r="D205" i="19"/>
  <c r="C205" i="19"/>
  <c r="B205" i="19"/>
  <c r="W204" i="19"/>
  <c r="V204" i="19"/>
  <c r="U204" i="19"/>
  <c r="T204" i="19"/>
  <c r="S204" i="19"/>
  <c r="R204" i="19"/>
  <c r="Q204" i="19"/>
  <c r="P204" i="19"/>
  <c r="O204" i="19"/>
  <c r="N204" i="19"/>
  <c r="M204" i="19"/>
  <c r="L204" i="19"/>
  <c r="K204" i="19"/>
  <c r="J204" i="19"/>
  <c r="I204" i="19"/>
  <c r="H204" i="19"/>
  <c r="G204" i="19"/>
  <c r="F204" i="19"/>
  <c r="E204" i="19"/>
  <c r="D204" i="19"/>
  <c r="C204" i="19"/>
  <c r="B204" i="19"/>
  <c r="L203" i="19"/>
  <c r="D203" i="19"/>
  <c r="C203" i="19"/>
  <c r="W202" i="19"/>
  <c r="V202" i="19"/>
  <c r="U202" i="19"/>
  <c r="T202" i="19"/>
  <c r="S202" i="19"/>
  <c r="R202" i="19"/>
  <c r="Q202" i="19"/>
  <c r="P202" i="19"/>
  <c r="O202" i="19"/>
  <c r="N202" i="19"/>
  <c r="M202" i="19"/>
  <c r="L202" i="19"/>
  <c r="K202" i="19"/>
  <c r="J202" i="19"/>
  <c r="I202" i="19"/>
  <c r="H202" i="19"/>
  <c r="G202" i="19"/>
  <c r="F202" i="19"/>
  <c r="E202" i="19"/>
  <c r="D202" i="19"/>
  <c r="C202" i="19"/>
  <c r="B202" i="19"/>
  <c r="W201" i="19"/>
  <c r="V201" i="19"/>
  <c r="U201" i="19"/>
  <c r="T201" i="19"/>
  <c r="S201" i="19"/>
  <c r="R201" i="19"/>
  <c r="Q201" i="19"/>
  <c r="P201" i="19"/>
  <c r="O201" i="19"/>
  <c r="N201" i="19"/>
  <c r="M201" i="19"/>
  <c r="L201" i="19"/>
  <c r="K201" i="19"/>
  <c r="J201" i="19"/>
  <c r="I201" i="19"/>
  <c r="H201" i="19"/>
  <c r="G201" i="19"/>
  <c r="F201" i="19"/>
  <c r="E201" i="19"/>
  <c r="D201" i="19"/>
  <c r="C201" i="19"/>
  <c r="B201" i="19"/>
  <c r="W200" i="19"/>
  <c r="V200" i="19"/>
  <c r="U200" i="19"/>
  <c r="T200" i="19"/>
  <c r="S200" i="19"/>
  <c r="R200" i="19"/>
  <c r="Q200" i="19"/>
  <c r="P200" i="19"/>
  <c r="O200" i="19"/>
  <c r="N200" i="19"/>
  <c r="M200" i="19"/>
  <c r="L200" i="19"/>
  <c r="K200" i="19"/>
  <c r="J200" i="19"/>
  <c r="I200" i="19"/>
  <c r="H200" i="19"/>
  <c r="G200" i="19"/>
  <c r="F200" i="19"/>
  <c r="E200" i="19"/>
  <c r="D200" i="19"/>
  <c r="C200" i="19"/>
  <c r="B200" i="19"/>
  <c r="W199" i="19"/>
  <c r="V199" i="19"/>
  <c r="U199" i="19"/>
  <c r="T199" i="19"/>
  <c r="S199" i="19"/>
  <c r="R199" i="19"/>
  <c r="Q199" i="19"/>
  <c r="P199" i="19"/>
  <c r="O199" i="19"/>
  <c r="N199" i="19"/>
  <c r="M199" i="19"/>
  <c r="L199" i="19"/>
  <c r="K199" i="19"/>
  <c r="J199" i="19"/>
  <c r="I199" i="19"/>
  <c r="H199" i="19"/>
  <c r="G199" i="19"/>
  <c r="F199" i="19"/>
  <c r="E199" i="19"/>
  <c r="D199" i="19"/>
  <c r="C199" i="19"/>
  <c r="B199" i="19"/>
  <c r="W198" i="19"/>
  <c r="V198" i="19"/>
  <c r="U198" i="19"/>
  <c r="T198" i="19"/>
  <c r="S198" i="19"/>
  <c r="R198" i="19"/>
  <c r="Q198" i="19"/>
  <c r="P198" i="19"/>
  <c r="O198" i="19"/>
  <c r="N198" i="19"/>
  <c r="M198" i="19"/>
  <c r="L198" i="19"/>
  <c r="K198" i="19"/>
  <c r="J198" i="19"/>
  <c r="I198" i="19"/>
  <c r="H198" i="19"/>
  <c r="G198" i="19"/>
  <c r="F198" i="19"/>
  <c r="E198" i="19"/>
  <c r="D198" i="19"/>
  <c r="C198" i="19"/>
  <c r="B198" i="19"/>
  <c r="P197" i="19"/>
  <c r="W194" i="19"/>
  <c r="V194" i="19"/>
  <c r="U194" i="19"/>
  <c r="T194" i="19"/>
  <c r="S194" i="19"/>
  <c r="R194" i="19"/>
  <c r="Q194" i="19"/>
  <c r="P194" i="19"/>
  <c r="O194" i="19"/>
  <c r="N194" i="19"/>
  <c r="M194" i="19"/>
  <c r="L194" i="19"/>
  <c r="K194" i="19"/>
  <c r="J194" i="19"/>
  <c r="I194" i="19"/>
  <c r="H194" i="19"/>
  <c r="G194" i="19"/>
  <c r="F194" i="19"/>
  <c r="E194" i="19"/>
  <c r="D194" i="19"/>
  <c r="C194" i="19"/>
  <c r="B194" i="19"/>
  <c r="W193" i="19"/>
  <c r="V193" i="19"/>
  <c r="U193" i="19"/>
  <c r="T193" i="19"/>
  <c r="S193" i="19"/>
  <c r="R193" i="19"/>
  <c r="Q193" i="19"/>
  <c r="P193" i="19"/>
  <c r="O193" i="19"/>
  <c r="N193" i="19"/>
  <c r="M193" i="19"/>
  <c r="L193" i="19"/>
  <c r="K193" i="19"/>
  <c r="J193" i="19"/>
  <c r="I193" i="19"/>
  <c r="H193" i="19"/>
  <c r="G193" i="19"/>
  <c r="F193" i="19"/>
  <c r="E193" i="19"/>
  <c r="D193" i="19"/>
  <c r="C193" i="19"/>
  <c r="B193" i="19"/>
  <c r="W189" i="19"/>
  <c r="V189" i="19"/>
  <c r="U189" i="19"/>
  <c r="T189" i="19"/>
  <c r="S189" i="19"/>
  <c r="R189" i="19"/>
  <c r="Q189" i="19"/>
  <c r="P189" i="19"/>
  <c r="O189" i="19"/>
  <c r="N189" i="19"/>
  <c r="M189" i="19"/>
  <c r="L189" i="19"/>
  <c r="K189" i="19"/>
  <c r="J189" i="19"/>
  <c r="I189" i="19"/>
  <c r="H189" i="19"/>
  <c r="G189" i="19"/>
  <c r="F189" i="19"/>
  <c r="E189" i="19"/>
  <c r="D189" i="19"/>
  <c r="C189" i="19"/>
  <c r="B189" i="19"/>
  <c r="W186" i="19"/>
  <c r="V186" i="19"/>
  <c r="U186" i="19"/>
  <c r="T186" i="19"/>
  <c r="S186" i="19"/>
  <c r="R186" i="19"/>
  <c r="Q186" i="19"/>
  <c r="P186" i="19"/>
  <c r="O186" i="19"/>
  <c r="N186" i="19"/>
  <c r="M186" i="19"/>
  <c r="L186" i="19"/>
  <c r="K186" i="19"/>
  <c r="J186" i="19"/>
  <c r="I186" i="19"/>
  <c r="H186" i="19"/>
  <c r="G186" i="19"/>
  <c r="F186" i="19"/>
  <c r="E186" i="19"/>
  <c r="D186" i="19"/>
  <c r="C186" i="19"/>
  <c r="B186" i="19"/>
  <c r="W182" i="19"/>
  <c r="V182" i="19"/>
  <c r="U182" i="19"/>
  <c r="T182" i="19"/>
  <c r="S182" i="19"/>
  <c r="R182" i="19"/>
  <c r="Q182" i="19"/>
  <c r="P182" i="19"/>
  <c r="O182" i="19"/>
  <c r="N182" i="19"/>
  <c r="M182" i="19"/>
  <c r="L182" i="19"/>
  <c r="K182" i="19"/>
  <c r="J182" i="19"/>
  <c r="I182" i="19"/>
  <c r="H182" i="19"/>
  <c r="G182" i="19"/>
  <c r="F182" i="19"/>
  <c r="E182" i="19"/>
  <c r="D182" i="19"/>
  <c r="C182" i="19"/>
  <c r="B182" i="19"/>
  <c r="W181" i="19"/>
  <c r="V181" i="19"/>
  <c r="U181" i="19"/>
  <c r="T181" i="19"/>
  <c r="S181" i="19"/>
  <c r="R181" i="19"/>
  <c r="Q181" i="19"/>
  <c r="P181" i="19"/>
  <c r="O181" i="19"/>
  <c r="N181" i="19"/>
  <c r="M181" i="19"/>
  <c r="L181" i="19"/>
  <c r="K181" i="19"/>
  <c r="J181" i="19"/>
  <c r="I181" i="19"/>
  <c r="H181" i="19"/>
  <c r="G181" i="19"/>
  <c r="F181" i="19"/>
  <c r="E181" i="19"/>
  <c r="D181" i="19"/>
  <c r="C181" i="19"/>
  <c r="B181" i="19"/>
  <c r="W180" i="19"/>
  <c r="V180" i="19"/>
  <c r="U180" i="19"/>
  <c r="T180" i="19"/>
  <c r="S180" i="19"/>
  <c r="R180" i="19"/>
  <c r="Q180" i="19"/>
  <c r="P180" i="19"/>
  <c r="O180" i="19"/>
  <c r="N180" i="19"/>
  <c r="M180" i="19"/>
  <c r="L180" i="19"/>
  <c r="K180" i="19"/>
  <c r="J180" i="19"/>
  <c r="I180" i="19"/>
  <c r="H180" i="19"/>
  <c r="G180" i="19"/>
  <c r="F180" i="19"/>
  <c r="E180" i="19"/>
  <c r="D180" i="19"/>
  <c r="C180" i="19"/>
  <c r="B180" i="19"/>
  <c r="W179" i="19"/>
  <c r="V179" i="19"/>
  <c r="U179" i="19"/>
  <c r="T179" i="19"/>
  <c r="S179" i="19"/>
  <c r="R179" i="19"/>
  <c r="Q179" i="19"/>
  <c r="P179" i="19"/>
  <c r="O179" i="19"/>
  <c r="N179" i="19"/>
  <c r="M179" i="19"/>
  <c r="L179" i="19"/>
  <c r="K179" i="19"/>
  <c r="J179" i="19"/>
  <c r="I179" i="19"/>
  <c r="H179" i="19"/>
  <c r="G179" i="19"/>
  <c r="F179" i="19"/>
  <c r="E179" i="19"/>
  <c r="D179" i="19"/>
  <c r="C179" i="19"/>
  <c r="B179" i="19"/>
  <c r="I176" i="19"/>
  <c r="B176" i="19"/>
  <c r="W175" i="19"/>
  <c r="V175" i="19"/>
  <c r="U175" i="19"/>
  <c r="T175" i="19"/>
  <c r="S175" i="19"/>
  <c r="R175" i="19"/>
  <c r="Q175" i="19"/>
  <c r="P175" i="19"/>
  <c r="O175" i="19"/>
  <c r="N175" i="19"/>
  <c r="M175" i="19"/>
  <c r="L175" i="19"/>
  <c r="K175" i="19"/>
  <c r="J175" i="19"/>
  <c r="I175" i="19"/>
  <c r="H175" i="19"/>
  <c r="G175" i="19"/>
  <c r="F175" i="19"/>
  <c r="E175" i="19"/>
  <c r="D175" i="19"/>
  <c r="C175" i="19"/>
  <c r="B175" i="19"/>
  <c r="W174" i="19"/>
  <c r="V174" i="19"/>
  <c r="U174" i="19"/>
  <c r="T174" i="19"/>
  <c r="S174" i="19"/>
  <c r="R174" i="19"/>
  <c r="Q174" i="19"/>
  <c r="P174" i="19"/>
  <c r="O174" i="19"/>
  <c r="N174" i="19"/>
  <c r="M174" i="19"/>
  <c r="L174" i="19"/>
  <c r="K174" i="19"/>
  <c r="J174" i="19"/>
  <c r="I174" i="19"/>
  <c r="H174" i="19"/>
  <c r="G174" i="19"/>
  <c r="F174" i="19"/>
  <c r="E174" i="19"/>
  <c r="D174" i="19"/>
  <c r="C174" i="19"/>
  <c r="B174" i="19"/>
  <c r="W170" i="19"/>
  <c r="V170" i="19"/>
  <c r="U170" i="19"/>
  <c r="T170" i="19"/>
  <c r="S170" i="19"/>
  <c r="R170" i="19"/>
  <c r="Q170" i="19"/>
  <c r="P170" i="19"/>
  <c r="O170" i="19"/>
  <c r="N170" i="19"/>
  <c r="M170" i="19"/>
  <c r="L170" i="19"/>
  <c r="K170" i="19"/>
  <c r="J170" i="19"/>
  <c r="I170" i="19"/>
  <c r="H170" i="19"/>
  <c r="G170" i="19"/>
  <c r="F170" i="19"/>
  <c r="E170" i="19"/>
  <c r="D170" i="19"/>
  <c r="C170" i="19"/>
  <c r="B170" i="19"/>
  <c r="I168" i="19"/>
  <c r="B167" i="19"/>
  <c r="W166" i="19"/>
  <c r="V166" i="19"/>
  <c r="U166" i="19"/>
  <c r="T166" i="19"/>
  <c r="S166" i="19"/>
  <c r="R166" i="19"/>
  <c r="Q166" i="19"/>
  <c r="P166" i="19"/>
  <c r="O166" i="19"/>
  <c r="N166" i="19"/>
  <c r="M166" i="19"/>
  <c r="L166" i="19"/>
  <c r="K166" i="19"/>
  <c r="J166" i="19"/>
  <c r="I166" i="19"/>
  <c r="H166" i="19"/>
  <c r="G166" i="19"/>
  <c r="F166" i="19"/>
  <c r="E166" i="19"/>
  <c r="D166" i="19"/>
  <c r="C166" i="19"/>
  <c r="B166" i="19"/>
  <c r="W164" i="19"/>
  <c r="V164" i="19"/>
  <c r="U164" i="19"/>
  <c r="T164" i="19"/>
  <c r="S164" i="19"/>
  <c r="R164" i="19"/>
  <c r="Q164" i="19"/>
  <c r="P164" i="19"/>
  <c r="O164" i="19"/>
  <c r="N164" i="19"/>
  <c r="M164" i="19"/>
  <c r="L164" i="19"/>
  <c r="K164" i="19"/>
  <c r="J164" i="19"/>
  <c r="I164" i="19"/>
  <c r="H164" i="19"/>
  <c r="G164" i="19"/>
  <c r="F164" i="19"/>
  <c r="E164" i="19"/>
  <c r="D164" i="19"/>
  <c r="C164" i="19"/>
  <c r="B164" i="19"/>
  <c r="W163" i="19"/>
  <c r="V163" i="19"/>
  <c r="U163" i="19"/>
  <c r="T163" i="19"/>
  <c r="S163" i="19"/>
  <c r="R163" i="19"/>
  <c r="Q163" i="19"/>
  <c r="P163" i="19"/>
  <c r="O163" i="19"/>
  <c r="N163" i="19"/>
  <c r="M163" i="19"/>
  <c r="L163" i="19"/>
  <c r="K163" i="19"/>
  <c r="J163" i="19"/>
  <c r="I163" i="19"/>
  <c r="H163" i="19"/>
  <c r="G163" i="19"/>
  <c r="F163" i="19"/>
  <c r="E163" i="19"/>
  <c r="D163" i="19"/>
  <c r="C163" i="19"/>
  <c r="B163" i="19"/>
  <c r="W162" i="19"/>
  <c r="V162" i="19"/>
  <c r="U162" i="19"/>
  <c r="T162" i="19"/>
  <c r="S162" i="19"/>
  <c r="R162" i="19"/>
  <c r="Q162" i="19"/>
  <c r="P162" i="19"/>
  <c r="O162" i="19"/>
  <c r="N162" i="19"/>
  <c r="M162" i="19"/>
  <c r="L162" i="19"/>
  <c r="K162" i="19"/>
  <c r="J162" i="19"/>
  <c r="I162" i="19"/>
  <c r="H162" i="19"/>
  <c r="G162" i="19"/>
  <c r="F162" i="19"/>
  <c r="E162" i="19"/>
  <c r="D162" i="19"/>
  <c r="C162" i="19"/>
  <c r="B162" i="19"/>
  <c r="W161" i="19"/>
  <c r="V161" i="19"/>
  <c r="U161" i="19"/>
  <c r="T161" i="19"/>
  <c r="S161" i="19"/>
  <c r="R161" i="19"/>
  <c r="Q161" i="19"/>
  <c r="P161" i="19"/>
  <c r="O161" i="19"/>
  <c r="N161" i="19"/>
  <c r="M161" i="19"/>
  <c r="L161" i="19"/>
  <c r="K161" i="19"/>
  <c r="J161" i="19"/>
  <c r="I161" i="19"/>
  <c r="H161" i="19"/>
  <c r="G161" i="19"/>
  <c r="F161" i="19"/>
  <c r="E161" i="19"/>
  <c r="D161" i="19"/>
  <c r="C161" i="19"/>
  <c r="B161" i="19"/>
  <c r="W142" i="19"/>
  <c r="V142" i="19"/>
  <c r="U142" i="19"/>
  <c r="T142" i="19"/>
  <c r="T209" i="19" s="1"/>
  <c r="S142" i="19"/>
  <c r="S209" i="19" s="1"/>
  <c r="R142" i="19"/>
  <c r="R209" i="19" s="1"/>
  <c r="Q142" i="19"/>
  <c r="Q209" i="19" s="1"/>
  <c r="P142" i="19"/>
  <c r="O142" i="19"/>
  <c r="N142" i="19"/>
  <c r="M142" i="19"/>
  <c r="L142" i="19"/>
  <c r="K142" i="19"/>
  <c r="J142" i="19"/>
  <c r="I142" i="19"/>
  <c r="I248" i="19" s="1"/>
  <c r="H142" i="19"/>
  <c r="G142" i="19"/>
  <c r="G209" i="19" s="1"/>
  <c r="F142" i="19"/>
  <c r="E142" i="19"/>
  <c r="D142" i="19"/>
  <c r="D209" i="19" s="1"/>
  <c r="C142" i="19"/>
  <c r="C209" i="19" s="1"/>
  <c r="B142" i="19"/>
  <c r="B209" i="19" s="1"/>
  <c r="W121" i="19"/>
  <c r="W203" i="19" s="1"/>
  <c r="V121" i="19"/>
  <c r="V203" i="19" s="1"/>
  <c r="U121" i="19"/>
  <c r="T121" i="19"/>
  <c r="T203" i="19" s="1"/>
  <c r="S121" i="19"/>
  <c r="S203" i="19" s="1"/>
  <c r="R121" i="19"/>
  <c r="Q121" i="19"/>
  <c r="P121" i="19"/>
  <c r="O121" i="19"/>
  <c r="N121" i="19"/>
  <c r="M121" i="19"/>
  <c r="L121" i="19"/>
  <c r="K121" i="19"/>
  <c r="K203" i="19" s="1"/>
  <c r="J121" i="19"/>
  <c r="I121" i="19"/>
  <c r="H121" i="19"/>
  <c r="H203" i="19" s="1"/>
  <c r="G121" i="19"/>
  <c r="F121" i="19"/>
  <c r="E121" i="19"/>
  <c r="D121" i="19"/>
  <c r="C121" i="19"/>
  <c r="B121" i="19"/>
  <c r="W93" i="19"/>
  <c r="V93" i="19"/>
  <c r="U93" i="19"/>
  <c r="U237" i="19" s="1"/>
  <c r="T93" i="19"/>
  <c r="S93" i="19"/>
  <c r="R93" i="19"/>
  <c r="Q93" i="19"/>
  <c r="P93" i="19"/>
  <c r="O93" i="19"/>
  <c r="N93" i="19"/>
  <c r="M93" i="19"/>
  <c r="M237" i="19" s="1"/>
  <c r="L93" i="19"/>
  <c r="K93" i="19"/>
  <c r="J93" i="19"/>
  <c r="I93" i="19"/>
  <c r="H93" i="19"/>
  <c r="G93" i="19"/>
  <c r="F93" i="19"/>
  <c r="E93" i="19"/>
  <c r="D93" i="19"/>
  <c r="C93" i="19"/>
  <c r="B93" i="19"/>
  <c r="W72" i="19"/>
  <c r="V72" i="19"/>
  <c r="U72" i="19"/>
  <c r="T72" i="19"/>
  <c r="S72" i="19"/>
  <c r="S235" i="19" s="1"/>
  <c r="R72" i="19"/>
  <c r="Q72" i="19"/>
  <c r="P72" i="19"/>
  <c r="P61" i="19" s="1"/>
  <c r="O72" i="19"/>
  <c r="O61" i="19" s="1"/>
  <c r="N72" i="19"/>
  <c r="M72" i="19"/>
  <c r="L72" i="19"/>
  <c r="K72" i="19"/>
  <c r="K235" i="19" s="1"/>
  <c r="J72" i="19"/>
  <c r="I72" i="19"/>
  <c r="H72" i="19"/>
  <c r="H61" i="19" s="1"/>
  <c r="G72" i="19"/>
  <c r="G61" i="19" s="1"/>
  <c r="F72" i="19"/>
  <c r="E72" i="19"/>
  <c r="D72" i="19"/>
  <c r="C72" i="19"/>
  <c r="B72" i="19"/>
  <c r="W44" i="19"/>
  <c r="W5" i="19" s="1"/>
  <c r="V44" i="19"/>
  <c r="U44" i="19"/>
  <c r="T44" i="19"/>
  <c r="T5" i="19" s="1"/>
  <c r="S44" i="19"/>
  <c r="S5" i="19" s="1"/>
  <c r="R44" i="19"/>
  <c r="R5" i="19" s="1"/>
  <c r="Q44" i="19"/>
  <c r="Q5" i="19" s="1"/>
  <c r="Q172" i="19" s="1"/>
  <c r="P44" i="19"/>
  <c r="P5" i="19" s="1"/>
  <c r="P77" i="16" s="1"/>
  <c r="O44" i="19"/>
  <c r="O5" i="19" s="1"/>
  <c r="N44" i="19"/>
  <c r="M44" i="19"/>
  <c r="L44" i="19"/>
  <c r="L5" i="19" s="1"/>
  <c r="K44" i="19"/>
  <c r="K5" i="19" s="1"/>
  <c r="J44" i="19"/>
  <c r="J5" i="19" s="1"/>
  <c r="I44" i="19"/>
  <c r="I5" i="19" s="1"/>
  <c r="I80" i="16" s="1"/>
  <c r="I109" i="4" s="1"/>
  <c r="H44" i="19"/>
  <c r="H5" i="19" s="1"/>
  <c r="H80" i="16" s="1"/>
  <c r="H109" i="4" s="1"/>
  <c r="G44" i="19"/>
  <c r="G5" i="19" s="1"/>
  <c r="F44" i="19"/>
  <c r="E44" i="19"/>
  <c r="D44" i="19"/>
  <c r="C44" i="19"/>
  <c r="B44" i="19"/>
  <c r="D5" i="19"/>
  <c r="D80" i="16" s="1"/>
  <c r="D109" i="4" s="1"/>
  <c r="C5" i="19"/>
  <c r="C80" i="16" s="1"/>
  <c r="C109" i="4" s="1"/>
  <c r="B5" i="19"/>
  <c r="B173" i="19" s="1"/>
  <c r="A1" i="19"/>
  <c r="W249" i="18"/>
  <c r="V249" i="18"/>
  <c r="U249" i="18"/>
  <c r="T249" i="18"/>
  <c r="S249" i="18"/>
  <c r="R249" i="18"/>
  <c r="Q249" i="18"/>
  <c r="P249" i="18"/>
  <c r="O249" i="18"/>
  <c r="N249" i="18"/>
  <c r="M249" i="18"/>
  <c r="L249" i="18"/>
  <c r="K249" i="18"/>
  <c r="J249" i="18"/>
  <c r="I249" i="18"/>
  <c r="H249" i="18"/>
  <c r="G249" i="18"/>
  <c r="F249" i="18"/>
  <c r="E249" i="18"/>
  <c r="D249" i="18"/>
  <c r="C249" i="18"/>
  <c r="B249" i="18"/>
  <c r="W247" i="18"/>
  <c r="V247" i="18"/>
  <c r="U247" i="18"/>
  <c r="T247" i="18"/>
  <c r="S247" i="18"/>
  <c r="R247" i="18"/>
  <c r="Q247" i="18"/>
  <c r="P247" i="18"/>
  <c r="O247" i="18"/>
  <c r="N247" i="18"/>
  <c r="M247" i="18"/>
  <c r="L247" i="18"/>
  <c r="K247" i="18"/>
  <c r="J247" i="18"/>
  <c r="I247" i="18"/>
  <c r="H247" i="18"/>
  <c r="G247" i="18"/>
  <c r="F247" i="18"/>
  <c r="E247" i="18"/>
  <c r="D247" i="18"/>
  <c r="C247" i="18"/>
  <c r="B247" i="18"/>
  <c r="W245" i="18"/>
  <c r="V245" i="18"/>
  <c r="U245" i="18"/>
  <c r="T245" i="18"/>
  <c r="S245" i="18"/>
  <c r="R245" i="18"/>
  <c r="Q245" i="18"/>
  <c r="P245" i="18"/>
  <c r="O245" i="18"/>
  <c r="N245" i="18"/>
  <c r="M245" i="18"/>
  <c r="L245" i="18"/>
  <c r="K245" i="18"/>
  <c r="J245" i="18"/>
  <c r="I245" i="18"/>
  <c r="H245" i="18"/>
  <c r="G245" i="18"/>
  <c r="F245" i="18"/>
  <c r="E245" i="18"/>
  <c r="D245" i="18"/>
  <c r="C245" i="18"/>
  <c r="B245" i="18"/>
  <c r="W244" i="18"/>
  <c r="V244" i="18"/>
  <c r="U244" i="18"/>
  <c r="T244" i="18"/>
  <c r="S244" i="18"/>
  <c r="R244" i="18"/>
  <c r="Q244" i="18"/>
  <c r="P244" i="18"/>
  <c r="O244" i="18"/>
  <c r="N244" i="18"/>
  <c r="M244" i="18"/>
  <c r="L244" i="18"/>
  <c r="K244" i="18"/>
  <c r="J244" i="18"/>
  <c r="I244" i="18"/>
  <c r="H244" i="18"/>
  <c r="G244" i="18"/>
  <c r="F244" i="18"/>
  <c r="E244" i="18"/>
  <c r="D244" i="18"/>
  <c r="C244" i="18"/>
  <c r="B244" i="18"/>
  <c r="W243" i="18"/>
  <c r="V243" i="18"/>
  <c r="U243" i="18"/>
  <c r="T243" i="18"/>
  <c r="S243" i="18"/>
  <c r="R243" i="18"/>
  <c r="Q243" i="18"/>
  <c r="P243" i="18"/>
  <c r="O243" i="18"/>
  <c r="N243" i="18"/>
  <c r="M243" i="18"/>
  <c r="L243" i="18"/>
  <c r="K243" i="18"/>
  <c r="J243" i="18"/>
  <c r="I243" i="18"/>
  <c r="H243" i="18"/>
  <c r="G243" i="18"/>
  <c r="F243" i="18"/>
  <c r="E243" i="18"/>
  <c r="D243" i="18"/>
  <c r="C243" i="18"/>
  <c r="B243" i="18"/>
  <c r="W242" i="18"/>
  <c r="V242" i="18"/>
  <c r="U242" i="18"/>
  <c r="T242" i="18"/>
  <c r="S242" i="18"/>
  <c r="R242" i="18"/>
  <c r="Q242" i="18"/>
  <c r="P242" i="18"/>
  <c r="O242" i="18"/>
  <c r="N242" i="18"/>
  <c r="M242" i="18"/>
  <c r="L242" i="18"/>
  <c r="K242" i="18"/>
  <c r="J242" i="18"/>
  <c r="I242" i="18"/>
  <c r="H242" i="18"/>
  <c r="G242" i="18"/>
  <c r="F242" i="18"/>
  <c r="E242" i="18"/>
  <c r="D242" i="18"/>
  <c r="C242" i="18"/>
  <c r="B242" i="18"/>
  <c r="W241" i="18"/>
  <c r="V241" i="18"/>
  <c r="U241" i="18"/>
  <c r="T241" i="18"/>
  <c r="S241" i="18"/>
  <c r="R241" i="18"/>
  <c r="Q241" i="18"/>
  <c r="P241" i="18"/>
  <c r="O241" i="18"/>
  <c r="N241" i="18"/>
  <c r="M241" i="18"/>
  <c r="L241" i="18"/>
  <c r="K241" i="18"/>
  <c r="J241" i="18"/>
  <c r="I241" i="18"/>
  <c r="H241" i="18"/>
  <c r="G241" i="18"/>
  <c r="F241" i="18"/>
  <c r="E241" i="18"/>
  <c r="D241" i="18"/>
  <c r="C241" i="18"/>
  <c r="B241" i="18"/>
  <c r="W240" i="18"/>
  <c r="V240" i="18"/>
  <c r="U240" i="18"/>
  <c r="T240" i="18"/>
  <c r="S240" i="18"/>
  <c r="R240" i="18"/>
  <c r="Q240" i="18"/>
  <c r="P240" i="18"/>
  <c r="O240" i="18"/>
  <c r="N240" i="18"/>
  <c r="M240" i="18"/>
  <c r="L240" i="18"/>
  <c r="K240" i="18"/>
  <c r="J240" i="18"/>
  <c r="I240" i="18"/>
  <c r="H240" i="18"/>
  <c r="G240" i="18"/>
  <c r="F240" i="18"/>
  <c r="E240" i="18"/>
  <c r="D240" i="18"/>
  <c r="C240" i="18"/>
  <c r="B240" i="18"/>
  <c r="W238" i="18"/>
  <c r="V238" i="18"/>
  <c r="U238" i="18"/>
  <c r="T238" i="18"/>
  <c r="S238" i="18"/>
  <c r="R238" i="18"/>
  <c r="Q238" i="18"/>
  <c r="P238" i="18"/>
  <c r="O238" i="18"/>
  <c r="N238" i="18"/>
  <c r="M238" i="18"/>
  <c r="L238" i="18"/>
  <c r="K238" i="18"/>
  <c r="J238" i="18"/>
  <c r="I238" i="18"/>
  <c r="H238" i="18"/>
  <c r="G238" i="18"/>
  <c r="F238" i="18"/>
  <c r="E238" i="18"/>
  <c r="D238" i="18"/>
  <c r="C238" i="18"/>
  <c r="B238" i="18"/>
  <c r="W236" i="18"/>
  <c r="V236" i="18"/>
  <c r="U236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C236" i="18"/>
  <c r="B236" i="18"/>
  <c r="W234" i="18"/>
  <c r="V234" i="18"/>
  <c r="U234" i="18"/>
  <c r="T234" i="18"/>
  <c r="S234" i="18"/>
  <c r="R234" i="18"/>
  <c r="Q234" i="18"/>
  <c r="P234" i="18"/>
  <c r="O234" i="18"/>
  <c r="N234" i="18"/>
  <c r="M234" i="18"/>
  <c r="L234" i="18"/>
  <c r="K234" i="18"/>
  <c r="J234" i="18"/>
  <c r="I234" i="18"/>
  <c r="H234" i="18"/>
  <c r="G234" i="18"/>
  <c r="F234" i="18"/>
  <c r="E234" i="18"/>
  <c r="D234" i="18"/>
  <c r="C234" i="18"/>
  <c r="B234" i="18"/>
  <c r="W233" i="18"/>
  <c r="V233" i="18"/>
  <c r="U233" i="18"/>
  <c r="T233" i="18"/>
  <c r="S233" i="18"/>
  <c r="R233" i="18"/>
  <c r="Q233" i="18"/>
  <c r="P233" i="18"/>
  <c r="O233" i="18"/>
  <c r="N233" i="18"/>
  <c r="M233" i="18"/>
  <c r="L233" i="18"/>
  <c r="K233" i="18"/>
  <c r="J233" i="18"/>
  <c r="I233" i="18"/>
  <c r="H233" i="18"/>
  <c r="G233" i="18"/>
  <c r="F233" i="18"/>
  <c r="E233" i="18"/>
  <c r="D233" i="18"/>
  <c r="C233" i="18"/>
  <c r="B233" i="18"/>
  <c r="W232" i="18"/>
  <c r="V232" i="18"/>
  <c r="U232" i="18"/>
  <c r="T232" i="18"/>
  <c r="S232" i="18"/>
  <c r="R232" i="18"/>
  <c r="Q232" i="18"/>
  <c r="P232" i="18"/>
  <c r="O232" i="18"/>
  <c r="N232" i="18"/>
  <c r="M232" i="18"/>
  <c r="L232" i="18"/>
  <c r="K232" i="18"/>
  <c r="J232" i="18"/>
  <c r="I232" i="18"/>
  <c r="H232" i="18"/>
  <c r="G232" i="18"/>
  <c r="F232" i="18"/>
  <c r="E232" i="18"/>
  <c r="D232" i="18"/>
  <c r="C232" i="18"/>
  <c r="B232" i="18"/>
  <c r="W231" i="18"/>
  <c r="V231" i="18"/>
  <c r="U231" i="18"/>
  <c r="T231" i="18"/>
  <c r="S231" i="18"/>
  <c r="R231" i="18"/>
  <c r="Q231" i="18"/>
  <c r="P231" i="18"/>
  <c r="O231" i="18"/>
  <c r="N231" i="18"/>
  <c r="M231" i="18"/>
  <c r="L231" i="18"/>
  <c r="K231" i="18"/>
  <c r="J231" i="18"/>
  <c r="I231" i="18"/>
  <c r="H231" i="18"/>
  <c r="G231" i="18"/>
  <c r="F231" i="18"/>
  <c r="E231" i="18"/>
  <c r="D231" i="18"/>
  <c r="C231" i="18"/>
  <c r="B231" i="18"/>
  <c r="W230" i="18"/>
  <c r="V230" i="18"/>
  <c r="U230" i="18"/>
  <c r="T230" i="18"/>
  <c r="S230" i="18"/>
  <c r="R230" i="18"/>
  <c r="Q230" i="18"/>
  <c r="P230" i="18"/>
  <c r="O230" i="18"/>
  <c r="N230" i="18"/>
  <c r="M230" i="18"/>
  <c r="L230" i="18"/>
  <c r="K230" i="18"/>
  <c r="J230" i="18"/>
  <c r="I230" i="18"/>
  <c r="H230" i="18"/>
  <c r="G230" i="18"/>
  <c r="F230" i="18"/>
  <c r="E230" i="18"/>
  <c r="D230" i="18"/>
  <c r="C230" i="18"/>
  <c r="B230" i="18"/>
  <c r="W229" i="18"/>
  <c r="V229" i="18"/>
  <c r="U229" i="18"/>
  <c r="T229" i="18"/>
  <c r="S229" i="18"/>
  <c r="R229" i="18"/>
  <c r="Q229" i="18"/>
  <c r="P229" i="18"/>
  <c r="O229" i="18"/>
  <c r="N229" i="18"/>
  <c r="M229" i="18"/>
  <c r="L229" i="18"/>
  <c r="K229" i="18"/>
  <c r="J229" i="18"/>
  <c r="I229" i="18"/>
  <c r="H229" i="18"/>
  <c r="G229" i="18"/>
  <c r="F229" i="18"/>
  <c r="E229" i="18"/>
  <c r="D229" i="18"/>
  <c r="C229" i="18"/>
  <c r="B229" i="18"/>
  <c r="W227" i="18"/>
  <c r="V227" i="18"/>
  <c r="U227" i="18"/>
  <c r="T227" i="18"/>
  <c r="S227" i="18"/>
  <c r="R227" i="18"/>
  <c r="Q227" i="18"/>
  <c r="P227" i="18"/>
  <c r="O227" i="18"/>
  <c r="N227" i="18"/>
  <c r="M227" i="18"/>
  <c r="L227" i="18"/>
  <c r="K227" i="18"/>
  <c r="J227" i="18"/>
  <c r="I227" i="18"/>
  <c r="H227" i="18"/>
  <c r="G227" i="18"/>
  <c r="F227" i="18"/>
  <c r="E227" i="18"/>
  <c r="D227" i="18"/>
  <c r="C227" i="18"/>
  <c r="B227" i="18"/>
  <c r="W225" i="18"/>
  <c r="V225" i="18"/>
  <c r="U225" i="18"/>
  <c r="T225" i="18"/>
  <c r="S225" i="18"/>
  <c r="R225" i="18"/>
  <c r="Q225" i="18"/>
  <c r="P225" i="18"/>
  <c r="O225" i="18"/>
  <c r="N225" i="18"/>
  <c r="M225" i="18"/>
  <c r="L225" i="18"/>
  <c r="K225" i="18"/>
  <c r="J225" i="18"/>
  <c r="I225" i="18"/>
  <c r="H225" i="18"/>
  <c r="G225" i="18"/>
  <c r="F225" i="18"/>
  <c r="E225" i="18"/>
  <c r="D225" i="18"/>
  <c r="C225" i="18"/>
  <c r="B225" i="18"/>
  <c r="W224" i="18"/>
  <c r="V224" i="18"/>
  <c r="U224" i="18"/>
  <c r="T224" i="18"/>
  <c r="S224" i="18"/>
  <c r="R224" i="18"/>
  <c r="Q224" i="18"/>
  <c r="P224" i="18"/>
  <c r="O224" i="18"/>
  <c r="N224" i="18"/>
  <c r="M224" i="18"/>
  <c r="L224" i="18"/>
  <c r="K224" i="18"/>
  <c r="J224" i="18"/>
  <c r="I224" i="18"/>
  <c r="H224" i="18"/>
  <c r="G224" i="18"/>
  <c r="F224" i="18"/>
  <c r="E224" i="18"/>
  <c r="D224" i="18"/>
  <c r="C224" i="18"/>
  <c r="B224" i="18"/>
  <c r="K223" i="18"/>
  <c r="C223" i="18"/>
  <c r="W222" i="18"/>
  <c r="V222" i="18"/>
  <c r="U222" i="18"/>
  <c r="T222" i="18"/>
  <c r="S222" i="18"/>
  <c r="R222" i="18"/>
  <c r="Q222" i="18"/>
  <c r="P222" i="18"/>
  <c r="O222" i="18"/>
  <c r="N222" i="18"/>
  <c r="M222" i="18"/>
  <c r="L222" i="18"/>
  <c r="K222" i="18"/>
  <c r="J222" i="18"/>
  <c r="I222" i="18"/>
  <c r="H222" i="18"/>
  <c r="G222" i="18"/>
  <c r="F222" i="18"/>
  <c r="E222" i="18"/>
  <c r="D222" i="18"/>
  <c r="C222" i="18"/>
  <c r="B222" i="18"/>
  <c r="W221" i="18"/>
  <c r="V221" i="18"/>
  <c r="U221" i="18"/>
  <c r="T221" i="18"/>
  <c r="S221" i="18"/>
  <c r="R221" i="18"/>
  <c r="Q221" i="18"/>
  <c r="P221" i="18"/>
  <c r="O221" i="18"/>
  <c r="N221" i="18"/>
  <c r="M221" i="18"/>
  <c r="L221" i="18"/>
  <c r="K221" i="18"/>
  <c r="J221" i="18"/>
  <c r="I221" i="18"/>
  <c r="H221" i="18"/>
  <c r="G221" i="18"/>
  <c r="F221" i="18"/>
  <c r="E221" i="18"/>
  <c r="D221" i="18"/>
  <c r="C221" i="18"/>
  <c r="B221" i="18"/>
  <c r="W220" i="18"/>
  <c r="V220" i="18"/>
  <c r="U220" i="18"/>
  <c r="T220" i="18"/>
  <c r="S220" i="18"/>
  <c r="R220" i="18"/>
  <c r="Q220" i="18"/>
  <c r="P220" i="18"/>
  <c r="O220" i="18"/>
  <c r="N220" i="18"/>
  <c r="M220" i="18"/>
  <c r="L220" i="18"/>
  <c r="K220" i="18"/>
  <c r="J220" i="18"/>
  <c r="I220" i="18"/>
  <c r="H220" i="18"/>
  <c r="G220" i="18"/>
  <c r="F220" i="18"/>
  <c r="E220" i="18"/>
  <c r="D220" i="18"/>
  <c r="C220" i="18"/>
  <c r="B220" i="18"/>
  <c r="W219" i="18"/>
  <c r="V219" i="18"/>
  <c r="U219" i="18"/>
  <c r="T219" i="18"/>
  <c r="S219" i="18"/>
  <c r="R219" i="18"/>
  <c r="Q219" i="18"/>
  <c r="P219" i="18"/>
  <c r="O219" i="18"/>
  <c r="N219" i="18"/>
  <c r="M219" i="18"/>
  <c r="L219" i="18"/>
  <c r="K219" i="18"/>
  <c r="J219" i="18"/>
  <c r="I219" i="18"/>
  <c r="H219" i="18"/>
  <c r="G219" i="18"/>
  <c r="F219" i="18"/>
  <c r="E219" i="18"/>
  <c r="D219" i="18"/>
  <c r="C219" i="18"/>
  <c r="B219" i="18"/>
  <c r="W218" i="18"/>
  <c r="V218" i="18"/>
  <c r="U218" i="18"/>
  <c r="T218" i="18"/>
  <c r="S218" i="18"/>
  <c r="R218" i="18"/>
  <c r="Q218" i="18"/>
  <c r="P218" i="18"/>
  <c r="O218" i="18"/>
  <c r="N218" i="18"/>
  <c r="M218" i="18"/>
  <c r="L218" i="18"/>
  <c r="K218" i="18"/>
  <c r="J218" i="18"/>
  <c r="I218" i="18"/>
  <c r="H218" i="18"/>
  <c r="G218" i="18"/>
  <c r="F218" i="18"/>
  <c r="E218" i="18"/>
  <c r="D218" i="18"/>
  <c r="C218" i="18"/>
  <c r="B218" i="18"/>
  <c r="W213" i="18"/>
  <c r="V213" i="18"/>
  <c r="U213" i="18"/>
  <c r="T213" i="18"/>
  <c r="S213" i="18"/>
  <c r="R213" i="18"/>
  <c r="Q213" i="18"/>
  <c r="P213" i="18"/>
  <c r="O213" i="18"/>
  <c r="N213" i="18"/>
  <c r="M213" i="18"/>
  <c r="L213" i="18"/>
  <c r="K213" i="18"/>
  <c r="J213" i="18"/>
  <c r="I213" i="18"/>
  <c r="H213" i="18"/>
  <c r="G213" i="18"/>
  <c r="F213" i="18"/>
  <c r="E213" i="18"/>
  <c r="D213" i="18"/>
  <c r="C213" i="18"/>
  <c r="B213" i="18"/>
  <c r="W212" i="18"/>
  <c r="V212" i="18"/>
  <c r="U212" i="18"/>
  <c r="T212" i="18"/>
  <c r="S212" i="18"/>
  <c r="R212" i="18"/>
  <c r="Q212" i="18"/>
  <c r="P212" i="18"/>
  <c r="O212" i="18"/>
  <c r="N212" i="18"/>
  <c r="M212" i="18"/>
  <c r="L212" i="18"/>
  <c r="K212" i="18"/>
  <c r="J212" i="18"/>
  <c r="I212" i="18"/>
  <c r="H212" i="18"/>
  <c r="G212" i="18"/>
  <c r="F212" i="18"/>
  <c r="E212" i="18"/>
  <c r="D212" i="18"/>
  <c r="C212" i="18"/>
  <c r="B212" i="18"/>
  <c r="W211" i="18"/>
  <c r="V211" i="18"/>
  <c r="U211" i="18"/>
  <c r="T211" i="18"/>
  <c r="S211" i="18"/>
  <c r="R211" i="18"/>
  <c r="Q211" i="18"/>
  <c r="P211" i="18"/>
  <c r="O211" i="18"/>
  <c r="N211" i="18"/>
  <c r="M211" i="18"/>
  <c r="L211" i="18"/>
  <c r="K211" i="18"/>
  <c r="J211" i="18"/>
  <c r="I211" i="18"/>
  <c r="H211" i="18"/>
  <c r="G211" i="18"/>
  <c r="F211" i="18"/>
  <c r="E211" i="18"/>
  <c r="D211" i="18"/>
  <c r="C211" i="18"/>
  <c r="B211" i="18"/>
  <c r="W210" i="18"/>
  <c r="V210" i="18"/>
  <c r="V197" i="18" s="1"/>
  <c r="U210" i="18"/>
  <c r="T210" i="18"/>
  <c r="S210" i="18"/>
  <c r="R210" i="18"/>
  <c r="Q210" i="18"/>
  <c r="P210" i="18"/>
  <c r="O210" i="18"/>
  <c r="N210" i="18"/>
  <c r="M210" i="18"/>
  <c r="L210" i="18"/>
  <c r="K210" i="18"/>
  <c r="J210" i="18"/>
  <c r="I210" i="18"/>
  <c r="H210" i="18"/>
  <c r="G210" i="18"/>
  <c r="F210" i="18"/>
  <c r="E210" i="18"/>
  <c r="D210" i="18"/>
  <c r="C210" i="18"/>
  <c r="B210" i="18"/>
  <c r="U209" i="18"/>
  <c r="M209" i="18"/>
  <c r="E209" i="18"/>
  <c r="W208" i="18"/>
  <c r="V208" i="18"/>
  <c r="U208" i="18"/>
  <c r="T208" i="18"/>
  <c r="S208" i="18"/>
  <c r="R208" i="18"/>
  <c r="Q208" i="18"/>
  <c r="P208" i="18"/>
  <c r="O208" i="18"/>
  <c r="N208" i="18"/>
  <c r="M208" i="18"/>
  <c r="L208" i="18"/>
  <c r="K208" i="18"/>
  <c r="J208" i="18"/>
  <c r="I208" i="18"/>
  <c r="H208" i="18"/>
  <c r="G208" i="18"/>
  <c r="F208" i="18"/>
  <c r="E208" i="18"/>
  <c r="D208" i="18"/>
  <c r="C208" i="18"/>
  <c r="B208" i="18"/>
  <c r="W207" i="18"/>
  <c r="V207" i="18"/>
  <c r="U207" i="18"/>
  <c r="T207" i="18"/>
  <c r="S207" i="18"/>
  <c r="R207" i="18"/>
  <c r="Q207" i="18"/>
  <c r="P207" i="18"/>
  <c r="O207" i="18"/>
  <c r="N207" i="18"/>
  <c r="M207" i="18"/>
  <c r="L207" i="18"/>
  <c r="K207" i="18"/>
  <c r="J207" i="18"/>
  <c r="I207" i="18"/>
  <c r="H207" i="18"/>
  <c r="G207" i="18"/>
  <c r="F207" i="18"/>
  <c r="E207" i="18"/>
  <c r="D207" i="18"/>
  <c r="C207" i="18"/>
  <c r="B207" i="18"/>
  <c r="W206" i="18"/>
  <c r="V206" i="18"/>
  <c r="U206" i="18"/>
  <c r="T206" i="18"/>
  <c r="S206" i="18"/>
  <c r="R206" i="18"/>
  <c r="Q206" i="18"/>
  <c r="P206" i="18"/>
  <c r="O206" i="18"/>
  <c r="N206" i="18"/>
  <c r="M206" i="18"/>
  <c r="L206" i="18"/>
  <c r="K206" i="18"/>
  <c r="J206" i="18"/>
  <c r="I206" i="18"/>
  <c r="H206" i="18"/>
  <c r="G206" i="18"/>
  <c r="F206" i="18"/>
  <c r="E206" i="18"/>
  <c r="D206" i="18"/>
  <c r="C206" i="18"/>
  <c r="B206" i="18"/>
  <c r="W205" i="18"/>
  <c r="V205" i="18"/>
  <c r="U205" i="18"/>
  <c r="T205" i="18"/>
  <c r="S205" i="18"/>
  <c r="R205" i="18"/>
  <c r="Q205" i="18"/>
  <c r="P205" i="18"/>
  <c r="O205" i="18"/>
  <c r="N205" i="18"/>
  <c r="M205" i="18"/>
  <c r="L205" i="18"/>
  <c r="K205" i="18"/>
  <c r="J205" i="18"/>
  <c r="I205" i="18"/>
  <c r="H205" i="18"/>
  <c r="G205" i="18"/>
  <c r="F205" i="18"/>
  <c r="E205" i="18"/>
  <c r="D205" i="18"/>
  <c r="C205" i="18"/>
  <c r="B205" i="18"/>
  <c r="W204" i="18"/>
  <c r="V204" i="18"/>
  <c r="U204" i="18"/>
  <c r="T204" i="18"/>
  <c r="S204" i="18"/>
  <c r="R204" i="18"/>
  <c r="Q204" i="18"/>
  <c r="P204" i="18"/>
  <c r="O204" i="18"/>
  <c r="N204" i="18"/>
  <c r="M204" i="18"/>
  <c r="L204" i="18"/>
  <c r="K204" i="18"/>
  <c r="J204" i="18"/>
  <c r="I204" i="18"/>
  <c r="H204" i="18"/>
  <c r="G204" i="18"/>
  <c r="F204" i="18"/>
  <c r="E204" i="18"/>
  <c r="D204" i="18"/>
  <c r="C204" i="18"/>
  <c r="B204" i="18"/>
  <c r="S203" i="18"/>
  <c r="C203" i="18"/>
  <c r="W202" i="18"/>
  <c r="V202" i="18"/>
  <c r="U202" i="18"/>
  <c r="T202" i="18"/>
  <c r="S202" i="18"/>
  <c r="R202" i="18"/>
  <c r="Q202" i="18"/>
  <c r="P202" i="18"/>
  <c r="O202" i="18"/>
  <c r="N202" i="18"/>
  <c r="M202" i="18"/>
  <c r="L202" i="18"/>
  <c r="K202" i="18"/>
  <c r="J202" i="18"/>
  <c r="I202" i="18"/>
  <c r="H202" i="18"/>
  <c r="G202" i="18"/>
  <c r="F202" i="18"/>
  <c r="E202" i="18"/>
  <c r="D202" i="18"/>
  <c r="C202" i="18"/>
  <c r="B202" i="18"/>
  <c r="W201" i="18"/>
  <c r="V201" i="18"/>
  <c r="U201" i="18"/>
  <c r="U197" i="18" s="1"/>
  <c r="T201" i="18"/>
  <c r="T197" i="18" s="1"/>
  <c r="S201" i="18"/>
  <c r="R201" i="18"/>
  <c r="Q201" i="18"/>
  <c r="P201" i="18"/>
  <c r="O201" i="18"/>
  <c r="N201" i="18"/>
  <c r="M201" i="18"/>
  <c r="L201" i="18"/>
  <c r="K201" i="18"/>
  <c r="J201" i="18"/>
  <c r="I201" i="18"/>
  <c r="H201" i="18"/>
  <c r="G201" i="18"/>
  <c r="F201" i="18"/>
  <c r="E201" i="18"/>
  <c r="D201" i="18"/>
  <c r="C201" i="18"/>
  <c r="B201" i="18"/>
  <c r="W200" i="18"/>
  <c r="V200" i="18"/>
  <c r="U200" i="18"/>
  <c r="T200" i="18"/>
  <c r="S200" i="18"/>
  <c r="R200" i="18"/>
  <c r="Q200" i="18"/>
  <c r="P200" i="18"/>
  <c r="O200" i="18"/>
  <c r="N200" i="18"/>
  <c r="M200" i="18"/>
  <c r="L200" i="18"/>
  <c r="K200" i="18"/>
  <c r="J200" i="18"/>
  <c r="I200" i="18"/>
  <c r="H200" i="18"/>
  <c r="G200" i="18"/>
  <c r="F200" i="18"/>
  <c r="E200" i="18"/>
  <c r="D200" i="18"/>
  <c r="C200" i="18"/>
  <c r="B200" i="18"/>
  <c r="W199" i="18"/>
  <c r="V199" i="18"/>
  <c r="U199" i="18"/>
  <c r="T199" i="18"/>
  <c r="S199" i="18"/>
  <c r="R199" i="18"/>
  <c r="Q199" i="18"/>
  <c r="P199" i="18"/>
  <c r="O199" i="18"/>
  <c r="N199" i="18"/>
  <c r="M199" i="18"/>
  <c r="L199" i="18"/>
  <c r="K199" i="18"/>
  <c r="J199" i="18"/>
  <c r="I199" i="18"/>
  <c r="H199" i="18"/>
  <c r="G199" i="18"/>
  <c r="F199" i="18"/>
  <c r="E199" i="18"/>
  <c r="D199" i="18"/>
  <c r="C199" i="18"/>
  <c r="B199" i="18"/>
  <c r="W198" i="18"/>
  <c r="V198" i="18"/>
  <c r="U198" i="18"/>
  <c r="T198" i="18"/>
  <c r="S198" i="18"/>
  <c r="R198" i="18"/>
  <c r="Q198" i="18"/>
  <c r="P198" i="18"/>
  <c r="O198" i="18"/>
  <c r="N198" i="18"/>
  <c r="M198" i="18"/>
  <c r="L198" i="18"/>
  <c r="K198" i="18"/>
  <c r="J198" i="18"/>
  <c r="I198" i="18"/>
  <c r="H198" i="18"/>
  <c r="G198" i="18"/>
  <c r="F198" i="18"/>
  <c r="E198" i="18"/>
  <c r="D198" i="18"/>
  <c r="C198" i="18"/>
  <c r="B198" i="18"/>
  <c r="W194" i="18"/>
  <c r="V194" i="18"/>
  <c r="U194" i="18"/>
  <c r="T194" i="18"/>
  <c r="S194" i="18"/>
  <c r="R194" i="18"/>
  <c r="Q194" i="18"/>
  <c r="P194" i="18"/>
  <c r="O194" i="18"/>
  <c r="N194" i="18"/>
  <c r="M194" i="18"/>
  <c r="L194" i="18"/>
  <c r="K194" i="18"/>
  <c r="J194" i="18"/>
  <c r="I194" i="18"/>
  <c r="H194" i="18"/>
  <c r="G194" i="18"/>
  <c r="F194" i="18"/>
  <c r="E194" i="18"/>
  <c r="D194" i="18"/>
  <c r="C194" i="18"/>
  <c r="B194" i="18"/>
  <c r="W193" i="18"/>
  <c r="V193" i="18"/>
  <c r="U193" i="18"/>
  <c r="T193" i="18"/>
  <c r="S193" i="18"/>
  <c r="R193" i="18"/>
  <c r="Q193" i="18"/>
  <c r="P193" i="18"/>
  <c r="O193" i="18"/>
  <c r="N193" i="18"/>
  <c r="M193" i="18"/>
  <c r="L193" i="18"/>
  <c r="K193" i="18"/>
  <c r="J193" i="18"/>
  <c r="I193" i="18"/>
  <c r="H193" i="18"/>
  <c r="G193" i="18"/>
  <c r="F193" i="18"/>
  <c r="E193" i="18"/>
  <c r="D193" i="18"/>
  <c r="C193" i="18"/>
  <c r="B193" i="18"/>
  <c r="W192" i="18"/>
  <c r="V192" i="18"/>
  <c r="U192" i="18"/>
  <c r="T192" i="18"/>
  <c r="S192" i="18"/>
  <c r="R192" i="18"/>
  <c r="Q192" i="18"/>
  <c r="P192" i="18"/>
  <c r="O192" i="18"/>
  <c r="N192" i="18"/>
  <c r="M192" i="18"/>
  <c r="L192" i="18"/>
  <c r="K192" i="18"/>
  <c r="J192" i="18"/>
  <c r="I192" i="18"/>
  <c r="H192" i="18"/>
  <c r="G192" i="18"/>
  <c r="F192" i="18"/>
  <c r="E192" i="18"/>
  <c r="D192" i="18"/>
  <c r="C192" i="18"/>
  <c r="B192" i="18"/>
  <c r="W191" i="18"/>
  <c r="V191" i="18"/>
  <c r="U191" i="18"/>
  <c r="T191" i="18"/>
  <c r="S191" i="18"/>
  <c r="R191" i="18"/>
  <c r="Q191" i="18"/>
  <c r="P191" i="18"/>
  <c r="O191" i="18"/>
  <c r="N191" i="18"/>
  <c r="M191" i="18"/>
  <c r="L191" i="18"/>
  <c r="K191" i="18"/>
  <c r="J191" i="18"/>
  <c r="I191" i="18"/>
  <c r="H191" i="18"/>
  <c r="G191" i="18"/>
  <c r="F191" i="18"/>
  <c r="E191" i="18"/>
  <c r="D191" i="18"/>
  <c r="C191" i="18"/>
  <c r="B191" i="18"/>
  <c r="T190" i="18"/>
  <c r="K190" i="18"/>
  <c r="W189" i="18"/>
  <c r="V189" i="18"/>
  <c r="U189" i="18"/>
  <c r="T189" i="18"/>
  <c r="S189" i="18"/>
  <c r="R189" i="18"/>
  <c r="Q189" i="18"/>
  <c r="P189" i="18"/>
  <c r="O189" i="18"/>
  <c r="N189" i="18"/>
  <c r="M189" i="18"/>
  <c r="L189" i="18"/>
  <c r="K189" i="18"/>
  <c r="J189" i="18"/>
  <c r="I189" i="18"/>
  <c r="H189" i="18"/>
  <c r="G189" i="18"/>
  <c r="F189" i="18"/>
  <c r="E189" i="18"/>
  <c r="D189" i="18"/>
  <c r="C189" i="18"/>
  <c r="B189" i="18"/>
  <c r="W188" i="18"/>
  <c r="V188" i="18"/>
  <c r="U188" i="18"/>
  <c r="T188" i="18"/>
  <c r="S188" i="18"/>
  <c r="R188" i="18"/>
  <c r="Q188" i="18"/>
  <c r="P188" i="18"/>
  <c r="O188" i="18"/>
  <c r="N188" i="18"/>
  <c r="M188" i="18"/>
  <c r="L188" i="18"/>
  <c r="K188" i="18"/>
  <c r="J188" i="18"/>
  <c r="I188" i="18"/>
  <c r="H188" i="18"/>
  <c r="G188" i="18"/>
  <c r="F188" i="18"/>
  <c r="E188" i="18"/>
  <c r="D188" i="18"/>
  <c r="C188" i="18"/>
  <c r="B188" i="18"/>
  <c r="W187" i="18"/>
  <c r="V187" i="18"/>
  <c r="U187" i="18"/>
  <c r="T187" i="18"/>
  <c r="S187" i="18"/>
  <c r="R187" i="18"/>
  <c r="Q187" i="18"/>
  <c r="P187" i="18"/>
  <c r="O187" i="18"/>
  <c r="N187" i="18"/>
  <c r="M187" i="18"/>
  <c r="L187" i="18"/>
  <c r="K187" i="18"/>
  <c r="J187" i="18"/>
  <c r="I187" i="18"/>
  <c r="H187" i="18"/>
  <c r="G187" i="18"/>
  <c r="F187" i="18"/>
  <c r="E187" i="18"/>
  <c r="D187" i="18"/>
  <c r="C187" i="18"/>
  <c r="B187" i="18"/>
  <c r="W186" i="18"/>
  <c r="V186" i="18"/>
  <c r="U186" i="18"/>
  <c r="T186" i="18"/>
  <c r="S186" i="18"/>
  <c r="R186" i="18"/>
  <c r="Q186" i="18"/>
  <c r="P186" i="18"/>
  <c r="O186" i="18"/>
  <c r="N186" i="18"/>
  <c r="M186" i="18"/>
  <c r="L186" i="18"/>
  <c r="K186" i="18"/>
  <c r="J186" i="18"/>
  <c r="I186" i="18"/>
  <c r="H186" i="18"/>
  <c r="G186" i="18"/>
  <c r="F186" i="18"/>
  <c r="E186" i="18"/>
  <c r="D186" i="18"/>
  <c r="C186" i="18"/>
  <c r="B186" i="18"/>
  <c r="W185" i="18"/>
  <c r="V185" i="18"/>
  <c r="U185" i="18"/>
  <c r="T185" i="18"/>
  <c r="S185" i="18"/>
  <c r="R185" i="18"/>
  <c r="Q185" i="18"/>
  <c r="P185" i="18"/>
  <c r="O185" i="18"/>
  <c r="N185" i="18"/>
  <c r="M185" i="18"/>
  <c r="L185" i="18"/>
  <c r="K185" i="18"/>
  <c r="J185" i="18"/>
  <c r="I185" i="18"/>
  <c r="H185" i="18"/>
  <c r="G185" i="18"/>
  <c r="F185" i="18"/>
  <c r="E185" i="18"/>
  <c r="D185" i="18"/>
  <c r="C185" i="18"/>
  <c r="B185" i="18"/>
  <c r="O184" i="18"/>
  <c r="I184" i="18"/>
  <c r="W183" i="18"/>
  <c r="V183" i="18"/>
  <c r="U183" i="18"/>
  <c r="T183" i="18"/>
  <c r="S183" i="18"/>
  <c r="R183" i="18"/>
  <c r="Q183" i="18"/>
  <c r="P183" i="18"/>
  <c r="O183" i="18"/>
  <c r="N183" i="18"/>
  <c r="M183" i="18"/>
  <c r="L183" i="18"/>
  <c r="K183" i="18"/>
  <c r="J183" i="18"/>
  <c r="I183" i="18"/>
  <c r="H183" i="18"/>
  <c r="G183" i="18"/>
  <c r="F183" i="18"/>
  <c r="E183" i="18"/>
  <c r="D183" i="18"/>
  <c r="C183" i="18"/>
  <c r="B183" i="18"/>
  <c r="W182" i="18"/>
  <c r="V182" i="18"/>
  <c r="U182" i="18"/>
  <c r="T182" i="18"/>
  <c r="S182" i="18"/>
  <c r="R182" i="18"/>
  <c r="Q182" i="18"/>
  <c r="P182" i="18"/>
  <c r="O182" i="18"/>
  <c r="N182" i="18"/>
  <c r="M182" i="18"/>
  <c r="L182" i="18"/>
  <c r="K182" i="18"/>
  <c r="J182" i="18"/>
  <c r="I182" i="18"/>
  <c r="H182" i="18"/>
  <c r="G182" i="18"/>
  <c r="F182" i="18"/>
  <c r="E182" i="18"/>
  <c r="D182" i="18"/>
  <c r="C182" i="18"/>
  <c r="B182" i="18"/>
  <c r="W181" i="18"/>
  <c r="V181" i="18"/>
  <c r="U181" i="18"/>
  <c r="T181" i="18"/>
  <c r="S181" i="18"/>
  <c r="R181" i="18"/>
  <c r="Q181" i="18"/>
  <c r="P181" i="18"/>
  <c r="O181" i="18"/>
  <c r="N181" i="18"/>
  <c r="M181" i="18"/>
  <c r="L181" i="18"/>
  <c r="K181" i="18"/>
  <c r="J181" i="18"/>
  <c r="I181" i="18"/>
  <c r="H181" i="18"/>
  <c r="G181" i="18"/>
  <c r="F181" i="18"/>
  <c r="E181" i="18"/>
  <c r="D181" i="18"/>
  <c r="D178" i="18" s="1"/>
  <c r="C181" i="18"/>
  <c r="B181" i="18"/>
  <c r="W180" i="18"/>
  <c r="V180" i="18"/>
  <c r="U180" i="18"/>
  <c r="T180" i="18"/>
  <c r="S180" i="18"/>
  <c r="R180" i="18"/>
  <c r="Q180" i="18"/>
  <c r="Q178" i="18" s="1"/>
  <c r="P180" i="18"/>
  <c r="O180" i="18"/>
  <c r="N180" i="18"/>
  <c r="M180" i="18"/>
  <c r="L180" i="18"/>
  <c r="K180" i="18"/>
  <c r="J180" i="18"/>
  <c r="I180" i="18"/>
  <c r="H180" i="18"/>
  <c r="G180" i="18"/>
  <c r="F180" i="18"/>
  <c r="E180" i="18"/>
  <c r="D180" i="18"/>
  <c r="C180" i="18"/>
  <c r="B180" i="18"/>
  <c r="W179" i="18"/>
  <c r="V179" i="18"/>
  <c r="U179" i="18"/>
  <c r="T179" i="18"/>
  <c r="T178" i="18" s="1"/>
  <c r="S179" i="18"/>
  <c r="R179" i="18"/>
  <c r="Q179" i="18"/>
  <c r="P179" i="18"/>
  <c r="O179" i="18"/>
  <c r="N179" i="18"/>
  <c r="M179" i="18"/>
  <c r="L179" i="18"/>
  <c r="K179" i="18"/>
  <c r="J179" i="18"/>
  <c r="I179" i="18"/>
  <c r="H179" i="18"/>
  <c r="G179" i="18"/>
  <c r="F179" i="18"/>
  <c r="E179" i="18"/>
  <c r="D179" i="18"/>
  <c r="C179" i="18"/>
  <c r="B179" i="18"/>
  <c r="W142" i="18"/>
  <c r="V142" i="18"/>
  <c r="U142" i="18"/>
  <c r="T142" i="18"/>
  <c r="S142" i="18"/>
  <c r="R142" i="18"/>
  <c r="Q142" i="18"/>
  <c r="Q209" i="18" s="1"/>
  <c r="P142" i="18"/>
  <c r="P209" i="18" s="1"/>
  <c r="O142" i="18"/>
  <c r="N142" i="18"/>
  <c r="M142" i="18"/>
  <c r="L142" i="18"/>
  <c r="K142" i="18"/>
  <c r="J142" i="18"/>
  <c r="I142" i="18"/>
  <c r="I209" i="18" s="1"/>
  <c r="H142" i="18"/>
  <c r="H209" i="18" s="1"/>
  <c r="G142" i="18"/>
  <c r="F142" i="18"/>
  <c r="E142" i="18"/>
  <c r="D142" i="18"/>
  <c r="C142" i="18"/>
  <c r="B142" i="18"/>
  <c r="W121" i="18"/>
  <c r="V121" i="18"/>
  <c r="U121" i="18"/>
  <c r="U203" i="18" s="1"/>
  <c r="T121" i="18"/>
  <c r="T203" i="18" s="1"/>
  <c r="S121" i="18"/>
  <c r="R121" i="18"/>
  <c r="Q121" i="18"/>
  <c r="P121" i="18"/>
  <c r="P203" i="18" s="1"/>
  <c r="O121" i="18"/>
  <c r="N121" i="18"/>
  <c r="M121" i="18"/>
  <c r="M203" i="18" s="1"/>
  <c r="L121" i="18"/>
  <c r="L203" i="18" s="1"/>
  <c r="K121" i="18"/>
  <c r="K203" i="18" s="1"/>
  <c r="J121" i="18"/>
  <c r="I121" i="18"/>
  <c r="H121" i="18"/>
  <c r="H203" i="18" s="1"/>
  <c r="G121" i="18"/>
  <c r="F121" i="18"/>
  <c r="E121" i="18"/>
  <c r="E203" i="18" s="1"/>
  <c r="D121" i="18"/>
  <c r="D203" i="18" s="1"/>
  <c r="C121" i="18"/>
  <c r="B121" i="18"/>
  <c r="W93" i="18"/>
  <c r="V93" i="18"/>
  <c r="U93" i="18"/>
  <c r="U190" i="18" s="1"/>
  <c r="T93" i="18"/>
  <c r="S93" i="18"/>
  <c r="S190" i="18" s="1"/>
  <c r="R93" i="18"/>
  <c r="Q93" i="18"/>
  <c r="Q190" i="18" s="1"/>
  <c r="P93" i="18"/>
  <c r="O93" i="18"/>
  <c r="N93" i="18"/>
  <c r="M93" i="18"/>
  <c r="M190" i="18" s="1"/>
  <c r="L93" i="18"/>
  <c r="L190" i="18" s="1"/>
  <c r="K93" i="18"/>
  <c r="J93" i="18"/>
  <c r="I93" i="18"/>
  <c r="I190" i="18" s="1"/>
  <c r="H93" i="18"/>
  <c r="G93" i="18"/>
  <c r="F93" i="18"/>
  <c r="E93" i="18"/>
  <c r="E190" i="18" s="1"/>
  <c r="D93" i="18"/>
  <c r="D190" i="18" s="1"/>
  <c r="C93" i="18"/>
  <c r="C190" i="18" s="1"/>
  <c r="B93" i="18"/>
  <c r="B190" i="18" s="1"/>
  <c r="W72" i="18"/>
  <c r="W184" i="18" s="1"/>
  <c r="V72" i="18"/>
  <c r="U72" i="18"/>
  <c r="T72" i="18"/>
  <c r="S72" i="18"/>
  <c r="R72" i="18"/>
  <c r="Q72" i="18"/>
  <c r="Q184" i="18" s="1"/>
  <c r="P72" i="18"/>
  <c r="P184" i="18" s="1"/>
  <c r="O72" i="18"/>
  <c r="N72" i="18"/>
  <c r="M72" i="18"/>
  <c r="L72" i="18"/>
  <c r="K72" i="18"/>
  <c r="J72" i="18"/>
  <c r="I72" i="18"/>
  <c r="H72" i="18"/>
  <c r="H184" i="18" s="1"/>
  <c r="G72" i="18"/>
  <c r="G184" i="18" s="1"/>
  <c r="F72" i="18"/>
  <c r="E72" i="18"/>
  <c r="D72" i="18"/>
  <c r="C72" i="18"/>
  <c r="B72" i="18"/>
  <c r="W44" i="18"/>
  <c r="V44" i="18"/>
  <c r="U44" i="18"/>
  <c r="T44" i="18"/>
  <c r="S44" i="18"/>
  <c r="R44" i="18"/>
  <c r="Q44" i="18"/>
  <c r="Q226" i="18" s="1"/>
  <c r="P44" i="18"/>
  <c r="P226" i="18" s="1"/>
  <c r="O44" i="18"/>
  <c r="N44" i="18"/>
  <c r="N5" i="18" s="1"/>
  <c r="M44" i="18"/>
  <c r="L44" i="18"/>
  <c r="K44" i="18"/>
  <c r="J44" i="18"/>
  <c r="I44" i="18"/>
  <c r="H44" i="18"/>
  <c r="G44" i="18"/>
  <c r="F44" i="18"/>
  <c r="E44" i="18"/>
  <c r="D44" i="18"/>
  <c r="C44" i="18"/>
  <c r="B4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W16" i="18"/>
  <c r="W223" i="18" s="1"/>
  <c r="V16" i="18"/>
  <c r="V223" i="18" s="1"/>
  <c r="U16" i="18"/>
  <c r="T16" i="18"/>
  <c r="T223" i="18" s="1"/>
  <c r="S16" i="18"/>
  <c r="S96" i="16" s="1"/>
  <c r="R16" i="18"/>
  <c r="R96" i="16" s="1"/>
  <c r="Q16" i="18"/>
  <c r="P16" i="18"/>
  <c r="P223" i="18" s="1"/>
  <c r="O16" i="18"/>
  <c r="O223" i="18" s="1"/>
  <c r="N16" i="18"/>
  <c r="N223" i="18" s="1"/>
  <c r="M16" i="18"/>
  <c r="M96" i="16" s="1"/>
  <c r="L16" i="18"/>
  <c r="L223" i="18" s="1"/>
  <c r="K16" i="18"/>
  <c r="K96" i="16" s="1"/>
  <c r="J16" i="18"/>
  <c r="J96" i="16" s="1"/>
  <c r="I16" i="18"/>
  <c r="H16" i="18"/>
  <c r="H223" i="18" s="1"/>
  <c r="G16" i="18"/>
  <c r="G223" i="18" s="1"/>
  <c r="F16" i="18"/>
  <c r="F223" i="18" s="1"/>
  <c r="E16" i="18"/>
  <c r="D16" i="18"/>
  <c r="D223" i="18" s="1"/>
  <c r="C16" i="18"/>
  <c r="B16" i="18"/>
  <c r="F5" i="18"/>
  <c r="F168" i="18" s="1"/>
  <c r="E5" i="18"/>
  <c r="E161" i="18" s="1"/>
  <c r="D5" i="18"/>
  <c r="D97" i="16" s="1"/>
  <c r="B5" i="18"/>
  <c r="A1" i="18"/>
  <c r="W249" i="17"/>
  <c r="V249" i="17"/>
  <c r="U249" i="17"/>
  <c r="T249" i="17"/>
  <c r="S249" i="17"/>
  <c r="R249" i="17"/>
  <c r="Q249" i="17"/>
  <c r="P249" i="17"/>
  <c r="O249" i="17"/>
  <c r="N249" i="17"/>
  <c r="M249" i="17"/>
  <c r="L249" i="17"/>
  <c r="K249" i="17"/>
  <c r="J249" i="17"/>
  <c r="I249" i="17"/>
  <c r="H249" i="17"/>
  <c r="G249" i="17"/>
  <c r="F249" i="17"/>
  <c r="E249" i="17"/>
  <c r="D249" i="17"/>
  <c r="C249" i="17"/>
  <c r="B249" i="17"/>
  <c r="C248" i="17"/>
  <c r="B248" i="17"/>
  <c r="W247" i="17"/>
  <c r="V247" i="17"/>
  <c r="U247" i="17"/>
  <c r="T247" i="17"/>
  <c r="S247" i="17"/>
  <c r="R247" i="17"/>
  <c r="Q247" i="17"/>
  <c r="P247" i="17"/>
  <c r="O247" i="17"/>
  <c r="N247" i="17"/>
  <c r="M247" i="17"/>
  <c r="L247" i="17"/>
  <c r="K247" i="17"/>
  <c r="J247" i="17"/>
  <c r="I247" i="17"/>
  <c r="H247" i="17"/>
  <c r="G247" i="17"/>
  <c r="F247" i="17"/>
  <c r="E247" i="17"/>
  <c r="D247" i="17"/>
  <c r="C247" i="17"/>
  <c r="B247" i="17"/>
  <c r="V246" i="17"/>
  <c r="W245" i="17"/>
  <c r="V245" i="17"/>
  <c r="U245" i="17"/>
  <c r="T245" i="17"/>
  <c r="S245" i="17"/>
  <c r="R245" i="17"/>
  <c r="Q245" i="17"/>
  <c r="P245" i="17"/>
  <c r="O245" i="17"/>
  <c r="N245" i="17"/>
  <c r="M245" i="17"/>
  <c r="L245" i="17"/>
  <c r="K245" i="17"/>
  <c r="J245" i="17"/>
  <c r="I245" i="17"/>
  <c r="H245" i="17"/>
  <c r="G245" i="17"/>
  <c r="F245" i="17"/>
  <c r="E245" i="17"/>
  <c r="D245" i="17"/>
  <c r="C245" i="17"/>
  <c r="B245" i="17"/>
  <c r="W244" i="17"/>
  <c r="V244" i="17"/>
  <c r="U244" i="17"/>
  <c r="T244" i="17"/>
  <c r="S244" i="17"/>
  <c r="R244" i="17"/>
  <c r="Q244" i="17"/>
  <c r="P244" i="17"/>
  <c r="O244" i="17"/>
  <c r="N244" i="17"/>
  <c r="M244" i="17"/>
  <c r="L244" i="17"/>
  <c r="K244" i="17"/>
  <c r="J244" i="17"/>
  <c r="I244" i="17"/>
  <c r="H244" i="17"/>
  <c r="G244" i="17"/>
  <c r="F244" i="17"/>
  <c r="E244" i="17"/>
  <c r="D244" i="17"/>
  <c r="C244" i="17"/>
  <c r="B244" i="17"/>
  <c r="W243" i="17"/>
  <c r="V243" i="17"/>
  <c r="U243" i="17"/>
  <c r="T243" i="17"/>
  <c r="S243" i="17"/>
  <c r="R243" i="17"/>
  <c r="Q243" i="17"/>
  <c r="P243" i="17"/>
  <c r="O243" i="17"/>
  <c r="N243" i="17"/>
  <c r="M243" i="17"/>
  <c r="L243" i="17"/>
  <c r="K243" i="17"/>
  <c r="J243" i="17"/>
  <c r="I243" i="17"/>
  <c r="H243" i="17"/>
  <c r="G243" i="17"/>
  <c r="F243" i="17"/>
  <c r="E243" i="17"/>
  <c r="D243" i="17"/>
  <c r="C243" i="17"/>
  <c r="B243" i="17"/>
  <c r="W242" i="17"/>
  <c r="V242" i="17"/>
  <c r="U242" i="17"/>
  <c r="T242" i="17"/>
  <c r="S242" i="17"/>
  <c r="R242" i="17"/>
  <c r="Q242" i="17"/>
  <c r="P242" i="17"/>
  <c r="O242" i="17"/>
  <c r="N242" i="17"/>
  <c r="M242" i="17"/>
  <c r="L242" i="17"/>
  <c r="K242" i="17"/>
  <c r="J242" i="17"/>
  <c r="I242" i="17"/>
  <c r="H242" i="17"/>
  <c r="G242" i="17"/>
  <c r="F242" i="17"/>
  <c r="E242" i="17"/>
  <c r="D242" i="17"/>
  <c r="C242" i="17"/>
  <c r="B242" i="17"/>
  <c r="W241" i="17"/>
  <c r="V241" i="17"/>
  <c r="U241" i="17"/>
  <c r="T241" i="17"/>
  <c r="S241" i="17"/>
  <c r="R241" i="17"/>
  <c r="Q241" i="17"/>
  <c r="P241" i="17"/>
  <c r="O241" i="17"/>
  <c r="N241" i="17"/>
  <c r="M241" i="17"/>
  <c r="L241" i="17"/>
  <c r="K241" i="17"/>
  <c r="J241" i="17"/>
  <c r="I241" i="17"/>
  <c r="H241" i="17"/>
  <c r="G241" i="17"/>
  <c r="F241" i="17"/>
  <c r="E241" i="17"/>
  <c r="D241" i="17"/>
  <c r="C241" i="17"/>
  <c r="B241" i="17"/>
  <c r="W238" i="17"/>
  <c r="V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B238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B236" i="17"/>
  <c r="M235" i="17"/>
  <c r="W234" i="17"/>
  <c r="V234" i="17"/>
  <c r="U234" i="17"/>
  <c r="T234" i="17"/>
  <c r="S234" i="17"/>
  <c r="R234" i="17"/>
  <c r="Q234" i="17"/>
  <c r="P234" i="17"/>
  <c r="O234" i="17"/>
  <c r="N234" i="17"/>
  <c r="M234" i="17"/>
  <c r="L234" i="17"/>
  <c r="K234" i="17"/>
  <c r="J234" i="17"/>
  <c r="I234" i="17"/>
  <c r="H234" i="17"/>
  <c r="G234" i="17"/>
  <c r="F234" i="17"/>
  <c r="E234" i="17"/>
  <c r="D234" i="17"/>
  <c r="C234" i="17"/>
  <c r="B234" i="17"/>
  <c r="W233" i="17"/>
  <c r="V233" i="17"/>
  <c r="U233" i="17"/>
  <c r="T233" i="17"/>
  <c r="S233" i="17"/>
  <c r="R233" i="17"/>
  <c r="Q233" i="17"/>
  <c r="P233" i="17"/>
  <c r="O233" i="17"/>
  <c r="N233" i="17"/>
  <c r="M233" i="17"/>
  <c r="L233" i="17"/>
  <c r="K233" i="17"/>
  <c r="J233" i="17"/>
  <c r="I233" i="17"/>
  <c r="H233" i="17"/>
  <c r="G233" i="17"/>
  <c r="F233" i="17"/>
  <c r="E233" i="17"/>
  <c r="D233" i="17"/>
  <c r="C233" i="17"/>
  <c r="B233" i="17"/>
  <c r="W232" i="17"/>
  <c r="V232" i="17"/>
  <c r="U232" i="17"/>
  <c r="T232" i="17"/>
  <c r="S232" i="17"/>
  <c r="R232" i="17"/>
  <c r="Q232" i="17"/>
  <c r="P232" i="17"/>
  <c r="O232" i="17"/>
  <c r="N232" i="17"/>
  <c r="M232" i="17"/>
  <c r="L232" i="17"/>
  <c r="K232" i="17"/>
  <c r="J232" i="17"/>
  <c r="I232" i="17"/>
  <c r="H232" i="17"/>
  <c r="G232" i="17"/>
  <c r="F232" i="17"/>
  <c r="E232" i="17"/>
  <c r="D232" i="17"/>
  <c r="C232" i="17"/>
  <c r="B232" i="17"/>
  <c r="W231" i="17"/>
  <c r="V231" i="17"/>
  <c r="U231" i="17"/>
  <c r="T231" i="17"/>
  <c r="S231" i="17"/>
  <c r="R231" i="17"/>
  <c r="Q231" i="17"/>
  <c r="P231" i="17"/>
  <c r="O231" i="17"/>
  <c r="N231" i="17"/>
  <c r="M231" i="17"/>
  <c r="L231" i="17"/>
  <c r="K231" i="17"/>
  <c r="J231" i="17"/>
  <c r="I231" i="17"/>
  <c r="H231" i="17"/>
  <c r="G231" i="17"/>
  <c r="F231" i="17"/>
  <c r="E231" i="17"/>
  <c r="D231" i="17"/>
  <c r="C231" i="17"/>
  <c r="B231" i="17"/>
  <c r="W230" i="17"/>
  <c r="V230" i="17"/>
  <c r="U230" i="17"/>
  <c r="T230" i="17"/>
  <c r="S230" i="17"/>
  <c r="R230" i="17"/>
  <c r="Q230" i="17"/>
  <c r="P230" i="17"/>
  <c r="O230" i="17"/>
  <c r="N230" i="17"/>
  <c r="M230" i="17"/>
  <c r="L230" i="17"/>
  <c r="K230" i="17"/>
  <c r="J230" i="17"/>
  <c r="I230" i="17"/>
  <c r="H230" i="17"/>
  <c r="G230" i="17"/>
  <c r="F230" i="17"/>
  <c r="E230" i="17"/>
  <c r="D230" i="17"/>
  <c r="C230" i="17"/>
  <c r="B230" i="17"/>
  <c r="W227" i="17"/>
  <c r="V227" i="17"/>
  <c r="U227" i="17"/>
  <c r="T227" i="17"/>
  <c r="S227" i="17"/>
  <c r="R227" i="17"/>
  <c r="Q227" i="17"/>
  <c r="P227" i="17"/>
  <c r="O227" i="17"/>
  <c r="N227" i="17"/>
  <c r="M227" i="17"/>
  <c r="L227" i="17"/>
  <c r="K227" i="17"/>
  <c r="J227" i="17"/>
  <c r="I227" i="17"/>
  <c r="H227" i="17"/>
  <c r="G227" i="17"/>
  <c r="F227" i="17"/>
  <c r="E227" i="17"/>
  <c r="D227" i="17"/>
  <c r="C227" i="17"/>
  <c r="B227" i="17"/>
  <c r="W225" i="17"/>
  <c r="V225" i="17"/>
  <c r="U225" i="17"/>
  <c r="T225" i="17"/>
  <c r="S225" i="17"/>
  <c r="R225" i="17"/>
  <c r="Q225" i="17"/>
  <c r="P225" i="17"/>
  <c r="O225" i="17"/>
  <c r="N225" i="17"/>
  <c r="M225" i="17"/>
  <c r="L225" i="17"/>
  <c r="K225" i="17"/>
  <c r="J225" i="17"/>
  <c r="I225" i="17"/>
  <c r="H225" i="17"/>
  <c r="G225" i="17"/>
  <c r="F225" i="17"/>
  <c r="E225" i="17"/>
  <c r="D225" i="17"/>
  <c r="C225" i="17"/>
  <c r="B225" i="17"/>
  <c r="W224" i="17"/>
  <c r="V224" i="17"/>
  <c r="U224" i="17"/>
  <c r="T224" i="17"/>
  <c r="S224" i="17"/>
  <c r="R224" i="17"/>
  <c r="Q224" i="17"/>
  <c r="P224" i="17"/>
  <c r="O224" i="17"/>
  <c r="N224" i="17"/>
  <c r="M224" i="17"/>
  <c r="L224" i="17"/>
  <c r="K224" i="17"/>
  <c r="J224" i="17"/>
  <c r="I224" i="17"/>
  <c r="H224" i="17"/>
  <c r="G224" i="17"/>
  <c r="F224" i="17"/>
  <c r="E224" i="17"/>
  <c r="D224" i="17"/>
  <c r="C224" i="17"/>
  <c r="B224" i="17"/>
  <c r="W223" i="17"/>
  <c r="V223" i="17"/>
  <c r="U223" i="17"/>
  <c r="T223" i="17"/>
  <c r="S223" i="17"/>
  <c r="R223" i="17"/>
  <c r="Q223" i="17"/>
  <c r="P223" i="17"/>
  <c r="O223" i="17"/>
  <c r="N223" i="17"/>
  <c r="M223" i="17"/>
  <c r="L223" i="17"/>
  <c r="K223" i="17"/>
  <c r="J223" i="17"/>
  <c r="I223" i="17"/>
  <c r="H223" i="17"/>
  <c r="G223" i="17"/>
  <c r="F223" i="17"/>
  <c r="E223" i="17"/>
  <c r="D223" i="17"/>
  <c r="C223" i="17"/>
  <c r="B223" i="17"/>
  <c r="W222" i="17"/>
  <c r="V222" i="17"/>
  <c r="U222" i="17"/>
  <c r="T222" i="17"/>
  <c r="S222" i="17"/>
  <c r="R222" i="17"/>
  <c r="Q222" i="17"/>
  <c r="P222" i="17"/>
  <c r="O222" i="17"/>
  <c r="N222" i="17"/>
  <c r="M222" i="17"/>
  <c r="L222" i="17"/>
  <c r="K222" i="17"/>
  <c r="J222" i="17"/>
  <c r="I222" i="17"/>
  <c r="H222" i="17"/>
  <c r="G222" i="17"/>
  <c r="F222" i="17"/>
  <c r="E222" i="17"/>
  <c r="D222" i="17"/>
  <c r="C222" i="17"/>
  <c r="B222" i="17"/>
  <c r="W221" i="17"/>
  <c r="V221" i="17"/>
  <c r="U221" i="17"/>
  <c r="T221" i="17"/>
  <c r="S221" i="17"/>
  <c r="R221" i="17"/>
  <c r="Q221" i="17"/>
  <c r="P221" i="17"/>
  <c r="O221" i="17"/>
  <c r="N221" i="17"/>
  <c r="M221" i="17"/>
  <c r="L221" i="17"/>
  <c r="K221" i="17"/>
  <c r="J221" i="17"/>
  <c r="I221" i="17"/>
  <c r="H221" i="17"/>
  <c r="G221" i="17"/>
  <c r="F221" i="17"/>
  <c r="E221" i="17"/>
  <c r="D221" i="17"/>
  <c r="C221" i="17"/>
  <c r="B221" i="17"/>
  <c r="W220" i="17"/>
  <c r="V220" i="17"/>
  <c r="U220" i="17"/>
  <c r="T220" i="17"/>
  <c r="S220" i="17"/>
  <c r="R220" i="17"/>
  <c r="Q220" i="17"/>
  <c r="P220" i="17"/>
  <c r="O220" i="17"/>
  <c r="N220" i="17"/>
  <c r="M220" i="17"/>
  <c r="L220" i="17"/>
  <c r="K220" i="17"/>
  <c r="J220" i="17"/>
  <c r="I220" i="17"/>
  <c r="H220" i="17"/>
  <c r="G220" i="17"/>
  <c r="F220" i="17"/>
  <c r="E220" i="17"/>
  <c r="D220" i="17"/>
  <c r="C220" i="17"/>
  <c r="B220" i="17"/>
  <c r="W219" i="17"/>
  <c r="V219" i="17"/>
  <c r="U219" i="17"/>
  <c r="T219" i="17"/>
  <c r="S219" i="17"/>
  <c r="R219" i="17"/>
  <c r="Q219" i="17"/>
  <c r="P219" i="17"/>
  <c r="O219" i="17"/>
  <c r="N219" i="17"/>
  <c r="M219" i="17"/>
  <c r="L219" i="17"/>
  <c r="K219" i="17"/>
  <c r="J219" i="17"/>
  <c r="I219" i="17"/>
  <c r="H219" i="17"/>
  <c r="G219" i="17"/>
  <c r="F219" i="17"/>
  <c r="E219" i="17"/>
  <c r="D219" i="17"/>
  <c r="C219" i="17"/>
  <c r="B219" i="17"/>
  <c r="W218" i="17"/>
  <c r="V218" i="17"/>
  <c r="U218" i="17"/>
  <c r="T218" i="17"/>
  <c r="S218" i="17"/>
  <c r="R218" i="17"/>
  <c r="R217" i="17" s="1"/>
  <c r="Q218" i="17"/>
  <c r="P218" i="17"/>
  <c r="O218" i="17"/>
  <c r="N218" i="17"/>
  <c r="M218" i="17"/>
  <c r="L218" i="17"/>
  <c r="K218" i="17"/>
  <c r="J218" i="17"/>
  <c r="I218" i="17"/>
  <c r="H218" i="17"/>
  <c r="G218" i="17"/>
  <c r="F218" i="17"/>
  <c r="E218" i="17"/>
  <c r="D218" i="17"/>
  <c r="C218" i="17"/>
  <c r="B218" i="17"/>
  <c r="W213" i="17"/>
  <c r="V213" i="17"/>
  <c r="U213" i="17"/>
  <c r="T213" i="17"/>
  <c r="S213" i="17"/>
  <c r="R213" i="17"/>
  <c r="Q213" i="17"/>
  <c r="P213" i="17"/>
  <c r="O213" i="17"/>
  <c r="N213" i="17"/>
  <c r="M213" i="17"/>
  <c r="L213" i="17"/>
  <c r="K213" i="17"/>
  <c r="J213" i="17"/>
  <c r="I213" i="17"/>
  <c r="H213" i="17"/>
  <c r="G213" i="17"/>
  <c r="F213" i="17"/>
  <c r="E213" i="17"/>
  <c r="D213" i="17"/>
  <c r="C213" i="17"/>
  <c r="B213" i="17"/>
  <c r="W212" i="17"/>
  <c r="V212" i="17"/>
  <c r="U212" i="17"/>
  <c r="T212" i="17"/>
  <c r="S212" i="17"/>
  <c r="R212" i="17"/>
  <c r="Q212" i="17"/>
  <c r="P212" i="17"/>
  <c r="O212" i="17"/>
  <c r="N212" i="17"/>
  <c r="M212" i="17"/>
  <c r="L212" i="17"/>
  <c r="K212" i="17"/>
  <c r="J212" i="17"/>
  <c r="I212" i="17"/>
  <c r="H212" i="17"/>
  <c r="G212" i="17"/>
  <c r="F212" i="17"/>
  <c r="E212" i="17"/>
  <c r="D212" i="17"/>
  <c r="C212" i="17"/>
  <c r="B212" i="17"/>
  <c r="W211" i="17"/>
  <c r="V211" i="17"/>
  <c r="U211" i="17"/>
  <c r="T211" i="17"/>
  <c r="S211" i="17"/>
  <c r="R211" i="17"/>
  <c r="Q211" i="17"/>
  <c r="P211" i="17"/>
  <c r="O211" i="17"/>
  <c r="N211" i="17"/>
  <c r="M211" i="17"/>
  <c r="L211" i="17"/>
  <c r="K211" i="17"/>
  <c r="J211" i="17"/>
  <c r="I211" i="17"/>
  <c r="H211" i="17"/>
  <c r="G211" i="17"/>
  <c r="F211" i="17"/>
  <c r="E211" i="17"/>
  <c r="D211" i="17"/>
  <c r="C211" i="17"/>
  <c r="B211" i="17"/>
  <c r="W210" i="17"/>
  <c r="V210" i="17"/>
  <c r="U210" i="17"/>
  <c r="T210" i="17"/>
  <c r="S210" i="17"/>
  <c r="R210" i="17"/>
  <c r="Q210" i="17"/>
  <c r="P210" i="17"/>
  <c r="O210" i="17"/>
  <c r="N210" i="17"/>
  <c r="M210" i="17"/>
  <c r="L210" i="17"/>
  <c r="K210" i="17"/>
  <c r="J210" i="17"/>
  <c r="I210" i="17"/>
  <c r="H210" i="17"/>
  <c r="G210" i="17"/>
  <c r="F210" i="17"/>
  <c r="E210" i="17"/>
  <c r="D210" i="17"/>
  <c r="C210" i="17"/>
  <c r="B210" i="17"/>
  <c r="H209" i="17"/>
  <c r="W208" i="17"/>
  <c r="V208" i="17"/>
  <c r="U208" i="17"/>
  <c r="T208" i="17"/>
  <c r="S208" i="17"/>
  <c r="R208" i="17"/>
  <c r="Q208" i="17"/>
  <c r="P208" i="17"/>
  <c r="O208" i="17"/>
  <c r="N208" i="17"/>
  <c r="M208" i="17"/>
  <c r="L208" i="17"/>
  <c r="K208" i="17"/>
  <c r="J208" i="17"/>
  <c r="I208" i="17"/>
  <c r="H208" i="17"/>
  <c r="G208" i="17"/>
  <c r="F208" i="17"/>
  <c r="E208" i="17"/>
  <c r="D208" i="17"/>
  <c r="C208" i="17"/>
  <c r="B208" i="17"/>
  <c r="W207" i="17"/>
  <c r="V207" i="17"/>
  <c r="U207" i="17"/>
  <c r="T207" i="17"/>
  <c r="S207" i="17"/>
  <c r="R207" i="17"/>
  <c r="Q207" i="17"/>
  <c r="P207" i="17"/>
  <c r="O207" i="17"/>
  <c r="N207" i="17"/>
  <c r="M207" i="17"/>
  <c r="L207" i="17"/>
  <c r="K207" i="17"/>
  <c r="J207" i="17"/>
  <c r="I207" i="17"/>
  <c r="H207" i="17"/>
  <c r="G207" i="17"/>
  <c r="F207" i="17"/>
  <c r="E207" i="17"/>
  <c r="D207" i="17"/>
  <c r="C207" i="17"/>
  <c r="B207" i="17"/>
  <c r="W206" i="17"/>
  <c r="V206" i="17"/>
  <c r="U206" i="17"/>
  <c r="T206" i="17"/>
  <c r="S206" i="17"/>
  <c r="R206" i="17"/>
  <c r="Q206" i="17"/>
  <c r="P206" i="17"/>
  <c r="O206" i="17"/>
  <c r="N206" i="17"/>
  <c r="M206" i="17"/>
  <c r="L206" i="17"/>
  <c r="K206" i="17"/>
  <c r="J206" i="17"/>
  <c r="I206" i="17"/>
  <c r="H206" i="17"/>
  <c r="G206" i="17"/>
  <c r="F206" i="17"/>
  <c r="E206" i="17"/>
  <c r="D206" i="17"/>
  <c r="C206" i="17"/>
  <c r="B206" i="17"/>
  <c r="W205" i="17"/>
  <c r="V205" i="17"/>
  <c r="U205" i="17"/>
  <c r="T205" i="17"/>
  <c r="S205" i="17"/>
  <c r="R205" i="17"/>
  <c r="Q205" i="17"/>
  <c r="P205" i="17"/>
  <c r="O205" i="17"/>
  <c r="N205" i="17"/>
  <c r="M205" i="17"/>
  <c r="L205" i="17"/>
  <c r="K205" i="17"/>
  <c r="J205" i="17"/>
  <c r="I205" i="17"/>
  <c r="H205" i="17"/>
  <c r="G205" i="17"/>
  <c r="F205" i="17"/>
  <c r="E205" i="17"/>
  <c r="D205" i="17"/>
  <c r="C205" i="17"/>
  <c r="B205" i="17"/>
  <c r="W204" i="17"/>
  <c r="V204" i="17"/>
  <c r="U204" i="17"/>
  <c r="T204" i="17"/>
  <c r="S204" i="17"/>
  <c r="R204" i="17"/>
  <c r="Q204" i="17"/>
  <c r="P204" i="17"/>
  <c r="O204" i="17"/>
  <c r="N204" i="17"/>
  <c r="M204" i="17"/>
  <c r="L204" i="17"/>
  <c r="K204" i="17"/>
  <c r="J204" i="17"/>
  <c r="I204" i="17"/>
  <c r="H204" i="17"/>
  <c r="G204" i="17"/>
  <c r="F204" i="17"/>
  <c r="E204" i="17"/>
  <c r="D204" i="17"/>
  <c r="C204" i="17"/>
  <c r="B204" i="17"/>
  <c r="V203" i="17"/>
  <c r="G203" i="17"/>
  <c r="F203" i="17"/>
  <c r="W202" i="17"/>
  <c r="V202" i="17"/>
  <c r="U202" i="17"/>
  <c r="T202" i="17"/>
  <c r="S202" i="17"/>
  <c r="R202" i="17"/>
  <c r="Q202" i="17"/>
  <c r="P202" i="17"/>
  <c r="O202" i="17"/>
  <c r="N202" i="17"/>
  <c r="M202" i="17"/>
  <c r="L202" i="17"/>
  <c r="K202" i="17"/>
  <c r="J202" i="17"/>
  <c r="I202" i="17"/>
  <c r="H202" i="17"/>
  <c r="G202" i="17"/>
  <c r="F202" i="17"/>
  <c r="E202" i="17"/>
  <c r="D202" i="17"/>
  <c r="C202" i="17"/>
  <c r="B202" i="17"/>
  <c r="W201" i="17"/>
  <c r="V201" i="17"/>
  <c r="U201" i="17"/>
  <c r="T201" i="17"/>
  <c r="S201" i="17"/>
  <c r="R201" i="17"/>
  <c r="Q201" i="17"/>
  <c r="P201" i="17"/>
  <c r="O201" i="17"/>
  <c r="N201" i="17"/>
  <c r="M201" i="17"/>
  <c r="L201" i="17"/>
  <c r="K201" i="17"/>
  <c r="J201" i="17"/>
  <c r="I201" i="17"/>
  <c r="H201" i="17"/>
  <c r="G201" i="17"/>
  <c r="F201" i="17"/>
  <c r="E201" i="17"/>
  <c r="D201" i="17"/>
  <c r="C201" i="17"/>
  <c r="B201" i="17"/>
  <c r="W200" i="17"/>
  <c r="V200" i="17"/>
  <c r="U200" i="17"/>
  <c r="T200" i="17"/>
  <c r="S200" i="17"/>
  <c r="R200" i="17"/>
  <c r="Q200" i="17"/>
  <c r="P200" i="17"/>
  <c r="O200" i="17"/>
  <c r="N200" i="17"/>
  <c r="M200" i="17"/>
  <c r="L200" i="17"/>
  <c r="K200" i="17"/>
  <c r="J200" i="17"/>
  <c r="I200" i="17"/>
  <c r="H200" i="17"/>
  <c r="G200" i="17"/>
  <c r="F200" i="17"/>
  <c r="E200" i="17"/>
  <c r="D200" i="17"/>
  <c r="C200" i="17"/>
  <c r="B200" i="17"/>
  <c r="W199" i="17"/>
  <c r="V199" i="17"/>
  <c r="U199" i="17"/>
  <c r="T199" i="17"/>
  <c r="S199" i="17"/>
  <c r="R199" i="17"/>
  <c r="Q199" i="17"/>
  <c r="P199" i="17"/>
  <c r="O199" i="17"/>
  <c r="N199" i="17"/>
  <c r="M199" i="17"/>
  <c r="L199" i="17"/>
  <c r="K199" i="17"/>
  <c r="J199" i="17"/>
  <c r="I199" i="17"/>
  <c r="H199" i="17"/>
  <c r="G199" i="17"/>
  <c r="F199" i="17"/>
  <c r="E199" i="17"/>
  <c r="D199" i="17"/>
  <c r="C199" i="17"/>
  <c r="B199" i="17"/>
  <c r="W198" i="17"/>
  <c r="V198" i="17"/>
  <c r="U198" i="17"/>
  <c r="T198" i="17"/>
  <c r="S198" i="17"/>
  <c r="R198" i="17"/>
  <c r="Q198" i="17"/>
  <c r="P198" i="17"/>
  <c r="O198" i="17"/>
  <c r="N198" i="17"/>
  <c r="M198" i="17"/>
  <c r="L198" i="17"/>
  <c r="K198" i="17"/>
  <c r="J198" i="17"/>
  <c r="I198" i="17"/>
  <c r="H198" i="17"/>
  <c r="G198" i="17"/>
  <c r="F198" i="17"/>
  <c r="E198" i="17"/>
  <c r="D198" i="17"/>
  <c r="C198" i="17"/>
  <c r="B198" i="17"/>
  <c r="W194" i="17"/>
  <c r="V194" i="17"/>
  <c r="U194" i="17"/>
  <c r="T194" i="17"/>
  <c r="S194" i="17"/>
  <c r="R194" i="17"/>
  <c r="Q194" i="17"/>
  <c r="P194" i="17"/>
  <c r="O194" i="17"/>
  <c r="N194" i="17"/>
  <c r="M194" i="17"/>
  <c r="L194" i="17"/>
  <c r="K194" i="17"/>
  <c r="J194" i="17"/>
  <c r="I194" i="17"/>
  <c r="H194" i="17"/>
  <c r="G194" i="17"/>
  <c r="F194" i="17"/>
  <c r="E194" i="17"/>
  <c r="D194" i="17"/>
  <c r="C194" i="17"/>
  <c r="B194" i="17"/>
  <c r="W193" i="17"/>
  <c r="V193" i="17"/>
  <c r="U193" i="17"/>
  <c r="T193" i="17"/>
  <c r="S193" i="17"/>
  <c r="R193" i="17"/>
  <c r="Q193" i="17"/>
  <c r="P193" i="17"/>
  <c r="O193" i="17"/>
  <c r="N193" i="17"/>
  <c r="M193" i="17"/>
  <c r="L193" i="17"/>
  <c r="K193" i="17"/>
  <c r="J193" i="17"/>
  <c r="I193" i="17"/>
  <c r="H193" i="17"/>
  <c r="G193" i="17"/>
  <c r="F193" i="17"/>
  <c r="E193" i="17"/>
  <c r="D193" i="17"/>
  <c r="C193" i="17"/>
  <c r="B193" i="17"/>
  <c r="W192" i="17"/>
  <c r="V192" i="17"/>
  <c r="U192" i="17"/>
  <c r="T192" i="17"/>
  <c r="S192" i="17"/>
  <c r="R192" i="17"/>
  <c r="Q192" i="17"/>
  <c r="P192" i="17"/>
  <c r="O192" i="17"/>
  <c r="N192" i="17"/>
  <c r="M192" i="17"/>
  <c r="L192" i="17"/>
  <c r="K192" i="17"/>
  <c r="J192" i="17"/>
  <c r="I192" i="17"/>
  <c r="H192" i="17"/>
  <c r="G192" i="17"/>
  <c r="F192" i="17"/>
  <c r="E192" i="17"/>
  <c r="D192" i="17"/>
  <c r="C192" i="17"/>
  <c r="B192" i="17"/>
  <c r="W191" i="17"/>
  <c r="V191" i="17"/>
  <c r="U191" i="17"/>
  <c r="T191" i="17"/>
  <c r="S191" i="17"/>
  <c r="R191" i="17"/>
  <c r="Q191" i="17"/>
  <c r="P191" i="17"/>
  <c r="O191" i="17"/>
  <c r="N191" i="17"/>
  <c r="M191" i="17"/>
  <c r="L191" i="17"/>
  <c r="K191" i="17"/>
  <c r="J191" i="17"/>
  <c r="I191" i="17"/>
  <c r="H191" i="17"/>
  <c r="G191" i="17"/>
  <c r="F191" i="17"/>
  <c r="E191" i="17"/>
  <c r="D191" i="17"/>
  <c r="C191" i="17"/>
  <c r="B191" i="17"/>
  <c r="W190" i="17"/>
  <c r="V190" i="17"/>
  <c r="Q190" i="17"/>
  <c r="O190" i="17"/>
  <c r="G190" i="17"/>
  <c r="W189" i="17"/>
  <c r="V189" i="17"/>
  <c r="U189" i="17"/>
  <c r="T189" i="17"/>
  <c r="S189" i="17"/>
  <c r="R189" i="17"/>
  <c r="Q189" i="17"/>
  <c r="P189" i="17"/>
  <c r="O189" i="17"/>
  <c r="N189" i="17"/>
  <c r="M189" i="17"/>
  <c r="L189" i="17"/>
  <c r="K189" i="17"/>
  <c r="J189" i="17"/>
  <c r="I189" i="17"/>
  <c r="H189" i="17"/>
  <c r="G189" i="17"/>
  <c r="F189" i="17"/>
  <c r="E189" i="17"/>
  <c r="D189" i="17"/>
  <c r="C189" i="17"/>
  <c r="B189" i="17"/>
  <c r="W188" i="17"/>
  <c r="V188" i="17"/>
  <c r="U188" i="17"/>
  <c r="T188" i="17"/>
  <c r="S188" i="17"/>
  <c r="R188" i="17"/>
  <c r="Q188" i="17"/>
  <c r="P188" i="17"/>
  <c r="O188" i="17"/>
  <c r="N188" i="17"/>
  <c r="M188" i="17"/>
  <c r="L188" i="17"/>
  <c r="K188" i="17"/>
  <c r="J188" i="17"/>
  <c r="I188" i="17"/>
  <c r="H188" i="17"/>
  <c r="G188" i="17"/>
  <c r="F188" i="17"/>
  <c r="E188" i="17"/>
  <c r="D188" i="17"/>
  <c r="C188" i="17"/>
  <c r="B188" i="17"/>
  <c r="W187" i="17"/>
  <c r="V187" i="17"/>
  <c r="U187" i="17"/>
  <c r="T187" i="17"/>
  <c r="S187" i="17"/>
  <c r="R187" i="17"/>
  <c r="Q187" i="17"/>
  <c r="P187" i="17"/>
  <c r="O187" i="17"/>
  <c r="N187" i="17"/>
  <c r="M187" i="17"/>
  <c r="L187" i="17"/>
  <c r="K187" i="17"/>
  <c r="J187" i="17"/>
  <c r="I187" i="17"/>
  <c r="H187" i="17"/>
  <c r="G187" i="17"/>
  <c r="F187" i="17"/>
  <c r="E187" i="17"/>
  <c r="D187" i="17"/>
  <c r="C187" i="17"/>
  <c r="B187" i="17"/>
  <c r="W186" i="17"/>
  <c r="V186" i="17"/>
  <c r="U186" i="17"/>
  <c r="T186" i="17"/>
  <c r="S186" i="17"/>
  <c r="R186" i="17"/>
  <c r="Q186" i="17"/>
  <c r="P186" i="17"/>
  <c r="O186" i="17"/>
  <c r="N186" i="17"/>
  <c r="M186" i="17"/>
  <c r="L186" i="17"/>
  <c r="K186" i="17"/>
  <c r="J186" i="17"/>
  <c r="I186" i="17"/>
  <c r="H186" i="17"/>
  <c r="G186" i="17"/>
  <c r="G178" i="17" s="1"/>
  <c r="F186" i="17"/>
  <c r="E186" i="17"/>
  <c r="D186" i="17"/>
  <c r="C186" i="17"/>
  <c r="B186" i="17"/>
  <c r="W185" i="17"/>
  <c r="V185" i="17"/>
  <c r="U185" i="17"/>
  <c r="T185" i="17"/>
  <c r="S185" i="17"/>
  <c r="R185" i="17"/>
  <c r="Q185" i="17"/>
  <c r="P185" i="17"/>
  <c r="O185" i="17"/>
  <c r="N185" i="17"/>
  <c r="M185" i="17"/>
  <c r="L185" i="17"/>
  <c r="K185" i="17"/>
  <c r="J185" i="17"/>
  <c r="I185" i="17"/>
  <c r="H185" i="17"/>
  <c r="G185" i="17"/>
  <c r="F185" i="17"/>
  <c r="E185" i="17"/>
  <c r="D185" i="17"/>
  <c r="C185" i="17"/>
  <c r="B185" i="17"/>
  <c r="U184" i="17"/>
  <c r="T184" i="17"/>
  <c r="S184" i="17"/>
  <c r="R184" i="17"/>
  <c r="M184" i="17"/>
  <c r="L184" i="17"/>
  <c r="J184" i="17"/>
  <c r="W183" i="17"/>
  <c r="V183" i="17"/>
  <c r="U183" i="17"/>
  <c r="T183" i="17"/>
  <c r="S183" i="17"/>
  <c r="R183" i="17"/>
  <c r="Q183" i="17"/>
  <c r="P183" i="17"/>
  <c r="O183" i="17"/>
  <c r="N183" i="17"/>
  <c r="M183" i="17"/>
  <c r="L183" i="17"/>
  <c r="K183" i="17"/>
  <c r="J183" i="17"/>
  <c r="I183" i="17"/>
  <c r="H183" i="17"/>
  <c r="G183" i="17"/>
  <c r="F183" i="17"/>
  <c r="E183" i="17"/>
  <c r="D183" i="17"/>
  <c r="C183" i="17"/>
  <c r="B183" i="17"/>
  <c r="W182" i="17"/>
  <c r="V182" i="17"/>
  <c r="U182" i="17"/>
  <c r="T182" i="17"/>
  <c r="S182" i="17"/>
  <c r="R182" i="17"/>
  <c r="Q182" i="17"/>
  <c r="P182" i="17"/>
  <c r="O182" i="17"/>
  <c r="N182" i="17"/>
  <c r="M182" i="17"/>
  <c r="L182" i="17"/>
  <c r="K182" i="17"/>
  <c r="J182" i="17"/>
  <c r="I182" i="17"/>
  <c r="H182" i="17"/>
  <c r="G182" i="17"/>
  <c r="F182" i="17"/>
  <c r="E182" i="17"/>
  <c r="D182" i="17"/>
  <c r="C182" i="17"/>
  <c r="B182" i="17"/>
  <c r="W181" i="17"/>
  <c r="W178" i="17" s="1"/>
  <c r="V181" i="17"/>
  <c r="U181" i="17"/>
  <c r="T181" i="17"/>
  <c r="S181" i="17"/>
  <c r="R181" i="17"/>
  <c r="Q181" i="17"/>
  <c r="P181" i="17"/>
  <c r="O181" i="17"/>
  <c r="N181" i="17"/>
  <c r="M181" i="17"/>
  <c r="L181" i="17"/>
  <c r="K181" i="17"/>
  <c r="J181" i="17"/>
  <c r="I181" i="17"/>
  <c r="H181" i="17"/>
  <c r="G181" i="17"/>
  <c r="F181" i="17"/>
  <c r="E181" i="17"/>
  <c r="D181" i="17"/>
  <c r="C181" i="17"/>
  <c r="B181" i="17"/>
  <c r="W180" i="17"/>
  <c r="V180" i="17"/>
  <c r="U180" i="17"/>
  <c r="T180" i="17"/>
  <c r="S180" i="17"/>
  <c r="R180" i="17"/>
  <c r="Q180" i="17"/>
  <c r="P180" i="17"/>
  <c r="O180" i="17"/>
  <c r="N180" i="17"/>
  <c r="M180" i="17"/>
  <c r="L180" i="17"/>
  <c r="K180" i="17"/>
  <c r="J180" i="17"/>
  <c r="I180" i="17"/>
  <c r="H180" i="17"/>
  <c r="G180" i="17"/>
  <c r="F180" i="17"/>
  <c r="E180" i="17"/>
  <c r="D180" i="17"/>
  <c r="C180" i="17"/>
  <c r="B180" i="17"/>
  <c r="W179" i="17"/>
  <c r="V179" i="17"/>
  <c r="U179" i="17"/>
  <c r="T179" i="17"/>
  <c r="S179" i="17"/>
  <c r="R179" i="17"/>
  <c r="Q179" i="17"/>
  <c r="Q178" i="17" s="1"/>
  <c r="P179" i="17"/>
  <c r="O179" i="17"/>
  <c r="O178" i="17" s="1"/>
  <c r="N179" i="17"/>
  <c r="M179" i="17"/>
  <c r="L179" i="17"/>
  <c r="K179" i="17"/>
  <c r="J179" i="17"/>
  <c r="I179" i="17"/>
  <c r="I178" i="17" s="1"/>
  <c r="H179" i="17"/>
  <c r="G179" i="17"/>
  <c r="F179" i="17"/>
  <c r="E179" i="17"/>
  <c r="D179" i="17"/>
  <c r="C179" i="17"/>
  <c r="B179" i="17"/>
  <c r="H172" i="17"/>
  <c r="D171" i="17"/>
  <c r="E170" i="17"/>
  <c r="W142" i="17"/>
  <c r="V142" i="17"/>
  <c r="U142" i="17"/>
  <c r="T142" i="17"/>
  <c r="S142" i="17"/>
  <c r="S248" i="17" s="1"/>
  <c r="R142" i="17"/>
  <c r="R248" i="17" s="1"/>
  <c r="Q142" i="17"/>
  <c r="P142" i="17"/>
  <c r="P248" i="17" s="1"/>
  <c r="O142" i="17"/>
  <c r="N142" i="17"/>
  <c r="M142" i="17"/>
  <c r="M209" i="17" s="1"/>
  <c r="L142" i="17"/>
  <c r="L209" i="17" s="1"/>
  <c r="K142" i="17"/>
  <c r="K248" i="17" s="1"/>
  <c r="J142" i="17"/>
  <c r="J248" i="17" s="1"/>
  <c r="I142" i="17"/>
  <c r="I248" i="17" s="1"/>
  <c r="H142" i="17"/>
  <c r="H248" i="17" s="1"/>
  <c r="G142" i="17"/>
  <c r="F142" i="17"/>
  <c r="E142" i="17"/>
  <c r="D142" i="17"/>
  <c r="C142" i="17"/>
  <c r="C209" i="17" s="1"/>
  <c r="B142" i="17"/>
  <c r="B209" i="17" s="1"/>
  <c r="W121" i="17"/>
  <c r="W246" i="19" s="1"/>
  <c r="V121" i="17"/>
  <c r="U121" i="17"/>
  <c r="T121" i="17"/>
  <c r="T246" i="17" s="1"/>
  <c r="S121" i="17"/>
  <c r="R121" i="17"/>
  <c r="Q121" i="17"/>
  <c r="Q246" i="17" s="1"/>
  <c r="P121" i="17"/>
  <c r="P246" i="17" s="1"/>
  <c r="O121" i="17"/>
  <c r="O246" i="17" s="1"/>
  <c r="N121" i="17"/>
  <c r="N246" i="17" s="1"/>
  <c r="M121" i="17"/>
  <c r="L121" i="17"/>
  <c r="L203" i="17" s="1"/>
  <c r="K121" i="17"/>
  <c r="K203" i="17" s="1"/>
  <c r="J121" i="17"/>
  <c r="I121" i="17"/>
  <c r="I246" i="17" s="1"/>
  <c r="H121" i="17"/>
  <c r="H246" i="19" s="1"/>
  <c r="G121" i="17"/>
  <c r="G246" i="17" s="1"/>
  <c r="F121" i="17"/>
  <c r="F246" i="17" s="1"/>
  <c r="E121" i="17"/>
  <c r="D121" i="17"/>
  <c r="D246" i="17" s="1"/>
  <c r="C121" i="17"/>
  <c r="B121" i="17"/>
  <c r="W93" i="17"/>
  <c r="W237" i="17" s="1"/>
  <c r="V93" i="17"/>
  <c r="V237" i="17" s="1"/>
  <c r="U93" i="17"/>
  <c r="U190" i="17" s="1"/>
  <c r="T93" i="17"/>
  <c r="T190" i="17" s="1"/>
  <c r="S93" i="17"/>
  <c r="R93" i="17"/>
  <c r="Q93" i="17"/>
  <c r="Q237" i="17" s="1"/>
  <c r="P93" i="17"/>
  <c r="P190" i="17" s="1"/>
  <c r="O93" i="17"/>
  <c r="O237" i="17" s="1"/>
  <c r="N93" i="17"/>
  <c r="N237" i="17" s="1"/>
  <c r="M93" i="17"/>
  <c r="M190" i="17" s="1"/>
  <c r="L93" i="17"/>
  <c r="L190" i="17" s="1"/>
  <c r="K93" i="17"/>
  <c r="J93" i="17"/>
  <c r="I93" i="17"/>
  <c r="I190" i="17" s="1"/>
  <c r="H93" i="17"/>
  <c r="H190" i="17" s="1"/>
  <c r="G93" i="17"/>
  <c r="G237" i="17" s="1"/>
  <c r="F93" i="17"/>
  <c r="F237" i="17" s="1"/>
  <c r="E93" i="17"/>
  <c r="D93" i="17"/>
  <c r="D190" i="17" s="1"/>
  <c r="C93" i="17"/>
  <c r="B93" i="17"/>
  <c r="W72" i="17"/>
  <c r="V72" i="17"/>
  <c r="U72" i="17"/>
  <c r="U235" i="17" s="1"/>
  <c r="T72" i="17"/>
  <c r="T235" i="17" s="1"/>
  <c r="S72" i="17"/>
  <c r="S235" i="17" s="1"/>
  <c r="R72" i="17"/>
  <c r="R235" i="17" s="1"/>
  <c r="Q72" i="17"/>
  <c r="P72" i="17"/>
  <c r="O72" i="17"/>
  <c r="N72" i="17"/>
  <c r="M72" i="17"/>
  <c r="M235" i="19" s="1"/>
  <c r="L72" i="17"/>
  <c r="L235" i="17" s="1"/>
  <c r="K72" i="17"/>
  <c r="K235" i="17" s="1"/>
  <c r="J72" i="17"/>
  <c r="J235" i="17" s="1"/>
  <c r="I72" i="17"/>
  <c r="H72" i="17"/>
  <c r="G72" i="17"/>
  <c r="F72" i="17"/>
  <c r="E72" i="17"/>
  <c r="E235" i="19" s="1"/>
  <c r="D72" i="17"/>
  <c r="D235" i="19" s="1"/>
  <c r="C72" i="17"/>
  <c r="C235" i="17" s="1"/>
  <c r="B72" i="17"/>
  <c r="B235" i="17" s="1"/>
  <c r="W44" i="17"/>
  <c r="V44" i="17"/>
  <c r="U44" i="17"/>
  <c r="U226" i="17" s="1"/>
  <c r="T44" i="17"/>
  <c r="T226" i="17" s="1"/>
  <c r="S44" i="17"/>
  <c r="S226" i="17" s="1"/>
  <c r="R44" i="17"/>
  <c r="R226" i="17" s="1"/>
  <c r="Q44" i="17"/>
  <c r="Q226" i="17" s="1"/>
  <c r="P44" i="17"/>
  <c r="P226" i="17" s="1"/>
  <c r="O44" i="17"/>
  <c r="N44" i="17"/>
  <c r="M44" i="17"/>
  <c r="M226" i="17" s="1"/>
  <c r="L44" i="17"/>
  <c r="L226" i="17" s="1"/>
  <c r="K44" i="17"/>
  <c r="K226" i="17" s="1"/>
  <c r="J44" i="17"/>
  <c r="J226" i="17" s="1"/>
  <c r="I44" i="17"/>
  <c r="I226" i="17" s="1"/>
  <c r="H44" i="17"/>
  <c r="H226" i="17" s="1"/>
  <c r="G44" i="17"/>
  <c r="F44" i="17"/>
  <c r="E44" i="17"/>
  <c r="E226" i="17" s="1"/>
  <c r="D44" i="17"/>
  <c r="D226" i="17" s="1"/>
  <c r="C44" i="17"/>
  <c r="C226" i="17" s="1"/>
  <c r="B44" i="17"/>
  <c r="B226" i="17" s="1"/>
  <c r="S5" i="17"/>
  <c r="Q5" i="17"/>
  <c r="Q174" i="17" s="1"/>
  <c r="K5" i="17"/>
  <c r="K166" i="17" s="1"/>
  <c r="J5" i="17"/>
  <c r="I5" i="17"/>
  <c r="H5" i="17"/>
  <c r="H174" i="17" s="1"/>
  <c r="E5" i="17"/>
  <c r="E175" i="17" s="1"/>
  <c r="D5" i="17"/>
  <c r="D175" i="17" s="1"/>
  <c r="C5" i="17"/>
  <c r="C174" i="17" s="1"/>
  <c r="A1" i="17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E97" i="16"/>
  <c r="L96" i="16"/>
  <c r="H96" i="16"/>
  <c r="G96" i="16"/>
  <c r="F96" i="16"/>
  <c r="E96" i="16"/>
  <c r="E95" i="16" s="1"/>
  <c r="D96" i="16"/>
  <c r="C96" i="16"/>
  <c r="B96" i="16"/>
  <c r="H93" i="16"/>
  <c r="Q90" i="16"/>
  <c r="P90" i="16"/>
  <c r="L90" i="16"/>
  <c r="I90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W82" i="16"/>
  <c r="V82" i="16"/>
  <c r="V111" i="4" s="1"/>
  <c r="U82" i="16"/>
  <c r="U111" i="4" s="1"/>
  <c r="T82" i="16"/>
  <c r="T111" i="4" s="1"/>
  <c r="S82" i="16"/>
  <c r="S111" i="4" s="1"/>
  <c r="R82" i="16"/>
  <c r="R111" i="4" s="1"/>
  <c r="Q82" i="16"/>
  <c r="Q111" i="4" s="1"/>
  <c r="P82" i="16"/>
  <c r="O82" i="16"/>
  <c r="O111" i="4" s="1"/>
  <c r="N82" i="16"/>
  <c r="N111" i="4" s="1"/>
  <c r="M82" i="16"/>
  <c r="L82" i="16"/>
  <c r="K82" i="16"/>
  <c r="K111" i="4" s="1"/>
  <c r="J82" i="16"/>
  <c r="I82" i="16"/>
  <c r="H82" i="16"/>
  <c r="G82" i="16"/>
  <c r="F82" i="16"/>
  <c r="F111" i="4" s="1"/>
  <c r="E82" i="16"/>
  <c r="E111" i="4" s="1"/>
  <c r="D82" i="16"/>
  <c r="D111" i="4" s="1"/>
  <c r="C82" i="16"/>
  <c r="C111" i="4" s="1"/>
  <c r="B82" i="16"/>
  <c r="B103" i="16" s="1"/>
  <c r="B166" i="4" s="1"/>
  <c r="Q80" i="16"/>
  <c r="Q109" i="4" s="1"/>
  <c r="W78" i="16"/>
  <c r="W41" i="7" s="1"/>
  <c r="V78" i="16"/>
  <c r="U78" i="16"/>
  <c r="U41" i="7" s="1"/>
  <c r="T78" i="16"/>
  <c r="T41" i="7" s="1"/>
  <c r="S78" i="16"/>
  <c r="S41" i="7" s="1"/>
  <c r="R78" i="16"/>
  <c r="R41" i="7" s="1"/>
  <c r="Q78" i="16"/>
  <c r="Q41" i="7" s="1"/>
  <c r="P78" i="16"/>
  <c r="O78" i="16"/>
  <c r="O41" i="7" s="1"/>
  <c r="N78" i="16"/>
  <c r="N41" i="7" s="1"/>
  <c r="M78" i="16"/>
  <c r="M41" i="7" s="1"/>
  <c r="L78" i="16"/>
  <c r="K78" i="16"/>
  <c r="K41" i="7" s="1"/>
  <c r="J78" i="16"/>
  <c r="J41" i="7" s="1"/>
  <c r="I78" i="16"/>
  <c r="I41" i="7" s="1"/>
  <c r="H78" i="16"/>
  <c r="H41" i="7" s="1"/>
  <c r="G78" i="16"/>
  <c r="G41" i="7" s="1"/>
  <c r="F78" i="16"/>
  <c r="F41" i="7" s="1"/>
  <c r="E78" i="16"/>
  <c r="E41" i="7" s="1"/>
  <c r="D78" i="16"/>
  <c r="C78" i="16"/>
  <c r="C41" i="7" s="1"/>
  <c r="B78" i="16"/>
  <c r="B41" i="7" s="1"/>
  <c r="A74" i="16"/>
  <c r="A73" i="16"/>
  <c r="W72" i="16"/>
  <c r="W90" i="16" s="1"/>
  <c r="V72" i="16"/>
  <c r="U72" i="16"/>
  <c r="U90" i="16" s="1"/>
  <c r="T72" i="16"/>
  <c r="T90" i="16" s="1"/>
  <c r="S72" i="16"/>
  <c r="R72" i="16"/>
  <c r="R90" i="16" s="1"/>
  <c r="Q72" i="16"/>
  <c r="P72" i="16"/>
  <c r="P71" i="16" s="1"/>
  <c r="O72" i="16"/>
  <c r="O90" i="16" s="1"/>
  <c r="N72" i="16"/>
  <c r="M72" i="16"/>
  <c r="M90" i="16" s="1"/>
  <c r="L72" i="16"/>
  <c r="L71" i="16" s="1"/>
  <c r="K72" i="16"/>
  <c r="J72" i="16"/>
  <c r="J90" i="16" s="1"/>
  <c r="I72" i="16"/>
  <c r="H72" i="16"/>
  <c r="H71" i="16" s="1"/>
  <c r="G72" i="16"/>
  <c r="G90" i="16" s="1"/>
  <c r="F72" i="16"/>
  <c r="E72" i="16"/>
  <c r="E90" i="16" s="1"/>
  <c r="D72" i="16"/>
  <c r="D90" i="16" s="1"/>
  <c r="C72" i="16"/>
  <c r="B72" i="16"/>
  <c r="B71" i="16" s="1"/>
  <c r="A72" i="16"/>
  <c r="W71" i="16"/>
  <c r="Q71" i="16"/>
  <c r="O71" i="16"/>
  <c r="M71" i="16"/>
  <c r="I71" i="16"/>
  <c r="G71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W60" i="16"/>
  <c r="V60" i="16"/>
  <c r="U60" i="16"/>
  <c r="T60" i="16"/>
  <c r="S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B60" i="16"/>
  <c r="W55" i="16"/>
  <c r="W64" i="4" s="1"/>
  <c r="W137" i="4" s="1"/>
  <c r="V55" i="16"/>
  <c r="V93" i="16" s="1"/>
  <c r="U55" i="16"/>
  <c r="U64" i="4" s="1"/>
  <c r="U137" i="4" s="1"/>
  <c r="T55" i="16"/>
  <c r="T93" i="16" s="1"/>
  <c r="S55" i="16"/>
  <c r="S93" i="16" s="1"/>
  <c r="R55" i="16"/>
  <c r="Q55" i="16"/>
  <c r="P55" i="16"/>
  <c r="P93" i="16" s="1"/>
  <c r="O55" i="16"/>
  <c r="O64" i="4" s="1"/>
  <c r="O137" i="4" s="1"/>
  <c r="N55" i="16"/>
  <c r="N93" i="16" s="1"/>
  <c r="M55" i="16"/>
  <c r="L55" i="16"/>
  <c r="L93" i="16" s="1"/>
  <c r="K55" i="16"/>
  <c r="K93" i="16" s="1"/>
  <c r="J55" i="16"/>
  <c r="J93" i="16" s="1"/>
  <c r="I55" i="16"/>
  <c r="I103" i="16" s="1"/>
  <c r="I166" i="4" s="1"/>
  <c r="H55" i="16"/>
  <c r="H103" i="16" s="1"/>
  <c r="H166" i="4" s="1"/>
  <c r="G55" i="16"/>
  <c r="F55" i="16"/>
  <c r="F93" i="16" s="1"/>
  <c r="E55" i="16"/>
  <c r="D55" i="16"/>
  <c r="D93" i="16" s="1"/>
  <c r="C55" i="16"/>
  <c r="C93" i="16" s="1"/>
  <c r="B55" i="16"/>
  <c r="B93" i="16" s="1"/>
  <c r="W54" i="16"/>
  <c r="V54" i="16"/>
  <c r="V92" i="16" s="1"/>
  <c r="U54" i="16"/>
  <c r="T54" i="16"/>
  <c r="T63" i="4" s="1"/>
  <c r="T136" i="4" s="1"/>
  <c r="S54" i="16"/>
  <c r="S63" i="4" s="1"/>
  <c r="R54" i="16"/>
  <c r="R92" i="16" s="1"/>
  <c r="Q54" i="16"/>
  <c r="Q92" i="16" s="1"/>
  <c r="P54" i="16"/>
  <c r="P92" i="16" s="1"/>
  <c r="O54" i="16"/>
  <c r="O63" i="4" s="1"/>
  <c r="O136" i="4" s="1"/>
  <c r="N54" i="16"/>
  <c r="N92" i="16" s="1"/>
  <c r="M54" i="16"/>
  <c r="M63" i="4" s="1"/>
  <c r="M136" i="4" s="1"/>
  <c r="L54" i="16"/>
  <c r="L92" i="16" s="1"/>
  <c r="K54" i="16"/>
  <c r="K63" i="4" s="1"/>
  <c r="K136" i="4" s="1"/>
  <c r="J54" i="16"/>
  <c r="J92" i="16" s="1"/>
  <c r="I54" i="16"/>
  <c r="I92" i="16" s="1"/>
  <c r="H54" i="16"/>
  <c r="H92" i="16" s="1"/>
  <c r="G54" i="16"/>
  <c r="F54" i="16"/>
  <c r="F92" i="16" s="1"/>
  <c r="E54" i="16"/>
  <c r="E63" i="4" s="1"/>
  <c r="E136" i="4" s="1"/>
  <c r="D54" i="16"/>
  <c r="D92" i="16" s="1"/>
  <c r="C54" i="16"/>
  <c r="C63" i="4" s="1"/>
  <c r="C136" i="4" s="1"/>
  <c r="B54" i="16"/>
  <c r="B92" i="16" s="1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W4" i="16"/>
  <c r="W3" i="16" s="1"/>
  <c r="V4" i="16"/>
  <c r="V3" i="16" s="1"/>
  <c r="V9" i="4" s="1"/>
  <c r="U4" i="16"/>
  <c r="U3" i="16" s="1"/>
  <c r="T4" i="16"/>
  <c r="T3" i="16" s="1"/>
  <c r="S4" i="16"/>
  <c r="S3" i="16" s="1"/>
  <c r="R4" i="16"/>
  <c r="R3" i="16" s="1"/>
  <c r="R9" i="4" s="1"/>
  <c r="Q4" i="16"/>
  <c r="Q3" i="16" s="1"/>
  <c r="P4" i="16"/>
  <c r="P3" i="16" s="1"/>
  <c r="O4" i="16"/>
  <c r="O3" i="16" s="1"/>
  <c r="N4" i="16"/>
  <c r="N3" i="16" s="1"/>
  <c r="M4" i="16"/>
  <c r="M3" i="16" s="1"/>
  <c r="L4" i="16"/>
  <c r="L3" i="16" s="1"/>
  <c r="K4" i="16"/>
  <c r="K3" i="16" s="1"/>
  <c r="J4" i="16"/>
  <c r="J3" i="16" s="1"/>
  <c r="I4" i="16"/>
  <c r="I3" i="16" s="1"/>
  <c r="H4" i="16"/>
  <c r="H3" i="16" s="1"/>
  <c r="G4" i="16"/>
  <c r="G3" i="16" s="1"/>
  <c r="G9" i="4" s="1"/>
  <c r="F4" i="16"/>
  <c r="F3" i="16" s="1"/>
  <c r="E4" i="16"/>
  <c r="E3" i="16" s="1"/>
  <c r="D4" i="16"/>
  <c r="D3" i="16" s="1"/>
  <c r="C4" i="16"/>
  <c r="B4" i="16"/>
  <c r="C3" i="16"/>
  <c r="B3" i="16"/>
  <c r="A1" i="16"/>
  <c r="W260" i="15"/>
  <c r="V260" i="15"/>
  <c r="U260" i="15"/>
  <c r="T260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W259" i="15"/>
  <c r="V259" i="15"/>
  <c r="U259" i="15"/>
  <c r="T259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W258" i="15"/>
  <c r="V258" i="15"/>
  <c r="U258" i="15"/>
  <c r="T258" i="15"/>
  <c r="S258" i="15"/>
  <c r="R258" i="15"/>
  <c r="Q258" i="15"/>
  <c r="P258" i="15"/>
  <c r="O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W257" i="15"/>
  <c r="V257" i="15"/>
  <c r="U257" i="15"/>
  <c r="T257" i="15"/>
  <c r="S257" i="15"/>
  <c r="R257" i="15"/>
  <c r="Q257" i="15"/>
  <c r="P257" i="15"/>
  <c r="O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W256" i="15"/>
  <c r="V256" i="15"/>
  <c r="U256" i="15"/>
  <c r="T256" i="15"/>
  <c r="S256" i="15"/>
  <c r="R256" i="15"/>
  <c r="Q256" i="15"/>
  <c r="P256" i="15"/>
  <c r="O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W255" i="15"/>
  <c r="V255" i="15"/>
  <c r="U255" i="15"/>
  <c r="T255" i="15"/>
  <c r="S255" i="15"/>
  <c r="R255" i="15"/>
  <c r="Q255" i="15"/>
  <c r="P255" i="15"/>
  <c r="O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W254" i="15"/>
  <c r="V254" i="15"/>
  <c r="U254" i="15"/>
  <c r="T254" i="15"/>
  <c r="S254" i="15"/>
  <c r="R254" i="15"/>
  <c r="Q254" i="15"/>
  <c r="P254" i="15"/>
  <c r="O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W250" i="15"/>
  <c r="V250" i="15"/>
  <c r="U250" i="15"/>
  <c r="T250" i="15"/>
  <c r="S250" i="15"/>
  <c r="R250" i="15"/>
  <c r="Q250" i="15"/>
  <c r="P250" i="15"/>
  <c r="O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W249" i="15"/>
  <c r="V249" i="15"/>
  <c r="U249" i="15"/>
  <c r="T249" i="15"/>
  <c r="S249" i="15"/>
  <c r="R249" i="15"/>
  <c r="Q249" i="15"/>
  <c r="P249" i="15"/>
  <c r="O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W248" i="15"/>
  <c r="V248" i="15"/>
  <c r="U248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W247" i="15"/>
  <c r="V247" i="15"/>
  <c r="U247" i="15"/>
  <c r="T247" i="15"/>
  <c r="S247" i="15"/>
  <c r="R247" i="15"/>
  <c r="Q247" i="15"/>
  <c r="P247" i="15"/>
  <c r="O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W246" i="15"/>
  <c r="V246" i="15"/>
  <c r="U246" i="15"/>
  <c r="T246" i="15"/>
  <c r="S246" i="15"/>
  <c r="R246" i="15"/>
  <c r="Q246" i="15"/>
  <c r="P246" i="15"/>
  <c r="O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W245" i="15"/>
  <c r="V245" i="15"/>
  <c r="U245" i="15"/>
  <c r="T245" i="15"/>
  <c r="S245" i="15"/>
  <c r="R245" i="15"/>
  <c r="Q245" i="15"/>
  <c r="P245" i="15"/>
  <c r="O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W244" i="15"/>
  <c r="V244" i="15"/>
  <c r="U244" i="15"/>
  <c r="T244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W243" i="15"/>
  <c r="V243" i="15"/>
  <c r="U243" i="15"/>
  <c r="T243" i="15"/>
  <c r="S243" i="15"/>
  <c r="R243" i="15"/>
  <c r="Q243" i="15"/>
  <c r="P243" i="15"/>
  <c r="O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W240" i="15"/>
  <c r="V240" i="15"/>
  <c r="U240" i="15"/>
  <c r="T240" i="15"/>
  <c r="S240" i="15"/>
  <c r="R240" i="15"/>
  <c r="Q240" i="15"/>
  <c r="P240" i="15"/>
  <c r="O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W239" i="15"/>
  <c r="V239" i="15"/>
  <c r="U239" i="15"/>
  <c r="T239" i="15"/>
  <c r="S239" i="15"/>
  <c r="R239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W238" i="15"/>
  <c r="V238" i="15"/>
  <c r="U238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W237" i="15"/>
  <c r="V237" i="15"/>
  <c r="U237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W236" i="15"/>
  <c r="V236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W235" i="15"/>
  <c r="V235" i="15"/>
  <c r="U235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W234" i="15"/>
  <c r="V234" i="15"/>
  <c r="U234" i="15"/>
  <c r="T234" i="15"/>
  <c r="S234" i="15"/>
  <c r="R234" i="15"/>
  <c r="Q234" i="15"/>
  <c r="P234" i="15"/>
  <c r="O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W231" i="15"/>
  <c r="V231" i="15"/>
  <c r="U231" i="15"/>
  <c r="T231" i="15"/>
  <c r="S231" i="15"/>
  <c r="R231" i="15"/>
  <c r="Q231" i="15"/>
  <c r="P231" i="15"/>
  <c r="O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W230" i="15"/>
  <c r="V230" i="15"/>
  <c r="U230" i="15"/>
  <c r="T230" i="15"/>
  <c r="S230" i="15"/>
  <c r="R230" i="15"/>
  <c r="Q230" i="15"/>
  <c r="P230" i="15"/>
  <c r="O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W229" i="15"/>
  <c r="V229" i="15"/>
  <c r="U229" i="15"/>
  <c r="T229" i="15"/>
  <c r="S229" i="15"/>
  <c r="R229" i="15"/>
  <c r="Q229" i="15"/>
  <c r="P229" i="15"/>
  <c r="O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W228" i="15"/>
  <c r="V228" i="15"/>
  <c r="U228" i="15"/>
  <c r="T228" i="15"/>
  <c r="S228" i="15"/>
  <c r="R228" i="15"/>
  <c r="Q228" i="15"/>
  <c r="P228" i="15"/>
  <c r="O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W227" i="15"/>
  <c r="V227" i="15"/>
  <c r="U227" i="15"/>
  <c r="T227" i="15"/>
  <c r="S227" i="15"/>
  <c r="R227" i="15"/>
  <c r="Q227" i="15"/>
  <c r="P227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W226" i="15"/>
  <c r="V226" i="15"/>
  <c r="U226" i="15"/>
  <c r="T226" i="15"/>
  <c r="S226" i="15"/>
  <c r="R226" i="15"/>
  <c r="Q226" i="15"/>
  <c r="P226" i="15"/>
  <c r="O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W225" i="15"/>
  <c r="V225" i="15"/>
  <c r="U225" i="15"/>
  <c r="T225" i="15"/>
  <c r="S225" i="15"/>
  <c r="R225" i="15"/>
  <c r="Q225" i="15"/>
  <c r="P225" i="15"/>
  <c r="O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W224" i="15"/>
  <c r="V224" i="15"/>
  <c r="U224" i="15"/>
  <c r="T224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W219" i="15"/>
  <c r="V219" i="15"/>
  <c r="U219" i="15"/>
  <c r="T219" i="15"/>
  <c r="S219" i="15"/>
  <c r="R219" i="15"/>
  <c r="Q219" i="15"/>
  <c r="P219" i="15"/>
  <c r="O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W215" i="15"/>
  <c r="V215" i="15"/>
  <c r="U215" i="15"/>
  <c r="T215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W212" i="15"/>
  <c r="V212" i="15"/>
  <c r="U212" i="15"/>
  <c r="T212" i="15"/>
  <c r="S212" i="15"/>
  <c r="R212" i="15"/>
  <c r="Q212" i="15"/>
  <c r="P212" i="15"/>
  <c r="O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W208" i="15"/>
  <c r="V208" i="15"/>
  <c r="U208" i="15"/>
  <c r="T208" i="15"/>
  <c r="S208" i="15"/>
  <c r="R208" i="15"/>
  <c r="Q208" i="15"/>
  <c r="P208" i="15"/>
  <c r="O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W207" i="15"/>
  <c r="V207" i="15"/>
  <c r="U207" i="15"/>
  <c r="T207" i="15"/>
  <c r="S207" i="15"/>
  <c r="R207" i="15"/>
  <c r="Q207" i="15"/>
  <c r="P207" i="15"/>
  <c r="O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W206" i="15"/>
  <c r="V206" i="15"/>
  <c r="U206" i="15"/>
  <c r="T206" i="15"/>
  <c r="S206" i="15"/>
  <c r="R206" i="15"/>
  <c r="Q206" i="15"/>
  <c r="P206" i="15"/>
  <c r="O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W205" i="15"/>
  <c r="V205" i="15"/>
  <c r="U205" i="15"/>
  <c r="T205" i="15"/>
  <c r="S205" i="15"/>
  <c r="R205" i="15"/>
  <c r="Q205" i="15"/>
  <c r="P205" i="15"/>
  <c r="O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W202" i="15"/>
  <c r="V202" i="15"/>
  <c r="U202" i="15"/>
  <c r="T202" i="15"/>
  <c r="S202" i="15"/>
  <c r="R202" i="15"/>
  <c r="Q202" i="15"/>
  <c r="P202" i="15"/>
  <c r="O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W201" i="15"/>
  <c r="V201" i="15"/>
  <c r="U201" i="15"/>
  <c r="T201" i="15"/>
  <c r="S201" i="15"/>
  <c r="R201" i="15"/>
  <c r="Q201" i="15"/>
  <c r="P201" i="15"/>
  <c r="O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W200" i="15"/>
  <c r="V200" i="15"/>
  <c r="U200" i="15"/>
  <c r="T200" i="15"/>
  <c r="S200" i="15"/>
  <c r="R200" i="15"/>
  <c r="Q200" i="15"/>
  <c r="P200" i="15"/>
  <c r="O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M199" i="15"/>
  <c r="L199" i="15"/>
  <c r="W198" i="15"/>
  <c r="V198" i="15"/>
  <c r="U198" i="15"/>
  <c r="T198" i="15"/>
  <c r="S198" i="15"/>
  <c r="R198" i="15"/>
  <c r="Q198" i="15"/>
  <c r="P198" i="15"/>
  <c r="O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W197" i="15"/>
  <c r="V197" i="15"/>
  <c r="U197" i="15"/>
  <c r="T197" i="15"/>
  <c r="S197" i="15"/>
  <c r="R197" i="15"/>
  <c r="Q197" i="15"/>
  <c r="P197" i="15"/>
  <c r="O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W196" i="15"/>
  <c r="V196" i="15"/>
  <c r="U196" i="15"/>
  <c r="T196" i="15"/>
  <c r="S196" i="15"/>
  <c r="R196" i="15"/>
  <c r="Q196" i="15"/>
  <c r="P196" i="15"/>
  <c r="O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W195" i="15"/>
  <c r="V195" i="15"/>
  <c r="U195" i="15"/>
  <c r="T195" i="15"/>
  <c r="S195" i="15"/>
  <c r="R195" i="15"/>
  <c r="Q195" i="15"/>
  <c r="P195" i="15"/>
  <c r="O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W194" i="15"/>
  <c r="V194" i="15"/>
  <c r="U194" i="15"/>
  <c r="T194" i="15"/>
  <c r="S194" i="15"/>
  <c r="R194" i="15"/>
  <c r="Q194" i="15"/>
  <c r="P194" i="15"/>
  <c r="O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W193" i="15"/>
  <c r="V193" i="15"/>
  <c r="U193" i="15"/>
  <c r="T193" i="15"/>
  <c r="S193" i="15"/>
  <c r="R193" i="15"/>
  <c r="Q193" i="15"/>
  <c r="P193" i="15"/>
  <c r="O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W192" i="15"/>
  <c r="V192" i="15"/>
  <c r="U192" i="15"/>
  <c r="T192" i="15"/>
  <c r="S192" i="15"/>
  <c r="R192" i="15"/>
  <c r="Q192" i="15"/>
  <c r="P192" i="15"/>
  <c r="O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W191" i="15"/>
  <c r="V191" i="15"/>
  <c r="U191" i="15"/>
  <c r="T191" i="15"/>
  <c r="S191" i="15"/>
  <c r="R191" i="15"/>
  <c r="Q191" i="15"/>
  <c r="P191" i="15"/>
  <c r="O191" i="15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W190" i="15"/>
  <c r="V190" i="15"/>
  <c r="U190" i="15"/>
  <c r="T190" i="15"/>
  <c r="S190" i="15"/>
  <c r="R190" i="15"/>
  <c r="Q190" i="15"/>
  <c r="P190" i="15"/>
  <c r="O190" i="15"/>
  <c r="N190" i="15"/>
  <c r="M190" i="15"/>
  <c r="L190" i="15"/>
  <c r="K190" i="15"/>
  <c r="J190" i="15"/>
  <c r="I190" i="15"/>
  <c r="H190" i="15"/>
  <c r="G190" i="15"/>
  <c r="F190" i="15"/>
  <c r="E190" i="15"/>
  <c r="D190" i="15"/>
  <c r="D187" i="15" s="1"/>
  <c r="C190" i="15"/>
  <c r="B190" i="15"/>
  <c r="W189" i="15"/>
  <c r="V189" i="15"/>
  <c r="U189" i="15"/>
  <c r="T189" i="15"/>
  <c r="S189" i="15"/>
  <c r="R189" i="15"/>
  <c r="Q189" i="15"/>
  <c r="P189" i="15"/>
  <c r="O189" i="15"/>
  <c r="N189" i="15"/>
  <c r="M189" i="15"/>
  <c r="L189" i="15"/>
  <c r="K189" i="15"/>
  <c r="J189" i="15"/>
  <c r="I189" i="15"/>
  <c r="H189" i="15"/>
  <c r="G189" i="15"/>
  <c r="F189" i="15"/>
  <c r="E189" i="15"/>
  <c r="D189" i="15"/>
  <c r="C189" i="15"/>
  <c r="B189" i="15"/>
  <c r="W188" i="15"/>
  <c r="V188" i="15"/>
  <c r="U188" i="15"/>
  <c r="U187" i="15" s="1"/>
  <c r="T188" i="15"/>
  <c r="T187" i="15" s="1"/>
  <c r="S188" i="15"/>
  <c r="R188" i="15"/>
  <c r="Q188" i="15"/>
  <c r="P188" i="15"/>
  <c r="O188" i="15"/>
  <c r="N188" i="15"/>
  <c r="M188" i="15"/>
  <c r="M187" i="15" s="1"/>
  <c r="L188" i="15"/>
  <c r="L187" i="15" s="1"/>
  <c r="K188" i="15"/>
  <c r="J188" i="15"/>
  <c r="I188" i="15"/>
  <c r="H188" i="15"/>
  <c r="H187" i="15" s="1"/>
  <c r="G188" i="15"/>
  <c r="F188" i="15"/>
  <c r="F187" i="15" s="1"/>
  <c r="E188" i="15"/>
  <c r="D188" i="15"/>
  <c r="C188" i="15"/>
  <c r="B188" i="15"/>
  <c r="W184" i="15"/>
  <c r="V184" i="15"/>
  <c r="U184" i="15"/>
  <c r="T184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W180" i="15"/>
  <c r="V180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U178" i="15"/>
  <c r="W177" i="15"/>
  <c r="V177" i="15"/>
  <c r="U177" i="15"/>
  <c r="T177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W175" i="15"/>
  <c r="V175" i="15"/>
  <c r="U175" i="15"/>
  <c r="T175" i="15"/>
  <c r="S175" i="15"/>
  <c r="R175" i="15"/>
  <c r="Q175" i="15"/>
  <c r="P175" i="15"/>
  <c r="O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W174" i="15"/>
  <c r="V174" i="15"/>
  <c r="U174" i="15"/>
  <c r="T174" i="15"/>
  <c r="S174" i="15"/>
  <c r="R174" i="15"/>
  <c r="Q174" i="15"/>
  <c r="P174" i="15"/>
  <c r="O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W173" i="15"/>
  <c r="V173" i="15"/>
  <c r="U173" i="15"/>
  <c r="T173" i="15"/>
  <c r="S173" i="15"/>
  <c r="R173" i="15"/>
  <c r="Q173" i="15"/>
  <c r="P173" i="15"/>
  <c r="O173" i="15"/>
  <c r="N173" i="15"/>
  <c r="M173" i="15"/>
  <c r="L173" i="15"/>
  <c r="K173" i="15"/>
  <c r="J173" i="15"/>
  <c r="I173" i="15"/>
  <c r="H173" i="15"/>
  <c r="G173" i="15"/>
  <c r="F173" i="15"/>
  <c r="E173" i="15"/>
  <c r="D173" i="15"/>
  <c r="C173" i="15"/>
  <c r="B173" i="15"/>
  <c r="W172" i="15"/>
  <c r="V172" i="15"/>
  <c r="U172" i="15"/>
  <c r="T172" i="15"/>
  <c r="S172" i="15"/>
  <c r="R172" i="15"/>
  <c r="Q172" i="15"/>
  <c r="P172" i="15"/>
  <c r="O172" i="15"/>
  <c r="N172" i="15"/>
  <c r="M172" i="15"/>
  <c r="L172" i="15"/>
  <c r="K172" i="15"/>
  <c r="J172" i="15"/>
  <c r="I172" i="15"/>
  <c r="H172" i="15"/>
  <c r="G172" i="15"/>
  <c r="F172" i="15"/>
  <c r="E172" i="15"/>
  <c r="D172" i="15"/>
  <c r="C172" i="15"/>
  <c r="B172" i="15"/>
  <c r="W169" i="15"/>
  <c r="V169" i="15"/>
  <c r="U169" i="15"/>
  <c r="T169" i="15"/>
  <c r="S169" i="15"/>
  <c r="R169" i="15"/>
  <c r="Q169" i="15"/>
  <c r="P169" i="15"/>
  <c r="O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W168" i="15"/>
  <c r="V168" i="15"/>
  <c r="U168" i="15"/>
  <c r="T168" i="15"/>
  <c r="S168" i="15"/>
  <c r="R168" i="15"/>
  <c r="Q168" i="15"/>
  <c r="P168" i="15"/>
  <c r="O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W167" i="15"/>
  <c r="V167" i="15"/>
  <c r="U167" i="15"/>
  <c r="T167" i="15"/>
  <c r="S167" i="15"/>
  <c r="R167" i="15"/>
  <c r="Q167" i="15"/>
  <c r="P167" i="15"/>
  <c r="O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W166" i="15"/>
  <c r="V166" i="15"/>
  <c r="U166" i="15"/>
  <c r="T166" i="15"/>
  <c r="S166" i="15"/>
  <c r="R166" i="15"/>
  <c r="Q166" i="15"/>
  <c r="P166" i="15"/>
  <c r="O166" i="15"/>
  <c r="N166" i="15"/>
  <c r="M166" i="15"/>
  <c r="L166" i="15"/>
  <c r="K166" i="15"/>
  <c r="J166" i="15"/>
  <c r="I166" i="15"/>
  <c r="H166" i="15"/>
  <c r="G166" i="15"/>
  <c r="F166" i="15"/>
  <c r="E166" i="15"/>
  <c r="D166" i="15"/>
  <c r="C166" i="15"/>
  <c r="B166" i="15"/>
  <c r="W165" i="15"/>
  <c r="V165" i="15"/>
  <c r="U165" i="15"/>
  <c r="T165" i="15"/>
  <c r="S165" i="15"/>
  <c r="R165" i="15"/>
  <c r="Q165" i="15"/>
  <c r="P165" i="15"/>
  <c r="O165" i="15"/>
  <c r="N165" i="15"/>
  <c r="N162" i="15" s="1"/>
  <c r="M165" i="15"/>
  <c r="M162" i="15" s="1"/>
  <c r="L165" i="15"/>
  <c r="K165" i="15"/>
  <c r="J165" i="15"/>
  <c r="I165" i="15"/>
  <c r="H165" i="15"/>
  <c r="G165" i="15"/>
  <c r="F165" i="15"/>
  <c r="E165" i="15"/>
  <c r="D165" i="15"/>
  <c r="C165" i="15"/>
  <c r="B165" i="15"/>
  <c r="W164" i="15"/>
  <c r="V164" i="15"/>
  <c r="U164" i="15"/>
  <c r="T164" i="15"/>
  <c r="S164" i="15"/>
  <c r="R164" i="15"/>
  <c r="Q164" i="15"/>
  <c r="P164" i="15"/>
  <c r="O164" i="15"/>
  <c r="N164" i="15"/>
  <c r="M164" i="15"/>
  <c r="L164" i="15"/>
  <c r="K164" i="15"/>
  <c r="J164" i="15"/>
  <c r="I164" i="15"/>
  <c r="H164" i="15"/>
  <c r="G164" i="15"/>
  <c r="F164" i="15"/>
  <c r="E164" i="15"/>
  <c r="D164" i="15"/>
  <c r="C164" i="15"/>
  <c r="B164" i="15"/>
  <c r="W163" i="15"/>
  <c r="V163" i="15"/>
  <c r="U163" i="15"/>
  <c r="T163" i="15"/>
  <c r="S163" i="15"/>
  <c r="R163" i="15"/>
  <c r="Q163" i="15"/>
  <c r="P163" i="15"/>
  <c r="O163" i="15"/>
  <c r="N163" i="15"/>
  <c r="M163" i="15"/>
  <c r="L163" i="15"/>
  <c r="K163" i="15"/>
  <c r="J163" i="15"/>
  <c r="I163" i="15"/>
  <c r="H163" i="15"/>
  <c r="G163" i="15"/>
  <c r="F163" i="15"/>
  <c r="F162" i="15" s="1"/>
  <c r="E163" i="15"/>
  <c r="D163" i="15"/>
  <c r="C163" i="15"/>
  <c r="B163" i="15"/>
  <c r="W162" i="15"/>
  <c r="V162" i="15"/>
  <c r="W141" i="15"/>
  <c r="V141" i="15"/>
  <c r="U141" i="15"/>
  <c r="T141" i="15"/>
  <c r="S141" i="15"/>
  <c r="R141" i="15"/>
  <c r="Q141" i="15"/>
  <c r="P141" i="15"/>
  <c r="O141" i="15"/>
  <c r="N141" i="15"/>
  <c r="M141" i="15"/>
  <c r="L141" i="15"/>
  <c r="K141" i="15"/>
  <c r="J141" i="15"/>
  <c r="I141" i="15"/>
  <c r="I115" i="15" s="1"/>
  <c r="H141" i="15"/>
  <c r="G141" i="15"/>
  <c r="F141" i="15"/>
  <c r="E141" i="15"/>
  <c r="D141" i="15"/>
  <c r="C141" i="15"/>
  <c r="C115" i="15" s="1"/>
  <c r="B141" i="15"/>
  <c r="B115" i="15" s="1"/>
  <c r="S115" i="15"/>
  <c r="S253" i="15" s="1"/>
  <c r="R115" i="15"/>
  <c r="R253" i="15" s="1"/>
  <c r="Q115" i="15"/>
  <c r="Q253" i="15" s="1"/>
  <c r="P115" i="15"/>
  <c r="P218" i="15" s="1"/>
  <c r="K115" i="15"/>
  <c r="J115" i="15"/>
  <c r="J253" i="15" s="1"/>
  <c r="H115" i="15"/>
  <c r="H218" i="15" s="1"/>
  <c r="W97" i="15"/>
  <c r="V97" i="15"/>
  <c r="U97" i="15"/>
  <c r="U199" i="15" s="1"/>
  <c r="T97" i="15"/>
  <c r="T199" i="15" s="1"/>
  <c r="S97" i="15"/>
  <c r="S199" i="15" s="1"/>
  <c r="R97" i="15"/>
  <c r="R199" i="15" s="1"/>
  <c r="Q97" i="15"/>
  <c r="Q199" i="15" s="1"/>
  <c r="P97" i="15"/>
  <c r="O97" i="15"/>
  <c r="N97" i="15"/>
  <c r="M97" i="15"/>
  <c r="L97" i="15"/>
  <c r="K97" i="15"/>
  <c r="K199" i="15" s="1"/>
  <c r="J97" i="15"/>
  <c r="J199" i="15" s="1"/>
  <c r="I97" i="15"/>
  <c r="I199" i="15" s="1"/>
  <c r="H97" i="15"/>
  <c r="G97" i="15"/>
  <c r="F97" i="15"/>
  <c r="E97" i="15"/>
  <c r="E199" i="15" s="1"/>
  <c r="D97" i="15"/>
  <c r="D199" i="15" s="1"/>
  <c r="C97" i="15"/>
  <c r="C199" i="15" s="1"/>
  <c r="B97" i="15"/>
  <c r="B199" i="15" s="1"/>
  <c r="W53" i="15"/>
  <c r="V53" i="15"/>
  <c r="U53" i="15"/>
  <c r="T53" i="15"/>
  <c r="T34" i="15" s="1"/>
  <c r="S53" i="15"/>
  <c r="R53" i="15"/>
  <c r="Q53" i="15"/>
  <c r="P53" i="15"/>
  <c r="O53" i="15"/>
  <c r="N53" i="15"/>
  <c r="M53" i="15"/>
  <c r="L53" i="15"/>
  <c r="K53" i="15"/>
  <c r="K181" i="15" s="1"/>
  <c r="J53" i="15"/>
  <c r="J181" i="15" s="1"/>
  <c r="I53" i="15"/>
  <c r="H53" i="15"/>
  <c r="G53" i="15"/>
  <c r="F53" i="15"/>
  <c r="E53" i="15"/>
  <c r="E34" i="15" s="1"/>
  <c r="D53" i="15"/>
  <c r="C53" i="15"/>
  <c r="C34" i="15" s="1"/>
  <c r="B53" i="15"/>
  <c r="B34" i="15" s="1"/>
  <c r="U34" i="15"/>
  <c r="U182" i="15" s="1"/>
  <c r="S34" i="15"/>
  <c r="S182" i="15" s="1"/>
  <c r="R34" i="15"/>
  <c r="R182" i="15" s="1"/>
  <c r="M34" i="15"/>
  <c r="M182" i="15" s="1"/>
  <c r="L34" i="15"/>
  <c r="L182" i="15" s="1"/>
  <c r="K34" i="15"/>
  <c r="K182" i="15" s="1"/>
  <c r="J34" i="15"/>
  <c r="J182" i="15" s="1"/>
  <c r="D34" i="15"/>
  <c r="D182" i="15" s="1"/>
  <c r="A1" i="15"/>
  <c r="W260" i="14"/>
  <c r="V260" i="14"/>
  <c r="U260" i="14"/>
  <c r="T260" i="14"/>
  <c r="S260" i="14"/>
  <c r="R260" i="14"/>
  <c r="Q260" i="14"/>
  <c r="P260" i="14"/>
  <c r="O260" i="14"/>
  <c r="N260" i="14"/>
  <c r="M260" i="14"/>
  <c r="L260" i="14"/>
  <c r="K260" i="14"/>
  <c r="J260" i="14"/>
  <c r="I260" i="14"/>
  <c r="H260" i="14"/>
  <c r="G260" i="14"/>
  <c r="F260" i="14"/>
  <c r="E260" i="14"/>
  <c r="D260" i="14"/>
  <c r="C260" i="14"/>
  <c r="B260" i="14"/>
  <c r="W259" i="14"/>
  <c r="V259" i="14"/>
  <c r="U259" i="14"/>
  <c r="T259" i="14"/>
  <c r="S259" i="14"/>
  <c r="R259" i="14"/>
  <c r="Q259" i="14"/>
  <c r="P259" i="14"/>
  <c r="O259" i="14"/>
  <c r="N259" i="14"/>
  <c r="M259" i="14"/>
  <c r="L259" i="14"/>
  <c r="K259" i="14"/>
  <c r="J259" i="14"/>
  <c r="I259" i="14"/>
  <c r="H259" i="14"/>
  <c r="G259" i="14"/>
  <c r="F259" i="14"/>
  <c r="E259" i="14"/>
  <c r="D259" i="14"/>
  <c r="C259" i="14"/>
  <c r="B259" i="14"/>
  <c r="W258" i="14"/>
  <c r="V258" i="14"/>
  <c r="U258" i="14"/>
  <c r="T258" i="14"/>
  <c r="S258" i="14"/>
  <c r="R258" i="14"/>
  <c r="Q258" i="14"/>
  <c r="P258" i="14"/>
  <c r="O258" i="14"/>
  <c r="N258" i="14"/>
  <c r="M258" i="14"/>
  <c r="L258" i="14"/>
  <c r="K258" i="14"/>
  <c r="J258" i="14"/>
  <c r="I258" i="14"/>
  <c r="H258" i="14"/>
  <c r="G258" i="14"/>
  <c r="F258" i="14"/>
  <c r="E258" i="14"/>
  <c r="D258" i="14"/>
  <c r="C258" i="14"/>
  <c r="B258" i="14"/>
  <c r="W257" i="14"/>
  <c r="V257" i="14"/>
  <c r="U257" i="14"/>
  <c r="T257" i="14"/>
  <c r="S257" i="14"/>
  <c r="R257" i="14"/>
  <c r="Q257" i="14"/>
  <c r="P257" i="14"/>
  <c r="O257" i="14"/>
  <c r="N257" i="14"/>
  <c r="M257" i="14"/>
  <c r="L257" i="14"/>
  <c r="K257" i="14"/>
  <c r="J257" i="14"/>
  <c r="I257" i="14"/>
  <c r="H257" i="14"/>
  <c r="G257" i="14"/>
  <c r="F257" i="14"/>
  <c r="E257" i="14"/>
  <c r="D257" i="14"/>
  <c r="C257" i="14"/>
  <c r="B257" i="14"/>
  <c r="W256" i="14"/>
  <c r="V256" i="14"/>
  <c r="U256" i="14"/>
  <c r="T256" i="14"/>
  <c r="S256" i="14"/>
  <c r="R256" i="14"/>
  <c r="Q256" i="14"/>
  <c r="P256" i="14"/>
  <c r="O256" i="14"/>
  <c r="N256" i="14"/>
  <c r="M256" i="14"/>
  <c r="L256" i="14"/>
  <c r="K256" i="14"/>
  <c r="J256" i="14"/>
  <c r="I256" i="14"/>
  <c r="H256" i="14"/>
  <c r="G256" i="14"/>
  <c r="F256" i="14"/>
  <c r="E256" i="14"/>
  <c r="D256" i="14"/>
  <c r="C256" i="14"/>
  <c r="B256" i="14"/>
  <c r="W255" i="14"/>
  <c r="V255" i="14"/>
  <c r="U255" i="14"/>
  <c r="T255" i="14"/>
  <c r="S255" i="14"/>
  <c r="R255" i="14"/>
  <c r="Q255" i="14"/>
  <c r="P255" i="14"/>
  <c r="O255" i="14"/>
  <c r="N255" i="14"/>
  <c r="M255" i="14"/>
  <c r="L255" i="14"/>
  <c r="K255" i="14"/>
  <c r="J255" i="14"/>
  <c r="I255" i="14"/>
  <c r="H255" i="14"/>
  <c r="G255" i="14"/>
  <c r="F255" i="14"/>
  <c r="E255" i="14"/>
  <c r="D255" i="14"/>
  <c r="C255" i="14"/>
  <c r="B255" i="14"/>
  <c r="W254" i="14"/>
  <c r="V254" i="14"/>
  <c r="U254" i="14"/>
  <c r="T254" i="14"/>
  <c r="S254" i="14"/>
  <c r="R254" i="14"/>
  <c r="Q254" i="14"/>
  <c r="P254" i="14"/>
  <c r="O254" i="14"/>
  <c r="N254" i="14"/>
  <c r="M254" i="14"/>
  <c r="L254" i="14"/>
  <c r="K254" i="14"/>
  <c r="J254" i="14"/>
  <c r="I254" i="14"/>
  <c r="H254" i="14"/>
  <c r="G254" i="14"/>
  <c r="F254" i="14"/>
  <c r="E254" i="14"/>
  <c r="D254" i="14"/>
  <c r="C254" i="14"/>
  <c r="B254" i="14"/>
  <c r="W253" i="14"/>
  <c r="V253" i="14"/>
  <c r="U253" i="14"/>
  <c r="T253" i="14"/>
  <c r="S253" i="14"/>
  <c r="R253" i="14"/>
  <c r="Q253" i="14"/>
  <c r="P253" i="14"/>
  <c r="O253" i="14"/>
  <c r="N253" i="14"/>
  <c r="M253" i="14"/>
  <c r="L253" i="14"/>
  <c r="K253" i="14"/>
  <c r="J253" i="14"/>
  <c r="I253" i="14"/>
  <c r="H253" i="14"/>
  <c r="G253" i="14"/>
  <c r="F253" i="14"/>
  <c r="E253" i="14"/>
  <c r="D253" i="14"/>
  <c r="C253" i="14"/>
  <c r="B253" i="14"/>
  <c r="W250" i="14"/>
  <c r="V250" i="14"/>
  <c r="U250" i="14"/>
  <c r="T250" i="14"/>
  <c r="S250" i="14"/>
  <c r="R250" i="14"/>
  <c r="Q250" i="14"/>
  <c r="P250" i="14"/>
  <c r="O250" i="14"/>
  <c r="N250" i="14"/>
  <c r="M250" i="14"/>
  <c r="L250" i="14"/>
  <c r="K250" i="14"/>
  <c r="J250" i="14"/>
  <c r="I250" i="14"/>
  <c r="H250" i="14"/>
  <c r="G250" i="14"/>
  <c r="F250" i="14"/>
  <c r="E250" i="14"/>
  <c r="D250" i="14"/>
  <c r="C250" i="14"/>
  <c r="B250" i="14"/>
  <c r="W249" i="14"/>
  <c r="V249" i="14"/>
  <c r="U249" i="14"/>
  <c r="T249" i="14"/>
  <c r="S249" i="14"/>
  <c r="R249" i="14"/>
  <c r="Q249" i="14"/>
  <c r="P249" i="14"/>
  <c r="O249" i="14"/>
  <c r="N249" i="14"/>
  <c r="M249" i="14"/>
  <c r="L249" i="14"/>
  <c r="K249" i="14"/>
  <c r="J249" i="14"/>
  <c r="I249" i="14"/>
  <c r="H249" i="14"/>
  <c r="G249" i="14"/>
  <c r="F249" i="14"/>
  <c r="E249" i="14"/>
  <c r="D249" i="14"/>
  <c r="C249" i="14"/>
  <c r="B249" i="14"/>
  <c r="W248" i="14"/>
  <c r="V248" i="14"/>
  <c r="U248" i="14"/>
  <c r="T248" i="14"/>
  <c r="S248" i="14"/>
  <c r="R248" i="14"/>
  <c r="Q248" i="14"/>
  <c r="P248" i="14"/>
  <c r="O248" i="14"/>
  <c r="N248" i="14"/>
  <c r="M248" i="14"/>
  <c r="L248" i="14"/>
  <c r="K248" i="14"/>
  <c r="J248" i="14"/>
  <c r="I248" i="14"/>
  <c r="H248" i="14"/>
  <c r="G248" i="14"/>
  <c r="F248" i="14"/>
  <c r="E248" i="14"/>
  <c r="D248" i="14"/>
  <c r="C248" i="14"/>
  <c r="B248" i="14"/>
  <c r="W247" i="14"/>
  <c r="V247" i="14"/>
  <c r="U247" i="14"/>
  <c r="T247" i="14"/>
  <c r="S247" i="14"/>
  <c r="R247" i="14"/>
  <c r="Q247" i="14"/>
  <c r="P247" i="14"/>
  <c r="O247" i="14"/>
  <c r="N247" i="14"/>
  <c r="M247" i="14"/>
  <c r="L247" i="14"/>
  <c r="K247" i="14"/>
  <c r="J247" i="14"/>
  <c r="I247" i="14"/>
  <c r="H247" i="14"/>
  <c r="G247" i="14"/>
  <c r="F247" i="14"/>
  <c r="E247" i="14"/>
  <c r="D247" i="14"/>
  <c r="C247" i="14"/>
  <c r="B247" i="14"/>
  <c r="W246" i="14"/>
  <c r="V246" i="14"/>
  <c r="U246" i="14"/>
  <c r="T246" i="14"/>
  <c r="S246" i="14"/>
  <c r="R246" i="14"/>
  <c r="Q246" i="14"/>
  <c r="P246" i="14"/>
  <c r="O246" i="14"/>
  <c r="N246" i="14"/>
  <c r="M246" i="14"/>
  <c r="L246" i="14"/>
  <c r="K246" i="14"/>
  <c r="J246" i="14"/>
  <c r="I246" i="14"/>
  <c r="H246" i="14"/>
  <c r="G246" i="14"/>
  <c r="F246" i="14"/>
  <c r="E246" i="14"/>
  <c r="D246" i="14"/>
  <c r="C246" i="14"/>
  <c r="B246" i="14"/>
  <c r="W245" i="14"/>
  <c r="V245" i="14"/>
  <c r="U245" i="14"/>
  <c r="T245" i="14"/>
  <c r="S245" i="14"/>
  <c r="R245" i="14"/>
  <c r="Q245" i="14"/>
  <c r="P245" i="14"/>
  <c r="O245" i="14"/>
  <c r="N245" i="14"/>
  <c r="M245" i="14"/>
  <c r="L245" i="14"/>
  <c r="K245" i="14"/>
  <c r="J245" i="14"/>
  <c r="I245" i="14"/>
  <c r="H245" i="14"/>
  <c r="G245" i="14"/>
  <c r="F245" i="14"/>
  <c r="E245" i="14"/>
  <c r="D245" i="14"/>
  <c r="C245" i="14"/>
  <c r="B245" i="14"/>
  <c r="W244" i="14"/>
  <c r="V244" i="14"/>
  <c r="U244" i="14"/>
  <c r="T244" i="14"/>
  <c r="S244" i="14"/>
  <c r="R244" i="14"/>
  <c r="Q244" i="14"/>
  <c r="P244" i="14"/>
  <c r="O244" i="14"/>
  <c r="N244" i="14"/>
  <c r="M244" i="14"/>
  <c r="L244" i="14"/>
  <c r="K244" i="14"/>
  <c r="J244" i="14"/>
  <c r="I244" i="14"/>
  <c r="H244" i="14"/>
  <c r="G244" i="14"/>
  <c r="F244" i="14"/>
  <c r="E244" i="14"/>
  <c r="D244" i="14"/>
  <c r="C244" i="14"/>
  <c r="B244" i="14"/>
  <c r="W243" i="14"/>
  <c r="V243" i="14"/>
  <c r="U243" i="14"/>
  <c r="T243" i="14"/>
  <c r="S243" i="14"/>
  <c r="R243" i="14"/>
  <c r="Q243" i="14"/>
  <c r="P243" i="14"/>
  <c r="O243" i="14"/>
  <c r="N243" i="14"/>
  <c r="M243" i="14"/>
  <c r="L243" i="14"/>
  <c r="K243" i="14"/>
  <c r="J243" i="14"/>
  <c r="I243" i="14"/>
  <c r="H243" i="14"/>
  <c r="G243" i="14"/>
  <c r="F243" i="14"/>
  <c r="E243" i="14"/>
  <c r="D243" i="14"/>
  <c r="C243" i="14"/>
  <c r="B243" i="14"/>
  <c r="W240" i="14"/>
  <c r="V240" i="14"/>
  <c r="U240" i="14"/>
  <c r="T240" i="14"/>
  <c r="S240" i="14"/>
  <c r="R240" i="14"/>
  <c r="Q240" i="14"/>
  <c r="P240" i="14"/>
  <c r="O240" i="14"/>
  <c r="N240" i="14"/>
  <c r="M240" i="14"/>
  <c r="L240" i="14"/>
  <c r="K240" i="14"/>
  <c r="J240" i="14"/>
  <c r="I240" i="14"/>
  <c r="H240" i="14"/>
  <c r="G240" i="14"/>
  <c r="F240" i="14"/>
  <c r="E240" i="14"/>
  <c r="D240" i="14"/>
  <c r="C240" i="14"/>
  <c r="B240" i="14"/>
  <c r="W239" i="14"/>
  <c r="V239" i="14"/>
  <c r="U239" i="14"/>
  <c r="T239" i="14"/>
  <c r="S239" i="14"/>
  <c r="R239" i="14"/>
  <c r="Q239" i="14"/>
  <c r="P239" i="14"/>
  <c r="O239" i="14"/>
  <c r="N239" i="14"/>
  <c r="M239" i="14"/>
  <c r="L239" i="14"/>
  <c r="K239" i="14"/>
  <c r="J239" i="14"/>
  <c r="I239" i="14"/>
  <c r="H239" i="14"/>
  <c r="G239" i="14"/>
  <c r="F239" i="14"/>
  <c r="E239" i="14"/>
  <c r="D239" i="14"/>
  <c r="C239" i="14"/>
  <c r="B239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C238" i="14"/>
  <c r="B238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D237" i="14"/>
  <c r="C237" i="14"/>
  <c r="B237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B236" i="14"/>
  <c r="W235" i="14"/>
  <c r="V235" i="14"/>
  <c r="U235" i="14"/>
  <c r="T235" i="14"/>
  <c r="S235" i="14"/>
  <c r="R235" i="14"/>
  <c r="Q235" i="14"/>
  <c r="P235" i="14"/>
  <c r="O235" i="14"/>
  <c r="N235" i="14"/>
  <c r="M235" i="14"/>
  <c r="L235" i="14"/>
  <c r="K235" i="14"/>
  <c r="J235" i="14"/>
  <c r="I235" i="14"/>
  <c r="H235" i="14"/>
  <c r="G235" i="14"/>
  <c r="F235" i="14"/>
  <c r="E235" i="14"/>
  <c r="D235" i="14"/>
  <c r="C235" i="14"/>
  <c r="B235" i="14"/>
  <c r="W234" i="14"/>
  <c r="V234" i="14"/>
  <c r="U234" i="14"/>
  <c r="T234" i="14"/>
  <c r="S234" i="14"/>
  <c r="R234" i="14"/>
  <c r="Q234" i="14"/>
  <c r="P234" i="14"/>
  <c r="O234" i="14"/>
  <c r="N234" i="14"/>
  <c r="M234" i="14"/>
  <c r="L234" i="14"/>
  <c r="K234" i="14"/>
  <c r="J234" i="14"/>
  <c r="I234" i="14"/>
  <c r="H234" i="14"/>
  <c r="G234" i="14"/>
  <c r="F234" i="14"/>
  <c r="E234" i="14"/>
  <c r="D234" i="14"/>
  <c r="C234" i="14"/>
  <c r="B234" i="14"/>
  <c r="W233" i="14"/>
  <c r="V233" i="14"/>
  <c r="U233" i="14"/>
  <c r="T233" i="14"/>
  <c r="S233" i="14"/>
  <c r="R233" i="14"/>
  <c r="Q233" i="14"/>
  <c r="P233" i="14"/>
  <c r="O233" i="14"/>
  <c r="N233" i="14"/>
  <c r="M233" i="14"/>
  <c r="L233" i="14"/>
  <c r="K233" i="14"/>
  <c r="J233" i="14"/>
  <c r="I233" i="14"/>
  <c r="H233" i="14"/>
  <c r="G233" i="14"/>
  <c r="F233" i="14"/>
  <c r="E233" i="14"/>
  <c r="D233" i="14"/>
  <c r="C233" i="14"/>
  <c r="B233" i="14"/>
  <c r="W231" i="14"/>
  <c r="V231" i="14"/>
  <c r="U231" i="14"/>
  <c r="T231" i="14"/>
  <c r="S231" i="14"/>
  <c r="R231" i="14"/>
  <c r="Q231" i="14"/>
  <c r="P231" i="14"/>
  <c r="O231" i="14"/>
  <c r="N231" i="14"/>
  <c r="M231" i="14"/>
  <c r="L231" i="14"/>
  <c r="K231" i="14"/>
  <c r="J231" i="14"/>
  <c r="I231" i="14"/>
  <c r="H231" i="14"/>
  <c r="G231" i="14"/>
  <c r="F231" i="14"/>
  <c r="E231" i="14"/>
  <c r="D231" i="14"/>
  <c r="C231" i="14"/>
  <c r="B231" i="14"/>
  <c r="W230" i="14"/>
  <c r="V230" i="14"/>
  <c r="U230" i="14"/>
  <c r="T230" i="14"/>
  <c r="S230" i="14"/>
  <c r="R230" i="14"/>
  <c r="Q230" i="14"/>
  <c r="P230" i="14"/>
  <c r="O230" i="14"/>
  <c r="N230" i="14"/>
  <c r="M230" i="14"/>
  <c r="L230" i="14"/>
  <c r="K230" i="14"/>
  <c r="J230" i="14"/>
  <c r="I230" i="14"/>
  <c r="H230" i="14"/>
  <c r="G230" i="14"/>
  <c r="F230" i="14"/>
  <c r="E230" i="14"/>
  <c r="D230" i="14"/>
  <c r="C230" i="14"/>
  <c r="B230" i="14"/>
  <c r="W229" i="14"/>
  <c r="V229" i="14"/>
  <c r="U229" i="14"/>
  <c r="T229" i="14"/>
  <c r="S229" i="14"/>
  <c r="R229" i="14"/>
  <c r="Q229" i="14"/>
  <c r="P229" i="14"/>
  <c r="O229" i="14"/>
  <c r="N229" i="14"/>
  <c r="M229" i="14"/>
  <c r="L229" i="14"/>
  <c r="K229" i="14"/>
  <c r="J229" i="14"/>
  <c r="I229" i="14"/>
  <c r="H229" i="14"/>
  <c r="G229" i="14"/>
  <c r="F229" i="14"/>
  <c r="E229" i="14"/>
  <c r="D229" i="14"/>
  <c r="C229" i="14"/>
  <c r="B229" i="14"/>
  <c r="W228" i="14"/>
  <c r="V228" i="14"/>
  <c r="U228" i="14"/>
  <c r="T228" i="14"/>
  <c r="S228" i="14"/>
  <c r="R228" i="14"/>
  <c r="Q228" i="14"/>
  <c r="P228" i="14"/>
  <c r="O228" i="14"/>
  <c r="N228" i="14"/>
  <c r="M228" i="14"/>
  <c r="L228" i="14"/>
  <c r="K228" i="14"/>
  <c r="J228" i="14"/>
  <c r="I228" i="14"/>
  <c r="H228" i="14"/>
  <c r="G228" i="14"/>
  <c r="F228" i="14"/>
  <c r="E228" i="14"/>
  <c r="D228" i="14"/>
  <c r="C228" i="14"/>
  <c r="B228" i="14"/>
  <c r="W227" i="14"/>
  <c r="V227" i="14"/>
  <c r="U227" i="14"/>
  <c r="T227" i="14"/>
  <c r="S227" i="14"/>
  <c r="R227" i="14"/>
  <c r="Q227" i="14"/>
  <c r="P227" i="14"/>
  <c r="O227" i="14"/>
  <c r="N227" i="14"/>
  <c r="M227" i="14"/>
  <c r="L227" i="14"/>
  <c r="K227" i="14"/>
  <c r="J227" i="14"/>
  <c r="I227" i="14"/>
  <c r="H227" i="14"/>
  <c r="G227" i="14"/>
  <c r="F227" i="14"/>
  <c r="E227" i="14"/>
  <c r="D227" i="14"/>
  <c r="C227" i="14"/>
  <c r="B227" i="14"/>
  <c r="W226" i="14"/>
  <c r="V226" i="14"/>
  <c r="U226" i="14"/>
  <c r="T226" i="14"/>
  <c r="S226" i="14"/>
  <c r="R226" i="14"/>
  <c r="Q226" i="14"/>
  <c r="P226" i="14"/>
  <c r="O226" i="14"/>
  <c r="N226" i="14"/>
  <c r="M226" i="14"/>
  <c r="L226" i="14"/>
  <c r="K226" i="14"/>
  <c r="J226" i="14"/>
  <c r="I226" i="14"/>
  <c r="H226" i="14"/>
  <c r="G226" i="14"/>
  <c r="F226" i="14"/>
  <c r="E226" i="14"/>
  <c r="D226" i="14"/>
  <c r="C226" i="14"/>
  <c r="B226" i="14"/>
  <c r="W225" i="14"/>
  <c r="V225" i="14"/>
  <c r="U225" i="14"/>
  <c r="T225" i="14"/>
  <c r="S225" i="14"/>
  <c r="R225" i="14"/>
  <c r="Q225" i="14"/>
  <c r="P225" i="14"/>
  <c r="O225" i="14"/>
  <c r="N225" i="14"/>
  <c r="M225" i="14"/>
  <c r="L225" i="14"/>
  <c r="K225" i="14"/>
  <c r="J225" i="14"/>
  <c r="I225" i="14"/>
  <c r="H225" i="14"/>
  <c r="G225" i="14"/>
  <c r="F225" i="14"/>
  <c r="E225" i="14"/>
  <c r="D225" i="14"/>
  <c r="C225" i="14"/>
  <c r="B225" i="14"/>
  <c r="W224" i="14"/>
  <c r="V224" i="14"/>
  <c r="U224" i="14"/>
  <c r="T224" i="14"/>
  <c r="S224" i="14"/>
  <c r="R224" i="14"/>
  <c r="Q224" i="14"/>
  <c r="P224" i="14"/>
  <c r="O224" i="14"/>
  <c r="N224" i="14"/>
  <c r="M224" i="14"/>
  <c r="L224" i="14"/>
  <c r="K224" i="14"/>
  <c r="J224" i="14"/>
  <c r="I224" i="14"/>
  <c r="H224" i="14"/>
  <c r="G224" i="14"/>
  <c r="F224" i="14"/>
  <c r="E224" i="14"/>
  <c r="D224" i="14"/>
  <c r="C224" i="14"/>
  <c r="B224" i="14"/>
  <c r="W219" i="14"/>
  <c r="V219" i="14"/>
  <c r="U219" i="14"/>
  <c r="T219" i="14"/>
  <c r="S219" i="14"/>
  <c r="R219" i="14"/>
  <c r="Q219" i="14"/>
  <c r="P219" i="14"/>
  <c r="O219" i="14"/>
  <c r="N219" i="14"/>
  <c r="M219" i="14"/>
  <c r="L219" i="14"/>
  <c r="K219" i="14"/>
  <c r="J219" i="14"/>
  <c r="I219" i="14"/>
  <c r="H219" i="14"/>
  <c r="G219" i="14"/>
  <c r="F219" i="14"/>
  <c r="E219" i="14"/>
  <c r="D219" i="14"/>
  <c r="C219" i="14"/>
  <c r="B219" i="14"/>
  <c r="W218" i="14"/>
  <c r="V218" i="14"/>
  <c r="U218" i="14"/>
  <c r="T218" i="14"/>
  <c r="S218" i="14"/>
  <c r="R218" i="14"/>
  <c r="Q218" i="14"/>
  <c r="P218" i="14"/>
  <c r="O218" i="14"/>
  <c r="N218" i="14"/>
  <c r="M218" i="14"/>
  <c r="L218" i="14"/>
  <c r="K218" i="14"/>
  <c r="J218" i="14"/>
  <c r="I218" i="14"/>
  <c r="H218" i="14"/>
  <c r="G218" i="14"/>
  <c r="F218" i="14"/>
  <c r="E218" i="14"/>
  <c r="D218" i="14"/>
  <c r="C218" i="14"/>
  <c r="B218" i="14"/>
  <c r="W217" i="14"/>
  <c r="V217" i="14"/>
  <c r="U217" i="14"/>
  <c r="T217" i="14"/>
  <c r="S217" i="14"/>
  <c r="R217" i="14"/>
  <c r="Q217" i="14"/>
  <c r="P217" i="14"/>
  <c r="O217" i="14"/>
  <c r="N217" i="14"/>
  <c r="M217" i="14"/>
  <c r="L217" i="14"/>
  <c r="K217" i="14"/>
  <c r="J217" i="14"/>
  <c r="I217" i="14"/>
  <c r="H217" i="14"/>
  <c r="G217" i="14"/>
  <c r="F217" i="14"/>
  <c r="E217" i="14"/>
  <c r="D217" i="14"/>
  <c r="C217" i="14"/>
  <c r="B217" i="14"/>
  <c r="I216" i="14"/>
  <c r="H216" i="14"/>
  <c r="W215" i="14"/>
  <c r="V215" i="14"/>
  <c r="U215" i="14"/>
  <c r="T215" i="14"/>
  <c r="S215" i="14"/>
  <c r="R215" i="14"/>
  <c r="Q215" i="14"/>
  <c r="P215" i="14"/>
  <c r="O215" i="14"/>
  <c r="N215" i="14"/>
  <c r="M215" i="14"/>
  <c r="L215" i="14"/>
  <c r="K215" i="14"/>
  <c r="J215" i="14"/>
  <c r="I215" i="14"/>
  <c r="H215" i="14"/>
  <c r="G215" i="14"/>
  <c r="F215" i="14"/>
  <c r="E215" i="14"/>
  <c r="D215" i="14"/>
  <c r="C215" i="14"/>
  <c r="B215" i="14"/>
  <c r="W214" i="14"/>
  <c r="V214" i="14"/>
  <c r="U214" i="14"/>
  <c r="T214" i="14"/>
  <c r="S214" i="14"/>
  <c r="R214" i="14"/>
  <c r="Q214" i="14"/>
  <c r="P214" i="14"/>
  <c r="O214" i="14"/>
  <c r="N214" i="14"/>
  <c r="M214" i="14"/>
  <c r="L214" i="14"/>
  <c r="K214" i="14"/>
  <c r="J214" i="14"/>
  <c r="I214" i="14"/>
  <c r="H214" i="14"/>
  <c r="G214" i="14"/>
  <c r="F214" i="14"/>
  <c r="E214" i="14"/>
  <c r="D214" i="14"/>
  <c r="C214" i="14"/>
  <c r="B214" i="14"/>
  <c r="W213" i="14"/>
  <c r="V213" i="14"/>
  <c r="U213" i="14"/>
  <c r="T213" i="14"/>
  <c r="S213" i="14"/>
  <c r="R213" i="14"/>
  <c r="Q213" i="14"/>
  <c r="P213" i="14"/>
  <c r="O213" i="14"/>
  <c r="N213" i="14"/>
  <c r="M213" i="14"/>
  <c r="L213" i="14"/>
  <c r="K213" i="14"/>
  <c r="J213" i="14"/>
  <c r="I213" i="14"/>
  <c r="H213" i="14"/>
  <c r="G213" i="14"/>
  <c r="F213" i="14"/>
  <c r="E213" i="14"/>
  <c r="D213" i="14"/>
  <c r="C213" i="14"/>
  <c r="B213" i="14"/>
  <c r="W212" i="14"/>
  <c r="V212" i="14"/>
  <c r="U212" i="14"/>
  <c r="T212" i="14"/>
  <c r="S212" i="14"/>
  <c r="R212" i="14"/>
  <c r="Q212" i="14"/>
  <c r="P212" i="14"/>
  <c r="O212" i="14"/>
  <c r="N212" i="14"/>
  <c r="M212" i="14"/>
  <c r="L212" i="14"/>
  <c r="K212" i="14"/>
  <c r="J212" i="14"/>
  <c r="I212" i="14"/>
  <c r="H212" i="14"/>
  <c r="G212" i="14"/>
  <c r="F212" i="14"/>
  <c r="E212" i="14"/>
  <c r="D212" i="14"/>
  <c r="C212" i="14"/>
  <c r="B212" i="14"/>
  <c r="W211" i="14"/>
  <c r="V211" i="14"/>
  <c r="U211" i="14"/>
  <c r="T211" i="14"/>
  <c r="S211" i="14"/>
  <c r="R211" i="14"/>
  <c r="Q211" i="14"/>
  <c r="P211" i="14"/>
  <c r="O211" i="14"/>
  <c r="N211" i="14"/>
  <c r="M211" i="14"/>
  <c r="L211" i="14"/>
  <c r="K211" i="14"/>
  <c r="J211" i="14"/>
  <c r="I211" i="14"/>
  <c r="H211" i="14"/>
  <c r="G211" i="14"/>
  <c r="F211" i="14"/>
  <c r="E211" i="14"/>
  <c r="D211" i="14"/>
  <c r="C211" i="14"/>
  <c r="B211" i="14"/>
  <c r="W210" i="14"/>
  <c r="V210" i="14"/>
  <c r="U210" i="14"/>
  <c r="T210" i="14"/>
  <c r="S210" i="14"/>
  <c r="R210" i="14"/>
  <c r="Q210" i="14"/>
  <c r="P210" i="14"/>
  <c r="O210" i="14"/>
  <c r="N210" i="14"/>
  <c r="M210" i="14"/>
  <c r="L210" i="14"/>
  <c r="K210" i="14"/>
  <c r="J210" i="14"/>
  <c r="I210" i="14"/>
  <c r="H210" i="14"/>
  <c r="G210" i="14"/>
  <c r="F210" i="14"/>
  <c r="E210" i="14"/>
  <c r="D210" i="14"/>
  <c r="C210" i="14"/>
  <c r="B210" i="14"/>
  <c r="W209" i="14"/>
  <c r="V209" i="14"/>
  <c r="U209" i="14"/>
  <c r="T209" i="14"/>
  <c r="S209" i="14"/>
  <c r="R209" i="14"/>
  <c r="Q209" i="14"/>
  <c r="P209" i="14"/>
  <c r="O209" i="14"/>
  <c r="N209" i="14"/>
  <c r="M209" i="14"/>
  <c r="L209" i="14"/>
  <c r="K209" i="14"/>
  <c r="J209" i="14"/>
  <c r="I209" i="14"/>
  <c r="H209" i="14"/>
  <c r="G209" i="14"/>
  <c r="F209" i="14"/>
  <c r="E209" i="14"/>
  <c r="D209" i="14"/>
  <c r="C209" i="14"/>
  <c r="B209" i="14"/>
  <c r="W208" i="14"/>
  <c r="V208" i="14"/>
  <c r="U208" i="14"/>
  <c r="T208" i="14"/>
  <c r="S208" i="14"/>
  <c r="R208" i="14"/>
  <c r="Q208" i="14"/>
  <c r="P208" i="14"/>
  <c r="O208" i="14"/>
  <c r="N208" i="14"/>
  <c r="M208" i="14"/>
  <c r="L208" i="14"/>
  <c r="K208" i="14"/>
  <c r="J208" i="14"/>
  <c r="I208" i="14"/>
  <c r="H208" i="14"/>
  <c r="H204" i="14" s="1"/>
  <c r="G208" i="14"/>
  <c r="F208" i="14"/>
  <c r="E208" i="14"/>
  <c r="D208" i="14"/>
  <c r="C208" i="14"/>
  <c r="B208" i="14"/>
  <c r="W207" i="14"/>
  <c r="V207" i="14"/>
  <c r="U207" i="14"/>
  <c r="T207" i="14"/>
  <c r="S207" i="14"/>
  <c r="R207" i="14"/>
  <c r="Q207" i="14"/>
  <c r="P207" i="14"/>
  <c r="O207" i="14"/>
  <c r="N207" i="14"/>
  <c r="M207" i="14"/>
  <c r="L207" i="14"/>
  <c r="K207" i="14"/>
  <c r="J207" i="14"/>
  <c r="I207" i="14"/>
  <c r="H207" i="14"/>
  <c r="G207" i="14"/>
  <c r="F207" i="14"/>
  <c r="E207" i="14"/>
  <c r="D207" i="14"/>
  <c r="C207" i="14"/>
  <c r="B207" i="14"/>
  <c r="W206" i="14"/>
  <c r="V206" i="14"/>
  <c r="U206" i="14"/>
  <c r="T206" i="14"/>
  <c r="S206" i="14"/>
  <c r="R206" i="14"/>
  <c r="Q206" i="14"/>
  <c r="P206" i="14"/>
  <c r="O206" i="14"/>
  <c r="N206" i="14"/>
  <c r="M206" i="14"/>
  <c r="L206" i="14"/>
  <c r="K206" i="14"/>
  <c r="J206" i="14"/>
  <c r="I206" i="14"/>
  <c r="H206" i="14"/>
  <c r="G206" i="14"/>
  <c r="F206" i="14"/>
  <c r="E206" i="14"/>
  <c r="D206" i="14"/>
  <c r="C206" i="14"/>
  <c r="B206" i="14"/>
  <c r="W205" i="14"/>
  <c r="V205" i="14"/>
  <c r="U205" i="14"/>
  <c r="T205" i="14"/>
  <c r="S205" i="14"/>
  <c r="R205" i="14"/>
  <c r="Q205" i="14"/>
  <c r="P205" i="14"/>
  <c r="O205" i="14"/>
  <c r="N205" i="14"/>
  <c r="M205" i="14"/>
  <c r="L205" i="14"/>
  <c r="K205" i="14"/>
  <c r="J205" i="14"/>
  <c r="I205" i="14"/>
  <c r="H205" i="14"/>
  <c r="G205" i="14"/>
  <c r="F205" i="14"/>
  <c r="E205" i="14"/>
  <c r="D205" i="14"/>
  <c r="C205" i="14"/>
  <c r="B205" i="14"/>
  <c r="W202" i="14"/>
  <c r="V202" i="14"/>
  <c r="U202" i="14"/>
  <c r="T202" i="14"/>
  <c r="S202" i="14"/>
  <c r="R202" i="14"/>
  <c r="Q202" i="14"/>
  <c r="P202" i="14"/>
  <c r="O202" i="14"/>
  <c r="N202" i="14"/>
  <c r="M202" i="14"/>
  <c r="L202" i="14"/>
  <c r="K202" i="14"/>
  <c r="J202" i="14"/>
  <c r="I202" i="14"/>
  <c r="H202" i="14"/>
  <c r="G202" i="14"/>
  <c r="F202" i="14"/>
  <c r="E202" i="14"/>
  <c r="D202" i="14"/>
  <c r="C202" i="14"/>
  <c r="B202" i="14"/>
  <c r="W201" i="14"/>
  <c r="V201" i="14"/>
  <c r="U201" i="14"/>
  <c r="T201" i="14"/>
  <c r="S201" i="14"/>
  <c r="R201" i="14"/>
  <c r="Q201" i="14"/>
  <c r="P201" i="14"/>
  <c r="O201" i="14"/>
  <c r="N201" i="14"/>
  <c r="M201" i="14"/>
  <c r="L201" i="14"/>
  <c r="K201" i="14"/>
  <c r="J201" i="14"/>
  <c r="I201" i="14"/>
  <c r="H201" i="14"/>
  <c r="G201" i="14"/>
  <c r="F201" i="14"/>
  <c r="E201" i="14"/>
  <c r="D201" i="14"/>
  <c r="C201" i="14"/>
  <c r="B201" i="14"/>
  <c r="W200" i="14"/>
  <c r="V200" i="14"/>
  <c r="U200" i="14"/>
  <c r="T200" i="14"/>
  <c r="S200" i="14"/>
  <c r="R200" i="14"/>
  <c r="Q200" i="14"/>
  <c r="P200" i="14"/>
  <c r="O200" i="14"/>
  <c r="N200" i="14"/>
  <c r="M200" i="14"/>
  <c r="L200" i="14"/>
  <c r="K200" i="14"/>
  <c r="J200" i="14"/>
  <c r="I200" i="14"/>
  <c r="H200" i="14"/>
  <c r="G200" i="14"/>
  <c r="F200" i="14"/>
  <c r="E200" i="14"/>
  <c r="D200" i="14"/>
  <c r="C200" i="14"/>
  <c r="B200" i="14"/>
  <c r="W198" i="14"/>
  <c r="V198" i="14"/>
  <c r="U198" i="14"/>
  <c r="T198" i="14"/>
  <c r="S198" i="14"/>
  <c r="R198" i="14"/>
  <c r="Q198" i="14"/>
  <c r="P198" i="14"/>
  <c r="O198" i="14"/>
  <c r="N198" i="14"/>
  <c r="M198" i="14"/>
  <c r="L198" i="14"/>
  <c r="K198" i="14"/>
  <c r="J198" i="14"/>
  <c r="I198" i="14"/>
  <c r="H198" i="14"/>
  <c r="G198" i="14"/>
  <c r="F198" i="14"/>
  <c r="E198" i="14"/>
  <c r="D198" i="14"/>
  <c r="C198" i="14"/>
  <c r="B198" i="14"/>
  <c r="W197" i="14"/>
  <c r="V197" i="14"/>
  <c r="U197" i="14"/>
  <c r="T197" i="14"/>
  <c r="S197" i="14"/>
  <c r="R197" i="14"/>
  <c r="Q197" i="14"/>
  <c r="P197" i="14"/>
  <c r="O197" i="14"/>
  <c r="N197" i="14"/>
  <c r="M197" i="14"/>
  <c r="L197" i="14"/>
  <c r="K197" i="14"/>
  <c r="J197" i="14"/>
  <c r="I197" i="14"/>
  <c r="H197" i="14"/>
  <c r="G197" i="14"/>
  <c r="F197" i="14"/>
  <c r="E197" i="14"/>
  <c r="D197" i="14"/>
  <c r="C197" i="14"/>
  <c r="B197" i="14"/>
  <c r="W196" i="14"/>
  <c r="V196" i="14"/>
  <c r="U196" i="14"/>
  <c r="T196" i="14"/>
  <c r="S196" i="14"/>
  <c r="R196" i="14"/>
  <c r="Q196" i="14"/>
  <c r="P196" i="14"/>
  <c r="O196" i="14"/>
  <c r="N196" i="14"/>
  <c r="M196" i="14"/>
  <c r="L196" i="14"/>
  <c r="K196" i="14"/>
  <c r="J196" i="14"/>
  <c r="I196" i="14"/>
  <c r="H196" i="14"/>
  <c r="G196" i="14"/>
  <c r="F196" i="14"/>
  <c r="E196" i="14"/>
  <c r="D196" i="14"/>
  <c r="C196" i="14"/>
  <c r="B196" i="14"/>
  <c r="W195" i="14"/>
  <c r="V195" i="14"/>
  <c r="U195" i="14"/>
  <c r="T195" i="14"/>
  <c r="S195" i="14"/>
  <c r="R195" i="14"/>
  <c r="Q195" i="14"/>
  <c r="P195" i="14"/>
  <c r="O195" i="14"/>
  <c r="N195" i="14"/>
  <c r="M195" i="14"/>
  <c r="L195" i="14"/>
  <c r="K195" i="14"/>
  <c r="J195" i="14"/>
  <c r="I195" i="14"/>
  <c r="H195" i="14"/>
  <c r="G195" i="14"/>
  <c r="F195" i="14"/>
  <c r="E195" i="14"/>
  <c r="D195" i="14"/>
  <c r="C195" i="14"/>
  <c r="B195" i="14"/>
  <c r="W194" i="14"/>
  <c r="V194" i="14"/>
  <c r="U194" i="14"/>
  <c r="T194" i="14"/>
  <c r="S194" i="14"/>
  <c r="R194" i="14"/>
  <c r="Q194" i="14"/>
  <c r="P194" i="14"/>
  <c r="O194" i="14"/>
  <c r="N194" i="14"/>
  <c r="M194" i="14"/>
  <c r="L194" i="14"/>
  <c r="K194" i="14"/>
  <c r="J194" i="14"/>
  <c r="I194" i="14"/>
  <c r="H194" i="14"/>
  <c r="G194" i="14"/>
  <c r="F194" i="14"/>
  <c r="E194" i="14"/>
  <c r="D194" i="14"/>
  <c r="C194" i="14"/>
  <c r="B194" i="14"/>
  <c r="W193" i="14"/>
  <c r="V193" i="14"/>
  <c r="U193" i="14"/>
  <c r="T193" i="14"/>
  <c r="S193" i="14"/>
  <c r="R193" i="14"/>
  <c r="Q193" i="14"/>
  <c r="P193" i="14"/>
  <c r="O193" i="14"/>
  <c r="N193" i="14"/>
  <c r="M193" i="14"/>
  <c r="L193" i="14"/>
  <c r="K193" i="14"/>
  <c r="J193" i="14"/>
  <c r="I193" i="14"/>
  <c r="H193" i="14"/>
  <c r="G193" i="14"/>
  <c r="F193" i="14"/>
  <c r="E193" i="14"/>
  <c r="D193" i="14"/>
  <c r="C193" i="14"/>
  <c r="B193" i="14"/>
  <c r="W192" i="14"/>
  <c r="V192" i="14"/>
  <c r="U192" i="14"/>
  <c r="T192" i="14"/>
  <c r="S192" i="14"/>
  <c r="R192" i="14"/>
  <c r="Q192" i="14"/>
  <c r="P192" i="14"/>
  <c r="O192" i="14"/>
  <c r="N192" i="14"/>
  <c r="M192" i="14"/>
  <c r="L192" i="14"/>
  <c r="K192" i="14"/>
  <c r="J192" i="14"/>
  <c r="I192" i="14"/>
  <c r="H192" i="14"/>
  <c r="G192" i="14"/>
  <c r="F192" i="14"/>
  <c r="E192" i="14"/>
  <c r="D192" i="14"/>
  <c r="C192" i="14"/>
  <c r="B192" i="14"/>
  <c r="W191" i="14"/>
  <c r="V191" i="14"/>
  <c r="U191" i="14"/>
  <c r="T191" i="14"/>
  <c r="S191" i="14"/>
  <c r="R191" i="14"/>
  <c r="Q191" i="14"/>
  <c r="P191" i="14"/>
  <c r="O191" i="14"/>
  <c r="N191" i="14"/>
  <c r="M191" i="14"/>
  <c r="L191" i="14"/>
  <c r="K191" i="14"/>
  <c r="J191" i="14"/>
  <c r="I191" i="14"/>
  <c r="H191" i="14"/>
  <c r="G191" i="14"/>
  <c r="G187" i="14" s="1"/>
  <c r="F191" i="14"/>
  <c r="E191" i="14"/>
  <c r="D191" i="14"/>
  <c r="C191" i="14"/>
  <c r="B191" i="14"/>
  <c r="W190" i="14"/>
  <c r="V190" i="14"/>
  <c r="U190" i="14"/>
  <c r="T190" i="14"/>
  <c r="S190" i="14"/>
  <c r="R190" i="14"/>
  <c r="Q190" i="14"/>
  <c r="P190" i="14"/>
  <c r="O190" i="14"/>
  <c r="N190" i="14"/>
  <c r="M190" i="14"/>
  <c r="L190" i="14"/>
  <c r="K190" i="14"/>
  <c r="J190" i="14"/>
  <c r="I190" i="14"/>
  <c r="H190" i="14"/>
  <c r="G190" i="14"/>
  <c r="F190" i="14"/>
  <c r="E190" i="14"/>
  <c r="D190" i="14"/>
  <c r="C190" i="14"/>
  <c r="B190" i="14"/>
  <c r="W189" i="14"/>
  <c r="W187" i="14" s="1"/>
  <c r="V189" i="14"/>
  <c r="U189" i="14"/>
  <c r="T189" i="14"/>
  <c r="S189" i="14"/>
  <c r="R189" i="14"/>
  <c r="Q189" i="14"/>
  <c r="P189" i="14"/>
  <c r="O189" i="14"/>
  <c r="N189" i="14"/>
  <c r="M189" i="14"/>
  <c r="L189" i="14"/>
  <c r="K189" i="14"/>
  <c r="J189" i="14"/>
  <c r="I189" i="14"/>
  <c r="H189" i="14"/>
  <c r="G189" i="14"/>
  <c r="F189" i="14"/>
  <c r="E189" i="14"/>
  <c r="D189" i="14"/>
  <c r="C189" i="14"/>
  <c r="B189" i="14"/>
  <c r="W188" i="14"/>
  <c r="V188" i="14"/>
  <c r="U188" i="14"/>
  <c r="T188" i="14"/>
  <c r="S188" i="14"/>
  <c r="R188" i="14"/>
  <c r="Q188" i="14"/>
  <c r="Q187" i="14" s="1"/>
  <c r="P188" i="14"/>
  <c r="P187" i="14" s="1"/>
  <c r="O188" i="14"/>
  <c r="N188" i="14"/>
  <c r="M188" i="14"/>
  <c r="L188" i="14"/>
  <c r="K188" i="14"/>
  <c r="J188" i="14"/>
  <c r="I188" i="14"/>
  <c r="H188" i="14"/>
  <c r="G188" i="14"/>
  <c r="F188" i="14"/>
  <c r="E188" i="14"/>
  <c r="D188" i="14"/>
  <c r="C188" i="14"/>
  <c r="B188" i="14"/>
  <c r="W184" i="14"/>
  <c r="V184" i="14"/>
  <c r="U184" i="14"/>
  <c r="T184" i="14"/>
  <c r="S184" i="14"/>
  <c r="R184" i="14"/>
  <c r="Q184" i="14"/>
  <c r="P184" i="14"/>
  <c r="O184" i="14"/>
  <c r="N184" i="14"/>
  <c r="M184" i="14"/>
  <c r="L184" i="14"/>
  <c r="K184" i="14"/>
  <c r="J184" i="14"/>
  <c r="I184" i="14"/>
  <c r="H184" i="14"/>
  <c r="G184" i="14"/>
  <c r="F184" i="14"/>
  <c r="E184" i="14"/>
  <c r="D184" i="14"/>
  <c r="C184" i="14"/>
  <c r="B184" i="14"/>
  <c r="W183" i="14"/>
  <c r="V183" i="14"/>
  <c r="U183" i="14"/>
  <c r="T183" i="14"/>
  <c r="S183" i="14"/>
  <c r="R183" i="14"/>
  <c r="Q183" i="14"/>
  <c r="P183" i="14"/>
  <c r="O183" i="14"/>
  <c r="N183" i="14"/>
  <c r="M183" i="14"/>
  <c r="L183" i="14"/>
  <c r="K183" i="14"/>
  <c r="J183" i="14"/>
  <c r="I183" i="14"/>
  <c r="H183" i="14"/>
  <c r="G183" i="14"/>
  <c r="F183" i="14"/>
  <c r="E183" i="14"/>
  <c r="D183" i="14"/>
  <c r="C183" i="14"/>
  <c r="B183" i="14"/>
  <c r="W182" i="14"/>
  <c r="V182" i="14"/>
  <c r="U182" i="14"/>
  <c r="T182" i="14"/>
  <c r="S182" i="14"/>
  <c r="R182" i="14"/>
  <c r="Q182" i="14"/>
  <c r="P182" i="14"/>
  <c r="O182" i="14"/>
  <c r="N182" i="14"/>
  <c r="M182" i="14"/>
  <c r="L182" i="14"/>
  <c r="K182" i="14"/>
  <c r="J182" i="14"/>
  <c r="I182" i="14"/>
  <c r="H182" i="14"/>
  <c r="G182" i="14"/>
  <c r="F182" i="14"/>
  <c r="E182" i="14"/>
  <c r="D182" i="14"/>
  <c r="C182" i="14"/>
  <c r="B182" i="14"/>
  <c r="W181" i="14"/>
  <c r="P181" i="14"/>
  <c r="H181" i="14"/>
  <c r="W180" i="14"/>
  <c r="V180" i="14"/>
  <c r="U180" i="14"/>
  <c r="T180" i="14"/>
  <c r="S180" i="14"/>
  <c r="R180" i="14"/>
  <c r="Q180" i="14"/>
  <c r="P180" i="14"/>
  <c r="O180" i="14"/>
  <c r="N180" i="14"/>
  <c r="M180" i="14"/>
  <c r="L180" i="14"/>
  <c r="K180" i="14"/>
  <c r="J180" i="14"/>
  <c r="I180" i="14"/>
  <c r="H180" i="14"/>
  <c r="G180" i="14"/>
  <c r="F180" i="14"/>
  <c r="E180" i="14"/>
  <c r="D180" i="14"/>
  <c r="C180" i="14"/>
  <c r="B180" i="14"/>
  <c r="W179" i="14"/>
  <c r="V179" i="14"/>
  <c r="U179" i="14"/>
  <c r="T179" i="14"/>
  <c r="S179" i="14"/>
  <c r="R179" i="14"/>
  <c r="Q179" i="14"/>
  <c r="P179" i="14"/>
  <c r="O179" i="14"/>
  <c r="N179" i="14"/>
  <c r="M179" i="14"/>
  <c r="L179" i="14"/>
  <c r="K179" i="14"/>
  <c r="J179" i="14"/>
  <c r="I179" i="14"/>
  <c r="H179" i="14"/>
  <c r="G179" i="14"/>
  <c r="F179" i="14"/>
  <c r="E179" i="14"/>
  <c r="D179" i="14"/>
  <c r="C179" i="14"/>
  <c r="B179" i="14"/>
  <c r="W178" i="14"/>
  <c r="V178" i="14"/>
  <c r="U178" i="14"/>
  <c r="T178" i="14"/>
  <c r="S178" i="14"/>
  <c r="R178" i="14"/>
  <c r="Q178" i="14"/>
  <c r="P178" i="14"/>
  <c r="O178" i="14"/>
  <c r="N178" i="14"/>
  <c r="M178" i="14"/>
  <c r="L178" i="14"/>
  <c r="K178" i="14"/>
  <c r="J178" i="14"/>
  <c r="I178" i="14"/>
  <c r="H178" i="14"/>
  <c r="G178" i="14"/>
  <c r="F178" i="14"/>
  <c r="E178" i="14"/>
  <c r="D178" i="14"/>
  <c r="C178" i="14"/>
  <c r="B178" i="14"/>
  <c r="W177" i="14"/>
  <c r="V177" i="14"/>
  <c r="U177" i="14"/>
  <c r="T177" i="14"/>
  <c r="S177" i="14"/>
  <c r="R177" i="14"/>
  <c r="Q177" i="14"/>
  <c r="P177" i="14"/>
  <c r="O177" i="14"/>
  <c r="N177" i="14"/>
  <c r="M177" i="14"/>
  <c r="L177" i="14"/>
  <c r="K177" i="14"/>
  <c r="J177" i="14"/>
  <c r="I177" i="14"/>
  <c r="H177" i="14"/>
  <c r="G177" i="14"/>
  <c r="F177" i="14"/>
  <c r="E177" i="14"/>
  <c r="D177" i="14"/>
  <c r="C177" i="14"/>
  <c r="B177" i="14"/>
  <c r="W176" i="14"/>
  <c r="V176" i="14"/>
  <c r="U176" i="14"/>
  <c r="T176" i="14"/>
  <c r="S176" i="14"/>
  <c r="R176" i="14"/>
  <c r="Q176" i="14"/>
  <c r="P176" i="14"/>
  <c r="O176" i="14"/>
  <c r="N176" i="14"/>
  <c r="M176" i="14"/>
  <c r="L176" i="14"/>
  <c r="K176" i="14"/>
  <c r="J176" i="14"/>
  <c r="I176" i="14"/>
  <c r="H176" i="14"/>
  <c r="G176" i="14"/>
  <c r="F176" i="14"/>
  <c r="E176" i="14"/>
  <c r="D176" i="14"/>
  <c r="C176" i="14"/>
  <c r="B176" i="14"/>
  <c r="W175" i="14"/>
  <c r="V175" i="14"/>
  <c r="U175" i="14"/>
  <c r="T175" i="14"/>
  <c r="S175" i="14"/>
  <c r="R175" i="14"/>
  <c r="Q175" i="14"/>
  <c r="P175" i="14"/>
  <c r="O175" i="14"/>
  <c r="N175" i="14"/>
  <c r="M175" i="14"/>
  <c r="L175" i="14"/>
  <c r="K175" i="14"/>
  <c r="J175" i="14"/>
  <c r="I175" i="14"/>
  <c r="H175" i="14"/>
  <c r="G175" i="14"/>
  <c r="F175" i="14"/>
  <c r="E175" i="14"/>
  <c r="D175" i="14"/>
  <c r="C175" i="14"/>
  <c r="B175" i="14"/>
  <c r="W174" i="14"/>
  <c r="V174" i="14"/>
  <c r="U174" i="14"/>
  <c r="T174" i="14"/>
  <c r="S174" i="14"/>
  <c r="R174" i="14"/>
  <c r="Q174" i="14"/>
  <c r="P174" i="14"/>
  <c r="O174" i="14"/>
  <c r="N174" i="14"/>
  <c r="M174" i="14"/>
  <c r="L174" i="14"/>
  <c r="K174" i="14"/>
  <c r="J174" i="14"/>
  <c r="I174" i="14"/>
  <c r="H174" i="14"/>
  <c r="G174" i="14"/>
  <c r="F174" i="14"/>
  <c r="E174" i="14"/>
  <c r="D174" i="14"/>
  <c r="C174" i="14"/>
  <c r="B174" i="14"/>
  <c r="W173" i="14"/>
  <c r="V173" i="14"/>
  <c r="U173" i="14"/>
  <c r="T173" i="14"/>
  <c r="S173" i="14"/>
  <c r="R173" i="14"/>
  <c r="Q173" i="14"/>
  <c r="P173" i="14"/>
  <c r="O173" i="14"/>
  <c r="N173" i="14"/>
  <c r="M173" i="14"/>
  <c r="L173" i="14"/>
  <c r="K173" i="14"/>
  <c r="J173" i="14"/>
  <c r="I173" i="14"/>
  <c r="H173" i="14"/>
  <c r="G173" i="14"/>
  <c r="F173" i="14"/>
  <c r="E173" i="14"/>
  <c r="D173" i="14"/>
  <c r="D171" i="14" s="1"/>
  <c r="C173" i="14"/>
  <c r="B173" i="14"/>
  <c r="W172" i="14"/>
  <c r="V172" i="14"/>
  <c r="U172" i="14"/>
  <c r="T172" i="14"/>
  <c r="S172" i="14"/>
  <c r="R172" i="14"/>
  <c r="Q172" i="14"/>
  <c r="P172" i="14"/>
  <c r="O172" i="14"/>
  <c r="N172" i="14"/>
  <c r="M172" i="14"/>
  <c r="L172" i="14"/>
  <c r="K172" i="14"/>
  <c r="J172" i="14"/>
  <c r="I172" i="14"/>
  <c r="H172" i="14"/>
  <c r="G172" i="14"/>
  <c r="F172" i="14"/>
  <c r="E172" i="14"/>
  <c r="D172" i="14"/>
  <c r="C172" i="14"/>
  <c r="B172" i="14"/>
  <c r="W169" i="14"/>
  <c r="V169" i="14"/>
  <c r="U169" i="14"/>
  <c r="T169" i="14"/>
  <c r="S169" i="14"/>
  <c r="R169" i="14"/>
  <c r="Q169" i="14"/>
  <c r="P169" i="14"/>
  <c r="O169" i="14"/>
  <c r="N169" i="14"/>
  <c r="M169" i="14"/>
  <c r="L169" i="14"/>
  <c r="K169" i="14"/>
  <c r="J169" i="14"/>
  <c r="I169" i="14"/>
  <c r="H169" i="14"/>
  <c r="G169" i="14"/>
  <c r="F169" i="14"/>
  <c r="E169" i="14"/>
  <c r="D169" i="14"/>
  <c r="C169" i="14"/>
  <c r="B169" i="14"/>
  <c r="W168" i="14"/>
  <c r="V168" i="14"/>
  <c r="U168" i="14"/>
  <c r="T168" i="14"/>
  <c r="S168" i="14"/>
  <c r="R168" i="14"/>
  <c r="Q168" i="14"/>
  <c r="P168" i="14"/>
  <c r="O168" i="14"/>
  <c r="N168" i="14"/>
  <c r="M168" i="14"/>
  <c r="L168" i="14"/>
  <c r="K168" i="14"/>
  <c r="J168" i="14"/>
  <c r="I168" i="14"/>
  <c r="H168" i="14"/>
  <c r="G168" i="14"/>
  <c r="F168" i="14"/>
  <c r="E168" i="14"/>
  <c r="D168" i="14"/>
  <c r="C168" i="14"/>
  <c r="B168" i="14"/>
  <c r="W167" i="14"/>
  <c r="V167" i="14"/>
  <c r="U167" i="14"/>
  <c r="T167" i="14"/>
  <c r="S167" i="14"/>
  <c r="R167" i="14"/>
  <c r="Q167" i="14"/>
  <c r="P167" i="14"/>
  <c r="O167" i="14"/>
  <c r="N167" i="14"/>
  <c r="M167" i="14"/>
  <c r="L167" i="14"/>
  <c r="K167" i="14"/>
  <c r="J167" i="14"/>
  <c r="I167" i="14"/>
  <c r="H167" i="14"/>
  <c r="G167" i="14"/>
  <c r="F167" i="14"/>
  <c r="E167" i="14"/>
  <c r="D167" i="14"/>
  <c r="C167" i="14"/>
  <c r="B167" i="14"/>
  <c r="W166" i="14"/>
  <c r="V166" i="14"/>
  <c r="U166" i="14"/>
  <c r="T166" i="14"/>
  <c r="S166" i="14"/>
  <c r="R166" i="14"/>
  <c r="Q166" i="14"/>
  <c r="P166" i="14"/>
  <c r="O166" i="14"/>
  <c r="N166" i="14"/>
  <c r="M166" i="14"/>
  <c r="L166" i="14"/>
  <c r="L162" i="14" s="1"/>
  <c r="K166" i="14"/>
  <c r="J166" i="14"/>
  <c r="I166" i="14"/>
  <c r="H166" i="14"/>
  <c r="G166" i="14"/>
  <c r="F166" i="14"/>
  <c r="E166" i="14"/>
  <c r="D166" i="14"/>
  <c r="C166" i="14"/>
  <c r="B166" i="14"/>
  <c r="W165" i="14"/>
  <c r="V165" i="14"/>
  <c r="U165" i="14"/>
  <c r="T165" i="14"/>
  <c r="S165" i="14"/>
  <c r="R165" i="14"/>
  <c r="Q165" i="14"/>
  <c r="P165" i="14"/>
  <c r="O165" i="14"/>
  <c r="N165" i="14"/>
  <c r="M165" i="14"/>
  <c r="L165" i="14"/>
  <c r="K165" i="14"/>
  <c r="J165" i="14"/>
  <c r="I165" i="14"/>
  <c r="H165" i="14"/>
  <c r="G165" i="14"/>
  <c r="F165" i="14"/>
  <c r="E165" i="14"/>
  <c r="D165" i="14"/>
  <c r="C165" i="14"/>
  <c r="B165" i="14"/>
  <c r="W164" i="14"/>
  <c r="V164" i="14"/>
  <c r="U164" i="14"/>
  <c r="T164" i="14"/>
  <c r="S164" i="14"/>
  <c r="R164" i="14"/>
  <c r="Q164" i="14"/>
  <c r="P164" i="14"/>
  <c r="O164" i="14"/>
  <c r="N164" i="14"/>
  <c r="M164" i="14"/>
  <c r="L164" i="14"/>
  <c r="K164" i="14"/>
  <c r="J164" i="14"/>
  <c r="I164" i="14"/>
  <c r="H164" i="14"/>
  <c r="G164" i="14"/>
  <c r="F164" i="14"/>
  <c r="E164" i="14"/>
  <c r="D164" i="14"/>
  <c r="C164" i="14"/>
  <c r="B164" i="14"/>
  <c r="W163" i="14"/>
  <c r="V163" i="14"/>
  <c r="U163" i="14"/>
  <c r="T163" i="14"/>
  <c r="S163" i="14"/>
  <c r="R163" i="14"/>
  <c r="Q163" i="14"/>
  <c r="P163" i="14"/>
  <c r="O163" i="14"/>
  <c r="N163" i="14"/>
  <c r="M163" i="14"/>
  <c r="L163" i="14"/>
  <c r="K163" i="14"/>
  <c r="J163" i="14"/>
  <c r="I163" i="14"/>
  <c r="H163" i="14"/>
  <c r="G163" i="14"/>
  <c r="F163" i="14"/>
  <c r="E163" i="14"/>
  <c r="D163" i="14"/>
  <c r="D162" i="14" s="1"/>
  <c r="C163" i="14"/>
  <c r="B163" i="14"/>
  <c r="W141" i="14"/>
  <c r="W216" i="14" s="1"/>
  <c r="V141" i="14"/>
  <c r="V216" i="14" s="1"/>
  <c r="U141" i="14"/>
  <c r="U216" i="14" s="1"/>
  <c r="T141" i="14"/>
  <c r="T216" i="14" s="1"/>
  <c r="S141" i="14"/>
  <c r="R141" i="14"/>
  <c r="Q141" i="14"/>
  <c r="P141" i="14"/>
  <c r="P216" i="14" s="1"/>
  <c r="O141" i="14"/>
  <c r="O216" i="14" s="1"/>
  <c r="N141" i="14"/>
  <c r="N216" i="14" s="1"/>
  <c r="M141" i="14"/>
  <c r="M216" i="14" s="1"/>
  <c r="L141" i="14"/>
  <c r="L216" i="14" s="1"/>
  <c r="K141" i="14"/>
  <c r="J141" i="14"/>
  <c r="I141" i="14"/>
  <c r="H141" i="14"/>
  <c r="G141" i="14"/>
  <c r="F141" i="14"/>
  <c r="E141" i="14"/>
  <c r="D141" i="14"/>
  <c r="D216" i="14" s="1"/>
  <c r="C141" i="14"/>
  <c r="B141" i="14"/>
  <c r="W97" i="14"/>
  <c r="V97" i="14"/>
  <c r="U97" i="14"/>
  <c r="T97" i="14"/>
  <c r="S97" i="14"/>
  <c r="R97" i="14"/>
  <c r="R251" i="14" s="1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W53" i="14"/>
  <c r="V53" i="14"/>
  <c r="U53" i="14"/>
  <c r="T53" i="14"/>
  <c r="T181" i="14" s="1"/>
  <c r="S53" i="14"/>
  <c r="S181" i="14" s="1"/>
  <c r="R53" i="14"/>
  <c r="R181" i="14" s="1"/>
  <c r="Q53" i="14"/>
  <c r="Q181" i="14" s="1"/>
  <c r="P53" i="14"/>
  <c r="P241" i="14" s="1"/>
  <c r="O53" i="14"/>
  <c r="O181" i="14" s="1"/>
  <c r="N53" i="14"/>
  <c r="M53" i="14"/>
  <c r="L53" i="14"/>
  <c r="L181" i="14" s="1"/>
  <c r="K53" i="14"/>
  <c r="K181" i="14" s="1"/>
  <c r="J53" i="14"/>
  <c r="J181" i="14" s="1"/>
  <c r="I53" i="14"/>
  <c r="I181" i="14" s="1"/>
  <c r="H53" i="14"/>
  <c r="G53" i="14"/>
  <c r="G181" i="14" s="1"/>
  <c r="F53" i="14"/>
  <c r="E53" i="14"/>
  <c r="D53" i="14"/>
  <c r="D181" i="14" s="1"/>
  <c r="C53" i="14"/>
  <c r="C181" i="14" s="1"/>
  <c r="B53" i="14"/>
  <c r="B181" i="14" s="1"/>
  <c r="A1" i="14"/>
  <c r="U261" i="13"/>
  <c r="W260" i="13"/>
  <c r="V260" i="13"/>
  <c r="U260" i="13"/>
  <c r="T260" i="13"/>
  <c r="S260" i="13"/>
  <c r="R260" i="13"/>
  <c r="Q260" i="13"/>
  <c r="P260" i="13"/>
  <c r="O260" i="13"/>
  <c r="N260" i="13"/>
  <c r="M260" i="13"/>
  <c r="L260" i="13"/>
  <c r="K260" i="13"/>
  <c r="J260" i="13"/>
  <c r="I260" i="13"/>
  <c r="H260" i="13"/>
  <c r="G260" i="13"/>
  <c r="F260" i="13"/>
  <c r="E260" i="13"/>
  <c r="D260" i="13"/>
  <c r="C260" i="13"/>
  <c r="B260" i="13"/>
  <c r="W259" i="13"/>
  <c r="V259" i="13"/>
  <c r="U259" i="13"/>
  <c r="T259" i="13"/>
  <c r="S259" i="13"/>
  <c r="R259" i="13"/>
  <c r="Q259" i="13"/>
  <c r="P259" i="13"/>
  <c r="O259" i="13"/>
  <c r="N259" i="13"/>
  <c r="M259" i="13"/>
  <c r="L259" i="13"/>
  <c r="K259" i="13"/>
  <c r="J259" i="13"/>
  <c r="I259" i="13"/>
  <c r="H259" i="13"/>
  <c r="G259" i="13"/>
  <c r="F259" i="13"/>
  <c r="E259" i="13"/>
  <c r="D259" i="13"/>
  <c r="C259" i="13"/>
  <c r="B259" i="13"/>
  <c r="W258" i="13"/>
  <c r="V258" i="13"/>
  <c r="U258" i="13"/>
  <c r="T258" i="13"/>
  <c r="S258" i="13"/>
  <c r="R258" i="13"/>
  <c r="Q258" i="13"/>
  <c r="P258" i="13"/>
  <c r="O258" i="13"/>
  <c r="N258" i="13"/>
  <c r="M258" i="13"/>
  <c r="L258" i="13"/>
  <c r="K258" i="13"/>
  <c r="J258" i="13"/>
  <c r="I258" i="13"/>
  <c r="H258" i="13"/>
  <c r="G258" i="13"/>
  <c r="F258" i="13"/>
  <c r="E258" i="13"/>
  <c r="D258" i="13"/>
  <c r="C258" i="13"/>
  <c r="B258" i="13"/>
  <c r="W257" i="13"/>
  <c r="V257" i="13"/>
  <c r="U257" i="13"/>
  <c r="U253" i="13" s="1"/>
  <c r="T257" i="13"/>
  <c r="S257" i="13"/>
  <c r="R257" i="13"/>
  <c r="Q257" i="13"/>
  <c r="P257" i="13"/>
  <c r="O257" i="13"/>
  <c r="N257" i="13"/>
  <c r="M257" i="13"/>
  <c r="L257" i="13"/>
  <c r="K257" i="13"/>
  <c r="J257" i="13"/>
  <c r="I257" i="13"/>
  <c r="H257" i="13"/>
  <c r="G257" i="13"/>
  <c r="F257" i="13"/>
  <c r="E257" i="13"/>
  <c r="D257" i="13"/>
  <c r="C257" i="13"/>
  <c r="B257" i="13"/>
  <c r="W256" i="13"/>
  <c r="V256" i="13"/>
  <c r="U256" i="13"/>
  <c r="T256" i="13"/>
  <c r="S256" i="13"/>
  <c r="R256" i="13"/>
  <c r="Q256" i="13"/>
  <c r="P256" i="13"/>
  <c r="O256" i="13"/>
  <c r="N256" i="13"/>
  <c r="M256" i="13"/>
  <c r="L256" i="13"/>
  <c r="K256" i="13"/>
  <c r="J256" i="13"/>
  <c r="I256" i="13"/>
  <c r="H256" i="13"/>
  <c r="G256" i="13"/>
  <c r="F256" i="13"/>
  <c r="E256" i="13"/>
  <c r="D256" i="13"/>
  <c r="C256" i="13"/>
  <c r="B256" i="13"/>
  <c r="W255" i="13"/>
  <c r="V255" i="13"/>
  <c r="U255" i="13"/>
  <c r="T255" i="13"/>
  <c r="S255" i="13"/>
  <c r="R255" i="13"/>
  <c r="Q255" i="13"/>
  <c r="P255" i="13"/>
  <c r="O255" i="13"/>
  <c r="N255" i="13"/>
  <c r="M255" i="13"/>
  <c r="L255" i="13"/>
  <c r="K255" i="13"/>
  <c r="J255" i="13"/>
  <c r="I255" i="13"/>
  <c r="H255" i="13"/>
  <c r="G255" i="13"/>
  <c r="F255" i="13"/>
  <c r="E255" i="13"/>
  <c r="D255" i="13"/>
  <c r="C255" i="13"/>
  <c r="B255" i="13"/>
  <c r="W254" i="13"/>
  <c r="V254" i="13"/>
  <c r="U254" i="13"/>
  <c r="T254" i="13"/>
  <c r="S254" i="13"/>
  <c r="R254" i="13"/>
  <c r="Q254" i="13"/>
  <c r="P254" i="13"/>
  <c r="O254" i="13"/>
  <c r="N254" i="13"/>
  <c r="M254" i="13"/>
  <c r="L254" i="13"/>
  <c r="K254" i="13"/>
  <c r="J254" i="13"/>
  <c r="I254" i="13"/>
  <c r="H254" i="13"/>
  <c r="G254" i="13"/>
  <c r="F254" i="13"/>
  <c r="E254" i="13"/>
  <c r="D254" i="13"/>
  <c r="C254" i="13"/>
  <c r="B254" i="13"/>
  <c r="S251" i="13"/>
  <c r="R251" i="13"/>
  <c r="W250" i="13"/>
  <c r="V250" i="13"/>
  <c r="U250" i="13"/>
  <c r="T250" i="13"/>
  <c r="S250" i="13"/>
  <c r="R250" i="13"/>
  <c r="Q250" i="13"/>
  <c r="P250" i="13"/>
  <c r="O250" i="13"/>
  <c r="N250" i="13"/>
  <c r="M250" i="13"/>
  <c r="L250" i="13"/>
  <c r="K250" i="13"/>
  <c r="J250" i="13"/>
  <c r="I250" i="13"/>
  <c r="H250" i="13"/>
  <c r="G250" i="13"/>
  <c r="F250" i="13"/>
  <c r="E250" i="13"/>
  <c r="D250" i="13"/>
  <c r="C250" i="13"/>
  <c r="B250" i="13"/>
  <c r="W249" i="13"/>
  <c r="V249" i="13"/>
  <c r="U249" i="13"/>
  <c r="T249" i="13"/>
  <c r="S249" i="13"/>
  <c r="R249" i="13"/>
  <c r="Q249" i="13"/>
  <c r="P249" i="13"/>
  <c r="O249" i="13"/>
  <c r="N249" i="13"/>
  <c r="M249" i="13"/>
  <c r="L249" i="13"/>
  <c r="K249" i="13"/>
  <c r="J249" i="13"/>
  <c r="I249" i="13"/>
  <c r="H249" i="13"/>
  <c r="G249" i="13"/>
  <c r="F249" i="13"/>
  <c r="E249" i="13"/>
  <c r="D249" i="13"/>
  <c r="C249" i="13"/>
  <c r="B249" i="13"/>
  <c r="W248" i="13"/>
  <c r="V248" i="13"/>
  <c r="U248" i="13"/>
  <c r="T248" i="13"/>
  <c r="S248" i="13"/>
  <c r="R248" i="13"/>
  <c r="Q248" i="13"/>
  <c r="P248" i="13"/>
  <c r="O248" i="13"/>
  <c r="N248" i="13"/>
  <c r="M248" i="13"/>
  <c r="L248" i="13"/>
  <c r="K248" i="13"/>
  <c r="J248" i="13"/>
  <c r="I248" i="13"/>
  <c r="H248" i="13"/>
  <c r="G248" i="13"/>
  <c r="F248" i="13"/>
  <c r="E248" i="13"/>
  <c r="D248" i="13"/>
  <c r="C248" i="13"/>
  <c r="B248" i="13"/>
  <c r="W247" i="13"/>
  <c r="V247" i="13"/>
  <c r="U247" i="13"/>
  <c r="T247" i="13"/>
  <c r="S247" i="13"/>
  <c r="R247" i="13"/>
  <c r="Q247" i="13"/>
  <c r="P247" i="13"/>
  <c r="O247" i="13"/>
  <c r="N247" i="13"/>
  <c r="M247" i="13"/>
  <c r="L247" i="13"/>
  <c r="K247" i="13"/>
  <c r="J247" i="13"/>
  <c r="I247" i="13"/>
  <c r="H247" i="13"/>
  <c r="G247" i="13"/>
  <c r="F247" i="13"/>
  <c r="E247" i="13"/>
  <c r="D247" i="13"/>
  <c r="C247" i="13"/>
  <c r="B247" i="13"/>
  <c r="W246" i="13"/>
  <c r="V246" i="13"/>
  <c r="U246" i="13"/>
  <c r="T246" i="13"/>
  <c r="S246" i="13"/>
  <c r="R246" i="13"/>
  <c r="Q246" i="13"/>
  <c r="P246" i="13"/>
  <c r="O246" i="13"/>
  <c r="N246" i="13"/>
  <c r="M246" i="13"/>
  <c r="L246" i="13"/>
  <c r="K246" i="13"/>
  <c r="J246" i="13"/>
  <c r="I246" i="13"/>
  <c r="H246" i="13"/>
  <c r="G246" i="13"/>
  <c r="F246" i="13"/>
  <c r="E246" i="13"/>
  <c r="D246" i="13"/>
  <c r="C246" i="13"/>
  <c r="B246" i="13"/>
  <c r="W245" i="13"/>
  <c r="V245" i="13"/>
  <c r="U245" i="13"/>
  <c r="T245" i="13"/>
  <c r="S245" i="13"/>
  <c r="R245" i="13"/>
  <c r="Q245" i="13"/>
  <c r="P245" i="13"/>
  <c r="O245" i="13"/>
  <c r="N245" i="13"/>
  <c r="M245" i="13"/>
  <c r="L245" i="13"/>
  <c r="K245" i="13"/>
  <c r="J245" i="13"/>
  <c r="I245" i="13"/>
  <c r="H245" i="13"/>
  <c r="G245" i="13"/>
  <c r="F245" i="13"/>
  <c r="E245" i="13"/>
  <c r="D245" i="13"/>
  <c r="C245" i="13"/>
  <c r="B245" i="13"/>
  <c r="W244" i="13"/>
  <c r="V244" i="13"/>
  <c r="U244" i="13"/>
  <c r="T244" i="13"/>
  <c r="S244" i="13"/>
  <c r="R244" i="13"/>
  <c r="Q244" i="13"/>
  <c r="P244" i="13"/>
  <c r="O244" i="13"/>
  <c r="N244" i="13"/>
  <c r="M244" i="13"/>
  <c r="L244" i="13"/>
  <c r="K244" i="13"/>
  <c r="J244" i="13"/>
  <c r="I244" i="13"/>
  <c r="H244" i="13"/>
  <c r="G244" i="13"/>
  <c r="F244" i="13"/>
  <c r="E244" i="13"/>
  <c r="D244" i="13"/>
  <c r="C244" i="13"/>
  <c r="B244" i="13"/>
  <c r="Q241" i="13"/>
  <c r="P241" i="13"/>
  <c r="I241" i="13"/>
  <c r="H241" i="13"/>
  <c r="W240" i="13"/>
  <c r="V240" i="13"/>
  <c r="U240" i="13"/>
  <c r="T240" i="13"/>
  <c r="S240" i="13"/>
  <c r="R240" i="13"/>
  <c r="Q240" i="13"/>
  <c r="P240" i="13"/>
  <c r="O240" i="13"/>
  <c r="N240" i="13"/>
  <c r="M240" i="13"/>
  <c r="L240" i="13"/>
  <c r="K240" i="13"/>
  <c r="J240" i="13"/>
  <c r="I240" i="13"/>
  <c r="H240" i="13"/>
  <c r="G240" i="13"/>
  <c r="F240" i="13"/>
  <c r="E240" i="13"/>
  <c r="D240" i="13"/>
  <c r="C240" i="13"/>
  <c r="B240" i="13"/>
  <c r="W239" i="13"/>
  <c r="V239" i="13"/>
  <c r="U239" i="13"/>
  <c r="T239" i="13"/>
  <c r="S239" i="13"/>
  <c r="R239" i="13"/>
  <c r="Q239" i="13"/>
  <c r="P239" i="13"/>
  <c r="O239" i="13"/>
  <c r="N239" i="13"/>
  <c r="M239" i="13"/>
  <c r="L239" i="13"/>
  <c r="K239" i="13"/>
  <c r="J239" i="13"/>
  <c r="I239" i="13"/>
  <c r="H239" i="13"/>
  <c r="G239" i="13"/>
  <c r="F239" i="13"/>
  <c r="E239" i="13"/>
  <c r="D239" i="13"/>
  <c r="C239" i="13"/>
  <c r="B239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B238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H233" i="13" s="1"/>
  <c r="G237" i="13"/>
  <c r="F237" i="13"/>
  <c r="E237" i="13"/>
  <c r="D237" i="13"/>
  <c r="C237" i="13"/>
  <c r="B237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W235" i="13"/>
  <c r="V235" i="13"/>
  <c r="U235" i="13"/>
  <c r="T235" i="13"/>
  <c r="S235" i="13"/>
  <c r="R235" i="13"/>
  <c r="Q235" i="13"/>
  <c r="P235" i="13"/>
  <c r="O235" i="13"/>
  <c r="N235" i="13"/>
  <c r="M235" i="13"/>
  <c r="L235" i="13"/>
  <c r="K235" i="13"/>
  <c r="J235" i="13"/>
  <c r="I235" i="13"/>
  <c r="H235" i="13"/>
  <c r="G235" i="13"/>
  <c r="F235" i="13"/>
  <c r="E235" i="13"/>
  <c r="D235" i="13"/>
  <c r="C235" i="13"/>
  <c r="B235" i="13"/>
  <c r="W234" i="13"/>
  <c r="V234" i="13"/>
  <c r="U234" i="13"/>
  <c r="T234" i="13"/>
  <c r="S234" i="13"/>
  <c r="R234" i="13"/>
  <c r="Q234" i="13"/>
  <c r="P234" i="13"/>
  <c r="O234" i="13"/>
  <c r="N234" i="13"/>
  <c r="M234" i="13"/>
  <c r="L234" i="13"/>
  <c r="K234" i="13"/>
  <c r="J234" i="13"/>
  <c r="I234" i="13"/>
  <c r="H234" i="13"/>
  <c r="G234" i="13"/>
  <c r="F234" i="13"/>
  <c r="E234" i="13"/>
  <c r="D234" i="13"/>
  <c r="C234" i="13"/>
  <c r="B234" i="13"/>
  <c r="W231" i="13"/>
  <c r="V231" i="13"/>
  <c r="U231" i="13"/>
  <c r="T231" i="13"/>
  <c r="S231" i="13"/>
  <c r="R231" i="13"/>
  <c r="Q231" i="13"/>
  <c r="P231" i="13"/>
  <c r="O231" i="13"/>
  <c r="N231" i="13"/>
  <c r="M231" i="13"/>
  <c r="L231" i="13"/>
  <c r="K231" i="13"/>
  <c r="J231" i="13"/>
  <c r="I231" i="13"/>
  <c r="H231" i="13"/>
  <c r="G231" i="13"/>
  <c r="F231" i="13"/>
  <c r="E231" i="13"/>
  <c r="D231" i="13"/>
  <c r="C231" i="13"/>
  <c r="B231" i="13"/>
  <c r="W230" i="13"/>
  <c r="V230" i="13"/>
  <c r="U230" i="13"/>
  <c r="T230" i="13"/>
  <c r="S230" i="13"/>
  <c r="R230" i="13"/>
  <c r="Q230" i="13"/>
  <c r="P230" i="13"/>
  <c r="O230" i="13"/>
  <c r="N230" i="13"/>
  <c r="M230" i="13"/>
  <c r="L230" i="13"/>
  <c r="K230" i="13"/>
  <c r="J230" i="13"/>
  <c r="I230" i="13"/>
  <c r="H230" i="13"/>
  <c r="G230" i="13"/>
  <c r="F230" i="13"/>
  <c r="E230" i="13"/>
  <c r="D230" i="13"/>
  <c r="C230" i="13"/>
  <c r="B230" i="13"/>
  <c r="W229" i="13"/>
  <c r="V229" i="13"/>
  <c r="U229" i="13"/>
  <c r="T229" i="13"/>
  <c r="S229" i="13"/>
  <c r="R229" i="13"/>
  <c r="Q229" i="13"/>
  <c r="P229" i="13"/>
  <c r="O229" i="13"/>
  <c r="N229" i="13"/>
  <c r="M229" i="13"/>
  <c r="L229" i="13"/>
  <c r="K229" i="13"/>
  <c r="J229" i="13"/>
  <c r="I229" i="13"/>
  <c r="H229" i="13"/>
  <c r="G229" i="13"/>
  <c r="F229" i="13"/>
  <c r="E229" i="13"/>
  <c r="D229" i="13"/>
  <c r="C229" i="13"/>
  <c r="B229" i="13"/>
  <c r="W228" i="13"/>
  <c r="V228" i="13"/>
  <c r="U228" i="13"/>
  <c r="T228" i="13"/>
  <c r="S228" i="13"/>
  <c r="R228" i="13"/>
  <c r="Q228" i="13"/>
  <c r="P228" i="13"/>
  <c r="O228" i="13"/>
  <c r="N228" i="13"/>
  <c r="M228" i="13"/>
  <c r="L228" i="13"/>
  <c r="K228" i="13"/>
  <c r="J228" i="13"/>
  <c r="I228" i="13"/>
  <c r="H228" i="13"/>
  <c r="G228" i="13"/>
  <c r="F228" i="13"/>
  <c r="E228" i="13"/>
  <c r="D228" i="13"/>
  <c r="C228" i="13"/>
  <c r="B228" i="13"/>
  <c r="W227" i="13"/>
  <c r="V227" i="13"/>
  <c r="U227" i="13"/>
  <c r="T227" i="13"/>
  <c r="S227" i="13"/>
  <c r="R227" i="13"/>
  <c r="Q227" i="13"/>
  <c r="P227" i="13"/>
  <c r="O227" i="13"/>
  <c r="N227" i="13"/>
  <c r="M227" i="13"/>
  <c r="L227" i="13"/>
  <c r="K227" i="13"/>
  <c r="J227" i="13"/>
  <c r="I227" i="13"/>
  <c r="H227" i="13"/>
  <c r="G227" i="13"/>
  <c r="F227" i="13"/>
  <c r="E227" i="13"/>
  <c r="D227" i="13"/>
  <c r="C227" i="13"/>
  <c r="B227" i="13"/>
  <c r="W226" i="13"/>
  <c r="V226" i="13"/>
  <c r="U226" i="13"/>
  <c r="T226" i="13"/>
  <c r="S226" i="13"/>
  <c r="R226" i="13"/>
  <c r="Q226" i="13"/>
  <c r="P226" i="13"/>
  <c r="O226" i="13"/>
  <c r="N226" i="13"/>
  <c r="M226" i="13"/>
  <c r="L226" i="13"/>
  <c r="K226" i="13"/>
  <c r="J226" i="13"/>
  <c r="I226" i="13"/>
  <c r="H226" i="13"/>
  <c r="G226" i="13"/>
  <c r="F226" i="13"/>
  <c r="E226" i="13"/>
  <c r="D226" i="13"/>
  <c r="C226" i="13"/>
  <c r="B226" i="13"/>
  <c r="W225" i="13"/>
  <c r="V225" i="13"/>
  <c r="U225" i="13"/>
  <c r="T225" i="13"/>
  <c r="S225" i="13"/>
  <c r="R225" i="13"/>
  <c r="Q225" i="13"/>
  <c r="P225" i="13"/>
  <c r="O225" i="13"/>
  <c r="N225" i="13"/>
  <c r="M225" i="13"/>
  <c r="L225" i="13"/>
  <c r="K225" i="13"/>
  <c r="J225" i="13"/>
  <c r="I225" i="13"/>
  <c r="H225" i="13"/>
  <c r="G225" i="13"/>
  <c r="F225" i="13"/>
  <c r="E225" i="13"/>
  <c r="D225" i="13"/>
  <c r="C225" i="13"/>
  <c r="B225" i="13"/>
  <c r="W219" i="13"/>
  <c r="V219" i="13"/>
  <c r="U219" i="13"/>
  <c r="T219" i="13"/>
  <c r="S219" i="13"/>
  <c r="R219" i="13"/>
  <c r="Q219" i="13"/>
  <c r="P219" i="13"/>
  <c r="O219" i="13"/>
  <c r="N219" i="13"/>
  <c r="M219" i="13"/>
  <c r="L219" i="13"/>
  <c r="K219" i="13"/>
  <c r="J219" i="13"/>
  <c r="I219" i="13"/>
  <c r="H219" i="13"/>
  <c r="G219" i="13"/>
  <c r="F219" i="13"/>
  <c r="E219" i="13"/>
  <c r="D219" i="13"/>
  <c r="C219" i="13"/>
  <c r="B219" i="13"/>
  <c r="W218" i="13"/>
  <c r="V218" i="13"/>
  <c r="U218" i="13"/>
  <c r="T218" i="13"/>
  <c r="S218" i="13"/>
  <c r="R218" i="13"/>
  <c r="Q218" i="13"/>
  <c r="P218" i="13"/>
  <c r="O218" i="13"/>
  <c r="N218" i="13"/>
  <c r="M218" i="13"/>
  <c r="L218" i="13"/>
  <c r="K218" i="13"/>
  <c r="J218" i="13"/>
  <c r="I218" i="13"/>
  <c r="H218" i="13"/>
  <c r="G218" i="13"/>
  <c r="F218" i="13"/>
  <c r="E218" i="13"/>
  <c r="D218" i="13"/>
  <c r="C218" i="13"/>
  <c r="B218" i="13"/>
  <c r="W217" i="13"/>
  <c r="V217" i="13"/>
  <c r="U217" i="13"/>
  <c r="T217" i="13"/>
  <c r="S217" i="13"/>
  <c r="R217" i="13"/>
  <c r="Q217" i="13"/>
  <c r="P217" i="13"/>
  <c r="O217" i="13"/>
  <c r="N217" i="13"/>
  <c r="M217" i="13"/>
  <c r="L217" i="13"/>
  <c r="K217" i="13"/>
  <c r="J217" i="13"/>
  <c r="I217" i="13"/>
  <c r="H217" i="13"/>
  <c r="G217" i="13"/>
  <c r="F217" i="13"/>
  <c r="E217" i="13"/>
  <c r="D217" i="13"/>
  <c r="C217" i="13"/>
  <c r="B217" i="13"/>
  <c r="W215" i="13"/>
  <c r="V215" i="13"/>
  <c r="U215" i="13"/>
  <c r="T215" i="13"/>
  <c r="S215" i="13"/>
  <c r="R215" i="13"/>
  <c r="Q215" i="13"/>
  <c r="P215" i="13"/>
  <c r="O215" i="13"/>
  <c r="N215" i="13"/>
  <c r="M215" i="13"/>
  <c r="L215" i="13"/>
  <c r="K215" i="13"/>
  <c r="J215" i="13"/>
  <c r="I215" i="13"/>
  <c r="H215" i="13"/>
  <c r="G215" i="13"/>
  <c r="F215" i="13"/>
  <c r="E215" i="13"/>
  <c r="D215" i="13"/>
  <c r="C215" i="13"/>
  <c r="B215" i="13"/>
  <c r="W214" i="13"/>
  <c r="V214" i="13"/>
  <c r="U214" i="13"/>
  <c r="T214" i="13"/>
  <c r="S214" i="13"/>
  <c r="R214" i="13"/>
  <c r="Q214" i="13"/>
  <c r="P214" i="13"/>
  <c r="O214" i="13"/>
  <c r="N214" i="13"/>
  <c r="M214" i="13"/>
  <c r="L214" i="13"/>
  <c r="K214" i="13"/>
  <c r="J214" i="13"/>
  <c r="I214" i="13"/>
  <c r="H214" i="13"/>
  <c r="G214" i="13"/>
  <c r="F214" i="13"/>
  <c r="E214" i="13"/>
  <c r="D214" i="13"/>
  <c r="C214" i="13"/>
  <c r="B214" i="13"/>
  <c r="W213" i="13"/>
  <c r="V213" i="13"/>
  <c r="U213" i="13"/>
  <c r="T213" i="13"/>
  <c r="S213" i="13"/>
  <c r="R213" i="13"/>
  <c r="Q213" i="13"/>
  <c r="P213" i="13"/>
  <c r="O213" i="13"/>
  <c r="N213" i="13"/>
  <c r="M213" i="13"/>
  <c r="L213" i="13"/>
  <c r="K213" i="13"/>
  <c r="J213" i="13"/>
  <c r="I213" i="13"/>
  <c r="H213" i="13"/>
  <c r="G213" i="13"/>
  <c r="F213" i="13"/>
  <c r="E213" i="13"/>
  <c r="D213" i="13"/>
  <c r="C213" i="13"/>
  <c r="B213" i="13"/>
  <c r="W212" i="13"/>
  <c r="V212" i="13"/>
  <c r="U212" i="13"/>
  <c r="T212" i="13"/>
  <c r="S212" i="13"/>
  <c r="R212" i="13"/>
  <c r="Q212" i="13"/>
  <c r="P212" i="13"/>
  <c r="O212" i="13"/>
  <c r="N212" i="13"/>
  <c r="M212" i="13"/>
  <c r="L212" i="13"/>
  <c r="K212" i="13"/>
  <c r="J212" i="13"/>
  <c r="I212" i="13"/>
  <c r="H212" i="13"/>
  <c r="G212" i="13"/>
  <c r="F212" i="13"/>
  <c r="E212" i="13"/>
  <c r="D212" i="13"/>
  <c r="C212" i="13"/>
  <c r="B212" i="13"/>
  <c r="W211" i="13"/>
  <c r="V211" i="13"/>
  <c r="U211" i="13"/>
  <c r="T211" i="13"/>
  <c r="S211" i="13"/>
  <c r="R211" i="13"/>
  <c r="Q211" i="13"/>
  <c r="P211" i="13"/>
  <c r="O211" i="13"/>
  <c r="N211" i="13"/>
  <c r="M211" i="13"/>
  <c r="L211" i="13"/>
  <c r="K211" i="13"/>
  <c r="J211" i="13"/>
  <c r="I211" i="13"/>
  <c r="H211" i="13"/>
  <c r="G211" i="13"/>
  <c r="F211" i="13"/>
  <c r="E211" i="13"/>
  <c r="D211" i="13"/>
  <c r="C211" i="13"/>
  <c r="B211" i="13"/>
  <c r="W210" i="13"/>
  <c r="V210" i="13"/>
  <c r="U210" i="13"/>
  <c r="T210" i="13"/>
  <c r="S210" i="13"/>
  <c r="R210" i="13"/>
  <c r="Q210" i="13"/>
  <c r="P210" i="13"/>
  <c r="O210" i="13"/>
  <c r="N210" i="13"/>
  <c r="M210" i="13"/>
  <c r="L210" i="13"/>
  <c r="K210" i="13"/>
  <c r="J210" i="13"/>
  <c r="I210" i="13"/>
  <c r="H210" i="13"/>
  <c r="G210" i="13"/>
  <c r="F210" i="13"/>
  <c r="E210" i="13"/>
  <c r="D210" i="13"/>
  <c r="C210" i="13"/>
  <c r="B210" i="13"/>
  <c r="W209" i="13"/>
  <c r="V209" i="13"/>
  <c r="U209" i="13"/>
  <c r="T209" i="13"/>
  <c r="S209" i="13"/>
  <c r="R209" i="13"/>
  <c r="Q209" i="13"/>
  <c r="P209" i="13"/>
  <c r="O209" i="13"/>
  <c r="N209" i="13"/>
  <c r="M209" i="13"/>
  <c r="L209" i="13"/>
  <c r="K209" i="13"/>
  <c r="J209" i="13"/>
  <c r="I209" i="13"/>
  <c r="H209" i="13"/>
  <c r="G209" i="13"/>
  <c r="F209" i="13"/>
  <c r="E209" i="13"/>
  <c r="D209" i="13"/>
  <c r="C209" i="13"/>
  <c r="B209" i="13"/>
  <c r="W208" i="13"/>
  <c r="V208" i="13"/>
  <c r="U208" i="13"/>
  <c r="T208" i="13"/>
  <c r="S208" i="13"/>
  <c r="R208" i="13"/>
  <c r="Q208" i="13"/>
  <c r="P208" i="13"/>
  <c r="O208" i="13"/>
  <c r="N208" i="13"/>
  <c r="M208" i="13"/>
  <c r="L208" i="13"/>
  <c r="K208" i="13"/>
  <c r="J208" i="13"/>
  <c r="I208" i="13"/>
  <c r="H208" i="13"/>
  <c r="G208" i="13"/>
  <c r="F208" i="13"/>
  <c r="E208" i="13"/>
  <c r="D208" i="13"/>
  <c r="C208" i="13"/>
  <c r="B208" i="13"/>
  <c r="W207" i="13"/>
  <c r="V207" i="13"/>
  <c r="U207" i="13"/>
  <c r="T207" i="13"/>
  <c r="S207" i="13"/>
  <c r="R207" i="13"/>
  <c r="Q207" i="13"/>
  <c r="P207" i="13"/>
  <c r="O207" i="13"/>
  <c r="N207" i="13"/>
  <c r="M207" i="13"/>
  <c r="L207" i="13"/>
  <c r="K207" i="13"/>
  <c r="J207" i="13"/>
  <c r="I207" i="13"/>
  <c r="H207" i="13"/>
  <c r="G207" i="13"/>
  <c r="F207" i="13"/>
  <c r="E207" i="13"/>
  <c r="D207" i="13"/>
  <c r="C207" i="13"/>
  <c r="B207" i="13"/>
  <c r="W206" i="13"/>
  <c r="V206" i="13"/>
  <c r="U206" i="13"/>
  <c r="T206" i="13"/>
  <c r="S206" i="13"/>
  <c r="R206" i="13"/>
  <c r="Q206" i="13"/>
  <c r="P206" i="13"/>
  <c r="O206" i="13"/>
  <c r="N206" i="13"/>
  <c r="M206" i="13"/>
  <c r="L206" i="13"/>
  <c r="K206" i="13"/>
  <c r="J206" i="13"/>
  <c r="I206" i="13"/>
  <c r="H206" i="13"/>
  <c r="G206" i="13"/>
  <c r="F206" i="13"/>
  <c r="E206" i="13"/>
  <c r="D206" i="13"/>
  <c r="C206" i="13"/>
  <c r="B206" i="13"/>
  <c r="W205" i="13"/>
  <c r="V205" i="13"/>
  <c r="U205" i="13"/>
  <c r="T205" i="13"/>
  <c r="S205" i="13"/>
  <c r="R205" i="13"/>
  <c r="Q205" i="13"/>
  <c r="P205" i="13"/>
  <c r="O205" i="13"/>
  <c r="N205" i="13"/>
  <c r="M205" i="13"/>
  <c r="L205" i="13"/>
  <c r="K205" i="13"/>
  <c r="J205" i="13"/>
  <c r="I205" i="13"/>
  <c r="H205" i="13"/>
  <c r="G205" i="13"/>
  <c r="F205" i="13"/>
  <c r="E205" i="13"/>
  <c r="D205" i="13"/>
  <c r="C205" i="13"/>
  <c r="B205" i="13"/>
  <c r="W202" i="13"/>
  <c r="V202" i="13"/>
  <c r="U202" i="13"/>
  <c r="T202" i="13"/>
  <c r="S202" i="13"/>
  <c r="R202" i="13"/>
  <c r="Q202" i="13"/>
  <c r="P202" i="13"/>
  <c r="O202" i="13"/>
  <c r="N202" i="13"/>
  <c r="M202" i="13"/>
  <c r="L202" i="13"/>
  <c r="K202" i="13"/>
  <c r="J202" i="13"/>
  <c r="I202" i="13"/>
  <c r="H202" i="13"/>
  <c r="G202" i="13"/>
  <c r="F202" i="13"/>
  <c r="E202" i="13"/>
  <c r="D202" i="13"/>
  <c r="C202" i="13"/>
  <c r="B202" i="13"/>
  <c r="W201" i="13"/>
  <c r="V201" i="13"/>
  <c r="U201" i="13"/>
  <c r="T201" i="13"/>
  <c r="S201" i="13"/>
  <c r="R201" i="13"/>
  <c r="Q201" i="13"/>
  <c r="P201" i="13"/>
  <c r="O201" i="13"/>
  <c r="N201" i="13"/>
  <c r="M201" i="13"/>
  <c r="L201" i="13"/>
  <c r="K201" i="13"/>
  <c r="J201" i="13"/>
  <c r="I201" i="13"/>
  <c r="H201" i="13"/>
  <c r="G201" i="13"/>
  <c r="F201" i="13"/>
  <c r="E201" i="13"/>
  <c r="D201" i="13"/>
  <c r="C201" i="13"/>
  <c r="B201" i="13"/>
  <c r="W200" i="13"/>
  <c r="V200" i="13"/>
  <c r="U200" i="13"/>
  <c r="T200" i="13"/>
  <c r="S200" i="13"/>
  <c r="R200" i="13"/>
  <c r="Q200" i="13"/>
  <c r="P200" i="13"/>
  <c r="O200" i="13"/>
  <c r="N200" i="13"/>
  <c r="M200" i="13"/>
  <c r="L200" i="13"/>
  <c r="K200" i="13"/>
  <c r="J200" i="13"/>
  <c r="I200" i="13"/>
  <c r="H200" i="13"/>
  <c r="G200" i="13"/>
  <c r="F200" i="13"/>
  <c r="E200" i="13"/>
  <c r="D200" i="13"/>
  <c r="C200" i="13"/>
  <c r="B200" i="13"/>
  <c r="W198" i="13"/>
  <c r="V198" i="13"/>
  <c r="U198" i="13"/>
  <c r="T198" i="13"/>
  <c r="S198" i="13"/>
  <c r="R198" i="13"/>
  <c r="Q198" i="13"/>
  <c r="P198" i="13"/>
  <c r="O198" i="13"/>
  <c r="N198" i="13"/>
  <c r="M198" i="13"/>
  <c r="L198" i="13"/>
  <c r="K198" i="13"/>
  <c r="J198" i="13"/>
  <c r="I198" i="13"/>
  <c r="I187" i="13" s="1"/>
  <c r="H198" i="13"/>
  <c r="G198" i="13"/>
  <c r="F198" i="13"/>
  <c r="E198" i="13"/>
  <c r="D198" i="13"/>
  <c r="C198" i="13"/>
  <c r="B198" i="13"/>
  <c r="W197" i="13"/>
  <c r="V197" i="13"/>
  <c r="U197" i="13"/>
  <c r="T197" i="13"/>
  <c r="S197" i="13"/>
  <c r="R197" i="13"/>
  <c r="Q197" i="13"/>
  <c r="P197" i="13"/>
  <c r="O197" i="13"/>
  <c r="N197" i="13"/>
  <c r="M197" i="13"/>
  <c r="L197" i="13"/>
  <c r="K197" i="13"/>
  <c r="J197" i="13"/>
  <c r="I197" i="13"/>
  <c r="H197" i="13"/>
  <c r="G197" i="13"/>
  <c r="F197" i="13"/>
  <c r="E197" i="13"/>
  <c r="D197" i="13"/>
  <c r="C197" i="13"/>
  <c r="B197" i="13"/>
  <c r="W196" i="13"/>
  <c r="V196" i="13"/>
  <c r="U196" i="13"/>
  <c r="T196" i="13"/>
  <c r="S196" i="13"/>
  <c r="R196" i="13"/>
  <c r="Q196" i="13"/>
  <c r="P196" i="13"/>
  <c r="O196" i="13"/>
  <c r="N196" i="13"/>
  <c r="M196" i="13"/>
  <c r="L196" i="13"/>
  <c r="K196" i="13"/>
  <c r="J196" i="13"/>
  <c r="I196" i="13"/>
  <c r="H196" i="13"/>
  <c r="G196" i="13"/>
  <c r="F196" i="13"/>
  <c r="E196" i="13"/>
  <c r="D196" i="13"/>
  <c r="C196" i="13"/>
  <c r="B196" i="13"/>
  <c r="W195" i="13"/>
  <c r="V195" i="13"/>
  <c r="U195" i="13"/>
  <c r="T195" i="13"/>
  <c r="S195" i="13"/>
  <c r="R195" i="13"/>
  <c r="Q195" i="13"/>
  <c r="P195" i="13"/>
  <c r="O195" i="13"/>
  <c r="N195" i="13"/>
  <c r="M195" i="13"/>
  <c r="L195" i="13"/>
  <c r="K195" i="13"/>
  <c r="J195" i="13"/>
  <c r="I195" i="13"/>
  <c r="H195" i="13"/>
  <c r="G195" i="13"/>
  <c r="F195" i="13"/>
  <c r="E195" i="13"/>
  <c r="D195" i="13"/>
  <c r="C195" i="13"/>
  <c r="B195" i="13"/>
  <c r="W194" i="13"/>
  <c r="V194" i="13"/>
  <c r="U194" i="13"/>
  <c r="T194" i="13"/>
  <c r="S194" i="13"/>
  <c r="R194" i="13"/>
  <c r="Q194" i="13"/>
  <c r="P194" i="13"/>
  <c r="O194" i="13"/>
  <c r="N194" i="13"/>
  <c r="M194" i="13"/>
  <c r="L194" i="13"/>
  <c r="K194" i="13"/>
  <c r="J194" i="13"/>
  <c r="I194" i="13"/>
  <c r="H194" i="13"/>
  <c r="G194" i="13"/>
  <c r="F194" i="13"/>
  <c r="E194" i="13"/>
  <c r="D194" i="13"/>
  <c r="C194" i="13"/>
  <c r="B194" i="13"/>
  <c r="W193" i="13"/>
  <c r="V193" i="13"/>
  <c r="U193" i="13"/>
  <c r="T193" i="13"/>
  <c r="S193" i="13"/>
  <c r="R193" i="13"/>
  <c r="Q193" i="13"/>
  <c r="P193" i="13"/>
  <c r="O193" i="13"/>
  <c r="N193" i="13"/>
  <c r="M193" i="13"/>
  <c r="L193" i="13"/>
  <c r="K193" i="13"/>
  <c r="J193" i="13"/>
  <c r="I193" i="13"/>
  <c r="H193" i="13"/>
  <c r="G193" i="13"/>
  <c r="F193" i="13"/>
  <c r="E193" i="13"/>
  <c r="D193" i="13"/>
  <c r="C193" i="13"/>
  <c r="B193" i="13"/>
  <c r="W192" i="13"/>
  <c r="V192" i="13"/>
  <c r="U192" i="13"/>
  <c r="T192" i="13"/>
  <c r="S192" i="13"/>
  <c r="R192" i="13"/>
  <c r="Q192" i="13"/>
  <c r="P192" i="13"/>
  <c r="O192" i="13"/>
  <c r="N192" i="13"/>
  <c r="M192" i="13"/>
  <c r="L192" i="13"/>
  <c r="K192" i="13"/>
  <c r="J192" i="13"/>
  <c r="I192" i="13"/>
  <c r="H192" i="13"/>
  <c r="G192" i="13"/>
  <c r="F192" i="13"/>
  <c r="E192" i="13"/>
  <c r="D192" i="13"/>
  <c r="C192" i="13"/>
  <c r="B192" i="13"/>
  <c r="W191" i="13"/>
  <c r="V191" i="13"/>
  <c r="U191" i="13"/>
  <c r="T191" i="13"/>
  <c r="S191" i="13"/>
  <c r="R191" i="13"/>
  <c r="Q191" i="13"/>
  <c r="P191" i="13"/>
  <c r="O191" i="13"/>
  <c r="N191" i="13"/>
  <c r="M191" i="13"/>
  <c r="L191" i="13"/>
  <c r="K191" i="13"/>
  <c r="J191" i="13"/>
  <c r="I191" i="13"/>
  <c r="H191" i="13"/>
  <c r="G191" i="13"/>
  <c r="F191" i="13"/>
  <c r="E191" i="13"/>
  <c r="D191" i="13"/>
  <c r="C191" i="13"/>
  <c r="B191" i="13"/>
  <c r="W190" i="13"/>
  <c r="V190" i="13"/>
  <c r="U190" i="13"/>
  <c r="T190" i="13"/>
  <c r="S190" i="13"/>
  <c r="R190" i="13"/>
  <c r="Q190" i="13"/>
  <c r="P190" i="13"/>
  <c r="O190" i="13"/>
  <c r="N190" i="13"/>
  <c r="M190" i="13"/>
  <c r="L190" i="13"/>
  <c r="K190" i="13"/>
  <c r="J190" i="13"/>
  <c r="I190" i="13"/>
  <c r="H190" i="13"/>
  <c r="G190" i="13"/>
  <c r="F190" i="13"/>
  <c r="E190" i="13"/>
  <c r="D190" i="13"/>
  <c r="C190" i="13"/>
  <c r="B190" i="13"/>
  <c r="W189" i="13"/>
  <c r="V189" i="13"/>
  <c r="U189" i="13"/>
  <c r="T189" i="13"/>
  <c r="S189" i="13"/>
  <c r="R189" i="13"/>
  <c r="Q189" i="13"/>
  <c r="P189" i="13"/>
  <c r="O189" i="13"/>
  <c r="N189" i="13"/>
  <c r="M189" i="13"/>
  <c r="L189" i="13"/>
  <c r="K189" i="13"/>
  <c r="J189" i="13"/>
  <c r="I189" i="13"/>
  <c r="H189" i="13"/>
  <c r="G189" i="13"/>
  <c r="F189" i="13"/>
  <c r="E189" i="13"/>
  <c r="D189" i="13"/>
  <c r="C189" i="13"/>
  <c r="B189" i="13"/>
  <c r="W188" i="13"/>
  <c r="V188" i="13"/>
  <c r="U188" i="13"/>
  <c r="T188" i="13"/>
  <c r="S188" i="13"/>
  <c r="R188" i="13"/>
  <c r="Q188" i="13"/>
  <c r="P188" i="13"/>
  <c r="O188" i="13"/>
  <c r="N188" i="13"/>
  <c r="M188" i="13"/>
  <c r="L188" i="13"/>
  <c r="K188" i="13"/>
  <c r="J188" i="13"/>
  <c r="I188" i="13"/>
  <c r="H188" i="13"/>
  <c r="H187" i="13" s="1"/>
  <c r="G188" i="13"/>
  <c r="F188" i="13"/>
  <c r="E188" i="13"/>
  <c r="D188" i="13"/>
  <c r="C188" i="13"/>
  <c r="B188" i="13"/>
  <c r="W184" i="13"/>
  <c r="V184" i="13"/>
  <c r="U184" i="13"/>
  <c r="T184" i="13"/>
  <c r="S184" i="13"/>
  <c r="R184" i="13"/>
  <c r="Q184" i="13"/>
  <c r="P184" i="13"/>
  <c r="O184" i="13"/>
  <c r="N184" i="13"/>
  <c r="M184" i="13"/>
  <c r="L184" i="13"/>
  <c r="K184" i="13"/>
  <c r="J184" i="13"/>
  <c r="I184" i="13"/>
  <c r="H184" i="13"/>
  <c r="G184" i="13"/>
  <c r="F184" i="13"/>
  <c r="E184" i="13"/>
  <c r="D184" i="13"/>
  <c r="C184" i="13"/>
  <c r="B184" i="13"/>
  <c r="W183" i="13"/>
  <c r="V183" i="13"/>
  <c r="U183" i="13"/>
  <c r="T183" i="13"/>
  <c r="S183" i="13"/>
  <c r="R183" i="13"/>
  <c r="Q183" i="13"/>
  <c r="P183" i="13"/>
  <c r="O183" i="13"/>
  <c r="N183" i="13"/>
  <c r="M183" i="13"/>
  <c r="L183" i="13"/>
  <c r="K183" i="13"/>
  <c r="J183" i="13"/>
  <c r="I183" i="13"/>
  <c r="H183" i="13"/>
  <c r="G183" i="13"/>
  <c r="F183" i="13"/>
  <c r="E183" i="13"/>
  <c r="D183" i="13"/>
  <c r="C183" i="13"/>
  <c r="B183" i="13"/>
  <c r="W182" i="13"/>
  <c r="V182" i="13"/>
  <c r="U182" i="13"/>
  <c r="T182" i="13"/>
  <c r="S182" i="13"/>
  <c r="R182" i="13"/>
  <c r="Q182" i="13"/>
  <c r="P182" i="13"/>
  <c r="O182" i="13"/>
  <c r="N182" i="13"/>
  <c r="M182" i="13"/>
  <c r="L182" i="13"/>
  <c r="K182" i="13"/>
  <c r="J182" i="13"/>
  <c r="I182" i="13"/>
  <c r="H182" i="13"/>
  <c r="G182" i="13"/>
  <c r="F182" i="13"/>
  <c r="E182" i="13"/>
  <c r="D182" i="13"/>
  <c r="C182" i="13"/>
  <c r="B182" i="13"/>
  <c r="P181" i="13"/>
  <c r="I181" i="13"/>
  <c r="W180" i="13"/>
  <c r="V180" i="13"/>
  <c r="U180" i="13"/>
  <c r="T180" i="13"/>
  <c r="S180" i="13"/>
  <c r="R180" i="13"/>
  <c r="Q180" i="13"/>
  <c r="P180" i="13"/>
  <c r="O180" i="13"/>
  <c r="N180" i="13"/>
  <c r="M180" i="13"/>
  <c r="L180" i="13"/>
  <c r="K180" i="13"/>
  <c r="J180" i="13"/>
  <c r="I180" i="13"/>
  <c r="H180" i="13"/>
  <c r="G180" i="13"/>
  <c r="F180" i="13"/>
  <c r="E180" i="13"/>
  <c r="D180" i="13"/>
  <c r="C180" i="13"/>
  <c r="B180" i="13"/>
  <c r="W179" i="13"/>
  <c r="V179" i="13"/>
  <c r="U179" i="13"/>
  <c r="T179" i="13"/>
  <c r="S179" i="13"/>
  <c r="R179" i="13"/>
  <c r="Q179" i="13"/>
  <c r="P179" i="13"/>
  <c r="O179" i="13"/>
  <c r="N179" i="13"/>
  <c r="M179" i="13"/>
  <c r="L179" i="13"/>
  <c r="K179" i="13"/>
  <c r="J179" i="13"/>
  <c r="I179" i="13"/>
  <c r="H179" i="13"/>
  <c r="G179" i="13"/>
  <c r="F179" i="13"/>
  <c r="E179" i="13"/>
  <c r="D179" i="13"/>
  <c r="C179" i="13"/>
  <c r="B179" i="13"/>
  <c r="W178" i="13"/>
  <c r="V178" i="13"/>
  <c r="U178" i="13"/>
  <c r="T178" i="13"/>
  <c r="S178" i="13"/>
  <c r="R178" i="13"/>
  <c r="Q178" i="13"/>
  <c r="P178" i="13"/>
  <c r="O178" i="13"/>
  <c r="N178" i="13"/>
  <c r="M178" i="13"/>
  <c r="L178" i="13"/>
  <c r="K178" i="13"/>
  <c r="J178" i="13"/>
  <c r="I178" i="13"/>
  <c r="H178" i="13"/>
  <c r="G178" i="13"/>
  <c r="F178" i="13"/>
  <c r="E178" i="13"/>
  <c r="D178" i="13"/>
  <c r="C178" i="13"/>
  <c r="B178" i="13"/>
  <c r="W177" i="13"/>
  <c r="V177" i="13"/>
  <c r="U177" i="13"/>
  <c r="T177" i="13"/>
  <c r="S177" i="13"/>
  <c r="R177" i="13"/>
  <c r="Q177" i="13"/>
  <c r="P177" i="13"/>
  <c r="O177" i="13"/>
  <c r="N177" i="13"/>
  <c r="M177" i="13"/>
  <c r="L177" i="13"/>
  <c r="K177" i="13"/>
  <c r="J177" i="13"/>
  <c r="I177" i="13"/>
  <c r="H177" i="13"/>
  <c r="G177" i="13"/>
  <c r="F177" i="13"/>
  <c r="E177" i="13"/>
  <c r="D177" i="13"/>
  <c r="C177" i="13"/>
  <c r="B177" i="13"/>
  <c r="W176" i="13"/>
  <c r="V176" i="13"/>
  <c r="U176" i="13"/>
  <c r="T176" i="13"/>
  <c r="S176" i="13"/>
  <c r="R176" i="13"/>
  <c r="Q176" i="13"/>
  <c r="P176" i="13"/>
  <c r="O176" i="13"/>
  <c r="N176" i="13"/>
  <c r="M176" i="13"/>
  <c r="L176" i="13"/>
  <c r="K176" i="13"/>
  <c r="J176" i="13"/>
  <c r="I176" i="13"/>
  <c r="H176" i="13"/>
  <c r="G176" i="13"/>
  <c r="F176" i="13"/>
  <c r="E176" i="13"/>
  <c r="D176" i="13"/>
  <c r="C176" i="13"/>
  <c r="B176" i="13"/>
  <c r="W175" i="13"/>
  <c r="V175" i="13"/>
  <c r="U175" i="13"/>
  <c r="T175" i="13"/>
  <c r="S175" i="13"/>
  <c r="R175" i="13"/>
  <c r="Q175" i="13"/>
  <c r="P175" i="13"/>
  <c r="O175" i="13"/>
  <c r="N175" i="13"/>
  <c r="M175" i="13"/>
  <c r="M171" i="13" s="1"/>
  <c r="L175" i="13"/>
  <c r="K175" i="13"/>
  <c r="J175" i="13"/>
  <c r="I175" i="13"/>
  <c r="H175" i="13"/>
  <c r="G175" i="13"/>
  <c r="F175" i="13"/>
  <c r="E175" i="13"/>
  <c r="D175" i="13"/>
  <c r="C175" i="13"/>
  <c r="B175" i="13"/>
  <c r="W174" i="13"/>
  <c r="V174" i="13"/>
  <c r="U174" i="13"/>
  <c r="T174" i="13"/>
  <c r="S174" i="13"/>
  <c r="R174" i="13"/>
  <c r="Q174" i="13"/>
  <c r="P174" i="13"/>
  <c r="O174" i="13"/>
  <c r="N174" i="13"/>
  <c r="M174" i="13"/>
  <c r="L174" i="13"/>
  <c r="K174" i="13"/>
  <c r="J174" i="13"/>
  <c r="I174" i="13"/>
  <c r="H174" i="13"/>
  <c r="G174" i="13"/>
  <c r="F174" i="13"/>
  <c r="E174" i="13"/>
  <c r="D174" i="13"/>
  <c r="C174" i="13"/>
  <c r="B174" i="13"/>
  <c r="W173" i="13"/>
  <c r="V173" i="13"/>
  <c r="U173" i="13"/>
  <c r="T173" i="13"/>
  <c r="S173" i="13"/>
  <c r="R173" i="13"/>
  <c r="Q173" i="13"/>
  <c r="P173" i="13"/>
  <c r="O173" i="13"/>
  <c r="N173" i="13"/>
  <c r="M173" i="13"/>
  <c r="L173" i="13"/>
  <c r="K173" i="13"/>
  <c r="J173" i="13"/>
  <c r="I173" i="13"/>
  <c r="H173" i="13"/>
  <c r="G173" i="13"/>
  <c r="F173" i="13"/>
  <c r="E173" i="13"/>
  <c r="D173" i="13"/>
  <c r="C173" i="13"/>
  <c r="B173" i="13"/>
  <c r="W172" i="13"/>
  <c r="W171" i="13" s="1"/>
  <c r="V172" i="13"/>
  <c r="U172" i="13"/>
  <c r="T172" i="13"/>
  <c r="S172" i="13"/>
  <c r="R172" i="13"/>
  <c r="Q172" i="13"/>
  <c r="P172" i="13"/>
  <c r="O172" i="13"/>
  <c r="N172" i="13"/>
  <c r="M172" i="13"/>
  <c r="L172" i="13"/>
  <c r="K172" i="13"/>
  <c r="J172" i="13"/>
  <c r="I172" i="13"/>
  <c r="H172" i="13"/>
  <c r="G172" i="13"/>
  <c r="F172" i="13"/>
  <c r="E172" i="13"/>
  <c r="D172" i="13"/>
  <c r="C172" i="13"/>
  <c r="B172" i="13"/>
  <c r="W169" i="13"/>
  <c r="V169" i="13"/>
  <c r="U169" i="13"/>
  <c r="T169" i="13"/>
  <c r="S169" i="13"/>
  <c r="R169" i="13"/>
  <c r="Q169" i="13"/>
  <c r="P169" i="13"/>
  <c r="O169" i="13"/>
  <c r="N169" i="13"/>
  <c r="M169" i="13"/>
  <c r="L169" i="13"/>
  <c r="K169" i="13"/>
  <c r="J169" i="13"/>
  <c r="I169" i="13"/>
  <c r="H169" i="13"/>
  <c r="G169" i="13"/>
  <c r="F169" i="13"/>
  <c r="E169" i="13"/>
  <c r="D169" i="13"/>
  <c r="C169" i="13"/>
  <c r="B169" i="13"/>
  <c r="W168" i="13"/>
  <c r="V168" i="13"/>
  <c r="U168" i="13"/>
  <c r="T168" i="13"/>
  <c r="S168" i="13"/>
  <c r="R168" i="13"/>
  <c r="Q168" i="13"/>
  <c r="P168" i="13"/>
  <c r="O168" i="13"/>
  <c r="N168" i="13"/>
  <c r="M168" i="13"/>
  <c r="L168" i="13"/>
  <c r="K168" i="13"/>
  <c r="J168" i="13"/>
  <c r="I168" i="13"/>
  <c r="H168" i="13"/>
  <c r="G168" i="13"/>
  <c r="F168" i="13"/>
  <c r="E168" i="13"/>
  <c r="D168" i="13"/>
  <c r="C168" i="13"/>
  <c r="B168" i="13"/>
  <c r="W167" i="13"/>
  <c r="V167" i="13"/>
  <c r="U167" i="13"/>
  <c r="T167" i="13"/>
  <c r="S167" i="13"/>
  <c r="R167" i="13"/>
  <c r="Q167" i="13"/>
  <c r="P167" i="13"/>
  <c r="O167" i="13"/>
  <c r="N167" i="13"/>
  <c r="M167" i="13"/>
  <c r="L167" i="13"/>
  <c r="K167" i="13"/>
  <c r="J167" i="13"/>
  <c r="I167" i="13"/>
  <c r="H167" i="13"/>
  <c r="G167" i="13"/>
  <c r="F167" i="13"/>
  <c r="E167" i="13"/>
  <c r="D167" i="13"/>
  <c r="C167" i="13"/>
  <c r="B167" i="13"/>
  <c r="W166" i="13"/>
  <c r="V166" i="13"/>
  <c r="U166" i="13"/>
  <c r="T166" i="13"/>
  <c r="S166" i="13"/>
  <c r="R166" i="13"/>
  <c r="Q166" i="13"/>
  <c r="P166" i="13"/>
  <c r="O166" i="13"/>
  <c r="N166" i="13"/>
  <c r="M166" i="13"/>
  <c r="L166" i="13"/>
  <c r="K166" i="13"/>
  <c r="J166" i="13"/>
  <c r="I166" i="13"/>
  <c r="H166" i="13"/>
  <c r="G166" i="13"/>
  <c r="F166" i="13"/>
  <c r="E166" i="13"/>
  <c r="D166" i="13"/>
  <c r="C166" i="13"/>
  <c r="B166" i="13"/>
  <c r="W165" i="13"/>
  <c r="V165" i="13"/>
  <c r="U165" i="13"/>
  <c r="T165" i="13"/>
  <c r="S165" i="13"/>
  <c r="R165" i="13"/>
  <c r="Q165" i="13"/>
  <c r="P165" i="13"/>
  <c r="O165" i="13"/>
  <c r="N165" i="13"/>
  <c r="M165" i="13"/>
  <c r="L165" i="13"/>
  <c r="K165" i="13"/>
  <c r="J165" i="13"/>
  <c r="I165" i="13"/>
  <c r="H165" i="13"/>
  <c r="G165" i="13"/>
  <c r="F165" i="13"/>
  <c r="E165" i="13"/>
  <c r="D165" i="13"/>
  <c r="C165" i="13"/>
  <c r="B165" i="13"/>
  <c r="W164" i="13"/>
  <c r="V164" i="13"/>
  <c r="U164" i="13"/>
  <c r="T164" i="13"/>
  <c r="S164" i="13"/>
  <c r="R164" i="13"/>
  <c r="Q164" i="13"/>
  <c r="P164" i="13"/>
  <c r="O164" i="13"/>
  <c r="N164" i="13"/>
  <c r="M164" i="13"/>
  <c r="L164" i="13"/>
  <c r="K164" i="13"/>
  <c r="J164" i="13"/>
  <c r="I164" i="13"/>
  <c r="H164" i="13"/>
  <c r="G164" i="13"/>
  <c r="F164" i="13"/>
  <c r="E164" i="13"/>
  <c r="D164" i="13"/>
  <c r="C164" i="13"/>
  <c r="B164" i="13"/>
  <c r="W163" i="13"/>
  <c r="V163" i="13"/>
  <c r="U163" i="13"/>
  <c r="T163" i="13"/>
  <c r="S163" i="13"/>
  <c r="R163" i="13"/>
  <c r="Q163" i="13"/>
  <c r="P163" i="13"/>
  <c r="O163" i="13"/>
  <c r="N163" i="13"/>
  <c r="M163" i="13"/>
  <c r="M162" i="13" s="1"/>
  <c r="L163" i="13"/>
  <c r="L162" i="13" s="1"/>
  <c r="K163" i="13"/>
  <c r="J163" i="13"/>
  <c r="I163" i="13"/>
  <c r="H163" i="13"/>
  <c r="G163" i="13"/>
  <c r="F163" i="13"/>
  <c r="E163" i="13"/>
  <c r="D163" i="13"/>
  <c r="C163" i="13"/>
  <c r="B163" i="13"/>
  <c r="W141" i="13"/>
  <c r="W216" i="13" s="1"/>
  <c r="V141" i="13"/>
  <c r="V216" i="13" s="1"/>
  <c r="U141" i="13"/>
  <c r="U216" i="13" s="1"/>
  <c r="T141" i="13"/>
  <c r="T216" i="13" s="1"/>
  <c r="S141" i="13"/>
  <c r="R141" i="13"/>
  <c r="Q141" i="13"/>
  <c r="Q261" i="13" s="1"/>
  <c r="P141" i="13"/>
  <c r="P261" i="13" s="1"/>
  <c r="O141" i="13"/>
  <c r="O216" i="13" s="1"/>
  <c r="N141" i="13"/>
  <c r="N216" i="13" s="1"/>
  <c r="M141" i="13"/>
  <c r="M216" i="13" s="1"/>
  <c r="L141" i="13"/>
  <c r="L216" i="13" s="1"/>
  <c r="K141" i="13"/>
  <c r="J141" i="13"/>
  <c r="I141" i="13"/>
  <c r="I261" i="13" s="1"/>
  <c r="H141" i="13"/>
  <c r="H261" i="13" s="1"/>
  <c r="G141" i="13"/>
  <c r="G216" i="13" s="1"/>
  <c r="F141" i="13"/>
  <c r="F216" i="13" s="1"/>
  <c r="E141" i="13"/>
  <c r="E216" i="13" s="1"/>
  <c r="D141" i="13"/>
  <c r="D216" i="13" s="1"/>
  <c r="C141" i="13"/>
  <c r="B141" i="13"/>
  <c r="W97" i="13"/>
  <c r="W199" i="13" s="1"/>
  <c r="V97" i="13"/>
  <c r="V199" i="13" s="1"/>
  <c r="U97" i="13"/>
  <c r="U199" i="13" s="1"/>
  <c r="T97" i="13"/>
  <c r="T199" i="13" s="1"/>
  <c r="S97" i="13"/>
  <c r="S199" i="13" s="1"/>
  <c r="R97" i="13"/>
  <c r="R199" i="13" s="1"/>
  <c r="Q97" i="13"/>
  <c r="Q251" i="13" s="1"/>
  <c r="P97" i="13"/>
  <c r="P251" i="13" s="1"/>
  <c r="O97" i="13"/>
  <c r="O199" i="13" s="1"/>
  <c r="N97" i="13"/>
  <c r="N199" i="13" s="1"/>
  <c r="M97" i="13"/>
  <c r="M199" i="13" s="1"/>
  <c r="L97" i="13"/>
  <c r="L199" i="13" s="1"/>
  <c r="K97" i="13"/>
  <c r="K199" i="13" s="1"/>
  <c r="J97" i="13"/>
  <c r="J199" i="13" s="1"/>
  <c r="I97" i="13"/>
  <c r="I251" i="13" s="1"/>
  <c r="H97" i="13"/>
  <c r="G97" i="13"/>
  <c r="G199" i="13" s="1"/>
  <c r="F97" i="13"/>
  <c r="F199" i="13" s="1"/>
  <c r="E97" i="13"/>
  <c r="E199" i="13" s="1"/>
  <c r="D97" i="13"/>
  <c r="D199" i="13" s="1"/>
  <c r="C97" i="13"/>
  <c r="C199" i="13" s="1"/>
  <c r="B97" i="13"/>
  <c r="B199" i="13" s="1"/>
  <c r="W53" i="13"/>
  <c r="V53" i="13"/>
  <c r="U53" i="13"/>
  <c r="U241" i="13" s="1"/>
  <c r="T53" i="13"/>
  <c r="T241" i="13" s="1"/>
  <c r="S53" i="13"/>
  <c r="S241" i="13" s="1"/>
  <c r="R53" i="13"/>
  <c r="R241" i="13" s="1"/>
  <c r="Q53" i="13"/>
  <c r="Q181" i="13" s="1"/>
  <c r="P53" i="13"/>
  <c r="O53" i="13"/>
  <c r="N53" i="13"/>
  <c r="M53" i="13"/>
  <c r="M241" i="13" s="1"/>
  <c r="L53" i="13"/>
  <c r="L241" i="13" s="1"/>
  <c r="K53" i="13"/>
  <c r="K241" i="13" s="1"/>
  <c r="J53" i="13"/>
  <c r="J241" i="13" s="1"/>
  <c r="I53" i="13"/>
  <c r="H53" i="13"/>
  <c r="H181" i="13" s="1"/>
  <c r="G53" i="13"/>
  <c r="F53" i="13"/>
  <c r="E53" i="13"/>
  <c r="E241" i="13" s="1"/>
  <c r="D53" i="13"/>
  <c r="D241" i="13" s="1"/>
  <c r="C53" i="13"/>
  <c r="C241" i="13" s="1"/>
  <c r="B53" i="13"/>
  <c r="B241" i="13" s="1"/>
  <c r="A1" i="13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T92" i="12"/>
  <c r="L92" i="12"/>
  <c r="K92" i="12"/>
  <c r="W91" i="12"/>
  <c r="V91" i="12"/>
  <c r="U91" i="12"/>
  <c r="T91" i="12"/>
  <c r="S91" i="12"/>
  <c r="R91" i="12"/>
  <c r="Q91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B91" i="12"/>
  <c r="S89" i="12"/>
  <c r="O89" i="12"/>
  <c r="C87" i="12"/>
  <c r="P85" i="12"/>
  <c r="O85" i="12"/>
  <c r="H85" i="12"/>
  <c r="B85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S82" i="12"/>
  <c r="L82" i="12"/>
  <c r="W81" i="12"/>
  <c r="V81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B81" i="12"/>
  <c r="P78" i="12"/>
  <c r="P107" i="4" s="1"/>
  <c r="J78" i="12"/>
  <c r="J107" i="4" s="1"/>
  <c r="W77" i="12"/>
  <c r="W106" i="4" s="1"/>
  <c r="V77" i="12"/>
  <c r="U77" i="12"/>
  <c r="T77" i="12"/>
  <c r="T106" i="4" s="1"/>
  <c r="S77" i="12"/>
  <c r="R77" i="12"/>
  <c r="Q77" i="12"/>
  <c r="P77" i="12"/>
  <c r="O77" i="12"/>
  <c r="N77" i="12"/>
  <c r="M77" i="12"/>
  <c r="L77" i="12"/>
  <c r="L106" i="4" s="1"/>
  <c r="K77" i="12"/>
  <c r="J77" i="12"/>
  <c r="I77" i="12"/>
  <c r="I106" i="4" s="1"/>
  <c r="H77" i="12"/>
  <c r="G77" i="12"/>
  <c r="F77" i="12"/>
  <c r="E77" i="12"/>
  <c r="E106" i="4" s="1"/>
  <c r="D77" i="12"/>
  <c r="D106" i="4" s="1"/>
  <c r="C77" i="12"/>
  <c r="C106" i="4" s="1"/>
  <c r="B77" i="12"/>
  <c r="B106" i="4" s="1"/>
  <c r="U76" i="12"/>
  <c r="U105" i="4" s="1"/>
  <c r="S76" i="12"/>
  <c r="S75" i="12" s="1"/>
  <c r="S104" i="4" s="1"/>
  <c r="R76" i="12"/>
  <c r="R75" i="12" s="1"/>
  <c r="R104" i="4" s="1"/>
  <c r="M76" i="12"/>
  <c r="M75" i="12" s="1"/>
  <c r="M104" i="4" s="1"/>
  <c r="L76" i="12"/>
  <c r="L75" i="12" s="1"/>
  <c r="L104" i="4" s="1"/>
  <c r="K76" i="12"/>
  <c r="K75" i="12" s="1"/>
  <c r="K104" i="4" s="1"/>
  <c r="J76" i="12"/>
  <c r="D76" i="12"/>
  <c r="D105" i="4" s="1"/>
  <c r="W74" i="12"/>
  <c r="V74" i="12"/>
  <c r="U74" i="12"/>
  <c r="U103" i="4" s="1"/>
  <c r="T74" i="12"/>
  <c r="T103" i="4" s="1"/>
  <c r="S74" i="12"/>
  <c r="R74" i="12"/>
  <c r="R103" i="4" s="1"/>
  <c r="Q74" i="12"/>
  <c r="Q103" i="4" s="1"/>
  <c r="P74" i="12"/>
  <c r="P103" i="4" s="1"/>
  <c r="O74" i="12"/>
  <c r="O103" i="4" s="1"/>
  <c r="N74" i="12"/>
  <c r="M74" i="12"/>
  <c r="L74" i="12"/>
  <c r="L103" i="4" s="1"/>
  <c r="K74" i="12"/>
  <c r="J74" i="12"/>
  <c r="I74" i="12"/>
  <c r="I103" i="4" s="1"/>
  <c r="H74" i="12"/>
  <c r="G74" i="12"/>
  <c r="F74" i="12"/>
  <c r="F103" i="4" s="1"/>
  <c r="E74" i="12"/>
  <c r="D74" i="12"/>
  <c r="D103" i="4" s="1"/>
  <c r="C74" i="12"/>
  <c r="B74" i="12"/>
  <c r="W72" i="12"/>
  <c r="W40" i="7" s="1"/>
  <c r="V72" i="12"/>
  <c r="U72" i="12"/>
  <c r="T72" i="12"/>
  <c r="S72" i="12"/>
  <c r="R72" i="12"/>
  <c r="Q72" i="12"/>
  <c r="Q40" i="7" s="1"/>
  <c r="P72" i="12"/>
  <c r="O72" i="12"/>
  <c r="O40" i="7" s="1"/>
  <c r="N72" i="12"/>
  <c r="N40" i="7" s="1"/>
  <c r="M72" i="12"/>
  <c r="M40" i="7" s="1"/>
  <c r="L72" i="12"/>
  <c r="L40" i="7" s="1"/>
  <c r="K72" i="12"/>
  <c r="K40" i="7" s="1"/>
  <c r="J72" i="12"/>
  <c r="I72" i="12"/>
  <c r="I40" i="7" s="1"/>
  <c r="H72" i="12"/>
  <c r="H40" i="7" s="1"/>
  <c r="G72" i="12"/>
  <c r="G40" i="7" s="1"/>
  <c r="F72" i="12"/>
  <c r="F40" i="7" s="1"/>
  <c r="E72" i="12"/>
  <c r="E40" i="7" s="1"/>
  <c r="D72" i="12"/>
  <c r="D40" i="7" s="1"/>
  <c r="C72" i="12"/>
  <c r="C40" i="7" s="1"/>
  <c r="B72" i="12"/>
  <c r="B40" i="7" s="1"/>
  <c r="S71" i="12"/>
  <c r="S70" i="12" s="1"/>
  <c r="J71" i="12"/>
  <c r="W68" i="12"/>
  <c r="W89" i="12" s="1"/>
  <c r="V68" i="12"/>
  <c r="V89" i="12" s="1"/>
  <c r="U68" i="12"/>
  <c r="U89" i="12" s="1"/>
  <c r="T68" i="12"/>
  <c r="T60" i="4" s="1"/>
  <c r="S68" i="12"/>
  <c r="S60" i="4" s="1"/>
  <c r="R68" i="12"/>
  <c r="R89" i="12" s="1"/>
  <c r="Q68" i="12"/>
  <c r="Q89" i="12" s="1"/>
  <c r="P68" i="12"/>
  <c r="P89" i="12" s="1"/>
  <c r="O68" i="12"/>
  <c r="N68" i="12"/>
  <c r="N89" i="12" s="1"/>
  <c r="M68" i="12"/>
  <c r="M89" i="12" s="1"/>
  <c r="L68" i="12"/>
  <c r="K68" i="12"/>
  <c r="K89" i="12" s="1"/>
  <c r="J68" i="12"/>
  <c r="J89" i="12" s="1"/>
  <c r="I68" i="12"/>
  <c r="H68" i="12"/>
  <c r="H89" i="12" s="1"/>
  <c r="G68" i="12"/>
  <c r="G89" i="12" s="1"/>
  <c r="F68" i="12"/>
  <c r="F89" i="12" s="1"/>
  <c r="E68" i="12"/>
  <c r="E89" i="12" s="1"/>
  <c r="D68" i="12"/>
  <c r="C68" i="12"/>
  <c r="C60" i="4" s="1"/>
  <c r="C133" i="4" s="1"/>
  <c r="B68" i="12"/>
  <c r="W67" i="12"/>
  <c r="W59" i="4" s="1"/>
  <c r="V67" i="12"/>
  <c r="V88" i="12" s="1"/>
  <c r="U67" i="12"/>
  <c r="U59" i="4" s="1"/>
  <c r="T67" i="12"/>
  <c r="T88" i="12" s="1"/>
  <c r="S67" i="12"/>
  <c r="S88" i="12" s="1"/>
  <c r="R67" i="12"/>
  <c r="R100" i="12" s="1"/>
  <c r="R161" i="4" s="1"/>
  <c r="Q67" i="12"/>
  <c r="Q59" i="4" s="1"/>
  <c r="P67" i="12"/>
  <c r="P100" i="12" s="1"/>
  <c r="P161" i="4" s="1"/>
  <c r="O67" i="12"/>
  <c r="O59" i="4" s="1"/>
  <c r="N67" i="12"/>
  <c r="N88" i="12" s="1"/>
  <c r="M67" i="12"/>
  <c r="M88" i="12" s="1"/>
  <c r="L67" i="12"/>
  <c r="L88" i="12" s="1"/>
  <c r="K67" i="12"/>
  <c r="K88" i="12" s="1"/>
  <c r="J67" i="12"/>
  <c r="I67" i="12"/>
  <c r="H67" i="12"/>
  <c r="G67" i="12"/>
  <c r="F67" i="12"/>
  <c r="F88" i="12" s="1"/>
  <c r="E67" i="12"/>
  <c r="E88" i="12" s="1"/>
  <c r="D67" i="12"/>
  <c r="D88" i="12" s="1"/>
  <c r="C67" i="12"/>
  <c r="C88" i="12" s="1"/>
  <c r="B67" i="12"/>
  <c r="B100" i="12" s="1"/>
  <c r="B161" i="4" s="1"/>
  <c r="W66" i="12"/>
  <c r="W65" i="12" s="1"/>
  <c r="V66" i="12"/>
  <c r="U66" i="12"/>
  <c r="T66" i="12"/>
  <c r="S66" i="12"/>
  <c r="R66" i="12"/>
  <c r="Q66" i="12"/>
  <c r="P66" i="12"/>
  <c r="O66" i="12"/>
  <c r="O58" i="4" s="1"/>
  <c r="N66" i="12"/>
  <c r="M66" i="12"/>
  <c r="L66" i="12"/>
  <c r="L87" i="12" s="1"/>
  <c r="K66" i="12"/>
  <c r="K87" i="12" s="1"/>
  <c r="J66" i="12"/>
  <c r="J58" i="4" s="1"/>
  <c r="I66" i="12"/>
  <c r="I58" i="4" s="1"/>
  <c r="H66" i="12"/>
  <c r="H58" i="4" s="1"/>
  <c r="G66" i="12"/>
  <c r="G65" i="12" s="1"/>
  <c r="G57" i="4" s="1"/>
  <c r="G132" i="4" s="1"/>
  <c r="F66" i="12"/>
  <c r="F58" i="4" s="1"/>
  <c r="E66" i="12"/>
  <c r="E58" i="4" s="1"/>
  <c r="D66" i="12"/>
  <c r="D58" i="4" s="1"/>
  <c r="C66" i="12"/>
  <c r="B66" i="12"/>
  <c r="W64" i="12"/>
  <c r="W85" i="12" s="1"/>
  <c r="V64" i="12"/>
  <c r="U64" i="12"/>
  <c r="U97" i="12" s="1"/>
  <c r="U158" i="4" s="1"/>
  <c r="T64" i="12"/>
  <c r="T97" i="12" s="1"/>
  <c r="T158" i="4" s="1"/>
  <c r="S64" i="12"/>
  <c r="S97" i="12" s="1"/>
  <c r="S158" i="4" s="1"/>
  <c r="R64" i="12"/>
  <c r="R56" i="4" s="1"/>
  <c r="R131" i="4" s="1"/>
  <c r="Q64" i="12"/>
  <c r="Q56" i="4" s="1"/>
  <c r="Q131" i="4" s="1"/>
  <c r="P64" i="12"/>
  <c r="O64" i="12"/>
  <c r="O56" i="4" s="1"/>
  <c r="N64" i="12"/>
  <c r="N97" i="12" s="1"/>
  <c r="N158" i="4" s="1"/>
  <c r="M64" i="12"/>
  <c r="M97" i="12" s="1"/>
  <c r="M158" i="4" s="1"/>
  <c r="L64" i="12"/>
  <c r="L97" i="12" s="1"/>
  <c r="L158" i="4" s="1"/>
  <c r="K64" i="12"/>
  <c r="J64" i="12"/>
  <c r="J85" i="12" s="1"/>
  <c r="I64" i="12"/>
  <c r="I56" i="4" s="1"/>
  <c r="H64" i="12"/>
  <c r="H56" i="4" s="1"/>
  <c r="G64" i="12"/>
  <c r="G85" i="12" s="1"/>
  <c r="F64" i="12"/>
  <c r="F97" i="12" s="1"/>
  <c r="F158" i="4" s="1"/>
  <c r="E64" i="12"/>
  <c r="E56" i="4" s="1"/>
  <c r="E131" i="4" s="1"/>
  <c r="D64" i="12"/>
  <c r="C64" i="12"/>
  <c r="B6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W39" i="12"/>
  <c r="V39" i="12"/>
  <c r="U39" i="12"/>
  <c r="T39" i="12"/>
  <c r="S39" i="12"/>
  <c r="R39" i="12"/>
  <c r="Q39" i="12"/>
  <c r="P39" i="12"/>
  <c r="O39" i="12"/>
  <c r="N39" i="12"/>
  <c r="M39" i="12"/>
  <c r="L39" i="12"/>
  <c r="K39" i="12"/>
  <c r="J39" i="12"/>
  <c r="I39" i="12"/>
  <c r="H39" i="12"/>
  <c r="G39" i="12"/>
  <c r="F39" i="12"/>
  <c r="E39" i="12"/>
  <c r="D39" i="12"/>
  <c r="C39" i="12"/>
  <c r="B39" i="12"/>
  <c r="W38" i="12"/>
  <c r="V38" i="12"/>
  <c r="V37" i="12" s="1"/>
  <c r="U38" i="12"/>
  <c r="U37" i="12" s="1"/>
  <c r="T38" i="12"/>
  <c r="T37" i="12" s="1"/>
  <c r="S38" i="12"/>
  <c r="R38" i="12"/>
  <c r="Q38" i="12"/>
  <c r="P38" i="12"/>
  <c r="O38" i="12"/>
  <c r="N38" i="12"/>
  <c r="N37" i="12" s="1"/>
  <c r="M38" i="12"/>
  <c r="M37" i="12" s="1"/>
  <c r="L38" i="12"/>
  <c r="L37" i="12" s="1"/>
  <c r="K38" i="12"/>
  <c r="K37" i="12" s="1"/>
  <c r="J38" i="12"/>
  <c r="I38" i="12"/>
  <c r="H38" i="12"/>
  <c r="H37" i="12" s="1"/>
  <c r="G38" i="12"/>
  <c r="G37" i="12" s="1"/>
  <c r="F38" i="12"/>
  <c r="E38" i="12"/>
  <c r="D38" i="12"/>
  <c r="C38" i="12"/>
  <c r="B38" i="12"/>
  <c r="F37" i="12"/>
  <c r="E37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W32" i="12"/>
  <c r="W31" i="12" s="1"/>
  <c r="V32" i="12"/>
  <c r="U32" i="12"/>
  <c r="U31" i="12" s="1"/>
  <c r="T32" i="12"/>
  <c r="T31" i="12" s="1"/>
  <c r="S32" i="12"/>
  <c r="S31" i="12" s="1"/>
  <c r="R32" i="12"/>
  <c r="R31" i="12" s="1"/>
  <c r="Q32" i="12"/>
  <c r="Q31" i="12" s="1"/>
  <c r="P32" i="12"/>
  <c r="O32" i="12"/>
  <c r="O31" i="12" s="1"/>
  <c r="N32" i="12"/>
  <c r="M32" i="12"/>
  <c r="L32" i="12"/>
  <c r="K32" i="12"/>
  <c r="J32" i="12"/>
  <c r="I32" i="12"/>
  <c r="H32" i="12"/>
  <c r="G32" i="12"/>
  <c r="F32" i="12"/>
  <c r="E32" i="12"/>
  <c r="D32" i="12"/>
  <c r="C32" i="12"/>
  <c r="P31" i="12"/>
  <c r="J31" i="12"/>
  <c r="I31" i="12"/>
  <c r="H31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W12" i="12"/>
  <c r="W92" i="12" s="1"/>
  <c r="V12" i="12"/>
  <c r="V92" i="12" s="1"/>
  <c r="U12" i="12"/>
  <c r="U92" i="12" s="1"/>
  <c r="T12" i="12"/>
  <c r="S12" i="12"/>
  <c r="S92" i="12" s="1"/>
  <c r="R12" i="12"/>
  <c r="R92" i="12" s="1"/>
  <c r="Q12" i="12"/>
  <c r="Q92" i="12" s="1"/>
  <c r="P12" i="12"/>
  <c r="P92" i="12" s="1"/>
  <c r="O12" i="12"/>
  <c r="O92" i="12" s="1"/>
  <c r="N12" i="12"/>
  <c r="N92" i="12" s="1"/>
  <c r="M12" i="12"/>
  <c r="M92" i="12" s="1"/>
  <c r="L12" i="12"/>
  <c r="K12" i="12"/>
  <c r="J12" i="12"/>
  <c r="J92" i="12" s="1"/>
  <c r="I12" i="12"/>
  <c r="I92" i="12" s="1"/>
  <c r="H12" i="12"/>
  <c r="H92" i="12" s="1"/>
  <c r="G12" i="12"/>
  <c r="G92" i="12" s="1"/>
  <c r="F12" i="12"/>
  <c r="F92" i="12" s="1"/>
  <c r="E12" i="12"/>
  <c r="E92" i="12" s="1"/>
  <c r="D12" i="12"/>
  <c r="D92" i="12" s="1"/>
  <c r="C12" i="12"/>
  <c r="C92" i="12" s="1"/>
  <c r="B12" i="12"/>
  <c r="B92" i="12" s="1"/>
  <c r="W5" i="12"/>
  <c r="W3" i="12" s="1"/>
  <c r="V5" i="12"/>
  <c r="V3" i="12" s="1"/>
  <c r="U5" i="12"/>
  <c r="U3" i="12" s="1"/>
  <c r="T5" i="12"/>
  <c r="T3" i="12" s="1"/>
  <c r="T5" i="4" s="1"/>
  <c r="S5" i="12"/>
  <c r="S3" i="12" s="1"/>
  <c r="S5" i="4" s="1"/>
  <c r="R5" i="12"/>
  <c r="R82" i="12" s="1"/>
  <c r="Q5" i="12"/>
  <c r="Q82" i="12" s="1"/>
  <c r="P5" i="12"/>
  <c r="P3" i="12" s="1"/>
  <c r="P5" i="4" s="1"/>
  <c r="O5" i="12"/>
  <c r="O3" i="12" s="1"/>
  <c r="N5" i="12"/>
  <c r="N3" i="12" s="1"/>
  <c r="M5" i="12"/>
  <c r="M3" i="12" s="1"/>
  <c r="L5" i="12"/>
  <c r="L3" i="12" s="1"/>
  <c r="K5" i="12"/>
  <c r="K3" i="12" s="1"/>
  <c r="J5" i="12"/>
  <c r="I5" i="12"/>
  <c r="H5" i="12"/>
  <c r="H3" i="12" s="1"/>
  <c r="G5" i="12"/>
  <c r="G3" i="12" s="1"/>
  <c r="F5" i="12"/>
  <c r="F3" i="12" s="1"/>
  <c r="E5" i="12"/>
  <c r="E3" i="12" s="1"/>
  <c r="D5" i="12"/>
  <c r="D3" i="12" s="1"/>
  <c r="C5" i="12"/>
  <c r="C3" i="12" s="1"/>
  <c r="B5" i="12"/>
  <c r="Q3" i="12"/>
  <c r="Q5" i="4" s="1"/>
  <c r="J3" i="12"/>
  <c r="I3" i="12"/>
  <c r="B3" i="12"/>
  <c r="A1" i="12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K125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I111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I107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W79" i="11"/>
  <c r="W54" i="11" s="1"/>
  <c r="V79" i="11"/>
  <c r="V54" i="11" s="1"/>
  <c r="V123" i="11" s="1"/>
  <c r="U79" i="11"/>
  <c r="U156" i="11" s="1"/>
  <c r="T79" i="11"/>
  <c r="T54" i="11" s="1"/>
  <c r="S79" i="11"/>
  <c r="S54" i="11" s="1"/>
  <c r="R79" i="11"/>
  <c r="R54" i="11" s="1"/>
  <c r="Q79" i="11"/>
  <c r="Q54" i="11" s="1"/>
  <c r="Q132" i="11" s="1"/>
  <c r="P79" i="11"/>
  <c r="P54" i="11" s="1"/>
  <c r="P132" i="11" s="1"/>
  <c r="O79" i="11"/>
  <c r="O54" i="11" s="1"/>
  <c r="N79" i="11"/>
  <c r="N54" i="11" s="1"/>
  <c r="N147" i="11" s="1"/>
  <c r="M79" i="11"/>
  <c r="M54" i="11" s="1"/>
  <c r="L79" i="11"/>
  <c r="L156" i="11" s="1"/>
  <c r="K79" i="11"/>
  <c r="K54" i="11" s="1"/>
  <c r="J79" i="11"/>
  <c r="J54" i="11" s="1"/>
  <c r="J129" i="11" s="1"/>
  <c r="I79" i="11"/>
  <c r="I54" i="11" s="1"/>
  <c r="I132" i="11" s="1"/>
  <c r="H79" i="11"/>
  <c r="H54" i="11" s="1"/>
  <c r="H132" i="11" s="1"/>
  <c r="G79" i="11"/>
  <c r="G54" i="11" s="1"/>
  <c r="F79" i="11"/>
  <c r="E79" i="11"/>
  <c r="E156" i="11" s="1"/>
  <c r="D79" i="11"/>
  <c r="C79" i="11"/>
  <c r="C54" i="11" s="1"/>
  <c r="B79" i="11"/>
  <c r="B54" i="11" s="1"/>
  <c r="F54" i="11"/>
  <c r="F147" i="11" s="1"/>
  <c r="D54" i="11"/>
  <c r="D147" i="11" s="1"/>
  <c r="W35" i="11"/>
  <c r="V35" i="11"/>
  <c r="U35" i="11"/>
  <c r="T35" i="11"/>
  <c r="S35" i="11"/>
  <c r="S5" i="11" s="1"/>
  <c r="S136" i="11" s="1"/>
  <c r="R35" i="11"/>
  <c r="R5" i="11" s="1"/>
  <c r="R136" i="11" s="1"/>
  <c r="Q35" i="11"/>
  <c r="Q5" i="11" s="1"/>
  <c r="P35" i="11"/>
  <c r="P111" i="11" s="1"/>
  <c r="O35" i="11"/>
  <c r="N35" i="11"/>
  <c r="M35" i="11"/>
  <c r="L35" i="11"/>
  <c r="K35" i="11"/>
  <c r="K145" i="11" s="1"/>
  <c r="J35" i="11"/>
  <c r="I35" i="11"/>
  <c r="H35" i="11"/>
  <c r="H111" i="11" s="1"/>
  <c r="G35" i="11"/>
  <c r="F35" i="11"/>
  <c r="E35" i="11"/>
  <c r="D35" i="11"/>
  <c r="C35" i="11"/>
  <c r="B35" i="11"/>
  <c r="P5" i="11"/>
  <c r="P136" i="11" s="1"/>
  <c r="J5" i="11"/>
  <c r="J112" i="11" s="1"/>
  <c r="I5" i="11"/>
  <c r="I136" i="11" s="1"/>
  <c r="H5" i="11"/>
  <c r="H136" i="11" s="1"/>
  <c r="C5" i="11"/>
  <c r="C108" i="11" s="1"/>
  <c r="B5" i="11"/>
  <c r="B108" i="11" s="1"/>
  <c r="A1" i="11"/>
  <c r="R156" i="10"/>
  <c r="Q156" i="10"/>
  <c r="J156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T128" i="10"/>
  <c r="S128" i="10"/>
  <c r="K128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W126" i="10"/>
  <c r="V126" i="10"/>
  <c r="U126" i="10"/>
  <c r="T126" i="10"/>
  <c r="S126" i="10"/>
  <c r="R126" i="10"/>
  <c r="Q126" i="10"/>
  <c r="P126" i="10"/>
  <c r="O126" i="10"/>
  <c r="N126" i="10"/>
  <c r="N117" i="10" s="1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W121" i="10"/>
  <c r="V121" i="10"/>
  <c r="U121" i="10"/>
  <c r="T121" i="10"/>
  <c r="S121" i="10"/>
  <c r="R121" i="10"/>
  <c r="Q121" i="10"/>
  <c r="P121" i="10"/>
  <c r="O121" i="10"/>
  <c r="N121" i="10"/>
  <c r="M121" i="10"/>
  <c r="M117" i="10" s="1"/>
  <c r="L121" i="10"/>
  <c r="K121" i="10"/>
  <c r="J121" i="10"/>
  <c r="I121" i="10"/>
  <c r="H121" i="10"/>
  <c r="G121" i="10"/>
  <c r="F121" i="10"/>
  <c r="E121" i="10"/>
  <c r="D121" i="10"/>
  <c r="C121" i="10"/>
  <c r="B121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W118" i="10"/>
  <c r="W117" i="10" s="1"/>
  <c r="V118" i="10"/>
  <c r="U118" i="10"/>
  <c r="U117" i="10" s="1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B118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M111" i="10"/>
  <c r="G111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W102" i="10"/>
  <c r="V102" i="10"/>
  <c r="U102" i="10"/>
  <c r="T102" i="10"/>
  <c r="S102" i="10"/>
  <c r="R102" i="10"/>
  <c r="Q102" i="10"/>
  <c r="P102" i="10"/>
  <c r="O102" i="10"/>
  <c r="N102" i="10"/>
  <c r="N100" i="10" s="1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W101" i="10"/>
  <c r="V101" i="10"/>
  <c r="U101" i="10"/>
  <c r="T101" i="10"/>
  <c r="S101" i="10"/>
  <c r="R101" i="10"/>
  <c r="Q101" i="10"/>
  <c r="P101" i="10"/>
  <c r="O101" i="10"/>
  <c r="O100" i="10" s="1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B101" i="10"/>
  <c r="W79" i="10"/>
  <c r="V79" i="10"/>
  <c r="U79" i="10"/>
  <c r="T79" i="10"/>
  <c r="S79" i="10"/>
  <c r="S156" i="10" s="1"/>
  <c r="R79" i="10"/>
  <c r="R128" i="10" s="1"/>
  <c r="Q79" i="10"/>
  <c r="Q128" i="10" s="1"/>
  <c r="P79" i="10"/>
  <c r="P156" i="10" s="1"/>
  <c r="O79" i="10"/>
  <c r="N79" i="10"/>
  <c r="M79" i="10"/>
  <c r="L79" i="10"/>
  <c r="L156" i="10" s="1"/>
  <c r="K79" i="10"/>
  <c r="K156" i="10" s="1"/>
  <c r="J79" i="10"/>
  <c r="J128" i="10" s="1"/>
  <c r="I79" i="10"/>
  <c r="I128" i="10" s="1"/>
  <c r="H79" i="10"/>
  <c r="H156" i="10" s="1"/>
  <c r="G79" i="10"/>
  <c r="F79" i="10"/>
  <c r="E79" i="10"/>
  <c r="D79" i="10"/>
  <c r="D156" i="10" s="1"/>
  <c r="C79" i="10"/>
  <c r="C128" i="10" s="1"/>
  <c r="B79" i="10"/>
  <c r="B128" i="10" s="1"/>
  <c r="W35" i="10"/>
  <c r="W111" i="10" s="1"/>
  <c r="V35" i="10"/>
  <c r="V111" i="10" s="1"/>
  <c r="U35" i="10"/>
  <c r="U111" i="10" s="1"/>
  <c r="T35" i="10"/>
  <c r="S35" i="10"/>
  <c r="R35" i="10"/>
  <c r="Q35" i="10"/>
  <c r="P35" i="10"/>
  <c r="O35" i="10"/>
  <c r="O111" i="10" s="1"/>
  <c r="N35" i="10"/>
  <c r="N111" i="10" s="1"/>
  <c r="M35" i="10"/>
  <c r="L35" i="10"/>
  <c r="K35" i="10"/>
  <c r="J35" i="10"/>
  <c r="J145" i="10" s="1"/>
  <c r="I35" i="10"/>
  <c r="I145" i="10" s="1"/>
  <c r="H35" i="10"/>
  <c r="G35" i="10"/>
  <c r="F35" i="10"/>
  <c r="F111" i="10" s="1"/>
  <c r="E35" i="10"/>
  <c r="E111" i="10" s="1"/>
  <c r="D35" i="10"/>
  <c r="C35" i="10"/>
  <c r="B35" i="10"/>
  <c r="B145" i="10" s="1"/>
  <c r="A1" i="10"/>
  <c r="S156" i="9"/>
  <c r="R156" i="9"/>
  <c r="K156" i="9"/>
  <c r="C156" i="9"/>
  <c r="W155" i="9"/>
  <c r="V155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W154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I147" i="9" s="1"/>
  <c r="H152" i="9"/>
  <c r="G152" i="9"/>
  <c r="F152" i="9"/>
  <c r="E152" i="9"/>
  <c r="D152" i="9"/>
  <c r="C152" i="9"/>
  <c r="B152" i="9"/>
  <c r="W151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W150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W149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W148" i="9"/>
  <c r="V148" i="9"/>
  <c r="U148" i="9"/>
  <c r="T148" i="9"/>
  <c r="S148" i="9"/>
  <c r="R148" i="9"/>
  <c r="Q148" i="9"/>
  <c r="P148" i="9"/>
  <c r="O148" i="9"/>
  <c r="N148" i="9"/>
  <c r="M148" i="9"/>
  <c r="M147" i="9" s="1"/>
  <c r="L148" i="9"/>
  <c r="K148" i="9"/>
  <c r="J148" i="9"/>
  <c r="I148" i="9"/>
  <c r="H148" i="9"/>
  <c r="G148" i="9"/>
  <c r="F148" i="9"/>
  <c r="E148" i="9"/>
  <c r="D148" i="9"/>
  <c r="C148" i="9"/>
  <c r="B148" i="9"/>
  <c r="O145" i="9"/>
  <c r="F145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F136" i="9" s="1"/>
  <c r="E137" i="9"/>
  <c r="D137" i="9"/>
  <c r="C137" i="9"/>
  <c r="B137" i="9"/>
  <c r="W131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W129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U128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W122" i="9"/>
  <c r="V122" i="9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W121" i="9"/>
  <c r="V121" i="9"/>
  <c r="U121" i="9"/>
  <c r="T121" i="9"/>
  <c r="S121" i="9"/>
  <c r="R121" i="9"/>
  <c r="Q121" i="9"/>
  <c r="P121" i="9"/>
  <c r="O121" i="9"/>
  <c r="N121" i="9"/>
  <c r="M121" i="9"/>
  <c r="L121" i="9"/>
  <c r="K121" i="9"/>
  <c r="J121" i="9"/>
  <c r="I121" i="9"/>
  <c r="H121" i="9"/>
  <c r="G121" i="9"/>
  <c r="F121" i="9"/>
  <c r="E121" i="9"/>
  <c r="D121" i="9"/>
  <c r="C121" i="9"/>
  <c r="B121" i="9"/>
  <c r="W120" i="9"/>
  <c r="V120" i="9"/>
  <c r="U120" i="9"/>
  <c r="T120" i="9"/>
  <c r="S120" i="9"/>
  <c r="R120" i="9"/>
  <c r="Q120" i="9"/>
  <c r="P120" i="9"/>
  <c r="O120" i="9"/>
  <c r="N120" i="9"/>
  <c r="M120" i="9"/>
  <c r="L120" i="9"/>
  <c r="K120" i="9"/>
  <c r="J120" i="9"/>
  <c r="I120" i="9"/>
  <c r="H120" i="9"/>
  <c r="G120" i="9"/>
  <c r="F120" i="9"/>
  <c r="E120" i="9"/>
  <c r="D120" i="9"/>
  <c r="C120" i="9"/>
  <c r="B120" i="9"/>
  <c r="W119" i="9"/>
  <c r="V119" i="9"/>
  <c r="U119" i="9"/>
  <c r="T119" i="9"/>
  <c r="S119" i="9"/>
  <c r="R119" i="9"/>
  <c r="Q119" i="9"/>
  <c r="P119" i="9"/>
  <c r="O119" i="9"/>
  <c r="N119" i="9"/>
  <c r="M119" i="9"/>
  <c r="L119" i="9"/>
  <c r="K119" i="9"/>
  <c r="J119" i="9"/>
  <c r="I119" i="9"/>
  <c r="H119" i="9"/>
  <c r="G119" i="9"/>
  <c r="F119" i="9"/>
  <c r="E119" i="9"/>
  <c r="D119" i="9"/>
  <c r="C119" i="9"/>
  <c r="B119" i="9"/>
  <c r="W118" i="9"/>
  <c r="W117" i="9" s="1"/>
  <c r="V118" i="9"/>
  <c r="V117" i="9" s="1"/>
  <c r="U118" i="9"/>
  <c r="T118" i="9"/>
  <c r="S118" i="9"/>
  <c r="R118" i="9"/>
  <c r="Q118" i="9"/>
  <c r="P118" i="9"/>
  <c r="O118" i="9"/>
  <c r="N118" i="9"/>
  <c r="M118" i="9"/>
  <c r="L118" i="9"/>
  <c r="K118" i="9"/>
  <c r="K117" i="9" s="1"/>
  <c r="J118" i="9"/>
  <c r="I118" i="9"/>
  <c r="H118" i="9"/>
  <c r="G118" i="9"/>
  <c r="F118" i="9"/>
  <c r="E118" i="9"/>
  <c r="D118" i="9"/>
  <c r="C118" i="9"/>
  <c r="B118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W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O111" i="9"/>
  <c r="H111" i="9"/>
  <c r="G111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W107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W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W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W104" i="9"/>
  <c r="V104" i="9"/>
  <c r="U104" i="9"/>
  <c r="T104" i="9"/>
  <c r="S104" i="9"/>
  <c r="R104" i="9"/>
  <c r="Q104" i="9"/>
  <c r="Q100" i="9" s="1"/>
  <c r="P104" i="9"/>
  <c r="O104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W103" i="9"/>
  <c r="V103" i="9"/>
  <c r="U103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D103" i="9"/>
  <c r="C103" i="9"/>
  <c r="B103" i="9"/>
  <c r="W102" i="9"/>
  <c r="V102" i="9"/>
  <c r="U102" i="9"/>
  <c r="T102" i="9"/>
  <c r="S102" i="9"/>
  <c r="R102" i="9"/>
  <c r="Q102" i="9"/>
  <c r="P102" i="9"/>
  <c r="O102" i="9"/>
  <c r="N102" i="9"/>
  <c r="M102" i="9"/>
  <c r="L102" i="9"/>
  <c r="K102" i="9"/>
  <c r="J102" i="9"/>
  <c r="I102" i="9"/>
  <c r="H102" i="9"/>
  <c r="G102" i="9"/>
  <c r="F102" i="9"/>
  <c r="E102" i="9"/>
  <c r="D102" i="9"/>
  <c r="C102" i="9"/>
  <c r="B102" i="9"/>
  <c r="W101" i="9"/>
  <c r="V101" i="9"/>
  <c r="U101" i="9"/>
  <c r="T101" i="9"/>
  <c r="S101" i="9"/>
  <c r="R101" i="9"/>
  <c r="Q101" i="9"/>
  <c r="P101" i="9"/>
  <c r="O101" i="9"/>
  <c r="N101" i="9"/>
  <c r="M101" i="9"/>
  <c r="L101" i="9"/>
  <c r="K101" i="9"/>
  <c r="J101" i="9"/>
  <c r="I101" i="9"/>
  <c r="I100" i="9" s="1"/>
  <c r="H101" i="9"/>
  <c r="G101" i="9"/>
  <c r="F101" i="9"/>
  <c r="E101" i="9"/>
  <c r="D101" i="9"/>
  <c r="C101" i="9"/>
  <c r="B101" i="9"/>
  <c r="W79" i="9"/>
  <c r="V79" i="9"/>
  <c r="U79" i="9"/>
  <c r="U156" i="9" s="1"/>
  <c r="T79" i="9"/>
  <c r="T156" i="9" s="1"/>
  <c r="S79" i="9"/>
  <c r="S128" i="9" s="1"/>
  <c r="R79" i="9"/>
  <c r="R128" i="9" s="1"/>
  <c r="Q79" i="9"/>
  <c r="Q156" i="9" s="1"/>
  <c r="P79" i="9"/>
  <c r="P156" i="9" s="1"/>
  <c r="O79" i="9"/>
  <c r="N79" i="9"/>
  <c r="M79" i="9"/>
  <c r="M156" i="9" s="1"/>
  <c r="L79" i="9"/>
  <c r="L156" i="9" s="1"/>
  <c r="K79" i="9"/>
  <c r="K128" i="9" s="1"/>
  <c r="J79" i="9"/>
  <c r="J128" i="9" s="1"/>
  <c r="I79" i="9"/>
  <c r="I156" i="9" s="1"/>
  <c r="H79" i="9"/>
  <c r="H156" i="9" s="1"/>
  <c r="G79" i="9"/>
  <c r="F79" i="9"/>
  <c r="E79" i="9"/>
  <c r="E156" i="9" s="1"/>
  <c r="D79" i="9"/>
  <c r="D156" i="9" s="1"/>
  <c r="C79" i="9"/>
  <c r="C128" i="9" s="1"/>
  <c r="B79" i="9"/>
  <c r="B128" i="9" s="1"/>
  <c r="W35" i="9"/>
  <c r="W145" i="9" s="1"/>
  <c r="V35" i="9"/>
  <c r="V145" i="9" s="1"/>
  <c r="U35" i="9"/>
  <c r="T35" i="9"/>
  <c r="T145" i="11" s="1"/>
  <c r="S35" i="9"/>
  <c r="S145" i="9" s="1"/>
  <c r="R35" i="9"/>
  <c r="R145" i="9" s="1"/>
  <c r="Q35" i="9"/>
  <c r="Q145" i="9" s="1"/>
  <c r="P35" i="9"/>
  <c r="P145" i="9" s="1"/>
  <c r="O35" i="9"/>
  <c r="N35" i="9"/>
  <c r="N145" i="10" s="1"/>
  <c r="M35" i="9"/>
  <c r="M145" i="10" s="1"/>
  <c r="L35" i="9"/>
  <c r="K35" i="9"/>
  <c r="K145" i="9" s="1"/>
  <c r="J35" i="9"/>
  <c r="J145" i="9" s="1"/>
  <c r="I35" i="9"/>
  <c r="I145" i="9" s="1"/>
  <c r="H35" i="9"/>
  <c r="H145" i="9" s="1"/>
  <c r="G35" i="9"/>
  <c r="G145" i="9" s="1"/>
  <c r="F35" i="9"/>
  <c r="E35" i="9"/>
  <c r="E145" i="10" s="1"/>
  <c r="D35" i="9"/>
  <c r="C35" i="9"/>
  <c r="C145" i="9" s="1"/>
  <c r="B35" i="9"/>
  <c r="B145" i="9" s="1"/>
  <c r="A1" i="9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W61" i="8"/>
  <c r="O60" i="8"/>
  <c r="M60" i="8"/>
  <c r="G60" i="8"/>
  <c r="F60" i="8"/>
  <c r="R58" i="8"/>
  <c r="I55" i="8"/>
  <c r="I100" i="4" s="1"/>
  <c r="H55" i="8"/>
  <c r="W53" i="8"/>
  <c r="W39" i="7" s="1"/>
  <c r="V53" i="8"/>
  <c r="V39" i="7" s="1"/>
  <c r="U53" i="8"/>
  <c r="U39" i="7" s="1"/>
  <c r="T53" i="8"/>
  <c r="T39" i="7" s="1"/>
  <c r="S53" i="8"/>
  <c r="S39" i="7" s="1"/>
  <c r="R53" i="8"/>
  <c r="R39" i="7" s="1"/>
  <c r="Q53" i="8"/>
  <c r="Q39" i="7" s="1"/>
  <c r="P53" i="8"/>
  <c r="P39" i="7" s="1"/>
  <c r="O53" i="8"/>
  <c r="O39" i="7" s="1"/>
  <c r="N53" i="8"/>
  <c r="N39" i="7" s="1"/>
  <c r="M53" i="8"/>
  <c r="M39" i="7" s="1"/>
  <c r="L53" i="8"/>
  <c r="L39" i="7" s="1"/>
  <c r="K53" i="8"/>
  <c r="K39" i="7" s="1"/>
  <c r="J53" i="8"/>
  <c r="J39" i="7" s="1"/>
  <c r="I53" i="8"/>
  <c r="I39" i="7" s="1"/>
  <c r="H53" i="8"/>
  <c r="G53" i="8"/>
  <c r="F53" i="8"/>
  <c r="E53" i="8"/>
  <c r="D53" i="8"/>
  <c r="C53" i="8"/>
  <c r="B53" i="8"/>
  <c r="B39" i="7" s="1"/>
  <c r="W49" i="8"/>
  <c r="V49" i="8"/>
  <c r="V61" i="8" s="1"/>
  <c r="U49" i="8"/>
  <c r="U61" i="8" s="1"/>
  <c r="T49" i="8"/>
  <c r="T61" i="8" s="1"/>
  <c r="S49" i="8"/>
  <c r="S61" i="8" s="1"/>
  <c r="R49" i="8"/>
  <c r="R61" i="8" s="1"/>
  <c r="Q49" i="8"/>
  <c r="Q61" i="8" s="1"/>
  <c r="P49" i="8"/>
  <c r="O49" i="8"/>
  <c r="N49" i="8"/>
  <c r="N61" i="8" s="1"/>
  <c r="M49" i="8"/>
  <c r="M61" i="8" s="1"/>
  <c r="L49" i="8"/>
  <c r="L61" i="8" s="1"/>
  <c r="K49" i="8"/>
  <c r="K54" i="4" s="1"/>
  <c r="J49" i="8"/>
  <c r="J54" i="4" s="1"/>
  <c r="I49" i="8"/>
  <c r="I54" i="4" s="1"/>
  <c r="H49" i="8"/>
  <c r="H61" i="8" s="1"/>
  <c r="G49" i="8"/>
  <c r="G54" i="4" s="1"/>
  <c r="F49" i="8"/>
  <c r="F61" i="8" s="1"/>
  <c r="E49" i="8"/>
  <c r="E61" i="8" s="1"/>
  <c r="D49" i="8"/>
  <c r="D61" i="8" s="1"/>
  <c r="C49" i="8"/>
  <c r="B49" i="8"/>
  <c r="B61" i="8" s="1"/>
  <c r="W48" i="8"/>
  <c r="W60" i="8" s="1"/>
  <c r="V48" i="8"/>
  <c r="V60" i="8" s="1"/>
  <c r="U48" i="8"/>
  <c r="U60" i="8" s="1"/>
  <c r="T48" i="8"/>
  <c r="T60" i="8" s="1"/>
  <c r="S48" i="8"/>
  <c r="S60" i="8" s="1"/>
  <c r="R48" i="8"/>
  <c r="Q48" i="8"/>
  <c r="P48" i="8"/>
  <c r="O48" i="8"/>
  <c r="N48" i="8"/>
  <c r="N60" i="8" s="1"/>
  <c r="M48" i="8"/>
  <c r="L48" i="8"/>
  <c r="L60" i="8" s="1"/>
  <c r="K48" i="8"/>
  <c r="K60" i="8" s="1"/>
  <c r="J48" i="8"/>
  <c r="I48" i="8"/>
  <c r="I66" i="8" s="1"/>
  <c r="I155" i="4" s="1"/>
  <c r="H48" i="8"/>
  <c r="G48" i="8"/>
  <c r="F48" i="8"/>
  <c r="E48" i="8"/>
  <c r="E53" i="4" s="1"/>
  <c r="D48" i="8"/>
  <c r="D60" i="8" s="1"/>
  <c r="C48" i="8"/>
  <c r="C60" i="8" s="1"/>
  <c r="B48" i="8"/>
  <c r="B53" i="4" s="1"/>
  <c r="W47" i="8"/>
  <c r="W52" i="4" s="1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W22" i="8"/>
  <c r="W20" i="8" s="1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G20" i="8" s="1"/>
  <c r="F22" i="8"/>
  <c r="E22" i="8"/>
  <c r="D22" i="8"/>
  <c r="C22" i="8"/>
  <c r="B22" i="8"/>
  <c r="W21" i="8"/>
  <c r="V21" i="8"/>
  <c r="U21" i="8"/>
  <c r="T21" i="8"/>
  <c r="S21" i="8"/>
  <c r="R21" i="8"/>
  <c r="Q21" i="8"/>
  <c r="P21" i="8"/>
  <c r="O21" i="8"/>
  <c r="N21" i="8"/>
  <c r="M21" i="8"/>
  <c r="L21" i="8"/>
  <c r="L20" i="8" s="1"/>
  <c r="K21" i="8"/>
  <c r="J21" i="8"/>
  <c r="J20" i="8" s="1"/>
  <c r="I21" i="8"/>
  <c r="H21" i="8"/>
  <c r="G21" i="8"/>
  <c r="F21" i="8"/>
  <c r="E21" i="8"/>
  <c r="D21" i="8"/>
  <c r="C21" i="8"/>
  <c r="C20" i="8" s="1"/>
  <c r="B21" i="8"/>
  <c r="B20" i="8" s="1"/>
  <c r="R20" i="8"/>
  <c r="Q20" i="8"/>
  <c r="I20" i="8"/>
  <c r="W19" i="8"/>
  <c r="V19" i="8"/>
  <c r="U19" i="8"/>
  <c r="T19" i="8"/>
  <c r="S19" i="8"/>
  <c r="R19" i="8"/>
  <c r="Q19" i="8"/>
  <c r="P19" i="8"/>
  <c r="P17" i="8" s="1"/>
  <c r="O19" i="8"/>
  <c r="N19" i="8"/>
  <c r="M19" i="8"/>
  <c r="L19" i="8"/>
  <c r="K19" i="8"/>
  <c r="K17" i="8" s="1"/>
  <c r="J19" i="8"/>
  <c r="I19" i="8"/>
  <c r="H19" i="8"/>
  <c r="G19" i="8"/>
  <c r="F19" i="8"/>
  <c r="E19" i="8"/>
  <c r="D19" i="8"/>
  <c r="C19" i="8"/>
  <c r="W18" i="8"/>
  <c r="W17" i="8" s="1"/>
  <c r="V18" i="8"/>
  <c r="V17" i="8" s="1"/>
  <c r="U18" i="8"/>
  <c r="U17" i="8" s="1"/>
  <c r="T18" i="8"/>
  <c r="T17" i="8" s="1"/>
  <c r="S18" i="8"/>
  <c r="R18" i="8"/>
  <c r="R17" i="8" s="1"/>
  <c r="Q18" i="8"/>
  <c r="P18" i="8"/>
  <c r="O18" i="8"/>
  <c r="N18" i="8"/>
  <c r="M18" i="8"/>
  <c r="L18" i="8"/>
  <c r="K18" i="8"/>
  <c r="J18" i="8"/>
  <c r="I18" i="8"/>
  <c r="H18" i="8"/>
  <c r="G18" i="8"/>
  <c r="G17" i="8" s="1"/>
  <c r="F18" i="8"/>
  <c r="E18" i="8"/>
  <c r="E17" i="8" s="1"/>
  <c r="D18" i="8"/>
  <c r="C18" i="8"/>
  <c r="C17" i="8" s="1"/>
  <c r="S17" i="8"/>
  <c r="Q17" i="8"/>
  <c r="J17" i="8"/>
  <c r="I17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W7" i="8"/>
  <c r="W62" i="8" s="1"/>
  <c r="V7" i="8"/>
  <c r="V62" i="8" s="1"/>
  <c r="U7" i="8"/>
  <c r="U62" i="8" s="1"/>
  <c r="T7" i="8"/>
  <c r="T62" i="8" s="1"/>
  <c r="S7" i="8"/>
  <c r="S62" i="8" s="1"/>
  <c r="R7" i="8"/>
  <c r="R62" i="8" s="1"/>
  <c r="Q7" i="8"/>
  <c r="P7" i="8"/>
  <c r="P62" i="8" s="1"/>
  <c r="O7" i="8"/>
  <c r="O62" i="8" s="1"/>
  <c r="N7" i="8"/>
  <c r="N62" i="8" s="1"/>
  <c r="M7" i="8"/>
  <c r="M62" i="8" s="1"/>
  <c r="L7" i="8"/>
  <c r="L62" i="8" s="1"/>
  <c r="K7" i="8"/>
  <c r="K62" i="8" s="1"/>
  <c r="J7" i="8"/>
  <c r="J62" i="8" s="1"/>
  <c r="I7" i="8"/>
  <c r="H7" i="8"/>
  <c r="H62" i="8" s="1"/>
  <c r="G7" i="8"/>
  <c r="G62" i="8" s="1"/>
  <c r="F7" i="8"/>
  <c r="F62" i="8" s="1"/>
  <c r="E7" i="8"/>
  <c r="E62" i="8" s="1"/>
  <c r="D7" i="8"/>
  <c r="D62" i="8" s="1"/>
  <c r="C7" i="8"/>
  <c r="C62" i="8" s="1"/>
  <c r="B7" i="8"/>
  <c r="B62" i="8" s="1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J4" i="4" s="1"/>
  <c r="I3" i="8"/>
  <c r="I4" i="4" s="1"/>
  <c r="H3" i="8"/>
  <c r="H4" i="4" s="1"/>
  <c r="G3" i="8"/>
  <c r="G4" i="4" s="1"/>
  <c r="F3" i="8"/>
  <c r="F4" i="4" s="1"/>
  <c r="E3" i="8"/>
  <c r="D3" i="8"/>
  <c r="C3" i="8"/>
  <c r="B3" i="8"/>
  <c r="A1" i="8"/>
  <c r="A54" i="7"/>
  <c r="A53" i="7"/>
  <c r="A47" i="7"/>
  <c r="T42" i="7"/>
  <c r="Q42" i="7"/>
  <c r="J42" i="7"/>
  <c r="H42" i="7"/>
  <c r="G42" i="7"/>
  <c r="F42" i="7"/>
  <c r="E42" i="7"/>
  <c r="D42" i="7"/>
  <c r="C42" i="7"/>
  <c r="B42" i="7"/>
  <c r="V41" i="7"/>
  <c r="P41" i="7"/>
  <c r="L41" i="7"/>
  <c r="D41" i="7"/>
  <c r="V40" i="7"/>
  <c r="U40" i="7"/>
  <c r="T40" i="7"/>
  <c r="S40" i="7"/>
  <c r="R40" i="7"/>
  <c r="P40" i="7"/>
  <c r="J40" i="7"/>
  <c r="H39" i="7"/>
  <c r="G39" i="7"/>
  <c r="F39" i="7"/>
  <c r="E39" i="7"/>
  <c r="D39" i="7"/>
  <c r="C39" i="7"/>
  <c r="B27" i="7"/>
  <c r="Q27" i="7"/>
  <c r="L27" i="7"/>
  <c r="E27" i="7"/>
  <c r="P16" i="7"/>
  <c r="K16" i="7"/>
  <c r="W16" i="7"/>
  <c r="T16" i="7"/>
  <c r="N16" i="7"/>
  <c r="L16" i="7"/>
  <c r="J16" i="7"/>
  <c r="D16" i="7"/>
  <c r="K10" i="7"/>
  <c r="C10" i="7"/>
  <c r="T10" i="7"/>
  <c r="U10" i="7"/>
  <c r="P10" i="7"/>
  <c r="N10" i="7"/>
  <c r="H10" i="7"/>
  <c r="W51" i="7"/>
  <c r="V51" i="7"/>
  <c r="U51" i="7"/>
  <c r="T51" i="7"/>
  <c r="S51" i="7"/>
  <c r="R51" i="7"/>
  <c r="P51" i="7"/>
  <c r="O51" i="7"/>
  <c r="N51" i="7"/>
  <c r="M51" i="7"/>
  <c r="L51" i="7"/>
  <c r="K51" i="7"/>
  <c r="J51" i="7"/>
  <c r="H51" i="7"/>
  <c r="G51" i="7"/>
  <c r="F51" i="7"/>
  <c r="E51" i="7"/>
  <c r="D51" i="7"/>
  <c r="C51" i="7"/>
  <c r="B51" i="7"/>
  <c r="V50" i="7"/>
  <c r="U50" i="7"/>
  <c r="T50" i="7"/>
  <c r="S50" i="7"/>
  <c r="R50" i="7"/>
  <c r="Q50" i="7"/>
  <c r="P50" i="7"/>
  <c r="N50" i="7"/>
  <c r="M50" i="7"/>
  <c r="L50" i="7"/>
  <c r="K50" i="7"/>
  <c r="J50" i="7"/>
  <c r="I50" i="7"/>
  <c r="H50" i="7"/>
  <c r="F50" i="7"/>
  <c r="E50" i="7"/>
  <c r="D50" i="7"/>
  <c r="C50" i="7"/>
  <c r="B50" i="7"/>
  <c r="W49" i="7"/>
  <c r="V49" i="7"/>
  <c r="T49" i="7"/>
  <c r="S49" i="7"/>
  <c r="R49" i="7"/>
  <c r="Q49" i="7"/>
  <c r="P49" i="7"/>
  <c r="O49" i="7"/>
  <c r="N49" i="7"/>
  <c r="L49" i="7"/>
  <c r="K49" i="7"/>
  <c r="J49" i="7"/>
  <c r="I49" i="7"/>
  <c r="H49" i="7"/>
  <c r="G49" i="7"/>
  <c r="F49" i="7"/>
  <c r="D49" i="7"/>
  <c r="C49" i="7"/>
  <c r="B49" i="7"/>
  <c r="W48" i="7"/>
  <c r="V48" i="7"/>
  <c r="U48" i="7"/>
  <c r="T48" i="7"/>
  <c r="R48" i="7"/>
  <c r="Q48" i="7"/>
  <c r="P48" i="7"/>
  <c r="O48" i="7"/>
  <c r="N48" i="7"/>
  <c r="M48" i="7"/>
  <c r="L48" i="7"/>
  <c r="J48" i="7"/>
  <c r="I48" i="7"/>
  <c r="H48" i="7"/>
  <c r="G48" i="7"/>
  <c r="F48" i="7"/>
  <c r="E48" i="7"/>
  <c r="D48" i="7"/>
  <c r="B48" i="7"/>
  <c r="A1" i="7"/>
  <c r="A48" i="6"/>
  <c r="A47" i="6"/>
  <c r="A41" i="6"/>
  <c r="E27" i="6"/>
  <c r="D27" i="6"/>
  <c r="L27" i="6"/>
  <c r="W27" i="6"/>
  <c r="T27" i="6"/>
  <c r="N27" i="6"/>
  <c r="B27" i="6"/>
  <c r="V16" i="6"/>
  <c r="I16" i="6"/>
  <c r="G16" i="6"/>
  <c r="S16" i="6"/>
  <c r="N16" i="6"/>
  <c r="H10" i="6"/>
  <c r="I10" i="6"/>
  <c r="U10" i="6"/>
  <c r="T10" i="6"/>
  <c r="R10" i="6"/>
  <c r="O10" i="6"/>
  <c r="J10" i="6"/>
  <c r="E10" i="6"/>
  <c r="B10" i="6"/>
  <c r="M10" i="6"/>
  <c r="C10" i="6"/>
  <c r="A1" i="6"/>
  <c r="A48" i="5"/>
  <c r="A47" i="5"/>
  <c r="A41" i="5"/>
  <c r="S16" i="5"/>
  <c r="B16" i="5"/>
  <c r="C16" i="5"/>
  <c r="K16" i="5"/>
  <c r="O10" i="5"/>
  <c r="H10" i="5"/>
  <c r="P10" i="5"/>
  <c r="G10" i="5"/>
  <c r="W10" i="5"/>
  <c r="D10" i="5"/>
  <c r="U10" i="5"/>
  <c r="S10" i="5"/>
  <c r="A1" i="5"/>
  <c r="W180" i="4"/>
  <c r="U180" i="4"/>
  <c r="S180" i="4"/>
  <c r="R180" i="4"/>
  <c r="N180" i="4"/>
  <c r="K180" i="4"/>
  <c r="J180" i="4"/>
  <c r="I180" i="4"/>
  <c r="H180" i="4"/>
  <c r="G180" i="4"/>
  <c r="F180" i="4"/>
  <c r="E180" i="4"/>
  <c r="D180" i="4"/>
  <c r="C180" i="4"/>
  <c r="B180" i="4"/>
  <c r="W179" i="4"/>
  <c r="V179" i="4"/>
  <c r="U179" i="4"/>
  <c r="T179" i="4"/>
  <c r="S179" i="4"/>
  <c r="R179" i="4"/>
  <c r="Q179" i="4"/>
  <c r="O179" i="4"/>
  <c r="N179" i="4"/>
  <c r="M179" i="4"/>
  <c r="L179" i="4"/>
  <c r="K179" i="4"/>
  <c r="J179" i="4"/>
  <c r="I179" i="4"/>
  <c r="H179" i="4"/>
  <c r="E179" i="4"/>
  <c r="D179" i="4"/>
  <c r="C179" i="4"/>
  <c r="B179" i="4"/>
  <c r="S178" i="4"/>
  <c r="R178" i="4"/>
  <c r="P178" i="4"/>
  <c r="O178" i="4"/>
  <c r="N178" i="4"/>
  <c r="L178" i="4"/>
  <c r="K178" i="4"/>
  <c r="J178" i="4"/>
  <c r="I178" i="4"/>
  <c r="H178" i="4"/>
  <c r="G178" i="4"/>
  <c r="F178" i="4"/>
  <c r="E178" i="4"/>
  <c r="D178" i="4"/>
  <c r="C178" i="4"/>
  <c r="B178" i="4"/>
  <c r="V177" i="4"/>
  <c r="U177" i="4"/>
  <c r="T177" i="4"/>
  <c r="S177" i="4"/>
  <c r="R177" i="4"/>
  <c r="Q177" i="4"/>
  <c r="P177" i="4"/>
  <c r="O177" i="4"/>
  <c r="N177" i="4"/>
  <c r="L177" i="4"/>
  <c r="K177" i="4"/>
  <c r="J177" i="4"/>
  <c r="H177" i="4"/>
  <c r="G177" i="4"/>
  <c r="E177" i="4"/>
  <c r="D177" i="4"/>
  <c r="C177" i="4"/>
  <c r="W176" i="4"/>
  <c r="V176" i="4"/>
  <c r="U176" i="4"/>
  <c r="S176" i="4"/>
  <c r="Q176" i="4"/>
  <c r="P176" i="4"/>
  <c r="M176" i="4"/>
  <c r="L176" i="4"/>
  <c r="K176" i="4"/>
  <c r="H176" i="4"/>
  <c r="G176" i="4"/>
  <c r="E176" i="4"/>
  <c r="B176" i="4"/>
  <c r="V175" i="4"/>
  <c r="U175" i="4"/>
  <c r="T175" i="4"/>
  <c r="S175" i="4"/>
  <c r="R175" i="4"/>
  <c r="P175" i="4"/>
  <c r="O175" i="4"/>
  <c r="N175" i="4"/>
  <c r="M175" i="4"/>
  <c r="L175" i="4"/>
  <c r="K175" i="4"/>
  <c r="J175" i="4"/>
  <c r="I175" i="4"/>
  <c r="H175" i="4"/>
  <c r="F175" i="4"/>
  <c r="E175" i="4"/>
  <c r="D175" i="4"/>
  <c r="C175" i="4"/>
  <c r="B175" i="4"/>
  <c r="K174" i="4"/>
  <c r="I174" i="4"/>
  <c r="G174" i="4"/>
  <c r="F174" i="4"/>
  <c r="C174" i="4"/>
  <c r="W172" i="4"/>
  <c r="U172" i="4"/>
  <c r="S146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W125" i="4"/>
  <c r="V125" i="4"/>
  <c r="U125" i="4"/>
  <c r="T125" i="4"/>
  <c r="S125" i="4"/>
  <c r="O125" i="4"/>
  <c r="H125" i="4"/>
  <c r="G125" i="4"/>
  <c r="F125" i="4"/>
  <c r="E125" i="4"/>
  <c r="D125" i="4"/>
  <c r="C125" i="4"/>
  <c r="B125" i="4"/>
  <c r="W124" i="4"/>
  <c r="V124" i="4"/>
  <c r="U124" i="4"/>
  <c r="T124" i="4"/>
  <c r="S124" i="4"/>
  <c r="Q124" i="4"/>
  <c r="P124" i="4"/>
  <c r="O124" i="4"/>
  <c r="N124" i="4"/>
  <c r="M124" i="4"/>
  <c r="L124" i="4"/>
  <c r="K124" i="4"/>
  <c r="J124" i="4"/>
  <c r="I124" i="4"/>
  <c r="H124" i="4"/>
  <c r="G124" i="4"/>
  <c r="E124" i="4"/>
  <c r="D124" i="4"/>
  <c r="C124" i="4"/>
  <c r="B124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W122" i="4"/>
  <c r="V122" i="4"/>
  <c r="T122" i="4"/>
  <c r="R122" i="4"/>
  <c r="Q122" i="4"/>
  <c r="P122" i="4"/>
  <c r="L122" i="4"/>
  <c r="K122" i="4"/>
  <c r="J122" i="4"/>
  <c r="I122" i="4"/>
  <c r="H122" i="4"/>
  <c r="G122" i="4"/>
  <c r="F122" i="4"/>
  <c r="E122" i="4"/>
  <c r="D122" i="4"/>
  <c r="C122" i="4"/>
  <c r="B122" i="4"/>
  <c r="V121" i="4"/>
  <c r="U121" i="4"/>
  <c r="T121" i="4"/>
  <c r="S121" i="4"/>
  <c r="R121" i="4"/>
  <c r="O121" i="4"/>
  <c r="N121" i="4"/>
  <c r="M121" i="4"/>
  <c r="L121" i="4"/>
  <c r="J121" i="4"/>
  <c r="I121" i="4"/>
  <c r="F121" i="4"/>
  <c r="D121" i="4"/>
  <c r="B121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J120" i="4"/>
  <c r="I120" i="4"/>
  <c r="F120" i="4"/>
  <c r="D120" i="4"/>
  <c r="C120" i="4"/>
  <c r="B120" i="4"/>
  <c r="W119" i="4"/>
  <c r="V119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C119" i="4"/>
  <c r="W118" i="4"/>
  <c r="V118" i="4"/>
  <c r="U118" i="4"/>
  <c r="T118" i="4"/>
  <c r="S118" i="4"/>
  <c r="R118" i="4"/>
  <c r="Q118" i="4"/>
  <c r="P118" i="4"/>
  <c r="M118" i="4"/>
  <c r="L118" i="4"/>
  <c r="K118" i="4"/>
  <c r="H118" i="4"/>
  <c r="G118" i="4"/>
  <c r="F118" i="4"/>
  <c r="E118" i="4"/>
  <c r="D118" i="4"/>
  <c r="C118" i="4"/>
  <c r="B118" i="4"/>
  <c r="W117" i="4"/>
  <c r="V117" i="4"/>
  <c r="U117" i="4"/>
  <c r="S117" i="4"/>
  <c r="Q117" i="4"/>
  <c r="P117" i="4"/>
  <c r="O117" i="4"/>
  <c r="N117" i="4"/>
  <c r="M117" i="4"/>
  <c r="L117" i="4"/>
  <c r="K117" i="4"/>
  <c r="J117" i="4"/>
  <c r="H117" i="4"/>
  <c r="G117" i="4"/>
  <c r="F117" i="4"/>
  <c r="E117" i="4"/>
  <c r="C117" i="4"/>
  <c r="B117" i="4"/>
  <c r="E116" i="4"/>
  <c r="W111" i="4"/>
  <c r="P111" i="4"/>
  <c r="M111" i="4"/>
  <c r="L111" i="4"/>
  <c r="J111" i="4"/>
  <c r="I111" i="4"/>
  <c r="H111" i="4"/>
  <c r="G111" i="4"/>
  <c r="V106" i="4"/>
  <c r="U106" i="4"/>
  <c r="S106" i="4"/>
  <c r="R106" i="4"/>
  <c r="Q106" i="4"/>
  <c r="P106" i="4"/>
  <c r="O106" i="4"/>
  <c r="N106" i="4"/>
  <c r="M106" i="4"/>
  <c r="K106" i="4"/>
  <c r="H106" i="4"/>
  <c r="G106" i="4"/>
  <c r="F106" i="4"/>
  <c r="J105" i="4"/>
  <c r="W103" i="4"/>
  <c r="V103" i="4"/>
  <c r="S103" i="4"/>
  <c r="N103" i="4"/>
  <c r="M103" i="4"/>
  <c r="K103" i="4"/>
  <c r="H103" i="4"/>
  <c r="G103" i="4"/>
  <c r="E103" i="4"/>
  <c r="C103" i="4"/>
  <c r="B103" i="4"/>
  <c r="W95" i="4"/>
  <c r="V95" i="4"/>
  <c r="U95" i="4"/>
  <c r="U94" i="4" s="1"/>
  <c r="T95" i="4"/>
  <c r="S95" i="4"/>
  <c r="S94" i="4" s="1"/>
  <c r="R95" i="4"/>
  <c r="Q95" i="4"/>
  <c r="P95" i="4"/>
  <c r="P94" i="4" s="1"/>
  <c r="O95" i="4"/>
  <c r="O94" i="4" s="1"/>
  <c r="N95" i="4"/>
  <c r="N94" i="4" s="1"/>
  <c r="M95" i="4"/>
  <c r="M94" i="4" s="1"/>
  <c r="L95" i="4"/>
  <c r="K95" i="4"/>
  <c r="K94" i="4" s="1"/>
  <c r="J95" i="4"/>
  <c r="I95" i="4"/>
  <c r="H95" i="4"/>
  <c r="H94" i="4" s="1"/>
  <c r="G95" i="4"/>
  <c r="G94" i="4" s="1"/>
  <c r="F95" i="4"/>
  <c r="F94" i="4" s="1"/>
  <c r="E95" i="4"/>
  <c r="D95" i="4"/>
  <c r="D94" i="4" s="1"/>
  <c r="C95" i="4"/>
  <c r="B95" i="4"/>
  <c r="S88" i="4"/>
  <c r="R88" i="4"/>
  <c r="K88" i="4"/>
  <c r="L88" i="4"/>
  <c r="G88" i="4"/>
  <c r="C88" i="4"/>
  <c r="W94" i="4"/>
  <c r="V94" i="4"/>
  <c r="E94" i="4"/>
  <c r="C94" i="4"/>
  <c r="W78" i="4"/>
  <c r="V78" i="4"/>
  <c r="U78" i="4"/>
  <c r="U151" i="4" s="1"/>
  <c r="T78" i="4"/>
  <c r="S78" i="4"/>
  <c r="R78" i="4"/>
  <c r="Q78" i="4"/>
  <c r="P78" i="4"/>
  <c r="P151" i="4" s="1"/>
  <c r="O78" i="4"/>
  <c r="N78" i="4"/>
  <c r="N151" i="4" s="1"/>
  <c r="M78" i="4"/>
  <c r="M151" i="4" s="1"/>
  <c r="L78" i="4"/>
  <c r="K78" i="4"/>
  <c r="K151" i="4" s="1"/>
  <c r="J78" i="4"/>
  <c r="I78" i="4"/>
  <c r="I151" i="4" s="1"/>
  <c r="H78" i="4"/>
  <c r="G78" i="4"/>
  <c r="F78" i="4"/>
  <c r="E78" i="4"/>
  <c r="E151" i="4" s="1"/>
  <c r="D78" i="4"/>
  <c r="C78" i="4"/>
  <c r="C151" i="4" s="1"/>
  <c r="B78" i="4"/>
  <c r="W77" i="4"/>
  <c r="W150" i="4" s="1"/>
  <c r="V77" i="4"/>
  <c r="V150" i="4" s="1"/>
  <c r="U77" i="4"/>
  <c r="T77" i="4"/>
  <c r="T150" i="4" s="1"/>
  <c r="S77" i="4"/>
  <c r="S150" i="4" s="1"/>
  <c r="R77" i="4"/>
  <c r="Q77" i="4"/>
  <c r="Q150" i="4" s="1"/>
  <c r="P77" i="4"/>
  <c r="P150" i="4" s="1"/>
  <c r="O77" i="4"/>
  <c r="O150" i="4" s="1"/>
  <c r="N77" i="4"/>
  <c r="N150" i="4" s="1"/>
  <c r="M77" i="4"/>
  <c r="L77" i="4"/>
  <c r="L150" i="4" s="1"/>
  <c r="K77" i="4"/>
  <c r="K150" i="4" s="1"/>
  <c r="J77" i="4"/>
  <c r="I77" i="4"/>
  <c r="H77" i="4"/>
  <c r="G77" i="4"/>
  <c r="F77" i="4"/>
  <c r="E77" i="4"/>
  <c r="D77" i="4"/>
  <c r="D150" i="4" s="1"/>
  <c r="C77" i="4"/>
  <c r="C150" i="4" s="1"/>
  <c r="B77" i="4"/>
  <c r="W76" i="4"/>
  <c r="W149" i="4" s="1"/>
  <c r="V76" i="4"/>
  <c r="V149" i="4" s="1"/>
  <c r="U76" i="4"/>
  <c r="U149" i="4" s="1"/>
  <c r="T76" i="4"/>
  <c r="T149" i="4" s="1"/>
  <c r="S76" i="4"/>
  <c r="R76" i="4"/>
  <c r="Q76" i="4"/>
  <c r="Q149" i="4" s="1"/>
  <c r="P76" i="4"/>
  <c r="O76" i="4"/>
  <c r="N76" i="4"/>
  <c r="N149" i="4" s="1"/>
  <c r="M76" i="4"/>
  <c r="L76" i="4"/>
  <c r="L149" i="4" s="1"/>
  <c r="K76" i="4"/>
  <c r="J76" i="4"/>
  <c r="I76" i="4"/>
  <c r="H76" i="4"/>
  <c r="G76" i="4"/>
  <c r="F76" i="4"/>
  <c r="E76" i="4"/>
  <c r="E149" i="4" s="1"/>
  <c r="D76" i="4"/>
  <c r="D149" i="4" s="1"/>
  <c r="C76" i="4"/>
  <c r="B76" i="4"/>
  <c r="B149" i="4" s="1"/>
  <c r="W75" i="4"/>
  <c r="W148" i="4" s="1"/>
  <c r="V75" i="4"/>
  <c r="U75" i="4"/>
  <c r="U148" i="4" s="1"/>
  <c r="T75" i="4"/>
  <c r="S75" i="4"/>
  <c r="S148" i="4" s="1"/>
  <c r="R75" i="4"/>
  <c r="Q75" i="4"/>
  <c r="P75" i="4"/>
  <c r="O75" i="4"/>
  <c r="O148" i="4" s="1"/>
  <c r="N75" i="4"/>
  <c r="M75" i="4"/>
  <c r="L75" i="4"/>
  <c r="K75" i="4"/>
  <c r="J75" i="4"/>
  <c r="J148" i="4" s="1"/>
  <c r="I75" i="4"/>
  <c r="H75" i="4"/>
  <c r="H148" i="4" s="1"/>
  <c r="G75" i="4"/>
  <c r="G148" i="4" s="1"/>
  <c r="F75" i="4"/>
  <c r="E75" i="4"/>
  <c r="D75" i="4"/>
  <c r="D148" i="4" s="1"/>
  <c r="C75" i="4"/>
  <c r="C148" i="4" s="1"/>
  <c r="B75" i="4"/>
  <c r="B148" i="4" s="1"/>
  <c r="W74" i="4"/>
  <c r="V74" i="4"/>
  <c r="V147" i="4" s="1"/>
  <c r="U74" i="4"/>
  <c r="T74" i="4"/>
  <c r="S74" i="4"/>
  <c r="R74" i="4"/>
  <c r="Q74" i="4"/>
  <c r="P74" i="4"/>
  <c r="O74" i="4"/>
  <c r="N74" i="4"/>
  <c r="M74" i="4"/>
  <c r="M147" i="4" s="1"/>
  <c r="L74" i="4"/>
  <c r="K74" i="4"/>
  <c r="K147" i="4" s="1"/>
  <c r="J74" i="4"/>
  <c r="I74" i="4"/>
  <c r="I147" i="4" s="1"/>
  <c r="H74" i="4"/>
  <c r="G74" i="4"/>
  <c r="F74" i="4"/>
  <c r="E74" i="4"/>
  <c r="E147" i="4" s="1"/>
  <c r="D74" i="4"/>
  <c r="C74" i="4"/>
  <c r="C147" i="4" s="1"/>
  <c r="B74" i="4"/>
  <c r="B147" i="4" s="1"/>
  <c r="W73" i="4"/>
  <c r="W146" i="4" s="1"/>
  <c r="V73" i="4"/>
  <c r="V146" i="4" s="1"/>
  <c r="U73" i="4"/>
  <c r="T73" i="4"/>
  <c r="T146" i="4" s="1"/>
  <c r="S73" i="4"/>
  <c r="R73" i="4"/>
  <c r="Q73" i="4"/>
  <c r="P73" i="4"/>
  <c r="P146" i="4" s="1"/>
  <c r="O73" i="4"/>
  <c r="O146" i="4" s="1"/>
  <c r="N73" i="4"/>
  <c r="M73" i="4"/>
  <c r="L73" i="4"/>
  <c r="L146" i="4" s="1"/>
  <c r="K73" i="4"/>
  <c r="K146" i="4" s="1"/>
  <c r="J73" i="4"/>
  <c r="I73" i="4"/>
  <c r="I146" i="4" s="1"/>
  <c r="H73" i="4"/>
  <c r="G73" i="4"/>
  <c r="F73" i="4"/>
  <c r="E73" i="4"/>
  <c r="D73" i="4"/>
  <c r="C73" i="4"/>
  <c r="B73" i="4"/>
  <c r="W72" i="4"/>
  <c r="V72" i="4"/>
  <c r="V145" i="4" s="1"/>
  <c r="U72" i="4"/>
  <c r="U145" i="4" s="1"/>
  <c r="T72" i="4"/>
  <c r="S72" i="4"/>
  <c r="R72" i="4"/>
  <c r="R145" i="4" s="1"/>
  <c r="Q72" i="4"/>
  <c r="Q145" i="4" s="1"/>
  <c r="P72" i="4"/>
  <c r="J72" i="4"/>
  <c r="E72" i="4"/>
  <c r="E145" i="4" s="1"/>
  <c r="D72" i="4"/>
  <c r="D145" i="4" s="1"/>
  <c r="C72" i="4"/>
  <c r="B72" i="4"/>
  <c r="B145" i="4" s="1"/>
  <c r="V71" i="4"/>
  <c r="U71" i="4"/>
  <c r="U144" i="4" s="1"/>
  <c r="T71" i="4"/>
  <c r="S71" i="4"/>
  <c r="Q71" i="4"/>
  <c r="P71" i="4"/>
  <c r="P144" i="4" s="1"/>
  <c r="O71" i="4"/>
  <c r="O144" i="4" s="1"/>
  <c r="N71" i="4"/>
  <c r="M71" i="4"/>
  <c r="L71" i="4"/>
  <c r="L144" i="4" s="1"/>
  <c r="K71" i="4"/>
  <c r="K144" i="4" s="1"/>
  <c r="J71" i="4"/>
  <c r="I71" i="4"/>
  <c r="G71" i="4"/>
  <c r="G144" i="4" s="1"/>
  <c r="F71" i="4"/>
  <c r="T70" i="4"/>
  <c r="S70" i="4"/>
  <c r="S143" i="4" s="1"/>
  <c r="P70" i="4"/>
  <c r="O70" i="4"/>
  <c r="N70" i="4"/>
  <c r="K70" i="4"/>
  <c r="J70" i="4"/>
  <c r="J143" i="4" s="1"/>
  <c r="I70" i="4"/>
  <c r="I143" i="4" s="1"/>
  <c r="H70" i="4"/>
  <c r="G70" i="4"/>
  <c r="F70" i="4"/>
  <c r="F143" i="4" s="1"/>
  <c r="E70" i="4"/>
  <c r="E143" i="4" s="1"/>
  <c r="D70" i="4"/>
  <c r="C70" i="4"/>
  <c r="C143" i="4" s="1"/>
  <c r="B70" i="4"/>
  <c r="S68" i="4"/>
  <c r="R68" i="4"/>
  <c r="R141" i="4" s="1"/>
  <c r="O68" i="4"/>
  <c r="O141" i="4" s="1"/>
  <c r="N68" i="4"/>
  <c r="N141" i="4" s="1"/>
  <c r="M68" i="4"/>
  <c r="M141" i="4" s="1"/>
  <c r="L68" i="4"/>
  <c r="L141" i="4" s="1"/>
  <c r="J68" i="4"/>
  <c r="J141" i="4" s="1"/>
  <c r="I68" i="4"/>
  <c r="I141" i="4" s="1"/>
  <c r="H68" i="4"/>
  <c r="G68" i="4"/>
  <c r="G141" i="4" s="1"/>
  <c r="F68" i="4"/>
  <c r="F141" i="4" s="1"/>
  <c r="E68" i="4"/>
  <c r="E141" i="4" s="1"/>
  <c r="D68" i="4"/>
  <c r="C68" i="4"/>
  <c r="W67" i="4"/>
  <c r="V67" i="4"/>
  <c r="U67" i="4"/>
  <c r="O67" i="4"/>
  <c r="O140" i="4" s="1"/>
  <c r="M67" i="4"/>
  <c r="M140" i="4" s="1"/>
  <c r="L67" i="4"/>
  <c r="L140" i="4" s="1"/>
  <c r="K67" i="4"/>
  <c r="K140" i="4" s="1"/>
  <c r="I67" i="4"/>
  <c r="H67" i="4"/>
  <c r="H140" i="4" s="1"/>
  <c r="G67" i="4"/>
  <c r="G140" i="4" s="1"/>
  <c r="D67" i="4"/>
  <c r="D140" i="4" s="1"/>
  <c r="C67" i="4"/>
  <c r="C140" i="4" s="1"/>
  <c r="B67" i="4"/>
  <c r="B140" i="4" s="1"/>
  <c r="U66" i="4"/>
  <c r="U139" i="4" s="1"/>
  <c r="T66" i="4"/>
  <c r="S66" i="4"/>
  <c r="Q66" i="4"/>
  <c r="P66" i="4"/>
  <c r="O66" i="4"/>
  <c r="N66" i="4"/>
  <c r="M66" i="4"/>
  <c r="L66" i="4"/>
  <c r="K66" i="4"/>
  <c r="C66" i="4"/>
  <c r="C139" i="4" s="1"/>
  <c r="B66" i="4"/>
  <c r="B139" i="4" s="1"/>
  <c r="P64" i="4"/>
  <c r="N64" i="4"/>
  <c r="N137" i="4" s="1"/>
  <c r="M64" i="4"/>
  <c r="M137" i="4" s="1"/>
  <c r="L64" i="4"/>
  <c r="L137" i="4" s="1"/>
  <c r="J64" i="4"/>
  <c r="J137" i="4" s="1"/>
  <c r="H64" i="4"/>
  <c r="G64" i="4"/>
  <c r="F64" i="4"/>
  <c r="E64" i="4"/>
  <c r="D64" i="4"/>
  <c r="B64" i="4"/>
  <c r="W63" i="4"/>
  <c r="V63" i="4"/>
  <c r="U63" i="4"/>
  <c r="F63" i="4"/>
  <c r="D63" i="4"/>
  <c r="D136" i="4" s="1"/>
  <c r="B63" i="4"/>
  <c r="W60" i="4"/>
  <c r="R60" i="4"/>
  <c r="P60" i="4"/>
  <c r="O60" i="4"/>
  <c r="N60" i="4"/>
  <c r="M60" i="4"/>
  <c r="L60" i="4"/>
  <c r="K60" i="4"/>
  <c r="K133" i="4" s="1"/>
  <c r="J60" i="4"/>
  <c r="J133" i="4" s="1"/>
  <c r="I60" i="4"/>
  <c r="I133" i="4" s="1"/>
  <c r="H60" i="4"/>
  <c r="G60" i="4"/>
  <c r="G133" i="4" s="1"/>
  <c r="F60" i="4"/>
  <c r="F133" i="4" s="1"/>
  <c r="E60" i="4"/>
  <c r="E133" i="4" s="1"/>
  <c r="D60" i="4"/>
  <c r="D133" i="4" s="1"/>
  <c r="L59" i="4"/>
  <c r="I59" i="4"/>
  <c r="H59" i="4"/>
  <c r="G59" i="4"/>
  <c r="F59" i="4"/>
  <c r="E59" i="4"/>
  <c r="D59" i="4"/>
  <c r="C59" i="4"/>
  <c r="B59" i="4"/>
  <c r="W58" i="4"/>
  <c r="V58" i="4"/>
  <c r="U58" i="4"/>
  <c r="T58" i="4"/>
  <c r="S58" i="4"/>
  <c r="R58" i="4"/>
  <c r="Q58" i="4"/>
  <c r="K58" i="4"/>
  <c r="C58" i="4"/>
  <c r="S56" i="4"/>
  <c r="P56" i="4"/>
  <c r="M56" i="4"/>
  <c r="M131" i="4" s="1"/>
  <c r="K56" i="4"/>
  <c r="J56" i="4"/>
  <c r="G56" i="4"/>
  <c r="D56" i="4"/>
  <c r="C56" i="4"/>
  <c r="B56" i="4"/>
  <c r="W54" i="4"/>
  <c r="T54" i="4"/>
  <c r="S54" i="4"/>
  <c r="R54" i="4"/>
  <c r="Q54" i="4"/>
  <c r="P54" i="4"/>
  <c r="M54" i="4"/>
  <c r="E54" i="4"/>
  <c r="D54" i="4"/>
  <c r="C54" i="4"/>
  <c r="B54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G53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D151" i="4" s="1"/>
  <c r="C26" i="4"/>
  <c r="B26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B150" i="4" s="1"/>
  <c r="W24" i="4"/>
  <c r="V24" i="4"/>
  <c r="U24" i="4"/>
  <c r="T24" i="4"/>
  <c r="S24" i="4"/>
  <c r="R24" i="4"/>
  <c r="Q24" i="4"/>
  <c r="P24" i="4"/>
  <c r="P149" i="4" s="1"/>
  <c r="O24" i="4"/>
  <c r="N24" i="4"/>
  <c r="M24" i="4"/>
  <c r="L24" i="4"/>
  <c r="K24" i="4"/>
  <c r="J24" i="4"/>
  <c r="I24" i="4"/>
  <c r="I149" i="4" s="1"/>
  <c r="H24" i="4"/>
  <c r="H149" i="4" s="1"/>
  <c r="G24" i="4"/>
  <c r="F24" i="4"/>
  <c r="E24" i="4"/>
  <c r="D24" i="4"/>
  <c r="C24" i="4"/>
  <c r="B24" i="4"/>
  <c r="W23" i="4"/>
  <c r="V23" i="4"/>
  <c r="U23" i="4"/>
  <c r="T23" i="4"/>
  <c r="S23" i="4"/>
  <c r="R23" i="4"/>
  <c r="Q23" i="4"/>
  <c r="P23" i="4"/>
  <c r="O23" i="4"/>
  <c r="N23" i="4"/>
  <c r="N148" i="4" s="1"/>
  <c r="M23" i="4"/>
  <c r="L23" i="4"/>
  <c r="K23" i="4"/>
  <c r="J23" i="4"/>
  <c r="I23" i="4"/>
  <c r="H23" i="4"/>
  <c r="G23" i="4"/>
  <c r="F23" i="4"/>
  <c r="F148" i="4" s="1"/>
  <c r="E23" i="4"/>
  <c r="D23" i="4"/>
  <c r="C23" i="4"/>
  <c r="B23" i="4"/>
  <c r="W22" i="4"/>
  <c r="V22" i="4"/>
  <c r="U22" i="4"/>
  <c r="U147" i="4" s="1"/>
  <c r="T22" i="4"/>
  <c r="T147" i="4" s="1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W21" i="4"/>
  <c r="V21" i="4"/>
  <c r="U21" i="4"/>
  <c r="T21" i="4"/>
  <c r="S21" i="4"/>
  <c r="R21" i="4"/>
  <c r="R146" i="4" s="1"/>
  <c r="Q21" i="4"/>
  <c r="P21" i="4"/>
  <c r="O21" i="4"/>
  <c r="N21" i="4"/>
  <c r="M21" i="4"/>
  <c r="L21" i="4"/>
  <c r="K21" i="4"/>
  <c r="J21" i="4"/>
  <c r="J146" i="4" s="1"/>
  <c r="I21" i="4"/>
  <c r="H21" i="4"/>
  <c r="G21" i="4"/>
  <c r="F21" i="4"/>
  <c r="E21" i="4"/>
  <c r="D21" i="4"/>
  <c r="C21" i="4"/>
  <c r="C146" i="4" s="1"/>
  <c r="B21" i="4"/>
  <c r="B146" i="4" s="1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W19" i="4"/>
  <c r="V19" i="4"/>
  <c r="V144" i="4" s="1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V17" i="4"/>
  <c r="U17" i="4"/>
  <c r="T17" i="4"/>
  <c r="R17" i="4"/>
  <c r="M17" i="4"/>
  <c r="L17" i="4"/>
  <c r="K17" i="4"/>
  <c r="J17" i="4"/>
  <c r="I17" i="4"/>
  <c r="H17" i="4"/>
  <c r="G17" i="4"/>
  <c r="F17" i="4"/>
  <c r="E17" i="4"/>
  <c r="D17" i="4"/>
  <c r="C17" i="4"/>
  <c r="B17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W15" i="4"/>
  <c r="V15" i="4"/>
  <c r="V140" i="4" s="1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V13" i="4"/>
  <c r="U13" i="4"/>
  <c r="R13" i="4"/>
  <c r="Q13" i="4"/>
  <c r="P13" i="4"/>
  <c r="N13" i="4"/>
  <c r="M13" i="4"/>
  <c r="L13" i="4"/>
  <c r="K13" i="4"/>
  <c r="J13" i="4"/>
  <c r="I13" i="4"/>
  <c r="H13" i="4"/>
  <c r="F13" i="4"/>
  <c r="E13" i="4"/>
  <c r="D13" i="4"/>
  <c r="C13" i="4"/>
  <c r="B13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H137" i="4" s="1"/>
  <c r="G12" i="4"/>
  <c r="F12" i="4"/>
  <c r="E12" i="4"/>
  <c r="D12" i="4"/>
  <c r="C12" i="4"/>
  <c r="B12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W9" i="4"/>
  <c r="U9" i="4"/>
  <c r="P9" i="4"/>
  <c r="O9" i="4"/>
  <c r="N9" i="4"/>
  <c r="M9" i="4"/>
  <c r="H9" i="4"/>
  <c r="F9" i="4"/>
  <c r="E9" i="4"/>
  <c r="C9" i="4"/>
  <c r="B9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W7" i="4"/>
  <c r="V7" i="4"/>
  <c r="T7" i="4"/>
  <c r="S7" i="4"/>
  <c r="Q7" i="4"/>
  <c r="O7" i="4"/>
  <c r="N7" i="4"/>
  <c r="M7" i="4"/>
  <c r="L7" i="4"/>
  <c r="K7" i="4"/>
  <c r="J7" i="4"/>
  <c r="I7" i="4"/>
  <c r="H7" i="4"/>
  <c r="G7" i="4"/>
  <c r="F7" i="4"/>
  <c r="C7" i="4"/>
  <c r="W6" i="4"/>
  <c r="V6" i="4"/>
  <c r="U6" i="4"/>
  <c r="T6" i="4"/>
  <c r="S6" i="4"/>
  <c r="S131" i="4" s="1"/>
  <c r="R6" i="4"/>
  <c r="Q6" i="4"/>
  <c r="P6" i="4"/>
  <c r="O6" i="4"/>
  <c r="N6" i="4"/>
  <c r="M6" i="4"/>
  <c r="L6" i="4"/>
  <c r="K6" i="4"/>
  <c r="K131" i="4" s="1"/>
  <c r="J6" i="4"/>
  <c r="I6" i="4"/>
  <c r="H6" i="4"/>
  <c r="G6" i="4"/>
  <c r="F6" i="4"/>
  <c r="E6" i="4"/>
  <c r="D6" i="4"/>
  <c r="C6" i="4"/>
  <c r="B6" i="4"/>
  <c r="W5" i="4"/>
  <c r="V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/>
  <c r="W4" i="4"/>
  <c r="V4" i="4"/>
  <c r="U4" i="4"/>
  <c r="T4" i="4"/>
  <c r="S4" i="4"/>
  <c r="R4" i="4"/>
  <c r="Q4" i="4"/>
  <c r="P4" i="4"/>
  <c r="O4" i="4"/>
  <c r="N4" i="4"/>
  <c r="M4" i="4"/>
  <c r="L4" i="4"/>
  <c r="K4" i="4"/>
  <c r="E4" i="4"/>
  <c r="D4" i="4"/>
  <c r="C4" i="4"/>
  <c r="P3" i="4"/>
  <c r="N3" i="4"/>
  <c r="M3" i="4"/>
  <c r="H3" i="4"/>
  <c r="E3" i="4"/>
  <c r="A1" i="4"/>
  <c r="B59" i="2"/>
  <c r="B35" i="2"/>
  <c r="B53" i="2"/>
  <c r="B29" i="2"/>
  <c r="B26" i="2"/>
  <c r="B23" i="2"/>
  <c r="B45" i="2"/>
  <c r="B41" i="2"/>
  <c r="B58" i="2"/>
  <c r="B61" i="2"/>
  <c r="B30" i="2"/>
  <c r="B24" i="2"/>
  <c r="B28" i="2"/>
  <c r="B44" i="2"/>
  <c r="B48" i="2"/>
  <c r="B39" i="2"/>
  <c r="B55" i="2"/>
  <c r="B49" i="2"/>
  <c r="B15" i="2"/>
  <c r="B56" i="2"/>
  <c r="B18" i="2"/>
  <c r="B19" i="2"/>
  <c r="B16" i="2"/>
  <c r="B36" i="2"/>
  <c r="B21" i="2"/>
  <c r="B9" i="2"/>
  <c r="B31" i="2"/>
  <c r="B34" i="2"/>
  <c r="B50" i="2"/>
  <c r="B4" i="2"/>
  <c r="B46" i="2"/>
  <c r="B14" i="2"/>
  <c r="B43" i="2"/>
  <c r="B40" i="2"/>
  <c r="B38" i="2"/>
  <c r="B20" i="2"/>
  <c r="B10" i="2"/>
  <c r="B60" i="2"/>
  <c r="B33" i="2"/>
  <c r="B54" i="2"/>
  <c r="B13" i="2"/>
  <c r="B11" i="2"/>
  <c r="B6" i="2"/>
  <c r="B25" i="2"/>
  <c r="B51" i="2"/>
  <c r="B5" i="2"/>
  <c r="B8" i="2"/>
  <c r="C73" i="51" l="1"/>
  <c r="E73" i="51"/>
  <c r="R73" i="51"/>
  <c r="K73" i="51"/>
  <c r="B103" i="51"/>
  <c r="M73" i="51"/>
  <c r="H83" i="51"/>
  <c r="N73" i="51"/>
  <c r="D73" i="51"/>
  <c r="N105" i="51"/>
  <c r="O73" i="51"/>
  <c r="S73" i="51"/>
  <c r="U73" i="51"/>
  <c r="V73" i="51"/>
  <c r="L73" i="51"/>
  <c r="I125" i="4"/>
  <c r="W73" i="51"/>
  <c r="J125" i="4"/>
  <c r="K125" i="4"/>
  <c r="J73" i="51"/>
  <c r="M125" i="4"/>
  <c r="P125" i="4"/>
  <c r="Q125" i="4"/>
  <c r="R125" i="4"/>
  <c r="T73" i="51"/>
  <c r="R73" i="50"/>
  <c r="E73" i="50"/>
  <c r="V73" i="50"/>
  <c r="O73" i="50"/>
  <c r="M73" i="50"/>
  <c r="B73" i="50"/>
  <c r="H73" i="50"/>
  <c r="F73" i="50"/>
  <c r="I73" i="50"/>
  <c r="U73" i="50"/>
  <c r="J73" i="50"/>
  <c r="P73" i="50"/>
  <c r="G104" i="50"/>
  <c r="Q105" i="50"/>
  <c r="N73" i="50"/>
  <c r="R73" i="49"/>
  <c r="F87" i="49"/>
  <c r="T105" i="49"/>
  <c r="U103" i="51"/>
  <c r="S104" i="50"/>
  <c r="V87" i="49"/>
  <c r="N103" i="50"/>
  <c r="T104" i="50"/>
  <c r="O103" i="50"/>
  <c r="J103" i="51"/>
  <c r="P103" i="50"/>
  <c r="I105" i="51"/>
  <c r="R103" i="51"/>
  <c r="S103" i="50"/>
  <c r="C105" i="50"/>
  <c r="T104" i="51"/>
  <c r="D105" i="50"/>
  <c r="F105" i="51"/>
  <c r="E73" i="49"/>
  <c r="K73" i="49"/>
  <c r="V103" i="50"/>
  <c r="F105" i="50"/>
  <c r="V105" i="51"/>
  <c r="B73" i="49"/>
  <c r="C104" i="50"/>
  <c r="M103" i="50"/>
  <c r="U103" i="50"/>
  <c r="G103" i="51"/>
  <c r="S105" i="51"/>
  <c r="H103" i="51"/>
  <c r="L105" i="50"/>
  <c r="O104" i="50"/>
  <c r="I103" i="51"/>
  <c r="O104" i="51"/>
  <c r="N83" i="49"/>
  <c r="W104" i="50"/>
  <c r="P104" i="51"/>
  <c r="M73" i="49"/>
  <c r="S73" i="49"/>
  <c r="I105" i="50"/>
  <c r="K103" i="51"/>
  <c r="Q104" i="51"/>
  <c r="W105" i="51"/>
  <c r="C103" i="50"/>
  <c r="I104" i="50"/>
  <c r="J73" i="49"/>
  <c r="M103" i="51"/>
  <c r="Q73" i="49"/>
  <c r="F103" i="50"/>
  <c r="L104" i="50"/>
  <c r="R105" i="50"/>
  <c r="O103" i="51"/>
  <c r="B104" i="49"/>
  <c r="G103" i="50"/>
  <c r="S105" i="50"/>
  <c r="P103" i="51"/>
  <c r="J104" i="49"/>
  <c r="H103" i="50"/>
  <c r="T105" i="50"/>
  <c r="Q103" i="51"/>
  <c r="W104" i="51"/>
  <c r="R104" i="49"/>
  <c r="U73" i="49"/>
  <c r="D105" i="49"/>
  <c r="J103" i="50"/>
  <c r="V105" i="50"/>
  <c r="S103" i="51"/>
  <c r="C105" i="51"/>
  <c r="B151" i="4"/>
  <c r="F151" i="4"/>
  <c r="H151" i="4"/>
  <c r="J151" i="4"/>
  <c r="L125" i="4"/>
  <c r="L151" i="4"/>
  <c r="Q151" i="4"/>
  <c r="R151" i="4"/>
  <c r="N125" i="4"/>
  <c r="S151" i="4"/>
  <c r="V151" i="4"/>
  <c r="T151" i="4"/>
  <c r="D52" i="47"/>
  <c r="J52" i="47"/>
  <c r="F124" i="4"/>
  <c r="H52" i="47"/>
  <c r="O52" i="47"/>
  <c r="I52" i="47"/>
  <c r="L52" i="47"/>
  <c r="R52" i="47"/>
  <c r="M52" i="47"/>
  <c r="P52" i="47"/>
  <c r="W52" i="47"/>
  <c r="Q52" i="47"/>
  <c r="R124" i="4"/>
  <c r="T52" i="47"/>
  <c r="U52" i="47"/>
  <c r="B52" i="47"/>
  <c r="H52" i="46"/>
  <c r="S52" i="46"/>
  <c r="V52" i="46"/>
  <c r="W52" i="46"/>
  <c r="P52" i="46"/>
  <c r="T77" i="46"/>
  <c r="C52" i="46"/>
  <c r="F52" i="46"/>
  <c r="G52" i="46"/>
  <c r="K52" i="46"/>
  <c r="N52" i="46"/>
  <c r="O52" i="46"/>
  <c r="Q52" i="45"/>
  <c r="R52" i="45"/>
  <c r="W69" i="45"/>
  <c r="T52" i="45"/>
  <c r="V60" i="45"/>
  <c r="H77" i="47"/>
  <c r="Q69" i="45"/>
  <c r="B52" i="45"/>
  <c r="C52" i="45"/>
  <c r="D52" i="45"/>
  <c r="C77" i="45"/>
  <c r="H52" i="45"/>
  <c r="I52" i="45"/>
  <c r="J52" i="45"/>
  <c r="K52" i="45"/>
  <c r="L52" i="45"/>
  <c r="H69" i="45"/>
  <c r="F150" i="4"/>
  <c r="H150" i="4"/>
  <c r="G150" i="4"/>
  <c r="I150" i="4"/>
  <c r="F69" i="45"/>
  <c r="G69" i="45"/>
  <c r="I69" i="45"/>
  <c r="E69" i="45"/>
  <c r="P69" i="45"/>
  <c r="N69" i="45"/>
  <c r="C69" i="45"/>
  <c r="M69" i="45"/>
  <c r="O69" i="45"/>
  <c r="V69" i="45"/>
  <c r="J150" i="4"/>
  <c r="R150" i="4"/>
  <c r="I63" i="43"/>
  <c r="J63" i="43"/>
  <c r="K63" i="43"/>
  <c r="I72" i="43"/>
  <c r="T63" i="43"/>
  <c r="O63" i="43"/>
  <c r="P63" i="43"/>
  <c r="Q63" i="43"/>
  <c r="R63" i="43"/>
  <c r="S63" i="43"/>
  <c r="W63" i="43"/>
  <c r="V123" i="4"/>
  <c r="D63" i="43"/>
  <c r="B63" i="43"/>
  <c r="U123" i="4"/>
  <c r="W123" i="4"/>
  <c r="B123" i="4"/>
  <c r="C63" i="43"/>
  <c r="R63" i="42"/>
  <c r="T63" i="42"/>
  <c r="O63" i="42"/>
  <c r="B63" i="42"/>
  <c r="D63" i="42"/>
  <c r="F63" i="42"/>
  <c r="I63" i="42"/>
  <c r="J63" i="42"/>
  <c r="D72" i="42"/>
  <c r="L63" i="42"/>
  <c r="N63" i="42"/>
  <c r="G63" i="41"/>
  <c r="S63" i="41"/>
  <c r="F90" i="43"/>
  <c r="I63" i="41"/>
  <c r="V81" i="41"/>
  <c r="G90" i="43"/>
  <c r="Q90" i="42"/>
  <c r="L72" i="41"/>
  <c r="O63" i="41"/>
  <c r="O72" i="41"/>
  <c r="M90" i="43"/>
  <c r="Q63" i="41"/>
  <c r="O90" i="43"/>
  <c r="B63" i="41"/>
  <c r="C63" i="41"/>
  <c r="Q90" i="43"/>
  <c r="W63" i="41"/>
  <c r="U90" i="43"/>
  <c r="W90" i="43"/>
  <c r="J63" i="41"/>
  <c r="K63" i="41"/>
  <c r="R90" i="41"/>
  <c r="R81" i="41" s="1"/>
  <c r="T63" i="41"/>
  <c r="I90" i="42"/>
  <c r="K90" i="42"/>
  <c r="L90" i="42"/>
  <c r="T81" i="41"/>
  <c r="M149" i="4"/>
  <c r="O149" i="4"/>
  <c r="R149" i="4"/>
  <c r="C81" i="41"/>
  <c r="D81" i="41"/>
  <c r="F81" i="41"/>
  <c r="K81" i="41"/>
  <c r="L81" i="41"/>
  <c r="N81" i="41"/>
  <c r="F149" i="4"/>
  <c r="G149" i="4"/>
  <c r="J149" i="4"/>
  <c r="S81" i="41"/>
  <c r="M51" i="39"/>
  <c r="T51" i="39"/>
  <c r="G79" i="39"/>
  <c r="V51" i="39"/>
  <c r="W51" i="39"/>
  <c r="M63" i="39"/>
  <c r="J51" i="39"/>
  <c r="I51" i="39"/>
  <c r="D51" i="39"/>
  <c r="M122" i="4"/>
  <c r="N122" i="4"/>
  <c r="O122" i="4"/>
  <c r="F51" i="39"/>
  <c r="G51" i="39"/>
  <c r="N51" i="39"/>
  <c r="U122" i="4"/>
  <c r="Q51" i="39"/>
  <c r="U63" i="38"/>
  <c r="W51" i="38"/>
  <c r="E51" i="38"/>
  <c r="F57" i="38"/>
  <c r="I57" i="38"/>
  <c r="C51" i="38"/>
  <c r="J51" i="38"/>
  <c r="V51" i="38"/>
  <c r="G51" i="38"/>
  <c r="M51" i="38"/>
  <c r="H51" i="38"/>
  <c r="K51" i="38"/>
  <c r="R51" i="38"/>
  <c r="O51" i="38"/>
  <c r="U51" i="38"/>
  <c r="P51" i="38"/>
  <c r="F51" i="38"/>
  <c r="D51" i="37"/>
  <c r="M78" i="37"/>
  <c r="S79" i="38"/>
  <c r="B51" i="37"/>
  <c r="N78" i="38"/>
  <c r="L57" i="37"/>
  <c r="R60" i="37"/>
  <c r="U51" i="37"/>
  <c r="W79" i="37"/>
  <c r="M78" i="39"/>
  <c r="S60" i="37"/>
  <c r="Q78" i="38"/>
  <c r="W79" i="38"/>
  <c r="F51" i="37"/>
  <c r="L51" i="37"/>
  <c r="B80" i="38"/>
  <c r="Q57" i="37"/>
  <c r="K78" i="39"/>
  <c r="J51" i="37"/>
  <c r="V78" i="38"/>
  <c r="H80" i="38"/>
  <c r="C79" i="38"/>
  <c r="I80" i="38"/>
  <c r="T78" i="38"/>
  <c r="U79" i="39"/>
  <c r="N51" i="37"/>
  <c r="T51" i="37"/>
  <c r="J80" i="38"/>
  <c r="V79" i="39"/>
  <c r="P79" i="38"/>
  <c r="E51" i="37"/>
  <c r="F79" i="38"/>
  <c r="M80" i="38"/>
  <c r="S78" i="39"/>
  <c r="R51" i="37"/>
  <c r="H79" i="38"/>
  <c r="D78" i="38"/>
  <c r="E78" i="38"/>
  <c r="K79" i="38"/>
  <c r="Q80" i="38"/>
  <c r="V51" i="37"/>
  <c r="D63" i="37"/>
  <c r="C79" i="39"/>
  <c r="E63" i="37"/>
  <c r="N79" i="38"/>
  <c r="P148" i="4"/>
  <c r="R148" i="4"/>
  <c r="T148" i="4"/>
  <c r="E148" i="4"/>
  <c r="S122" i="4"/>
  <c r="V148" i="4"/>
  <c r="K148" i="4"/>
  <c r="L148" i="4"/>
  <c r="M148" i="4"/>
  <c r="R51" i="35"/>
  <c r="O80" i="35"/>
  <c r="S63" i="35"/>
  <c r="F57" i="35"/>
  <c r="G57" i="35"/>
  <c r="I57" i="35"/>
  <c r="B51" i="35"/>
  <c r="I51" i="35"/>
  <c r="N57" i="35"/>
  <c r="C51" i="35"/>
  <c r="E121" i="4"/>
  <c r="O57" i="35"/>
  <c r="C121" i="4"/>
  <c r="G121" i="4"/>
  <c r="H121" i="4"/>
  <c r="G51" i="35"/>
  <c r="Q51" i="35"/>
  <c r="P121" i="4"/>
  <c r="Q121" i="4"/>
  <c r="O51" i="35"/>
  <c r="M51" i="34"/>
  <c r="Q57" i="34"/>
  <c r="U57" i="34"/>
  <c r="B51" i="34"/>
  <c r="K51" i="34"/>
  <c r="U51" i="34"/>
  <c r="B78" i="34"/>
  <c r="S51" i="34"/>
  <c r="I51" i="34"/>
  <c r="J51" i="34"/>
  <c r="B63" i="34"/>
  <c r="E80" i="34"/>
  <c r="I63" i="34"/>
  <c r="L79" i="34"/>
  <c r="R51" i="34"/>
  <c r="V80" i="34"/>
  <c r="E51" i="34"/>
  <c r="Q51" i="34"/>
  <c r="C51" i="34"/>
  <c r="V78" i="34"/>
  <c r="T51" i="33"/>
  <c r="W78" i="34"/>
  <c r="B79" i="34"/>
  <c r="J80" i="34"/>
  <c r="I51" i="33"/>
  <c r="L80" i="34"/>
  <c r="G79" i="34"/>
  <c r="I63" i="33"/>
  <c r="H79" i="34"/>
  <c r="K63" i="33"/>
  <c r="H78" i="33"/>
  <c r="I79" i="34"/>
  <c r="C79" i="34"/>
  <c r="P63" i="33"/>
  <c r="J79" i="34"/>
  <c r="K79" i="34"/>
  <c r="Q63" i="33"/>
  <c r="E78" i="34"/>
  <c r="Q80" i="34"/>
  <c r="B60" i="33"/>
  <c r="S63" i="33"/>
  <c r="F78" i="34"/>
  <c r="R80" i="34"/>
  <c r="D51" i="33"/>
  <c r="P51" i="33"/>
  <c r="C60" i="33"/>
  <c r="G78" i="34"/>
  <c r="S80" i="34"/>
  <c r="Q51" i="33"/>
  <c r="J60" i="33"/>
  <c r="H78" i="34"/>
  <c r="T80" i="34"/>
  <c r="M80" i="34"/>
  <c r="P78" i="35"/>
  <c r="D57" i="33"/>
  <c r="K60" i="33"/>
  <c r="O79" i="34"/>
  <c r="U80" i="34"/>
  <c r="E57" i="33"/>
  <c r="P79" i="34"/>
  <c r="B51" i="33"/>
  <c r="G57" i="33"/>
  <c r="S60" i="33"/>
  <c r="Q79" i="34"/>
  <c r="C51" i="33"/>
  <c r="R79" i="34"/>
  <c r="M57" i="33"/>
  <c r="M78" i="34"/>
  <c r="O57" i="33"/>
  <c r="N78" i="34"/>
  <c r="V78" i="35"/>
  <c r="L51" i="33"/>
  <c r="L80" i="33"/>
  <c r="W78" i="35"/>
  <c r="U57" i="33"/>
  <c r="M80" i="33"/>
  <c r="P78" i="34"/>
  <c r="B79" i="35"/>
  <c r="W57" i="33"/>
  <c r="T80" i="33"/>
  <c r="U80" i="33"/>
  <c r="J51" i="33"/>
  <c r="C80" i="34"/>
  <c r="K80" i="35"/>
  <c r="K51" i="33"/>
  <c r="D80" i="34"/>
  <c r="L80" i="35"/>
  <c r="L147" i="4"/>
  <c r="S147" i="4"/>
  <c r="F147" i="4"/>
  <c r="K121" i="4"/>
  <c r="H147" i="4"/>
  <c r="D147" i="4"/>
  <c r="J147" i="4"/>
  <c r="N147" i="4"/>
  <c r="P147" i="4"/>
  <c r="L39" i="4"/>
  <c r="Q147" i="4"/>
  <c r="M39" i="4"/>
  <c r="R147" i="4"/>
  <c r="W121" i="4"/>
  <c r="I84" i="31"/>
  <c r="O84" i="31"/>
  <c r="L84" i="31"/>
  <c r="Q84" i="31"/>
  <c r="W84" i="31"/>
  <c r="E120" i="4"/>
  <c r="G120" i="4"/>
  <c r="H120" i="4"/>
  <c r="G84" i="31"/>
  <c r="I84" i="30"/>
  <c r="O84" i="30"/>
  <c r="R105" i="30"/>
  <c r="M84" i="30"/>
  <c r="D84" i="30"/>
  <c r="Q84" i="30"/>
  <c r="W84" i="30"/>
  <c r="U84" i="30"/>
  <c r="Q123" i="30"/>
  <c r="G84" i="30"/>
  <c r="J120" i="30"/>
  <c r="E84" i="30"/>
  <c r="U90" i="30"/>
  <c r="E84" i="29"/>
  <c r="T119" i="30"/>
  <c r="B105" i="29"/>
  <c r="P119" i="31"/>
  <c r="V99" i="29"/>
  <c r="E105" i="29"/>
  <c r="J105" i="29"/>
  <c r="J84" i="29"/>
  <c r="H122" i="31"/>
  <c r="M84" i="29"/>
  <c r="S84" i="29"/>
  <c r="M119" i="29"/>
  <c r="B120" i="31"/>
  <c r="N123" i="31"/>
  <c r="L119" i="31"/>
  <c r="C94" i="29"/>
  <c r="W119" i="29"/>
  <c r="G120" i="31"/>
  <c r="B120" i="29"/>
  <c r="B113" i="29" s="1"/>
  <c r="P120" i="31"/>
  <c r="W84" i="29"/>
  <c r="V122" i="29"/>
  <c r="R84" i="29"/>
  <c r="H84" i="29"/>
  <c r="L122" i="31"/>
  <c r="P120" i="29"/>
  <c r="M123" i="29"/>
  <c r="S120" i="29"/>
  <c r="U84" i="29"/>
  <c r="S94" i="29"/>
  <c r="T94" i="29"/>
  <c r="V123" i="31"/>
  <c r="W94" i="29"/>
  <c r="H123" i="30"/>
  <c r="B123" i="30"/>
  <c r="P84" i="29"/>
  <c r="M119" i="30"/>
  <c r="C123" i="30"/>
  <c r="H119" i="31"/>
  <c r="T122" i="31"/>
  <c r="D90" i="29"/>
  <c r="E99" i="29"/>
  <c r="K120" i="30"/>
  <c r="G84" i="29"/>
  <c r="G90" i="29"/>
  <c r="F99" i="29"/>
  <c r="B84" i="29"/>
  <c r="L90" i="29"/>
  <c r="I99" i="29"/>
  <c r="W120" i="30"/>
  <c r="O90" i="29"/>
  <c r="M99" i="29"/>
  <c r="N146" i="4"/>
  <c r="Q146" i="4"/>
  <c r="D146" i="4"/>
  <c r="F146" i="4"/>
  <c r="G146" i="4"/>
  <c r="H146" i="4"/>
  <c r="B57" i="24"/>
  <c r="B116" i="4" s="1"/>
  <c r="H57" i="24"/>
  <c r="H116" i="4" s="1"/>
  <c r="O98" i="27"/>
  <c r="W126" i="27"/>
  <c r="Q75" i="24"/>
  <c r="Q172" i="4" s="1"/>
  <c r="W76" i="24"/>
  <c r="W173" i="4" s="1"/>
  <c r="Q57" i="24"/>
  <c r="Q116" i="4" s="1"/>
  <c r="J76" i="24"/>
  <c r="J173" i="4" s="1"/>
  <c r="Q98" i="27"/>
  <c r="J57" i="24"/>
  <c r="J116" i="4" s="1"/>
  <c r="W98" i="27"/>
  <c r="J110" i="27"/>
  <c r="K57" i="24"/>
  <c r="K116" i="4" s="1"/>
  <c r="B98" i="27"/>
  <c r="H126" i="27"/>
  <c r="N110" i="27"/>
  <c r="K126" i="27"/>
  <c r="I110" i="27"/>
  <c r="F126" i="27"/>
  <c r="F76" i="24"/>
  <c r="F173" i="4" s="1"/>
  <c r="P57" i="24"/>
  <c r="P116" i="4" s="1"/>
  <c r="G126" i="27"/>
  <c r="I126" i="27"/>
  <c r="J98" i="27"/>
  <c r="P126" i="27"/>
  <c r="D75" i="24"/>
  <c r="D172" i="4" s="1"/>
  <c r="G98" i="27"/>
  <c r="S126" i="27"/>
  <c r="H98" i="27"/>
  <c r="T98" i="27"/>
  <c r="Q110" i="27"/>
  <c r="G110" i="27"/>
  <c r="N126" i="27"/>
  <c r="T126" i="27"/>
  <c r="D126" i="27"/>
  <c r="N76" i="24"/>
  <c r="N173" i="4" s="1"/>
  <c r="O126" i="27"/>
  <c r="T143" i="27"/>
  <c r="Q126" i="27"/>
  <c r="T119" i="4"/>
  <c r="L75" i="24"/>
  <c r="L172" i="4" s="1"/>
  <c r="I98" i="27"/>
  <c r="D117" i="4"/>
  <c r="I98" i="26"/>
  <c r="W126" i="26"/>
  <c r="U110" i="26"/>
  <c r="F110" i="26"/>
  <c r="G110" i="26"/>
  <c r="Q98" i="26"/>
  <c r="D126" i="26"/>
  <c r="T110" i="26"/>
  <c r="G126" i="26"/>
  <c r="S126" i="26"/>
  <c r="N110" i="26"/>
  <c r="O110" i="26"/>
  <c r="E110" i="26"/>
  <c r="Q126" i="26"/>
  <c r="L126" i="26"/>
  <c r="O126" i="26"/>
  <c r="L110" i="26"/>
  <c r="W110" i="26"/>
  <c r="M110" i="26"/>
  <c r="D110" i="26"/>
  <c r="C126" i="26"/>
  <c r="T126" i="26"/>
  <c r="J126" i="26"/>
  <c r="Q98" i="25"/>
  <c r="H110" i="25"/>
  <c r="N98" i="25"/>
  <c r="J156" i="25"/>
  <c r="O98" i="25"/>
  <c r="E98" i="25"/>
  <c r="D110" i="25"/>
  <c r="D126" i="25"/>
  <c r="P98" i="25"/>
  <c r="E110" i="25"/>
  <c r="F110" i="25"/>
  <c r="H152" i="26"/>
  <c r="R76" i="24"/>
  <c r="R173" i="4" s="1"/>
  <c r="Q122" i="25"/>
  <c r="N126" i="25"/>
  <c r="P136" i="25"/>
  <c r="M152" i="25"/>
  <c r="I156" i="25"/>
  <c r="R71" i="4"/>
  <c r="R144" i="4" s="1"/>
  <c r="D77" i="24"/>
  <c r="D174" i="4" s="1"/>
  <c r="B110" i="25"/>
  <c r="G153" i="25"/>
  <c r="F143" i="26"/>
  <c r="H77" i="24"/>
  <c r="H174" i="4" s="1"/>
  <c r="P110" i="25"/>
  <c r="K156" i="25"/>
  <c r="V98" i="25"/>
  <c r="W98" i="25"/>
  <c r="M98" i="25"/>
  <c r="L110" i="25"/>
  <c r="L126" i="25"/>
  <c r="L70" i="4"/>
  <c r="B98" i="25"/>
  <c r="M110" i="25"/>
  <c r="D143" i="4"/>
  <c r="P145" i="4"/>
  <c r="K52" i="24"/>
  <c r="K69" i="4" s="1"/>
  <c r="K142" i="4" s="1"/>
  <c r="O105" i="25"/>
  <c r="N110" i="25"/>
  <c r="W105" i="25"/>
  <c r="V126" i="25"/>
  <c r="E119" i="25"/>
  <c r="J110" i="25"/>
  <c r="Q126" i="25"/>
  <c r="G126" i="25"/>
  <c r="N144" i="4"/>
  <c r="H72" i="4"/>
  <c r="H145" i="4" s="1"/>
  <c r="M119" i="25"/>
  <c r="R126" i="25"/>
  <c r="U119" i="25"/>
  <c r="O143" i="26"/>
  <c r="I98" i="25"/>
  <c r="U98" i="25"/>
  <c r="T110" i="25"/>
  <c r="T126" i="25"/>
  <c r="J126" i="25"/>
  <c r="J98" i="25"/>
  <c r="U110" i="25"/>
  <c r="N69" i="24"/>
  <c r="V110" i="25"/>
  <c r="K72" i="4"/>
  <c r="U70" i="4"/>
  <c r="U143" i="4" s="1"/>
  <c r="L72" i="4"/>
  <c r="L145" i="4" s="1"/>
  <c r="B71" i="4"/>
  <c r="M72" i="4"/>
  <c r="M145" i="4" s="1"/>
  <c r="F98" i="25"/>
  <c r="E71" i="4"/>
  <c r="G98" i="25"/>
  <c r="H126" i="25"/>
  <c r="M152" i="26"/>
  <c r="L143" i="4"/>
  <c r="T143" i="4"/>
  <c r="D144" i="4"/>
  <c r="E144" i="4"/>
  <c r="O75" i="24"/>
  <c r="O172" i="4" s="1"/>
  <c r="U76" i="24"/>
  <c r="U173" i="4" s="1"/>
  <c r="C68" i="24"/>
  <c r="B76" i="24"/>
  <c r="B173" i="4" s="1"/>
  <c r="G136" i="25"/>
  <c r="F68" i="24"/>
  <c r="B143" i="4"/>
  <c r="H144" i="4"/>
  <c r="N145" i="4"/>
  <c r="N68" i="24"/>
  <c r="F144" i="4"/>
  <c r="J144" i="4"/>
  <c r="C3" i="4"/>
  <c r="C128" i="4" s="1"/>
  <c r="V68" i="24"/>
  <c r="E69" i="24"/>
  <c r="T156" i="25"/>
  <c r="F57" i="24"/>
  <c r="F116" i="4" s="1"/>
  <c r="L57" i="24"/>
  <c r="L116" i="4" s="1"/>
  <c r="F69" i="24"/>
  <c r="M144" i="4"/>
  <c r="G57" i="24"/>
  <c r="G116" i="4" s="1"/>
  <c r="L77" i="24"/>
  <c r="L174" i="4" s="1"/>
  <c r="O136" i="25"/>
  <c r="H143" i="4"/>
  <c r="T145" i="4"/>
  <c r="C52" i="24"/>
  <c r="H52" i="24"/>
  <c r="H69" i="4" s="1"/>
  <c r="H142" i="4" s="1"/>
  <c r="K143" i="4"/>
  <c r="W145" i="4"/>
  <c r="K74" i="24"/>
  <c r="K171" i="4" s="1"/>
  <c r="P52" i="24"/>
  <c r="P69" i="4" s="1"/>
  <c r="P142" i="4" s="1"/>
  <c r="S52" i="24"/>
  <c r="G76" i="24"/>
  <c r="G173" i="4" s="1"/>
  <c r="M77" i="24"/>
  <c r="M174" i="4" s="1"/>
  <c r="M57" i="24"/>
  <c r="M116" i="4" s="1"/>
  <c r="R156" i="25"/>
  <c r="S144" i="4"/>
  <c r="N143" i="4"/>
  <c r="T144" i="4"/>
  <c r="N77" i="24"/>
  <c r="N174" i="4" s="1"/>
  <c r="N57" i="24"/>
  <c r="N116" i="4" s="1"/>
  <c r="C75" i="24"/>
  <c r="C172" i="4" s="1"/>
  <c r="I76" i="24"/>
  <c r="I173" i="4" s="1"/>
  <c r="O77" i="24"/>
  <c r="O174" i="4" s="1"/>
  <c r="O57" i="24"/>
  <c r="O116" i="4" s="1"/>
  <c r="W136" i="25"/>
  <c r="P143" i="4"/>
  <c r="Q70" i="4"/>
  <c r="Q143" i="4" s="1"/>
  <c r="W71" i="4"/>
  <c r="W144" i="4" s="1"/>
  <c r="E75" i="24"/>
  <c r="E172" i="4" s="1"/>
  <c r="K76" i="24"/>
  <c r="K173" i="4" s="1"/>
  <c r="Q77" i="24"/>
  <c r="Q174" i="4" s="1"/>
  <c r="H136" i="25"/>
  <c r="D156" i="25"/>
  <c r="R57" i="24"/>
  <c r="R116" i="4" s="1"/>
  <c r="E156" i="25"/>
  <c r="Q156" i="25"/>
  <c r="E39" i="4"/>
  <c r="G75" i="24"/>
  <c r="G172" i="4" s="1"/>
  <c r="M76" i="24"/>
  <c r="M173" i="4" s="1"/>
  <c r="S77" i="24"/>
  <c r="S174" i="4" s="1"/>
  <c r="I75" i="24"/>
  <c r="I172" i="4" s="1"/>
  <c r="O76" i="24"/>
  <c r="O173" i="4" s="1"/>
  <c r="U77" i="24"/>
  <c r="U174" i="4" s="1"/>
  <c r="U57" i="24"/>
  <c r="U116" i="4" s="1"/>
  <c r="V57" i="24"/>
  <c r="V116" i="4" s="1"/>
  <c r="D67" i="24"/>
  <c r="F72" i="4"/>
  <c r="F145" i="4" s="1"/>
  <c r="W70" i="4"/>
  <c r="G72" i="4"/>
  <c r="G145" i="4" s="1"/>
  <c r="R117" i="4"/>
  <c r="K75" i="24"/>
  <c r="K172" i="4" s="1"/>
  <c r="Q76" i="24"/>
  <c r="Q173" i="4" s="1"/>
  <c r="W77" i="24"/>
  <c r="W174" i="4" s="1"/>
  <c r="W57" i="24"/>
  <c r="W116" i="4" s="1"/>
  <c r="I67" i="24"/>
  <c r="H75" i="24"/>
  <c r="H172" i="4" s="1"/>
  <c r="B144" i="4"/>
  <c r="L67" i="24"/>
  <c r="C71" i="4"/>
  <c r="C144" i="4" s="1"/>
  <c r="I72" i="4"/>
  <c r="I145" i="4" s="1"/>
  <c r="M75" i="24"/>
  <c r="M172" i="4" s="1"/>
  <c r="S76" i="24"/>
  <c r="S173" i="4" s="1"/>
  <c r="I57" i="24"/>
  <c r="I116" i="4" s="1"/>
  <c r="Q67" i="24"/>
  <c r="P75" i="24"/>
  <c r="P172" i="4" s="1"/>
  <c r="L156" i="25"/>
  <c r="J145" i="4"/>
  <c r="T52" i="24"/>
  <c r="T67" i="24"/>
  <c r="M156" i="25"/>
  <c r="L172" i="23"/>
  <c r="L62" i="20"/>
  <c r="L115" i="4" s="1"/>
  <c r="C62" i="20"/>
  <c r="C115" i="4" s="1"/>
  <c r="D48" i="23"/>
  <c r="D192" i="23"/>
  <c r="D183" i="23" s="1"/>
  <c r="T79" i="20"/>
  <c r="T170" i="4" s="1"/>
  <c r="L48" i="23"/>
  <c r="O48" i="23"/>
  <c r="D60" i="20"/>
  <c r="D113" i="4" s="1"/>
  <c r="F48" i="23"/>
  <c r="L157" i="23"/>
  <c r="T57" i="20"/>
  <c r="W57" i="20"/>
  <c r="O157" i="23"/>
  <c r="T160" i="23"/>
  <c r="C171" i="23"/>
  <c r="L211" i="23"/>
  <c r="L205" i="23" s="1"/>
  <c r="G161" i="23"/>
  <c r="D79" i="20"/>
  <c r="D170" i="4" s="1"/>
  <c r="P60" i="20"/>
  <c r="P113" i="4" s="1"/>
  <c r="T59" i="20"/>
  <c r="T112" i="4" s="1"/>
  <c r="S48" i="23"/>
  <c r="S154" i="23" s="1"/>
  <c r="N48" i="23"/>
  <c r="G99" i="23"/>
  <c r="S139" i="23"/>
  <c r="V60" i="20"/>
  <c r="V113" i="4" s="1"/>
  <c r="O99" i="23"/>
  <c r="S137" i="23"/>
  <c r="D141" i="23"/>
  <c r="L79" i="20"/>
  <c r="L170" i="4" s="1"/>
  <c r="C5" i="23"/>
  <c r="F5" i="23"/>
  <c r="W99" i="23"/>
  <c r="W62" i="20" s="1"/>
  <c r="W115" i="4" s="1"/>
  <c r="V137" i="23"/>
  <c r="G5" i="23"/>
  <c r="G57" i="20" s="1"/>
  <c r="O141" i="23"/>
  <c r="N201" i="23"/>
  <c r="H5" i="23"/>
  <c r="H60" i="20" s="1"/>
  <c r="H113" i="4" s="1"/>
  <c r="T61" i="20"/>
  <c r="T114" i="4" s="1"/>
  <c r="K5" i="23"/>
  <c r="K60" i="20" s="1"/>
  <c r="K113" i="4" s="1"/>
  <c r="H183" i="23"/>
  <c r="W61" i="20"/>
  <c r="N5" i="23"/>
  <c r="C48" i="23"/>
  <c r="V141" i="23"/>
  <c r="F132" i="22"/>
  <c r="Q132" i="22"/>
  <c r="P146" i="22"/>
  <c r="R132" i="22"/>
  <c r="R146" i="22"/>
  <c r="H146" i="22"/>
  <c r="N132" i="22"/>
  <c r="R165" i="22"/>
  <c r="T165" i="22"/>
  <c r="J165" i="22"/>
  <c r="W132" i="22"/>
  <c r="B132" i="22"/>
  <c r="H165" i="22"/>
  <c r="O132" i="22"/>
  <c r="J132" i="22"/>
  <c r="F146" i="22"/>
  <c r="B146" i="22"/>
  <c r="B165" i="22"/>
  <c r="C160" i="22"/>
  <c r="D165" i="22"/>
  <c r="P165" i="22"/>
  <c r="K165" i="22"/>
  <c r="W140" i="4"/>
  <c r="E66" i="4"/>
  <c r="E139" i="4" s="1"/>
  <c r="Q67" i="4"/>
  <c r="U51" i="20"/>
  <c r="U65" i="4" s="1"/>
  <c r="M51" i="20"/>
  <c r="M65" i="4" s="1"/>
  <c r="M138" i="4" s="1"/>
  <c r="K165" i="21"/>
  <c r="F66" i="4"/>
  <c r="F139" i="4" s="1"/>
  <c r="O141" i="21"/>
  <c r="O132" i="21" s="1"/>
  <c r="V146" i="21"/>
  <c r="W165" i="21"/>
  <c r="T139" i="4"/>
  <c r="G66" i="4"/>
  <c r="G139" i="4" s="1"/>
  <c r="S67" i="4"/>
  <c r="E70" i="20"/>
  <c r="P141" i="21"/>
  <c r="C157" i="21"/>
  <c r="M165" i="21"/>
  <c r="R213" i="22"/>
  <c r="I66" i="4"/>
  <c r="W141" i="21"/>
  <c r="W132" i="21" s="1"/>
  <c r="D157" i="21"/>
  <c r="W201" i="22"/>
  <c r="P132" i="21"/>
  <c r="I146" i="21"/>
  <c r="U146" i="21"/>
  <c r="K157" i="21"/>
  <c r="P183" i="21"/>
  <c r="J146" i="21"/>
  <c r="L157" i="21"/>
  <c r="L146" i="21"/>
  <c r="R165" i="21"/>
  <c r="H165" i="21"/>
  <c r="R175" i="21"/>
  <c r="T71" i="20"/>
  <c r="S165" i="21"/>
  <c r="U71" i="20"/>
  <c r="U165" i="21"/>
  <c r="I202" i="22"/>
  <c r="W71" i="20"/>
  <c r="Q146" i="21"/>
  <c r="G146" i="21"/>
  <c r="G165" i="21"/>
  <c r="R146" i="21"/>
  <c r="B213" i="22"/>
  <c r="T146" i="21"/>
  <c r="G201" i="22"/>
  <c r="S203" i="22"/>
  <c r="E146" i="21"/>
  <c r="E153" i="21"/>
  <c r="T153" i="21"/>
  <c r="B165" i="21"/>
  <c r="M171" i="21"/>
  <c r="F67" i="4"/>
  <c r="F140" i="4" s="1"/>
  <c r="Q68" i="4"/>
  <c r="Q141" i="4" s="1"/>
  <c r="C165" i="21"/>
  <c r="O165" i="21"/>
  <c r="U171" i="21"/>
  <c r="R201" i="21"/>
  <c r="S213" i="21"/>
  <c r="N146" i="21"/>
  <c r="W171" i="21"/>
  <c r="F202" i="21"/>
  <c r="L139" i="4"/>
  <c r="E165" i="21"/>
  <c r="M139" i="4"/>
  <c r="G132" i="21"/>
  <c r="F203" i="21"/>
  <c r="S211" i="21"/>
  <c r="S205" i="21" s="1"/>
  <c r="J69" i="20"/>
  <c r="H132" i="21"/>
  <c r="M146" i="21"/>
  <c r="J192" i="22"/>
  <c r="L213" i="22"/>
  <c r="E51" i="20"/>
  <c r="E65" i="4" s="1"/>
  <c r="E138" i="4" s="1"/>
  <c r="B146" i="21"/>
  <c r="C160" i="21"/>
  <c r="I139" i="4"/>
  <c r="S139" i="4"/>
  <c r="P183" i="23"/>
  <c r="Q139" i="4"/>
  <c r="D141" i="4"/>
  <c r="B183" i="21"/>
  <c r="V77" i="20"/>
  <c r="V168" i="4" s="1"/>
  <c r="M183" i="21"/>
  <c r="M71" i="20"/>
  <c r="L51" i="20"/>
  <c r="V183" i="21"/>
  <c r="J183" i="21"/>
  <c r="U183" i="21"/>
  <c r="O194" i="23"/>
  <c r="Q30" i="4"/>
  <c r="C39" i="4"/>
  <c r="H183" i="21"/>
  <c r="D194" i="21"/>
  <c r="C183" i="23"/>
  <c r="C70" i="20"/>
  <c r="J67" i="4"/>
  <c r="J140" i="4" s="1"/>
  <c r="H141" i="4"/>
  <c r="N67" i="4"/>
  <c r="N140" i="4" s="1"/>
  <c r="T68" i="4"/>
  <c r="T141" i="4" s="1"/>
  <c r="D70" i="20"/>
  <c r="F183" i="21"/>
  <c r="R183" i="21"/>
  <c r="P67" i="4"/>
  <c r="P140" i="4" s="1"/>
  <c r="L113" i="4"/>
  <c r="D66" i="4"/>
  <c r="D139" i="4" s="1"/>
  <c r="U141" i="4"/>
  <c r="K139" i="4"/>
  <c r="W141" i="4"/>
  <c r="L194" i="21"/>
  <c r="R140" i="4"/>
  <c r="L70" i="20"/>
  <c r="G78" i="20"/>
  <c r="G169" i="4" s="1"/>
  <c r="E194" i="21"/>
  <c r="T78" i="20"/>
  <c r="T169" i="4" s="1"/>
  <c r="T140" i="4"/>
  <c r="P68" i="4"/>
  <c r="P141" i="4" s="1"/>
  <c r="S140" i="4"/>
  <c r="N139" i="4"/>
  <c r="U140" i="4"/>
  <c r="T113" i="4"/>
  <c r="P139" i="4"/>
  <c r="T70" i="20"/>
  <c r="N183" i="21"/>
  <c r="W183" i="23"/>
  <c r="O183" i="21"/>
  <c r="T39" i="4"/>
  <c r="S77" i="20"/>
  <c r="S168" i="4" s="1"/>
  <c r="T56" i="20"/>
  <c r="D71" i="20"/>
  <c r="O176" i="19"/>
  <c r="O77" i="16"/>
  <c r="O167" i="19"/>
  <c r="O80" i="16"/>
  <c r="O109" i="4" s="1"/>
  <c r="R172" i="19"/>
  <c r="R176" i="19"/>
  <c r="R168" i="19"/>
  <c r="R167" i="19"/>
  <c r="R80" i="16"/>
  <c r="R109" i="4" s="1"/>
  <c r="S165" i="19"/>
  <c r="S80" i="16"/>
  <c r="S109" i="4" s="1"/>
  <c r="T165" i="19"/>
  <c r="T80" i="16"/>
  <c r="T109" i="4" s="1"/>
  <c r="W176" i="19"/>
  <c r="W171" i="19"/>
  <c r="W80" i="16"/>
  <c r="W109" i="4" s="1"/>
  <c r="W167" i="19"/>
  <c r="G229" i="19"/>
  <c r="G188" i="19"/>
  <c r="G81" i="16"/>
  <c r="G110" i="4" s="1"/>
  <c r="H188" i="19"/>
  <c r="H81" i="16"/>
  <c r="H110" i="4" s="1"/>
  <c r="H192" i="19"/>
  <c r="L173" i="19"/>
  <c r="L169" i="19"/>
  <c r="L165" i="19"/>
  <c r="L80" i="16"/>
  <c r="L109" i="4" s="1"/>
  <c r="G176" i="19"/>
  <c r="G80" i="16"/>
  <c r="G109" i="4" s="1"/>
  <c r="G77" i="16"/>
  <c r="G171" i="19"/>
  <c r="G167" i="19"/>
  <c r="O184" i="19"/>
  <c r="O188" i="19"/>
  <c r="O81" i="16"/>
  <c r="O110" i="4" s="1"/>
  <c r="O192" i="19"/>
  <c r="J173" i="19"/>
  <c r="J80" i="16"/>
  <c r="J109" i="4" s="1"/>
  <c r="J172" i="19"/>
  <c r="J176" i="19"/>
  <c r="J171" i="19"/>
  <c r="J168" i="19"/>
  <c r="J167" i="19"/>
  <c r="P184" i="19"/>
  <c r="P188" i="19"/>
  <c r="P81" i="16"/>
  <c r="P110" i="4" s="1"/>
  <c r="P192" i="19"/>
  <c r="K80" i="16"/>
  <c r="K109" i="4" s="1"/>
  <c r="K173" i="19"/>
  <c r="K169" i="19"/>
  <c r="K165" i="19"/>
  <c r="K160" i="19" s="1"/>
  <c r="N61" i="19"/>
  <c r="N81" i="16" s="1"/>
  <c r="N110" i="4" s="1"/>
  <c r="P80" i="16"/>
  <c r="O190" i="19"/>
  <c r="B197" i="19"/>
  <c r="B168" i="19"/>
  <c r="B171" i="19"/>
  <c r="V61" i="19"/>
  <c r="O171" i="19"/>
  <c r="R171" i="19"/>
  <c r="J197" i="19"/>
  <c r="B172" i="19"/>
  <c r="I172" i="19"/>
  <c r="B248" i="19"/>
  <c r="C248" i="19"/>
  <c r="H184" i="19"/>
  <c r="D173" i="19"/>
  <c r="R197" i="19"/>
  <c r="H197" i="19"/>
  <c r="B80" i="16"/>
  <c r="B109" i="4" s="1"/>
  <c r="H77" i="16"/>
  <c r="H76" i="16" s="1"/>
  <c r="F61" i="19"/>
  <c r="Q103" i="16"/>
  <c r="Q166" i="4" s="1"/>
  <c r="W61" i="19"/>
  <c r="R103" i="16"/>
  <c r="R166" i="4" s="1"/>
  <c r="E237" i="19"/>
  <c r="Q248" i="19"/>
  <c r="N163" i="18"/>
  <c r="N170" i="18"/>
  <c r="N166" i="18"/>
  <c r="N97" i="16"/>
  <c r="W197" i="18"/>
  <c r="M197" i="18"/>
  <c r="L197" i="18"/>
  <c r="U5" i="18"/>
  <c r="U161" i="18" s="1"/>
  <c r="O178" i="18"/>
  <c r="E178" i="18"/>
  <c r="V96" i="16"/>
  <c r="C178" i="18"/>
  <c r="W96" i="16"/>
  <c r="G197" i="18"/>
  <c r="H197" i="18"/>
  <c r="P5" i="18"/>
  <c r="P164" i="18" s="1"/>
  <c r="L178" i="18"/>
  <c r="W178" i="18"/>
  <c r="M178" i="18"/>
  <c r="E168" i="18"/>
  <c r="P171" i="18"/>
  <c r="E172" i="18"/>
  <c r="K178" i="18"/>
  <c r="O197" i="18"/>
  <c r="E197" i="18"/>
  <c r="P197" i="18"/>
  <c r="N197" i="18"/>
  <c r="I178" i="18"/>
  <c r="U178" i="18"/>
  <c r="D197" i="18"/>
  <c r="G178" i="18"/>
  <c r="S178" i="18"/>
  <c r="J178" i="18"/>
  <c r="U97" i="16"/>
  <c r="U173" i="18"/>
  <c r="U172" i="18"/>
  <c r="U169" i="18"/>
  <c r="U168" i="18"/>
  <c r="Q161" i="17"/>
  <c r="V136" i="4"/>
  <c r="P63" i="4"/>
  <c r="P136" i="4" s="1"/>
  <c r="W136" i="4"/>
  <c r="Q63" i="4"/>
  <c r="Q136" i="4" s="1"/>
  <c r="D71" i="16"/>
  <c r="T96" i="16"/>
  <c r="H168" i="17"/>
  <c r="H178" i="17"/>
  <c r="N164" i="18"/>
  <c r="E71" i="16"/>
  <c r="U96" i="16"/>
  <c r="U95" i="16" s="1"/>
  <c r="R197" i="17"/>
  <c r="H197" i="17"/>
  <c r="B5" i="17"/>
  <c r="Q168" i="17"/>
  <c r="F178" i="17"/>
  <c r="F190" i="17"/>
  <c r="S197" i="17"/>
  <c r="I197" i="17"/>
  <c r="J217" i="17"/>
  <c r="C169" i="17"/>
  <c r="H169" i="17"/>
  <c r="N190" i="17"/>
  <c r="T237" i="19"/>
  <c r="N237" i="19"/>
  <c r="H90" i="16"/>
  <c r="F97" i="16"/>
  <c r="Q169" i="17"/>
  <c r="C170" i="17"/>
  <c r="S223" i="18"/>
  <c r="P178" i="17"/>
  <c r="P197" i="17"/>
  <c r="F172" i="18"/>
  <c r="P97" i="16"/>
  <c r="P5" i="17"/>
  <c r="E171" i="17"/>
  <c r="Q197" i="17"/>
  <c r="R5" i="17"/>
  <c r="S217" i="17"/>
  <c r="M5" i="18"/>
  <c r="M168" i="18" s="1"/>
  <c r="P248" i="18"/>
  <c r="H161" i="17"/>
  <c r="Q172" i="17"/>
  <c r="B197" i="17"/>
  <c r="N203" i="17"/>
  <c r="Q248" i="18"/>
  <c r="G246" i="19"/>
  <c r="D95" i="16"/>
  <c r="T5" i="17"/>
  <c r="T163" i="17" s="1"/>
  <c r="H173" i="17"/>
  <c r="C197" i="17"/>
  <c r="O203" i="17"/>
  <c r="O5" i="18"/>
  <c r="P226" i="19"/>
  <c r="W246" i="17"/>
  <c r="P248" i="19"/>
  <c r="Q64" i="4"/>
  <c r="Q137" i="4" s="1"/>
  <c r="F95" i="16"/>
  <c r="Q173" i="17"/>
  <c r="W203" i="17"/>
  <c r="I209" i="17"/>
  <c r="G63" i="4"/>
  <c r="G136" i="4" s="1"/>
  <c r="R64" i="4"/>
  <c r="R137" i="4" s="1"/>
  <c r="C53" i="16"/>
  <c r="C62" i="4" s="1"/>
  <c r="C135" i="4" s="1"/>
  <c r="D163" i="17"/>
  <c r="P209" i="17"/>
  <c r="W5" i="18"/>
  <c r="W97" i="16" s="1"/>
  <c r="W95" i="16" s="1"/>
  <c r="R217" i="19"/>
  <c r="E53" i="16"/>
  <c r="E62" i="4" s="1"/>
  <c r="E135" i="4" s="1"/>
  <c r="V178" i="17"/>
  <c r="Q209" i="17"/>
  <c r="F161" i="18"/>
  <c r="I63" i="4"/>
  <c r="I136" i="4" s="1"/>
  <c r="T64" i="4"/>
  <c r="T137" i="4" s="1"/>
  <c r="H53" i="16"/>
  <c r="H91" i="16" s="1"/>
  <c r="H164" i="17"/>
  <c r="J63" i="4"/>
  <c r="J136" i="4" s="1"/>
  <c r="K53" i="16"/>
  <c r="K62" i="4" s="1"/>
  <c r="K135" i="4" s="1"/>
  <c r="B184" i="17"/>
  <c r="Q164" i="17"/>
  <c r="C184" i="17"/>
  <c r="J197" i="17"/>
  <c r="C235" i="19"/>
  <c r="O246" i="19"/>
  <c r="K197" i="17"/>
  <c r="L63" i="4"/>
  <c r="L136" i="4" s="1"/>
  <c r="Q53" i="16"/>
  <c r="H165" i="17"/>
  <c r="D184" i="17"/>
  <c r="F162" i="18"/>
  <c r="N96" i="16"/>
  <c r="N95" i="16" s="1"/>
  <c r="K165" i="17"/>
  <c r="E184" i="17"/>
  <c r="D235" i="17"/>
  <c r="H63" i="4"/>
  <c r="H136" i="4" s="1"/>
  <c r="S64" i="4"/>
  <c r="S137" i="4" s="1"/>
  <c r="V64" i="4"/>
  <c r="V137" i="4" s="1"/>
  <c r="N63" i="4"/>
  <c r="N136" i="4" s="1"/>
  <c r="O96" i="16"/>
  <c r="E235" i="17"/>
  <c r="P96" i="16"/>
  <c r="Q165" i="17"/>
  <c r="K184" i="17"/>
  <c r="T237" i="18"/>
  <c r="I3" i="4"/>
  <c r="I128" i="4" s="1"/>
  <c r="I9" i="4"/>
  <c r="J3" i="4"/>
  <c r="J128" i="4" s="1"/>
  <c r="J9" i="4"/>
  <c r="K3" i="4"/>
  <c r="K128" i="4" s="1"/>
  <c r="K9" i="4"/>
  <c r="L9" i="4"/>
  <c r="L3" i="4"/>
  <c r="L128" i="4" s="1"/>
  <c r="Q3" i="4"/>
  <c r="Q128" i="4" s="1"/>
  <c r="Q9" i="4"/>
  <c r="S3" i="4"/>
  <c r="S128" i="4" s="1"/>
  <c r="S9" i="4"/>
  <c r="T9" i="4"/>
  <c r="T3" i="4"/>
  <c r="T128" i="4" s="1"/>
  <c r="D3" i="4"/>
  <c r="D128" i="4" s="1"/>
  <c r="D9" i="4"/>
  <c r="E137" i="4"/>
  <c r="F137" i="4"/>
  <c r="G137" i="4"/>
  <c r="B136" i="4"/>
  <c r="H102" i="16"/>
  <c r="H165" i="4" s="1"/>
  <c r="R93" i="16"/>
  <c r="I64" i="4"/>
  <c r="I137" i="4" s="1"/>
  <c r="P76" i="16"/>
  <c r="K64" i="4"/>
  <c r="K137" i="4" s="1"/>
  <c r="R42" i="4"/>
  <c r="B217" i="17"/>
  <c r="C217" i="17"/>
  <c r="J103" i="16"/>
  <c r="J166" i="4" s="1"/>
  <c r="F136" i="4"/>
  <c r="P33" i="4"/>
  <c r="B42" i="4"/>
  <c r="R63" i="4"/>
  <c r="R136" i="4" s="1"/>
  <c r="S136" i="4"/>
  <c r="H52" i="16"/>
  <c r="H61" i="4" s="1"/>
  <c r="H134" i="4" s="1"/>
  <c r="G92" i="16"/>
  <c r="C30" i="4"/>
  <c r="I30" i="4"/>
  <c r="D103" i="16"/>
  <c r="D166" i="4" s="1"/>
  <c r="K217" i="17"/>
  <c r="B137" i="4"/>
  <c r="U3" i="4"/>
  <c r="U128" i="4" s="1"/>
  <c r="U136" i="4"/>
  <c r="B111" i="4"/>
  <c r="P137" i="4"/>
  <c r="P103" i="16"/>
  <c r="P166" i="4" s="1"/>
  <c r="J30" i="4"/>
  <c r="K30" i="4"/>
  <c r="H62" i="4"/>
  <c r="H135" i="4" s="1"/>
  <c r="C64" i="4"/>
  <c r="C137" i="4" s="1"/>
  <c r="V3" i="4"/>
  <c r="V128" i="4" s="1"/>
  <c r="D137" i="4"/>
  <c r="H89" i="16"/>
  <c r="S103" i="16"/>
  <c r="S166" i="4" s="1"/>
  <c r="B3" i="4"/>
  <c r="B128" i="4" s="1"/>
  <c r="K52" i="16"/>
  <c r="K61" i="4" s="1"/>
  <c r="K134" i="4" s="1"/>
  <c r="I93" i="16"/>
  <c r="T103" i="16"/>
  <c r="T166" i="4" s="1"/>
  <c r="T182" i="15"/>
  <c r="T76" i="12"/>
  <c r="T75" i="12" s="1"/>
  <c r="T104" i="4" s="1"/>
  <c r="B253" i="15"/>
  <c r="B78" i="12"/>
  <c r="B107" i="4" s="1"/>
  <c r="C211" i="15"/>
  <c r="C78" i="12"/>
  <c r="C107" i="4" s="1"/>
  <c r="B182" i="15"/>
  <c r="B76" i="12"/>
  <c r="B105" i="4" s="1"/>
  <c r="B185" i="15"/>
  <c r="B71" i="12"/>
  <c r="C182" i="15"/>
  <c r="C76" i="12"/>
  <c r="C105" i="4" s="1"/>
  <c r="C185" i="15"/>
  <c r="C71" i="12"/>
  <c r="C70" i="12" s="1"/>
  <c r="I253" i="15"/>
  <c r="I210" i="15"/>
  <c r="I78" i="12"/>
  <c r="I107" i="4" s="1"/>
  <c r="I214" i="15"/>
  <c r="I218" i="15"/>
  <c r="E182" i="15"/>
  <c r="E76" i="12"/>
  <c r="E105" i="4" s="1"/>
  <c r="O162" i="15"/>
  <c r="J187" i="15"/>
  <c r="C97" i="12"/>
  <c r="C158" i="4" s="1"/>
  <c r="D162" i="15"/>
  <c r="Q218" i="15"/>
  <c r="G187" i="15"/>
  <c r="S187" i="15"/>
  <c r="H78" i="12"/>
  <c r="H107" i="4" s="1"/>
  <c r="B162" i="15"/>
  <c r="I187" i="15"/>
  <c r="Q214" i="15"/>
  <c r="R71" i="12"/>
  <c r="R70" i="12" s="1"/>
  <c r="R187" i="15"/>
  <c r="Q78" i="12"/>
  <c r="Q107" i="4" s="1"/>
  <c r="L162" i="15"/>
  <c r="Q210" i="15"/>
  <c r="Q204" i="15" s="1"/>
  <c r="B101" i="12"/>
  <c r="B162" i="4" s="1"/>
  <c r="R78" i="12"/>
  <c r="R107" i="4" s="1"/>
  <c r="N187" i="15"/>
  <c r="S78" i="12"/>
  <c r="S107" i="4" s="1"/>
  <c r="H162" i="15"/>
  <c r="O187" i="15"/>
  <c r="E187" i="15"/>
  <c r="I162" i="15"/>
  <c r="U162" i="15"/>
  <c r="P187" i="15"/>
  <c r="J162" i="15"/>
  <c r="B181" i="15"/>
  <c r="Q187" i="15"/>
  <c r="C181" i="15"/>
  <c r="C187" i="15"/>
  <c r="I101" i="12"/>
  <c r="I162" i="4" s="1"/>
  <c r="J75" i="12"/>
  <c r="J104" i="4" s="1"/>
  <c r="T162" i="15"/>
  <c r="M178" i="15"/>
  <c r="R181" i="15"/>
  <c r="J185" i="15"/>
  <c r="S181" i="15"/>
  <c r="K185" i="15"/>
  <c r="V187" i="15"/>
  <c r="P162" i="15"/>
  <c r="R185" i="15"/>
  <c r="W187" i="15"/>
  <c r="V97" i="12"/>
  <c r="V158" i="4" s="1"/>
  <c r="Q162" i="15"/>
  <c r="G162" i="15"/>
  <c r="S185" i="15"/>
  <c r="B187" i="15"/>
  <c r="R162" i="15"/>
  <c r="B99" i="12"/>
  <c r="B160" i="4" s="1"/>
  <c r="K187" i="15"/>
  <c r="E162" i="15"/>
  <c r="L105" i="4"/>
  <c r="J100" i="12"/>
  <c r="J161" i="4" s="1"/>
  <c r="W38" i="7"/>
  <c r="J106" i="4"/>
  <c r="E171" i="14"/>
  <c r="U162" i="14"/>
  <c r="K162" i="14"/>
  <c r="V162" i="14"/>
  <c r="W204" i="14"/>
  <c r="R187" i="14"/>
  <c r="H187" i="14"/>
  <c r="R204" i="14"/>
  <c r="S187" i="14"/>
  <c r="U204" i="14"/>
  <c r="M171" i="14"/>
  <c r="C171" i="14"/>
  <c r="S162" i="14"/>
  <c r="T162" i="14"/>
  <c r="O187" i="14"/>
  <c r="P204" i="14"/>
  <c r="E162" i="14"/>
  <c r="F162" i="14"/>
  <c r="G204" i="14"/>
  <c r="U171" i="14"/>
  <c r="K171" i="14"/>
  <c r="B187" i="14"/>
  <c r="B204" i="14"/>
  <c r="C187" i="14"/>
  <c r="E204" i="14"/>
  <c r="M162" i="14"/>
  <c r="C162" i="14"/>
  <c r="N162" i="14"/>
  <c r="I187" i="14"/>
  <c r="S171" i="14"/>
  <c r="J187" i="14"/>
  <c r="J204" i="14"/>
  <c r="K187" i="14"/>
  <c r="M204" i="14"/>
  <c r="Q60" i="4"/>
  <c r="Q133" i="4" s="1"/>
  <c r="P133" i="4"/>
  <c r="N59" i="4"/>
  <c r="C131" i="4"/>
  <c r="D131" i="4"/>
  <c r="G58" i="4"/>
  <c r="H65" i="12"/>
  <c r="H57" i="4" s="1"/>
  <c r="T162" i="13"/>
  <c r="O171" i="13"/>
  <c r="E171" i="13"/>
  <c r="B60" i="4"/>
  <c r="B133" i="4" s="1"/>
  <c r="Q187" i="13"/>
  <c r="Q204" i="13"/>
  <c r="K251" i="13"/>
  <c r="K243" i="13" s="1"/>
  <c r="F162" i="13"/>
  <c r="G162" i="13"/>
  <c r="B187" i="13"/>
  <c r="B204" i="13"/>
  <c r="H241" i="14"/>
  <c r="T261" i="14"/>
  <c r="C187" i="13"/>
  <c r="C204" i="13"/>
  <c r="C243" i="13"/>
  <c r="T253" i="13"/>
  <c r="V171" i="13"/>
  <c r="L171" i="13"/>
  <c r="D187" i="13"/>
  <c r="D251" i="15"/>
  <c r="F187" i="13"/>
  <c r="P233" i="13"/>
  <c r="E251" i="15"/>
  <c r="F56" i="4"/>
  <c r="G187" i="13"/>
  <c r="C224" i="13"/>
  <c r="Q233" i="13"/>
  <c r="M65" i="12"/>
  <c r="M57" i="4" s="1"/>
  <c r="I85" i="12"/>
  <c r="N162" i="13"/>
  <c r="D162" i="13"/>
  <c r="B241" i="15"/>
  <c r="N65" i="12"/>
  <c r="N57" i="4" s="1"/>
  <c r="N132" i="4" s="1"/>
  <c r="O162" i="13"/>
  <c r="E162" i="13"/>
  <c r="J187" i="13"/>
  <c r="J204" i="13"/>
  <c r="F224" i="13"/>
  <c r="B243" i="13"/>
  <c r="C241" i="15"/>
  <c r="K100" i="12"/>
  <c r="K161" i="4" s="1"/>
  <c r="K187" i="13"/>
  <c r="K204" i="13"/>
  <c r="P65" i="12"/>
  <c r="P86" i="12" s="1"/>
  <c r="T171" i="13"/>
  <c r="L187" i="13"/>
  <c r="H224" i="13"/>
  <c r="U171" i="13"/>
  <c r="I224" i="13"/>
  <c r="L253" i="13"/>
  <c r="L251" i="15"/>
  <c r="D87" i="12"/>
  <c r="N187" i="13"/>
  <c r="M251" i="15"/>
  <c r="E87" i="12"/>
  <c r="O187" i="13"/>
  <c r="I233" i="13"/>
  <c r="T65" i="12"/>
  <c r="T57" i="4" s="1"/>
  <c r="T132" i="4" s="1"/>
  <c r="F87" i="12"/>
  <c r="F171" i="13"/>
  <c r="J59" i="4"/>
  <c r="U60" i="4"/>
  <c r="V162" i="13"/>
  <c r="G171" i="13"/>
  <c r="D261" i="13"/>
  <c r="D253" i="13" s="1"/>
  <c r="J241" i="15"/>
  <c r="K59" i="4"/>
  <c r="V60" i="4"/>
  <c r="V133" i="4" s="1"/>
  <c r="W162" i="13"/>
  <c r="R187" i="13"/>
  <c r="R204" i="13"/>
  <c r="H204" i="13"/>
  <c r="E261" i="13"/>
  <c r="E253" i="13" s="1"/>
  <c r="B251" i="14"/>
  <c r="K241" i="15"/>
  <c r="L261" i="13"/>
  <c r="I261" i="14"/>
  <c r="S187" i="13"/>
  <c r="S204" i="13"/>
  <c r="I204" i="13"/>
  <c r="B58" i="4"/>
  <c r="M59" i="4"/>
  <c r="O88" i="12"/>
  <c r="T187" i="13"/>
  <c r="H216" i="13"/>
  <c r="M261" i="13"/>
  <c r="M253" i="13" s="1"/>
  <c r="P88" i="12"/>
  <c r="I216" i="13"/>
  <c r="T261" i="13"/>
  <c r="T251" i="15"/>
  <c r="U88" i="12"/>
  <c r="V187" i="13"/>
  <c r="P216" i="13"/>
  <c r="D261" i="14"/>
  <c r="U251" i="15"/>
  <c r="P59" i="4"/>
  <c r="W187" i="13"/>
  <c r="Q216" i="13"/>
  <c r="L261" i="14"/>
  <c r="I89" i="12"/>
  <c r="N171" i="13"/>
  <c r="D171" i="13"/>
  <c r="B251" i="13"/>
  <c r="C251" i="13"/>
  <c r="R241" i="15"/>
  <c r="U162" i="13"/>
  <c r="P187" i="13"/>
  <c r="P204" i="13"/>
  <c r="J251" i="13"/>
  <c r="J251" i="14"/>
  <c r="S241" i="15"/>
  <c r="W86" i="12"/>
  <c r="W57" i="4"/>
  <c r="W132" i="4" s="1"/>
  <c r="U39" i="4"/>
  <c r="W39" i="4"/>
  <c r="T133" i="4"/>
  <c r="M105" i="4"/>
  <c r="U133" i="4"/>
  <c r="H133" i="4"/>
  <c r="J42" i="4"/>
  <c r="N128" i="4"/>
  <c r="B33" i="4"/>
  <c r="H33" i="4"/>
  <c r="N58" i="4"/>
  <c r="T59" i="4"/>
  <c r="U5" i="4"/>
  <c r="E7" i="4"/>
  <c r="E132" i="4" s="1"/>
  <c r="T30" i="4"/>
  <c r="P58" i="4"/>
  <c r="V59" i="4"/>
  <c r="K97" i="12"/>
  <c r="K158" i="4" s="1"/>
  <c r="L65" i="12"/>
  <c r="L57" i="4" s="1"/>
  <c r="L132" i="4" s="1"/>
  <c r="B70" i="12"/>
  <c r="B224" i="13"/>
  <c r="J243" i="13"/>
  <c r="K39" i="4"/>
  <c r="H132" i="4"/>
  <c r="J70" i="12"/>
  <c r="D100" i="12"/>
  <c r="D161" i="4" s="1"/>
  <c r="D224" i="13"/>
  <c r="B131" i="4"/>
  <c r="W100" i="12"/>
  <c r="W161" i="4" s="1"/>
  <c r="W88" i="12"/>
  <c r="G224" i="13"/>
  <c r="B89" i="12"/>
  <c r="F131" i="4"/>
  <c r="S65" i="12"/>
  <c r="S57" i="4" s="1"/>
  <c r="S132" i="4" s="1"/>
  <c r="C101" i="12"/>
  <c r="C162" i="4" s="1"/>
  <c r="M132" i="4"/>
  <c r="F30" i="4"/>
  <c r="Q85" i="12"/>
  <c r="J224" i="13"/>
  <c r="R243" i="13"/>
  <c r="O37" i="12"/>
  <c r="U65" i="12"/>
  <c r="U57" i="4" s="1"/>
  <c r="R85" i="12"/>
  <c r="K224" i="13"/>
  <c r="S243" i="13"/>
  <c r="B30" i="4"/>
  <c r="I131" i="4"/>
  <c r="P37" i="12"/>
  <c r="V65" i="12"/>
  <c r="V57" i="4" s="1"/>
  <c r="L224" i="13"/>
  <c r="P7" i="4"/>
  <c r="J131" i="4"/>
  <c r="H131" i="4"/>
  <c r="L133" i="4"/>
  <c r="W63" i="12"/>
  <c r="W55" i="4" s="1"/>
  <c r="W130" i="4" s="1"/>
  <c r="H101" i="12"/>
  <c r="H162" i="4" s="1"/>
  <c r="N224" i="13"/>
  <c r="R7" i="4"/>
  <c r="L56" i="4"/>
  <c r="L131" i="4" s="1"/>
  <c r="M133" i="4"/>
  <c r="S37" i="12"/>
  <c r="G86" i="12"/>
  <c r="O224" i="13"/>
  <c r="R3" i="12"/>
  <c r="J101" i="12"/>
  <c r="J162" i="4" s="1"/>
  <c r="N56" i="4"/>
  <c r="N131" i="4" s="1"/>
  <c r="O133" i="4"/>
  <c r="B82" i="12"/>
  <c r="O65" i="12"/>
  <c r="U7" i="4"/>
  <c r="U132" i="4" s="1"/>
  <c r="S39" i="4"/>
  <c r="G42" i="4"/>
  <c r="S42" i="4"/>
  <c r="R224" i="13"/>
  <c r="P131" i="4"/>
  <c r="J103" i="4"/>
  <c r="C31" i="12"/>
  <c r="W37" i="12"/>
  <c r="G100" i="12"/>
  <c r="G161" i="4" s="1"/>
  <c r="M87" i="12"/>
  <c r="S224" i="13"/>
  <c r="C42" i="4"/>
  <c r="R133" i="4"/>
  <c r="K105" i="4"/>
  <c r="D31" i="12"/>
  <c r="T63" i="12"/>
  <c r="T55" i="4" s="1"/>
  <c r="T130" i="4" s="1"/>
  <c r="H100" i="12"/>
  <c r="H161" i="4" s="1"/>
  <c r="N87" i="12"/>
  <c r="T224" i="13"/>
  <c r="S133" i="4"/>
  <c r="E31" i="12"/>
  <c r="C65" i="12"/>
  <c r="I100" i="12"/>
  <c r="I161" i="4" s="1"/>
  <c r="S87" i="12"/>
  <c r="N133" i="4"/>
  <c r="D65" i="12"/>
  <c r="P101" i="12"/>
  <c r="P162" i="4" s="1"/>
  <c r="T87" i="12"/>
  <c r="V224" i="13"/>
  <c r="R105" i="4"/>
  <c r="G31" i="12"/>
  <c r="D97" i="12"/>
  <c r="D158" i="4" s="1"/>
  <c r="E65" i="12"/>
  <c r="E57" i="4" s="1"/>
  <c r="U87" i="12"/>
  <c r="W224" i="13"/>
  <c r="U56" i="4"/>
  <c r="U131" i="4" s="1"/>
  <c r="S105" i="4"/>
  <c r="K38" i="7"/>
  <c r="I82" i="12"/>
  <c r="F65" i="12"/>
  <c r="F57" i="4" s="1"/>
  <c r="F132" i="4" s="1"/>
  <c r="R101" i="12"/>
  <c r="R162" i="4" s="1"/>
  <c r="V87" i="12"/>
  <c r="V132" i="4"/>
  <c r="L30" i="4"/>
  <c r="D39" i="4"/>
  <c r="V56" i="4"/>
  <c r="V131" i="4" s="1"/>
  <c r="W133" i="4"/>
  <c r="T105" i="4"/>
  <c r="J82" i="12"/>
  <c r="S101" i="12"/>
  <c r="S162" i="4" s="1"/>
  <c r="E128" i="4"/>
  <c r="V33" i="4"/>
  <c r="G38" i="7"/>
  <c r="T56" i="4"/>
  <c r="T131" i="4" s="1"/>
  <c r="P30" i="4"/>
  <c r="V30" i="4"/>
  <c r="W56" i="4"/>
  <c r="L58" i="4"/>
  <c r="R59" i="4"/>
  <c r="G63" i="12"/>
  <c r="G55" i="4" s="1"/>
  <c r="G130" i="4" s="1"/>
  <c r="P224" i="13"/>
  <c r="M58" i="4"/>
  <c r="S59" i="4"/>
  <c r="K31" i="12"/>
  <c r="C37" i="12"/>
  <c r="O100" i="12"/>
  <c r="O161" i="4" s="1"/>
  <c r="C75" i="12"/>
  <c r="C104" i="4" s="1"/>
  <c r="G88" i="12"/>
  <c r="Q224" i="13"/>
  <c r="L31" i="12"/>
  <c r="D37" i="12"/>
  <c r="D75" i="12"/>
  <c r="D104" i="4" s="1"/>
  <c r="H88" i="12"/>
  <c r="B7" i="4"/>
  <c r="R30" i="4"/>
  <c r="D7" i="4"/>
  <c r="S30" i="4"/>
  <c r="M31" i="12"/>
  <c r="K65" i="12"/>
  <c r="Q100" i="12"/>
  <c r="Q161" i="4" s="1"/>
  <c r="M147" i="11"/>
  <c r="M130" i="11"/>
  <c r="M126" i="11"/>
  <c r="M122" i="11"/>
  <c r="M56" i="8"/>
  <c r="M101" i="4" s="1"/>
  <c r="O147" i="11"/>
  <c r="O56" i="8"/>
  <c r="O101" i="4" s="1"/>
  <c r="T147" i="11"/>
  <c r="T130" i="11"/>
  <c r="T129" i="11"/>
  <c r="T126" i="11"/>
  <c r="T125" i="11"/>
  <c r="T122" i="11"/>
  <c r="T56" i="8"/>
  <c r="T101" i="4" s="1"/>
  <c r="Q136" i="11"/>
  <c r="Q106" i="11"/>
  <c r="Q55" i="8"/>
  <c r="Q100" i="4" s="1"/>
  <c r="Q111" i="11"/>
  <c r="Q107" i="11"/>
  <c r="Q115" i="11"/>
  <c r="W123" i="11"/>
  <c r="W56" i="8"/>
  <c r="W101" i="4" s="1"/>
  <c r="G147" i="11"/>
  <c r="G123" i="11"/>
  <c r="G56" i="8"/>
  <c r="G101" i="4" s="1"/>
  <c r="O67" i="8"/>
  <c r="O156" i="4" s="1"/>
  <c r="I106" i="11"/>
  <c r="H107" i="11"/>
  <c r="P115" i="11"/>
  <c r="P107" i="11"/>
  <c r="D122" i="11"/>
  <c r="H156" i="11"/>
  <c r="D125" i="11"/>
  <c r="I156" i="11"/>
  <c r="H66" i="8"/>
  <c r="H155" i="4" s="1"/>
  <c r="F123" i="11"/>
  <c r="D126" i="11"/>
  <c r="H128" i="11"/>
  <c r="D129" i="11"/>
  <c r="K5" i="11"/>
  <c r="E54" i="11"/>
  <c r="D130" i="11"/>
  <c r="P55" i="8"/>
  <c r="P100" i="4" s="1"/>
  <c r="L54" i="11"/>
  <c r="H52" i="8"/>
  <c r="H51" i="8" s="1"/>
  <c r="D56" i="8"/>
  <c r="D101" i="4" s="1"/>
  <c r="P52" i="8"/>
  <c r="P51" i="8" s="1"/>
  <c r="H56" i="8"/>
  <c r="H101" i="4" s="1"/>
  <c r="U54" i="11"/>
  <c r="H106" i="11"/>
  <c r="P106" i="11"/>
  <c r="H115" i="11"/>
  <c r="P56" i="8"/>
  <c r="P101" i="4" s="1"/>
  <c r="I115" i="11"/>
  <c r="L100" i="10"/>
  <c r="W100" i="10"/>
  <c r="F100" i="10"/>
  <c r="T117" i="10"/>
  <c r="D100" i="10"/>
  <c r="O117" i="10"/>
  <c r="E117" i="10"/>
  <c r="P117" i="10"/>
  <c r="F117" i="10"/>
  <c r="M100" i="10"/>
  <c r="R117" i="10"/>
  <c r="I156" i="10"/>
  <c r="H100" i="10"/>
  <c r="U100" i="10"/>
  <c r="D117" i="10"/>
  <c r="V100" i="10"/>
  <c r="D128" i="10"/>
  <c r="F145" i="10"/>
  <c r="L128" i="10"/>
  <c r="B117" i="10"/>
  <c r="T100" i="10"/>
  <c r="P100" i="10"/>
  <c r="V117" i="10"/>
  <c r="G100" i="10"/>
  <c r="L117" i="10"/>
  <c r="G117" i="10"/>
  <c r="H117" i="10"/>
  <c r="E100" i="10"/>
  <c r="J117" i="10"/>
  <c r="I117" i="9"/>
  <c r="V145" i="10"/>
  <c r="F111" i="9"/>
  <c r="J156" i="9"/>
  <c r="C156" i="10"/>
  <c r="B156" i="10"/>
  <c r="F100" i="9"/>
  <c r="G100" i="9"/>
  <c r="N111" i="9"/>
  <c r="P147" i="9"/>
  <c r="P145" i="11"/>
  <c r="U117" i="9"/>
  <c r="Q145" i="11"/>
  <c r="P111" i="9"/>
  <c r="D100" i="9"/>
  <c r="V111" i="9"/>
  <c r="P117" i="9"/>
  <c r="F117" i="9"/>
  <c r="R145" i="11"/>
  <c r="E100" i="9"/>
  <c r="W111" i="9"/>
  <c r="Q117" i="9"/>
  <c r="G117" i="9"/>
  <c r="S145" i="11"/>
  <c r="M156" i="11"/>
  <c r="N100" i="9"/>
  <c r="G145" i="10"/>
  <c r="O100" i="9"/>
  <c r="H145" i="10"/>
  <c r="L100" i="9"/>
  <c r="M100" i="9"/>
  <c r="O117" i="9"/>
  <c r="S117" i="9"/>
  <c r="N117" i="9"/>
  <c r="N145" i="9"/>
  <c r="T156" i="11"/>
  <c r="D128" i="9"/>
  <c r="U54" i="4"/>
  <c r="F47" i="8"/>
  <c r="F52" i="4" s="1"/>
  <c r="F129" i="4" s="1"/>
  <c r="E117" i="9"/>
  <c r="E128" i="9"/>
  <c r="T156" i="10"/>
  <c r="V54" i="4"/>
  <c r="G47" i="8"/>
  <c r="V100" i="9"/>
  <c r="L128" i="9"/>
  <c r="O145" i="10"/>
  <c r="B145" i="11"/>
  <c r="W100" i="9"/>
  <c r="M128" i="9"/>
  <c r="P145" i="10"/>
  <c r="C145" i="11"/>
  <c r="H100" i="9"/>
  <c r="T128" i="9"/>
  <c r="Q145" i="10"/>
  <c r="R145" i="10"/>
  <c r="O61" i="8"/>
  <c r="T100" i="9"/>
  <c r="P100" i="9"/>
  <c r="P61" i="8"/>
  <c r="U100" i="9"/>
  <c r="H145" i="11"/>
  <c r="M117" i="9"/>
  <c r="I145" i="11"/>
  <c r="C117" i="9"/>
  <c r="O47" i="8"/>
  <c r="H117" i="9"/>
  <c r="B156" i="9"/>
  <c r="W145" i="10"/>
  <c r="J145" i="11"/>
  <c r="D156" i="11"/>
  <c r="G59" i="8"/>
  <c r="G52" i="4"/>
  <c r="O59" i="8"/>
  <c r="O52" i="4"/>
  <c r="O129" i="4" s="1"/>
  <c r="H53" i="4"/>
  <c r="N54" i="4"/>
  <c r="F3" i="4"/>
  <c r="F128" i="4" s="1"/>
  <c r="P128" i="4"/>
  <c r="I42" i="4"/>
  <c r="I53" i="4"/>
  <c r="O54" i="4"/>
  <c r="E60" i="8"/>
  <c r="L147" i="9"/>
  <c r="F42" i="4"/>
  <c r="H20" i="8"/>
  <c r="H60" i="8"/>
  <c r="D20" i="8"/>
  <c r="K136" i="9"/>
  <c r="F20" i="8"/>
  <c r="P60" i="8"/>
  <c r="G136" i="9"/>
  <c r="Q42" i="4"/>
  <c r="T147" i="9"/>
  <c r="C33" i="4"/>
  <c r="I136" i="9"/>
  <c r="U147" i="9"/>
  <c r="H17" i="8"/>
  <c r="O20" i="8"/>
  <c r="F33" i="4"/>
  <c r="H42" i="4"/>
  <c r="N42" i="4"/>
  <c r="P20" i="8"/>
  <c r="D67" i="8"/>
  <c r="D156" i="4" s="1"/>
  <c r="O42" i="4"/>
  <c r="K20" i="8"/>
  <c r="N47" i="8"/>
  <c r="N52" i="4" s="1"/>
  <c r="N129" i="4" s="1"/>
  <c r="G61" i="8"/>
  <c r="D17" i="8"/>
  <c r="H147" i="9"/>
  <c r="S136" i="9"/>
  <c r="J33" i="4"/>
  <c r="I61" i="8"/>
  <c r="N136" i="9"/>
  <c r="B4" i="4"/>
  <c r="K33" i="4"/>
  <c r="F17" i="8"/>
  <c r="N20" i="8"/>
  <c r="J61" i="8"/>
  <c r="O136" i="9"/>
  <c r="Q147" i="9"/>
  <c r="Q136" i="9"/>
  <c r="D30" i="4"/>
  <c r="B147" i="9"/>
  <c r="F54" i="4"/>
  <c r="C147" i="9"/>
  <c r="H128" i="4"/>
  <c r="W42" i="4"/>
  <c r="H100" i="4"/>
  <c r="V47" i="8"/>
  <c r="V52" i="4" s="1"/>
  <c r="V129" i="4" s="1"/>
  <c r="D147" i="9"/>
  <c r="H54" i="4"/>
  <c r="L17" i="8"/>
  <c r="T20" i="8"/>
  <c r="E147" i="9"/>
  <c r="N33" i="4"/>
  <c r="V42" i="4"/>
  <c r="S20" i="8"/>
  <c r="H30" i="4"/>
  <c r="N30" i="4"/>
  <c r="R33" i="4"/>
  <c r="C53" i="4"/>
  <c r="M17" i="8"/>
  <c r="V136" i="9"/>
  <c r="S33" i="4"/>
  <c r="D53" i="4"/>
  <c r="N17" i="8"/>
  <c r="V20" i="8"/>
  <c r="W136" i="9"/>
  <c r="K42" i="4"/>
  <c r="O17" i="8"/>
  <c r="H47" i="8"/>
  <c r="M128" i="4"/>
  <c r="F53" i="4"/>
  <c r="L54" i="4"/>
  <c r="C136" i="9"/>
  <c r="P47" i="8"/>
  <c r="M38" i="7"/>
  <c r="I38" i="7"/>
  <c r="U38" i="7"/>
  <c r="R38" i="7"/>
  <c r="Q38" i="7"/>
  <c r="H38" i="7"/>
  <c r="S38" i="7"/>
  <c r="O38" i="7"/>
  <c r="P38" i="7"/>
  <c r="B38" i="7"/>
  <c r="E38" i="7"/>
  <c r="C38" i="7"/>
  <c r="J38" i="7"/>
  <c r="B88" i="4"/>
  <c r="V10" i="5"/>
  <c r="I16" i="5"/>
  <c r="K10" i="5"/>
  <c r="P16" i="5"/>
  <c r="S27" i="6"/>
  <c r="F10" i="7"/>
  <c r="L10" i="7"/>
  <c r="D27" i="7"/>
  <c r="P27" i="7"/>
  <c r="M10" i="5"/>
  <c r="V10" i="6"/>
  <c r="V5" i="6" s="1"/>
  <c r="V46" i="6" s="1"/>
  <c r="U16" i="6"/>
  <c r="U5" i="6" s="1"/>
  <c r="F16" i="7"/>
  <c r="F27" i="7"/>
  <c r="F88" i="4"/>
  <c r="T10" i="5"/>
  <c r="M16" i="5"/>
  <c r="P16" i="6"/>
  <c r="F16" i="6"/>
  <c r="O10" i="7"/>
  <c r="M27" i="7"/>
  <c r="B94" i="4"/>
  <c r="N16" i="5"/>
  <c r="Q16" i="6"/>
  <c r="Q27" i="6"/>
  <c r="G27" i="6"/>
  <c r="J10" i="7"/>
  <c r="J5" i="7" s="1"/>
  <c r="J55" i="7" s="1"/>
  <c r="N27" i="7"/>
  <c r="O16" i="5"/>
  <c r="R27" i="6"/>
  <c r="R48" i="6" s="1"/>
  <c r="I16" i="7"/>
  <c r="U16" i="7"/>
  <c r="Q10" i="5"/>
  <c r="K27" i="5"/>
  <c r="K5" i="5" s="1"/>
  <c r="D88" i="4"/>
  <c r="J88" i="4"/>
  <c r="R10" i="5"/>
  <c r="Q16" i="5"/>
  <c r="T16" i="6"/>
  <c r="M10" i="7"/>
  <c r="K27" i="7"/>
  <c r="K5" i="7" s="1"/>
  <c r="W10" i="6"/>
  <c r="V27" i="6"/>
  <c r="S16" i="7"/>
  <c r="H88" i="4"/>
  <c r="N88" i="4"/>
  <c r="F10" i="5"/>
  <c r="U16" i="5"/>
  <c r="B16" i="6"/>
  <c r="W10" i="7"/>
  <c r="I88" i="4"/>
  <c r="J94" i="4"/>
  <c r="V16" i="5"/>
  <c r="L16" i="5"/>
  <c r="C27" i="6"/>
  <c r="C48" i="6" s="1"/>
  <c r="O27" i="6"/>
  <c r="R10" i="7"/>
  <c r="V27" i="7"/>
  <c r="W16" i="5"/>
  <c r="K10" i="6"/>
  <c r="Q16" i="7"/>
  <c r="G16" i="7"/>
  <c r="L94" i="4"/>
  <c r="F10" i="6"/>
  <c r="E16" i="6"/>
  <c r="R16" i="7"/>
  <c r="S27" i="7"/>
  <c r="J16" i="5"/>
  <c r="M27" i="6"/>
  <c r="M5" i="6" s="1"/>
  <c r="V10" i="7"/>
  <c r="T27" i="7"/>
  <c r="J27" i="7"/>
  <c r="H27" i="6"/>
  <c r="H48" i="6" s="1"/>
  <c r="E16" i="7"/>
  <c r="O88" i="4"/>
  <c r="D10" i="6"/>
  <c r="P10" i="6"/>
  <c r="P5" i="6" s="1"/>
  <c r="C16" i="6"/>
  <c r="O16" i="6"/>
  <c r="V16" i="7"/>
  <c r="P88" i="4"/>
  <c r="V88" i="4"/>
  <c r="B10" i="5"/>
  <c r="N10" i="5"/>
  <c r="D16" i="6"/>
  <c r="J16" i="6"/>
  <c r="I10" i="7"/>
  <c r="C10" i="5"/>
  <c r="H16" i="5"/>
  <c r="T16" i="5"/>
  <c r="K27" i="6"/>
  <c r="D10" i="7"/>
  <c r="H27" i="7"/>
  <c r="S10" i="6"/>
  <c r="S5" i="6" s="1"/>
  <c r="F27" i="6"/>
  <c r="C16" i="7"/>
  <c r="O16" i="7"/>
  <c r="I27" i="7"/>
  <c r="Q88" i="4"/>
  <c r="R94" i="4"/>
  <c r="G10" i="6"/>
  <c r="T94" i="4"/>
  <c r="E10" i="5"/>
  <c r="N10" i="6"/>
  <c r="M16" i="6"/>
  <c r="T88" i="4"/>
  <c r="L10" i="5"/>
  <c r="E16" i="5"/>
  <c r="H16" i="6"/>
  <c r="H5" i="6" s="1"/>
  <c r="G10" i="7"/>
  <c r="S10" i="7"/>
  <c r="F16" i="5"/>
  <c r="R16" i="5"/>
  <c r="I27" i="6"/>
  <c r="I5" i="6" s="1"/>
  <c r="U27" i="6"/>
  <c r="B10" i="7"/>
  <c r="R27" i="7"/>
  <c r="G16" i="5"/>
  <c r="Q10" i="6"/>
  <c r="J27" i="6"/>
  <c r="J5" i="6" s="1"/>
  <c r="J45" i="6" s="1"/>
  <c r="P27" i="6"/>
  <c r="M16" i="7"/>
  <c r="W88" i="4"/>
  <c r="I10" i="5"/>
  <c r="L10" i="6"/>
  <c r="K16" i="6"/>
  <c r="W16" i="6"/>
  <c r="B16" i="7"/>
  <c r="H16" i="7"/>
  <c r="J10" i="5"/>
  <c r="L16" i="6"/>
  <c r="R16" i="6"/>
  <c r="E10" i="7"/>
  <c r="Q10" i="7"/>
  <c r="C27" i="7"/>
  <c r="C27" i="5"/>
  <c r="C5" i="5" s="1"/>
  <c r="C44" i="5" s="1"/>
  <c r="E33" i="4"/>
  <c r="M33" i="4"/>
  <c r="U33" i="4"/>
  <c r="G33" i="4"/>
  <c r="O33" i="4"/>
  <c r="W33" i="4"/>
  <c r="G3" i="4"/>
  <c r="G13" i="4"/>
  <c r="O3" i="4"/>
  <c r="O13" i="4"/>
  <c r="W3" i="4"/>
  <c r="W13" i="4"/>
  <c r="T76" i="20"/>
  <c r="T65" i="4"/>
  <c r="T138" i="4" s="1"/>
  <c r="C48" i="7"/>
  <c r="K48" i="7"/>
  <c r="S48" i="7"/>
  <c r="E49" i="7"/>
  <c r="M49" i="7"/>
  <c r="U49" i="7"/>
  <c r="G50" i="7"/>
  <c r="O50" i="7"/>
  <c r="W50" i="7"/>
  <c r="I51" i="7"/>
  <c r="Q51" i="7"/>
  <c r="E30" i="4"/>
  <c r="M30" i="4"/>
  <c r="U30" i="4"/>
  <c r="G30" i="4"/>
  <c r="O30" i="4"/>
  <c r="W30" i="4"/>
  <c r="W129" i="4"/>
  <c r="G39" i="4"/>
  <c r="O39" i="4"/>
  <c r="I39" i="4"/>
  <c r="Q39" i="4"/>
  <c r="E42" i="4"/>
  <c r="M42" i="4"/>
  <c r="U42" i="4"/>
  <c r="D16" i="5"/>
  <c r="G27" i="5"/>
  <c r="O27" i="5"/>
  <c r="O5" i="5" s="1"/>
  <c r="I33" i="4"/>
  <c r="G129" i="4"/>
  <c r="O139" i="4"/>
  <c r="W139" i="4"/>
  <c r="I140" i="4"/>
  <c r="Q140" i="4"/>
  <c r="C141" i="4"/>
  <c r="K141" i="4"/>
  <c r="S141" i="4"/>
  <c r="I94" i="4"/>
  <c r="Q94" i="4"/>
  <c r="Q33" i="4"/>
  <c r="G131" i="4"/>
  <c r="O131" i="4"/>
  <c r="W131" i="4"/>
  <c r="U138" i="4"/>
  <c r="G143" i="4"/>
  <c r="O143" i="4"/>
  <c r="W143" i="4"/>
  <c r="I144" i="4"/>
  <c r="Q144" i="4"/>
  <c r="C145" i="4"/>
  <c r="K145" i="4"/>
  <c r="S145" i="4"/>
  <c r="E146" i="4"/>
  <c r="M146" i="4"/>
  <c r="U146" i="4"/>
  <c r="G147" i="4"/>
  <c r="O147" i="4"/>
  <c r="W147" i="4"/>
  <c r="I148" i="4"/>
  <c r="Q148" i="4"/>
  <c r="C149" i="4"/>
  <c r="K149" i="4"/>
  <c r="S149" i="4"/>
  <c r="E150" i="4"/>
  <c r="M150" i="4"/>
  <c r="U150" i="4"/>
  <c r="G151" i="4"/>
  <c r="O151" i="4"/>
  <c r="W151" i="4"/>
  <c r="E88" i="4"/>
  <c r="M88" i="4"/>
  <c r="U88" i="4"/>
  <c r="F39" i="4"/>
  <c r="N39" i="4"/>
  <c r="V39" i="4"/>
  <c r="D42" i="4"/>
  <c r="L42" i="4"/>
  <c r="T42" i="4"/>
  <c r="W5" i="6"/>
  <c r="W42" i="6" s="1"/>
  <c r="F241" i="13"/>
  <c r="F233" i="13" s="1"/>
  <c r="F181" i="13"/>
  <c r="N241" i="13"/>
  <c r="N233" i="13" s="1"/>
  <c r="N181" i="13"/>
  <c r="V241" i="13"/>
  <c r="V181" i="13"/>
  <c r="H251" i="13"/>
  <c r="H243" i="13" s="1"/>
  <c r="H199" i="13"/>
  <c r="B261" i="13"/>
  <c r="B216" i="13"/>
  <c r="J261" i="13"/>
  <c r="J253" i="13" s="1"/>
  <c r="J216" i="13"/>
  <c r="R261" i="13"/>
  <c r="R216" i="13"/>
  <c r="D33" i="4"/>
  <c r="L33" i="4"/>
  <c r="T33" i="4"/>
  <c r="H39" i="4"/>
  <c r="P39" i="4"/>
  <c r="I62" i="8"/>
  <c r="I58" i="8"/>
  <c r="Q62" i="8"/>
  <c r="Q58" i="8"/>
  <c r="W59" i="8"/>
  <c r="I60" i="8"/>
  <c r="I47" i="8"/>
  <c r="Q60" i="8"/>
  <c r="Q47" i="8"/>
  <c r="Q66" i="8"/>
  <c r="Q155" i="4" s="1"/>
  <c r="C61" i="8"/>
  <c r="K61" i="8"/>
  <c r="W46" i="6"/>
  <c r="O204" i="14"/>
  <c r="B39" i="4"/>
  <c r="J39" i="4"/>
  <c r="R39" i="4"/>
  <c r="P42" i="4"/>
  <c r="W45" i="6"/>
  <c r="P199" i="13"/>
  <c r="L171" i="14"/>
  <c r="T171" i="14"/>
  <c r="B5" i="6"/>
  <c r="B48" i="6" s="1"/>
  <c r="R5" i="6"/>
  <c r="R46" i="6" s="1"/>
  <c r="R42" i="6"/>
  <c r="D5" i="6"/>
  <c r="D44" i="6" s="1"/>
  <c r="L5" i="6"/>
  <c r="L42" i="6" s="1"/>
  <c r="T43" i="6"/>
  <c r="T5" i="6"/>
  <c r="T44" i="6" s="1"/>
  <c r="F5" i="6"/>
  <c r="F43" i="6" s="1"/>
  <c r="N5" i="6"/>
  <c r="N47" i="6" s="1"/>
  <c r="J113" i="11"/>
  <c r="J109" i="11"/>
  <c r="J105" i="11"/>
  <c r="J55" i="8"/>
  <c r="J66" i="8" s="1"/>
  <c r="J155" i="4" s="1"/>
  <c r="J106" i="11"/>
  <c r="J52" i="8"/>
  <c r="J51" i="8" s="1"/>
  <c r="J115" i="11"/>
  <c r="J111" i="11"/>
  <c r="J107" i="11"/>
  <c r="J108" i="11"/>
  <c r="D5" i="11"/>
  <c r="D111" i="11" s="1"/>
  <c r="D145" i="11"/>
  <c r="L5" i="11"/>
  <c r="L145" i="11"/>
  <c r="T5" i="11"/>
  <c r="T111" i="11" s="1"/>
  <c r="B130" i="11"/>
  <c r="B126" i="11"/>
  <c r="B122" i="11"/>
  <c r="B147" i="11"/>
  <c r="B123" i="11"/>
  <c r="B56" i="8"/>
  <c r="B101" i="4" s="1"/>
  <c r="B132" i="11"/>
  <c r="B129" i="11"/>
  <c r="B125" i="11"/>
  <c r="J130" i="11"/>
  <c r="J126" i="11"/>
  <c r="J122" i="11"/>
  <c r="J147" i="11"/>
  <c r="J123" i="11"/>
  <c r="J56" i="8"/>
  <c r="J101" i="4" s="1"/>
  <c r="J132" i="11"/>
  <c r="J125" i="11"/>
  <c r="R130" i="11"/>
  <c r="R126" i="11"/>
  <c r="R122" i="11"/>
  <c r="R147" i="11"/>
  <c r="R123" i="11"/>
  <c r="R56" i="8"/>
  <c r="R101" i="4" s="1"/>
  <c r="R132" i="11"/>
  <c r="R129" i="11"/>
  <c r="R125" i="11"/>
  <c r="H86" i="12"/>
  <c r="N86" i="12"/>
  <c r="E241" i="14"/>
  <c r="E181" i="14"/>
  <c r="M241" i="14"/>
  <c r="M181" i="14"/>
  <c r="U241" i="14"/>
  <c r="U181" i="14"/>
  <c r="G251" i="14"/>
  <c r="G199" i="14"/>
  <c r="O251" i="14"/>
  <c r="O199" i="14"/>
  <c r="W251" i="14"/>
  <c r="W199" i="14"/>
  <c r="Q261" i="14"/>
  <c r="Q216" i="14"/>
  <c r="U216" i="15"/>
  <c r="C5" i="6"/>
  <c r="C44" i="6" s="1"/>
  <c r="W44" i="6"/>
  <c r="D47" i="6"/>
  <c r="J136" i="11"/>
  <c r="G27" i="7"/>
  <c r="B60" i="8"/>
  <c r="B47" i="8"/>
  <c r="J60" i="8"/>
  <c r="J47" i="8"/>
  <c r="R60" i="8"/>
  <c r="R47" i="8"/>
  <c r="B58" i="8"/>
  <c r="T67" i="8"/>
  <c r="T156" i="4" s="1"/>
  <c r="K113" i="11"/>
  <c r="K109" i="11"/>
  <c r="K105" i="11"/>
  <c r="K55" i="8"/>
  <c r="K106" i="11"/>
  <c r="K52" i="8"/>
  <c r="K51" i="8" s="1"/>
  <c r="K115" i="11"/>
  <c r="K111" i="11"/>
  <c r="K107" i="11"/>
  <c r="E5" i="11"/>
  <c r="M5" i="11"/>
  <c r="M111" i="11" s="1"/>
  <c r="U5" i="11"/>
  <c r="C130" i="11"/>
  <c r="C126" i="11"/>
  <c r="C122" i="11"/>
  <c r="C147" i="11"/>
  <c r="C123" i="11"/>
  <c r="C56" i="8"/>
  <c r="C101" i="4" s="1"/>
  <c r="C132" i="11"/>
  <c r="K130" i="11"/>
  <c r="K126" i="11"/>
  <c r="K122" i="11"/>
  <c r="K147" i="11"/>
  <c r="K123" i="11"/>
  <c r="K56" i="8"/>
  <c r="K101" i="4" s="1"/>
  <c r="K132" i="11"/>
  <c r="S130" i="11"/>
  <c r="S126" i="11"/>
  <c r="S122" i="11"/>
  <c r="S147" i="11"/>
  <c r="S123" i="11"/>
  <c r="S56" i="8"/>
  <c r="S132" i="11"/>
  <c r="K112" i="11"/>
  <c r="K129" i="11"/>
  <c r="K136" i="11"/>
  <c r="U145" i="11"/>
  <c r="G241" i="13"/>
  <c r="G233" i="13" s="1"/>
  <c r="G181" i="13"/>
  <c r="O241" i="13"/>
  <c r="O233" i="13" s="1"/>
  <c r="O181" i="13"/>
  <c r="W241" i="13"/>
  <c r="W233" i="13" s="1"/>
  <c r="W181" i="13"/>
  <c r="C261" i="15"/>
  <c r="C261" i="13"/>
  <c r="C253" i="13" s="1"/>
  <c r="C216" i="13"/>
  <c r="K261" i="13"/>
  <c r="K253" i="13" s="1"/>
  <c r="K216" i="13"/>
  <c r="S261" i="13"/>
  <c r="S253" i="13" s="1"/>
  <c r="S216" i="13"/>
  <c r="Q199" i="13"/>
  <c r="F241" i="14"/>
  <c r="F181" i="14"/>
  <c r="N241" i="14"/>
  <c r="N181" i="14"/>
  <c r="V241" i="14"/>
  <c r="V181" i="14"/>
  <c r="H251" i="14"/>
  <c r="P251" i="14"/>
  <c r="B261" i="14"/>
  <c r="B216" i="14"/>
  <c r="J261" i="14"/>
  <c r="J216" i="14"/>
  <c r="R261" i="14"/>
  <c r="R216" i="14"/>
  <c r="F171" i="14"/>
  <c r="N171" i="14"/>
  <c r="V171" i="14"/>
  <c r="D187" i="14"/>
  <c r="L187" i="14"/>
  <c r="T187" i="14"/>
  <c r="F204" i="14"/>
  <c r="N204" i="14"/>
  <c r="V204" i="14"/>
  <c r="I251" i="15"/>
  <c r="I100" i="10"/>
  <c r="Q100" i="10"/>
  <c r="N56" i="8"/>
  <c r="N101" i="4" s="1"/>
  <c r="N132" i="11"/>
  <c r="N129" i="11"/>
  <c r="N125" i="11"/>
  <c r="N130" i="11"/>
  <c r="N126" i="11"/>
  <c r="N122" i="11"/>
  <c r="R112" i="11"/>
  <c r="N123" i="11"/>
  <c r="N117" i="11" s="1"/>
  <c r="I128" i="11"/>
  <c r="P156" i="11"/>
  <c r="T82" i="12"/>
  <c r="L100" i="12"/>
  <c r="L161" i="4" s="1"/>
  <c r="H162" i="13"/>
  <c r="P162" i="13"/>
  <c r="H171" i="13"/>
  <c r="P171" i="13"/>
  <c r="D204" i="13"/>
  <c r="L204" i="13"/>
  <c r="T204" i="13"/>
  <c r="B233" i="13"/>
  <c r="J233" i="13"/>
  <c r="R233" i="13"/>
  <c r="H253" i="13"/>
  <c r="P253" i="13"/>
  <c r="G241" i="14"/>
  <c r="W241" i="14"/>
  <c r="I251" i="14"/>
  <c r="Q251" i="14"/>
  <c r="G162" i="14"/>
  <c r="O162" i="14"/>
  <c r="W162" i="14"/>
  <c r="G171" i="14"/>
  <c r="O171" i="14"/>
  <c r="W171" i="14"/>
  <c r="E187" i="14"/>
  <c r="M187" i="14"/>
  <c r="U187" i="14"/>
  <c r="H199" i="14"/>
  <c r="Q251" i="15"/>
  <c r="E20" i="8"/>
  <c r="M20" i="8"/>
  <c r="U20" i="8"/>
  <c r="J58" i="8"/>
  <c r="B100" i="9"/>
  <c r="J100" i="9"/>
  <c r="R100" i="9"/>
  <c r="J147" i="9"/>
  <c r="R147" i="9"/>
  <c r="C145" i="10"/>
  <c r="C111" i="10"/>
  <c r="K145" i="10"/>
  <c r="K111" i="10"/>
  <c r="S145" i="10"/>
  <c r="S111" i="10"/>
  <c r="E156" i="10"/>
  <c r="E128" i="10"/>
  <c r="M156" i="10"/>
  <c r="M128" i="10"/>
  <c r="U156" i="10"/>
  <c r="U128" i="10"/>
  <c r="B100" i="10"/>
  <c r="J100" i="10"/>
  <c r="R100" i="10"/>
  <c r="O132" i="11"/>
  <c r="O129" i="11"/>
  <c r="O125" i="11"/>
  <c r="O130" i="11"/>
  <c r="O126" i="11"/>
  <c r="O122" i="11"/>
  <c r="O117" i="11" s="1"/>
  <c r="K108" i="11"/>
  <c r="S112" i="11"/>
  <c r="O123" i="11"/>
  <c r="S125" i="11"/>
  <c r="P128" i="11"/>
  <c r="Q156" i="11"/>
  <c r="I87" i="12"/>
  <c r="I65" i="12"/>
  <c r="I63" i="12" s="1"/>
  <c r="Q87" i="12"/>
  <c r="Q65" i="12"/>
  <c r="Q63" i="12" s="1"/>
  <c r="S100" i="12"/>
  <c r="S161" i="4" s="1"/>
  <c r="I162" i="13"/>
  <c r="Q162" i="13"/>
  <c r="I171" i="13"/>
  <c r="Q171" i="13"/>
  <c r="E204" i="13"/>
  <c r="M204" i="13"/>
  <c r="U204" i="13"/>
  <c r="C233" i="13"/>
  <c r="K233" i="13"/>
  <c r="S233" i="13"/>
  <c r="I253" i="13"/>
  <c r="Q253" i="13"/>
  <c r="H162" i="14"/>
  <c r="P162" i="14"/>
  <c r="H171" i="14"/>
  <c r="P171" i="14"/>
  <c r="F187" i="14"/>
  <c r="N187" i="14"/>
  <c r="V187" i="14"/>
  <c r="C100" i="9"/>
  <c r="K100" i="9"/>
  <c r="S100" i="9"/>
  <c r="K147" i="9"/>
  <c r="S147" i="9"/>
  <c r="D145" i="10"/>
  <c r="D111" i="10"/>
  <c r="L145" i="10"/>
  <c r="L111" i="10"/>
  <c r="T145" i="10"/>
  <c r="T111" i="10"/>
  <c r="F156" i="10"/>
  <c r="F128" i="10"/>
  <c r="N156" i="10"/>
  <c r="N128" i="10"/>
  <c r="V156" i="10"/>
  <c r="V128" i="10"/>
  <c r="C100" i="10"/>
  <c r="K100" i="10"/>
  <c r="S100" i="10"/>
  <c r="B113" i="11"/>
  <c r="B109" i="11"/>
  <c r="B105" i="11"/>
  <c r="B55" i="8"/>
  <c r="B66" i="8" s="1"/>
  <c r="B155" i="4" s="1"/>
  <c r="B106" i="11"/>
  <c r="B52" i="8"/>
  <c r="B51" i="8" s="1"/>
  <c r="B115" i="11"/>
  <c r="B111" i="11"/>
  <c r="B107" i="11"/>
  <c r="R113" i="11"/>
  <c r="R109" i="11"/>
  <c r="R105" i="11"/>
  <c r="R55" i="8"/>
  <c r="R66" i="8" s="1"/>
  <c r="R155" i="4" s="1"/>
  <c r="R106" i="11"/>
  <c r="R52" i="8"/>
  <c r="R51" i="8" s="1"/>
  <c r="R115" i="11"/>
  <c r="R111" i="11"/>
  <c r="R107" i="11"/>
  <c r="F156" i="11"/>
  <c r="N156" i="11"/>
  <c r="V156" i="11"/>
  <c r="R108" i="11"/>
  <c r="D117" i="11"/>
  <c r="Q128" i="11"/>
  <c r="S129" i="11"/>
  <c r="E85" i="12"/>
  <c r="E63" i="12"/>
  <c r="M85" i="12"/>
  <c r="M63" i="12"/>
  <c r="U85" i="12"/>
  <c r="U63" i="12"/>
  <c r="B87" i="12"/>
  <c r="B65" i="12"/>
  <c r="J87" i="12"/>
  <c r="J65" i="12"/>
  <c r="R87" i="12"/>
  <c r="R65" i="12"/>
  <c r="U75" i="12"/>
  <c r="U98" i="12" s="1"/>
  <c r="U159" i="4" s="1"/>
  <c r="J99" i="12"/>
  <c r="J160" i="4" s="1"/>
  <c r="T100" i="12"/>
  <c r="T161" i="4" s="1"/>
  <c r="B162" i="13"/>
  <c r="J162" i="13"/>
  <c r="R162" i="13"/>
  <c r="B171" i="13"/>
  <c r="J171" i="13"/>
  <c r="R171" i="13"/>
  <c r="F204" i="13"/>
  <c r="N204" i="13"/>
  <c r="V204" i="13"/>
  <c r="D233" i="13"/>
  <c r="L233" i="13"/>
  <c r="T233" i="13"/>
  <c r="P243" i="13"/>
  <c r="B253" i="13"/>
  <c r="R253" i="13"/>
  <c r="I162" i="14"/>
  <c r="Q162" i="14"/>
  <c r="I171" i="14"/>
  <c r="Q171" i="14"/>
  <c r="P199" i="14"/>
  <c r="I204" i="14"/>
  <c r="Q204" i="14"/>
  <c r="F59" i="8"/>
  <c r="D145" i="9"/>
  <c r="D136" i="9" s="1"/>
  <c r="D111" i="9"/>
  <c r="L145" i="9"/>
  <c r="L136" i="9" s="1"/>
  <c r="L111" i="9"/>
  <c r="T145" i="9"/>
  <c r="T136" i="9" s="1"/>
  <c r="T111" i="9"/>
  <c r="F156" i="9"/>
  <c r="F128" i="9"/>
  <c r="N156" i="9"/>
  <c r="N147" i="9" s="1"/>
  <c r="N128" i="9"/>
  <c r="V156" i="9"/>
  <c r="V147" i="9" s="1"/>
  <c r="V128" i="9"/>
  <c r="F147" i="9"/>
  <c r="G156" i="10"/>
  <c r="O156" i="10"/>
  <c r="W156" i="10"/>
  <c r="C113" i="11"/>
  <c r="C109" i="11"/>
  <c r="C105" i="11"/>
  <c r="C55" i="8"/>
  <c r="C66" i="8" s="1"/>
  <c r="C155" i="4" s="1"/>
  <c r="C106" i="11"/>
  <c r="C52" i="8"/>
  <c r="C51" i="8" s="1"/>
  <c r="C115" i="11"/>
  <c r="C111" i="11"/>
  <c r="C107" i="11"/>
  <c r="S113" i="11"/>
  <c r="S109" i="11"/>
  <c r="S105" i="11"/>
  <c r="S55" i="8"/>
  <c r="S66" i="8" s="1"/>
  <c r="S155" i="4" s="1"/>
  <c r="S106" i="11"/>
  <c r="S52" i="8"/>
  <c r="S51" i="8" s="1"/>
  <c r="S115" i="11"/>
  <c r="S111" i="11"/>
  <c r="S107" i="11"/>
  <c r="G156" i="11"/>
  <c r="O156" i="11"/>
  <c r="W156" i="11"/>
  <c r="S108" i="11"/>
  <c r="C125" i="11"/>
  <c r="E145" i="11"/>
  <c r="F85" i="12"/>
  <c r="N85" i="12"/>
  <c r="N63" i="12"/>
  <c r="V85" i="12"/>
  <c r="V63" i="12"/>
  <c r="K98" i="12"/>
  <c r="K159" i="4" s="1"/>
  <c r="K86" i="12"/>
  <c r="E100" i="12"/>
  <c r="E161" i="4" s="1"/>
  <c r="M100" i="12"/>
  <c r="M161" i="4" s="1"/>
  <c r="U100" i="12"/>
  <c r="U161" i="4" s="1"/>
  <c r="C82" i="12"/>
  <c r="C162" i="13"/>
  <c r="K162" i="13"/>
  <c r="S162" i="13"/>
  <c r="C171" i="13"/>
  <c r="K171" i="13"/>
  <c r="S171" i="13"/>
  <c r="G204" i="13"/>
  <c r="O204" i="13"/>
  <c r="W204" i="13"/>
  <c r="E233" i="13"/>
  <c r="M233" i="13"/>
  <c r="U233" i="13"/>
  <c r="I243" i="13"/>
  <c r="Q243" i="13"/>
  <c r="B162" i="14"/>
  <c r="J162" i="14"/>
  <c r="R162" i="14"/>
  <c r="B171" i="14"/>
  <c r="J171" i="14"/>
  <c r="R171" i="14"/>
  <c r="O241" i="14"/>
  <c r="K261" i="15"/>
  <c r="E145" i="9"/>
  <c r="E136" i="9" s="1"/>
  <c r="E111" i="9"/>
  <c r="M145" i="9"/>
  <c r="M136" i="9" s="1"/>
  <c r="M111" i="9"/>
  <c r="U145" i="9"/>
  <c r="U136" i="9" s="1"/>
  <c r="U111" i="9"/>
  <c r="G156" i="9"/>
  <c r="G128" i="9"/>
  <c r="O156" i="9"/>
  <c r="O147" i="9" s="1"/>
  <c r="O128" i="9"/>
  <c r="W156" i="9"/>
  <c r="W147" i="9" s="1"/>
  <c r="W128" i="9"/>
  <c r="G147" i="9"/>
  <c r="U145" i="10"/>
  <c r="F56" i="8"/>
  <c r="F101" i="4" s="1"/>
  <c r="F132" i="11"/>
  <c r="F129" i="11"/>
  <c r="F125" i="11"/>
  <c r="F130" i="11"/>
  <c r="F126" i="11"/>
  <c r="F122" i="11"/>
  <c r="F117" i="11" s="1"/>
  <c r="V56" i="8"/>
  <c r="V101" i="4" s="1"/>
  <c r="V132" i="11"/>
  <c r="V129" i="11"/>
  <c r="V125" i="11"/>
  <c r="V130" i="11"/>
  <c r="V126" i="11"/>
  <c r="V122" i="11"/>
  <c r="H129" i="11"/>
  <c r="H125" i="11"/>
  <c r="H130" i="11"/>
  <c r="H126" i="11"/>
  <c r="H122" i="11"/>
  <c r="H147" i="11"/>
  <c r="H123" i="11"/>
  <c r="P129" i="11"/>
  <c r="P125" i="11"/>
  <c r="P130" i="11"/>
  <c r="P126" i="11"/>
  <c r="P122" i="11"/>
  <c r="P147" i="11"/>
  <c r="P123" i="11"/>
  <c r="B112" i="11"/>
  <c r="C129" i="11"/>
  <c r="B136" i="11"/>
  <c r="V147" i="11"/>
  <c r="I37" i="12"/>
  <c r="Q37" i="12"/>
  <c r="O63" i="12"/>
  <c r="D98" i="12"/>
  <c r="D159" i="4" s="1"/>
  <c r="D86" i="12"/>
  <c r="L86" i="12"/>
  <c r="T98" i="12"/>
  <c r="T159" i="4" s="1"/>
  <c r="T86" i="12"/>
  <c r="F100" i="12"/>
  <c r="F161" i="4" s="1"/>
  <c r="N100" i="12"/>
  <c r="N161" i="4" s="1"/>
  <c r="V100" i="12"/>
  <c r="V161" i="4" s="1"/>
  <c r="R73" i="12"/>
  <c r="D82" i="12"/>
  <c r="R99" i="12"/>
  <c r="R160" i="4" s="1"/>
  <c r="V233" i="13"/>
  <c r="C204" i="14"/>
  <c r="K204" i="14"/>
  <c r="S204" i="14"/>
  <c r="S261" i="15"/>
  <c r="G5" i="17"/>
  <c r="G217" i="19" s="1"/>
  <c r="G226" i="17"/>
  <c r="O5" i="17"/>
  <c r="O171" i="17" s="1"/>
  <c r="O226" i="17"/>
  <c r="O217" i="17" s="1"/>
  <c r="W5" i="17"/>
  <c r="W171" i="17" s="1"/>
  <c r="W226" i="17"/>
  <c r="I184" i="17"/>
  <c r="I235" i="17"/>
  <c r="I235" i="18"/>
  <c r="Q184" i="17"/>
  <c r="Q235" i="17"/>
  <c r="Q229" i="17" s="1"/>
  <c r="Q235" i="18"/>
  <c r="C190" i="17"/>
  <c r="C237" i="17"/>
  <c r="K190" i="17"/>
  <c r="K237" i="17"/>
  <c r="S190" i="17"/>
  <c r="S237" i="17"/>
  <c r="E246" i="18"/>
  <c r="E246" i="17"/>
  <c r="E240" i="17" s="1"/>
  <c r="E203" i="17"/>
  <c r="M246" i="18"/>
  <c r="M246" i="17"/>
  <c r="M203" i="17"/>
  <c r="U246" i="18"/>
  <c r="U246" i="17"/>
  <c r="U203" i="17"/>
  <c r="G209" i="17"/>
  <c r="G248" i="17"/>
  <c r="G240" i="17" s="1"/>
  <c r="O209" i="17"/>
  <c r="O248" i="17"/>
  <c r="W209" i="17"/>
  <c r="W248" i="17"/>
  <c r="U27" i="7"/>
  <c r="O27" i="7"/>
  <c r="W27" i="7"/>
  <c r="D38" i="7"/>
  <c r="L38" i="7"/>
  <c r="T38" i="7"/>
  <c r="T5" i="7" s="1"/>
  <c r="F38" i="7"/>
  <c r="N38" i="7"/>
  <c r="V38" i="7"/>
  <c r="R67" i="8"/>
  <c r="R156" i="4" s="1"/>
  <c r="B117" i="9"/>
  <c r="J117" i="9"/>
  <c r="R117" i="9"/>
  <c r="D117" i="9"/>
  <c r="L117" i="9"/>
  <c r="T117" i="9"/>
  <c r="H136" i="9"/>
  <c r="P136" i="9"/>
  <c r="B136" i="9"/>
  <c r="J136" i="9"/>
  <c r="R136" i="9"/>
  <c r="I117" i="10"/>
  <c r="Q117" i="10"/>
  <c r="C117" i="10"/>
  <c r="K117" i="10"/>
  <c r="S117" i="10"/>
  <c r="G132" i="11"/>
  <c r="G129" i="11"/>
  <c r="G125" i="11"/>
  <c r="G130" i="11"/>
  <c r="G126" i="11"/>
  <c r="G122" i="11"/>
  <c r="W132" i="11"/>
  <c r="W129" i="11"/>
  <c r="W125" i="11"/>
  <c r="W130" i="11"/>
  <c r="W126" i="11"/>
  <c r="W122" i="11"/>
  <c r="I129" i="11"/>
  <c r="I125" i="11"/>
  <c r="I130" i="11"/>
  <c r="I126" i="11"/>
  <c r="I122" i="11"/>
  <c r="I147" i="11"/>
  <c r="I123" i="11"/>
  <c r="I56" i="8"/>
  <c r="I67" i="8" s="1"/>
  <c r="I156" i="4" s="1"/>
  <c r="I52" i="8"/>
  <c r="I51" i="8" s="1"/>
  <c r="Q129" i="11"/>
  <c r="Q125" i="11"/>
  <c r="Q130" i="11"/>
  <c r="Q126" i="11"/>
  <c r="Q122" i="11"/>
  <c r="Q147" i="11"/>
  <c r="Q123" i="11"/>
  <c r="Q117" i="11" s="1"/>
  <c r="Q56" i="8"/>
  <c r="Q67" i="8" s="1"/>
  <c r="Q156" i="4" s="1"/>
  <c r="Q52" i="8"/>
  <c r="Q51" i="8" s="1"/>
  <c r="C112" i="11"/>
  <c r="C136" i="11"/>
  <c r="M145" i="11"/>
  <c r="W147" i="11"/>
  <c r="F31" i="12"/>
  <c r="N31" i="12"/>
  <c r="V31" i="12"/>
  <c r="B37" i="12"/>
  <c r="J37" i="12"/>
  <c r="R37" i="12"/>
  <c r="S63" i="12"/>
  <c r="H63" i="12"/>
  <c r="E86" i="12"/>
  <c r="M98" i="12"/>
  <c r="M159" i="4" s="1"/>
  <c r="M86" i="12"/>
  <c r="K82" i="12"/>
  <c r="E97" i="12"/>
  <c r="E158" i="4" s="1"/>
  <c r="C100" i="12"/>
  <c r="C161" i="4" s="1"/>
  <c r="E187" i="13"/>
  <c r="M187" i="13"/>
  <c r="U187" i="13"/>
  <c r="I199" i="13"/>
  <c r="E224" i="13"/>
  <c r="M224" i="13"/>
  <c r="U224" i="13"/>
  <c r="D204" i="14"/>
  <c r="L204" i="14"/>
  <c r="T204" i="14"/>
  <c r="K220" i="15"/>
  <c r="K217" i="15"/>
  <c r="K213" i="15"/>
  <c r="K209" i="15"/>
  <c r="K218" i="15"/>
  <c r="K214" i="15"/>
  <c r="K210" i="15"/>
  <c r="K204" i="15" s="1"/>
  <c r="K211" i="15"/>
  <c r="K78" i="12"/>
  <c r="K107" i="4" s="1"/>
  <c r="K253" i="15"/>
  <c r="K71" i="12"/>
  <c r="K70" i="12" s="1"/>
  <c r="E261" i="15"/>
  <c r="E115" i="15"/>
  <c r="E216" i="15" s="1"/>
  <c r="M261" i="15"/>
  <c r="M115" i="15"/>
  <c r="U261" i="15"/>
  <c r="U115" i="15"/>
  <c r="S175" i="17"/>
  <c r="S167" i="17"/>
  <c r="S163" i="17"/>
  <c r="S172" i="17"/>
  <c r="S168" i="17"/>
  <c r="S164" i="17"/>
  <c r="S170" i="17"/>
  <c r="S169" i="17"/>
  <c r="S166" i="17"/>
  <c r="S165" i="17"/>
  <c r="S53" i="16"/>
  <c r="S174" i="17"/>
  <c r="S173" i="17"/>
  <c r="S162" i="17"/>
  <c r="S161" i="17"/>
  <c r="C58" i="8"/>
  <c r="K58" i="8"/>
  <c r="S58" i="8"/>
  <c r="K66" i="8"/>
  <c r="K155" i="4" s="1"/>
  <c r="M67" i="8"/>
  <c r="M156" i="4" s="1"/>
  <c r="B128" i="11"/>
  <c r="J128" i="11"/>
  <c r="R128" i="11"/>
  <c r="F145" i="11"/>
  <c r="N145" i="11"/>
  <c r="V145" i="11"/>
  <c r="B156" i="11"/>
  <c r="J156" i="11"/>
  <c r="R156" i="11"/>
  <c r="E82" i="12"/>
  <c r="M82" i="12"/>
  <c r="U82" i="12"/>
  <c r="G97" i="12"/>
  <c r="G158" i="4" s="1"/>
  <c r="O97" i="12"/>
  <c r="O158" i="4" s="1"/>
  <c r="W97" i="12"/>
  <c r="W158" i="4" s="1"/>
  <c r="C99" i="12"/>
  <c r="C160" i="4" s="1"/>
  <c r="K99" i="12"/>
  <c r="K160" i="4" s="1"/>
  <c r="S99" i="12"/>
  <c r="S160" i="4" s="1"/>
  <c r="B181" i="13"/>
  <c r="J181" i="13"/>
  <c r="R181" i="13"/>
  <c r="D251" i="13"/>
  <c r="D243" i="13" s="1"/>
  <c r="L251" i="13"/>
  <c r="L243" i="13" s="1"/>
  <c r="T251" i="13"/>
  <c r="T243" i="13" s="1"/>
  <c r="F261" i="13"/>
  <c r="F253" i="13" s="1"/>
  <c r="N261" i="13"/>
  <c r="N253" i="13" s="1"/>
  <c r="V261" i="13"/>
  <c r="V253" i="13" s="1"/>
  <c r="C261" i="14"/>
  <c r="K261" i="14"/>
  <c r="K216" i="14"/>
  <c r="S261" i="14"/>
  <c r="S216" i="14"/>
  <c r="I199" i="14"/>
  <c r="Q199" i="14"/>
  <c r="D241" i="15"/>
  <c r="L241" i="15"/>
  <c r="T241" i="15"/>
  <c r="F251" i="15"/>
  <c r="N251" i="15"/>
  <c r="V251" i="15"/>
  <c r="F261" i="15"/>
  <c r="N261" i="15"/>
  <c r="V261" i="15"/>
  <c r="C253" i="15"/>
  <c r="D58" i="8"/>
  <c r="L58" i="8"/>
  <c r="T58" i="8"/>
  <c r="I111" i="9"/>
  <c r="Q111" i="9"/>
  <c r="H111" i="10"/>
  <c r="P111" i="10"/>
  <c r="E125" i="11"/>
  <c r="M125" i="11"/>
  <c r="C128" i="11"/>
  <c r="K128" i="11"/>
  <c r="S128" i="11"/>
  <c r="E129" i="11"/>
  <c r="M129" i="11"/>
  <c r="M117" i="11" s="1"/>
  <c r="U129" i="11"/>
  <c r="G145" i="11"/>
  <c r="O145" i="11"/>
  <c r="W145" i="11"/>
  <c r="C156" i="11"/>
  <c r="K156" i="11"/>
  <c r="S156" i="11"/>
  <c r="F82" i="12"/>
  <c r="N82" i="12"/>
  <c r="V82" i="12"/>
  <c r="H97" i="12"/>
  <c r="H158" i="4" s="1"/>
  <c r="P97" i="12"/>
  <c r="P158" i="4" s="1"/>
  <c r="D99" i="12"/>
  <c r="D160" i="4" s="1"/>
  <c r="L99" i="12"/>
  <c r="L160" i="4" s="1"/>
  <c r="T99" i="12"/>
  <c r="T160" i="4" s="1"/>
  <c r="C181" i="13"/>
  <c r="K181" i="13"/>
  <c r="S181" i="13"/>
  <c r="E251" i="13"/>
  <c r="E243" i="13" s="1"/>
  <c r="M251" i="13"/>
  <c r="M243" i="13" s="1"/>
  <c r="U251" i="13"/>
  <c r="U243" i="13" s="1"/>
  <c r="G261" i="13"/>
  <c r="G253" i="13" s="1"/>
  <c r="O261" i="13"/>
  <c r="O253" i="13" s="1"/>
  <c r="W261" i="13"/>
  <c r="W253" i="13" s="1"/>
  <c r="B199" i="14"/>
  <c r="J199" i="14"/>
  <c r="R199" i="14"/>
  <c r="C216" i="14"/>
  <c r="M233" i="15"/>
  <c r="M183" i="15"/>
  <c r="M171" i="15" s="1"/>
  <c r="M179" i="15"/>
  <c r="M176" i="15"/>
  <c r="M185" i="15"/>
  <c r="E241" i="15"/>
  <c r="M241" i="15"/>
  <c r="U241" i="15"/>
  <c r="G251" i="15"/>
  <c r="O251" i="15"/>
  <c r="W251" i="15"/>
  <c r="G261" i="15"/>
  <c r="O261" i="15"/>
  <c r="W261" i="15"/>
  <c r="C162" i="15"/>
  <c r="K162" i="15"/>
  <c r="S162" i="15"/>
  <c r="I174" i="17"/>
  <c r="I170" i="17"/>
  <c r="I166" i="17"/>
  <c r="I162" i="17"/>
  <c r="I175" i="17"/>
  <c r="I167" i="17"/>
  <c r="I163" i="17"/>
  <c r="I165" i="17"/>
  <c r="I164" i="17"/>
  <c r="I173" i="17"/>
  <c r="I172" i="17"/>
  <c r="I161" i="17"/>
  <c r="I169" i="17"/>
  <c r="I53" i="16"/>
  <c r="I168" i="17"/>
  <c r="N178" i="17"/>
  <c r="F171" i="19"/>
  <c r="F5" i="19"/>
  <c r="F226" i="19"/>
  <c r="N226" i="19"/>
  <c r="N5" i="19"/>
  <c r="N171" i="19" s="1"/>
  <c r="V226" i="19"/>
  <c r="V5" i="19"/>
  <c r="C47" i="8"/>
  <c r="K47" i="8"/>
  <c r="S47" i="8"/>
  <c r="E58" i="8"/>
  <c r="M58" i="8"/>
  <c r="U58" i="8"/>
  <c r="B111" i="9"/>
  <c r="J111" i="9"/>
  <c r="R111" i="9"/>
  <c r="H128" i="9"/>
  <c r="P128" i="9"/>
  <c r="I111" i="10"/>
  <c r="Q111" i="10"/>
  <c r="G128" i="10"/>
  <c r="O128" i="10"/>
  <c r="W128" i="10"/>
  <c r="F5" i="11"/>
  <c r="N5" i="11"/>
  <c r="N111" i="11" s="1"/>
  <c r="V5" i="11"/>
  <c r="V111" i="11" s="1"/>
  <c r="H105" i="11"/>
  <c r="H100" i="11" s="1"/>
  <c r="P105" i="11"/>
  <c r="H109" i="11"/>
  <c r="P109" i="11"/>
  <c r="H113" i="11"/>
  <c r="P113" i="11"/>
  <c r="D128" i="11"/>
  <c r="T128" i="11"/>
  <c r="D132" i="11"/>
  <c r="T132" i="11"/>
  <c r="G82" i="12"/>
  <c r="O82" i="12"/>
  <c r="W82" i="12"/>
  <c r="C85" i="12"/>
  <c r="K85" i="12"/>
  <c r="S85" i="12"/>
  <c r="G87" i="12"/>
  <c r="O87" i="12"/>
  <c r="W87" i="12"/>
  <c r="I88" i="12"/>
  <c r="Q88" i="12"/>
  <c r="C89" i="12"/>
  <c r="I97" i="12"/>
  <c r="I158" i="4" s="1"/>
  <c r="Q97" i="12"/>
  <c r="Q158" i="4" s="1"/>
  <c r="E99" i="12"/>
  <c r="E160" i="4" s="1"/>
  <c r="M99" i="12"/>
  <c r="M160" i="4" s="1"/>
  <c r="U99" i="12"/>
  <c r="U160" i="4" s="1"/>
  <c r="D181" i="13"/>
  <c r="L181" i="13"/>
  <c r="T181" i="13"/>
  <c r="F251" i="13"/>
  <c r="F243" i="13" s="1"/>
  <c r="N251" i="13"/>
  <c r="N243" i="13" s="1"/>
  <c r="V251" i="13"/>
  <c r="V243" i="13" s="1"/>
  <c r="I241" i="14"/>
  <c r="Q241" i="14"/>
  <c r="C251" i="14"/>
  <c r="K251" i="14"/>
  <c r="S251" i="14"/>
  <c r="E261" i="14"/>
  <c r="M261" i="14"/>
  <c r="U261" i="14"/>
  <c r="C199" i="14"/>
  <c r="K199" i="14"/>
  <c r="S199" i="14"/>
  <c r="F241" i="15"/>
  <c r="N241" i="15"/>
  <c r="V241" i="15"/>
  <c r="H251" i="15"/>
  <c r="P251" i="15"/>
  <c r="H261" i="15"/>
  <c r="P261" i="15"/>
  <c r="D47" i="8"/>
  <c r="L47" i="8"/>
  <c r="T47" i="8"/>
  <c r="F58" i="8"/>
  <c r="N58" i="8"/>
  <c r="V58" i="8"/>
  <c r="C111" i="9"/>
  <c r="K111" i="9"/>
  <c r="S111" i="9"/>
  <c r="I128" i="9"/>
  <c r="Q128" i="9"/>
  <c r="B111" i="10"/>
  <c r="J111" i="10"/>
  <c r="R111" i="10"/>
  <c r="H128" i="10"/>
  <c r="P128" i="10"/>
  <c r="G5" i="11"/>
  <c r="G111" i="11" s="1"/>
  <c r="O5" i="11"/>
  <c r="O111" i="11" s="1"/>
  <c r="W5" i="11"/>
  <c r="W111" i="11" s="1"/>
  <c r="I105" i="11"/>
  <c r="Q105" i="11"/>
  <c r="I109" i="11"/>
  <c r="Q109" i="11"/>
  <c r="I113" i="11"/>
  <c r="Q113" i="11"/>
  <c r="E128" i="11"/>
  <c r="M128" i="11"/>
  <c r="U128" i="11"/>
  <c r="E132" i="11"/>
  <c r="M132" i="11"/>
  <c r="U132" i="11"/>
  <c r="H82" i="12"/>
  <c r="P82" i="12"/>
  <c r="D85" i="12"/>
  <c r="L85" i="12"/>
  <c r="T85" i="12"/>
  <c r="H87" i="12"/>
  <c r="P87" i="12"/>
  <c r="B88" i="12"/>
  <c r="J88" i="12"/>
  <c r="R88" i="12"/>
  <c r="D89" i="12"/>
  <c r="L89" i="12"/>
  <c r="T89" i="12"/>
  <c r="B97" i="12"/>
  <c r="B158" i="4" s="1"/>
  <c r="J97" i="12"/>
  <c r="J158" i="4" s="1"/>
  <c r="R97" i="12"/>
  <c r="R158" i="4" s="1"/>
  <c r="E181" i="13"/>
  <c r="M181" i="13"/>
  <c r="U181" i="13"/>
  <c r="G251" i="13"/>
  <c r="G243" i="13" s="1"/>
  <c r="O251" i="13"/>
  <c r="O243" i="13" s="1"/>
  <c r="W251" i="13"/>
  <c r="W243" i="13" s="1"/>
  <c r="B241" i="14"/>
  <c r="J241" i="14"/>
  <c r="R241" i="14"/>
  <c r="D251" i="14"/>
  <c r="L251" i="14"/>
  <c r="T251" i="14"/>
  <c r="F261" i="14"/>
  <c r="N261" i="14"/>
  <c r="V261" i="14"/>
  <c r="D199" i="14"/>
  <c r="L199" i="14"/>
  <c r="T199" i="14"/>
  <c r="E216" i="14"/>
  <c r="G34" i="15"/>
  <c r="O34" i="15"/>
  <c r="W181" i="15"/>
  <c r="W34" i="15"/>
  <c r="C220" i="15"/>
  <c r="C217" i="15"/>
  <c r="C213" i="15"/>
  <c r="C209" i="15"/>
  <c r="C218" i="15"/>
  <c r="C214" i="15"/>
  <c r="C210" i="15"/>
  <c r="S220" i="15"/>
  <c r="S217" i="15"/>
  <c r="S213" i="15"/>
  <c r="S209" i="15"/>
  <c r="S218" i="15"/>
  <c r="S214" i="15"/>
  <c r="S210" i="15"/>
  <c r="I261" i="15"/>
  <c r="Q261" i="15"/>
  <c r="S211" i="15"/>
  <c r="G241" i="15"/>
  <c r="B173" i="18"/>
  <c r="B169" i="18"/>
  <c r="B217" i="18"/>
  <c r="B164" i="18"/>
  <c r="B163" i="18"/>
  <c r="B162" i="18"/>
  <c r="B168" i="18"/>
  <c r="B161" i="18"/>
  <c r="B175" i="18"/>
  <c r="B172" i="18"/>
  <c r="B97" i="16"/>
  <c r="B95" i="16" s="1"/>
  <c r="B170" i="18"/>
  <c r="B174" i="18"/>
  <c r="B167" i="18"/>
  <c r="B165" i="18"/>
  <c r="B171" i="18"/>
  <c r="E47" i="8"/>
  <c r="M47" i="8"/>
  <c r="U47" i="8"/>
  <c r="G58" i="8"/>
  <c r="O58" i="8"/>
  <c r="W58" i="8"/>
  <c r="H108" i="11"/>
  <c r="P108" i="11"/>
  <c r="H112" i="11"/>
  <c r="P112" i="11"/>
  <c r="D123" i="11"/>
  <c r="T123" i="11"/>
  <c r="F128" i="11"/>
  <c r="N128" i="11"/>
  <c r="V128" i="11"/>
  <c r="C241" i="14"/>
  <c r="K241" i="14"/>
  <c r="S241" i="14"/>
  <c r="E251" i="14"/>
  <c r="M251" i="14"/>
  <c r="U251" i="14"/>
  <c r="G261" i="14"/>
  <c r="O261" i="14"/>
  <c r="W261" i="14"/>
  <c r="E199" i="14"/>
  <c r="M199" i="14"/>
  <c r="U199" i="14"/>
  <c r="F216" i="14"/>
  <c r="B261" i="15"/>
  <c r="J261" i="15"/>
  <c r="R261" i="15"/>
  <c r="O241" i="15"/>
  <c r="C71" i="16"/>
  <c r="C90" i="16"/>
  <c r="K90" i="16"/>
  <c r="K71" i="16"/>
  <c r="S90" i="16"/>
  <c r="S71" i="16"/>
  <c r="H58" i="8"/>
  <c r="P58" i="8"/>
  <c r="I108" i="11"/>
  <c r="Q108" i="11"/>
  <c r="I112" i="11"/>
  <c r="Q112" i="11"/>
  <c r="E123" i="11"/>
  <c r="M123" i="11"/>
  <c r="G128" i="11"/>
  <c r="O128" i="11"/>
  <c r="W128" i="11"/>
  <c r="D241" i="14"/>
  <c r="L241" i="14"/>
  <c r="T241" i="14"/>
  <c r="F251" i="14"/>
  <c r="N251" i="14"/>
  <c r="V251" i="14"/>
  <c r="H261" i="14"/>
  <c r="P261" i="14"/>
  <c r="F199" i="14"/>
  <c r="N199" i="14"/>
  <c r="V199" i="14"/>
  <c r="G216" i="14"/>
  <c r="E233" i="15"/>
  <c r="E183" i="15"/>
  <c r="E179" i="15"/>
  <c r="E176" i="15"/>
  <c r="E185" i="15"/>
  <c r="U233" i="15"/>
  <c r="U183" i="15"/>
  <c r="U179" i="15"/>
  <c r="U176" i="15"/>
  <c r="U171" i="15" s="1"/>
  <c r="U185" i="15"/>
  <c r="C216" i="15"/>
  <c r="K216" i="15"/>
  <c r="S216" i="15"/>
  <c r="E178" i="15"/>
  <c r="W241" i="15"/>
  <c r="E92" i="16"/>
  <c r="M92" i="16"/>
  <c r="G103" i="16"/>
  <c r="G166" i="4" s="1"/>
  <c r="G93" i="16"/>
  <c r="O103" i="16"/>
  <c r="O166" i="4" s="1"/>
  <c r="O93" i="16"/>
  <c r="W103" i="16"/>
  <c r="W166" i="4" s="1"/>
  <c r="W93" i="16"/>
  <c r="U92" i="16"/>
  <c r="B166" i="18"/>
  <c r="F34" i="15"/>
  <c r="F181" i="15" s="1"/>
  <c r="N34" i="15"/>
  <c r="N181" i="15" s="1"/>
  <c r="V34" i="15"/>
  <c r="V181" i="15" s="1"/>
  <c r="D115" i="15"/>
  <c r="L115" i="15"/>
  <c r="L216" i="15" s="1"/>
  <c r="T115" i="15"/>
  <c r="B176" i="15"/>
  <c r="J176" i="15"/>
  <c r="R176" i="15"/>
  <c r="D181" i="15"/>
  <c r="L181" i="15"/>
  <c r="T181" i="15"/>
  <c r="D185" i="15"/>
  <c r="L185" i="15"/>
  <c r="T185" i="15"/>
  <c r="F199" i="15"/>
  <c r="N199" i="15"/>
  <c r="V199" i="15"/>
  <c r="H209" i="15"/>
  <c r="P209" i="15"/>
  <c r="B210" i="15"/>
  <c r="J210" i="15"/>
  <c r="R210" i="15"/>
  <c r="H213" i="15"/>
  <c r="P213" i="15"/>
  <c r="B214" i="15"/>
  <c r="J214" i="15"/>
  <c r="R214" i="15"/>
  <c r="N216" i="15"/>
  <c r="H217" i="15"/>
  <c r="P217" i="15"/>
  <c r="B218" i="15"/>
  <c r="J218" i="15"/>
  <c r="R218" i="15"/>
  <c r="H241" i="15"/>
  <c r="P241" i="15"/>
  <c r="B251" i="15"/>
  <c r="J251" i="15"/>
  <c r="R251" i="15"/>
  <c r="D261" i="15"/>
  <c r="L261" i="15"/>
  <c r="T261" i="15"/>
  <c r="R71" i="16"/>
  <c r="B90" i="16"/>
  <c r="J175" i="17"/>
  <c r="J167" i="17"/>
  <c r="J163" i="17"/>
  <c r="J172" i="17"/>
  <c r="J168" i="17"/>
  <c r="J164" i="17"/>
  <c r="J217" i="19"/>
  <c r="J173" i="17"/>
  <c r="J169" i="17"/>
  <c r="J165" i="17"/>
  <c r="J161" i="17"/>
  <c r="T172" i="17"/>
  <c r="T168" i="17"/>
  <c r="T164" i="17"/>
  <c r="T173" i="17"/>
  <c r="T169" i="17"/>
  <c r="T165" i="17"/>
  <c r="T161" i="17"/>
  <c r="T53" i="16"/>
  <c r="T174" i="17"/>
  <c r="T170" i="17"/>
  <c r="T166" i="17"/>
  <c r="T162" i="17"/>
  <c r="T175" i="17"/>
  <c r="O240" i="17"/>
  <c r="W240" i="17"/>
  <c r="D217" i="18"/>
  <c r="D174" i="18"/>
  <c r="D170" i="18"/>
  <c r="D175" i="18"/>
  <c r="D172" i="18"/>
  <c r="D161" i="18"/>
  <c r="D169" i="18"/>
  <c r="D173" i="18"/>
  <c r="D167" i="18"/>
  <c r="W172" i="18"/>
  <c r="W161" i="18"/>
  <c r="W174" i="18"/>
  <c r="W169" i="18"/>
  <c r="I223" i="18"/>
  <c r="I5" i="18"/>
  <c r="I166" i="18" s="1"/>
  <c r="I96" i="16"/>
  <c r="Q223" i="18"/>
  <c r="Q5" i="18"/>
  <c r="Q166" i="18" s="1"/>
  <c r="Q96" i="16"/>
  <c r="C5" i="18"/>
  <c r="C226" i="18"/>
  <c r="K5" i="18"/>
  <c r="K171" i="18" s="1"/>
  <c r="K226" i="18"/>
  <c r="S5" i="18"/>
  <c r="S166" i="18" s="1"/>
  <c r="S226" i="18"/>
  <c r="E184" i="18"/>
  <c r="E235" i="18"/>
  <c r="M184" i="18"/>
  <c r="M235" i="18"/>
  <c r="U184" i="18"/>
  <c r="U235" i="18"/>
  <c r="G190" i="18"/>
  <c r="G237" i="18"/>
  <c r="O190" i="18"/>
  <c r="O237" i="18"/>
  <c r="W190" i="18"/>
  <c r="W237" i="18"/>
  <c r="I246" i="18"/>
  <c r="I203" i="18"/>
  <c r="Q246" i="18"/>
  <c r="Q203" i="18"/>
  <c r="C209" i="18"/>
  <c r="C248" i="18"/>
  <c r="K209" i="18"/>
  <c r="K248" i="18"/>
  <c r="S209" i="18"/>
  <c r="S248" i="18"/>
  <c r="C176" i="15"/>
  <c r="K176" i="15"/>
  <c r="S176" i="15"/>
  <c r="E181" i="15"/>
  <c r="M181" i="15"/>
  <c r="U181" i="15"/>
  <c r="G199" i="15"/>
  <c r="O199" i="15"/>
  <c r="W199" i="15"/>
  <c r="I209" i="15"/>
  <c r="I204" i="15" s="1"/>
  <c r="Q209" i="15"/>
  <c r="I213" i="15"/>
  <c r="Q213" i="15"/>
  <c r="I217" i="15"/>
  <c r="Q217" i="15"/>
  <c r="I241" i="15"/>
  <c r="Q241" i="15"/>
  <c r="C251" i="15"/>
  <c r="K251" i="15"/>
  <c r="S251" i="15"/>
  <c r="O76" i="16"/>
  <c r="W92" i="16"/>
  <c r="K175" i="17"/>
  <c r="K167" i="17"/>
  <c r="K163" i="17"/>
  <c r="K172" i="17"/>
  <c r="K168" i="17"/>
  <c r="K164" i="17"/>
  <c r="U5" i="17"/>
  <c r="C161" i="17"/>
  <c r="C162" i="17"/>
  <c r="J170" i="17"/>
  <c r="D197" i="17"/>
  <c r="L197" i="17"/>
  <c r="T197" i="17"/>
  <c r="F197" i="17"/>
  <c r="N197" i="17"/>
  <c r="V197" i="17"/>
  <c r="B229" i="17"/>
  <c r="P240" i="17"/>
  <c r="K246" i="17"/>
  <c r="K240" i="17" s="1"/>
  <c r="J5" i="18"/>
  <c r="J223" i="18"/>
  <c r="R223" i="18"/>
  <c r="R5" i="18"/>
  <c r="D226" i="18"/>
  <c r="D171" i="18"/>
  <c r="L226" i="18"/>
  <c r="T226" i="18"/>
  <c r="F235" i="18"/>
  <c r="N235" i="18"/>
  <c r="N184" i="18"/>
  <c r="V235" i="18"/>
  <c r="H190" i="18"/>
  <c r="H237" i="18"/>
  <c r="P190" i="18"/>
  <c r="P237" i="18"/>
  <c r="B246" i="18"/>
  <c r="B203" i="18"/>
  <c r="J246" i="18"/>
  <c r="J203" i="18"/>
  <c r="R246" i="18"/>
  <c r="R203" i="18"/>
  <c r="D248" i="18"/>
  <c r="D209" i="18"/>
  <c r="L248" i="18"/>
  <c r="T248" i="18"/>
  <c r="T209" i="18"/>
  <c r="C171" i="18"/>
  <c r="V184" i="18"/>
  <c r="L209" i="18"/>
  <c r="V246" i="19"/>
  <c r="D141" i="21"/>
  <c r="D132" i="21" s="1"/>
  <c r="D192" i="21"/>
  <c r="L192" i="21"/>
  <c r="L183" i="21" s="1"/>
  <c r="L141" i="21"/>
  <c r="L132" i="21" s="1"/>
  <c r="T192" i="21"/>
  <c r="T183" i="21" s="1"/>
  <c r="T141" i="21"/>
  <c r="T132" i="21" s="1"/>
  <c r="F201" i="21"/>
  <c r="F194" i="21" s="1"/>
  <c r="F153" i="21"/>
  <c r="N201" i="21"/>
  <c r="N153" i="21"/>
  <c r="N201" i="22"/>
  <c r="V201" i="21"/>
  <c r="V153" i="21"/>
  <c r="H202" i="21"/>
  <c r="H157" i="21"/>
  <c r="P202" i="21"/>
  <c r="P194" i="21" s="1"/>
  <c r="P157" i="21"/>
  <c r="B203" i="21"/>
  <c r="B194" i="21" s="1"/>
  <c r="B160" i="21"/>
  <c r="J203" i="21"/>
  <c r="J160" i="21"/>
  <c r="J203" i="22"/>
  <c r="R203" i="21"/>
  <c r="R194" i="21" s="1"/>
  <c r="R160" i="21"/>
  <c r="L211" i="21"/>
  <c r="L205" i="21" s="1"/>
  <c r="L171" i="21"/>
  <c r="T171" i="21"/>
  <c r="T211" i="21"/>
  <c r="T211" i="22"/>
  <c r="F213" i="21"/>
  <c r="F175" i="21"/>
  <c r="N213" i="21"/>
  <c r="N175" i="21"/>
  <c r="V213" i="21"/>
  <c r="V175" i="21"/>
  <c r="H34" i="15"/>
  <c r="P34" i="15"/>
  <c r="F115" i="15"/>
  <c r="F216" i="15" s="1"/>
  <c r="N115" i="15"/>
  <c r="V115" i="15"/>
  <c r="D176" i="15"/>
  <c r="L176" i="15"/>
  <c r="T176" i="15"/>
  <c r="B179" i="15"/>
  <c r="B171" i="15" s="1"/>
  <c r="J179" i="15"/>
  <c r="R179" i="15"/>
  <c r="B183" i="15"/>
  <c r="J183" i="15"/>
  <c r="R183" i="15"/>
  <c r="H199" i="15"/>
  <c r="P199" i="15"/>
  <c r="B209" i="15"/>
  <c r="J209" i="15"/>
  <c r="R209" i="15"/>
  <c r="B213" i="15"/>
  <c r="J213" i="15"/>
  <c r="R213" i="15"/>
  <c r="H216" i="15"/>
  <c r="P216" i="15"/>
  <c r="B217" i="15"/>
  <c r="J217" i="15"/>
  <c r="R217" i="15"/>
  <c r="H220" i="15"/>
  <c r="P220" i="15"/>
  <c r="B233" i="15"/>
  <c r="J233" i="15"/>
  <c r="R233" i="15"/>
  <c r="J53" i="16"/>
  <c r="J71" i="16"/>
  <c r="T71" i="16"/>
  <c r="F90" i="16"/>
  <c r="F71" i="16"/>
  <c r="N90" i="16"/>
  <c r="N71" i="16"/>
  <c r="V90" i="16"/>
  <c r="V71" i="16"/>
  <c r="K103" i="16"/>
  <c r="K166" i="4" s="1"/>
  <c r="B175" i="17"/>
  <c r="B167" i="17"/>
  <c r="B163" i="17"/>
  <c r="B172" i="17"/>
  <c r="B168" i="17"/>
  <c r="B164" i="17"/>
  <c r="B217" i="19"/>
  <c r="B173" i="17"/>
  <c r="B169" i="17"/>
  <c r="B165" i="17"/>
  <c r="B161" i="17"/>
  <c r="L5" i="17"/>
  <c r="E162" i="17"/>
  <c r="E163" i="17"/>
  <c r="T167" i="17"/>
  <c r="K169" i="17"/>
  <c r="K170" i="17"/>
  <c r="C173" i="17"/>
  <c r="E197" i="17"/>
  <c r="M197" i="17"/>
  <c r="U197" i="17"/>
  <c r="G197" i="17"/>
  <c r="O197" i="17"/>
  <c r="W197" i="17"/>
  <c r="C229" i="17"/>
  <c r="K229" i="17"/>
  <c r="S229" i="17"/>
  <c r="I240" i="17"/>
  <c r="S240" i="17"/>
  <c r="D163" i="18"/>
  <c r="D165" i="18"/>
  <c r="I34" i="15"/>
  <c r="Q34" i="15"/>
  <c r="G115" i="15"/>
  <c r="O115" i="15"/>
  <c r="O216" i="15" s="1"/>
  <c r="W115" i="15"/>
  <c r="C179" i="15"/>
  <c r="K179" i="15"/>
  <c r="S179" i="15"/>
  <c r="C183" i="15"/>
  <c r="K183" i="15"/>
  <c r="S183" i="15"/>
  <c r="I216" i="15"/>
  <c r="Q216" i="15"/>
  <c r="I220" i="15"/>
  <c r="Q220" i="15"/>
  <c r="C233" i="15"/>
  <c r="K233" i="15"/>
  <c r="S233" i="15"/>
  <c r="K101" i="16"/>
  <c r="K164" i="4" s="1"/>
  <c r="U71" i="16"/>
  <c r="G76" i="16"/>
  <c r="K91" i="16"/>
  <c r="Q93" i="16"/>
  <c r="L103" i="16"/>
  <c r="L166" i="4" s="1"/>
  <c r="C175" i="17"/>
  <c r="C167" i="17"/>
  <c r="C163" i="17"/>
  <c r="C172" i="17"/>
  <c r="C168" i="17"/>
  <c r="C164" i="17"/>
  <c r="M5" i="17"/>
  <c r="J162" i="17"/>
  <c r="M171" i="17"/>
  <c r="E174" i="17"/>
  <c r="B178" i="17"/>
  <c r="J178" i="17"/>
  <c r="R178" i="17"/>
  <c r="D178" i="17"/>
  <c r="L178" i="17"/>
  <c r="T178" i="17"/>
  <c r="D217" i="17"/>
  <c r="L217" i="17"/>
  <c r="T217" i="17"/>
  <c r="H237" i="17"/>
  <c r="B178" i="18"/>
  <c r="R178" i="18"/>
  <c r="G197" i="19"/>
  <c r="B178" i="15"/>
  <c r="J178" i="15"/>
  <c r="R178" i="15"/>
  <c r="D179" i="15"/>
  <c r="L179" i="15"/>
  <c r="T179" i="15"/>
  <c r="D183" i="15"/>
  <c r="L183" i="15"/>
  <c r="T183" i="15"/>
  <c r="H211" i="15"/>
  <c r="P211" i="15"/>
  <c r="B216" i="15"/>
  <c r="J216" i="15"/>
  <c r="R216" i="15"/>
  <c r="B220" i="15"/>
  <c r="J220" i="15"/>
  <c r="R220" i="15"/>
  <c r="D233" i="15"/>
  <c r="L233" i="15"/>
  <c r="T233" i="15"/>
  <c r="H253" i="15"/>
  <c r="P253" i="15"/>
  <c r="O92" i="16"/>
  <c r="D172" i="17"/>
  <c r="D168" i="17"/>
  <c r="D164" i="17"/>
  <c r="D173" i="17"/>
  <c r="D169" i="17"/>
  <c r="D165" i="17"/>
  <c r="D161" i="17"/>
  <c r="D53" i="16"/>
  <c r="D174" i="17"/>
  <c r="D170" i="17"/>
  <c r="D166" i="17"/>
  <c r="D162" i="17"/>
  <c r="F184" i="17"/>
  <c r="F235" i="17"/>
  <c r="F229" i="17" s="1"/>
  <c r="N235" i="19"/>
  <c r="N184" i="17"/>
  <c r="N235" i="17"/>
  <c r="N229" i="17" s="1"/>
  <c r="V235" i="19"/>
  <c r="V184" i="17"/>
  <c r="V235" i="17"/>
  <c r="V229" i="17" s="1"/>
  <c r="B246" i="17"/>
  <c r="B240" i="17" s="1"/>
  <c r="B203" i="17"/>
  <c r="J246" i="17"/>
  <c r="J240" i="17" s="1"/>
  <c r="J203" i="17"/>
  <c r="R246" i="17"/>
  <c r="R240" i="17" s="1"/>
  <c r="R203" i="17"/>
  <c r="D209" i="17"/>
  <c r="D248" i="17"/>
  <c r="D240" i="17" s="1"/>
  <c r="T248" i="17"/>
  <c r="T240" i="17" s="1"/>
  <c r="T209" i="17"/>
  <c r="K161" i="17"/>
  <c r="K162" i="17"/>
  <c r="C165" i="17"/>
  <c r="C166" i="17"/>
  <c r="D167" i="17"/>
  <c r="J174" i="17"/>
  <c r="C178" i="17"/>
  <c r="K178" i="17"/>
  <c r="S178" i="17"/>
  <c r="E178" i="17"/>
  <c r="M178" i="17"/>
  <c r="U178" i="17"/>
  <c r="E217" i="17"/>
  <c r="M217" i="17"/>
  <c r="U217" i="17"/>
  <c r="I237" i="17"/>
  <c r="N175" i="18"/>
  <c r="N167" i="18"/>
  <c r="N174" i="18"/>
  <c r="N168" i="18"/>
  <c r="N162" i="18"/>
  <c r="N161" i="18"/>
  <c r="N172" i="18"/>
  <c r="N169" i="18"/>
  <c r="N173" i="18"/>
  <c r="N165" i="18"/>
  <c r="H178" i="18"/>
  <c r="P178" i="18"/>
  <c r="F184" i="18"/>
  <c r="B223" i="18"/>
  <c r="K217" i="19"/>
  <c r="C178" i="15"/>
  <c r="K178" i="15"/>
  <c r="S178" i="15"/>
  <c r="I211" i="15"/>
  <c r="Q211" i="15"/>
  <c r="C92" i="16"/>
  <c r="K92" i="16"/>
  <c r="S92" i="16"/>
  <c r="E93" i="16"/>
  <c r="E103" i="16"/>
  <c r="E166" i="4" s="1"/>
  <c r="M93" i="16"/>
  <c r="M103" i="16"/>
  <c r="M166" i="4" s="1"/>
  <c r="U93" i="16"/>
  <c r="U103" i="16"/>
  <c r="U166" i="4" s="1"/>
  <c r="O79" i="16"/>
  <c r="O108" i="4" s="1"/>
  <c r="H101" i="16"/>
  <c r="H164" i="4" s="1"/>
  <c r="C103" i="16"/>
  <c r="C166" i="4" s="1"/>
  <c r="E172" i="17"/>
  <c r="E168" i="17"/>
  <c r="E164" i="17"/>
  <c r="E173" i="17"/>
  <c r="E169" i="17"/>
  <c r="E165" i="17"/>
  <c r="E161" i="17"/>
  <c r="G184" i="17"/>
  <c r="G235" i="17"/>
  <c r="G229" i="17" s="1"/>
  <c r="O184" i="17"/>
  <c r="O235" i="17"/>
  <c r="O229" i="17" s="1"/>
  <c r="W184" i="17"/>
  <c r="W235" i="17"/>
  <c r="W229" i="17" s="1"/>
  <c r="C203" i="17"/>
  <c r="C246" i="17"/>
  <c r="C240" i="17" s="1"/>
  <c r="S203" i="17"/>
  <c r="S246" i="17"/>
  <c r="E209" i="17"/>
  <c r="E248" i="17"/>
  <c r="U248" i="17"/>
  <c r="U209" i="17"/>
  <c r="E166" i="17"/>
  <c r="E167" i="17"/>
  <c r="T171" i="17"/>
  <c r="K173" i="17"/>
  <c r="K174" i="17"/>
  <c r="D203" i="17"/>
  <c r="T203" i="17"/>
  <c r="H217" i="17"/>
  <c r="P217" i="17"/>
  <c r="P237" i="17"/>
  <c r="L248" i="17"/>
  <c r="D162" i="18"/>
  <c r="D168" i="18"/>
  <c r="F197" i="18"/>
  <c r="D178" i="15"/>
  <c r="L178" i="15"/>
  <c r="T178" i="15"/>
  <c r="H210" i="15"/>
  <c r="P210" i="15"/>
  <c r="B211" i="15"/>
  <c r="J211" i="15"/>
  <c r="R211" i="15"/>
  <c r="H214" i="15"/>
  <c r="P214" i="15"/>
  <c r="F103" i="16"/>
  <c r="F166" i="4" s="1"/>
  <c r="N103" i="16"/>
  <c r="N166" i="4" s="1"/>
  <c r="V103" i="16"/>
  <c r="V166" i="4" s="1"/>
  <c r="T92" i="16"/>
  <c r="R163" i="17"/>
  <c r="R172" i="17"/>
  <c r="R168" i="17"/>
  <c r="R164" i="17"/>
  <c r="R173" i="17"/>
  <c r="R169" i="17"/>
  <c r="R165" i="17"/>
  <c r="R161" i="17"/>
  <c r="F5" i="17"/>
  <c r="F217" i="18" s="1"/>
  <c r="F226" i="17"/>
  <c r="F217" i="17" s="1"/>
  <c r="F171" i="17"/>
  <c r="N5" i="17"/>
  <c r="N217" i="18" s="1"/>
  <c r="N226" i="17"/>
  <c r="N217" i="17" s="1"/>
  <c r="V5" i="17"/>
  <c r="V171" i="17" s="1"/>
  <c r="V226" i="17"/>
  <c r="V217" i="17" s="1"/>
  <c r="H184" i="17"/>
  <c r="H235" i="17"/>
  <c r="P184" i="17"/>
  <c r="P235" i="17"/>
  <c r="B190" i="17"/>
  <c r="B237" i="17"/>
  <c r="J190" i="17"/>
  <c r="J237" i="17"/>
  <c r="J229" i="17" s="1"/>
  <c r="R190" i="17"/>
  <c r="R237" i="17"/>
  <c r="R229" i="17" s="1"/>
  <c r="L246" i="17"/>
  <c r="L246" i="19"/>
  <c r="F248" i="17"/>
  <c r="F240" i="17" s="1"/>
  <c r="F209" i="17"/>
  <c r="N248" i="17"/>
  <c r="N240" i="17" s="1"/>
  <c r="N209" i="17"/>
  <c r="V248" i="17"/>
  <c r="V240" i="17" s="1"/>
  <c r="V209" i="17"/>
  <c r="R162" i="17"/>
  <c r="J166" i="17"/>
  <c r="B170" i="17"/>
  <c r="U171" i="17"/>
  <c r="G217" i="17"/>
  <c r="W217" i="17"/>
  <c r="I217" i="17"/>
  <c r="Q217" i="17"/>
  <c r="M248" i="17"/>
  <c r="D164" i="18"/>
  <c r="H235" i="18"/>
  <c r="E226" i="19"/>
  <c r="E5" i="19"/>
  <c r="M226" i="19"/>
  <c r="M5" i="19"/>
  <c r="M171" i="19" s="1"/>
  <c r="U171" i="19"/>
  <c r="U226" i="19"/>
  <c r="U5" i="19"/>
  <c r="B235" i="19"/>
  <c r="B61" i="19"/>
  <c r="B184" i="19" s="1"/>
  <c r="J235" i="19"/>
  <c r="J61" i="19"/>
  <c r="R235" i="19"/>
  <c r="R61" i="19"/>
  <c r="D237" i="19"/>
  <c r="L237" i="19"/>
  <c r="F246" i="19"/>
  <c r="F203" i="19"/>
  <c r="N246" i="19"/>
  <c r="N203" i="19"/>
  <c r="H248" i="19"/>
  <c r="H209" i="19"/>
  <c r="P209" i="19"/>
  <c r="G51" i="20"/>
  <c r="O51" i="20"/>
  <c r="O69" i="20"/>
  <c r="O77" i="20"/>
  <c r="O168" i="4" s="1"/>
  <c r="W51" i="20"/>
  <c r="W69" i="20"/>
  <c r="I70" i="20"/>
  <c r="C71" i="20"/>
  <c r="C51" i="20"/>
  <c r="C79" i="20"/>
  <c r="C170" i="4" s="1"/>
  <c r="K71" i="20"/>
  <c r="K51" i="20"/>
  <c r="S71" i="20"/>
  <c r="J209" i="17"/>
  <c r="R209" i="17"/>
  <c r="E217" i="18"/>
  <c r="E174" i="18"/>
  <c r="E170" i="18"/>
  <c r="E162" i="18"/>
  <c r="E175" i="18"/>
  <c r="E167" i="18"/>
  <c r="E163" i="18"/>
  <c r="O175" i="18"/>
  <c r="O167" i="18"/>
  <c r="O163" i="18"/>
  <c r="O172" i="18"/>
  <c r="O168" i="18"/>
  <c r="C166" i="18"/>
  <c r="E226" i="18"/>
  <c r="M226" i="18"/>
  <c r="U226" i="18"/>
  <c r="G235" i="18"/>
  <c r="O235" i="18"/>
  <c r="W235" i="18"/>
  <c r="C246" i="18"/>
  <c r="K246" i="18"/>
  <c r="S246" i="18"/>
  <c r="E248" i="18"/>
  <c r="M248" i="18"/>
  <c r="U248" i="18"/>
  <c r="F163" i="18"/>
  <c r="E164" i="18"/>
  <c r="E165" i="18"/>
  <c r="O165" i="18"/>
  <c r="D166" i="18"/>
  <c r="O166" i="18"/>
  <c r="O170" i="18"/>
  <c r="I197" i="18"/>
  <c r="Q197" i="18"/>
  <c r="C197" i="18"/>
  <c r="K197" i="18"/>
  <c r="S197" i="18"/>
  <c r="H226" i="18"/>
  <c r="P235" i="18"/>
  <c r="D237" i="18"/>
  <c r="D246" i="18"/>
  <c r="C167" i="19"/>
  <c r="C217" i="19"/>
  <c r="C176" i="19"/>
  <c r="C172" i="19"/>
  <c r="C168" i="19"/>
  <c r="S167" i="19"/>
  <c r="S160" i="19" s="1"/>
  <c r="S176" i="19"/>
  <c r="S172" i="19"/>
  <c r="S168" i="19"/>
  <c r="L235" i="19"/>
  <c r="T235" i="19"/>
  <c r="V192" i="19"/>
  <c r="V188" i="19"/>
  <c r="V229" i="19"/>
  <c r="V185" i="19"/>
  <c r="P246" i="19"/>
  <c r="J248" i="19"/>
  <c r="S169" i="19"/>
  <c r="G184" i="19"/>
  <c r="F191" i="19"/>
  <c r="I197" i="19"/>
  <c r="Q197" i="19"/>
  <c r="C197" i="19"/>
  <c r="K197" i="19"/>
  <c r="S197" i="19"/>
  <c r="Q226" i="19"/>
  <c r="V237" i="19"/>
  <c r="K209" i="17"/>
  <c r="S209" i="17"/>
  <c r="Q248" i="17"/>
  <c r="Q240" i="17" s="1"/>
  <c r="F175" i="18"/>
  <c r="F167" i="18"/>
  <c r="P172" i="18"/>
  <c r="P168" i="18"/>
  <c r="P217" i="18"/>
  <c r="F226" i="18"/>
  <c r="F171" i="18"/>
  <c r="N226" i="18"/>
  <c r="N171" i="18"/>
  <c r="V226" i="18"/>
  <c r="B237" i="18"/>
  <c r="J237" i="18"/>
  <c r="R237" i="18"/>
  <c r="F248" i="18"/>
  <c r="F209" i="18"/>
  <c r="N248" i="18"/>
  <c r="N209" i="18"/>
  <c r="V248" i="18"/>
  <c r="V209" i="18"/>
  <c r="F164" i="18"/>
  <c r="F165" i="18"/>
  <c r="P165" i="18"/>
  <c r="F166" i="18"/>
  <c r="P166" i="18"/>
  <c r="P170" i="18"/>
  <c r="F174" i="18"/>
  <c r="P175" i="18"/>
  <c r="B197" i="18"/>
  <c r="J197" i="18"/>
  <c r="R197" i="18"/>
  <c r="I226" i="18"/>
  <c r="E237" i="18"/>
  <c r="D167" i="19"/>
  <c r="D217" i="19"/>
  <c r="D176" i="19"/>
  <c r="D172" i="19"/>
  <c r="D168" i="19"/>
  <c r="T167" i="19"/>
  <c r="T160" i="19" s="1"/>
  <c r="T176" i="19"/>
  <c r="T172" i="19"/>
  <c r="T168" i="19"/>
  <c r="H176" i="19"/>
  <c r="H172" i="19"/>
  <c r="H168" i="19"/>
  <c r="H217" i="19"/>
  <c r="H173" i="19"/>
  <c r="H169" i="19"/>
  <c r="H165" i="19"/>
  <c r="H160" i="19" s="1"/>
  <c r="P176" i="19"/>
  <c r="P172" i="19"/>
  <c r="P168" i="19"/>
  <c r="P173" i="19"/>
  <c r="P169" i="19"/>
  <c r="P165" i="19"/>
  <c r="P160" i="19" s="1"/>
  <c r="G185" i="19"/>
  <c r="G195" i="19"/>
  <c r="G191" i="19"/>
  <c r="G187" i="19"/>
  <c r="G183" i="19"/>
  <c r="U235" i="19"/>
  <c r="G190" i="19"/>
  <c r="K248" i="19"/>
  <c r="H167" i="19"/>
  <c r="T169" i="19"/>
  <c r="S173" i="19"/>
  <c r="W192" i="19"/>
  <c r="O229" i="19"/>
  <c r="W237" i="19"/>
  <c r="H163" i="17"/>
  <c r="H167" i="17"/>
  <c r="H171" i="17"/>
  <c r="H175" i="17"/>
  <c r="H203" i="17"/>
  <c r="P203" i="17"/>
  <c r="D237" i="17"/>
  <c r="L237" i="17"/>
  <c r="L229" i="17" s="1"/>
  <c r="T237" i="17"/>
  <c r="T229" i="17" s="1"/>
  <c r="G5" i="18"/>
  <c r="G166" i="18" s="1"/>
  <c r="E166" i="18"/>
  <c r="M166" i="18"/>
  <c r="U166" i="18"/>
  <c r="G226" i="18"/>
  <c r="O226" i="18"/>
  <c r="W226" i="18"/>
  <c r="C237" i="18"/>
  <c r="K237" i="18"/>
  <c r="S237" i="18"/>
  <c r="G248" i="18"/>
  <c r="O248" i="18"/>
  <c r="W248" i="18"/>
  <c r="F170" i="18"/>
  <c r="J190" i="18"/>
  <c r="L237" i="18"/>
  <c r="L246" i="18"/>
  <c r="I217" i="19"/>
  <c r="I173" i="19"/>
  <c r="I169" i="19"/>
  <c r="I165" i="19"/>
  <c r="I160" i="19" s="1"/>
  <c r="I167" i="19"/>
  <c r="Q217" i="19"/>
  <c r="Q173" i="19"/>
  <c r="Q169" i="19"/>
  <c r="Q165" i="19"/>
  <c r="Q167" i="19"/>
  <c r="H185" i="19"/>
  <c r="H195" i="19"/>
  <c r="H191" i="19"/>
  <c r="H187" i="19"/>
  <c r="H183" i="19"/>
  <c r="H229" i="19"/>
  <c r="V184" i="19"/>
  <c r="H190" i="19"/>
  <c r="P190" i="19"/>
  <c r="L248" i="19"/>
  <c r="Q168" i="19"/>
  <c r="H171" i="19"/>
  <c r="T173" i="19"/>
  <c r="Q176" i="19"/>
  <c r="P229" i="19"/>
  <c r="Q163" i="17"/>
  <c r="Q167" i="17"/>
  <c r="I171" i="17"/>
  <c r="Q171" i="17"/>
  <c r="Q175" i="17"/>
  <c r="I203" i="17"/>
  <c r="Q203" i="17"/>
  <c r="E237" i="17"/>
  <c r="M237" i="17"/>
  <c r="M229" i="17" s="1"/>
  <c r="U237" i="17"/>
  <c r="U229" i="17" s="1"/>
  <c r="H5" i="18"/>
  <c r="H166" i="18" s="1"/>
  <c r="T5" i="18"/>
  <c r="T171" i="18" s="1"/>
  <c r="B184" i="18"/>
  <c r="B235" i="18"/>
  <c r="J184" i="18"/>
  <c r="J235" i="18"/>
  <c r="R184" i="18"/>
  <c r="R235" i="18"/>
  <c r="F203" i="18"/>
  <c r="F246" i="18"/>
  <c r="N203" i="18"/>
  <c r="N246" i="18"/>
  <c r="V203" i="18"/>
  <c r="V246" i="18"/>
  <c r="E173" i="18"/>
  <c r="P173" i="18"/>
  <c r="M237" i="18"/>
  <c r="B226" i="19"/>
  <c r="J226" i="19"/>
  <c r="R226" i="19"/>
  <c r="O185" i="19"/>
  <c r="O195" i="19"/>
  <c r="O191" i="19"/>
  <c r="O187" i="19"/>
  <c r="O183" i="19"/>
  <c r="O178" i="19" s="1"/>
  <c r="C165" i="19"/>
  <c r="F183" i="19"/>
  <c r="N187" i="19"/>
  <c r="V195" i="19"/>
  <c r="D197" i="19"/>
  <c r="L197" i="19"/>
  <c r="T197" i="19"/>
  <c r="F197" i="19"/>
  <c r="N197" i="19"/>
  <c r="V197" i="19"/>
  <c r="S217" i="19"/>
  <c r="F51" i="20"/>
  <c r="G56" i="20"/>
  <c r="H162" i="17"/>
  <c r="H166" i="17"/>
  <c r="H170" i="17"/>
  <c r="J171" i="17"/>
  <c r="H246" i="17"/>
  <c r="H240" i="17" s="1"/>
  <c r="U217" i="18"/>
  <c r="U174" i="18"/>
  <c r="U170" i="18"/>
  <c r="U162" i="18"/>
  <c r="U175" i="18"/>
  <c r="U167" i="18"/>
  <c r="U163" i="18"/>
  <c r="C184" i="18"/>
  <c r="C235" i="18"/>
  <c r="K184" i="18"/>
  <c r="K235" i="18"/>
  <c r="S184" i="18"/>
  <c r="S235" i="18"/>
  <c r="G203" i="18"/>
  <c r="G246" i="18"/>
  <c r="O203" i="18"/>
  <c r="O246" i="18"/>
  <c r="W203" i="18"/>
  <c r="W246" i="18"/>
  <c r="U164" i="18"/>
  <c r="U165" i="18"/>
  <c r="E169" i="18"/>
  <c r="P169" i="18"/>
  <c r="F173" i="18"/>
  <c r="T246" i="18"/>
  <c r="H248" i="18"/>
  <c r="K167" i="19"/>
  <c r="K176" i="19"/>
  <c r="K172" i="19"/>
  <c r="K168" i="19"/>
  <c r="C226" i="19"/>
  <c r="K226" i="19"/>
  <c r="S171" i="19"/>
  <c r="P185" i="19"/>
  <c r="P195" i="19"/>
  <c r="P191" i="19"/>
  <c r="P187" i="19"/>
  <c r="P183" i="19"/>
  <c r="H235" i="19"/>
  <c r="P235" i="19"/>
  <c r="B237" i="19"/>
  <c r="J190" i="19"/>
  <c r="D246" i="19"/>
  <c r="T246" i="19"/>
  <c r="D165" i="19"/>
  <c r="P167" i="19"/>
  <c r="C169" i="19"/>
  <c r="V191" i="19"/>
  <c r="E197" i="19"/>
  <c r="M197" i="19"/>
  <c r="U197" i="19"/>
  <c r="T217" i="19"/>
  <c r="Q162" i="17"/>
  <c r="Q166" i="17"/>
  <c r="Q170" i="17"/>
  <c r="C171" i="17"/>
  <c r="K171" i="17"/>
  <c r="S171" i="17"/>
  <c r="E190" i="17"/>
  <c r="L5" i="18"/>
  <c r="V5" i="18"/>
  <c r="V171" i="18" s="1"/>
  <c r="B226" i="18"/>
  <c r="J226" i="18"/>
  <c r="R226" i="18"/>
  <c r="D184" i="18"/>
  <c r="D235" i="18"/>
  <c r="L184" i="18"/>
  <c r="L235" i="18"/>
  <c r="T184" i="18"/>
  <c r="T235" i="18"/>
  <c r="F190" i="18"/>
  <c r="F237" i="18"/>
  <c r="N190" i="18"/>
  <c r="N237" i="18"/>
  <c r="V190" i="18"/>
  <c r="V237" i="18"/>
  <c r="H246" i="18"/>
  <c r="P246" i="18"/>
  <c r="B209" i="18"/>
  <c r="B248" i="18"/>
  <c r="J209" i="18"/>
  <c r="J248" i="18"/>
  <c r="R209" i="18"/>
  <c r="R248" i="18"/>
  <c r="F169" i="18"/>
  <c r="F178" i="18"/>
  <c r="N178" i="18"/>
  <c r="V178" i="18"/>
  <c r="R190" i="18"/>
  <c r="U237" i="18"/>
  <c r="I248" i="18"/>
  <c r="L167" i="19"/>
  <c r="L176" i="19"/>
  <c r="L172" i="19"/>
  <c r="L168" i="19"/>
  <c r="L217" i="19"/>
  <c r="D226" i="19"/>
  <c r="L226" i="19"/>
  <c r="T171" i="19"/>
  <c r="I235" i="19"/>
  <c r="I61" i="19"/>
  <c r="Q235" i="19"/>
  <c r="Q61" i="19"/>
  <c r="C237" i="19"/>
  <c r="C61" i="19"/>
  <c r="K237" i="19"/>
  <c r="K61" i="19"/>
  <c r="K190" i="19" s="1"/>
  <c r="S237" i="19"/>
  <c r="S61" i="19"/>
  <c r="S190" i="19" s="1"/>
  <c r="E246" i="19"/>
  <c r="E203" i="19"/>
  <c r="M246" i="19"/>
  <c r="M203" i="19"/>
  <c r="U246" i="19"/>
  <c r="U203" i="19"/>
  <c r="G248" i="19"/>
  <c r="O248" i="19"/>
  <c r="W248" i="19"/>
  <c r="L160" i="19"/>
  <c r="D169" i="19"/>
  <c r="P171" i="19"/>
  <c r="C173" i="19"/>
  <c r="V187" i="19"/>
  <c r="G192" i="19"/>
  <c r="O209" i="19"/>
  <c r="N69" i="20"/>
  <c r="N51" i="20"/>
  <c r="V69" i="20"/>
  <c r="V51" i="20"/>
  <c r="H70" i="20"/>
  <c r="B71" i="20"/>
  <c r="B51" i="20"/>
  <c r="J71" i="20"/>
  <c r="J51" i="20"/>
  <c r="R71" i="20"/>
  <c r="C192" i="21"/>
  <c r="C183" i="21" s="1"/>
  <c r="C141" i="21"/>
  <c r="C132" i="21" s="1"/>
  <c r="K192" i="21"/>
  <c r="K183" i="21" s="1"/>
  <c r="K141" i="21"/>
  <c r="K132" i="21" s="1"/>
  <c r="S192" i="21"/>
  <c r="S183" i="21" s="1"/>
  <c r="S141" i="21"/>
  <c r="M201" i="21"/>
  <c r="M194" i="21" s="1"/>
  <c r="M153" i="21"/>
  <c r="U201" i="21"/>
  <c r="U194" i="21" s="1"/>
  <c r="U153" i="21"/>
  <c r="G157" i="21"/>
  <c r="G202" i="21"/>
  <c r="G194" i="21" s="1"/>
  <c r="O202" i="21"/>
  <c r="O157" i="21"/>
  <c r="W202" i="21"/>
  <c r="W157" i="21"/>
  <c r="I160" i="21"/>
  <c r="I203" i="21"/>
  <c r="Q160" i="21"/>
  <c r="Q203" i="21"/>
  <c r="C171" i="21"/>
  <c r="C211" i="21"/>
  <c r="C205" i="21" s="1"/>
  <c r="K171" i="21"/>
  <c r="K211" i="21"/>
  <c r="E175" i="21"/>
  <c r="E213" i="21"/>
  <c r="E205" i="21" s="1"/>
  <c r="E213" i="22"/>
  <c r="M175" i="21"/>
  <c r="M213" i="21"/>
  <c r="M205" i="21" s="1"/>
  <c r="U175" i="21"/>
  <c r="U213" i="21"/>
  <c r="U205" i="21" s="1"/>
  <c r="G226" i="19"/>
  <c r="O226" i="19"/>
  <c r="W226" i="19"/>
  <c r="I171" i="19"/>
  <c r="Q171" i="19"/>
  <c r="I209" i="19"/>
  <c r="I226" i="19"/>
  <c r="F235" i="19"/>
  <c r="F237" i="19"/>
  <c r="O237" i="19"/>
  <c r="D248" i="19"/>
  <c r="R248" i="19"/>
  <c r="H51" i="20"/>
  <c r="P51" i="20"/>
  <c r="H69" i="20"/>
  <c r="R70" i="20"/>
  <c r="L77" i="20"/>
  <c r="L168" i="4" s="1"/>
  <c r="J141" i="21"/>
  <c r="L153" i="21"/>
  <c r="E157" i="21"/>
  <c r="M213" i="22"/>
  <c r="U213" i="22"/>
  <c r="G209" i="18"/>
  <c r="O209" i="18"/>
  <c r="W209" i="18"/>
  <c r="E223" i="18"/>
  <c r="M223" i="18"/>
  <c r="U223" i="18"/>
  <c r="V190" i="19"/>
  <c r="J209" i="19"/>
  <c r="S226" i="19"/>
  <c r="G237" i="19"/>
  <c r="P237" i="19"/>
  <c r="S248" i="19"/>
  <c r="I51" i="20"/>
  <c r="Q51" i="20"/>
  <c r="W56" i="20"/>
  <c r="D183" i="21"/>
  <c r="F205" i="21"/>
  <c r="N205" i="21"/>
  <c r="H205" i="21"/>
  <c r="R205" i="21"/>
  <c r="F201" i="22"/>
  <c r="V201" i="22"/>
  <c r="H202" i="22"/>
  <c r="B203" i="22"/>
  <c r="R203" i="22"/>
  <c r="L211" i="22"/>
  <c r="R192" i="22"/>
  <c r="I153" i="23"/>
  <c r="S158" i="23"/>
  <c r="S163" i="23"/>
  <c r="S161" i="23"/>
  <c r="S155" i="23"/>
  <c r="S61" i="20"/>
  <c r="S78" i="20" s="1"/>
  <c r="S169" i="4" s="1"/>
  <c r="S153" i="23"/>
  <c r="S160" i="23"/>
  <c r="S179" i="23"/>
  <c r="S170" i="23"/>
  <c r="S172" i="23"/>
  <c r="S165" i="23" s="1"/>
  <c r="S176" i="23"/>
  <c r="S62" i="20"/>
  <c r="S115" i="4" s="1"/>
  <c r="I246" i="19"/>
  <c r="Q246" i="19"/>
  <c r="G165" i="19"/>
  <c r="G160" i="19" s="1"/>
  <c r="O165" i="19"/>
  <c r="W165" i="19"/>
  <c r="W160" i="19" s="1"/>
  <c r="G169" i="19"/>
  <c r="O169" i="19"/>
  <c r="W169" i="19"/>
  <c r="C171" i="19"/>
  <c r="K171" i="19"/>
  <c r="G173" i="19"/>
  <c r="O173" i="19"/>
  <c r="W173" i="19"/>
  <c r="G203" i="19"/>
  <c r="O203" i="19"/>
  <c r="K209" i="19"/>
  <c r="T226" i="19"/>
  <c r="H237" i="19"/>
  <c r="Q237" i="19"/>
  <c r="T248" i="19"/>
  <c r="Q194" i="21"/>
  <c r="E171" i="18"/>
  <c r="M171" i="18"/>
  <c r="U171" i="18"/>
  <c r="I237" i="18"/>
  <c r="Q237" i="18"/>
  <c r="D61" i="19"/>
  <c r="D190" i="19" s="1"/>
  <c r="L61" i="19"/>
  <c r="T61" i="19"/>
  <c r="B246" i="19"/>
  <c r="J246" i="19"/>
  <c r="R246" i="19"/>
  <c r="D171" i="19"/>
  <c r="L171" i="19"/>
  <c r="L184" i="19"/>
  <c r="P203" i="19"/>
  <c r="L209" i="19"/>
  <c r="I237" i="19"/>
  <c r="R237" i="19"/>
  <c r="W79" i="20"/>
  <c r="W170" i="4" s="1"/>
  <c r="I132" i="21"/>
  <c r="Q132" i="21"/>
  <c r="C146" i="21"/>
  <c r="K146" i="21"/>
  <c r="S146" i="21"/>
  <c r="M157" i="21"/>
  <c r="D165" i="21"/>
  <c r="L165" i="21"/>
  <c r="T165" i="21"/>
  <c r="C165" i="22"/>
  <c r="S165" i="22"/>
  <c r="E61" i="19"/>
  <c r="M61" i="19"/>
  <c r="U61" i="19"/>
  <c r="G235" i="19"/>
  <c r="O235" i="19"/>
  <c r="W235" i="19"/>
  <c r="C246" i="19"/>
  <c r="K246" i="19"/>
  <c r="S246" i="19"/>
  <c r="E248" i="19"/>
  <c r="M248" i="19"/>
  <c r="U248" i="19"/>
  <c r="G168" i="19"/>
  <c r="O168" i="19"/>
  <c r="W168" i="19"/>
  <c r="G172" i="19"/>
  <c r="O172" i="19"/>
  <c r="W172" i="19"/>
  <c r="U184" i="19"/>
  <c r="I203" i="19"/>
  <c r="Q203" i="19"/>
  <c r="E209" i="19"/>
  <c r="M209" i="19"/>
  <c r="U209" i="19"/>
  <c r="J237" i="19"/>
  <c r="B70" i="20"/>
  <c r="L71" i="20"/>
  <c r="D77" i="20"/>
  <c r="D168" i="4" s="1"/>
  <c r="T77" i="20"/>
  <c r="T168" i="4" s="1"/>
  <c r="I192" i="22"/>
  <c r="I192" i="21"/>
  <c r="I183" i="21" s="1"/>
  <c r="Q192" i="22"/>
  <c r="Q192" i="21"/>
  <c r="Q183" i="21" s="1"/>
  <c r="C153" i="21"/>
  <c r="C201" i="21"/>
  <c r="C194" i="21" s="1"/>
  <c r="K153" i="21"/>
  <c r="K201" i="21"/>
  <c r="K194" i="21" s="1"/>
  <c r="S153" i="21"/>
  <c r="S201" i="21"/>
  <c r="S194" i="21" s="1"/>
  <c r="G160" i="21"/>
  <c r="G203" i="21"/>
  <c r="O203" i="21"/>
  <c r="O160" i="21"/>
  <c r="W203" i="21"/>
  <c r="W160" i="21"/>
  <c r="I171" i="21"/>
  <c r="I211" i="22"/>
  <c r="I211" i="21"/>
  <c r="I205" i="21" s="1"/>
  <c r="Q211" i="22"/>
  <c r="Q211" i="21"/>
  <c r="Q171" i="21"/>
  <c r="C175" i="21"/>
  <c r="C213" i="21"/>
  <c r="K175" i="21"/>
  <c r="K213" i="21"/>
  <c r="J132" i="21"/>
  <c r="R132" i="21"/>
  <c r="B141" i="21"/>
  <c r="B132" i="21" s="1"/>
  <c r="R141" i="21"/>
  <c r="W183" i="21"/>
  <c r="P203" i="21"/>
  <c r="W205" i="21"/>
  <c r="N146" i="22"/>
  <c r="V146" i="22"/>
  <c r="J201" i="22"/>
  <c r="G144" i="23"/>
  <c r="G140" i="23"/>
  <c r="G143" i="23"/>
  <c r="G141" i="23"/>
  <c r="G60" i="20"/>
  <c r="G77" i="20" s="1"/>
  <c r="G168" i="4" s="1"/>
  <c r="G139" i="23"/>
  <c r="G137" i="23"/>
  <c r="W144" i="23"/>
  <c r="W140" i="23"/>
  <c r="W141" i="23"/>
  <c r="W60" i="20"/>
  <c r="W77" i="20" s="1"/>
  <c r="W168" i="4" s="1"/>
  <c r="W143" i="23"/>
  <c r="W137" i="23"/>
  <c r="I5" i="23"/>
  <c r="I192" i="23"/>
  <c r="I183" i="23" s="1"/>
  <c r="Q192" i="23"/>
  <c r="Q183" i="23" s="1"/>
  <c r="Q141" i="23"/>
  <c r="Q5" i="23"/>
  <c r="D158" i="23"/>
  <c r="D154" i="23"/>
  <c r="D151" i="23"/>
  <c r="D161" i="23"/>
  <c r="D157" i="23"/>
  <c r="D155" i="23"/>
  <c r="D163" i="23"/>
  <c r="O171" i="18"/>
  <c r="F248" i="19"/>
  <c r="N248" i="19"/>
  <c r="V248" i="19"/>
  <c r="B165" i="19"/>
  <c r="J165" i="19"/>
  <c r="R165" i="19"/>
  <c r="B169" i="19"/>
  <c r="J169" i="19"/>
  <c r="R169" i="19"/>
  <c r="R173" i="19"/>
  <c r="B203" i="19"/>
  <c r="J203" i="19"/>
  <c r="R203" i="19"/>
  <c r="F209" i="19"/>
  <c r="N209" i="19"/>
  <c r="V209" i="19"/>
  <c r="D51" i="20"/>
  <c r="R51" i="20"/>
  <c r="T194" i="21"/>
  <c r="N202" i="21"/>
  <c r="N157" i="21"/>
  <c r="V202" i="21"/>
  <c r="V157" i="21"/>
  <c r="H160" i="21"/>
  <c r="H203" i="21"/>
  <c r="B211" i="21"/>
  <c r="B171" i="21"/>
  <c r="J211" i="21"/>
  <c r="J205" i="21" s="1"/>
  <c r="J171" i="21"/>
  <c r="R211" i="21"/>
  <c r="R171" i="21"/>
  <c r="D213" i="21"/>
  <c r="D205" i="21" s="1"/>
  <c r="D175" i="21"/>
  <c r="L213" i="21"/>
  <c r="L175" i="21"/>
  <c r="T213" i="21"/>
  <c r="T175" i="21"/>
  <c r="S132" i="21"/>
  <c r="F165" i="21"/>
  <c r="N165" i="21"/>
  <c r="V165" i="21"/>
  <c r="G205" i="21"/>
  <c r="H192" i="22"/>
  <c r="H141" i="22"/>
  <c r="H132" i="22" s="1"/>
  <c r="P192" i="22"/>
  <c r="P141" i="22"/>
  <c r="P132" i="22" s="1"/>
  <c r="B153" i="22"/>
  <c r="B201" i="22"/>
  <c r="R153" i="22"/>
  <c r="R201" i="22"/>
  <c r="D202" i="22"/>
  <c r="D157" i="22"/>
  <c r="L157" i="22"/>
  <c r="L202" i="22"/>
  <c r="T157" i="22"/>
  <c r="T202" i="22"/>
  <c r="F203" i="22"/>
  <c r="F160" i="22"/>
  <c r="G146" i="22"/>
  <c r="O146" i="22"/>
  <c r="I165" i="22"/>
  <c r="Q165" i="22"/>
  <c r="F194" i="23"/>
  <c r="N194" i="23"/>
  <c r="E192" i="21"/>
  <c r="E183" i="21" s="1"/>
  <c r="I201" i="21"/>
  <c r="I194" i="21" s="1"/>
  <c r="E202" i="22"/>
  <c r="M202" i="22"/>
  <c r="U202" i="22"/>
  <c r="G203" i="22"/>
  <c r="O203" i="22"/>
  <c r="W203" i="22"/>
  <c r="C213" i="22"/>
  <c r="K213" i="22"/>
  <c r="S213" i="22"/>
  <c r="V192" i="22"/>
  <c r="K203" i="22"/>
  <c r="H213" i="22"/>
  <c r="H144" i="23"/>
  <c r="H137" i="23"/>
  <c r="B5" i="23"/>
  <c r="B192" i="23"/>
  <c r="B183" i="23" s="1"/>
  <c r="J5" i="23"/>
  <c r="R5" i="23"/>
  <c r="R141" i="23" s="1"/>
  <c r="G154" i="23"/>
  <c r="G163" i="23"/>
  <c r="G160" i="23"/>
  <c r="T179" i="23"/>
  <c r="T176" i="23"/>
  <c r="T172" i="23"/>
  <c r="W163" i="23"/>
  <c r="D194" i="23"/>
  <c r="L194" i="23"/>
  <c r="T194" i="23"/>
  <c r="P194" i="23"/>
  <c r="D160" i="21"/>
  <c r="L160" i="21"/>
  <c r="T160" i="21"/>
  <c r="F171" i="21"/>
  <c r="N171" i="21"/>
  <c r="G192" i="21"/>
  <c r="G183" i="21" s="1"/>
  <c r="J201" i="21"/>
  <c r="I202" i="21"/>
  <c r="W213" i="21"/>
  <c r="D201" i="22"/>
  <c r="L201" i="22"/>
  <c r="T201" i="22"/>
  <c r="F202" i="22"/>
  <c r="N202" i="22"/>
  <c r="V202" i="22"/>
  <c r="H203" i="22"/>
  <c r="H160" i="22"/>
  <c r="P203" i="22"/>
  <c r="P160" i="22"/>
  <c r="B171" i="22"/>
  <c r="B211" i="22"/>
  <c r="J171" i="22"/>
  <c r="J211" i="22"/>
  <c r="R171" i="22"/>
  <c r="R211" i="22"/>
  <c r="C146" i="22"/>
  <c r="K146" i="22"/>
  <c r="S146" i="22"/>
  <c r="E146" i="22"/>
  <c r="M146" i="22"/>
  <c r="U146" i="22"/>
  <c r="L153" i="22"/>
  <c r="E165" i="22"/>
  <c r="M165" i="22"/>
  <c r="U165" i="22"/>
  <c r="G165" i="22"/>
  <c r="O165" i="22"/>
  <c r="W165" i="22"/>
  <c r="L171" i="22"/>
  <c r="L175" i="22"/>
  <c r="B192" i="22"/>
  <c r="W192" i="22"/>
  <c r="O201" i="22"/>
  <c r="P202" i="22"/>
  <c r="N203" i="22"/>
  <c r="D211" i="22"/>
  <c r="K144" i="23"/>
  <c r="K140" i="23"/>
  <c r="K48" i="23"/>
  <c r="K157" i="23" s="1"/>
  <c r="C176" i="23"/>
  <c r="C179" i="23"/>
  <c r="C170" i="23"/>
  <c r="C165" i="23" s="1"/>
  <c r="W176" i="23"/>
  <c r="W170" i="23"/>
  <c r="W179" i="23"/>
  <c r="W172" i="23"/>
  <c r="I211" i="23"/>
  <c r="I205" i="23" s="1"/>
  <c r="I99" i="23"/>
  <c r="Q211" i="23"/>
  <c r="Q205" i="23" s="1"/>
  <c r="Q99" i="23"/>
  <c r="Q175" i="23" s="1"/>
  <c r="C213" i="23"/>
  <c r="C205" i="23" s="1"/>
  <c r="C175" i="23"/>
  <c r="K213" i="23"/>
  <c r="K205" i="23" s="1"/>
  <c r="O161" i="23"/>
  <c r="G171" i="23"/>
  <c r="S183" i="23"/>
  <c r="G183" i="23"/>
  <c r="O183" i="23"/>
  <c r="C194" i="23"/>
  <c r="K194" i="23"/>
  <c r="E143" i="25"/>
  <c r="E136" i="25" s="1"/>
  <c r="E105" i="25"/>
  <c r="M143" i="25"/>
  <c r="M105" i="25"/>
  <c r="U143" i="25"/>
  <c r="U136" i="25" s="1"/>
  <c r="U105" i="25"/>
  <c r="O152" i="25"/>
  <c r="O116" i="25"/>
  <c r="W152" i="25"/>
  <c r="W152" i="26"/>
  <c r="W116" i="25"/>
  <c r="I153" i="25"/>
  <c r="I146" i="25" s="1"/>
  <c r="I153" i="26"/>
  <c r="I119" i="25"/>
  <c r="Q153" i="25"/>
  <c r="Q119" i="25"/>
  <c r="C154" i="25"/>
  <c r="C154" i="26"/>
  <c r="C122" i="25"/>
  <c r="K154" i="25"/>
  <c r="K154" i="26"/>
  <c r="K122" i="25"/>
  <c r="S154" i="25"/>
  <c r="S122" i="25"/>
  <c r="O153" i="21"/>
  <c r="W153" i="21"/>
  <c r="E160" i="21"/>
  <c r="M160" i="21"/>
  <c r="U160" i="21"/>
  <c r="O171" i="21"/>
  <c r="V211" i="21"/>
  <c r="B213" i="21"/>
  <c r="C192" i="22"/>
  <c r="K192" i="22"/>
  <c r="S192" i="22"/>
  <c r="E201" i="22"/>
  <c r="M201" i="22"/>
  <c r="U201" i="22"/>
  <c r="G202" i="22"/>
  <c r="O202" i="22"/>
  <c r="W202" i="22"/>
  <c r="I203" i="22"/>
  <c r="I160" i="22"/>
  <c r="Q203" i="22"/>
  <c r="Q160" i="22"/>
  <c r="C171" i="22"/>
  <c r="C211" i="22"/>
  <c r="K171" i="22"/>
  <c r="K211" i="22"/>
  <c r="S171" i="22"/>
  <c r="S211" i="22"/>
  <c r="D146" i="22"/>
  <c r="L146" i="22"/>
  <c r="T146" i="22"/>
  <c r="M153" i="22"/>
  <c r="F165" i="22"/>
  <c r="N165" i="22"/>
  <c r="V165" i="22"/>
  <c r="M175" i="22"/>
  <c r="F192" i="22"/>
  <c r="Q202" i="22"/>
  <c r="H211" i="22"/>
  <c r="D143" i="23"/>
  <c r="D139" i="23"/>
  <c r="D144" i="23"/>
  <c r="D140" i="23"/>
  <c r="D132" i="23" s="1"/>
  <c r="L143" i="23"/>
  <c r="L139" i="23"/>
  <c r="L144" i="23"/>
  <c r="L140" i="23"/>
  <c r="T143" i="23"/>
  <c r="T139" i="23"/>
  <c r="T144" i="23"/>
  <c r="T140" i="23"/>
  <c r="L158" i="23"/>
  <c r="L154" i="23"/>
  <c r="L163" i="23"/>
  <c r="L153" i="23"/>
  <c r="L151" i="23"/>
  <c r="L161" i="23"/>
  <c r="L155" i="23"/>
  <c r="L160" i="23"/>
  <c r="E48" i="23"/>
  <c r="M201" i="23"/>
  <c r="M48" i="23"/>
  <c r="M160" i="23" s="1"/>
  <c r="U201" i="23"/>
  <c r="U194" i="23" s="1"/>
  <c r="U48" i="23"/>
  <c r="W157" i="23"/>
  <c r="W202" i="23"/>
  <c r="W194" i="23" s="1"/>
  <c r="I203" i="23"/>
  <c r="Q203" i="23"/>
  <c r="D179" i="23"/>
  <c r="D176" i="23"/>
  <c r="D170" i="23"/>
  <c r="D165" i="23" s="1"/>
  <c r="D172" i="23"/>
  <c r="G158" i="23"/>
  <c r="G170" i="23"/>
  <c r="G176" i="23"/>
  <c r="H153" i="21"/>
  <c r="P153" i="21"/>
  <c r="N160" i="21"/>
  <c r="V160" i="21"/>
  <c r="H171" i="21"/>
  <c r="P171" i="21"/>
  <c r="B201" i="21"/>
  <c r="V203" i="21"/>
  <c r="O213" i="21"/>
  <c r="O205" i="21" s="1"/>
  <c r="D192" i="22"/>
  <c r="L192" i="22"/>
  <c r="T192" i="22"/>
  <c r="F213" i="22"/>
  <c r="N213" i="22"/>
  <c r="V213" i="22"/>
  <c r="V175" i="22"/>
  <c r="C132" i="22"/>
  <c r="K132" i="22"/>
  <c r="S132" i="22"/>
  <c r="E132" i="22"/>
  <c r="C141" i="22"/>
  <c r="N157" i="22"/>
  <c r="N175" i="22"/>
  <c r="P213" i="22"/>
  <c r="O144" i="23"/>
  <c r="O140" i="23"/>
  <c r="E5" i="23"/>
  <c r="E192" i="23"/>
  <c r="E183" i="23" s="1"/>
  <c r="M5" i="23"/>
  <c r="M141" i="23"/>
  <c r="U5" i="23"/>
  <c r="U192" i="23"/>
  <c r="U183" i="23" s="1"/>
  <c r="U141" i="23"/>
  <c r="O155" i="23"/>
  <c r="O158" i="23"/>
  <c r="F163" i="23"/>
  <c r="F155" i="23"/>
  <c r="F151" i="23"/>
  <c r="F158" i="23"/>
  <c r="N155" i="23"/>
  <c r="N151" i="23"/>
  <c r="N161" i="23"/>
  <c r="N154" i="23"/>
  <c r="N158" i="23"/>
  <c r="V201" i="23"/>
  <c r="V194" i="23" s="1"/>
  <c r="V48" i="23"/>
  <c r="H202" i="23"/>
  <c r="H194" i="23" s="1"/>
  <c r="R160" i="23"/>
  <c r="S171" i="23"/>
  <c r="O153" i="23"/>
  <c r="T155" i="23"/>
  <c r="G157" i="23"/>
  <c r="K183" i="23"/>
  <c r="G194" i="23"/>
  <c r="B52" i="24"/>
  <c r="B75" i="24"/>
  <c r="B172" i="4" s="1"/>
  <c r="B67" i="24"/>
  <c r="J52" i="24"/>
  <c r="J75" i="24"/>
  <c r="J172" i="4" s="1"/>
  <c r="J67" i="24"/>
  <c r="R52" i="24"/>
  <c r="R75" i="24"/>
  <c r="R172" i="4" s="1"/>
  <c r="R67" i="24"/>
  <c r="D76" i="24"/>
  <c r="D173" i="4" s="1"/>
  <c r="D52" i="24"/>
  <c r="L76" i="24"/>
  <c r="L173" i="4" s="1"/>
  <c r="L52" i="24"/>
  <c r="L68" i="24"/>
  <c r="T76" i="24"/>
  <c r="T173" i="4" s="1"/>
  <c r="T68" i="24"/>
  <c r="V77" i="24"/>
  <c r="V174" i="4" s="1"/>
  <c r="V69" i="24"/>
  <c r="M141" i="21"/>
  <c r="M132" i="21" s="1"/>
  <c r="U141" i="21"/>
  <c r="U132" i="21" s="1"/>
  <c r="Q153" i="21"/>
  <c r="P213" i="21"/>
  <c r="P205" i="21" s="1"/>
  <c r="E192" i="22"/>
  <c r="E141" i="22"/>
  <c r="M192" i="22"/>
  <c r="M141" i="22"/>
  <c r="M132" i="22" s="1"/>
  <c r="U192" i="22"/>
  <c r="U141" i="22"/>
  <c r="U132" i="22" s="1"/>
  <c r="E211" i="22"/>
  <c r="M211" i="22"/>
  <c r="U211" i="22"/>
  <c r="G213" i="22"/>
  <c r="O213" i="22"/>
  <c r="W213" i="22"/>
  <c r="L132" i="22"/>
  <c r="T132" i="22"/>
  <c r="D141" i="22"/>
  <c r="D132" i="22" s="1"/>
  <c r="D153" i="22"/>
  <c r="O157" i="22"/>
  <c r="D175" i="22"/>
  <c r="O175" i="22"/>
  <c r="T213" i="22"/>
  <c r="P144" i="23"/>
  <c r="P140" i="23"/>
  <c r="P137" i="23"/>
  <c r="K99" i="23"/>
  <c r="K175" i="23" s="1"/>
  <c r="O139" i="23"/>
  <c r="K141" i="23"/>
  <c r="H143" i="23"/>
  <c r="G151" i="23"/>
  <c r="O170" i="23"/>
  <c r="G179" i="23"/>
  <c r="J192" i="23"/>
  <c r="J183" i="23" s="1"/>
  <c r="E201" i="23"/>
  <c r="B203" i="23"/>
  <c r="F141" i="21"/>
  <c r="F132" i="21" s="1"/>
  <c r="N141" i="21"/>
  <c r="N132" i="21" s="1"/>
  <c r="V141" i="21"/>
  <c r="V132" i="21" s="1"/>
  <c r="B157" i="21"/>
  <c r="J157" i="21"/>
  <c r="R157" i="21"/>
  <c r="G213" i="21"/>
  <c r="Q213" i="21"/>
  <c r="H201" i="22"/>
  <c r="P201" i="22"/>
  <c r="B157" i="22"/>
  <c r="B202" i="22"/>
  <c r="J157" i="22"/>
  <c r="J202" i="22"/>
  <c r="R157" i="22"/>
  <c r="R202" i="22"/>
  <c r="D203" i="22"/>
  <c r="L203" i="22"/>
  <c r="T203" i="22"/>
  <c r="F211" i="22"/>
  <c r="N211" i="22"/>
  <c r="V211" i="22"/>
  <c r="S141" i="22"/>
  <c r="E153" i="22"/>
  <c r="P153" i="22"/>
  <c r="L160" i="22"/>
  <c r="E171" i="22"/>
  <c r="N192" i="22"/>
  <c r="P211" i="22"/>
  <c r="C144" i="23"/>
  <c r="C140" i="23"/>
  <c r="S144" i="23"/>
  <c r="S140" i="23"/>
  <c r="S132" i="23" s="1"/>
  <c r="T158" i="23"/>
  <c r="T154" i="23"/>
  <c r="T163" i="23"/>
  <c r="T151" i="23"/>
  <c r="L179" i="23"/>
  <c r="L176" i="23"/>
  <c r="L170" i="23"/>
  <c r="E211" i="23"/>
  <c r="E205" i="23" s="1"/>
  <c r="E99" i="23"/>
  <c r="M211" i="23"/>
  <c r="M205" i="23" s="1"/>
  <c r="M99" i="23"/>
  <c r="M171" i="23" s="1"/>
  <c r="U211" i="23"/>
  <c r="U205" i="23" s="1"/>
  <c r="U99" i="23"/>
  <c r="U171" i="23" s="1"/>
  <c r="G213" i="23"/>
  <c r="G205" i="23" s="1"/>
  <c r="G175" i="23"/>
  <c r="O175" i="23"/>
  <c r="O213" i="23"/>
  <c r="O205" i="23" s="1"/>
  <c r="O137" i="23"/>
  <c r="P139" i="23"/>
  <c r="L141" i="23"/>
  <c r="W153" i="23"/>
  <c r="M192" i="23"/>
  <c r="M183" i="23" s="1"/>
  <c r="F201" i="23"/>
  <c r="D68" i="24"/>
  <c r="E203" i="22"/>
  <c r="M203" i="22"/>
  <c r="U203" i="22"/>
  <c r="G211" i="22"/>
  <c r="O211" i="22"/>
  <c r="W211" i="22"/>
  <c r="I213" i="22"/>
  <c r="Q213" i="22"/>
  <c r="T153" i="22"/>
  <c r="F157" i="22"/>
  <c r="C163" i="23"/>
  <c r="C151" i="23"/>
  <c r="C161" i="23"/>
  <c r="C155" i="23"/>
  <c r="C154" i="23"/>
  <c r="W161" i="23"/>
  <c r="W151" i="23"/>
  <c r="W146" i="23" s="1"/>
  <c r="W155" i="23"/>
  <c r="W154" i="23"/>
  <c r="W158" i="23"/>
  <c r="I48" i="23"/>
  <c r="I157" i="23" s="1"/>
  <c r="I201" i="23"/>
  <c r="Q48" i="23"/>
  <c r="Q153" i="23"/>
  <c r="Q201" i="23"/>
  <c r="S202" i="23"/>
  <c r="S194" i="23" s="1"/>
  <c r="M203" i="23"/>
  <c r="M194" i="23" s="1"/>
  <c r="U203" i="23"/>
  <c r="O179" i="23"/>
  <c r="O172" i="23"/>
  <c r="F211" i="23"/>
  <c r="F205" i="23" s="1"/>
  <c r="F99" i="23"/>
  <c r="N211" i="23"/>
  <c r="N205" i="23" s="1"/>
  <c r="N99" i="23"/>
  <c r="N171" i="23"/>
  <c r="V211" i="23"/>
  <c r="V205" i="23" s="1"/>
  <c r="V99" i="23"/>
  <c r="V171" i="23" s="1"/>
  <c r="H175" i="23"/>
  <c r="P213" i="23"/>
  <c r="P205" i="23" s="1"/>
  <c r="O143" i="23"/>
  <c r="O151" i="23"/>
  <c r="G155" i="23"/>
  <c r="F161" i="23"/>
  <c r="O163" i="23"/>
  <c r="T170" i="23"/>
  <c r="R192" i="23"/>
  <c r="R183" i="23" s="1"/>
  <c r="J146" i="25"/>
  <c r="G153" i="23"/>
  <c r="Q157" i="23"/>
  <c r="W171" i="23"/>
  <c r="T192" i="23"/>
  <c r="T183" i="23" s="1"/>
  <c r="M202" i="23"/>
  <c r="B205" i="23"/>
  <c r="J205" i="23"/>
  <c r="R205" i="23"/>
  <c r="H211" i="23"/>
  <c r="H205" i="23" s="1"/>
  <c r="I110" i="25"/>
  <c r="Q110" i="25"/>
  <c r="I201" i="22"/>
  <c r="Q201" i="22"/>
  <c r="C202" i="22"/>
  <c r="K202" i="22"/>
  <c r="S202" i="22"/>
  <c r="B202" i="23"/>
  <c r="B157" i="23"/>
  <c r="J202" i="23"/>
  <c r="J194" i="23" s="1"/>
  <c r="J157" i="23"/>
  <c r="R202" i="23"/>
  <c r="R194" i="23" s="1"/>
  <c r="D160" i="23"/>
  <c r="O171" i="23"/>
  <c r="L192" i="23"/>
  <c r="L183" i="23" s="1"/>
  <c r="E202" i="23"/>
  <c r="N202" i="23"/>
  <c r="G143" i="26"/>
  <c r="G105" i="26"/>
  <c r="W143" i="26"/>
  <c r="W105" i="26"/>
  <c r="I152" i="26"/>
  <c r="I116" i="26"/>
  <c r="Q152" i="26"/>
  <c r="Q116" i="26"/>
  <c r="C153" i="26"/>
  <c r="C119" i="26"/>
  <c r="K119" i="26"/>
  <c r="K153" i="26"/>
  <c r="S153" i="26"/>
  <c r="S119" i="26"/>
  <c r="E154" i="26"/>
  <c r="E122" i="26"/>
  <c r="M154" i="26"/>
  <c r="M122" i="26"/>
  <c r="U154" i="26"/>
  <c r="U122" i="26"/>
  <c r="G160" i="22"/>
  <c r="O160" i="22"/>
  <c r="W160" i="22"/>
  <c r="I175" i="22"/>
  <c r="Q175" i="22"/>
  <c r="C201" i="22"/>
  <c r="K201" i="22"/>
  <c r="S201" i="22"/>
  <c r="H48" i="23"/>
  <c r="H160" i="23" s="1"/>
  <c r="P48" i="23"/>
  <c r="H99" i="23"/>
  <c r="P99" i="23"/>
  <c r="D175" i="23"/>
  <c r="L175" i="23"/>
  <c r="T175" i="23"/>
  <c r="F140" i="23"/>
  <c r="V140" i="23"/>
  <c r="H141" i="23"/>
  <c r="P141" i="23"/>
  <c r="F144" i="23"/>
  <c r="N144" i="23"/>
  <c r="V144" i="23"/>
  <c r="T153" i="23"/>
  <c r="F160" i="23"/>
  <c r="O160" i="23"/>
  <c r="F175" i="23"/>
  <c r="B201" i="23"/>
  <c r="F75" i="24"/>
  <c r="F172" i="4" s="1"/>
  <c r="F67" i="24"/>
  <c r="F52" i="24"/>
  <c r="N75" i="24"/>
  <c r="N172" i="4" s="1"/>
  <c r="N67" i="24"/>
  <c r="N52" i="24"/>
  <c r="V75" i="24"/>
  <c r="V172" i="4" s="1"/>
  <c r="V67" i="24"/>
  <c r="V52" i="24"/>
  <c r="H76" i="24"/>
  <c r="H173" i="4" s="1"/>
  <c r="H68" i="24"/>
  <c r="P76" i="24"/>
  <c r="P173" i="4" s="1"/>
  <c r="P68" i="24"/>
  <c r="B77" i="24"/>
  <c r="B174" i="4" s="1"/>
  <c r="B69" i="24"/>
  <c r="J77" i="24"/>
  <c r="J174" i="4" s="1"/>
  <c r="J69" i="24"/>
  <c r="R77" i="24"/>
  <c r="R174" i="4" s="1"/>
  <c r="R69" i="24"/>
  <c r="C98" i="25"/>
  <c r="K98" i="25"/>
  <c r="S98" i="25"/>
  <c r="B156" i="25"/>
  <c r="O105" i="26"/>
  <c r="B175" i="22"/>
  <c r="J175" i="22"/>
  <c r="R175" i="22"/>
  <c r="C153" i="23"/>
  <c r="F183" i="23"/>
  <c r="N183" i="23"/>
  <c r="V183" i="23"/>
  <c r="S211" i="23"/>
  <c r="S205" i="23" s="1"/>
  <c r="D213" i="23"/>
  <c r="D205" i="23" s="1"/>
  <c r="G110" i="25"/>
  <c r="O110" i="25"/>
  <c r="W110" i="25"/>
  <c r="M136" i="25"/>
  <c r="C175" i="22"/>
  <c r="K175" i="22"/>
  <c r="S175" i="22"/>
  <c r="B48" i="23"/>
  <c r="B160" i="23" s="1"/>
  <c r="J48" i="23"/>
  <c r="R48" i="23"/>
  <c r="B99" i="23"/>
  <c r="J99" i="23"/>
  <c r="R99" i="23"/>
  <c r="D171" i="23"/>
  <c r="L171" i="23"/>
  <c r="T171" i="23"/>
  <c r="F139" i="23"/>
  <c r="N139" i="23"/>
  <c r="V139" i="23"/>
  <c r="D153" i="23"/>
  <c r="J171" i="23"/>
  <c r="T211" i="23"/>
  <c r="T205" i="23" s="1"/>
  <c r="F136" i="25"/>
  <c r="N136" i="25"/>
  <c r="V136" i="25"/>
  <c r="E52" i="24"/>
  <c r="M52" i="24"/>
  <c r="U52" i="24"/>
  <c r="C67" i="24"/>
  <c r="K67" i="24"/>
  <c r="S67" i="24"/>
  <c r="E68" i="24"/>
  <c r="M68" i="24"/>
  <c r="U68" i="24"/>
  <c r="G69" i="24"/>
  <c r="O69" i="24"/>
  <c r="W69" i="24"/>
  <c r="H152" i="27"/>
  <c r="H152" i="25"/>
  <c r="P152" i="25"/>
  <c r="P146" i="25" s="1"/>
  <c r="P152" i="27"/>
  <c r="B153" i="27"/>
  <c r="B153" i="25"/>
  <c r="R153" i="25"/>
  <c r="R146" i="25" s="1"/>
  <c r="R153" i="27"/>
  <c r="D154" i="27"/>
  <c r="D154" i="25"/>
  <c r="L154" i="25"/>
  <c r="L154" i="27"/>
  <c r="T154" i="25"/>
  <c r="T146" i="25" s="1"/>
  <c r="T154" i="27"/>
  <c r="D105" i="25"/>
  <c r="L105" i="25"/>
  <c r="T105" i="25"/>
  <c r="H116" i="25"/>
  <c r="P116" i="25"/>
  <c r="F119" i="25"/>
  <c r="N119" i="25"/>
  <c r="V119" i="25"/>
  <c r="D122" i="25"/>
  <c r="R122" i="25"/>
  <c r="T143" i="25"/>
  <c r="T136" i="25" s="1"/>
  <c r="N152" i="25"/>
  <c r="H153" i="25"/>
  <c r="B154" i="25"/>
  <c r="U156" i="25"/>
  <c r="G156" i="25"/>
  <c r="O156" i="25"/>
  <c r="W156" i="25"/>
  <c r="H105" i="26"/>
  <c r="H143" i="26"/>
  <c r="P105" i="26"/>
  <c r="P143" i="26"/>
  <c r="B152" i="26"/>
  <c r="B116" i="26"/>
  <c r="J152" i="26"/>
  <c r="J116" i="26"/>
  <c r="R152" i="26"/>
  <c r="R116" i="26"/>
  <c r="D153" i="26"/>
  <c r="D119" i="26"/>
  <c r="L153" i="26"/>
  <c r="L119" i="26"/>
  <c r="T153" i="26"/>
  <c r="T119" i="26"/>
  <c r="F154" i="26"/>
  <c r="F122" i="26"/>
  <c r="N154" i="26"/>
  <c r="N122" i="26"/>
  <c r="V154" i="26"/>
  <c r="V122" i="26"/>
  <c r="H110" i="26"/>
  <c r="P110" i="26"/>
  <c r="B110" i="26"/>
  <c r="J110" i="26"/>
  <c r="R110" i="26"/>
  <c r="I143" i="26"/>
  <c r="S152" i="26"/>
  <c r="G143" i="27"/>
  <c r="O143" i="27"/>
  <c r="W143" i="27"/>
  <c r="Q152" i="25"/>
  <c r="Q146" i="25" s="1"/>
  <c r="Q152" i="27"/>
  <c r="C153" i="27"/>
  <c r="C153" i="25"/>
  <c r="K153" i="25"/>
  <c r="K146" i="25" s="1"/>
  <c r="K153" i="27"/>
  <c r="S153" i="25"/>
  <c r="S153" i="27"/>
  <c r="E154" i="27"/>
  <c r="E154" i="25"/>
  <c r="E146" i="25" s="1"/>
  <c r="E122" i="25"/>
  <c r="M154" i="25"/>
  <c r="M122" i="25"/>
  <c r="M154" i="27"/>
  <c r="U154" i="25"/>
  <c r="U146" i="25" s="1"/>
  <c r="U154" i="27"/>
  <c r="U122" i="25"/>
  <c r="I116" i="25"/>
  <c r="Q116" i="25"/>
  <c r="O119" i="25"/>
  <c r="W119" i="25"/>
  <c r="H122" i="25"/>
  <c r="C152" i="25"/>
  <c r="S152" i="25"/>
  <c r="G154" i="25"/>
  <c r="G146" i="25" s="1"/>
  <c r="W154" i="25"/>
  <c r="F156" i="25"/>
  <c r="N156" i="25"/>
  <c r="V156" i="25"/>
  <c r="H156" i="25"/>
  <c r="P156" i="25"/>
  <c r="C152" i="26"/>
  <c r="K152" i="26"/>
  <c r="E119" i="26"/>
  <c r="E153" i="26"/>
  <c r="G154" i="26"/>
  <c r="O154" i="26"/>
  <c r="W154" i="26"/>
  <c r="I110" i="26"/>
  <c r="Q110" i="26"/>
  <c r="C110" i="26"/>
  <c r="K110" i="26"/>
  <c r="S110" i="26"/>
  <c r="H116" i="26"/>
  <c r="N143" i="26"/>
  <c r="I152" i="27"/>
  <c r="G52" i="24"/>
  <c r="O52" i="24"/>
  <c r="W52" i="24"/>
  <c r="E67" i="24"/>
  <c r="M67" i="24"/>
  <c r="U67" i="24"/>
  <c r="G68" i="24"/>
  <c r="O68" i="24"/>
  <c r="W68" i="24"/>
  <c r="I69" i="24"/>
  <c r="Q69" i="24"/>
  <c r="F154" i="25"/>
  <c r="F122" i="25"/>
  <c r="N154" i="25"/>
  <c r="N122" i="25"/>
  <c r="V154" i="25"/>
  <c r="V122" i="25"/>
  <c r="F105" i="25"/>
  <c r="N105" i="25"/>
  <c r="V105" i="25"/>
  <c r="B116" i="25"/>
  <c r="J116" i="25"/>
  <c r="R116" i="25"/>
  <c r="H119" i="25"/>
  <c r="P119" i="25"/>
  <c r="I122" i="25"/>
  <c r="T122" i="25"/>
  <c r="I136" i="25"/>
  <c r="Q136" i="25"/>
  <c r="C136" i="25"/>
  <c r="K136" i="25"/>
  <c r="S136" i="25"/>
  <c r="D152" i="25"/>
  <c r="T152" i="25"/>
  <c r="V105" i="26"/>
  <c r="G122" i="26"/>
  <c r="Q143" i="26"/>
  <c r="F98" i="27"/>
  <c r="N98" i="27"/>
  <c r="V98" i="27"/>
  <c r="D98" i="27"/>
  <c r="J153" i="27"/>
  <c r="K116" i="25"/>
  <c r="J122" i="25"/>
  <c r="B136" i="25"/>
  <c r="J136" i="25"/>
  <c r="R136" i="25"/>
  <c r="D136" i="25"/>
  <c r="E152" i="25"/>
  <c r="U152" i="25"/>
  <c r="E152" i="26"/>
  <c r="G153" i="26"/>
  <c r="O153" i="26"/>
  <c r="I154" i="26"/>
  <c r="M153" i="26"/>
  <c r="B143" i="27"/>
  <c r="J143" i="27"/>
  <c r="R143" i="27"/>
  <c r="R105" i="27"/>
  <c r="D116" i="27"/>
  <c r="D152" i="27"/>
  <c r="L116" i="27"/>
  <c r="L152" i="27"/>
  <c r="T116" i="27"/>
  <c r="T152" i="27"/>
  <c r="F119" i="27"/>
  <c r="F153" i="27"/>
  <c r="N119" i="27"/>
  <c r="N153" i="27"/>
  <c r="V119" i="27"/>
  <c r="V153" i="27"/>
  <c r="P122" i="27"/>
  <c r="P154" i="27"/>
  <c r="H154" i="27"/>
  <c r="I52" i="24"/>
  <c r="Q52" i="24"/>
  <c r="G67" i="24"/>
  <c r="O67" i="24"/>
  <c r="W67" i="24"/>
  <c r="I68" i="24"/>
  <c r="Q68" i="24"/>
  <c r="C69" i="24"/>
  <c r="K69" i="24"/>
  <c r="S69" i="24"/>
  <c r="H105" i="25"/>
  <c r="P105" i="25"/>
  <c r="L116" i="25"/>
  <c r="B119" i="25"/>
  <c r="J119" i="25"/>
  <c r="R119" i="25"/>
  <c r="L143" i="25"/>
  <c r="L136" i="25" s="1"/>
  <c r="F152" i="25"/>
  <c r="F146" i="25" s="1"/>
  <c r="V152" i="25"/>
  <c r="D143" i="26"/>
  <c r="L143" i="26"/>
  <c r="T143" i="26"/>
  <c r="F152" i="26"/>
  <c r="P153" i="26"/>
  <c r="J154" i="26"/>
  <c r="B98" i="26"/>
  <c r="J98" i="26"/>
  <c r="R98" i="26"/>
  <c r="D98" i="26"/>
  <c r="L98" i="26"/>
  <c r="T98" i="26"/>
  <c r="O122" i="26"/>
  <c r="U153" i="26"/>
  <c r="I105" i="25"/>
  <c r="Q105" i="25"/>
  <c r="U116" i="25"/>
  <c r="C119" i="25"/>
  <c r="K119" i="25"/>
  <c r="S119" i="25"/>
  <c r="L122" i="25"/>
  <c r="C126" i="25"/>
  <c r="K126" i="25"/>
  <c r="S126" i="25"/>
  <c r="E126" i="25"/>
  <c r="M126" i="25"/>
  <c r="U126" i="25"/>
  <c r="D146" i="25"/>
  <c r="L146" i="25"/>
  <c r="O154" i="25"/>
  <c r="E143" i="26"/>
  <c r="M143" i="26"/>
  <c r="U143" i="26"/>
  <c r="G152" i="26"/>
  <c r="Q153" i="26"/>
  <c r="C98" i="26"/>
  <c r="K98" i="26"/>
  <c r="S98" i="26"/>
  <c r="E98" i="26"/>
  <c r="M98" i="26"/>
  <c r="U98" i="26"/>
  <c r="F126" i="26"/>
  <c r="N126" i="26"/>
  <c r="V126" i="26"/>
  <c r="H126" i="26"/>
  <c r="P126" i="26"/>
  <c r="J105" i="27"/>
  <c r="B105" i="25"/>
  <c r="J105" i="25"/>
  <c r="R105" i="25"/>
  <c r="V116" i="25"/>
  <c r="D119" i="25"/>
  <c r="L119" i="25"/>
  <c r="T119" i="25"/>
  <c r="B122" i="25"/>
  <c r="P122" i="25"/>
  <c r="P152" i="26"/>
  <c r="B153" i="26"/>
  <c r="B119" i="26"/>
  <c r="J153" i="26"/>
  <c r="J119" i="26"/>
  <c r="R153" i="26"/>
  <c r="R119" i="26"/>
  <c r="D154" i="26"/>
  <c r="L154" i="26"/>
  <c r="T154" i="26"/>
  <c r="W122" i="26"/>
  <c r="B152" i="27"/>
  <c r="J152" i="27"/>
  <c r="R152" i="27"/>
  <c r="D153" i="27"/>
  <c r="L153" i="27"/>
  <c r="T153" i="27"/>
  <c r="F154" i="27"/>
  <c r="N154" i="27"/>
  <c r="V154" i="27"/>
  <c r="V122" i="27"/>
  <c r="P143" i="27"/>
  <c r="E120" i="29"/>
  <c r="E113" i="29" s="1"/>
  <c r="E94" i="29"/>
  <c r="M120" i="29"/>
  <c r="M94" i="29"/>
  <c r="U120" i="29"/>
  <c r="U113" i="29" s="1"/>
  <c r="U94" i="29"/>
  <c r="G122" i="30"/>
  <c r="G99" i="29"/>
  <c r="O122" i="29"/>
  <c r="O99" i="29"/>
  <c r="W122" i="29"/>
  <c r="W99" i="29"/>
  <c r="K90" i="29"/>
  <c r="C152" i="27"/>
  <c r="K152" i="27"/>
  <c r="S152" i="27"/>
  <c r="E119" i="27"/>
  <c r="E153" i="27"/>
  <c r="M119" i="27"/>
  <c r="M153" i="27"/>
  <c r="U119" i="27"/>
  <c r="U153" i="27"/>
  <c r="G154" i="27"/>
  <c r="O154" i="27"/>
  <c r="W154" i="27"/>
  <c r="H110" i="27"/>
  <c r="P110" i="27"/>
  <c r="B116" i="27"/>
  <c r="L119" i="27"/>
  <c r="W122" i="27"/>
  <c r="Q143" i="27"/>
  <c r="D84" i="29"/>
  <c r="L84" i="29"/>
  <c r="T84" i="29"/>
  <c r="F84" i="29"/>
  <c r="N84" i="29"/>
  <c r="V84" i="29"/>
  <c r="I105" i="29"/>
  <c r="I123" i="30"/>
  <c r="H90" i="30"/>
  <c r="H119" i="30"/>
  <c r="B94" i="30"/>
  <c r="B120" i="30"/>
  <c r="R94" i="30"/>
  <c r="R120" i="30"/>
  <c r="D122" i="30"/>
  <c r="D99" i="30"/>
  <c r="L122" i="30"/>
  <c r="L99" i="30"/>
  <c r="T122" i="30"/>
  <c r="T99" i="30"/>
  <c r="F123" i="30"/>
  <c r="F105" i="30"/>
  <c r="N123" i="30"/>
  <c r="N105" i="30"/>
  <c r="V123" i="30"/>
  <c r="V105" i="30"/>
  <c r="K90" i="31"/>
  <c r="K119" i="31"/>
  <c r="S90" i="31"/>
  <c r="S119" i="31"/>
  <c r="E120" i="31"/>
  <c r="E94" i="31"/>
  <c r="M94" i="31"/>
  <c r="M120" i="31"/>
  <c r="U94" i="31"/>
  <c r="U120" i="31"/>
  <c r="G122" i="31"/>
  <c r="G99" i="31"/>
  <c r="O122" i="31"/>
  <c r="O99" i="31"/>
  <c r="W122" i="31"/>
  <c r="W99" i="31"/>
  <c r="I123" i="31"/>
  <c r="I105" i="31"/>
  <c r="Q123" i="31"/>
  <c r="Q105" i="31"/>
  <c r="D152" i="26"/>
  <c r="L152" i="26"/>
  <c r="T152" i="26"/>
  <c r="F153" i="26"/>
  <c r="N153" i="26"/>
  <c r="V153" i="26"/>
  <c r="H154" i="26"/>
  <c r="P154" i="26"/>
  <c r="D116" i="26"/>
  <c r="L116" i="26"/>
  <c r="T116" i="26"/>
  <c r="H122" i="26"/>
  <c r="P122" i="26"/>
  <c r="B143" i="26"/>
  <c r="J143" i="26"/>
  <c r="R143" i="26"/>
  <c r="N152" i="26"/>
  <c r="R154" i="26"/>
  <c r="E152" i="27"/>
  <c r="M152" i="27"/>
  <c r="U152" i="27"/>
  <c r="I154" i="27"/>
  <c r="Q154" i="27"/>
  <c r="R98" i="27"/>
  <c r="G122" i="27"/>
  <c r="S90" i="29"/>
  <c r="C122" i="29"/>
  <c r="C113" i="29" s="1"/>
  <c r="N123" i="29"/>
  <c r="N113" i="29" s="1"/>
  <c r="F84" i="30"/>
  <c r="N84" i="30"/>
  <c r="V84" i="30"/>
  <c r="H84" i="30"/>
  <c r="P84" i="30"/>
  <c r="C119" i="31"/>
  <c r="E116" i="26"/>
  <c r="I122" i="26"/>
  <c r="C143" i="26"/>
  <c r="K143" i="26"/>
  <c r="S143" i="26"/>
  <c r="O152" i="26"/>
  <c r="S154" i="26"/>
  <c r="F152" i="27"/>
  <c r="N152" i="27"/>
  <c r="V152" i="27"/>
  <c r="H153" i="27"/>
  <c r="P153" i="27"/>
  <c r="B154" i="27"/>
  <c r="J154" i="27"/>
  <c r="R154" i="27"/>
  <c r="C98" i="27"/>
  <c r="K98" i="27"/>
  <c r="S98" i="27"/>
  <c r="C110" i="27"/>
  <c r="K110" i="27"/>
  <c r="S110" i="27"/>
  <c r="E110" i="27"/>
  <c r="M110" i="27"/>
  <c r="U110" i="27"/>
  <c r="J116" i="27"/>
  <c r="T119" i="27"/>
  <c r="J122" i="27"/>
  <c r="D143" i="27"/>
  <c r="I94" i="29"/>
  <c r="I120" i="29"/>
  <c r="I113" i="29" s="1"/>
  <c r="Q94" i="29"/>
  <c r="Q120" i="31"/>
  <c r="Q120" i="29"/>
  <c r="S122" i="29"/>
  <c r="S113" i="29" s="1"/>
  <c r="S99" i="29"/>
  <c r="Q105" i="29"/>
  <c r="G122" i="29"/>
  <c r="Q123" i="29"/>
  <c r="F116" i="26"/>
  <c r="J122" i="26"/>
  <c r="G152" i="27"/>
  <c r="O152" i="27"/>
  <c r="W152" i="27"/>
  <c r="I153" i="27"/>
  <c r="Q153" i="27"/>
  <c r="C154" i="27"/>
  <c r="K154" i="27"/>
  <c r="S154" i="27"/>
  <c r="D110" i="27"/>
  <c r="L110" i="27"/>
  <c r="T110" i="27"/>
  <c r="K116" i="27"/>
  <c r="N122" i="27"/>
  <c r="H143" i="27"/>
  <c r="H119" i="29"/>
  <c r="H113" i="29" s="1"/>
  <c r="H90" i="29"/>
  <c r="J94" i="29"/>
  <c r="J120" i="29"/>
  <c r="J113" i="29" s="1"/>
  <c r="R94" i="29"/>
  <c r="R120" i="29"/>
  <c r="R113" i="29" s="1"/>
  <c r="D99" i="29"/>
  <c r="D122" i="29"/>
  <c r="D113" i="29" s="1"/>
  <c r="L99" i="29"/>
  <c r="L122" i="29"/>
  <c r="L113" i="29" s="1"/>
  <c r="T122" i="29"/>
  <c r="T113" i="29" s="1"/>
  <c r="T99" i="29"/>
  <c r="F123" i="31"/>
  <c r="F105" i="29"/>
  <c r="V105" i="29"/>
  <c r="V123" i="29"/>
  <c r="C90" i="29"/>
  <c r="K122" i="29"/>
  <c r="K113" i="29" s="1"/>
  <c r="W122" i="30"/>
  <c r="B105" i="30"/>
  <c r="G116" i="26"/>
  <c r="F143" i="27"/>
  <c r="N143" i="27"/>
  <c r="V143" i="27"/>
  <c r="E98" i="27"/>
  <c r="M98" i="27"/>
  <c r="U98" i="27"/>
  <c r="N116" i="27"/>
  <c r="D119" i="27"/>
  <c r="O122" i="27"/>
  <c r="B126" i="27"/>
  <c r="J126" i="27"/>
  <c r="R126" i="27"/>
  <c r="I143" i="27"/>
  <c r="I84" i="29"/>
  <c r="Q84" i="29"/>
  <c r="U105" i="29"/>
  <c r="P119" i="29"/>
  <c r="D119" i="30"/>
  <c r="D90" i="30"/>
  <c r="L119" i="30"/>
  <c r="L90" i="30"/>
  <c r="F120" i="30"/>
  <c r="F94" i="30"/>
  <c r="N120" i="30"/>
  <c r="N94" i="30"/>
  <c r="V120" i="30"/>
  <c r="V94" i="30"/>
  <c r="H122" i="30"/>
  <c r="H99" i="30"/>
  <c r="P122" i="30"/>
  <c r="P99" i="30"/>
  <c r="J123" i="30"/>
  <c r="J105" i="30"/>
  <c r="P119" i="30"/>
  <c r="G119" i="31"/>
  <c r="O119" i="31"/>
  <c r="W119" i="31"/>
  <c r="I120" i="31"/>
  <c r="C122" i="31"/>
  <c r="K122" i="31"/>
  <c r="E123" i="31"/>
  <c r="M123" i="31"/>
  <c r="U123" i="31"/>
  <c r="E84" i="31"/>
  <c r="M84" i="31"/>
  <c r="U84" i="31"/>
  <c r="C84" i="31"/>
  <c r="K84" i="31"/>
  <c r="S84" i="31"/>
  <c r="S122" i="31"/>
  <c r="U90" i="29"/>
  <c r="C105" i="29"/>
  <c r="K105" i="29"/>
  <c r="S105" i="29"/>
  <c r="F113" i="29"/>
  <c r="N119" i="29"/>
  <c r="O123" i="29"/>
  <c r="F119" i="30"/>
  <c r="N119" i="30"/>
  <c r="V119" i="30"/>
  <c r="H120" i="30"/>
  <c r="P120" i="30"/>
  <c r="B122" i="30"/>
  <c r="J122" i="30"/>
  <c r="R122" i="30"/>
  <c r="D123" i="30"/>
  <c r="L123" i="30"/>
  <c r="T123" i="30"/>
  <c r="F122" i="30"/>
  <c r="P123" i="30"/>
  <c r="I119" i="31"/>
  <c r="Q119" i="31"/>
  <c r="E122" i="31"/>
  <c r="M122" i="31"/>
  <c r="U122" i="31"/>
  <c r="O123" i="31"/>
  <c r="W123" i="31"/>
  <c r="D119" i="31"/>
  <c r="I122" i="31"/>
  <c r="E116" i="27"/>
  <c r="M116" i="27"/>
  <c r="U116" i="27"/>
  <c r="I122" i="27"/>
  <c r="Q122" i="27"/>
  <c r="C143" i="27"/>
  <c r="K143" i="27"/>
  <c r="S143" i="27"/>
  <c r="F90" i="29"/>
  <c r="V90" i="29"/>
  <c r="F94" i="29"/>
  <c r="N94" i="29"/>
  <c r="V94" i="29"/>
  <c r="H99" i="29"/>
  <c r="P99" i="29"/>
  <c r="D105" i="29"/>
  <c r="L105" i="29"/>
  <c r="T105" i="29"/>
  <c r="W113" i="29"/>
  <c r="P123" i="29"/>
  <c r="G119" i="30"/>
  <c r="O119" i="30"/>
  <c r="W119" i="30"/>
  <c r="I120" i="30"/>
  <c r="Q120" i="30"/>
  <c r="C122" i="30"/>
  <c r="K122" i="30"/>
  <c r="S122" i="30"/>
  <c r="E123" i="30"/>
  <c r="M123" i="30"/>
  <c r="U123" i="30"/>
  <c r="I119" i="30"/>
  <c r="B119" i="31"/>
  <c r="J119" i="31"/>
  <c r="R119" i="31"/>
  <c r="D120" i="31"/>
  <c r="R122" i="31"/>
  <c r="G116" i="27"/>
  <c r="O116" i="27"/>
  <c r="W116" i="27"/>
  <c r="C122" i="27"/>
  <c r="K122" i="27"/>
  <c r="S122" i="27"/>
  <c r="E143" i="27"/>
  <c r="M143" i="27"/>
  <c r="U143" i="27"/>
  <c r="G153" i="27"/>
  <c r="O153" i="27"/>
  <c r="W153" i="27"/>
  <c r="B99" i="29"/>
  <c r="J99" i="29"/>
  <c r="R99" i="29"/>
  <c r="W105" i="29"/>
  <c r="Q119" i="29"/>
  <c r="G123" i="29"/>
  <c r="E122" i="30"/>
  <c r="E99" i="30"/>
  <c r="M122" i="30"/>
  <c r="M99" i="30"/>
  <c r="U122" i="30"/>
  <c r="U99" i="30"/>
  <c r="G123" i="30"/>
  <c r="G105" i="30"/>
  <c r="O123" i="30"/>
  <c r="O105" i="30"/>
  <c r="W123" i="30"/>
  <c r="W105" i="30"/>
  <c r="B84" i="30"/>
  <c r="J84" i="30"/>
  <c r="R84" i="30"/>
  <c r="Q119" i="30"/>
  <c r="O122" i="30"/>
  <c r="N94" i="31"/>
  <c r="N120" i="31"/>
  <c r="V94" i="31"/>
  <c r="V120" i="31"/>
  <c r="P99" i="31"/>
  <c r="P122" i="31"/>
  <c r="B105" i="31"/>
  <c r="B123" i="31"/>
  <c r="J105" i="31"/>
  <c r="J123" i="31"/>
  <c r="F84" i="31"/>
  <c r="N84" i="31"/>
  <c r="V84" i="31"/>
  <c r="G105" i="29"/>
  <c r="H123" i="29"/>
  <c r="D120" i="30"/>
  <c r="L120" i="30"/>
  <c r="T120" i="30"/>
  <c r="C84" i="30"/>
  <c r="K84" i="30"/>
  <c r="S84" i="30"/>
  <c r="O120" i="31"/>
  <c r="W120" i="31"/>
  <c r="Q122" i="31"/>
  <c r="T119" i="31"/>
  <c r="B90" i="29"/>
  <c r="J90" i="29"/>
  <c r="R90" i="29"/>
  <c r="C90" i="30"/>
  <c r="C119" i="30"/>
  <c r="K90" i="30"/>
  <c r="K119" i="30"/>
  <c r="S90" i="30"/>
  <c r="S119" i="30"/>
  <c r="E120" i="30"/>
  <c r="M120" i="30"/>
  <c r="U120" i="30"/>
  <c r="E94" i="30"/>
  <c r="U94" i="30"/>
  <c r="C120" i="30"/>
  <c r="H120" i="31"/>
  <c r="B122" i="31"/>
  <c r="J122" i="31"/>
  <c r="H84" i="31"/>
  <c r="P84" i="31"/>
  <c r="B84" i="31"/>
  <c r="J84" i="31"/>
  <c r="R84" i="31"/>
  <c r="F120" i="31"/>
  <c r="R123" i="31"/>
  <c r="I72" i="37"/>
  <c r="F90" i="30"/>
  <c r="N90" i="30"/>
  <c r="V90" i="30"/>
  <c r="D105" i="30"/>
  <c r="L105" i="30"/>
  <c r="T105" i="30"/>
  <c r="B119" i="30"/>
  <c r="J119" i="30"/>
  <c r="R119" i="30"/>
  <c r="I94" i="31"/>
  <c r="C99" i="31"/>
  <c r="K99" i="31"/>
  <c r="O105" i="31"/>
  <c r="W105" i="31"/>
  <c r="E119" i="31"/>
  <c r="M119" i="31"/>
  <c r="U119" i="31"/>
  <c r="T120" i="31"/>
  <c r="T123" i="31"/>
  <c r="B57" i="33"/>
  <c r="B78" i="33"/>
  <c r="B72" i="33" s="1"/>
  <c r="J57" i="33"/>
  <c r="J78" i="33"/>
  <c r="J72" i="33" s="1"/>
  <c r="R57" i="33"/>
  <c r="R78" i="33"/>
  <c r="R72" i="33" s="1"/>
  <c r="D79" i="33"/>
  <c r="D72" i="33" s="1"/>
  <c r="D60" i="33"/>
  <c r="L79" i="33"/>
  <c r="L60" i="33"/>
  <c r="T79" i="33"/>
  <c r="T72" i="33" s="1"/>
  <c r="T60" i="33"/>
  <c r="F63" i="33"/>
  <c r="F80" i="33"/>
  <c r="F72" i="33" s="1"/>
  <c r="N63" i="33"/>
  <c r="N80" i="33"/>
  <c r="N72" i="33" s="1"/>
  <c r="V63" i="33"/>
  <c r="V80" i="33"/>
  <c r="V72" i="33" s="1"/>
  <c r="C57" i="34"/>
  <c r="C78" i="34"/>
  <c r="K57" i="34"/>
  <c r="K78" i="34"/>
  <c r="S57" i="34"/>
  <c r="S78" i="34"/>
  <c r="E79" i="34"/>
  <c r="E60" i="34"/>
  <c r="M79" i="34"/>
  <c r="M60" i="34"/>
  <c r="U79" i="34"/>
  <c r="U60" i="34"/>
  <c r="G63" i="34"/>
  <c r="G80" i="34"/>
  <c r="O63" i="34"/>
  <c r="O80" i="34"/>
  <c r="W63" i="34"/>
  <c r="W80" i="34"/>
  <c r="D51" i="34"/>
  <c r="L51" i="34"/>
  <c r="T51" i="34"/>
  <c r="J78" i="34"/>
  <c r="T79" i="34"/>
  <c r="H51" i="35"/>
  <c r="P51" i="35"/>
  <c r="F79" i="35"/>
  <c r="I99" i="30"/>
  <c r="Q99" i="30"/>
  <c r="E105" i="30"/>
  <c r="M105" i="30"/>
  <c r="U105" i="30"/>
  <c r="F119" i="31"/>
  <c r="N119" i="31"/>
  <c r="V119" i="31"/>
  <c r="K123" i="31"/>
  <c r="C57" i="33"/>
  <c r="C78" i="33"/>
  <c r="C72" i="33" s="1"/>
  <c r="K57" i="33"/>
  <c r="K78" i="33"/>
  <c r="S57" i="33"/>
  <c r="S78" i="33"/>
  <c r="E79" i="33"/>
  <c r="E72" i="33" s="1"/>
  <c r="E60" i="33"/>
  <c r="M79" i="33"/>
  <c r="M72" i="33" s="1"/>
  <c r="M60" i="33"/>
  <c r="U79" i="33"/>
  <c r="U72" i="33" s="1"/>
  <c r="U60" i="33"/>
  <c r="G63" i="33"/>
  <c r="G80" i="33"/>
  <c r="G72" i="33" s="1"/>
  <c r="O63" i="33"/>
  <c r="O80" i="33"/>
  <c r="O72" i="33" s="1"/>
  <c r="W63" i="33"/>
  <c r="W80" i="33"/>
  <c r="E51" i="33"/>
  <c r="M51" i="33"/>
  <c r="U51" i="33"/>
  <c r="G51" i="33"/>
  <c r="O51" i="33"/>
  <c r="W51" i="33"/>
  <c r="D57" i="34"/>
  <c r="D78" i="34"/>
  <c r="L57" i="34"/>
  <c r="L78" i="34"/>
  <c r="T57" i="34"/>
  <c r="T78" i="34"/>
  <c r="F79" i="34"/>
  <c r="F60" i="34"/>
  <c r="N79" i="34"/>
  <c r="N60" i="34"/>
  <c r="V79" i="34"/>
  <c r="V60" i="34"/>
  <c r="H63" i="34"/>
  <c r="H80" i="34"/>
  <c r="P63" i="34"/>
  <c r="P80" i="34"/>
  <c r="B78" i="35"/>
  <c r="N79" i="35"/>
  <c r="L120" i="31"/>
  <c r="L123" i="31"/>
  <c r="F51" i="33"/>
  <c r="N51" i="33"/>
  <c r="V51" i="33"/>
  <c r="H72" i="33"/>
  <c r="P72" i="33"/>
  <c r="F51" i="34"/>
  <c r="N51" i="34"/>
  <c r="V51" i="34"/>
  <c r="H51" i="34"/>
  <c r="P51" i="34"/>
  <c r="R78" i="34"/>
  <c r="F80" i="34"/>
  <c r="D79" i="35"/>
  <c r="L79" i="35"/>
  <c r="T79" i="35"/>
  <c r="V80" i="35"/>
  <c r="C78" i="35"/>
  <c r="O79" i="35"/>
  <c r="M51" i="37"/>
  <c r="I51" i="37"/>
  <c r="I94" i="30"/>
  <c r="Q94" i="30"/>
  <c r="C99" i="30"/>
  <c r="K99" i="30"/>
  <c r="S99" i="30"/>
  <c r="J120" i="31"/>
  <c r="R120" i="31"/>
  <c r="D94" i="31"/>
  <c r="C123" i="31"/>
  <c r="W72" i="33"/>
  <c r="G51" i="34"/>
  <c r="O51" i="34"/>
  <c r="W51" i="34"/>
  <c r="M79" i="35"/>
  <c r="U79" i="35"/>
  <c r="W80" i="35"/>
  <c r="J78" i="35"/>
  <c r="B78" i="39"/>
  <c r="B78" i="37"/>
  <c r="B57" i="37"/>
  <c r="B78" i="38"/>
  <c r="J78" i="39"/>
  <c r="J78" i="37"/>
  <c r="J57" i="37"/>
  <c r="R78" i="39"/>
  <c r="R78" i="37"/>
  <c r="R72" i="37" s="1"/>
  <c r="R57" i="37"/>
  <c r="D79" i="39"/>
  <c r="D79" i="37"/>
  <c r="D72" i="37" s="1"/>
  <c r="D60" i="37"/>
  <c r="L79" i="39"/>
  <c r="L79" i="37"/>
  <c r="L72" i="37" s="1"/>
  <c r="L60" i="37"/>
  <c r="T79" i="39"/>
  <c r="T79" i="37"/>
  <c r="T60" i="37"/>
  <c r="F80" i="39"/>
  <c r="F80" i="37"/>
  <c r="F63" i="37"/>
  <c r="N80" i="39"/>
  <c r="N80" i="37"/>
  <c r="N63" i="37"/>
  <c r="V80" i="39"/>
  <c r="V80" i="37"/>
  <c r="V63" i="37"/>
  <c r="V80" i="38"/>
  <c r="C120" i="31"/>
  <c r="K120" i="31"/>
  <c r="S120" i="31"/>
  <c r="D123" i="31"/>
  <c r="D79" i="34"/>
  <c r="N80" i="34"/>
  <c r="D57" i="35"/>
  <c r="D78" i="35"/>
  <c r="L57" i="35"/>
  <c r="L78" i="35"/>
  <c r="T57" i="35"/>
  <c r="T78" i="35"/>
  <c r="V79" i="35"/>
  <c r="V60" i="35"/>
  <c r="H63" i="35"/>
  <c r="H80" i="35"/>
  <c r="P63" i="35"/>
  <c r="P80" i="35"/>
  <c r="D51" i="35"/>
  <c r="L51" i="35"/>
  <c r="T51" i="35"/>
  <c r="F51" i="35"/>
  <c r="N51" i="35"/>
  <c r="V51" i="35"/>
  <c r="K78" i="35"/>
  <c r="F122" i="31"/>
  <c r="N122" i="31"/>
  <c r="V122" i="31"/>
  <c r="H123" i="31"/>
  <c r="P123" i="31"/>
  <c r="I72" i="33"/>
  <c r="Q72" i="33"/>
  <c r="K72" i="33"/>
  <c r="S72" i="33"/>
  <c r="E57" i="35"/>
  <c r="E78" i="35"/>
  <c r="M57" i="35"/>
  <c r="M78" i="35"/>
  <c r="U57" i="35"/>
  <c r="U78" i="35"/>
  <c r="G60" i="35"/>
  <c r="G79" i="35"/>
  <c r="W79" i="35"/>
  <c r="W60" i="35"/>
  <c r="I63" i="35"/>
  <c r="I80" i="35"/>
  <c r="Q63" i="35"/>
  <c r="Q80" i="35"/>
  <c r="E51" i="35"/>
  <c r="M51" i="35"/>
  <c r="U51" i="35"/>
  <c r="R78" i="35"/>
  <c r="N80" i="35"/>
  <c r="F57" i="33"/>
  <c r="N57" i="33"/>
  <c r="V57" i="33"/>
  <c r="B63" i="33"/>
  <c r="J63" i="33"/>
  <c r="R63" i="33"/>
  <c r="G57" i="34"/>
  <c r="O57" i="34"/>
  <c r="W57" i="34"/>
  <c r="C63" i="34"/>
  <c r="K63" i="34"/>
  <c r="S63" i="34"/>
  <c r="P79" i="35"/>
  <c r="B80" i="35"/>
  <c r="J80" i="35"/>
  <c r="R80" i="35"/>
  <c r="H57" i="35"/>
  <c r="P57" i="35"/>
  <c r="L63" i="35"/>
  <c r="T63" i="35"/>
  <c r="Q79" i="35"/>
  <c r="F80" i="35"/>
  <c r="C78" i="37"/>
  <c r="C57" i="37"/>
  <c r="K78" i="37"/>
  <c r="K72" i="37" s="1"/>
  <c r="K57" i="37"/>
  <c r="S78" i="37"/>
  <c r="S57" i="37"/>
  <c r="E79" i="37"/>
  <c r="E72" i="37" s="1"/>
  <c r="E60" i="37"/>
  <c r="M79" i="37"/>
  <c r="M60" i="37"/>
  <c r="U79" i="37"/>
  <c r="U72" i="37" s="1"/>
  <c r="U60" i="37"/>
  <c r="G80" i="37"/>
  <c r="G63" i="37"/>
  <c r="O80" i="37"/>
  <c r="O63" i="37"/>
  <c r="W80" i="37"/>
  <c r="W63" i="37"/>
  <c r="H57" i="38"/>
  <c r="H78" i="38"/>
  <c r="P57" i="38"/>
  <c r="P78" i="38"/>
  <c r="B79" i="38"/>
  <c r="B60" i="38"/>
  <c r="J79" i="38"/>
  <c r="J60" i="38"/>
  <c r="R79" i="38"/>
  <c r="R60" i="38"/>
  <c r="L80" i="38"/>
  <c r="L63" i="38"/>
  <c r="T80" i="38"/>
  <c r="T63" i="38"/>
  <c r="D80" i="38"/>
  <c r="W79" i="39"/>
  <c r="H79" i="35"/>
  <c r="R79" i="35"/>
  <c r="G80" i="35"/>
  <c r="T72" i="37"/>
  <c r="C51" i="37"/>
  <c r="K51" i="37"/>
  <c r="S51" i="37"/>
  <c r="J72" i="37"/>
  <c r="E78" i="39"/>
  <c r="E57" i="39"/>
  <c r="U78" i="39"/>
  <c r="U57" i="39"/>
  <c r="O79" i="39"/>
  <c r="O60" i="39"/>
  <c r="I80" i="39"/>
  <c r="I63" i="39"/>
  <c r="Q80" i="39"/>
  <c r="F60" i="33"/>
  <c r="N60" i="33"/>
  <c r="V60" i="33"/>
  <c r="G60" i="34"/>
  <c r="O60" i="34"/>
  <c r="W60" i="34"/>
  <c r="P60" i="35"/>
  <c r="V63" i="35"/>
  <c r="I79" i="35"/>
  <c r="M72" i="37"/>
  <c r="J78" i="38"/>
  <c r="R78" i="38"/>
  <c r="D79" i="38"/>
  <c r="L79" i="38"/>
  <c r="T79" i="38"/>
  <c r="G60" i="33"/>
  <c r="O60" i="33"/>
  <c r="W60" i="33"/>
  <c r="H60" i="34"/>
  <c r="P60" i="34"/>
  <c r="C79" i="35"/>
  <c r="K79" i="35"/>
  <c r="S79" i="35"/>
  <c r="E80" i="35"/>
  <c r="M80" i="35"/>
  <c r="U80" i="35"/>
  <c r="W63" i="35"/>
  <c r="J79" i="35"/>
  <c r="C78" i="38"/>
  <c r="S78" i="38"/>
  <c r="E79" i="38"/>
  <c r="M79" i="38"/>
  <c r="U79" i="38"/>
  <c r="D51" i="38"/>
  <c r="L51" i="38"/>
  <c r="T51" i="38"/>
  <c r="H60" i="33"/>
  <c r="P60" i="33"/>
  <c r="I60" i="34"/>
  <c r="Q60" i="34"/>
  <c r="B60" i="35"/>
  <c r="G57" i="37"/>
  <c r="G78" i="37"/>
  <c r="O57" i="37"/>
  <c r="O78" i="37"/>
  <c r="W57" i="37"/>
  <c r="W78" i="37"/>
  <c r="I79" i="37"/>
  <c r="I60" i="37"/>
  <c r="Q79" i="37"/>
  <c r="Q72" i="37" s="1"/>
  <c r="Q60" i="37"/>
  <c r="C63" i="37"/>
  <c r="C80" i="37"/>
  <c r="K63" i="37"/>
  <c r="K80" i="37"/>
  <c r="S63" i="37"/>
  <c r="S80" i="37"/>
  <c r="K78" i="38"/>
  <c r="I60" i="33"/>
  <c r="Q60" i="33"/>
  <c r="B60" i="34"/>
  <c r="J60" i="34"/>
  <c r="R60" i="34"/>
  <c r="C60" i="35"/>
  <c r="K60" i="35"/>
  <c r="S60" i="35"/>
  <c r="G51" i="37"/>
  <c r="O51" i="37"/>
  <c r="W51" i="37"/>
  <c r="H72" i="37"/>
  <c r="P72" i="37"/>
  <c r="K51" i="39"/>
  <c r="S51" i="39"/>
  <c r="E51" i="39"/>
  <c r="H60" i="37"/>
  <c r="P60" i="37"/>
  <c r="F78" i="37"/>
  <c r="N78" i="37"/>
  <c r="V78" i="37"/>
  <c r="B80" i="37"/>
  <c r="J80" i="37"/>
  <c r="R80" i="37"/>
  <c r="C57" i="38"/>
  <c r="S57" i="38"/>
  <c r="I63" i="38"/>
  <c r="R63" i="38"/>
  <c r="L78" i="38"/>
  <c r="U78" i="38"/>
  <c r="E80" i="38"/>
  <c r="N80" i="38"/>
  <c r="W80" i="38"/>
  <c r="F78" i="39"/>
  <c r="N78" i="39"/>
  <c r="V78" i="39"/>
  <c r="H79" i="39"/>
  <c r="P79" i="39"/>
  <c r="B80" i="39"/>
  <c r="J80" i="39"/>
  <c r="R80" i="39"/>
  <c r="H51" i="39"/>
  <c r="P51" i="39"/>
  <c r="K57" i="39"/>
  <c r="M60" i="39"/>
  <c r="V60" i="39"/>
  <c r="Q78" i="39"/>
  <c r="K79" i="39"/>
  <c r="E80" i="39"/>
  <c r="U80" i="39"/>
  <c r="G81" i="41"/>
  <c r="O81" i="41"/>
  <c r="W81" i="41"/>
  <c r="B90" i="42"/>
  <c r="J90" i="42"/>
  <c r="R90" i="42"/>
  <c r="E63" i="42"/>
  <c r="M63" i="42"/>
  <c r="U63" i="42"/>
  <c r="B90" i="43"/>
  <c r="J90" i="43"/>
  <c r="R90" i="43"/>
  <c r="D57" i="38"/>
  <c r="S60" i="38"/>
  <c r="J63" i="38"/>
  <c r="M78" i="38"/>
  <c r="F80" i="38"/>
  <c r="O80" i="38"/>
  <c r="G78" i="39"/>
  <c r="O78" i="39"/>
  <c r="W78" i="39"/>
  <c r="I79" i="39"/>
  <c r="Q79" i="39"/>
  <c r="C80" i="39"/>
  <c r="K80" i="39"/>
  <c r="S80" i="39"/>
  <c r="E60" i="39"/>
  <c r="N60" i="39"/>
  <c r="G80" i="39"/>
  <c r="W80" i="39"/>
  <c r="H63" i="37"/>
  <c r="P63" i="37"/>
  <c r="E57" i="38"/>
  <c r="T60" i="38"/>
  <c r="B63" i="38"/>
  <c r="G80" i="38"/>
  <c r="P80" i="38"/>
  <c r="H78" i="39"/>
  <c r="P78" i="39"/>
  <c r="B79" i="39"/>
  <c r="B60" i="39"/>
  <c r="J79" i="39"/>
  <c r="J60" i="39"/>
  <c r="R79" i="39"/>
  <c r="R60" i="39"/>
  <c r="D80" i="39"/>
  <c r="L80" i="39"/>
  <c r="T80" i="39"/>
  <c r="W57" i="39"/>
  <c r="F60" i="39"/>
  <c r="D78" i="39"/>
  <c r="T78" i="39"/>
  <c r="H80" i="39"/>
  <c r="U60" i="38"/>
  <c r="O57" i="39"/>
  <c r="S63" i="39"/>
  <c r="F63" i="41"/>
  <c r="N63" i="41"/>
  <c r="V63" i="41"/>
  <c r="B90" i="41"/>
  <c r="B81" i="41" s="1"/>
  <c r="E90" i="42"/>
  <c r="E72" i="42"/>
  <c r="M90" i="42"/>
  <c r="M72" i="42"/>
  <c r="U90" i="42"/>
  <c r="U72" i="42"/>
  <c r="E60" i="38"/>
  <c r="M60" i="38"/>
  <c r="V60" i="38"/>
  <c r="I78" i="39"/>
  <c r="S79" i="39"/>
  <c r="F60" i="38"/>
  <c r="N60" i="38"/>
  <c r="W60" i="38"/>
  <c r="H57" i="39"/>
  <c r="I60" i="39"/>
  <c r="K63" i="39"/>
  <c r="O80" i="39"/>
  <c r="H63" i="41"/>
  <c r="P63" i="41"/>
  <c r="J90" i="41"/>
  <c r="J81" i="41" s="1"/>
  <c r="G72" i="42"/>
  <c r="G90" i="42"/>
  <c r="O72" i="42"/>
  <c r="O90" i="42"/>
  <c r="W72" i="42"/>
  <c r="W90" i="42"/>
  <c r="D69" i="45"/>
  <c r="L69" i="45"/>
  <c r="F60" i="37"/>
  <c r="N60" i="37"/>
  <c r="V60" i="37"/>
  <c r="G78" i="38"/>
  <c r="O78" i="38"/>
  <c r="W78" i="38"/>
  <c r="I79" i="38"/>
  <c r="Q79" i="38"/>
  <c r="Q60" i="38"/>
  <c r="C80" i="38"/>
  <c r="K80" i="38"/>
  <c r="S80" i="38"/>
  <c r="O60" i="38"/>
  <c r="B63" i="39"/>
  <c r="L63" i="39"/>
  <c r="L78" i="39"/>
  <c r="P80" i="39"/>
  <c r="H90" i="41"/>
  <c r="H81" i="41" s="1"/>
  <c r="H72" i="41"/>
  <c r="P90" i="41"/>
  <c r="P81" i="41" s="1"/>
  <c r="P72" i="41"/>
  <c r="E81" i="41"/>
  <c r="M81" i="41"/>
  <c r="U81" i="41"/>
  <c r="H90" i="42"/>
  <c r="P90" i="42"/>
  <c r="C63" i="42"/>
  <c r="K63" i="42"/>
  <c r="S63" i="42"/>
  <c r="H90" i="43"/>
  <c r="P90" i="43"/>
  <c r="C72" i="41"/>
  <c r="K72" i="41"/>
  <c r="S72" i="41"/>
  <c r="I90" i="41"/>
  <c r="I81" i="41" s="1"/>
  <c r="Q90" i="41"/>
  <c r="Q81" i="41" s="1"/>
  <c r="H72" i="42"/>
  <c r="P72" i="42"/>
  <c r="F90" i="42"/>
  <c r="N90" i="42"/>
  <c r="V90" i="42"/>
  <c r="E72" i="43"/>
  <c r="M72" i="43"/>
  <c r="U72" i="43"/>
  <c r="C90" i="43"/>
  <c r="K90" i="43"/>
  <c r="S90" i="43"/>
  <c r="D60" i="45"/>
  <c r="L60" i="45"/>
  <c r="T60" i="45"/>
  <c r="S77" i="45"/>
  <c r="S69" i="45" s="1"/>
  <c r="I77" i="46"/>
  <c r="Q77" i="46"/>
  <c r="D52" i="46"/>
  <c r="L52" i="46"/>
  <c r="T52" i="46"/>
  <c r="C52" i="47"/>
  <c r="K52" i="47"/>
  <c r="S52" i="47"/>
  <c r="S83" i="50"/>
  <c r="H73" i="51"/>
  <c r="P73" i="51"/>
  <c r="F72" i="43"/>
  <c r="N72" i="43"/>
  <c r="V72" i="43"/>
  <c r="D90" i="43"/>
  <c r="L90" i="43"/>
  <c r="T90" i="43"/>
  <c r="E60" i="45"/>
  <c r="M60" i="45"/>
  <c r="U60" i="45"/>
  <c r="T77" i="45"/>
  <c r="T69" i="45" s="1"/>
  <c r="G77" i="47"/>
  <c r="G60" i="47"/>
  <c r="O77" i="47"/>
  <c r="O60" i="47"/>
  <c r="W77" i="47"/>
  <c r="W60" i="47"/>
  <c r="D103" i="49"/>
  <c r="D80" i="49"/>
  <c r="L103" i="49"/>
  <c r="L80" i="49"/>
  <c r="T103" i="49"/>
  <c r="T96" i="49" s="1"/>
  <c r="T80" i="49"/>
  <c r="H105" i="49"/>
  <c r="H87" i="49"/>
  <c r="P105" i="49"/>
  <c r="P87" i="49"/>
  <c r="D73" i="49"/>
  <c r="L73" i="49"/>
  <c r="T73" i="49"/>
  <c r="H73" i="49"/>
  <c r="P73" i="49"/>
  <c r="F83" i="49"/>
  <c r="E72" i="41"/>
  <c r="M72" i="41"/>
  <c r="U72" i="41"/>
  <c r="C60" i="46"/>
  <c r="C77" i="46"/>
  <c r="K60" i="46"/>
  <c r="K77" i="46"/>
  <c r="S60" i="46"/>
  <c r="S77" i="46"/>
  <c r="D77" i="46"/>
  <c r="I103" i="50"/>
  <c r="I80" i="50"/>
  <c r="Q103" i="50"/>
  <c r="Q80" i="50"/>
  <c r="E105" i="50"/>
  <c r="E87" i="50"/>
  <c r="M105" i="50"/>
  <c r="M87" i="50"/>
  <c r="U105" i="50"/>
  <c r="U87" i="50"/>
  <c r="C72" i="42"/>
  <c r="K72" i="42"/>
  <c r="S72" i="42"/>
  <c r="G60" i="45"/>
  <c r="O60" i="45"/>
  <c r="W60" i="45"/>
  <c r="L77" i="46"/>
  <c r="I77" i="47"/>
  <c r="Q77" i="47"/>
  <c r="F73" i="49"/>
  <c r="N73" i="49"/>
  <c r="V73" i="49"/>
  <c r="V83" i="49"/>
  <c r="B77" i="47"/>
  <c r="J77" i="47"/>
  <c r="R77" i="47"/>
  <c r="E77" i="47"/>
  <c r="G96" i="49"/>
  <c r="O96" i="49"/>
  <c r="W96" i="49"/>
  <c r="D96" i="49"/>
  <c r="L96" i="49"/>
  <c r="C73" i="50"/>
  <c r="K73" i="50"/>
  <c r="S73" i="50"/>
  <c r="B72" i="43"/>
  <c r="J72" i="43"/>
  <c r="R72" i="43"/>
  <c r="I60" i="45"/>
  <c r="Q60" i="45"/>
  <c r="K77" i="45"/>
  <c r="K69" i="45" s="1"/>
  <c r="F77" i="46"/>
  <c r="F60" i="46"/>
  <c r="N77" i="46"/>
  <c r="N60" i="46"/>
  <c r="V77" i="46"/>
  <c r="V60" i="46"/>
  <c r="M77" i="47"/>
  <c r="E96" i="49"/>
  <c r="M96" i="49"/>
  <c r="U96" i="49"/>
  <c r="D103" i="50"/>
  <c r="L103" i="50"/>
  <c r="T103" i="50"/>
  <c r="D103" i="51"/>
  <c r="L103" i="51"/>
  <c r="T103" i="51"/>
  <c r="F104" i="51"/>
  <c r="N104" i="51"/>
  <c r="V104" i="51"/>
  <c r="H105" i="51"/>
  <c r="P105" i="51"/>
  <c r="B60" i="45"/>
  <c r="J60" i="45"/>
  <c r="R60" i="45"/>
  <c r="G77" i="46"/>
  <c r="G60" i="46"/>
  <c r="O77" i="46"/>
  <c r="O60" i="46"/>
  <c r="W77" i="46"/>
  <c r="W60" i="46"/>
  <c r="B52" i="46"/>
  <c r="J52" i="46"/>
  <c r="R52" i="46"/>
  <c r="U77" i="47"/>
  <c r="F96" i="49"/>
  <c r="N96" i="49"/>
  <c r="V96" i="49"/>
  <c r="C83" i="50"/>
  <c r="H77" i="46"/>
  <c r="P77" i="46"/>
  <c r="K83" i="50"/>
  <c r="F103" i="51"/>
  <c r="F80" i="51"/>
  <c r="N103" i="51"/>
  <c r="N80" i="51"/>
  <c r="V103" i="51"/>
  <c r="V80" i="51"/>
  <c r="B105" i="51"/>
  <c r="B87" i="51"/>
  <c r="J105" i="51"/>
  <c r="J87" i="51"/>
  <c r="R105" i="51"/>
  <c r="R87" i="51"/>
  <c r="B77" i="46"/>
  <c r="J77" i="46"/>
  <c r="R77" i="46"/>
  <c r="C77" i="47"/>
  <c r="K77" i="47"/>
  <c r="S77" i="47"/>
  <c r="F80" i="49"/>
  <c r="N80" i="49"/>
  <c r="V80" i="49"/>
  <c r="D83" i="49"/>
  <c r="L83" i="49"/>
  <c r="T83" i="49"/>
  <c r="H104" i="49"/>
  <c r="P104" i="49"/>
  <c r="P96" i="49" s="1"/>
  <c r="B105" i="49"/>
  <c r="B96" i="49" s="1"/>
  <c r="J105" i="49"/>
  <c r="J96" i="49" s="1"/>
  <c r="R105" i="49"/>
  <c r="R96" i="49" s="1"/>
  <c r="C80" i="50"/>
  <c r="K80" i="50"/>
  <c r="S80" i="50"/>
  <c r="I83" i="50"/>
  <c r="Q83" i="50"/>
  <c r="E104" i="50"/>
  <c r="M104" i="50"/>
  <c r="U104" i="50"/>
  <c r="G105" i="50"/>
  <c r="O105" i="50"/>
  <c r="W105" i="50"/>
  <c r="H80" i="51"/>
  <c r="P80" i="51"/>
  <c r="F83" i="51"/>
  <c r="N83" i="51"/>
  <c r="V83" i="51"/>
  <c r="B104" i="51"/>
  <c r="J104" i="51"/>
  <c r="R104" i="51"/>
  <c r="D105" i="51"/>
  <c r="L105" i="51"/>
  <c r="T105" i="51"/>
  <c r="H60" i="47"/>
  <c r="P60" i="47"/>
  <c r="D77" i="47"/>
  <c r="L77" i="47"/>
  <c r="T77" i="47"/>
  <c r="G80" i="49"/>
  <c r="O80" i="49"/>
  <c r="W80" i="49"/>
  <c r="E83" i="49"/>
  <c r="M83" i="49"/>
  <c r="U83" i="49"/>
  <c r="E87" i="49"/>
  <c r="M87" i="49"/>
  <c r="U87" i="49"/>
  <c r="I104" i="49"/>
  <c r="I96" i="49" s="1"/>
  <c r="Q104" i="49"/>
  <c r="Q96" i="49" s="1"/>
  <c r="C105" i="49"/>
  <c r="K105" i="49"/>
  <c r="S105" i="49"/>
  <c r="D80" i="50"/>
  <c r="L80" i="50"/>
  <c r="T80" i="50"/>
  <c r="B83" i="50"/>
  <c r="J83" i="50"/>
  <c r="R83" i="50"/>
  <c r="B87" i="50"/>
  <c r="J87" i="50"/>
  <c r="R87" i="50"/>
  <c r="F104" i="50"/>
  <c r="N104" i="50"/>
  <c r="V104" i="50"/>
  <c r="H105" i="50"/>
  <c r="P105" i="50"/>
  <c r="I80" i="51"/>
  <c r="Q80" i="51"/>
  <c r="G83" i="51"/>
  <c r="O83" i="51"/>
  <c r="W83" i="51"/>
  <c r="G87" i="51"/>
  <c r="O87" i="51"/>
  <c r="W87" i="51"/>
  <c r="C104" i="51"/>
  <c r="K104" i="51"/>
  <c r="S104" i="51"/>
  <c r="E105" i="51"/>
  <c r="M105" i="51"/>
  <c r="U105" i="51"/>
  <c r="E77" i="46"/>
  <c r="M77" i="46"/>
  <c r="U77" i="46"/>
  <c r="F77" i="47"/>
  <c r="N77" i="47"/>
  <c r="V77" i="47"/>
  <c r="I80" i="49"/>
  <c r="Q80" i="49"/>
  <c r="G83" i="49"/>
  <c r="O83" i="49"/>
  <c r="W83" i="49"/>
  <c r="G87" i="49"/>
  <c r="O87" i="49"/>
  <c r="W87" i="49"/>
  <c r="C104" i="49"/>
  <c r="K104" i="49"/>
  <c r="S104" i="49"/>
  <c r="F80" i="50"/>
  <c r="N80" i="50"/>
  <c r="V80" i="50"/>
  <c r="D83" i="50"/>
  <c r="L83" i="50"/>
  <c r="T83" i="50"/>
  <c r="D87" i="50"/>
  <c r="L87" i="50"/>
  <c r="T87" i="50"/>
  <c r="H104" i="50"/>
  <c r="P104" i="50"/>
  <c r="C80" i="51"/>
  <c r="K80" i="51"/>
  <c r="S80" i="51"/>
  <c r="I83" i="51"/>
  <c r="Q83" i="51"/>
  <c r="I87" i="51"/>
  <c r="Q87" i="51"/>
  <c r="E104" i="51"/>
  <c r="M104" i="51"/>
  <c r="U104" i="51"/>
  <c r="B80" i="49"/>
  <c r="J80" i="49"/>
  <c r="R80" i="49"/>
  <c r="G80" i="50"/>
  <c r="O80" i="50"/>
  <c r="W80" i="50"/>
  <c r="D80" i="51"/>
  <c r="L80" i="51"/>
  <c r="T80" i="51"/>
  <c r="C80" i="49"/>
  <c r="K80" i="49"/>
  <c r="S80" i="49"/>
  <c r="I87" i="49"/>
  <c r="Q87" i="49"/>
  <c r="H80" i="50"/>
  <c r="P80" i="50"/>
  <c r="F87" i="50"/>
  <c r="N87" i="50"/>
  <c r="V87" i="50"/>
  <c r="E80" i="51"/>
  <c r="M80" i="51"/>
  <c r="U80" i="51"/>
  <c r="C87" i="51"/>
  <c r="K87" i="51"/>
  <c r="S87" i="51"/>
  <c r="E80" i="49"/>
  <c r="M80" i="49"/>
  <c r="U80" i="49"/>
  <c r="B80" i="50"/>
  <c r="J80" i="50"/>
  <c r="R80" i="50"/>
  <c r="G80" i="51"/>
  <c r="O80" i="51"/>
  <c r="W80" i="51"/>
  <c r="S96" i="49" l="1"/>
  <c r="K96" i="49"/>
  <c r="C96" i="49"/>
  <c r="H96" i="49"/>
  <c r="C72" i="37"/>
  <c r="B72" i="37"/>
  <c r="V72" i="37"/>
  <c r="W72" i="37"/>
  <c r="N72" i="37"/>
  <c r="F72" i="37"/>
  <c r="G72" i="37"/>
  <c r="O72" i="37"/>
  <c r="S72" i="37"/>
  <c r="L72" i="33"/>
  <c r="M113" i="29"/>
  <c r="V113" i="29"/>
  <c r="Q113" i="29"/>
  <c r="G113" i="29"/>
  <c r="P113" i="29"/>
  <c r="O113" i="29"/>
  <c r="S146" i="25"/>
  <c r="H74" i="24"/>
  <c r="H171" i="4" s="1"/>
  <c r="N146" i="25"/>
  <c r="M146" i="25"/>
  <c r="P74" i="24"/>
  <c r="P171" i="4" s="1"/>
  <c r="V146" i="25"/>
  <c r="T74" i="24"/>
  <c r="T171" i="4" s="1"/>
  <c r="T69" i="4"/>
  <c r="T142" i="4" s="1"/>
  <c r="S74" i="24"/>
  <c r="S171" i="4" s="1"/>
  <c r="S69" i="4"/>
  <c r="S142" i="4" s="1"/>
  <c r="B146" i="25"/>
  <c r="C74" i="24"/>
  <c r="C171" i="4" s="1"/>
  <c r="C69" i="4"/>
  <c r="C142" i="4" s="1"/>
  <c r="C146" i="25"/>
  <c r="N160" i="23"/>
  <c r="N61" i="20"/>
  <c r="W132" i="23"/>
  <c r="S57" i="20"/>
  <c r="S56" i="20" s="1"/>
  <c r="C158" i="23"/>
  <c r="C61" i="20"/>
  <c r="G132" i="23"/>
  <c r="N143" i="23"/>
  <c r="N137" i="23"/>
  <c r="N60" i="20"/>
  <c r="W78" i="20"/>
  <c r="W169" i="4" s="1"/>
  <c r="W114" i="4"/>
  <c r="K153" i="23"/>
  <c r="L165" i="23"/>
  <c r="N163" i="23"/>
  <c r="K77" i="20"/>
  <c r="K168" i="4" s="1"/>
  <c r="C146" i="23"/>
  <c r="N157" i="23"/>
  <c r="V132" i="23"/>
  <c r="O165" i="23"/>
  <c r="N140" i="23"/>
  <c r="N141" i="23"/>
  <c r="H140" i="23"/>
  <c r="H132" i="23" s="1"/>
  <c r="F143" i="23"/>
  <c r="F137" i="23"/>
  <c r="F132" i="23" s="1"/>
  <c r="F60" i="20"/>
  <c r="F157" i="23"/>
  <c r="F154" i="23"/>
  <c r="F146" i="23" s="1"/>
  <c r="F61" i="20"/>
  <c r="F153" i="23"/>
  <c r="F141" i="23"/>
  <c r="W175" i="23"/>
  <c r="P77" i="20"/>
  <c r="P168" i="4" s="1"/>
  <c r="C143" i="23"/>
  <c r="C137" i="23"/>
  <c r="C139" i="23"/>
  <c r="C60" i="20"/>
  <c r="C57" i="20"/>
  <c r="C56" i="20" s="1"/>
  <c r="O154" i="23"/>
  <c r="O61" i="20"/>
  <c r="O57" i="20"/>
  <c r="O56" i="20" s="1"/>
  <c r="C132" i="23"/>
  <c r="C160" i="23"/>
  <c r="L61" i="20"/>
  <c r="L57" i="20"/>
  <c r="L56" i="20" s="1"/>
  <c r="N146" i="23"/>
  <c r="P132" i="23"/>
  <c r="S157" i="23"/>
  <c r="C157" i="23"/>
  <c r="T132" i="23"/>
  <c r="H77" i="20"/>
  <c r="H168" i="4" s="1"/>
  <c r="E194" i="23"/>
  <c r="G165" i="23"/>
  <c r="K143" i="23"/>
  <c r="O132" i="23"/>
  <c r="C141" i="23"/>
  <c r="D61" i="20"/>
  <c r="D57" i="20"/>
  <c r="D56" i="20" s="1"/>
  <c r="O176" i="23"/>
  <c r="O62" i="20"/>
  <c r="N153" i="23"/>
  <c r="L132" i="23"/>
  <c r="K139" i="23"/>
  <c r="H139" i="23"/>
  <c r="S151" i="23"/>
  <c r="G146" i="23"/>
  <c r="K137" i="23"/>
  <c r="K132" i="23" s="1"/>
  <c r="G172" i="23"/>
  <c r="G62" i="20"/>
  <c r="K205" i="21"/>
  <c r="J194" i="21"/>
  <c r="V205" i="21"/>
  <c r="H194" i="21"/>
  <c r="V194" i="21"/>
  <c r="Q205" i="21"/>
  <c r="L65" i="4"/>
  <c r="L138" i="4" s="1"/>
  <c r="O194" i="21"/>
  <c r="Q194" i="23"/>
  <c r="I194" i="23"/>
  <c r="B205" i="21"/>
  <c r="B194" i="23"/>
  <c r="T205" i="21"/>
  <c r="W194" i="21"/>
  <c r="P109" i="4"/>
  <c r="P79" i="16"/>
  <c r="P108" i="4" s="1"/>
  <c r="O160" i="19"/>
  <c r="P178" i="19"/>
  <c r="R160" i="19"/>
  <c r="C160" i="19"/>
  <c r="W184" i="19"/>
  <c r="W81" i="16"/>
  <c r="F81" i="16"/>
  <c r="F229" i="19"/>
  <c r="F195" i="19"/>
  <c r="N191" i="19"/>
  <c r="W77" i="16"/>
  <c r="W76" i="16" s="1"/>
  <c r="W188" i="19"/>
  <c r="N195" i="19"/>
  <c r="V178" i="19"/>
  <c r="P102" i="16"/>
  <c r="P165" i="4" s="1"/>
  <c r="G102" i="16"/>
  <c r="G165" i="4" s="1"/>
  <c r="G79" i="16"/>
  <c r="G108" i="4" s="1"/>
  <c r="N102" i="16"/>
  <c r="N165" i="4" s="1"/>
  <c r="F187" i="19"/>
  <c r="N188" i="19"/>
  <c r="N185" i="19"/>
  <c r="W183" i="19"/>
  <c r="W178" i="19" s="1"/>
  <c r="N192" i="19"/>
  <c r="N190" i="19"/>
  <c r="W187" i="19"/>
  <c r="D160" i="19"/>
  <c r="N229" i="19"/>
  <c r="F190" i="19"/>
  <c r="W191" i="19"/>
  <c r="F185" i="19"/>
  <c r="F178" i="19" s="1"/>
  <c r="W195" i="19"/>
  <c r="N184" i="19"/>
  <c r="F188" i="19"/>
  <c r="W190" i="19"/>
  <c r="F184" i="19"/>
  <c r="F192" i="19"/>
  <c r="H79" i="16"/>
  <c r="V183" i="19"/>
  <c r="V81" i="16"/>
  <c r="N183" i="19"/>
  <c r="W185" i="19"/>
  <c r="W229" i="19"/>
  <c r="G178" i="19"/>
  <c r="H178" i="19"/>
  <c r="W79" i="16"/>
  <c r="O102" i="16"/>
  <c r="O165" i="4" s="1"/>
  <c r="W166" i="18"/>
  <c r="W173" i="18"/>
  <c r="M165" i="18"/>
  <c r="P161" i="18"/>
  <c r="M173" i="18"/>
  <c r="W171" i="18"/>
  <c r="W165" i="18"/>
  <c r="M169" i="18"/>
  <c r="S171" i="18"/>
  <c r="M172" i="18"/>
  <c r="M161" i="18"/>
  <c r="P163" i="18"/>
  <c r="P162" i="18"/>
  <c r="P167" i="18"/>
  <c r="P174" i="18"/>
  <c r="G171" i="17"/>
  <c r="E160" i="17"/>
  <c r="M164" i="18"/>
  <c r="M97" i="16"/>
  <c r="M95" i="16" s="1"/>
  <c r="B166" i="17"/>
  <c r="B174" i="17"/>
  <c r="B162" i="17"/>
  <c r="B53" i="16"/>
  <c r="O217" i="18"/>
  <c r="R170" i="17"/>
  <c r="R53" i="16"/>
  <c r="R174" i="17"/>
  <c r="E52" i="16"/>
  <c r="E61" i="4" s="1"/>
  <c r="E134" i="4" s="1"/>
  <c r="W162" i="18"/>
  <c r="P174" i="17"/>
  <c r="P165" i="17"/>
  <c r="P173" i="17"/>
  <c r="P53" i="16"/>
  <c r="P164" i="17"/>
  <c r="P161" i="17"/>
  <c r="P172" i="17"/>
  <c r="P169" i="17"/>
  <c r="P168" i="17"/>
  <c r="W170" i="18"/>
  <c r="R167" i="17"/>
  <c r="M163" i="18"/>
  <c r="W164" i="18"/>
  <c r="Q52" i="16"/>
  <c r="Q61" i="4" s="1"/>
  <c r="Q134" i="4" s="1"/>
  <c r="Q62" i="4"/>
  <c r="Q135" i="4" s="1"/>
  <c r="R175" i="17"/>
  <c r="M167" i="18"/>
  <c r="W168" i="18"/>
  <c r="M175" i="18"/>
  <c r="C91" i="16"/>
  <c r="C89" i="16" s="1"/>
  <c r="M162" i="18"/>
  <c r="W163" i="18"/>
  <c r="W160" i="18" s="1"/>
  <c r="M170" i="18"/>
  <c r="W167" i="18"/>
  <c r="O217" i="19"/>
  <c r="R171" i="17"/>
  <c r="P175" i="17"/>
  <c r="P217" i="19"/>
  <c r="M174" i="18"/>
  <c r="W175" i="18"/>
  <c r="M217" i="18"/>
  <c r="O162" i="18"/>
  <c r="O161" i="18"/>
  <c r="O174" i="18"/>
  <c r="O97" i="16"/>
  <c r="O95" i="16" s="1"/>
  <c r="P170" i="17"/>
  <c r="C52" i="16"/>
  <c r="C61" i="4" s="1"/>
  <c r="C134" i="4" s="1"/>
  <c r="G171" i="18"/>
  <c r="E229" i="17"/>
  <c r="D229" i="17"/>
  <c r="T166" i="18"/>
  <c r="P166" i="17"/>
  <c r="O169" i="18"/>
  <c r="C101" i="16"/>
  <c r="C164" i="4" s="1"/>
  <c r="P163" i="17"/>
  <c r="U160" i="18"/>
  <c r="B171" i="17"/>
  <c r="P171" i="17"/>
  <c r="R166" i="17"/>
  <c r="R160" i="17" s="1"/>
  <c r="P167" i="17"/>
  <c r="P162" i="17"/>
  <c r="O173" i="18"/>
  <c r="E91" i="16"/>
  <c r="E89" i="16" s="1"/>
  <c r="Q101" i="16"/>
  <c r="Q164" i="4" s="1"/>
  <c r="P95" i="16"/>
  <c r="O164" i="18"/>
  <c r="Q91" i="16"/>
  <c r="Q89" i="16" s="1"/>
  <c r="U240" i="17"/>
  <c r="P229" i="17"/>
  <c r="L240" i="17"/>
  <c r="T171" i="15"/>
  <c r="L171" i="15"/>
  <c r="D171" i="15"/>
  <c r="S204" i="15"/>
  <c r="S171" i="15"/>
  <c r="K171" i="15"/>
  <c r="C171" i="15"/>
  <c r="J73" i="12"/>
  <c r="J102" i="4" s="1"/>
  <c r="H204" i="15"/>
  <c r="C204" i="15"/>
  <c r="W5" i="7"/>
  <c r="W54" i="7" s="1"/>
  <c r="R204" i="15"/>
  <c r="U5" i="7"/>
  <c r="U53" i="7" s="1"/>
  <c r="J204" i="15"/>
  <c r="E75" i="12"/>
  <c r="E98" i="12" s="1"/>
  <c r="E159" i="4" s="1"/>
  <c r="J171" i="15"/>
  <c r="R171" i="15"/>
  <c r="S5" i="7"/>
  <c r="S53" i="7" s="1"/>
  <c r="E171" i="15"/>
  <c r="B75" i="12"/>
  <c r="B104" i="4" s="1"/>
  <c r="B204" i="15"/>
  <c r="Q101" i="12"/>
  <c r="Q162" i="4" s="1"/>
  <c r="P204" i="15"/>
  <c r="S73" i="12"/>
  <c r="S102" i="4" s="1"/>
  <c r="C73" i="12"/>
  <c r="C102" i="4" s="1"/>
  <c r="P63" i="12"/>
  <c r="P55" i="4" s="1"/>
  <c r="P130" i="4" s="1"/>
  <c r="P57" i="4"/>
  <c r="P132" i="4" s="1"/>
  <c r="S86" i="12"/>
  <c r="S98" i="12"/>
  <c r="S159" i="4" s="1"/>
  <c r="V86" i="12"/>
  <c r="F63" i="12"/>
  <c r="O86" i="12"/>
  <c r="O57" i="4"/>
  <c r="O132" i="4" s="1"/>
  <c r="C63" i="12"/>
  <c r="C57" i="4"/>
  <c r="C132" i="4" s="1"/>
  <c r="R3" i="4"/>
  <c r="R128" i="4" s="1"/>
  <c r="R5" i="4"/>
  <c r="K101" i="12"/>
  <c r="K162" i="4" s="1"/>
  <c r="L98" i="12"/>
  <c r="L159" i="4" s="1"/>
  <c r="C86" i="12"/>
  <c r="C98" i="12"/>
  <c r="C159" i="4" s="1"/>
  <c r="L63" i="12"/>
  <c r="L55" i="4" s="1"/>
  <c r="L130" i="4" s="1"/>
  <c r="F86" i="12"/>
  <c r="U86" i="12"/>
  <c r="K63" i="12"/>
  <c r="K55" i="4" s="1"/>
  <c r="K130" i="4" s="1"/>
  <c r="K57" i="4"/>
  <c r="K132" i="4" s="1"/>
  <c r="D63" i="12"/>
  <c r="D55" i="4" s="1"/>
  <c r="D130" i="4" s="1"/>
  <c r="D57" i="4"/>
  <c r="D132" i="4" s="1"/>
  <c r="U147" i="11"/>
  <c r="U130" i="11"/>
  <c r="U126" i="11"/>
  <c r="U56" i="8"/>
  <c r="U122" i="11"/>
  <c r="U117" i="11" s="1"/>
  <c r="J100" i="11"/>
  <c r="L147" i="11"/>
  <c r="L130" i="11"/>
  <c r="L129" i="11"/>
  <c r="L126" i="11"/>
  <c r="L125" i="11"/>
  <c r="L122" i="11"/>
  <c r="L56" i="8"/>
  <c r="Q100" i="11"/>
  <c r="U125" i="11"/>
  <c r="I100" i="11"/>
  <c r="P117" i="11"/>
  <c r="P66" i="8"/>
  <c r="P155" i="4" s="1"/>
  <c r="K100" i="11"/>
  <c r="H54" i="8"/>
  <c r="U123" i="11"/>
  <c r="I117" i="11"/>
  <c r="E147" i="11"/>
  <c r="E56" i="8"/>
  <c r="E130" i="11"/>
  <c r="E126" i="11"/>
  <c r="E122" i="11"/>
  <c r="L132" i="11"/>
  <c r="H117" i="11"/>
  <c r="W117" i="11"/>
  <c r="P54" i="8"/>
  <c r="R100" i="11"/>
  <c r="P67" i="8"/>
  <c r="P156" i="4" s="1"/>
  <c r="K117" i="11"/>
  <c r="L128" i="11"/>
  <c r="J67" i="8"/>
  <c r="J156" i="4" s="1"/>
  <c r="S100" i="11"/>
  <c r="T117" i="11"/>
  <c r="V117" i="11"/>
  <c r="L123" i="11"/>
  <c r="W67" i="8"/>
  <c r="W156" i="4" s="1"/>
  <c r="G67" i="8"/>
  <c r="G156" i="4" s="1"/>
  <c r="P100" i="11"/>
  <c r="G117" i="11"/>
  <c r="H67" i="8"/>
  <c r="H156" i="4" s="1"/>
  <c r="V59" i="8"/>
  <c r="N59" i="8"/>
  <c r="B67" i="8"/>
  <c r="B156" i="4" s="1"/>
  <c r="P59" i="8"/>
  <c r="P52" i="4"/>
  <c r="P129" i="4" s="1"/>
  <c r="C5" i="7"/>
  <c r="C55" i="7" s="1"/>
  <c r="H5" i="7"/>
  <c r="H55" i="7" s="1"/>
  <c r="P5" i="7"/>
  <c r="P52" i="7" s="1"/>
  <c r="H59" i="8"/>
  <c r="H52" i="4"/>
  <c r="H129" i="4" s="1"/>
  <c r="F67" i="8"/>
  <c r="F156" i="4" s="1"/>
  <c r="Q5" i="7"/>
  <c r="Q55" i="7" s="1"/>
  <c r="B5" i="7"/>
  <c r="B55" i="7" s="1"/>
  <c r="K52" i="7"/>
  <c r="K53" i="7"/>
  <c r="M5" i="7"/>
  <c r="M55" i="7" s="1"/>
  <c r="I5" i="7"/>
  <c r="I52" i="7" s="1"/>
  <c r="R5" i="7"/>
  <c r="R52" i="7" s="1"/>
  <c r="G5" i="7"/>
  <c r="G52" i="7" s="1"/>
  <c r="E5" i="7"/>
  <c r="E53" i="7" s="1"/>
  <c r="K54" i="7"/>
  <c r="K43" i="5"/>
  <c r="K44" i="5"/>
  <c r="K46" i="5"/>
  <c r="K47" i="5"/>
  <c r="P43" i="6"/>
  <c r="P45" i="6"/>
  <c r="P42" i="6"/>
  <c r="P47" i="6"/>
  <c r="P44" i="6"/>
  <c r="P41" i="6" s="1"/>
  <c r="P46" i="6"/>
  <c r="U42" i="6"/>
  <c r="U43" i="6"/>
  <c r="Q46" i="6"/>
  <c r="I42" i="6"/>
  <c r="I43" i="6"/>
  <c r="I47" i="6"/>
  <c r="I45" i="6"/>
  <c r="I46" i="6"/>
  <c r="I44" i="6"/>
  <c r="M43" i="6"/>
  <c r="M47" i="6"/>
  <c r="M42" i="6"/>
  <c r="M44" i="6"/>
  <c r="M45" i="6"/>
  <c r="M46" i="6"/>
  <c r="M48" i="6"/>
  <c r="S42" i="6"/>
  <c r="S47" i="6"/>
  <c r="S43" i="6"/>
  <c r="S44" i="6"/>
  <c r="S48" i="6"/>
  <c r="S45" i="6"/>
  <c r="Q48" i="6"/>
  <c r="H45" i="6"/>
  <c r="H43" i="6"/>
  <c r="H42" i="6"/>
  <c r="H44" i="6"/>
  <c r="H46" i="6"/>
  <c r="E47" i="6"/>
  <c r="Q47" i="6"/>
  <c r="K47" i="6"/>
  <c r="P48" i="6"/>
  <c r="T46" i="6"/>
  <c r="Q5" i="6"/>
  <c r="T27" i="5"/>
  <c r="T5" i="5" s="1"/>
  <c r="B42" i="6"/>
  <c r="R45" i="6"/>
  <c r="R47" i="6"/>
  <c r="O5" i="6"/>
  <c r="T47" i="6"/>
  <c r="T42" i="6"/>
  <c r="S27" i="5"/>
  <c r="S5" i="5" s="1"/>
  <c r="L5" i="7"/>
  <c r="L54" i="7" s="1"/>
  <c r="L47" i="6"/>
  <c r="H47" i="6"/>
  <c r="G5" i="6"/>
  <c r="C46" i="6"/>
  <c r="K55" i="7"/>
  <c r="I48" i="6"/>
  <c r="R43" i="6"/>
  <c r="E5" i="6"/>
  <c r="W48" i="6"/>
  <c r="K5" i="6"/>
  <c r="D5" i="7"/>
  <c r="D55" i="7" s="1"/>
  <c r="I27" i="5"/>
  <c r="I5" i="5" s="1"/>
  <c r="C42" i="6"/>
  <c r="D53" i="7"/>
  <c r="D54" i="7"/>
  <c r="D52" i="7"/>
  <c r="T43" i="5"/>
  <c r="T45" i="5"/>
  <c r="T47" i="5"/>
  <c r="T44" i="5"/>
  <c r="T42" i="5"/>
  <c r="T46" i="5"/>
  <c r="Q55" i="4"/>
  <c r="Q130" i="4" s="1"/>
  <c r="O45" i="5"/>
  <c r="O42" i="5"/>
  <c r="O47" i="5"/>
  <c r="O44" i="5"/>
  <c r="O43" i="5"/>
  <c r="O46" i="5"/>
  <c r="I55" i="4"/>
  <c r="I130" i="4" s="1"/>
  <c r="T54" i="7"/>
  <c r="T52" i="7"/>
  <c r="T53" i="7"/>
  <c r="P154" i="23"/>
  <c r="P163" i="23"/>
  <c r="P153" i="23"/>
  <c r="P158" i="23"/>
  <c r="P161" i="23"/>
  <c r="P61" i="20"/>
  <c r="P155" i="23"/>
  <c r="P151" i="23"/>
  <c r="P57" i="20"/>
  <c r="P56" i="20" s="1"/>
  <c r="J74" i="24"/>
  <c r="J171" i="4" s="1"/>
  <c r="J69" i="4"/>
  <c r="J142" i="4" s="1"/>
  <c r="G176" i="15"/>
  <c r="G185" i="15"/>
  <c r="G182" i="15"/>
  <c r="G178" i="15"/>
  <c r="G71" i="12"/>
  <c r="G70" i="12" s="1"/>
  <c r="G183" i="15"/>
  <c r="G76" i="12"/>
  <c r="G179" i="15"/>
  <c r="G233" i="15"/>
  <c r="H157" i="23"/>
  <c r="B65" i="4"/>
  <c r="B138" i="4" s="1"/>
  <c r="N55" i="4"/>
  <c r="M55" i="4"/>
  <c r="M130" i="4" s="1"/>
  <c r="S101" i="4"/>
  <c r="S67" i="8"/>
  <c r="S156" i="4" s="1"/>
  <c r="E106" i="11"/>
  <c r="E52" i="8"/>
  <c r="E51" i="8" s="1"/>
  <c r="E115" i="11"/>
  <c r="E107" i="11"/>
  <c r="E136" i="11"/>
  <c r="E112" i="11"/>
  <c r="E108" i="11"/>
  <c r="E109" i="11"/>
  <c r="E113" i="11"/>
  <c r="E105" i="11"/>
  <c r="E55" i="8"/>
  <c r="C46" i="5"/>
  <c r="T165" i="23"/>
  <c r="U163" i="23"/>
  <c r="U151" i="23"/>
  <c r="U161" i="23"/>
  <c r="U155" i="23"/>
  <c r="U158" i="23"/>
  <c r="U154" i="23"/>
  <c r="U61" i="20"/>
  <c r="W146" i="25"/>
  <c r="I176" i="23"/>
  <c r="I170" i="23"/>
  <c r="I179" i="23"/>
  <c r="I175" i="23"/>
  <c r="I172" i="23"/>
  <c r="I62" i="20"/>
  <c r="U192" i="19"/>
  <c r="U188" i="19"/>
  <c r="U229" i="19"/>
  <c r="U185" i="19"/>
  <c r="U187" i="19"/>
  <c r="U191" i="19"/>
  <c r="U195" i="19"/>
  <c r="U183" i="19"/>
  <c r="U81" i="16"/>
  <c r="W217" i="19"/>
  <c r="Q195" i="19"/>
  <c r="Q191" i="19"/>
  <c r="Q187" i="19"/>
  <c r="Q183" i="19"/>
  <c r="Q229" i="19"/>
  <c r="Q192" i="19"/>
  <c r="Q188" i="19"/>
  <c r="Q81" i="16"/>
  <c r="Q77" i="16"/>
  <c r="Q76" i="16" s="1"/>
  <c r="Q185" i="19"/>
  <c r="E160" i="18"/>
  <c r="E217" i="19"/>
  <c r="E167" i="19"/>
  <c r="E176" i="19"/>
  <c r="E172" i="19"/>
  <c r="E168" i="19"/>
  <c r="E173" i="19"/>
  <c r="E169" i="19"/>
  <c r="E165" i="19"/>
  <c r="E80" i="16"/>
  <c r="E77" i="16"/>
  <c r="E76" i="16" s="1"/>
  <c r="H229" i="17"/>
  <c r="Q185" i="15"/>
  <c r="Q182" i="15"/>
  <c r="Q178" i="15"/>
  <c r="Q233" i="15"/>
  <c r="Q183" i="15"/>
  <c r="Q179" i="15"/>
  <c r="Q76" i="12"/>
  <c r="Q71" i="12"/>
  <c r="Q70" i="12" s="1"/>
  <c r="Q176" i="15"/>
  <c r="R173" i="18"/>
  <c r="R169" i="18"/>
  <c r="R217" i="18"/>
  <c r="R174" i="18"/>
  <c r="R172" i="18"/>
  <c r="R175" i="18"/>
  <c r="R170" i="18"/>
  <c r="R97" i="16"/>
  <c r="R95" i="16" s="1"/>
  <c r="R165" i="18"/>
  <c r="R167" i="18"/>
  <c r="R164" i="18"/>
  <c r="R163" i="18"/>
  <c r="R162" i="18"/>
  <c r="R161" i="18"/>
  <c r="R168" i="18"/>
  <c r="C160" i="17"/>
  <c r="K173" i="18"/>
  <c r="K169" i="18"/>
  <c r="K165" i="18"/>
  <c r="K161" i="18"/>
  <c r="K217" i="18"/>
  <c r="K174" i="18"/>
  <c r="K170" i="18"/>
  <c r="K162" i="18"/>
  <c r="K167" i="18"/>
  <c r="K164" i="18"/>
  <c r="K163" i="18"/>
  <c r="K97" i="16"/>
  <c r="K95" i="16" s="1"/>
  <c r="K168" i="18"/>
  <c r="K172" i="18"/>
  <c r="K175" i="18"/>
  <c r="T160" i="17"/>
  <c r="D220" i="15"/>
  <c r="D217" i="15"/>
  <c r="D213" i="15"/>
  <c r="D209" i="15"/>
  <c r="D218" i="15"/>
  <c r="D214" i="15"/>
  <c r="D210" i="15"/>
  <c r="D253" i="15"/>
  <c r="D211" i="15"/>
  <c r="D78" i="12"/>
  <c r="D71" i="12"/>
  <c r="D70" i="12" s="1"/>
  <c r="Q181" i="15"/>
  <c r="F52" i="8"/>
  <c r="F51" i="8" s="1"/>
  <c r="F115" i="11"/>
  <c r="F107" i="11"/>
  <c r="F136" i="11"/>
  <c r="F112" i="11"/>
  <c r="F108" i="11"/>
  <c r="F113" i="11"/>
  <c r="F109" i="11"/>
  <c r="F105" i="11"/>
  <c r="F55" i="8"/>
  <c r="F106" i="11"/>
  <c r="C59" i="8"/>
  <c r="C52" i="4"/>
  <c r="I160" i="17"/>
  <c r="K73" i="12"/>
  <c r="H55" i="4"/>
  <c r="D216" i="15"/>
  <c r="C117" i="11"/>
  <c r="E111" i="11"/>
  <c r="V44" i="6"/>
  <c r="L43" i="6"/>
  <c r="B44" i="6"/>
  <c r="T48" i="6"/>
  <c r="J43" i="6"/>
  <c r="K67" i="8"/>
  <c r="K156" i="4" s="1"/>
  <c r="B47" i="6"/>
  <c r="L46" i="6"/>
  <c r="W47" i="6"/>
  <c r="V5" i="7"/>
  <c r="J53" i="7"/>
  <c r="G128" i="4"/>
  <c r="S48" i="5"/>
  <c r="C229" i="19"/>
  <c r="C195" i="19"/>
  <c r="C191" i="19"/>
  <c r="C187" i="19"/>
  <c r="C183" i="19"/>
  <c r="C192" i="19"/>
  <c r="C188" i="19"/>
  <c r="C184" i="19"/>
  <c r="C185" i="19"/>
  <c r="C81" i="16"/>
  <c r="C77" i="16"/>
  <c r="C76" i="16" s="1"/>
  <c r="H172" i="18"/>
  <c r="H168" i="18"/>
  <c r="H217" i="18"/>
  <c r="H175" i="18"/>
  <c r="H170" i="18"/>
  <c r="H174" i="18"/>
  <c r="H165" i="18"/>
  <c r="H167" i="18"/>
  <c r="H164" i="18"/>
  <c r="H171" i="18"/>
  <c r="H163" i="18"/>
  <c r="H162" i="18"/>
  <c r="H161" i="18"/>
  <c r="H97" i="16"/>
  <c r="H95" i="16" s="1"/>
  <c r="H169" i="18"/>
  <c r="H173" i="18"/>
  <c r="T220" i="15"/>
  <c r="T217" i="15"/>
  <c r="T213" i="15"/>
  <c r="T209" i="15"/>
  <c r="T218" i="15"/>
  <c r="T214" i="15"/>
  <c r="T210" i="15"/>
  <c r="T253" i="15"/>
  <c r="T211" i="15"/>
  <c r="T78" i="12"/>
  <c r="T71" i="12"/>
  <c r="T70" i="12" s="1"/>
  <c r="I91" i="16"/>
  <c r="I89" i="16" s="1"/>
  <c r="I101" i="16"/>
  <c r="I164" i="4" s="1"/>
  <c r="I52" i="16"/>
  <c r="I62" i="4"/>
  <c r="I135" i="4" s="1"/>
  <c r="O48" i="5"/>
  <c r="C45" i="5"/>
  <c r="R137" i="23"/>
  <c r="R143" i="23"/>
  <c r="R139" i="23"/>
  <c r="R140" i="23"/>
  <c r="R57" i="20"/>
  <c r="R56" i="20" s="1"/>
  <c r="R144" i="23"/>
  <c r="R60" i="20"/>
  <c r="J59" i="8"/>
  <c r="J52" i="4"/>
  <c r="C47" i="5"/>
  <c r="I59" i="8"/>
  <c r="I52" i="4"/>
  <c r="H146" i="25"/>
  <c r="R161" i="23"/>
  <c r="R154" i="23"/>
  <c r="R158" i="23"/>
  <c r="R151" i="23"/>
  <c r="R155" i="23"/>
  <c r="R61" i="20"/>
  <c r="R163" i="23"/>
  <c r="P172" i="23"/>
  <c r="P176" i="23"/>
  <c r="P170" i="23"/>
  <c r="P171" i="23"/>
  <c r="P62" i="20"/>
  <c r="P179" i="23"/>
  <c r="U160" i="23"/>
  <c r="B74" i="24"/>
  <c r="B171" i="4" s="1"/>
  <c r="B69" i="4"/>
  <c r="B142" i="4" s="1"/>
  <c r="V163" i="23"/>
  <c r="V155" i="23"/>
  <c r="V151" i="23"/>
  <c r="V161" i="23"/>
  <c r="V157" i="23"/>
  <c r="V160" i="23"/>
  <c r="V154" i="23"/>
  <c r="V61" i="20"/>
  <c r="V57" i="20"/>
  <c r="V56" i="20" s="1"/>
  <c r="V158" i="23"/>
  <c r="U153" i="23"/>
  <c r="I171" i="23"/>
  <c r="J137" i="23"/>
  <c r="J143" i="23"/>
  <c r="J139" i="23"/>
  <c r="J144" i="23"/>
  <c r="J57" i="20"/>
  <c r="J56" i="20" s="1"/>
  <c r="J140" i="23"/>
  <c r="J60" i="20"/>
  <c r="I137" i="23"/>
  <c r="I143" i="23"/>
  <c r="I139" i="23"/>
  <c r="I60" i="20"/>
  <c r="I144" i="23"/>
  <c r="I57" i="20"/>
  <c r="I56" i="20" s="1"/>
  <c r="I140" i="23"/>
  <c r="M229" i="19"/>
  <c r="M192" i="19"/>
  <c r="M188" i="19"/>
  <c r="M185" i="19"/>
  <c r="M183" i="19"/>
  <c r="M187" i="19"/>
  <c r="M191" i="19"/>
  <c r="M195" i="19"/>
  <c r="M81" i="16"/>
  <c r="S59" i="20"/>
  <c r="S114" i="4"/>
  <c r="H65" i="4"/>
  <c r="H138" i="4" s="1"/>
  <c r="U190" i="19"/>
  <c r="Q184" i="19"/>
  <c r="H160" i="17"/>
  <c r="Q160" i="19"/>
  <c r="K65" i="4"/>
  <c r="K138" i="4" s="1"/>
  <c r="R195" i="19"/>
  <c r="R191" i="19"/>
  <c r="R187" i="19"/>
  <c r="R183" i="19"/>
  <c r="R229" i="19"/>
  <c r="R192" i="19"/>
  <c r="R188" i="19"/>
  <c r="R81" i="16"/>
  <c r="R185" i="19"/>
  <c r="R77" i="16"/>
  <c r="R76" i="16" s="1"/>
  <c r="E171" i="19"/>
  <c r="N160" i="18"/>
  <c r="I185" i="15"/>
  <c r="I182" i="15"/>
  <c r="I178" i="15"/>
  <c r="I233" i="15"/>
  <c r="I183" i="15"/>
  <c r="I179" i="15"/>
  <c r="I176" i="15"/>
  <c r="I171" i="15" s="1"/>
  <c r="I76" i="12"/>
  <c r="I71" i="12"/>
  <c r="I70" i="12" s="1"/>
  <c r="N194" i="21"/>
  <c r="U172" i="17"/>
  <c r="U168" i="17"/>
  <c r="U164" i="17"/>
  <c r="U173" i="17"/>
  <c r="U169" i="17"/>
  <c r="U165" i="17"/>
  <c r="U161" i="17"/>
  <c r="U170" i="17"/>
  <c r="U167" i="17"/>
  <c r="U166" i="17"/>
  <c r="U53" i="16"/>
  <c r="U175" i="17"/>
  <c r="U174" i="17"/>
  <c r="U163" i="17"/>
  <c r="U162" i="17"/>
  <c r="I172" i="18"/>
  <c r="I168" i="18"/>
  <c r="I164" i="18"/>
  <c r="I173" i="18"/>
  <c r="I169" i="18"/>
  <c r="I165" i="18"/>
  <c r="I161" i="18"/>
  <c r="I217" i="18"/>
  <c r="I170" i="18"/>
  <c r="I174" i="18"/>
  <c r="I167" i="18"/>
  <c r="I163" i="18"/>
  <c r="I162" i="18"/>
  <c r="I97" i="16"/>
  <c r="I175" i="18"/>
  <c r="D160" i="18"/>
  <c r="V233" i="15"/>
  <c r="V183" i="15"/>
  <c r="V179" i="15"/>
  <c r="V176" i="15"/>
  <c r="V185" i="15"/>
  <c r="V182" i="15"/>
  <c r="V178" i="15"/>
  <c r="V71" i="12"/>
  <c r="V70" i="12" s="1"/>
  <c r="V76" i="12"/>
  <c r="I181" i="15"/>
  <c r="K89" i="16"/>
  <c r="U59" i="8"/>
  <c r="U52" i="4"/>
  <c r="M190" i="19"/>
  <c r="E217" i="15"/>
  <c r="E213" i="15"/>
  <c r="E209" i="15"/>
  <c r="E218" i="15"/>
  <c r="E214" i="15"/>
  <c r="E210" i="15"/>
  <c r="E253" i="15"/>
  <c r="E211" i="15"/>
  <c r="E78" i="12"/>
  <c r="E220" i="15"/>
  <c r="E71" i="12"/>
  <c r="E70" i="12" s="1"/>
  <c r="S55" i="4"/>
  <c r="S130" i="4" s="1"/>
  <c r="O173" i="17"/>
  <c r="O169" i="17"/>
  <c r="O165" i="17"/>
  <c r="O161" i="17"/>
  <c r="O174" i="17"/>
  <c r="O170" i="17"/>
  <c r="O166" i="17"/>
  <c r="O162" i="17"/>
  <c r="O163" i="17"/>
  <c r="O172" i="17"/>
  <c r="O53" i="16"/>
  <c r="O168" i="17"/>
  <c r="O167" i="17"/>
  <c r="O164" i="17"/>
  <c r="O175" i="17"/>
  <c r="F55" i="4"/>
  <c r="S54" i="8"/>
  <c r="S99" i="4" s="1"/>
  <c r="S100" i="4"/>
  <c r="J98" i="12"/>
  <c r="J159" i="4" s="1"/>
  <c r="J86" i="12"/>
  <c r="J57" i="4"/>
  <c r="J132" i="4" s="1"/>
  <c r="E55" i="4"/>
  <c r="E130" i="4" s="1"/>
  <c r="R54" i="8"/>
  <c r="R99" i="4" s="1"/>
  <c r="R100" i="4"/>
  <c r="Q86" i="12"/>
  <c r="Q57" i="4"/>
  <c r="Q132" i="4" s="1"/>
  <c r="F111" i="11"/>
  <c r="B59" i="8"/>
  <c r="B52" i="4"/>
  <c r="N42" i="6"/>
  <c r="D45" i="6"/>
  <c r="C43" i="6"/>
  <c r="V45" i="6"/>
  <c r="B43" i="6"/>
  <c r="K42" i="5"/>
  <c r="J54" i="7"/>
  <c r="D46" i="6"/>
  <c r="W43" i="6"/>
  <c r="M41" i="6"/>
  <c r="B45" i="6"/>
  <c r="D42" i="6"/>
  <c r="G5" i="5"/>
  <c r="G48" i="5" s="1"/>
  <c r="V27" i="5"/>
  <c r="U27" i="5"/>
  <c r="K48" i="5"/>
  <c r="B170" i="23"/>
  <c r="B176" i="23"/>
  <c r="B172" i="23"/>
  <c r="B175" i="23"/>
  <c r="B179" i="23"/>
  <c r="B62" i="20"/>
  <c r="B171" i="23"/>
  <c r="H176" i="15"/>
  <c r="H185" i="15"/>
  <c r="H182" i="15"/>
  <c r="H178" i="15"/>
  <c r="H233" i="15"/>
  <c r="H183" i="15"/>
  <c r="H179" i="15"/>
  <c r="H71" i="12"/>
  <c r="H70" i="12" s="1"/>
  <c r="H76" i="12"/>
  <c r="T216" i="15"/>
  <c r="J44" i="6"/>
  <c r="O128" i="4"/>
  <c r="D74" i="24"/>
  <c r="D171" i="4" s="1"/>
  <c r="D69" i="4"/>
  <c r="D142" i="4" s="1"/>
  <c r="S79" i="20"/>
  <c r="S170" i="4" s="1"/>
  <c r="I95" i="16"/>
  <c r="D59" i="8"/>
  <c r="D52" i="4"/>
  <c r="N52" i="8"/>
  <c r="N51" i="8" s="1"/>
  <c r="N115" i="11"/>
  <c r="N107" i="11"/>
  <c r="N136" i="11"/>
  <c r="N112" i="11"/>
  <c r="N108" i="11"/>
  <c r="N113" i="11"/>
  <c r="N109" i="11"/>
  <c r="N105" i="11"/>
  <c r="N106" i="11"/>
  <c r="N55" i="8"/>
  <c r="R98" i="12"/>
  <c r="R159" i="4" s="1"/>
  <c r="R86" i="12"/>
  <c r="R57" i="4"/>
  <c r="R132" i="4" s="1"/>
  <c r="V42" i="6"/>
  <c r="J47" i="6"/>
  <c r="W74" i="24"/>
  <c r="W171" i="4" s="1"/>
  <c r="W69" i="4"/>
  <c r="W142" i="4" s="1"/>
  <c r="J161" i="23"/>
  <c r="J158" i="23"/>
  <c r="J163" i="23"/>
  <c r="J155" i="23"/>
  <c r="J151" i="23"/>
  <c r="J61" i="20"/>
  <c r="J160" i="23"/>
  <c r="J154" i="23"/>
  <c r="N74" i="24"/>
  <c r="N171" i="4" s="1"/>
  <c r="N69" i="4"/>
  <c r="N142" i="4" s="1"/>
  <c r="H176" i="23"/>
  <c r="H170" i="23"/>
  <c r="H179" i="23"/>
  <c r="H172" i="23"/>
  <c r="H62" i="20"/>
  <c r="N176" i="23"/>
  <c r="N172" i="23"/>
  <c r="N170" i="23"/>
  <c r="N179" i="23"/>
  <c r="N175" i="23"/>
  <c r="N62" i="20"/>
  <c r="N57" i="20"/>
  <c r="N56" i="20" s="1"/>
  <c r="Q154" i="23"/>
  <c r="Q158" i="23"/>
  <c r="Q163" i="23"/>
  <c r="Q161" i="23"/>
  <c r="Q151" i="23"/>
  <c r="Q61" i="20"/>
  <c r="Q155" i="23"/>
  <c r="U176" i="23"/>
  <c r="U170" i="23"/>
  <c r="U175" i="23"/>
  <c r="U172" i="23"/>
  <c r="U62" i="20"/>
  <c r="U179" i="23"/>
  <c r="V153" i="23"/>
  <c r="U143" i="23"/>
  <c r="U139" i="23"/>
  <c r="U137" i="23"/>
  <c r="U144" i="23"/>
  <c r="U60" i="20"/>
  <c r="U140" i="23"/>
  <c r="U57" i="20"/>
  <c r="U56" i="20" s="1"/>
  <c r="Q160" i="23"/>
  <c r="L146" i="23"/>
  <c r="O146" i="25"/>
  <c r="K163" i="23"/>
  <c r="K151" i="23"/>
  <c r="K61" i="20"/>
  <c r="K57" i="20"/>
  <c r="K56" i="20" s="1"/>
  <c r="K158" i="23"/>
  <c r="K160" i="23"/>
  <c r="K154" i="23"/>
  <c r="K161" i="23"/>
  <c r="K155" i="23"/>
  <c r="U157" i="23"/>
  <c r="J141" i="23"/>
  <c r="J160" i="19"/>
  <c r="D146" i="23"/>
  <c r="I141" i="23"/>
  <c r="E229" i="19"/>
  <c r="E192" i="19"/>
  <c r="E188" i="19"/>
  <c r="E185" i="19"/>
  <c r="E183" i="19"/>
  <c r="E187" i="19"/>
  <c r="E81" i="16"/>
  <c r="E195" i="19"/>
  <c r="E191" i="19"/>
  <c r="Q65" i="4"/>
  <c r="Q138" i="4" s="1"/>
  <c r="S229" i="19"/>
  <c r="S195" i="19"/>
  <c r="S191" i="19"/>
  <c r="S187" i="19"/>
  <c r="S183" i="19"/>
  <c r="S192" i="19"/>
  <c r="S188" i="19"/>
  <c r="S184" i="19"/>
  <c r="S185" i="19"/>
  <c r="S81" i="16"/>
  <c r="S77" i="16"/>
  <c r="S76" i="16" s="1"/>
  <c r="Q190" i="19"/>
  <c r="M184" i="19"/>
  <c r="P160" i="18"/>
  <c r="W65" i="4"/>
  <c r="W138" i="4" s="1"/>
  <c r="R184" i="19"/>
  <c r="U217" i="19"/>
  <c r="U167" i="19"/>
  <c r="U176" i="19"/>
  <c r="U172" i="19"/>
  <c r="U168" i="19"/>
  <c r="U173" i="19"/>
  <c r="U169" i="19"/>
  <c r="U165" i="19"/>
  <c r="U160" i="19" s="1"/>
  <c r="U77" i="16"/>
  <c r="U76" i="16" s="1"/>
  <c r="U80" i="16"/>
  <c r="F173" i="17"/>
  <c r="F169" i="17"/>
  <c r="F165" i="17"/>
  <c r="F161" i="17"/>
  <c r="F53" i="16"/>
  <c r="F174" i="17"/>
  <c r="F170" i="17"/>
  <c r="F166" i="17"/>
  <c r="F162" i="17"/>
  <c r="F175" i="17"/>
  <c r="F167" i="17"/>
  <c r="F163" i="17"/>
  <c r="F168" i="17"/>
  <c r="F164" i="17"/>
  <c r="F172" i="17"/>
  <c r="C190" i="19"/>
  <c r="M172" i="17"/>
  <c r="M168" i="17"/>
  <c r="M164" i="17"/>
  <c r="M173" i="17"/>
  <c r="M169" i="17"/>
  <c r="M165" i="17"/>
  <c r="M161" i="17"/>
  <c r="M175" i="17"/>
  <c r="M174" i="17"/>
  <c r="M163" i="17"/>
  <c r="M162" i="17"/>
  <c r="M53" i="16"/>
  <c r="M170" i="17"/>
  <c r="M167" i="17"/>
  <c r="M166" i="17"/>
  <c r="W108" i="4"/>
  <c r="V217" i="15"/>
  <c r="V213" i="15"/>
  <c r="V209" i="15"/>
  <c r="V218" i="15"/>
  <c r="V214" i="15"/>
  <c r="V210" i="15"/>
  <c r="V253" i="15"/>
  <c r="V211" i="15"/>
  <c r="V220" i="15"/>
  <c r="V78" i="12"/>
  <c r="R166" i="18"/>
  <c r="C173" i="18"/>
  <c r="C169" i="18"/>
  <c r="C165" i="18"/>
  <c r="C161" i="18"/>
  <c r="C217" i="18"/>
  <c r="C174" i="18"/>
  <c r="C170" i="18"/>
  <c r="C162" i="18"/>
  <c r="C168" i="18"/>
  <c r="C175" i="18"/>
  <c r="C172" i="18"/>
  <c r="C97" i="16"/>
  <c r="C95" i="16" s="1"/>
  <c r="C167" i="18"/>
  <c r="C164" i="18"/>
  <c r="C163" i="18"/>
  <c r="N233" i="15"/>
  <c r="N183" i="15"/>
  <c r="N179" i="15"/>
  <c r="N176" i="15"/>
  <c r="N185" i="15"/>
  <c r="N182" i="15"/>
  <c r="N178" i="15"/>
  <c r="N71" i="12"/>
  <c r="N70" i="12" s="1"/>
  <c r="N76" i="12"/>
  <c r="M59" i="8"/>
  <c r="M52" i="4"/>
  <c r="W176" i="15"/>
  <c r="W185" i="15"/>
  <c r="W182" i="15"/>
  <c r="W178" i="15"/>
  <c r="W183" i="15"/>
  <c r="W71" i="12"/>
  <c r="W70" i="12" s="1"/>
  <c r="W179" i="15"/>
  <c r="W76" i="12"/>
  <c r="W233" i="15"/>
  <c r="W115" i="11"/>
  <c r="W107" i="11"/>
  <c r="W136" i="11"/>
  <c r="W112" i="11"/>
  <c r="W108" i="11"/>
  <c r="W113" i="11"/>
  <c r="W109" i="11"/>
  <c r="W105" i="11"/>
  <c r="W55" i="8"/>
  <c r="W52" i="8"/>
  <c r="W51" i="8" s="1"/>
  <c r="W106" i="11"/>
  <c r="E190" i="19"/>
  <c r="F167" i="19"/>
  <c r="F176" i="19"/>
  <c r="F172" i="19"/>
  <c r="F168" i="19"/>
  <c r="F217" i="19"/>
  <c r="F173" i="19"/>
  <c r="F169" i="19"/>
  <c r="F165" i="19"/>
  <c r="F80" i="16"/>
  <c r="F77" i="16"/>
  <c r="F76" i="16" s="1"/>
  <c r="T55" i="7"/>
  <c r="R102" i="4"/>
  <c r="C54" i="8"/>
  <c r="C99" i="4" s="1"/>
  <c r="C100" i="4"/>
  <c r="B54" i="8"/>
  <c r="B99" i="4" s="1"/>
  <c r="B100" i="4"/>
  <c r="R63" i="12"/>
  <c r="S117" i="11"/>
  <c r="L55" i="8"/>
  <c r="L106" i="11"/>
  <c r="L52" i="8"/>
  <c r="L51" i="8" s="1"/>
  <c r="L115" i="11"/>
  <c r="L107" i="11"/>
  <c r="L136" i="11"/>
  <c r="L112" i="11"/>
  <c r="L108" i="11"/>
  <c r="L113" i="11"/>
  <c r="L105" i="11"/>
  <c r="L109" i="11"/>
  <c r="C47" i="6"/>
  <c r="N44" i="6"/>
  <c r="D43" i="6"/>
  <c r="J52" i="7"/>
  <c r="N45" i="6"/>
  <c r="C67" i="8"/>
  <c r="C156" i="4" s="1"/>
  <c r="V48" i="6"/>
  <c r="C42" i="5"/>
  <c r="J46" i="6"/>
  <c r="N5" i="7"/>
  <c r="N55" i="7" s="1"/>
  <c r="D27" i="5"/>
  <c r="N46" i="6"/>
  <c r="Q27" i="5"/>
  <c r="O48" i="6"/>
  <c r="N27" i="5"/>
  <c r="T167" i="4"/>
  <c r="L27" i="5"/>
  <c r="C48" i="5"/>
  <c r="E170" i="23"/>
  <c r="E179" i="23"/>
  <c r="E172" i="23"/>
  <c r="E62" i="20"/>
  <c r="E175" i="23"/>
  <c r="E176" i="23"/>
  <c r="V52" i="8"/>
  <c r="V51" i="8" s="1"/>
  <c r="V115" i="11"/>
  <c r="V107" i="11"/>
  <c r="V136" i="11"/>
  <c r="V112" i="11"/>
  <c r="V108" i="11"/>
  <c r="V113" i="11"/>
  <c r="V109" i="11"/>
  <c r="V105" i="11"/>
  <c r="V55" i="8"/>
  <c r="V106" i="11"/>
  <c r="S59" i="8"/>
  <c r="S52" i="4"/>
  <c r="W173" i="17"/>
  <c r="W169" i="17"/>
  <c r="W165" i="17"/>
  <c r="W161" i="17"/>
  <c r="W174" i="17"/>
  <c r="W170" i="17"/>
  <c r="W166" i="17"/>
  <c r="W162" i="17"/>
  <c r="W168" i="17"/>
  <c r="W167" i="17"/>
  <c r="W164" i="17"/>
  <c r="W53" i="16"/>
  <c r="W175" i="17"/>
  <c r="W172" i="17"/>
  <c r="W163" i="17"/>
  <c r="K100" i="4"/>
  <c r="K54" i="8"/>
  <c r="K99" i="4" s="1"/>
  <c r="O5" i="7"/>
  <c r="H154" i="23"/>
  <c r="H158" i="23"/>
  <c r="H163" i="23"/>
  <c r="H161" i="23"/>
  <c r="H151" i="23"/>
  <c r="H61" i="20"/>
  <c r="H57" i="20"/>
  <c r="H56" i="20" s="1"/>
  <c r="H155" i="23"/>
  <c r="V176" i="23"/>
  <c r="V172" i="23"/>
  <c r="V170" i="23"/>
  <c r="V179" i="23"/>
  <c r="V62" i="20"/>
  <c r="G65" i="4"/>
  <c r="G138" i="4" s="1"/>
  <c r="G218" i="15"/>
  <c r="G214" i="15"/>
  <c r="G210" i="15"/>
  <c r="G253" i="15"/>
  <c r="G211" i="15"/>
  <c r="G220" i="15"/>
  <c r="G209" i="15"/>
  <c r="G213" i="15"/>
  <c r="G217" i="15"/>
  <c r="G78" i="12"/>
  <c r="T52" i="16"/>
  <c r="T101" i="16"/>
  <c r="T164" i="4" s="1"/>
  <c r="T91" i="16"/>
  <c r="T89" i="16" s="1"/>
  <c r="T62" i="4"/>
  <c r="T135" i="4" s="1"/>
  <c r="L220" i="15"/>
  <c r="L217" i="15"/>
  <c r="L213" i="15"/>
  <c r="L209" i="15"/>
  <c r="L218" i="15"/>
  <c r="L214" i="15"/>
  <c r="L210" i="15"/>
  <c r="L253" i="15"/>
  <c r="L211" i="15"/>
  <c r="L78" i="12"/>
  <c r="L71" i="12"/>
  <c r="L70" i="12" s="1"/>
  <c r="S101" i="16"/>
  <c r="S164" i="4" s="1"/>
  <c r="S91" i="16"/>
  <c r="S89" i="16" s="1"/>
  <c r="S52" i="16"/>
  <c r="S62" i="4"/>
  <c r="S135" i="4" s="1"/>
  <c r="T55" i="8"/>
  <c r="T106" i="11"/>
  <c r="T52" i="8"/>
  <c r="T51" i="8" s="1"/>
  <c r="T115" i="11"/>
  <c r="T107" i="11"/>
  <c r="T136" i="11"/>
  <c r="T112" i="11"/>
  <c r="T108" i="11"/>
  <c r="T109" i="11"/>
  <c r="T105" i="11"/>
  <c r="T113" i="11"/>
  <c r="L45" i="6"/>
  <c r="O74" i="24"/>
  <c r="O171" i="4" s="1"/>
  <c r="O69" i="4"/>
  <c r="O142" i="4" s="1"/>
  <c r="B161" i="23"/>
  <c r="B163" i="23"/>
  <c r="B151" i="23"/>
  <c r="B154" i="23"/>
  <c r="B155" i="23"/>
  <c r="B61" i="20"/>
  <c r="B158" i="23"/>
  <c r="R153" i="23"/>
  <c r="H153" i="23"/>
  <c r="K176" i="23"/>
  <c r="K172" i="23"/>
  <c r="K179" i="23"/>
  <c r="K170" i="23"/>
  <c r="K165" i="23" s="1"/>
  <c r="K62" i="20"/>
  <c r="K171" i="23"/>
  <c r="R74" i="24"/>
  <c r="R171" i="4" s="1"/>
  <c r="R69" i="4"/>
  <c r="R142" i="4" s="1"/>
  <c r="M151" i="23"/>
  <c r="M161" i="23"/>
  <c r="M155" i="23"/>
  <c r="M154" i="23"/>
  <c r="M163" i="23"/>
  <c r="M158" i="23"/>
  <c r="M61" i="20"/>
  <c r="M157" i="23"/>
  <c r="B160" i="19"/>
  <c r="G59" i="20"/>
  <c r="G112" i="4" s="1"/>
  <c r="G113" i="4"/>
  <c r="I65" i="4"/>
  <c r="I138" i="4" s="1"/>
  <c r="V65" i="4"/>
  <c r="V138" i="4" s="1"/>
  <c r="I195" i="19"/>
  <c r="I191" i="19"/>
  <c r="I187" i="19"/>
  <c r="I183" i="19"/>
  <c r="I229" i="19"/>
  <c r="I192" i="19"/>
  <c r="I188" i="19"/>
  <c r="I81" i="16"/>
  <c r="I77" i="16"/>
  <c r="I76" i="16" s="1"/>
  <c r="I185" i="19"/>
  <c r="V175" i="18"/>
  <c r="V167" i="18"/>
  <c r="V166" i="18"/>
  <c r="V165" i="18"/>
  <c r="V164" i="18"/>
  <c r="V170" i="18"/>
  <c r="V163" i="18"/>
  <c r="V162" i="18"/>
  <c r="V161" i="18"/>
  <c r="V168" i="18"/>
  <c r="V174" i="18"/>
  <c r="V172" i="18"/>
  <c r="V169" i="18"/>
  <c r="V217" i="18"/>
  <c r="V173" i="18"/>
  <c r="V97" i="16"/>
  <c r="V95" i="16" s="1"/>
  <c r="Q160" i="17"/>
  <c r="I190" i="19"/>
  <c r="E184" i="19"/>
  <c r="W217" i="18"/>
  <c r="D52" i="16"/>
  <c r="D101" i="16"/>
  <c r="D164" i="4" s="1"/>
  <c r="D91" i="16"/>
  <c r="D89" i="16" s="1"/>
  <c r="D62" i="4"/>
  <c r="D135" i="4" s="1"/>
  <c r="L172" i="17"/>
  <c r="L168" i="17"/>
  <c r="L164" i="17"/>
  <c r="L173" i="17"/>
  <c r="L169" i="17"/>
  <c r="L165" i="17"/>
  <c r="L161" i="17"/>
  <c r="L53" i="16"/>
  <c r="L174" i="17"/>
  <c r="L170" i="17"/>
  <c r="L166" i="17"/>
  <c r="L162" i="17"/>
  <c r="L175" i="17"/>
  <c r="L163" i="17"/>
  <c r="L167" i="17"/>
  <c r="J101" i="16"/>
  <c r="J164" i="4" s="1"/>
  <c r="J52" i="16"/>
  <c r="J91" i="16"/>
  <c r="J62" i="4"/>
  <c r="J135" i="4" s="1"/>
  <c r="N217" i="15"/>
  <c r="N213" i="15"/>
  <c r="N209" i="15"/>
  <c r="N218" i="15"/>
  <c r="N214" i="15"/>
  <c r="N210" i="15"/>
  <c r="N253" i="15"/>
  <c r="N211" i="15"/>
  <c r="N220" i="15"/>
  <c r="N78" i="12"/>
  <c r="F233" i="15"/>
  <c r="F183" i="15"/>
  <c r="F179" i="15"/>
  <c r="F176" i="15"/>
  <c r="F185" i="15"/>
  <c r="F182" i="15"/>
  <c r="F178" i="15"/>
  <c r="F71" i="12"/>
  <c r="F70" i="12" s="1"/>
  <c r="F76" i="12"/>
  <c r="E59" i="8"/>
  <c r="E52" i="4"/>
  <c r="O115" i="11"/>
  <c r="O107" i="11"/>
  <c r="O136" i="11"/>
  <c r="O112" i="11"/>
  <c r="O108" i="11"/>
  <c r="O113" i="11"/>
  <c r="O109" i="11"/>
  <c r="O105" i="11"/>
  <c r="O55" i="8"/>
  <c r="O106" i="11"/>
  <c r="O52" i="8"/>
  <c r="O51" i="8" s="1"/>
  <c r="V167" i="19"/>
  <c r="V176" i="19"/>
  <c r="V172" i="19"/>
  <c r="V168" i="19"/>
  <c r="V173" i="19"/>
  <c r="V169" i="19"/>
  <c r="V165" i="19"/>
  <c r="V160" i="19" s="1"/>
  <c r="V217" i="19"/>
  <c r="V77" i="16"/>
  <c r="V76" i="16" s="1"/>
  <c r="V80" i="16"/>
  <c r="S160" i="17"/>
  <c r="I229" i="17"/>
  <c r="C100" i="11"/>
  <c r="U104" i="4"/>
  <c r="B86" i="12"/>
  <c r="B57" i="4"/>
  <c r="B132" i="4" s="1"/>
  <c r="B100" i="11"/>
  <c r="I86" i="12"/>
  <c r="I57" i="4"/>
  <c r="I132" i="4" s="1"/>
  <c r="J63" i="12"/>
  <c r="U106" i="11"/>
  <c r="U52" i="8"/>
  <c r="U51" i="8" s="1"/>
  <c r="U115" i="11"/>
  <c r="U107" i="11"/>
  <c r="U136" i="11"/>
  <c r="U112" i="11"/>
  <c r="U108" i="11"/>
  <c r="U55" i="8"/>
  <c r="U109" i="11"/>
  <c r="U113" i="11"/>
  <c r="U105" i="11"/>
  <c r="U100" i="11" s="1"/>
  <c r="J48" i="6"/>
  <c r="R117" i="11"/>
  <c r="J117" i="11"/>
  <c r="L111" i="11"/>
  <c r="U46" i="6"/>
  <c r="F42" i="6"/>
  <c r="I41" i="6"/>
  <c r="F45" i="6"/>
  <c r="H41" i="6"/>
  <c r="N48" i="6"/>
  <c r="V47" i="6"/>
  <c r="F46" i="6"/>
  <c r="I48" i="5"/>
  <c r="F27" i="5"/>
  <c r="M27" i="5"/>
  <c r="R27" i="5"/>
  <c r="E74" i="24"/>
  <c r="E171" i="4" s="1"/>
  <c r="E69" i="4"/>
  <c r="E142" i="4" s="1"/>
  <c r="E161" i="23"/>
  <c r="E155" i="23"/>
  <c r="E154" i="23"/>
  <c r="E158" i="23"/>
  <c r="E163" i="23"/>
  <c r="E151" i="23"/>
  <c r="E153" i="23"/>
  <c r="E61" i="20"/>
  <c r="E160" i="23"/>
  <c r="Q176" i="23"/>
  <c r="Q170" i="23"/>
  <c r="Q172" i="23"/>
  <c r="Q179" i="23"/>
  <c r="Q62" i="20"/>
  <c r="D195" i="19"/>
  <c r="D191" i="19"/>
  <c r="D187" i="19"/>
  <c r="D183" i="19"/>
  <c r="D229" i="19"/>
  <c r="D192" i="19"/>
  <c r="D188" i="19"/>
  <c r="D185" i="19"/>
  <c r="D81" i="16"/>
  <c r="D77" i="16"/>
  <c r="D76" i="16" s="1"/>
  <c r="F65" i="4"/>
  <c r="F138" i="4" s="1"/>
  <c r="H181" i="15"/>
  <c r="L59" i="8"/>
  <c r="L52" i="4"/>
  <c r="N167" i="19"/>
  <c r="N176" i="19"/>
  <c r="N172" i="19"/>
  <c r="N168" i="19"/>
  <c r="N217" i="19"/>
  <c r="N173" i="19"/>
  <c r="N169" i="19"/>
  <c r="N165" i="19"/>
  <c r="N80" i="16"/>
  <c r="N77" i="16"/>
  <c r="N76" i="16" s="1"/>
  <c r="M217" i="15"/>
  <c r="M213" i="15"/>
  <c r="M209" i="15"/>
  <c r="M218" i="15"/>
  <c r="M214" i="15"/>
  <c r="M210" i="15"/>
  <c r="M253" i="15"/>
  <c r="M211" i="15"/>
  <c r="M220" i="15"/>
  <c r="M78" i="12"/>
  <c r="M71" i="12"/>
  <c r="M70" i="12" s="1"/>
  <c r="M216" i="15"/>
  <c r="I54" i="8"/>
  <c r="I99" i="4" s="1"/>
  <c r="I101" i="4"/>
  <c r="O146" i="23"/>
  <c r="E171" i="23"/>
  <c r="B229" i="19"/>
  <c r="B195" i="19"/>
  <c r="B191" i="19"/>
  <c r="B187" i="19"/>
  <c r="B183" i="19"/>
  <c r="B192" i="19"/>
  <c r="B188" i="19"/>
  <c r="B185" i="19"/>
  <c r="B81" i="16"/>
  <c r="B77" i="16"/>
  <c r="B76" i="16" s="1"/>
  <c r="G216" i="15"/>
  <c r="K52" i="4"/>
  <c r="K59" i="8"/>
  <c r="T48" i="5"/>
  <c r="G74" i="24"/>
  <c r="G171" i="4" s="1"/>
  <c r="G69" i="4"/>
  <c r="G142" i="4" s="1"/>
  <c r="U74" i="24"/>
  <c r="U171" i="4" s="1"/>
  <c r="U69" i="4"/>
  <c r="U142" i="4" s="1"/>
  <c r="R170" i="23"/>
  <c r="R171" i="23"/>
  <c r="R176" i="23"/>
  <c r="R179" i="23"/>
  <c r="R175" i="23"/>
  <c r="R172" i="23"/>
  <c r="R62" i="20"/>
  <c r="J153" i="23"/>
  <c r="V175" i="23"/>
  <c r="R157" i="23"/>
  <c r="F176" i="23"/>
  <c r="F172" i="23"/>
  <c r="F179" i="23"/>
  <c r="F170" i="23"/>
  <c r="F62" i="20"/>
  <c r="F57" i="20"/>
  <c r="F56" i="20" s="1"/>
  <c r="I154" i="23"/>
  <c r="I158" i="23"/>
  <c r="I161" i="23"/>
  <c r="I151" i="23"/>
  <c r="I155" i="23"/>
  <c r="I163" i="23"/>
  <c r="I61" i="20"/>
  <c r="M176" i="23"/>
  <c r="M170" i="23"/>
  <c r="M179" i="23"/>
  <c r="M172" i="23"/>
  <c r="M62" i="20"/>
  <c r="T146" i="23"/>
  <c r="M143" i="23"/>
  <c r="M139" i="23"/>
  <c r="M137" i="23"/>
  <c r="M144" i="23"/>
  <c r="M140" i="23"/>
  <c r="M57" i="20"/>
  <c r="M56" i="20" s="1"/>
  <c r="M60" i="20"/>
  <c r="M153" i="23"/>
  <c r="E157" i="23"/>
  <c r="B137" i="23"/>
  <c r="B143" i="23"/>
  <c r="B139" i="23"/>
  <c r="B57" i="20"/>
  <c r="B56" i="20" s="1"/>
  <c r="B144" i="23"/>
  <c r="B140" i="23"/>
  <c r="B60" i="20"/>
  <c r="R65" i="4"/>
  <c r="R138" i="4" s="1"/>
  <c r="B190" i="19"/>
  <c r="T195" i="19"/>
  <c r="T191" i="19"/>
  <c r="T187" i="19"/>
  <c r="T183" i="19"/>
  <c r="T192" i="19"/>
  <c r="T188" i="19"/>
  <c r="T229" i="19"/>
  <c r="T185" i="19"/>
  <c r="T77" i="16"/>
  <c r="T76" i="16" s="1"/>
  <c r="T190" i="19"/>
  <c r="T81" i="16"/>
  <c r="S146" i="23"/>
  <c r="J65" i="4"/>
  <c r="J138" i="4" s="1"/>
  <c r="K229" i="19"/>
  <c r="K195" i="19"/>
  <c r="K191" i="19"/>
  <c r="K187" i="19"/>
  <c r="K183" i="19"/>
  <c r="K192" i="19"/>
  <c r="K188" i="19"/>
  <c r="K184" i="19"/>
  <c r="K185" i="19"/>
  <c r="K81" i="16"/>
  <c r="K77" i="16"/>
  <c r="K76" i="16" s="1"/>
  <c r="I184" i="19"/>
  <c r="L217" i="18"/>
  <c r="L174" i="18"/>
  <c r="L170" i="18"/>
  <c r="L175" i="18"/>
  <c r="L165" i="18"/>
  <c r="L164" i="18"/>
  <c r="L163" i="18"/>
  <c r="L162" i="18"/>
  <c r="L168" i="18"/>
  <c r="L161" i="18"/>
  <c r="L172" i="18"/>
  <c r="L169" i="18"/>
  <c r="L97" i="16"/>
  <c r="L95" i="16" s="1"/>
  <c r="L167" i="18"/>
  <c r="L173" i="18"/>
  <c r="L166" i="18"/>
  <c r="R190" i="19"/>
  <c r="C65" i="4"/>
  <c r="C138" i="4" s="1"/>
  <c r="J195" i="19"/>
  <c r="J191" i="19"/>
  <c r="J187" i="19"/>
  <c r="J183" i="19"/>
  <c r="J229" i="19"/>
  <c r="J192" i="19"/>
  <c r="J188" i="19"/>
  <c r="J81" i="16"/>
  <c r="J185" i="19"/>
  <c r="J77" i="16"/>
  <c r="J76" i="16" s="1"/>
  <c r="V173" i="17"/>
  <c r="V169" i="17"/>
  <c r="V165" i="17"/>
  <c r="V161" i="17"/>
  <c r="V53" i="16"/>
  <c r="V174" i="17"/>
  <c r="V170" i="17"/>
  <c r="V166" i="17"/>
  <c r="V162" i="17"/>
  <c r="V175" i="17"/>
  <c r="V167" i="17"/>
  <c r="V163" i="17"/>
  <c r="V168" i="17"/>
  <c r="V164" i="17"/>
  <c r="V172" i="17"/>
  <c r="K160" i="17"/>
  <c r="D160" i="17"/>
  <c r="B160" i="17"/>
  <c r="F217" i="15"/>
  <c r="F213" i="15"/>
  <c r="F209" i="15"/>
  <c r="F204" i="15" s="1"/>
  <c r="F218" i="15"/>
  <c r="F214" i="15"/>
  <c r="F210" i="15"/>
  <c r="F253" i="15"/>
  <c r="F211" i="15"/>
  <c r="F220" i="15"/>
  <c r="F78" i="12"/>
  <c r="L171" i="18"/>
  <c r="J173" i="18"/>
  <c r="J169" i="18"/>
  <c r="J217" i="18"/>
  <c r="J174" i="18"/>
  <c r="J167" i="18"/>
  <c r="J165" i="18"/>
  <c r="J164" i="18"/>
  <c r="J163" i="18"/>
  <c r="J162" i="18"/>
  <c r="J97" i="16"/>
  <c r="J95" i="16" s="1"/>
  <c r="J161" i="18"/>
  <c r="J168" i="18"/>
  <c r="J172" i="18"/>
  <c r="J170" i="18"/>
  <c r="J175" i="18"/>
  <c r="R171" i="18"/>
  <c r="O176" i="15"/>
  <c r="O185" i="15"/>
  <c r="O182" i="15"/>
  <c r="O178" i="15"/>
  <c r="O71" i="12"/>
  <c r="O70" i="12" s="1"/>
  <c r="O183" i="15"/>
  <c r="O76" i="12"/>
  <c r="O179" i="15"/>
  <c r="O233" i="15"/>
  <c r="G115" i="11"/>
  <c r="G107" i="11"/>
  <c r="G136" i="11"/>
  <c r="G112" i="11"/>
  <c r="G108" i="11"/>
  <c r="G113" i="11"/>
  <c r="G109" i="11"/>
  <c r="G105" i="11"/>
  <c r="G55" i="8"/>
  <c r="G106" i="11"/>
  <c r="G52" i="8"/>
  <c r="G51" i="8" s="1"/>
  <c r="V67" i="8"/>
  <c r="V156" i="4" s="1"/>
  <c r="U217" i="15"/>
  <c r="U213" i="15"/>
  <c r="U209" i="15"/>
  <c r="U218" i="15"/>
  <c r="U214" i="15"/>
  <c r="U210" i="15"/>
  <c r="U253" i="15"/>
  <c r="U211" i="15"/>
  <c r="U220" i="15"/>
  <c r="U78" i="12"/>
  <c r="U71" i="12"/>
  <c r="U70" i="12" s="1"/>
  <c r="M240" i="17"/>
  <c r="G173" i="17"/>
  <c r="G169" i="17"/>
  <c r="G165" i="17"/>
  <c r="G161" i="17"/>
  <c r="G174" i="17"/>
  <c r="G170" i="17"/>
  <c r="G166" i="17"/>
  <c r="G162" i="17"/>
  <c r="G168" i="17"/>
  <c r="G167" i="17"/>
  <c r="G175" i="17"/>
  <c r="G164" i="17"/>
  <c r="G163" i="17"/>
  <c r="G172" i="17"/>
  <c r="G53" i="16"/>
  <c r="E104" i="4"/>
  <c r="B63" i="12"/>
  <c r="U111" i="11"/>
  <c r="B117" i="11"/>
  <c r="U48" i="6"/>
  <c r="B46" i="6"/>
  <c r="F44" i="6"/>
  <c r="R44" i="6"/>
  <c r="R41" i="6" s="1"/>
  <c r="U44" i="6"/>
  <c r="U41" i="6" s="1"/>
  <c r="P27" i="5"/>
  <c r="F48" i="6"/>
  <c r="D48" i="6"/>
  <c r="C43" i="5"/>
  <c r="F5" i="7"/>
  <c r="V43" i="6"/>
  <c r="I47" i="5"/>
  <c r="G47" i="6"/>
  <c r="W128" i="4"/>
  <c r="J27" i="5"/>
  <c r="I74" i="24"/>
  <c r="I171" i="4" s="1"/>
  <c r="I69" i="4"/>
  <c r="I142" i="4" s="1"/>
  <c r="N65" i="4"/>
  <c r="N138" i="4" s="1"/>
  <c r="D184" i="19"/>
  <c r="O218" i="15"/>
  <c r="O214" i="15"/>
  <c r="O210" i="15"/>
  <c r="O253" i="15"/>
  <c r="O211" i="15"/>
  <c r="O220" i="15"/>
  <c r="O209" i="15"/>
  <c r="O213" i="15"/>
  <c r="O217" i="15"/>
  <c r="O78" i="12"/>
  <c r="P160" i="23"/>
  <c r="V74" i="24"/>
  <c r="V171" i="4" s="1"/>
  <c r="V69" i="4"/>
  <c r="V142" i="4" s="1"/>
  <c r="E143" i="23"/>
  <c r="E139" i="23"/>
  <c r="E137" i="23"/>
  <c r="E144" i="23"/>
  <c r="E140" i="23"/>
  <c r="E57" i="20"/>
  <c r="E56" i="20" s="1"/>
  <c r="E60" i="20"/>
  <c r="P65" i="4"/>
  <c r="F160" i="18"/>
  <c r="N173" i="17"/>
  <c r="N169" i="17"/>
  <c r="N165" i="17"/>
  <c r="N161" i="17"/>
  <c r="N53" i="16"/>
  <c r="N174" i="17"/>
  <c r="N170" i="17"/>
  <c r="N166" i="17"/>
  <c r="N162" i="17"/>
  <c r="N175" i="17"/>
  <c r="N167" i="17"/>
  <c r="N163" i="17"/>
  <c r="N164" i="17"/>
  <c r="N172" i="17"/>
  <c r="N168" i="17"/>
  <c r="J160" i="17"/>
  <c r="B160" i="18"/>
  <c r="G181" i="15"/>
  <c r="Q74" i="24"/>
  <c r="Q171" i="4" s="1"/>
  <c r="Q69" i="4"/>
  <c r="Q142" i="4" s="1"/>
  <c r="M74" i="24"/>
  <c r="M171" i="4" s="1"/>
  <c r="M69" i="4"/>
  <c r="M142" i="4" s="1"/>
  <c r="J170" i="23"/>
  <c r="J179" i="23"/>
  <c r="J172" i="23"/>
  <c r="J175" i="23"/>
  <c r="J176" i="23"/>
  <c r="J62" i="20"/>
  <c r="F74" i="24"/>
  <c r="F171" i="4" s="1"/>
  <c r="F69" i="4"/>
  <c r="F142" i="4" s="1"/>
  <c r="B153" i="23"/>
  <c r="M175" i="23"/>
  <c r="P157" i="23"/>
  <c r="P175" i="23"/>
  <c r="F171" i="23"/>
  <c r="L74" i="24"/>
  <c r="L171" i="4" s="1"/>
  <c r="L69" i="4"/>
  <c r="L142" i="4" s="1"/>
  <c r="E141" i="23"/>
  <c r="I160" i="23"/>
  <c r="Q171" i="23"/>
  <c r="W165" i="23"/>
  <c r="H171" i="23"/>
  <c r="B141" i="23"/>
  <c r="D65" i="4"/>
  <c r="D138" i="4" s="1"/>
  <c r="Q137" i="23"/>
  <c r="Q143" i="23"/>
  <c r="Q139" i="23"/>
  <c r="Q140" i="23"/>
  <c r="Q60" i="20"/>
  <c r="Q57" i="20"/>
  <c r="Q56" i="20" s="1"/>
  <c r="Q144" i="23"/>
  <c r="W59" i="20"/>
  <c r="W112" i="4" s="1"/>
  <c r="W113" i="4"/>
  <c r="T184" i="19"/>
  <c r="L195" i="19"/>
  <c r="L191" i="19"/>
  <c r="L187" i="19"/>
  <c r="L183" i="19"/>
  <c r="L229" i="19"/>
  <c r="L192" i="19"/>
  <c r="L188" i="19"/>
  <c r="L185" i="19"/>
  <c r="L77" i="16"/>
  <c r="L76" i="16" s="1"/>
  <c r="L81" i="16"/>
  <c r="T217" i="18"/>
  <c r="T174" i="18"/>
  <c r="T170" i="18"/>
  <c r="T175" i="18"/>
  <c r="T169" i="18"/>
  <c r="T173" i="18"/>
  <c r="T167" i="18"/>
  <c r="T165" i="18"/>
  <c r="T164" i="18"/>
  <c r="T163" i="18"/>
  <c r="T162" i="18"/>
  <c r="T161" i="18"/>
  <c r="T168" i="18"/>
  <c r="T97" i="16"/>
  <c r="T95" i="16" s="1"/>
  <c r="T172" i="18"/>
  <c r="G175" i="18"/>
  <c r="G167" i="18"/>
  <c r="G163" i="18"/>
  <c r="G172" i="18"/>
  <c r="G168" i="18"/>
  <c r="G164" i="18"/>
  <c r="G173" i="18"/>
  <c r="G217" i="18"/>
  <c r="G170" i="18"/>
  <c r="G174" i="18"/>
  <c r="G165" i="18"/>
  <c r="G162" i="18"/>
  <c r="G161" i="18"/>
  <c r="G97" i="16"/>
  <c r="G95" i="16" s="1"/>
  <c r="G169" i="18"/>
  <c r="K166" i="18"/>
  <c r="O65" i="4"/>
  <c r="O138" i="4" s="1"/>
  <c r="L190" i="19"/>
  <c r="J184" i="19"/>
  <c r="M217" i="19"/>
  <c r="M167" i="19"/>
  <c r="M176" i="19"/>
  <c r="M172" i="19"/>
  <c r="M168" i="19"/>
  <c r="M173" i="19"/>
  <c r="M169" i="19"/>
  <c r="M165" i="19"/>
  <c r="M160" i="19" s="1"/>
  <c r="M80" i="16"/>
  <c r="M77" i="16"/>
  <c r="M76" i="16" s="1"/>
  <c r="I171" i="18"/>
  <c r="N171" i="17"/>
  <c r="W218" i="15"/>
  <c r="W214" i="15"/>
  <c r="W210" i="15"/>
  <c r="W253" i="15"/>
  <c r="W211" i="15"/>
  <c r="W220" i="15"/>
  <c r="W213" i="15"/>
  <c r="W217" i="15"/>
  <c r="W78" i="12"/>
  <c r="W209" i="15"/>
  <c r="L171" i="17"/>
  <c r="P176" i="15"/>
  <c r="P185" i="15"/>
  <c r="P182" i="15"/>
  <c r="P178" i="15"/>
  <c r="P233" i="15"/>
  <c r="P183" i="15"/>
  <c r="P179" i="15"/>
  <c r="P71" i="12"/>
  <c r="P70" i="12" s="1"/>
  <c r="P76" i="12"/>
  <c r="J166" i="18"/>
  <c r="W216" i="15"/>
  <c r="S173" i="18"/>
  <c r="S169" i="18"/>
  <c r="S165" i="18"/>
  <c r="S161" i="18"/>
  <c r="S217" i="18"/>
  <c r="S174" i="18"/>
  <c r="S170" i="18"/>
  <c r="S162" i="18"/>
  <c r="S175" i="18"/>
  <c r="S97" i="16"/>
  <c r="S95" i="16" s="1"/>
  <c r="S167" i="18"/>
  <c r="S164" i="18"/>
  <c r="S163" i="18"/>
  <c r="S172" i="18"/>
  <c r="S168" i="18"/>
  <c r="Q172" i="18"/>
  <c r="Q168" i="18"/>
  <c r="Q164" i="18"/>
  <c r="Q173" i="18"/>
  <c r="Q169" i="18"/>
  <c r="Q165" i="18"/>
  <c r="Q161" i="18"/>
  <c r="Q217" i="18"/>
  <c r="Q175" i="18"/>
  <c r="Q170" i="18"/>
  <c r="Q97" i="16"/>
  <c r="Q95" i="16" s="1"/>
  <c r="Q174" i="18"/>
  <c r="Q167" i="18"/>
  <c r="Q163" i="18"/>
  <c r="Q162" i="18"/>
  <c r="Q171" i="18"/>
  <c r="V216" i="15"/>
  <c r="P181" i="15"/>
  <c r="J171" i="18"/>
  <c r="O181" i="15"/>
  <c r="T59" i="8"/>
  <c r="T52" i="4"/>
  <c r="V171" i="19"/>
  <c r="N67" i="8"/>
  <c r="N156" i="4" s="1"/>
  <c r="Q54" i="8"/>
  <c r="Q99" i="4" s="1"/>
  <c r="Q101" i="4"/>
  <c r="O55" i="4"/>
  <c r="V55" i="4"/>
  <c r="U55" i="4"/>
  <c r="U130" i="4" s="1"/>
  <c r="P65" i="8"/>
  <c r="P154" i="4" s="1"/>
  <c r="P99" i="4"/>
  <c r="M106" i="11"/>
  <c r="M52" i="8"/>
  <c r="M51" i="8" s="1"/>
  <c r="M115" i="11"/>
  <c r="M107" i="11"/>
  <c r="M136" i="11"/>
  <c r="M112" i="11"/>
  <c r="M108" i="11"/>
  <c r="M113" i="11"/>
  <c r="M105" i="11"/>
  <c r="M109" i="11"/>
  <c r="M55" i="8"/>
  <c r="R59" i="8"/>
  <c r="R52" i="4"/>
  <c r="D55" i="8"/>
  <c r="D106" i="11"/>
  <c r="D52" i="8"/>
  <c r="D51" i="8" s="1"/>
  <c r="D115" i="11"/>
  <c r="D107" i="11"/>
  <c r="D136" i="11"/>
  <c r="D112" i="11"/>
  <c r="D108" i="11"/>
  <c r="D109" i="11"/>
  <c r="D113" i="11"/>
  <c r="D105" i="11"/>
  <c r="J54" i="8"/>
  <c r="J99" i="4" s="1"/>
  <c r="J100" i="4"/>
  <c r="U47" i="6"/>
  <c r="T45" i="6"/>
  <c r="T41" i="6" s="1"/>
  <c r="J42" i="6"/>
  <c r="K45" i="5"/>
  <c r="L44" i="6"/>
  <c r="H27" i="5"/>
  <c r="Q59" i="8"/>
  <c r="Q52" i="4"/>
  <c r="L48" i="6"/>
  <c r="U45" i="6"/>
  <c r="W41" i="6"/>
  <c r="C45" i="6"/>
  <c r="C41" i="6" s="1"/>
  <c r="N43" i="6"/>
  <c r="S46" i="5"/>
  <c r="W27" i="5"/>
  <c r="F47" i="6"/>
  <c r="I46" i="5"/>
  <c r="E27" i="5"/>
  <c r="S46" i="6"/>
  <c r="S41" i="6" s="1"/>
  <c r="B27" i="5"/>
  <c r="N132" i="23" l="1"/>
  <c r="L114" i="4"/>
  <c r="L78" i="20"/>
  <c r="L169" i="4" s="1"/>
  <c r="L59" i="20"/>
  <c r="P165" i="23"/>
  <c r="G115" i="4"/>
  <c r="G79" i="20"/>
  <c r="G170" i="4" s="1"/>
  <c r="O114" i="4"/>
  <c r="O78" i="20"/>
  <c r="O169" i="4" s="1"/>
  <c r="O59" i="20"/>
  <c r="C113" i="4"/>
  <c r="C59" i="20"/>
  <c r="C77" i="20"/>
  <c r="C168" i="4" s="1"/>
  <c r="N113" i="4"/>
  <c r="N77" i="20"/>
  <c r="N168" i="4" s="1"/>
  <c r="Q146" i="23"/>
  <c r="O115" i="4"/>
  <c r="O79" i="20"/>
  <c r="O170" i="4" s="1"/>
  <c r="C114" i="4"/>
  <c r="C78" i="20"/>
  <c r="C169" i="4" s="1"/>
  <c r="M132" i="23"/>
  <c r="Q165" i="23"/>
  <c r="D114" i="4"/>
  <c r="D59" i="20"/>
  <c r="D78" i="20"/>
  <c r="D169" i="4" s="1"/>
  <c r="F114" i="4"/>
  <c r="F78" i="20"/>
  <c r="F169" i="4" s="1"/>
  <c r="N114" i="4"/>
  <c r="N78" i="20"/>
  <c r="N169" i="4" s="1"/>
  <c r="K146" i="23"/>
  <c r="F113" i="4"/>
  <c r="F77" i="20"/>
  <c r="F168" i="4" s="1"/>
  <c r="W53" i="7"/>
  <c r="W55" i="7"/>
  <c r="E52" i="7"/>
  <c r="J178" i="19"/>
  <c r="Q178" i="19"/>
  <c r="N178" i="19"/>
  <c r="V110" i="4"/>
  <c r="V102" i="16"/>
  <c r="V165" i="4" s="1"/>
  <c r="M178" i="19"/>
  <c r="F110" i="4"/>
  <c r="F102" i="16"/>
  <c r="F165" i="4" s="1"/>
  <c r="W110" i="4"/>
  <c r="W102" i="16"/>
  <c r="W165" i="4" s="1"/>
  <c r="H108" i="4"/>
  <c r="H100" i="16"/>
  <c r="H163" i="4" s="1"/>
  <c r="L178" i="19"/>
  <c r="E160" i="19"/>
  <c r="O160" i="18"/>
  <c r="M160" i="18"/>
  <c r="P91" i="16"/>
  <c r="P89" i="16" s="1"/>
  <c r="P62" i="4"/>
  <c r="P135" i="4" s="1"/>
  <c r="P101" i="16"/>
  <c r="P164" i="4" s="1"/>
  <c r="P52" i="16"/>
  <c r="R91" i="16"/>
  <c r="R89" i="16" s="1"/>
  <c r="R62" i="4"/>
  <c r="R135" i="4" s="1"/>
  <c r="R101" i="16"/>
  <c r="R164" i="4" s="1"/>
  <c r="R52" i="16"/>
  <c r="R61" i="4" s="1"/>
  <c r="R134" i="4" s="1"/>
  <c r="B91" i="16"/>
  <c r="B89" i="16" s="1"/>
  <c r="B62" i="4"/>
  <c r="B135" i="4" s="1"/>
  <c r="B101" i="16"/>
  <c r="B164" i="4" s="1"/>
  <c r="B52" i="16"/>
  <c r="B61" i="4" s="1"/>
  <c r="B134" i="4" s="1"/>
  <c r="Q160" i="18"/>
  <c r="P160" i="17"/>
  <c r="S54" i="7"/>
  <c r="U54" i="7"/>
  <c r="U52" i="7"/>
  <c r="S52" i="7"/>
  <c r="W52" i="7"/>
  <c r="V171" i="15"/>
  <c r="W171" i="15"/>
  <c r="Q52" i="7"/>
  <c r="B73" i="12"/>
  <c r="B102" i="4" s="1"/>
  <c r="S96" i="12"/>
  <c r="S157" i="4" s="1"/>
  <c r="B52" i="7"/>
  <c r="E73" i="12"/>
  <c r="E102" i="4" s="1"/>
  <c r="U55" i="7"/>
  <c r="S55" i="7"/>
  <c r="B98" i="12"/>
  <c r="B159" i="4" s="1"/>
  <c r="R53" i="7"/>
  <c r="P53" i="7"/>
  <c r="B53" i="7"/>
  <c r="Q54" i="7"/>
  <c r="G53" i="7"/>
  <c r="M54" i="7"/>
  <c r="M53" i="7"/>
  <c r="C96" i="12"/>
  <c r="C157" i="4" s="1"/>
  <c r="C55" i="4"/>
  <c r="C130" i="4" s="1"/>
  <c r="M52" i="7"/>
  <c r="Q53" i="7"/>
  <c r="E117" i="11"/>
  <c r="E101" i="4"/>
  <c r="E67" i="8"/>
  <c r="E156" i="4" s="1"/>
  <c r="H52" i="7"/>
  <c r="P54" i="7"/>
  <c r="V100" i="11"/>
  <c r="H53" i="7"/>
  <c r="G100" i="11"/>
  <c r="L101" i="4"/>
  <c r="L67" i="8"/>
  <c r="L156" i="4" s="1"/>
  <c r="L117" i="11"/>
  <c r="C52" i="7"/>
  <c r="H99" i="4"/>
  <c r="H65" i="8"/>
  <c r="H154" i="4" s="1"/>
  <c r="P55" i="7"/>
  <c r="H54" i="7"/>
  <c r="C53" i="7"/>
  <c r="U101" i="4"/>
  <c r="U67" i="8"/>
  <c r="U156" i="4" s="1"/>
  <c r="R54" i="7"/>
  <c r="C54" i="7"/>
  <c r="B54" i="7"/>
  <c r="I55" i="7"/>
  <c r="G55" i="7"/>
  <c r="K65" i="8"/>
  <c r="K154" i="4" s="1"/>
  <c r="G54" i="7"/>
  <c r="Q65" i="8"/>
  <c r="Q154" i="4" s="1"/>
  <c r="S65" i="8"/>
  <c r="S154" i="4" s="1"/>
  <c r="R65" i="8"/>
  <c r="R154" i="4" s="1"/>
  <c r="R55" i="7"/>
  <c r="E55" i="7"/>
  <c r="E54" i="7"/>
  <c r="E47" i="7"/>
  <c r="L55" i="7"/>
  <c r="I54" i="7"/>
  <c r="K47" i="7"/>
  <c r="I53" i="7"/>
  <c r="G48" i="6"/>
  <c r="G42" i="6"/>
  <c r="G44" i="6"/>
  <c r="G43" i="6"/>
  <c r="G45" i="6"/>
  <c r="S43" i="5"/>
  <c r="S44" i="5"/>
  <c r="S47" i="5"/>
  <c r="O42" i="6"/>
  <c r="O44" i="6"/>
  <c r="O46" i="6"/>
  <c r="O45" i="6"/>
  <c r="O43" i="6"/>
  <c r="L52" i="7"/>
  <c r="L53" i="7"/>
  <c r="S42" i="5"/>
  <c r="I44" i="5"/>
  <c r="I45" i="5"/>
  <c r="I42" i="5"/>
  <c r="I41" i="5" s="1"/>
  <c r="I43" i="5"/>
  <c r="G46" i="6"/>
  <c r="G41" i="6" s="1"/>
  <c r="B41" i="6"/>
  <c r="Q42" i="6"/>
  <c r="Q41" i="6" s="1"/>
  <c r="Q43" i="6"/>
  <c r="Q45" i="6"/>
  <c r="Q44" i="6"/>
  <c r="K42" i="6"/>
  <c r="K43" i="6"/>
  <c r="K44" i="6"/>
  <c r="K48" i="6"/>
  <c r="K45" i="6"/>
  <c r="K46" i="6"/>
  <c r="S45" i="5"/>
  <c r="L41" i="6"/>
  <c r="W47" i="7"/>
  <c r="E43" i="6"/>
  <c r="E42" i="6"/>
  <c r="E44" i="6"/>
  <c r="E45" i="6"/>
  <c r="E48" i="6"/>
  <c r="E46" i="6"/>
  <c r="O47" i="6"/>
  <c r="O41" i="6" s="1"/>
  <c r="J79" i="20"/>
  <c r="J170" i="4" s="1"/>
  <c r="J115" i="4"/>
  <c r="J59" i="20"/>
  <c r="J113" i="4"/>
  <c r="J77" i="20"/>
  <c r="J168" i="4" s="1"/>
  <c r="J129" i="4"/>
  <c r="E79" i="16"/>
  <c r="E109" i="4"/>
  <c r="E101" i="16"/>
  <c r="E164" i="4" s="1"/>
  <c r="D79" i="16"/>
  <c r="D108" i="4" s="1"/>
  <c r="D110" i="4"/>
  <c r="D102" i="16"/>
  <c r="D165" i="4" s="1"/>
  <c r="R96" i="12"/>
  <c r="R55" i="4"/>
  <c r="R130" i="4" s="1"/>
  <c r="E204" i="15"/>
  <c r="G160" i="18"/>
  <c r="L110" i="4"/>
  <c r="L102" i="16"/>
  <c r="L165" i="4" s="1"/>
  <c r="L79" i="16"/>
  <c r="L108" i="4" s="1"/>
  <c r="Q59" i="20"/>
  <c r="Q113" i="4"/>
  <c r="Q77" i="20"/>
  <c r="Q168" i="4" s="1"/>
  <c r="O204" i="15"/>
  <c r="F52" i="7"/>
  <c r="F53" i="7"/>
  <c r="F54" i="7"/>
  <c r="G91" i="16"/>
  <c r="G101" i="16"/>
  <c r="G164" i="4" s="1"/>
  <c r="G52" i="16"/>
  <c r="G62" i="4"/>
  <c r="G135" i="4" s="1"/>
  <c r="J160" i="18"/>
  <c r="K178" i="19"/>
  <c r="Q79" i="20"/>
  <c r="Q170" i="4" s="1"/>
  <c r="Q115" i="4"/>
  <c r="E146" i="23"/>
  <c r="B114" i="4"/>
  <c r="B78" i="20"/>
  <c r="B169" i="4" s="1"/>
  <c r="T54" i="8"/>
  <c r="T100" i="4"/>
  <c r="T66" i="8"/>
  <c r="T155" i="4" s="1"/>
  <c r="G107" i="4"/>
  <c r="G101" i="12"/>
  <c r="G162" i="4" s="1"/>
  <c r="H146" i="23"/>
  <c r="S129" i="4"/>
  <c r="N5" i="5"/>
  <c r="N48" i="5" s="1"/>
  <c r="V204" i="15"/>
  <c r="M160" i="17"/>
  <c r="S110" i="4"/>
  <c r="S102" i="16"/>
  <c r="S165" i="4" s="1"/>
  <c r="S79" i="16"/>
  <c r="S108" i="4" s="1"/>
  <c r="S98" i="4" s="1"/>
  <c r="E110" i="4"/>
  <c r="E102" i="16"/>
  <c r="E165" i="4" s="1"/>
  <c r="U59" i="20"/>
  <c r="U113" i="4"/>
  <c r="U77" i="20"/>
  <c r="U168" i="4" s="1"/>
  <c r="N165" i="23"/>
  <c r="J114" i="4"/>
  <c r="J78" i="20"/>
  <c r="J169" i="4" s="1"/>
  <c r="H75" i="12"/>
  <c r="H105" i="4"/>
  <c r="H99" i="12"/>
  <c r="H160" i="4" s="1"/>
  <c r="H171" i="15"/>
  <c r="B129" i="4"/>
  <c r="U101" i="16"/>
  <c r="U164" i="4" s="1"/>
  <c r="U91" i="16"/>
  <c r="U52" i="16"/>
  <c r="U62" i="4"/>
  <c r="U135" i="4" s="1"/>
  <c r="S112" i="4"/>
  <c r="S76" i="20"/>
  <c r="I59" i="20"/>
  <c r="I113" i="4"/>
  <c r="I77" i="20"/>
  <c r="I168" i="4" s="1"/>
  <c r="R114" i="4"/>
  <c r="R78" i="20"/>
  <c r="R169" i="4" s="1"/>
  <c r="I129" i="4"/>
  <c r="V53" i="7"/>
  <c r="V54" i="7"/>
  <c r="V52" i="7"/>
  <c r="S41" i="5"/>
  <c r="F54" i="8"/>
  <c r="F100" i="4"/>
  <c r="F66" i="8"/>
  <c r="F155" i="4" s="1"/>
  <c r="T107" i="4"/>
  <c r="T101" i="12"/>
  <c r="T162" i="4" s="1"/>
  <c r="T73" i="12"/>
  <c r="E59" i="20"/>
  <c r="E113" i="4"/>
  <c r="E77" i="20"/>
  <c r="E168" i="4" s="1"/>
  <c r="L204" i="15"/>
  <c r="N100" i="11"/>
  <c r="D204" i="15"/>
  <c r="I165" i="23"/>
  <c r="T47" i="7"/>
  <c r="D100" i="11"/>
  <c r="T129" i="4"/>
  <c r="J41" i="6"/>
  <c r="M54" i="8"/>
  <c r="M100" i="4"/>
  <c r="M66" i="8"/>
  <c r="M155" i="4" s="1"/>
  <c r="P75" i="12"/>
  <c r="P105" i="4"/>
  <c r="P99" i="12"/>
  <c r="P160" i="4" s="1"/>
  <c r="P171" i="15"/>
  <c r="J5" i="5"/>
  <c r="O75" i="12"/>
  <c r="O105" i="4"/>
  <c r="O99" i="12"/>
  <c r="O160" i="4" s="1"/>
  <c r="I114" i="4"/>
  <c r="I78" i="20"/>
  <c r="I169" i="4" s="1"/>
  <c r="N79" i="16"/>
  <c r="N108" i="4" s="1"/>
  <c r="N109" i="4"/>
  <c r="O54" i="8"/>
  <c r="O100" i="4"/>
  <c r="O66" i="8"/>
  <c r="O155" i="4" s="1"/>
  <c r="N204" i="15"/>
  <c r="M114" i="4"/>
  <c r="M78" i="20"/>
  <c r="M169" i="4" s="1"/>
  <c r="L107" i="4"/>
  <c r="L73" i="12"/>
  <c r="L101" i="12"/>
  <c r="L162" i="4" s="1"/>
  <c r="V165" i="23"/>
  <c r="O52" i="7"/>
  <c r="O53" i="7"/>
  <c r="O55" i="7"/>
  <c r="J47" i="7"/>
  <c r="V107" i="4"/>
  <c r="V101" i="12"/>
  <c r="V162" i="4" s="1"/>
  <c r="J146" i="23"/>
  <c r="D129" i="4"/>
  <c r="B165" i="23"/>
  <c r="D41" i="6"/>
  <c r="B65" i="8"/>
  <c r="B154" i="4" s="1"/>
  <c r="F55" i="7"/>
  <c r="E101" i="12"/>
  <c r="E162" i="4" s="1"/>
  <c r="E107" i="4"/>
  <c r="R178" i="19"/>
  <c r="V146" i="23"/>
  <c r="P115" i="4"/>
  <c r="P79" i="20"/>
  <c r="P170" i="4" s="1"/>
  <c r="I65" i="8"/>
  <c r="I61" i="4"/>
  <c r="I134" i="4" s="1"/>
  <c r="F100" i="11"/>
  <c r="D107" i="4"/>
  <c r="D73" i="12"/>
  <c r="D101" i="12"/>
  <c r="D162" i="4" s="1"/>
  <c r="K160" i="18"/>
  <c r="R160" i="18"/>
  <c r="U110" i="4"/>
  <c r="U102" i="16"/>
  <c r="U165" i="4" s="1"/>
  <c r="U146" i="23"/>
  <c r="E5" i="5"/>
  <c r="L160" i="18"/>
  <c r="B59" i="20"/>
  <c r="B113" i="4"/>
  <c r="B77" i="20"/>
  <c r="B168" i="4" s="1"/>
  <c r="G75" i="12"/>
  <c r="G105" i="4"/>
  <c r="G99" i="12"/>
  <c r="G160" i="4" s="1"/>
  <c r="P59" i="20"/>
  <c r="P78" i="20"/>
  <c r="P169" i="4" s="1"/>
  <c r="P114" i="4"/>
  <c r="O171" i="15"/>
  <c r="R5" i="5"/>
  <c r="R48" i="5" s="1"/>
  <c r="F41" i="6"/>
  <c r="F75" i="12"/>
  <c r="F105" i="4"/>
  <c r="F99" i="12"/>
  <c r="F160" i="4" s="1"/>
  <c r="T100" i="11"/>
  <c r="V115" i="4"/>
  <c r="V79" i="20"/>
  <c r="V170" i="4" s="1"/>
  <c r="U129" i="4"/>
  <c r="H160" i="18"/>
  <c r="S160" i="18"/>
  <c r="T160" i="18"/>
  <c r="P5" i="5"/>
  <c r="B96" i="12"/>
  <c r="B157" i="4" s="1"/>
  <c r="B55" i="4"/>
  <c r="B130" i="4" s="1"/>
  <c r="V101" i="16"/>
  <c r="V164" i="4" s="1"/>
  <c r="V91" i="16"/>
  <c r="V52" i="16"/>
  <c r="V62" i="4"/>
  <c r="V135" i="4" s="1"/>
  <c r="J110" i="4"/>
  <c r="J102" i="16"/>
  <c r="J165" i="4" s="1"/>
  <c r="J79" i="16"/>
  <c r="J108" i="4" s="1"/>
  <c r="M59" i="20"/>
  <c r="M77" i="20"/>
  <c r="M168" i="4" s="1"/>
  <c r="M113" i="4"/>
  <c r="F115" i="4"/>
  <c r="F79" i="20"/>
  <c r="F170" i="4" s="1"/>
  <c r="F59" i="20"/>
  <c r="R165" i="23"/>
  <c r="N160" i="19"/>
  <c r="M5" i="5"/>
  <c r="M48" i="5" s="1"/>
  <c r="O100" i="11"/>
  <c r="E129" i="4"/>
  <c r="E51" i="4"/>
  <c r="N107" i="4"/>
  <c r="N101" i="12"/>
  <c r="N162" i="4" s="1"/>
  <c r="L52" i="16"/>
  <c r="L101" i="16"/>
  <c r="L164" i="4" s="1"/>
  <c r="L91" i="16"/>
  <c r="L62" i="4"/>
  <c r="L135" i="4" s="1"/>
  <c r="V160" i="18"/>
  <c r="I178" i="19"/>
  <c r="E115" i="4"/>
  <c r="E79" i="20"/>
  <c r="E170" i="4" s="1"/>
  <c r="L5" i="5"/>
  <c r="Q5" i="5"/>
  <c r="Q48" i="5" s="1"/>
  <c r="N171" i="15"/>
  <c r="W76" i="20"/>
  <c r="W167" i="4" s="1"/>
  <c r="E178" i="19"/>
  <c r="U132" i="23"/>
  <c r="U165" i="23"/>
  <c r="U5" i="5"/>
  <c r="K41" i="5"/>
  <c r="N41" i="6"/>
  <c r="I160" i="18"/>
  <c r="M110" i="4"/>
  <c r="M102" i="16"/>
  <c r="M165" i="4" s="1"/>
  <c r="R146" i="23"/>
  <c r="R132" i="23"/>
  <c r="U178" i="19"/>
  <c r="D47" i="7"/>
  <c r="U101" i="12"/>
  <c r="U162" i="4" s="1"/>
  <c r="U107" i="4"/>
  <c r="E114" i="4"/>
  <c r="E78" i="20"/>
  <c r="E169" i="4" s="1"/>
  <c r="U54" i="8"/>
  <c r="U100" i="4"/>
  <c r="U66" i="8"/>
  <c r="U155" i="4" s="1"/>
  <c r="U73" i="12"/>
  <c r="I79" i="16"/>
  <c r="I108" i="4" s="1"/>
  <c r="I110" i="4"/>
  <c r="I102" i="16"/>
  <c r="I165" i="4" s="1"/>
  <c r="K115" i="4"/>
  <c r="K79" i="20"/>
  <c r="K170" i="4" s="1"/>
  <c r="F160" i="17"/>
  <c r="V75" i="12"/>
  <c r="V105" i="4"/>
  <c r="V99" i="12"/>
  <c r="V160" i="4" s="1"/>
  <c r="I75" i="12"/>
  <c r="I105" i="4"/>
  <c r="I99" i="12"/>
  <c r="I160" i="4" s="1"/>
  <c r="V130" i="4"/>
  <c r="M165" i="23"/>
  <c r="M146" i="23"/>
  <c r="M129" i="4"/>
  <c r="B5" i="5"/>
  <c r="B48" i="5" s="1"/>
  <c r="M100" i="11"/>
  <c r="G160" i="17"/>
  <c r="V160" i="17"/>
  <c r="K110" i="4"/>
  <c r="K79" i="16"/>
  <c r="K102" i="16"/>
  <c r="K165" i="4" s="1"/>
  <c r="T178" i="19"/>
  <c r="F165" i="23"/>
  <c r="B178" i="19"/>
  <c r="L129" i="4"/>
  <c r="F5" i="5"/>
  <c r="L160" i="17"/>
  <c r="B146" i="23"/>
  <c r="G204" i="15"/>
  <c r="W91" i="16"/>
  <c r="W101" i="16"/>
  <c r="W164" i="4" s="1"/>
  <c r="W52" i="16"/>
  <c r="W62" i="4"/>
  <c r="W135" i="4" s="1"/>
  <c r="W160" i="17"/>
  <c r="L100" i="11"/>
  <c r="W54" i="8"/>
  <c r="W100" i="4"/>
  <c r="W66" i="8"/>
  <c r="W155" i="4" s="1"/>
  <c r="C160" i="18"/>
  <c r="M91" i="16"/>
  <c r="M52" i="16"/>
  <c r="M101" i="16"/>
  <c r="M164" i="4" s="1"/>
  <c r="M62" i="4"/>
  <c r="M135" i="4" s="1"/>
  <c r="V5" i="5"/>
  <c r="F130" i="4"/>
  <c r="I132" i="23"/>
  <c r="C178" i="19"/>
  <c r="C51" i="4"/>
  <c r="C129" i="4"/>
  <c r="Q79" i="16"/>
  <c r="Q102" i="16"/>
  <c r="Q165" i="4" s="1"/>
  <c r="Q110" i="4"/>
  <c r="I115" i="4"/>
  <c r="I79" i="20"/>
  <c r="I170" i="4" s="1"/>
  <c r="E54" i="8"/>
  <c r="E100" i="4"/>
  <c r="E66" i="8"/>
  <c r="E155" i="4" s="1"/>
  <c r="N130" i="4"/>
  <c r="N160" i="17"/>
  <c r="J96" i="12"/>
  <c r="J157" i="4" s="1"/>
  <c r="J55" i="4"/>
  <c r="J130" i="4" s="1"/>
  <c r="C110" i="4"/>
  <c r="C79" i="16"/>
  <c r="C102" i="16"/>
  <c r="C165" i="4" s="1"/>
  <c r="Q75" i="12"/>
  <c r="Q99" i="12"/>
  <c r="Q160" i="4" s="1"/>
  <c r="Q105" i="4"/>
  <c r="Q51" i="4"/>
  <c r="Q129" i="4"/>
  <c r="B79" i="16"/>
  <c r="B102" i="16"/>
  <c r="B165" i="4" s="1"/>
  <c r="B110" i="4"/>
  <c r="J100" i="16"/>
  <c r="J163" i="4" s="1"/>
  <c r="J61" i="4"/>
  <c r="J134" i="4" s="1"/>
  <c r="D100" i="16"/>
  <c r="D163" i="4" s="1"/>
  <c r="D61" i="4"/>
  <c r="D134" i="4" s="1"/>
  <c r="T61" i="4"/>
  <c r="T134" i="4" s="1"/>
  <c r="H59" i="20"/>
  <c r="H114" i="4"/>
  <c r="H78" i="20"/>
  <c r="H169" i="4" s="1"/>
  <c r="W75" i="12"/>
  <c r="W105" i="4"/>
  <c r="W99" i="12"/>
  <c r="W160" i="4" s="1"/>
  <c r="H165" i="23"/>
  <c r="K102" i="4"/>
  <c r="K96" i="12"/>
  <c r="T41" i="5"/>
  <c r="W5" i="5"/>
  <c r="D54" i="8"/>
  <c r="D100" i="4"/>
  <c r="D66" i="8"/>
  <c r="D155" i="4" s="1"/>
  <c r="H5" i="5"/>
  <c r="H48" i="5" s="1"/>
  <c r="W204" i="15"/>
  <c r="Q132" i="23"/>
  <c r="P138" i="4"/>
  <c r="F107" i="4"/>
  <c r="F101" i="12"/>
  <c r="F162" i="4" s="1"/>
  <c r="T110" i="4"/>
  <c r="T79" i="16"/>
  <c r="T108" i="4" s="1"/>
  <c r="T102" i="16"/>
  <c r="T165" i="4" s="1"/>
  <c r="B132" i="23"/>
  <c r="M115" i="4"/>
  <c r="M79" i="20"/>
  <c r="M170" i="4" s="1"/>
  <c r="I146" i="23"/>
  <c r="R115" i="4"/>
  <c r="R79" i="20"/>
  <c r="R170" i="4" s="1"/>
  <c r="K51" i="4"/>
  <c r="K129" i="4"/>
  <c r="M204" i="15"/>
  <c r="D178" i="19"/>
  <c r="V79" i="16"/>
  <c r="V108" i="4" s="1"/>
  <c r="V109" i="4"/>
  <c r="F171" i="15"/>
  <c r="S61" i="4"/>
  <c r="S134" i="4" s="1"/>
  <c r="G76" i="20"/>
  <c r="G167" i="4" s="1"/>
  <c r="D5" i="5"/>
  <c r="C41" i="5"/>
  <c r="L54" i="8"/>
  <c r="L100" i="4"/>
  <c r="L66" i="8"/>
  <c r="L155" i="4" s="1"/>
  <c r="F79" i="16"/>
  <c r="F108" i="4" s="1"/>
  <c r="F109" i="4"/>
  <c r="W100" i="11"/>
  <c r="H115" i="4"/>
  <c r="H79" i="20"/>
  <c r="H170" i="4" s="1"/>
  <c r="O54" i="7"/>
  <c r="B115" i="4"/>
  <c r="B79" i="20"/>
  <c r="B170" i="4" s="1"/>
  <c r="G42" i="5"/>
  <c r="G47" i="5"/>
  <c r="G44" i="5"/>
  <c r="G45" i="5"/>
  <c r="G43" i="5"/>
  <c r="G46" i="5"/>
  <c r="O160" i="17"/>
  <c r="U160" i="17"/>
  <c r="J132" i="23"/>
  <c r="V114" i="4"/>
  <c r="V59" i="20"/>
  <c r="V78" i="20"/>
  <c r="V169" i="4" s="1"/>
  <c r="R59" i="20"/>
  <c r="R113" i="4"/>
  <c r="R77" i="20"/>
  <c r="R168" i="4" s="1"/>
  <c r="T204" i="15"/>
  <c r="Q171" i="15"/>
  <c r="U114" i="4"/>
  <c r="U78" i="20"/>
  <c r="U169" i="4" s="1"/>
  <c r="E100" i="11"/>
  <c r="G171" i="15"/>
  <c r="P146" i="23"/>
  <c r="U47" i="7"/>
  <c r="O41" i="5"/>
  <c r="J89" i="16"/>
  <c r="U115" i="4"/>
  <c r="U79" i="20"/>
  <c r="U170" i="4" s="1"/>
  <c r="J65" i="8"/>
  <c r="J154" i="4" s="1"/>
  <c r="J165" i="23"/>
  <c r="E132" i="23"/>
  <c r="R129" i="4"/>
  <c r="O130" i="4"/>
  <c r="W107" i="4"/>
  <c r="W101" i="12"/>
  <c r="W162" i="4" s="1"/>
  <c r="M79" i="16"/>
  <c r="M108" i="4" s="1"/>
  <c r="M109" i="4"/>
  <c r="N91" i="16"/>
  <c r="N52" i="16"/>
  <c r="N101" i="16"/>
  <c r="N164" i="4" s="1"/>
  <c r="N62" i="4"/>
  <c r="N135" i="4" s="1"/>
  <c r="O107" i="4"/>
  <c r="O101" i="12"/>
  <c r="O162" i="4" s="1"/>
  <c r="U204" i="15"/>
  <c r="G54" i="8"/>
  <c r="G100" i="4"/>
  <c r="G66" i="8"/>
  <c r="G155" i="4" s="1"/>
  <c r="M107" i="4"/>
  <c r="M101" i="12"/>
  <c r="M162" i="4" s="1"/>
  <c r="M73" i="12"/>
  <c r="V54" i="8"/>
  <c r="V100" i="4"/>
  <c r="V66" i="8"/>
  <c r="V155" i="4" s="1"/>
  <c r="E165" i="23"/>
  <c r="N52" i="7"/>
  <c r="N53" i="7"/>
  <c r="N54" i="7"/>
  <c r="F160" i="19"/>
  <c r="N75" i="12"/>
  <c r="N105" i="4"/>
  <c r="N99" i="12"/>
  <c r="N160" i="4" s="1"/>
  <c r="F52" i="16"/>
  <c r="F101" i="16"/>
  <c r="F164" i="4" s="1"/>
  <c r="F91" i="16"/>
  <c r="F62" i="4"/>
  <c r="F135" i="4" s="1"/>
  <c r="U79" i="16"/>
  <c r="U108" i="4" s="1"/>
  <c r="U109" i="4"/>
  <c r="S178" i="19"/>
  <c r="K59" i="20"/>
  <c r="K114" i="4"/>
  <c r="K78" i="20"/>
  <c r="K169" i="4" s="1"/>
  <c r="Q114" i="4"/>
  <c r="Q78" i="20"/>
  <c r="Q169" i="4" s="1"/>
  <c r="N115" i="4"/>
  <c r="N59" i="20"/>
  <c r="N79" i="20"/>
  <c r="N170" i="4" s="1"/>
  <c r="V41" i="6"/>
  <c r="N54" i="8"/>
  <c r="N100" i="4"/>
  <c r="N66" i="8"/>
  <c r="N155" i="4" s="1"/>
  <c r="E96" i="12"/>
  <c r="E157" i="4" s="1"/>
  <c r="O91" i="16"/>
  <c r="O52" i="16"/>
  <c r="O101" i="16"/>
  <c r="O164" i="4" s="1"/>
  <c r="O62" i="4"/>
  <c r="O135" i="4" s="1"/>
  <c r="R110" i="4"/>
  <c r="R79" i="16"/>
  <c r="R102" i="16"/>
  <c r="R165" i="4" s="1"/>
  <c r="H130" i="4"/>
  <c r="H51" i="4"/>
  <c r="C65" i="8"/>
  <c r="C154" i="4" s="1"/>
  <c r="V55" i="7"/>
  <c r="D112" i="4" l="1"/>
  <c r="D76" i="20"/>
  <c r="D167" i="4" s="1"/>
  <c r="C112" i="4"/>
  <c r="C76" i="20"/>
  <c r="C167" i="4" s="1"/>
  <c r="O112" i="4"/>
  <c r="O76" i="20"/>
  <c r="O167" i="4" s="1"/>
  <c r="L112" i="4"/>
  <c r="L76" i="20"/>
  <c r="L167" i="4" s="1"/>
  <c r="B47" i="7"/>
  <c r="M47" i="7"/>
  <c r="G47" i="7"/>
  <c r="S47" i="7"/>
  <c r="Q47" i="7"/>
  <c r="P100" i="16"/>
  <c r="P163" i="4" s="1"/>
  <c r="P61" i="4"/>
  <c r="I51" i="4"/>
  <c r="S100" i="16"/>
  <c r="S163" i="4" s="1"/>
  <c r="H47" i="7"/>
  <c r="P47" i="7"/>
  <c r="I47" i="7"/>
  <c r="R51" i="4"/>
  <c r="C47" i="7"/>
  <c r="L47" i="7"/>
  <c r="R47" i="7"/>
  <c r="N47" i="7"/>
  <c r="E41" i="6"/>
  <c r="K41" i="6"/>
  <c r="G41" i="5"/>
  <c r="L99" i="4"/>
  <c r="L65" i="8"/>
  <c r="L154" i="4" s="1"/>
  <c r="M89" i="16"/>
  <c r="Q44" i="5"/>
  <c r="Q42" i="5"/>
  <c r="Q46" i="5"/>
  <c r="Q47" i="5"/>
  <c r="Q43" i="5"/>
  <c r="Q45" i="5"/>
  <c r="R42" i="5"/>
  <c r="R46" i="5"/>
  <c r="R45" i="5"/>
  <c r="R44" i="5"/>
  <c r="R47" i="5"/>
  <c r="R43" i="5"/>
  <c r="T102" i="4"/>
  <c r="T96" i="12"/>
  <c r="U89" i="16"/>
  <c r="H104" i="4"/>
  <c r="H98" i="12"/>
  <c r="H159" i="4" s="1"/>
  <c r="H73" i="12"/>
  <c r="N47" i="5"/>
  <c r="N42" i="5"/>
  <c r="N46" i="5"/>
  <c r="N43" i="5"/>
  <c r="N45" i="5"/>
  <c r="N44" i="5"/>
  <c r="D99" i="4"/>
  <c r="D65" i="8"/>
  <c r="D154" i="4" s="1"/>
  <c r="H112" i="4"/>
  <c r="H76" i="20"/>
  <c r="V42" i="5"/>
  <c r="V47" i="5"/>
  <c r="V43" i="5"/>
  <c r="V44" i="5"/>
  <c r="V45" i="5"/>
  <c r="V46" i="5"/>
  <c r="I104" i="4"/>
  <c r="I73" i="12"/>
  <c r="I98" i="12"/>
  <c r="I159" i="4" s="1"/>
  <c r="B112" i="4"/>
  <c r="B76" i="20"/>
  <c r="B167" i="4" s="1"/>
  <c r="G100" i="16"/>
  <c r="G163" i="4" s="1"/>
  <c r="G61" i="4"/>
  <c r="F100" i="16"/>
  <c r="F163" i="4" s="1"/>
  <c r="F61" i="4"/>
  <c r="O100" i="16"/>
  <c r="O163" i="4" s="1"/>
  <c r="O61" i="4"/>
  <c r="D46" i="5"/>
  <c r="D43" i="5"/>
  <c r="D44" i="5"/>
  <c r="D45" i="5"/>
  <c r="D42" i="5"/>
  <c r="D47" i="5"/>
  <c r="W45" i="5"/>
  <c r="W42" i="5"/>
  <c r="W47" i="5"/>
  <c r="W44" i="5"/>
  <c r="W43" i="5"/>
  <c r="W46" i="5"/>
  <c r="E99" i="4"/>
  <c r="E65" i="8"/>
  <c r="E154" i="4" s="1"/>
  <c r="V48" i="5"/>
  <c r="F43" i="5"/>
  <c r="F47" i="5"/>
  <c r="F44" i="5"/>
  <c r="F45" i="5"/>
  <c r="F46" i="5"/>
  <c r="F42" i="5"/>
  <c r="L44" i="5"/>
  <c r="L43" i="5"/>
  <c r="L47" i="5"/>
  <c r="L42" i="5"/>
  <c r="L46" i="5"/>
  <c r="L45" i="5"/>
  <c r="F112" i="4"/>
  <c r="F76" i="20"/>
  <c r="F167" i="4" s="1"/>
  <c r="G98" i="12"/>
  <c r="G159" i="4" s="1"/>
  <c r="G104" i="4"/>
  <c r="G73" i="12"/>
  <c r="D51" i="4"/>
  <c r="T51" i="4"/>
  <c r="I112" i="4"/>
  <c r="I76" i="20"/>
  <c r="J112" i="4"/>
  <c r="J98" i="4" s="1"/>
  <c r="J76" i="20"/>
  <c r="J167" i="4" s="1"/>
  <c r="R112" i="4"/>
  <c r="R76" i="20"/>
  <c r="R167" i="4" s="1"/>
  <c r="D48" i="5"/>
  <c r="W48" i="5"/>
  <c r="W100" i="16"/>
  <c r="W163" i="4" s="1"/>
  <c r="W61" i="4"/>
  <c r="F48" i="5"/>
  <c r="U102" i="4"/>
  <c r="U96" i="12"/>
  <c r="U157" i="4" s="1"/>
  <c r="L48" i="5"/>
  <c r="O47" i="7"/>
  <c r="O104" i="4"/>
  <c r="O98" i="12"/>
  <c r="O159" i="4" s="1"/>
  <c r="O73" i="12"/>
  <c r="S167" i="4"/>
  <c r="B51" i="4"/>
  <c r="S51" i="4"/>
  <c r="T99" i="4"/>
  <c r="T65" i="8"/>
  <c r="G89" i="16"/>
  <c r="N99" i="4"/>
  <c r="N65" i="8"/>
  <c r="N154" i="4" s="1"/>
  <c r="M102" i="4"/>
  <c r="M96" i="12"/>
  <c r="M157" i="4" s="1"/>
  <c r="K112" i="4"/>
  <c r="K76" i="20"/>
  <c r="K167" i="4" s="1"/>
  <c r="N112" i="4"/>
  <c r="N76" i="20"/>
  <c r="N167" i="4" s="1"/>
  <c r="R108" i="4"/>
  <c r="R98" i="4" s="1"/>
  <c r="R100" i="16"/>
  <c r="R163" i="4" s="1"/>
  <c r="N73" i="12"/>
  <c r="N104" i="4"/>
  <c r="N98" i="12"/>
  <c r="N159" i="4" s="1"/>
  <c r="T100" i="16"/>
  <c r="Q104" i="4"/>
  <c r="Q73" i="12"/>
  <c r="Q98" i="12"/>
  <c r="Q159" i="4" s="1"/>
  <c r="W99" i="4"/>
  <c r="W65" i="8"/>
  <c r="W154" i="4" s="1"/>
  <c r="K108" i="4"/>
  <c r="K100" i="16"/>
  <c r="V73" i="12"/>
  <c r="V104" i="4"/>
  <c r="V98" i="12"/>
  <c r="V159" i="4" s="1"/>
  <c r="U46" i="5"/>
  <c r="U43" i="5"/>
  <c r="U44" i="5"/>
  <c r="U42" i="5"/>
  <c r="U41" i="5" s="1"/>
  <c r="U45" i="5"/>
  <c r="U47" i="5"/>
  <c r="L89" i="16"/>
  <c r="P43" i="5"/>
  <c r="P42" i="5"/>
  <c r="P46" i="5"/>
  <c r="P47" i="5"/>
  <c r="P44" i="5"/>
  <c r="P45" i="5"/>
  <c r="E45" i="5"/>
  <c r="E42" i="5"/>
  <c r="E47" i="5"/>
  <c r="E43" i="5"/>
  <c r="E46" i="5"/>
  <c r="E44" i="5"/>
  <c r="D102" i="4"/>
  <c r="D96" i="12"/>
  <c r="D157" i="4" s="1"/>
  <c r="I100" i="16"/>
  <c r="I163" i="4" s="1"/>
  <c r="P104" i="4"/>
  <c r="P98" i="12"/>
  <c r="P159" i="4" s="1"/>
  <c r="P73" i="12"/>
  <c r="F99" i="4"/>
  <c r="F65" i="8"/>
  <c r="F154" i="4" s="1"/>
  <c r="O89" i="16"/>
  <c r="V99" i="4"/>
  <c r="V65" i="8"/>
  <c r="G99" i="4"/>
  <c r="G65" i="8"/>
  <c r="G154" i="4" s="1"/>
  <c r="V112" i="4"/>
  <c r="V76" i="20"/>
  <c r="V167" i="4" s="1"/>
  <c r="H43" i="5"/>
  <c r="H47" i="5"/>
  <c r="H46" i="5"/>
  <c r="H44" i="5"/>
  <c r="H42" i="5"/>
  <c r="H45" i="5"/>
  <c r="K157" i="4"/>
  <c r="W98" i="12"/>
  <c r="W159" i="4" s="1"/>
  <c r="W104" i="4"/>
  <c r="W73" i="12"/>
  <c r="W89" i="16"/>
  <c r="U48" i="5"/>
  <c r="M42" i="5"/>
  <c r="M45" i="5"/>
  <c r="M43" i="5"/>
  <c r="M47" i="5"/>
  <c r="M46" i="5"/>
  <c r="M44" i="5"/>
  <c r="P48" i="5"/>
  <c r="E48" i="5"/>
  <c r="I154" i="4"/>
  <c r="Q112" i="4"/>
  <c r="Q76" i="20"/>
  <c r="E108" i="4"/>
  <c r="E100" i="16"/>
  <c r="N100" i="16"/>
  <c r="N163" i="4" s="1"/>
  <c r="N61" i="4"/>
  <c r="C108" i="4"/>
  <c r="C98" i="4" s="1"/>
  <c r="C153" i="4" s="1"/>
  <c r="C100" i="16"/>
  <c r="C163" i="4" s="1"/>
  <c r="U99" i="4"/>
  <c r="U65" i="8"/>
  <c r="U154" i="4" s="1"/>
  <c r="L100" i="16"/>
  <c r="L163" i="4" s="1"/>
  <c r="L61" i="4"/>
  <c r="V100" i="16"/>
  <c r="V163" i="4" s="1"/>
  <c r="V61" i="4"/>
  <c r="F73" i="12"/>
  <c r="F104" i="4"/>
  <c r="F98" i="12"/>
  <c r="F159" i="4" s="1"/>
  <c r="O99" i="4"/>
  <c r="O65" i="8"/>
  <c r="J46" i="5"/>
  <c r="J45" i="5"/>
  <c r="J43" i="5"/>
  <c r="J44" i="5"/>
  <c r="J47" i="5"/>
  <c r="J42" i="5"/>
  <c r="V47" i="7"/>
  <c r="F47" i="7"/>
  <c r="F89" i="16"/>
  <c r="N89" i="16"/>
  <c r="B108" i="4"/>
  <c r="B98" i="4" s="1"/>
  <c r="B100" i="16"/>
  <c r="B163" i="4" s="1"/>
  <c r="Q108" i="4"/>
  <c r="Q100" i="16"/>
  <c r="M100" i="16"/>
  <c r="M163" i="4" s="1"/>
  <c r="M61" i="4"/>
  <c r="B46" i="5"/>
  <c r="B43" i="5"/>
  <c r="B44" i="5"/>
  <c r="B47" i="5"/>
  <c r="B42" i="5"/>
  <c r="B45" i="5"/>
  <c r="M76" i="20"/>
  <c r="M112" i="4"/>
  <c r="V89" i="16"/>
  <c r="P112" i="4"/>
  <c r="P76" i="20"/>
  <c r="P167" i="4" s="1"/>
  <c r="L102" i="4"/>
  <c r="L96" i="12"/>
  <c r="L157" i="4" s="1"/>
  <c r="J48" i="5"/>
  <c r="M99" i="4"/>
  <c r="M65" i="8"/>
  <c r="E112" i="4"/>
  <c r="E76" i="20"/>
  <c r="E167" i="4" s="1"/>
  <c r="U100" i="16"/>
  <c r="U163" i="4" s="1"/>
  <c r="U61" i="4"/>
  <c r="U112" i="4"/>
  <c r="U76" i="20"/>
  <c r="R157" i="4"/>
  <c r="J51" i="4"/>
  <c r="R153" i="4" l="1"/>
  <c r="P134" i="4"/>
  <c r="P51" i="4"/>
  <c r="K98" i="4"/>
  <c r="U98" i="4"/>
  <c r="T98" i="4"/>
  <c r="J41" i="5"/>
  <c r="K153" i="4"/>
  <c r="J153" i="4"/>
  <c r="M167" i="4"/>
  <c r="W41" i="5"/>
  <c r="L134" i="4"/>
  <c r="L51" i="4"/>
  <c r="E163" i="4"/>
  <c r="H41" i="5"/>
  <c r="O102" i="4"/>
  <c r="O96" i="12"/>
  <c r="O157" i="4" s="1"/>
  <c r="D41" i="5"/>
  <c r="O134" i="4"/>
  <c r="O51" i="4"/>
  <c r="Q41" i="5"/>
  <c r="O98" i="4"/>
  <c r="T163" i="4"/>
  <c r="N41" i="5"/>
  <c r="P102" i="4"/>
  <c r="P98" i="4" s="1"/>
  <c r="P96" i="12"/>
  <c r="P157" i="4" s="1"/>
  <c r="T154" i="4"/>
  <c r="I167" i="4"/>
  <c r="V41" i="5"/>
  <c r="T157" i="4"/>
  <c r="R41" i="5"/>
  <c r="U134" i="4"/>
  <c r="U51" i="4"/>
  <c r="H167" i="4"/>
  <c r="M154" i="4"/>
  <c r="W102" i="4"/>
  <c r="W98" i="4" s="1"/>
  <c r="W96" i="12"/>
  <c r="W157" i="4" s="1"/>
  <c r="E98" i="4"/>
  <c r="I102" i="4"/>
  <c r="I98" i="4" s="1"/>
  <c r="I96" i="12"/>
  <c r="I157" i="4" s="1"/>
  <c r="D98" i="4"/>
  <c r="D153" i="4" s="1"/>
  <c r="G102" i="4"/>
  <c r="G96" i="12"/>
  <c r="G157" i="4" s="1"/>
  <c r="U167" i="4"/>
  <c r="M98" i="4"/>
  <c r="F102" i="4"/>
  <c r="F98" i="4" s="1"/>
  <c r="F96" i="12"/>
  <c r="F157" i="4" s="1"/>
  <c r="Q167" i="4"/>
  <c r="M41" i="5"/>
  <c r="N102" i="4"/>
  <c r="N98" i="4" s="1"/>
  <c r="N96" i="12"/>
  <c r="N157" i="4" s="1"/>
  <c r="S153" i="4"/>
  <c r="W134" i="4"/>
  <c r="W51" i="4"/>
  <c r="T153" i="4"/>
  <c r="F134" i="4"/>
  <c r="F51" i="4"/>
  <c r="H102" i="4"/>
  <c r="H98" i="4" s="1"/>
  <c r="H96" i="12"/>
  <c r="H157" i="4" s="1"/>
  <c r="L98" i="4"/>
  <c r="Q163" i="4"/>
  <c r="O154" i="4"/>
  <c r="V102" i="4"/>
  <c r="V98" i="4" s="1"/>
  <c r="V96" i="12"/>
  <c r="V157" i="4" s="1"/>
  <c r="B41" i="5"/>
  <c r="M134" i="4"/>
  <c r="M51" i="4"/>
  <c r="N134" i="4"/>
  <c r="N51" i="4"/>
  <c r="G98" i="4"/>
  <c r="Q102" i="4"/>
  <c r="Q98" i="4" s="1"/>
  <c r="Q96" i="12"/>
  <c r="Q157" i="4" s="1"/>
  <c r="B153" i="4"/>
  <c r="F41" i="5"/>
  <c r="K163" i="4"/>
  <c r="G134" i="4"/>
  <c r="G51" i="4"/>
  <c r="V134" i="4"/>
  <c r="V51" i="4"/>
  <c r="V154" i="4"/>
  <c r="E41" i="5"/>
  <c r="P41" i="5"/>
  <c r="L41" i="5"/>
  <c r="V153" i="4" l="1"/>
  <c r="E153" i="4"/>
  <c r="L153" i="4"/>
  <c r="N153" i="4"/>
  <c r="I153" i="4"/>
  <c r="G153" i="4"/>
  <c r="M153" i="4"/>
  <c r="W153" i="4"/>
  <c r="P153" i="4"/>
  <c r="Q153" i="4"/>
  <c r="H153" i="4"/>
  <c r="O153" i="4"/>
  <c r="F153" i="4"/>
  <c r="U153" i="4"/>
</calcChain>
</file>

<file path=xl/sharedStrings.xml><?xml version="1.0" encoding="utf-8"?>
<sst xmlns="http://schemas.openxmlformats.org/spreadsheetml/2006/main" count="8364" uniqueCount="3249">
  <si>
    <t>JRC-IDEES-2021 - Integrated Database of the European Energy System</t>
  </si>
  <si>
    <t>Industrial sectors</t>
  </si>
  <si>
    <t>Prepared by JRC C.6</t>
  </si>
  <si>
    <t>v2021-1.00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</si>
  <si>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</si>
  <si>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</si>
  <si>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</si>
  <si>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</si>
  <si>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</si>
  <si>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</si>
  <si>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EU27</t>
  </si>
  <si>
    <t>European Union (27 countries from 2020)</t>
  </si>
  <si>
    <t>Click on the link to jump to the sheet</t>
  </si>
  <si>
    <t>Industrial sectors summary</t>
  </si>
  <si>
    <t>split of final energy consumption</t>
  </si>
  <si>
    <t>split of useful energy demand</t>
  </si>
  <si>
    <t>Iron and steel</t>
  </si>
  <si>
    <t>detailed split of final energy consumption</t>
  </si>
  <si>
    <t>detailed split of useful energy demand</t>
  </si>
  <si>
    <t>detailed split of CO2 emissions</t>
  </si>
  <si>
    <t>Non-ferrous metals</t>
  </si>
  <si>
    <t>Chemical industry</t>
  </si>
  <si>
    <t>Non-metallic mineral products</t>
  </si>
  <si>
    <t>Pulp, paper and printing</t>
  </si>
  <si>
    <t>Food, beverages and tobacco</t>
  </si>
  <si>
    <t>Transport equipment</t>
  </si>
  <si>
    <t>Machinery equipment</t>
  </si>
  <si>
    <t>Textiles and leather</t>
  </si>
  <si>
    <t>Wood and wood products</t>
  </si>
  <si>
    <t>Other industrial sectors</t>
  </si>
  <si>
    <t>Solids</t>
  </si>
  <si>
    <t>Liquids</t>
  </si>
  <si>
    <t>Refinery gas</t>
  </si>
  <si>
    <t>LPG</t>
  </si>
  <si>
    <t>Other liquids</t>
  </si>
  <si>
    <t>Gas</t>
  </si>
  <si>
    <t>Derived gases</t>
  </si>
  <si>
    <t>RES and wastes</t>
  </si>
  <si>
    <t>Electricity</t>
  </si>
  <si>
    <t>Hard coal and others</t>
  </si>
  <si>
    <t>Coke</t>
  </si>
  <si>
    <t>Integrated steelworks</t>
  </si>
  <si>
    <t>Electric arc</t>
  </si>
  <si>
    <t>Alumina production</t>
  </si>
  <si>
    <t>Aluminium - primary production</t>
  </si>
  <si>
    <t>Other non-ferrous metals</t>
  </si>
  <si>
    <t>Basic chemicals</t>
  </si>
  <si>
    <t>Other chemicals</t>
  </si>
  <si>
    <t>Pharmaceutical products etc.</t>
  </si>
  <si>
    <t>Cement</t>
  </si>
  <si>
    <t>Ceramics &amp; other NMM</t>
  </si>
  <si>
    <t>Glass production</t>
  </si>
  <si>
    <t>Pulp production</t>
  </si>
  <si>
    <t>Paper production</t>
  </si>
  <si>
    <t>Energy intensity (toe/physical output index)</t>
  </si>
  <si>
    <t>Value added (M€2015)</t>
  </si>
  <si>
    <t>Aluminium production</t>
  </si>
  <si>
    <t xml:space="preserve">Basic chemicals </t>
  </si>
  <si>
    <t xml:space="preserve">Glass production </t>
  </si>
  <si>
    <t xml:space="preserve">Paper production </t>
  </si>
  <si>
    <t>Printing and media reproduction</t>
  </si>
  <si>
    <t xml:space="preserve"> Food, beverages and tobacco</t>
  </si>
  <si>
    <t xml:space="preserve"> Transport equipment</t>
  </si>
  <si>
    <t xml:space="preserve"> Machinery equipment</t>
  </si>
  <si>
    <t xml:space="preserve"> Textiles and leather</t>
  </si>
  <si>
    <t xml:space="preserve"> Wood and wood products</t>
  </si>
  <si>
    <t xml:space="preserve"> Other industrial sectors</t>
  </si>
  <si>
    <t>Energy consumption (ktoe)</t>
  </si>
  <si>
    <t>by fuel (EUROSTAT DATA)</t>
  </si>
  <si>
    <t>Diesel oil (without biofuels)</t>
  </si>
  <si>
    <t>Fuel oil</t>
  </si>
  <si>
    <t>Gases</t>
  </si>
  <si>
    <t>Natural gas</t>
  </si>
  <si>
    <t>Biomass and waste</t>
  </si>
  <si>
    <t>Biogas</t>
  </si>
  <si>
    <t>Liquid biofuels</t>
  </si>
  <si>
    <t>Solar</t>
  </si>
  <si>
    <t>Geothermal</t>
  </si>
  <si>
    <t>Ambient heat</t>
  </si>
  <si>
    <t>Distributed steam</t>
  </si>
  <si>
    <t>by sector</t>
  </si>
  <si>
    <t>Aluminium - secondary production</t>
  </si>
  <si>
    <t>Non-energy use (ktoe)</t>
  </si>
  <si>
    <t>Diesel oil</t>
  </si>
  <si>
    <t>Naphtha</t>
  </si>
  <si>
    <t>CO2 emissions (kt CO2)</t>
  </si>
  <si>
    <t>Solvent use and other process emissions</t>
  </si>
  <si>
    <t>Value added intensity (toe / M€2015)</t>
  </si>
  <si>
    <t>Emission intensity (kt of CO2 / ktoe)</t>
  </si>
  <si>
    <t>Basic chemicals  (kt of CO2 / ktoe energy)</t>
  </si>
  <si>
    <t>Detailed split of energy consumption (ktoe)</t>
  </si>
  <si>
    <t>All industrial sectors</t>
  </si>
  <si>
    <t>Lighting</t>
  </si>
  <si>
    <t>Air compressors</t>
  </si>
  <si>
    <t>Motor drives</t>
  </si>
  <si>
    <t>Fans and pumps</t>
  </si>
  <si>
    <t>Low-enthalpy heat</t>
  </si>
  <si>
    <t>Solar and geothermal</t>
  </si>
  <si>
    <t>Steam processes</t>
  </si>
  <si>
    <t>Other processes</t>
  </si>
  <si>
    <t>Market shares of energy uses (%)</t>
  </si>
  <si>
    <t>Detailed split of useful energy demand (ktoe)</t>
  </si>
  <si>
    <t>Market shares of useful energy demand (%)</t>
  </si>
  <si>
    <t>Code</t>
  </si>
  <si>
    <t>Detailed split of CO2 emissions (kt of CO2)</t>
  </si>
  <si>
    <t>Other energy use related</t>
  </si>
  <si>
    <t>Process emissions</t>
  </si>
  <si>
    <t>Iron and Steel</t>
  </si>
  <si>
    <t>Non-Ferrous Metals</t>
  </si>
  <si>
    <t>Chemical and Petrochemical</t>
  </si>
  <si>
    <t>Non-Metallic Minerals</t>
  </si>
  <si>
    <t>Solvent use and other process</t>
  </si>
  <si>
    <t>PROCESS_EMI.ktCO2.EU27.NSI.TOTAL</t>
  </si>
  <si>
    <t>Market shares of CO2 emissions (%)</t>
  </si>
  <si>
    <t>VA.Meuro2015.EU27.ISI.BF_BOF</t>
  </si>
  <si>
    <t>VA.Meuro2015.EU27.ISI.EAF</t>
  </si>
  <si>
    <t>Physical output (kt steel)</t>
  </si>
  <si>
    <t>OUTPUT.kt.EU27.ISI.BF_BOF</t>
  </si>
  <si>
    <t>OUTPUT.kt.EU27.ISI.EAF</t>
  </si>
  <si>
    <t>Installed capacity (kt steel production)</t>
  </si>
  <si>
    <t>CAP.kt.EU27.ISI.BF_BOF</t>
  </si>
  <si>
    <t>CAP.kt.EU27.ISI.EAF</t>
  </si>
  <si>
    <t>Capacity investment (kt steel production)</t>
  </si>
  <si>
    <t>NEWCAP.kt.EU27.ISI.BF_BOF</t>
  </si>
  <si>
    <t>NEWCAP.kt.EU27.ISI.EAF</t>
  </si>
  <si>
    <t>Decommissioned capacity (kt steel production)</t>
  </si>
  <si>
    <t>Idle capacity (kt steel production)</t>
  </si>
  <si>
    <t>FEC.ktoe.EU27.ISI.TOTAL.TOTAL.TOTAL.TOTAL</t>
  </si>
  <si>
    <t>FEC.ktoe.EU27.ISI.TOTAL.TOTAL.TOTAL.NONCOKE_SOLIDS</t>
  </si>
  <si>
    <t>FEC.ktoe.EU27.ISI.TOTAL.TOTAL.TOTAL.COKE</t>
  </si>
  <si>
    <t>FEC.ktoe.EU27.ISI.TOTAL.TOTAL.TOTAL.RFG</t>
  </si>
  <si>
    <t>FEC.ktoe.EU27.ISI.TOTAL.TOTAL.TOTAL.LPG</t>
  </si>
  <si>
    <t>FEC.ktoe.EU27.ISI.TOTAL.TOTAL.TOTAL.DIESEL</t>
  </si>
  <si>
    <t>FEC.ktoe.EU27.ISI.TOTAL.TOTAL.TOTAL.RFO</t>
  </si>
  <si>
    <t>FEC.ktoe.EU27.ISI.TOTAL.TOTAL.TOTAL.OTHER</t>
  </si>
  <si>
    <t>FEC.ktoe.EU27.ISI.TOTAL.TOTAL.TOTAL.NG</t>
  </si>
  <si>
    <t>FEC.ktoe.EU27.ISI.TOTAL.TOTAL.TOTAL.DERIVED</t>
  </si>
  <si>
    <t>FEC.ktoe.EU27.ISI.TOTAL.TOTAL.TOTAL.BIOMASS_WASTE</t>
  </si>
  <si>
    <t>FEC.ktoe.EU27.ISI.TOTAL.TOTAL.TOTAL.BIOGAS</t>
  </si>
  <si>
    <t>FEC.ktoe.EU27.ISI.TOTAL.TOTAL.TOTAL.LIQBIO</t>
  </si>
  <si>
    <t>FEC.ktoe.EU27.ISI.TOTAL.TOTAL.TOTAL.SOLAR</t>
  </si>
  <si>
    <t>FEC.ktoe.EU27.ISI.TOTAL.TOTAL.TOTAL.GEO</t>
  </si>
  <si>
    <t>FEC.ktoe.EU27.ISI.TOTAL.TOTAL.TOTAL.AMBIENT</t>
  </si>
  <si>
    <t>FEC.ktoe.EU27.ISI.TOTAL.TOTAL.TOTAL.STEAM_DISTR</t>
  </si>
  <si>
    <t>FEC.ktoe.EU27.ISI.TOTAL.TOTAL.TOTAL.ELEC</t>
  </si>
  <si>
    <t>by subsector (calibration output)</t>
  </si>
  <si>
    <t>energy use related</t>
  </si>
  <si>
    <t>process emissions</t>
  </si>
  <si>
    <t>Value added intensity (VA in €2015/t of output)</t>
  </si>
  <si>
    <t>Energy intensity (toe/t of output)</t>
  </si>
  <si>
    <t>Useful energy demand intensity (toe useful/t of output)</t>
  </si>
  <si>
    <t>Integrated steelworks (including process emissions)</t>
  </si>
  <si>
    <t>Electric arc (including process emissions)</t>
  </si>
  <si>
    <t>Detailed split of energy consumption by subsector (ktoe)</t>
  </si>
  <si>
    <t>FEC.ktoe.EU27.ISI.BF_BOF.TOTAL.TOTAL.TOTAL</t>
  </si>
  <si>
    <t>FEC.ktoe.EU27.ISI.BF_BOF.LIGHT.GENERIC.ELEC</t>
  </si>
  <si>
    <t>FEC.ktoe.EU27.ISI.BF_BOF.AIRCOMP.GENERIC.ELEC</t>
  </si>
  <si>
    <t>FEC.ktoe.EU27.ISI.BF_BOF.MOTOR.GENERIC.ELEC</t>
  </si>
  <si>
    <t>FEC.ktoe.EU27.ISI.BF_BOF.FANS.GENERIC.ELEC</t>
  </si>
  <si>
    <t>FEC.ktoe.EU27.ISI.BF_BOF.LOW_ENTH.TOTAL.TOTAL</t>
  </si>
  <si>
    <t>Diesel oil and liquid biofuels</t>
  </si>
  <si>
    <t>FEC.ktoe.EU27.ISI.BF_BOF.LOW_ENTH.THERM.DIESEL_LIQBIO</t>
  </si>
  <si>
    <t>Natural gas and biogas</t>
  </si>
  <si>
    <t>FEC.ktoe.EU27.ISI.BF_BOF.LOW_ENTH.THERM.NG_BIOGAS</t>
  </si>
  <si>
    <t>FEC.ktoe.EU27.ISI.BF_BOF.LOW_ENTH.THERM.SOLAR_GEO</t>
  </si>
  <si>
    <t>FEC.ktoe.EU27.ISI.BF_BOF.LOW_ENTH.HP.AMBIENT</t>
  </si>
  <si>
    <t>FEC.ktoe.EU27.ISI.BF_BOF.LOW_ENTH.THERM.ELEC</t>
  </si>
  <si>
    <t>Steel: Sinter/Pellet-making</t>
  </si>
  <si>
    <t>FEC.ktoe.EU27.ISI.BF_BOF.SINTERING.TOTAL.TOTAL</t>
  </si>
  <si>
    <t>FEC.ktoe.EU27.ISI.BF_BOF.SINTERING.THERM.NONCOKE_SOLIDS</t>
  </si>
  <si>
    <t>FEC.ktoe.EU27.ISI.BF_BOF.SINTERING.THERM.RFO</t>
  </si>
  <si>
    <t>FEC.ktoe.EU27.ISI.BF_BOF.SINTERING.THERM.NG_BIOGAS</t>
  </si>
  <si>
    <t>FEC.ktoe.EU27.ISI.BF_BOF.SINTERING.THERM.DERIVED</t>
  </si>
  <si>
    <t>FEC.ktoe.EU27.ISI.BF_BOF.SINTERING.THERM.ELEC</t>
  </si>
  <si>
    <t>Steel: Blast /Basic oxygen furnace</t>
  </si>
  <si>
    <t>FEC.ktoe.EU27.ISI.BF_BOF.BLAST_FURNACE.TOTAL.TOTAL</t>
  </si>
  <si>
    <t>FEC.ktoe.EU27.ISI.BF_BOF.BLAST_FURNACE.THERM.NONCOKE_SOLIDS</t>
  </si>
  <si>
    <t>FEC.ktoe.EU27.ISI.BF_BOF.BLAST_FURNACE.THERM.COKE</t>
  </si>
  <si>
    <t>FEC.ktoe.EU27.ISI.BF_BOF.BLAST_FURNACE.THERM.RFO</t>
  </si>
  <si>
    <t>FEC.ktoe.EU27.ISI.BF_BOF.BLAST_FURNACE.THERM.NG_BIOGAS</t>
  </si>
  <si>
    <t>FEC.ktoe.EU27.ISI.BF_BOF.BLAST_FURNACE.THERM.DERIVED</t>
  </si>
  <si>
    <t>Steel: Furnaces, refining and rolling</t>
  </si>
  <si>
    <t>FEC.ktoe.EU27.ISI.BF_BOF.REFINING.TOTAL.TOTAL</t>
  </si>
  <si>
    <t>Steel: Furnaces, refining and rolling - Thermal</t>
  </si>
  <si>
    <t>FEC.ktoe.EU27.ISI.BF_BOF.REFINING.THERM.TOTAL</t>
  </si>
  <si>
    <t>FEC.ktoe.EU27.ISI.BF_BOF.REFINING.THERM.LPG</t>
  </si>
  <si>
    <t>FEC.ktoe.EU27.ISI.BF_BOF.REFINING.THERM.DIESEL_LIQBIO</t>
  </si>
  <si>
    <t>FEC.ktoe.EU27.ISI.BF_BOF.REFINING.THERM.RFO</t>
  </si>
  <si>
    <t>FEC.ktoe.EU27.ISI.BF_BOF.REFINING.THERM.NG_BIOGAS</t>
  </si>
  <si>
    <t>Steel: Furnaces, refining and rolling - Electric</t>
  </si>
  <si>
    <t>FEC.ktoe.EU27.ISI.BF_BOF.REFINING.ELEC.ELEC</t>
  </si>
  <si>
    <t>Steel: Product finishing</t>
  </si>
  <si>
    <t>Steel: Product finishing - Thermal</t>
  </si>
  <si>
    <t>FEC.ktoe.EU27.ISI.BF_BOF.FINISHING.THERM.TOTAL</t>
  </si>
  <si>
    <t>FEC.ktoe.EU27.ISI.BF_BOF.FINISHING.THERM.LPG</t>
  </si>
  <si>
    <t>FEC.ktoe.EU27.ISI.BF_BOF.FINISHING.THERM.DIESEL_LIQBIO</t>
  </si>
  <si>
    <t>FEC.ktoe.EU27.ISI.BF_BOF.FINISHING.THERM.NG_BIOGAS</t>
  </si>
  <si>
    <t>Steel: Product finishing - Steam</t>
  </si>
  <si>
    <t>FEC.ktoe.EU27.ISI.BF_BOF.FINISHING_STEAM.TOTAL.TOTAL</t>
  </si>
  <si>
    <t>FEC.ktoe.EU27.ISI.BF_BOF.FINISHING_STEAM.STEAM.NONCOKE_SOLIDS</t>
  </si>
  <si>
    <t>FEC.ktoe.EU27.ISI.BF_BOF.FINISHING_STEAM.STEAM.RFG</t>
  </si>
  <si>
    <t>FEC.ktoe.EU27.ISI.BF_BOF.FINISHING_STEAM.STEAM.LPG</t>
  </si>
  <si>
    <t>FEC.ktoe.EU27.ISI.BF_BOF.FINISHING_STEAM.STEAM.DIESEL_LIQBIO</t>
  </si>
  <si>
    <t>FEC.ktoe.EU27.ISI.BF_BOF.FINISHING_STEAM.STEAM.RFO</t>
  </si>
  <si>
    <t>FEC.ktoe.EU27.ISI.BF_BOF.FINISHING_STEAM.STEAM.OTHER</t>
  </si>
  <si>
    <t>FEC.ktoe.EU27.ISI.BF_BOF.FINISHING_STEAM.STEAM.NG_BIOGAS</t>
  </si>
  <si>
    <t>FEC.ktoe.EU27.ISI.BF_BOF.FINISHING_STEAM.STEAM.DERIVED</t>
  </si>
  <si>
    <t>FEC.ktoe.EU27.ISI.BF_BOF.FINISHING_STEAM.STEAM.BIOMASS_WASTE</t>
  </si>
  <si>
    <t>FEC.ktoe.EU27.ISI.BF_BOF.FINISHING_STEAM.STEAM.STEAM_DISTR</t>
  </si>
  <si>
    <t>Steel: Product finishing - Electric</t>
  </si>
  <si>
    <t>FEC.ktoe.EU27.ISI.BF_BOF.FINISHING.ELEC.ELEC</t>
  </si>
  <si>
    <t>FEC.ktoe.EU27.ISI.EAF.TOTAL.TOTAL.TOTAL</t>
  </si>
  <si>
    <t>FEC.ktoe.EU27.ISI.EAF.LIGHT.GENERIC.ELEC</t>
  </si>
  <si>
    <t>FEC.ktoe.EU27.ISI.EAF.AIRCOMP.GENERIC.ELEC</t>
  </si>
  <si>
    <t>FEC.ktoe.EU27.ISI.EAF.MOTOR.GENERIC.ELEC</t>
  </si>
  <si>
    <t>FEC.ktoe.EU27.ISI.EAF.FANS.GENERIC.ELEC</t>
  </si>
  <si>
    <t>FEC.ktoe.EU27.ISI.EAF.LOW_ENTH.TOTAL.TOTAL</t>
  </si>
  <si>
    <t>FEC.ktoe.EU27.ISI.EAF.LOW_ENTH.THERM.DIESEL_LIQBIO</t>
  </si>
  <si>
    <t>FEC.ktoe.EU27.ISI.EAF.LOW_ENTH.THERM.NG_BIOGAS</t>
  </si>
  <si>
    <t>FEC.ktoe.EU27.ISI.EAF.LOW_ENTH.THERM.SOLAR_GEO</t>
  </si>
  <si>
    <t>FEC.ktoe.EU27.ISI.EAF.LOW_ENTH.HP.AMBIENT</t>
  </si>
  <si>
    <t>FEC.ktoe.EU27.ISI.EAF.LOW_ENTH.THERM.ELEC</t>
  </si>
  <si>
    <t>Steel: Smelters</t>
  </si>
  <si>
    <t>FEC.ktoe.EU27.ISI.EAF.SMELTING.TOTAL.TOTAL</t>
  </si>
  <si>
    <t>FEC.ktoe.EU27.ISI.EAF.SMELTING.THERM.NONCOKE_SOLIDS</t>
  </si>
  <si>
    <t>FEC.ktoe.EU27.ISI.EAF.SMELTING.THERM.RFO</t>
  </si>
  <si>
    <t>FEC.ktoe.EU27.ISI.EAF.SMELTING.THERM.NG_BIOGAS</t>
  </si>
  <si>
    <t>FEC.ktoe.EU27.ISI.EAF.SMELTING.THERM.DERIVED</t>
  </si>
  <si>
    <t>Steel: Electric arc</t>
  </si>
  <si>
    <t>FEC.ktoe.EU27.ISI.EAF.ARC_FURNACE.ELEC.ELEC</t>
  </si>
  <si>
    <t>FEC.ktoe.EU27.ISI.EAF.REFINING.TOTAL.TOTAL</t>
  </si>
  <si>
    <t>FEC.ktoe.EU27.ISI.EAF.REFINING.THERM.TOTAL</t>
  </si>
  <si>
    <t>FEC.ktoe.EU27.ISI.EAF.REFINING.THERM.LPG</t>
  </si>
  <si>
    <t>FEC.ktoe.EU27.ISI.EAF.REFINING.THERM.DIESEL_LIQBIO</t>
  </si>
  <si>
    <t>FEC.ktoe.EU27.ISI.EAF.REFINING.THERM.RFO</t>
  </si>
  <si>
    <t>FEC.ktoe.EU27.ISI.EAF.REFINING.THERM.NG_BIOGAS</t>
  </si>
  <si>
    <t>FEC.ktoe.EU27.ISI.EAF.REFINING.ELEC.ELEC</t>
  </si>
  <si>
    <t>FEC.ktoe.EU27.ISI.EAF.FINISHING.THERM.TOTAL</t>
  </si>
  <si>
    <t>FEC.ktoe.EU27.ISI.EAF.FINISHING.THERM.LPG</t>
  </si>
  <si>
    <t>FEC.ktoe.EU27.ISI.EAF.FINISHING.THERM.DIESEL_LIQBIO</t>
  </si>
  <si>
    <t>FEC.ktoe.EU27.ISI.EAF.FINISHING.THERM.NG_BIOGAS</t>
  </si>
  <si>
    <t>FEC.ktoe.EU27.ISI.EAF.FINISHING_STEAM.TOTAL.TOTAL</t>
  </si>
  <si>
    <t>FEC.ktoe.EU27.ISI.EAF.FINISHING_STEAM.STEAM.NONCOKE_SOLIDS</t>
  </si>
  <si>
    <t>FEC.ktoe.EU27.ISI.EAF.FINISHING_STEAM.STEAM.RFG</t>
  </si>
  <si>
    <t>FEC.ktoe.EU27.ISI.EAF.FINISHING_STEAM.STEAM.LPG</t>
  </si>
  <si>
    <t>FEC.ktoe.EU27.ISI.EAF.FINISHING_STEAM.STEAM.DIESEL_LIQBIO</t>
  </si>
  <si>
    <t>FEC.ktoe.EU27.ISI.EAF.FINISHING_STEAM.STEAM.RFO</t>
  </si>
  <si>
    <t>FEC.ktoe.EU27.ISI.EAF.FINISHING_STEAM.STEAM.OTHER</t>
  </si>
  <si>
    <t>FEC.ktoe.EU27.ISI.EAF.FINISHING_STEAM.STEAM.NG_BIOGAS</t>
  </si>
  <si>
    <t>FEC.ktoe.EU27.ISI.EAF.FINISHING_STEAM.STEAM.DERIVED</t>
  </si>
  <si>
    <t>FEC.ktoe.EU27.ISI.EAF.FINISHING_STEAM.STEAM.BIOMASS_WASTE</t>
  </si>
  <si>
    <t>FEC.ktoe.EU27.ISI.EAF.FINISHING_STEAM.STEAM.STEAM_DISTR</t>
  </si>
  <si>
    <t>FEC.ktoe.EU27.ISI.EAF.FINISHING.ELEC.ELEC</t>
  </si>
  <si>
    <t>Market shares of energy uses by subsector (%)</t>
  </si>
  <si>
    <t>Energy intensity (kgoe per t of output)</t>
  </si>
  <si>
    <t>Detailed split of useful energy demand by subsector (ktoe)</t>
  </si>
  <si>
    <t>UED.ktoe.EU27.ISI.BF_BOF.TOTAL.TOTAL.TOTAL</t>
  </si>
  <si>
    <t>UED.ktoe.EU27.ISI.BF_BOF.LIGHT.GENERIC.ELEC</t>
  </si>
  <si>
    <t>UED.ktoe.EU27.ISI.BF_BOF.AIRCOMP.GENERIC.ELEC</t>
  </si>
  <si>
    <t>UED.ktoe.EU27.ISI.BF_BOF.MOTOR.GENERIC.ELEC</t>
  </si>
  <si>
    <t>UED.ktoe.EU27.ISI.BF_BOF.FANS.GENERIC.ELEC</t>
  </si>
  <si>
    <t>UED.ktoe.EU27.ISI.BF_BOF.LOW_ENTH.TOTAL.TOTAL</t>
  </si>
  <si>
    <t>UED.ktoe.EU27.ISI.BF_BOF.LOW_ENTH.THERM.DIESEL_LIQBIO</t>
  </si>
  <si>
    <t>UED.ktoe.EU27.ISI.BF_BOF.LOW_ENTH.THERM.NG_BIOGAS</t>
  </si>
  <si>
    <t>UED.ktoe.EU27.ISI.BF_BOF.LOW_ENTH.THERM.SOLAR_GEO</t>
  </si>
  <si>
    <t>UED.ktoe.EU27.ISI.BF_BOF.LOW_ENTH.HP.AMBIENT</t>
  </si>
  <si>
    <t>UED.ktoe.EU27.ISI.BF_BOF.LOW_ENTH.THERM.ELEC</t>
  </si>
  <si>
    <t>UED.ktoe.EU27.ISI.BF_BOF.SINTERING.TOTAL.TOTAL</t>
  </si>
  <si>
    <t>UED.ktoe.EU27.ISI.BF_BOF.SINTERING.THERM.NONCOKE_SOLIDS</t>
  </si>
  <si>
    <t>UED.ktoe.EU27.ISI.BF_BOF.SINTERING.THERM.RFO</t>
  </si>
  <si>
    <t>UED.ktoe.EU27.ISI.BF_BOF.SINTERING.THERM.NG_BIOGAS</t>
  </si>
  <si>
    <t>UED.ktoe.EU27.ISI.BF_BOF.SINTERING.THERM.DERIVED</t>
  </si>
  <si>
    <t>UED.ktoe.EU27.ISI.BF_BOF.SINTERING.THERM.ELEC</t>
  </si>
  <si>
    <t>UED.ktoe.EU27.ISI.BF_BOF.BLAST_FURNACE.TOTAL.TOTAL</t>
  </si>
  <si>
    <t>UED.ktoe.EU27.ISI.BF_BOF.BLAST_FURNACE.THERM.NONCOKE_SOLIDS</t>
  </si>
  <si>
    <t>UED.ktoe.EU27.ISI.BF_BOF.BLAST_FURNACE.THERM.COKE</t>
  </si>
  <si>
    <t>UED.ktoe.EU27.ISI.BF_BOF.BLAST_FURNACE.THERM.RFO</t>
  </si>
  <si>
    <t>UED.ktoe.EU27.ISI.BF_BOF.BLAST_FURNACE.THERM.NG_BIOGAS</t>
  </si>
  <si>
    <t>UED.ktoe.EU27.ISI.BF_BOF.BLAST_FURNACE.THERM.DERIVED</t>
  </si>
  <si>
    <t>UED.ktoe.EU27.ISI.BF_BOF.REFINING.TOTAL.TOTAL</t>
  </si>
  <si>
    <t>UED.ktoe.EU27.ISI.BF_BOF.REFINING.THERM.TOTAL</t>
  </si>
  <si>
    <t>UED.ktoe.EU27.ISI.BF_BOF.REFINING.THERM.LPG</t>
  </si>
  <si>
    <t>UED.ktoe.EU27.ISI.BF_BOF.REFINING.THERM.DIESEL_LIQBIO</t>
  </si>
  <si>
    <t>UED.ktoe.EU27.ISI.BF_BOF.REFINING.THERM.RFO</t>
  </si>
  <si>
    <t>UED.ktoe.EU27.ISI.BF_BOF.REFINING.THERM.NG_BIOGAS</t>
  </si>
  <si>
    <t>UED.ktoe.EU27.ISI.BF_BOF.REFINING.ELEC.ELEC</t>
  </si>
  <si>
    <t>UED.ktoe.EU27.ISI.BF_BOF.FINISHING.THERM.TOTAL</t>
  </si>
  <si>
    <t>UED.ktoe.EU27.ISI.BF_BOF.FINISHING.THERM.LPG</t>
  </si>
  <si>
    <t>UED.ktoe.EU27.ISI.BF_BOF.FINISHING.THERM.DIESEL_LIQBIO</t>
  </si>
  <si>
    <t>UED.ktoe.EU27.ISI.BF_BOF.FINISHING.THERM.NG_BIOGAS</t>
  </si>
  <si>
    <t>UED.ktoe.EU27.ISI.BF_BOF.FINISHING_STEAM.TOTAL.TOTAL</t>
  </si>
  <si>
    <t>UED.ktoe.EU27.ISI.BF_BOF.FINISHING_STEAM.STEAM.NONCOKE_SOLIDS</t>
  </si>
  <si>
    <t>UED.ktoe.EU27.ISI.BF_BOF.FINISHING_STEAM.STEAM.RFG</t>
  </si>
  <si>
    <t>UED.ktoe.EU27.ISI.BF_BOF.FINISHING_STEAM.STEAM.LPG</t>
  </si>
  <si>
    <t>UED.ktoe.EU27.ISI.BF_BOF.FINISHING_STEAM.STEAM.DIESEL_LIQBIO</t>
  </si>
  <si>
    <t>UED.ktoe.EU27.ISI.BF_BOF.FINISHING_STEAM.STEAM.RFO</t>
  </si>
  <si>
    <t>UED.ktoe.EU27.ISI.BF_BOF.FINISHING_STEAM.STEAM.OTHER</t>
  </si>
  <si>
    <t>UED.ktoe.EU27.ISI.BF_BOF.FINISHING_STEAM.STEAM.NG_BIOGAS</t>
  </si>
  <si>
    <t>UED.ktoe.EU27.ISI.BF_BOF.FINISHING_STEAM.STEAM.DERIVED</t>
  </si>
  <si>
    <t>UED.ktoe.EU27.ISI.BF_BOF.FINISHING_STEAM.STEAM.BIOMASS_WASTE</t>
  </si>
  <si>
    <t>UED.ktoe.EU27.ISI.BF_BOF.FINISHING_STEAM.STEAM.STEAM_DISTR</t>
  </si>
  <si>
    <t>UED.ktoe.EU27.ISI.BF_BOF.FINISHING.ELEC.ELEC</t>
  </si>
  <si>
    <t>UED.ktoe.EU27.ISI.EAF.TOTAL.TOTAL.TOTAL</t>
  </si>
  <si>
    <t>UED.ktoe.EU27.ISI.EAF.LIGHT.GENERIC.ELEC</t>
  </si>
  <si>
    <t>UED.ktoe.EU27.ISI.EAF.AIRCOMP.GENERIC.ELEC</t>
  </si>
  <si>
    <t>UED.ktoe.EU27.ISI.EAF.MOTOR.GENERIC.ELEC</t>
  </si>
  <si>
    <t>UED.ktoe.EU27.ISI.EAF.FANS.GENERIC.ELEC</t>
  </si>
  <si>
    <t>UED.ktoe.EU27.ISI.EAF.LOW_ENTH.TOTAL.TOTAL</t>
  </si>
  <si>
    <t>UED.ktoe.EU27.ISI.EAF.LOW_ENTH.THERM.DIESEL_LIQBIO</t>
  </si>
  <si>
    <t>UED.ktoe.EU27.ISI.EAF.LOW_ENTH.THERM.NG_BIOGAS</t>
  </si>
  <si>
    <t>UED.ktoe.EU27.ISI.EAF.LOW_ENTH.THERM.SOLAR_GEO</t>
  </si>
  <si>
    <t>UED.ktoe.EU27.ISI.EAF.LOW_ENTH.HP.AMBIENT</t>
  </si>
  <si>
    <t>UED.ktoe.EU27.ISI.EAF.LOW_ENTH.THERM.ELEC</t>
  </si>
  <si>
    <t>UED.ktoe.EU27.ISI.EAF.SMELTING.TOTAL.TOTAL</t>
  </si>
  <si>
    <t>UED.ktoe.EU27.ISI.EAF.SMELTING.THERM.NONCOKE_SOLIDS</t>
  </si>
  <si>
    <t>UED.ktoe.EU27.ISI.EAF.SMELTING.THERM.RFO</t>
  </si>
  <si>
    <t>UED.ktoe.EU27.ISI.EAF.SMELTING.THERM.NG_BIOGAS</t>
  </si>
  <si>
    <t>UED.ktoe.EU27.ISI.EAF.SMELTING.THERM.DERIVED</t>
  </si>
  <si>
    <t>UED.ktoe.EU27.ISI.EAF.ARC_FURNACE.ELEC.ELEC</t>
  </si>
  <si>
    <t>UED.ktoe.EU27.ISI.EAF.REFINING.TOTAL.TOTAL</t>
  </si>
  <si>
    <t>UED.ktoe.EU27.ISI.EAF.REFINING.THERM.TOTAL</t>
  </si>
  <si>
    <t>UED.ktoe.EU27.ISI.EAF.REFINING.THERM.LPG</t>
  </si>
  <si>
    <t>UED.ktoe.EU27.ISI.EAF.REFINING.THERM.DIESEL_LIQBIO</t>
  </si>
  <si>
    <t>UED.ktoe.EU27.ISI.EAF.REFINING.THERM.RFO</t>
  </si>
  <si>
    <t>UED.ktoe.EU27.ISI.EAF.REFINING.THERM.NG_BIOGAS</t>
  </si>
  <si>
    <t>UED.ktoe.EU27.ISI.EAF.REFINING.ELEC.ELEC</t>
  </si>
  <si>
    <t>UED.ktoe.EU27.ISI.EAF.FINISHING.THERM.TOTAL</t>
  </si>
  <si>
    <t>UED.ktoe.EU27.ISI.EAF.FINISHING.THERM.LPG</t>
  </si>
  <si>
    <t>UED.ktoe.EU27.ISI.EAF.FINISHING.THERM.DIESEL_LIQBIO</t>
  </si>
  <si>
    <t>UED.ktoe.EU27.ISI.EAF.FINISHING.THERM.NG_BIOGAS</t>
  </si>
  <si>
    <t>UED.ktoe.EU27.ISI.EAF.FINISHING_STEAM.TOTAL.TOTAL</t>
  </si>
  <si>
    <t>UED.ktoe.EU27.ISI.EAF.FINISHING_STEAM.STEAM.NONCOKE_SOLIDS</t>
  </si>
  <si>
    <t>UED.ktoe.EU27.ISI.EAF.FINISHING_STEAM.STEAM.RFG</t>
  </si>
  <si>
    <t>UED.ktoe.EU27.ISI.EAF.FINISHING_STEAM.STEAM.LPG</t>
  </si>
  <si>
    <t>UED.ktoe.EU27.ISI.EAF.FINISHING_STEAM.STEAM.DIESEL_LIQBIO</t>
  </si>
  <si>
    <t>UED.ktoe.EU27.ISI.EAF.FINISHING_STEAM.STEAM.RFO</t>
  </si>
  <si>
    <t>UED.ktoe.EU27.ISI.EAF.FINISHING_STEAM.STEAM.OTHER</t>
  </si>
  <si>
    <t>UED.ktoe.EU27.ISI.EAF.FINISHING_STEAM.STEAM.NG_BIOGAS</t>
  </si>
  <si>
    <t>UED.ktoe.EU27.ISI.EAF.FINISHING_STEAM.STEAM.DERIVED</t>
  </si>
  <si>
    <t>UED.ktoe.EU27.ISI.EAF.FINISHING_STEAM.STEAM.BIOMASS_WASTE</t>
  </si>
  <si>
    <t>UED.ktoe.EU27.ISI.EAF.FINISHING_STEAM.STEAM.STEAM_DISTR</t>
  </si>
  <si>
    <t>UED.ktoe.EU27.ISI.EAF.FINISHING.ELEC.ELEC</t>
  </si>
  <si>
    <t>Market shares of useful energy demand by subsector (%)</t>
  </si>
  <si>
    <t>Ratio of useful energy demand to final energy consumption (system efficiency indicator)</t>
  </si>
  <si>
    <t>Detailed split of CO2 emissions by subsector (kt of CO2)</t>
  </si>
  <si>
    <t>FUEL_EMI.ktCO2.EU27.ISI.BF_BOF.LIGHT.GENERIC.ELEC</t>
  </si>
  <si>
    <t>FUEL_EMI.ktCO2.EU27.ISI.BF_BOF.AIRCOMP.GENERIC.ELEC</t>
  </si>
  <si>
    <t>FUEL_EMI.ktCO2.EU27.ISI.BF_BOF.MOTOR.GENERIC.ELEC</t>
  </si>
  <si>
    <t>FUEL_EMI.ktCO2.EU27.ISI.BF_BOF.FANS.GENERIC.ELEC</t>
  </si>
  <si>
    <t>FUEL_EMI.ktCO2.EU27.ISI.BF_BOF.LOW_ENTH.TOTAL.TOTAL</t>
  </si>
  <si>
    <t>FUEL_EMI.ktCO2.EU27.ISI.BF_BOF.LOW_ENTH.THERM.DIESEL_LIQBIO</t>
  </si>
  <si>
    <t>FUEL_EMI.ktCO2.EU27.ISI.BF_BOF.LOW_ENTH.THERM.NG_BIOGAS</t>
  </si>
  <si>
    <t>FUEL_EMI.ktCO2.EU27.ISI.BF_BOF.LOW_ENTH.THERM.SOLAR_GEO</t>
  </si>
  <si>
    <t>FUEL_EMI.ktCO2.EU27.ISI.BF_BOF.LOW_ENTH.HP.AMBIENT</t>
  </si>
  <si>
    <t>FUEL_EMI.ktCO2.EU27.ISI.BF_BOF.LOW_ENTH.THERM.ELEC</t>
  </si>
  <si>
    <t>FUEL_EMI.ktCO2.EU27.ISI.BF_BOF.SINTERING.TOTAL.TOTAL</t>
  </si>
  <si>
    <t>FUEL_EMI.ktCO2.EU27.ISI.BF_BOF.SINTERING.THERM.NONCOKE_SOLIDS</t>
  </si>
  <si>
    <t>FUEL_EMI.ktCO2.EU27.ISI.BF_BOF.SINTERING.THERM.RFO</t>
  </si>
  <si>
    <t>FUEL_EMI.ktCO2.EU27.ISI.BF_BOF.SINTERING.THERM.NG_BIOGAS</t>
  </si>
  <si>
    <t>FUEL_EMI.ktCO2.EU27.ISI.BF_BOF.SINTERING.THERM.DERIVED</t>
  </si>
  <si>
    <t>FUEL_EMI.ktCO2.EU27.ISI.BF_BOF.SINTERING.THERM.ELEC</t>
  </si>
  <si>
    <t>FUEL_EMI.ktCO2.EU27.ISI.BF_BOF.BLAST_FURNACE.TOTAL.TOTAL</t>
  </si>
  <si>
    <t>FUEL_EMI.ktCO2.EU27.ISI.BF_BOF.BLAST_FURNACE.THERM.NONCOKE_SOLIDS</t>
  </si>
  <si>
    <t>FUEL_EMI.ktCO2.EU27.ISI.BF_BOF.BLAST_FURNACE.THERM.COKE</t>
  </si>
  <si>
    <t>FUEL_EMI.ktCO2.EU27.ISI.BF_BOF.BLAST_FURNACE.THERM.RFO</t>
  </si>
  <si>
    <t>FUEL_EMI.ktCO2.EU27.ISI.BF_BOF.BLAST_FURNACE.THERM.NG_BIOGAS</t>
  </si>
  <si>
    <t>FUEL_EMI.ktCO2.EU27.ISI.BF_BOF.BLAST_FURNACE.THERM.DERIVED</t>
  </si>
  <si>
    <t>FUEL_EMI.ktCO2.EU27.ISI.BF_BOF.REFINING.TOTAL.TOTAL</t>
  </si>
  <si>
    <t>FUEL_EMI.ktCO2.EU27.ISI.BF_BOF.REFINING.THERM.TOTAL</t>
  </si>
  <si>
    <t>FUEL_EMI.ktCO2.EU27.ISI.BF_BOF.REFINING.THERM.LPG</t>
  </si>
  <si>
    <t>FUEL_EMI.ktCO2.EU27.ISI.BF_BOF.REFINING.THERM.DIESEL_LIQBIO</t>
  </si>
  <si>
    <t>FUEL_EMI.ktCO2.EU27.ISI.BF_BOF.REFINING.THERM.RFO</t>
  </si>
  <si>
    <t>FUEL_EMI.ktCO2.EU27.ISI.BF_BOF.REFINING.THERM.NG_BIOGAS</t>
  </si>
  <si>
    <t>FUEL_EMI.ktCO2.EU27.ISI.BF_BOF.REFINING.ELEC.ELEC</t>
  </si>
  <si>
    <t>FUEL_EMI.ktCO2.EU27.ISI.BF_BOF.FINISHING.THERM.TOTAL</t>
  </si>
  <si>
    <t>FUEL_EMI.ktCO2.EU27.ISI.BF_BOF.FINISHING.THERM.LPG</t>
  </si>
  <si>
    <t>FUEL_EMI.ktCO2.EU27.ISI.BF_BOF.FINISHING.THERM.DIESEL_LIQBIO</t>
  </si>
  <si>
    <t>FUEL_EMI.ktCO2.EU27.ISI.BF_BOF.FINISHING.THERM.NG_BIOGAS</t>
  </si>
  <si>
    <t>FUEL_EMI.ktCO2.EU27.ISI.BF_BOF.FINISHING_STEAM.TOTAL.TOTAL</t>
  </si>
  <si>
    <t>FUEL_EMI.ktCO2.EU27.ISI.BF_BOF.FINISHING_STEAM.STEAM.NONCOKE_SOLIDS</t>
  </si>
  <si>
    <t>FUEL_EMI.ktCO2.EU27.ISI.BF_BOF.FINISHING_STEAM.STEAM.RFG</t>
  </si>
  <si>
    <t>FUEL_EMI.ktCO2.EU27.ISI.BF_BOF.FINISHING_STEAM.STEAM.LPG</t>
  </si>
  <si>
    <t>FUEL_EMI.ktCO2.EU27.ISI.BF_BOF.FINISHING_STEAM.STEAM.DIESEL_LIQBIO</t>
  </si>
  <si>
    <t>FUEL_EMI.ktCO2.EU27.ISI.BF_BOF.FINISHING_STEAM.STEAM.RFO</t>
  </si>
  <si>
    <t>FUEL_EMI.ktCO2.EU27.ISI.BF_BOF.FINISHING_STEAM.STEAM.OTHER</t>
  </si>
  <si>
    <t>FUEL_EMI.ktCO2.EU27.ISI.BF_BOF.FINISHING_STEAM.STEAM.NG_BIOGAS</t>
  </si>
  <si>
    <t>FUEL_EMI.ktCO2.EU27.ISI.BF_BOF.FINISHING_STEAM.STEAM.DERIVED</t>
  </si>
  <si>
    <t>FUEL_EMI.ktCO2.EU27.ISI.BF_BOF.FINISHING_STEAM.STEAM.BIOMASS_WASTE</t>
  </si>
  <si>
    <t>FUEL_EMI.ktCO2.EU27.ISI.BF_BOF.FINISHING_STEAM.STEAM.STEAM_DISTR</t>
  </si>
  <si>
    <t>FUEL_EMI.ktCO2.EU27.ISI.BF_BOF.FINISHING.ELEC.ELEC</t>
  </si>
  <si>
    <t>PROCESS_EMI.ktCO2.EU27.ISI.BF_BOF</t>
  </si>
  <si>
    <t>FUEL_EMI.ktCO2.EU27.ISI.EAF.LIGHT.GENERIC.ELEC</t>
  </si>
  <si>
    <t>FUEL_EMI.ktCO2.EU27.ISI.EAF.AIRCOMP.GENERIC.ELEC</t>
  </si>
  <si>
    <t>FUEL_EMI.ktCO2.EU27.ISI.EAF.MOTOR.GENERIC.ELEC</t>
  </si>
  <si>
    <t>FUEL_EMI.ktCO2.EU27.ISI.EAF.FANS.GENERIC.ELEC</t>
  </si>
  <si>
    <t>FUEL_EMI.ktCO2.EU27.ISI.EAF.LOW_ENTH.TOTAL.TOTAL</t>
  </si>
  <si>
    <t>FUEL_EMI.ktCO2.EU27.ISI.EAF.LOW_ENTH.THERM.DIESEL_LIQBIO</t>
  </si>
  <si>
    <t>FUEL_EMI.ktCO2.EU27.ISI.EAF.LOW_ENTH.THERM.NG_BIOGAS</t>
  </si>
  <si>
    <t>FUEL_EMI.ktCO2.EU27.ISI.EAF.LOW_ENTH.THERM.SOLAR_GEO</t>
  </si>
  <si>
    <t>FUEL_EMI.ktCO2.EU27.ISI.EAF.LOW_ENTH.HP.AMBIENT</t>
  </si>
  <si>
    <t>FUEL_EMI.ktCO2.EU27.ISI.EAF.LOW_ENTH.THERM.ELEC</t>
  </si>
  <si>
    <t>FUEL_EMI.ktCO2.EU27.ISI.EAF.SMELTING.TOTAL.TOTAL</t>
  </si>
  <si>
    <t>FUEL_EMI.ktCO2.EU27.ISI.EAF.SMELTING.THERM.NONCOKE_SOLIDS</t>
  </si>
  <si>
    <t>FUEL_EMI.ktCO2.EU27.ISI.EAF.SMELTING.THERM.RFO</t>
  </si>
  <si>
    <t>FUEL_EMI.ktCO2.EU27.ISI.EAF.SMELTING.THERM.NG_BIOGAS</t>
  </si>
  <si>
    <t>FUEL_EMI.ktCO2.EU27.ISI.EAF.SMELTING.THERM.DERIVED</t>
  </si>
  <si>
    <t>FUEL_EMI.ktCO2.EU27.ISI.EAF.ARC_FURNACE.ELEC.ELEC</t>
  </si>
  <si>
    <t>FUEL_EMI.ktCO2.EU27.ISI.EAF.REFINING.TOTAL.TOTAL</t>
  </si>
  <si>
    <t>FUEL_EMI.ktCO2.EU27.ISI.EAF.REFINING.THERM.TOTAL</t>
  </si>
  <si>
    <t>FUEL_EMI.ktCO2.EU27.ISI.EAF.REFINING.THERM.LPG</t>
  </si>
  <si>
    <t>FUEL_EMI.ktCO2.EU27.ISI.EAF.REFINING.THERM.DIESEL_LIQBIO</t>
  </si>
  <si>
    <t>FUEL_EMI.ktCO2.EU27.ISI.EAF.REFINING.THERM.RFO</t>
  </si>
  <si>
    <t>FUEL_EMI.ktCO2.EU27.ISI.EAF.REFINING.THERM.NG_BIOGAS</t>
  </si>
  <si>
    <t>FUEL_EMI.ktCO2.EU27.ISI.EAF.REFINING.ELEC.ELEC</t>
  </si>
  <si>
    <t>FUEL_EMI.ktCO2.EU27.ISI.EAF.FINISHING.THERM.TOTAL</t>
  </si>
  <si>
    <t>FUEL_EMI.ktCO2.EU27.ISI.EAF.FINISHING.THERM.LPG</t>
  </si>
  <si>
    <t>FUEL_EMI.ktCO2.EU27.ISI.EAF.FINISHING.THERM.DIESEL_LIQBIO</t>
  </si>
  <si>
    <t>FUEL_EMI.ktCO2.EU27.ISI.EAF.FINISHING.THERM.NG_BIOGAS</t>
  </si>
  <si>
    <t>FUEL_EMI.ktCO2.EU27.ISI.EAF.FINISHING_STEAM.TOTAL.TOTAL</t>
  </si>
  <si>
    <t>FUEL_EMI.ktCO2.EU27.ISI.EAF.FINISHING_STEAM.STEAM.NONCOKE_SOLIDS</t>
  </si>
  <si>
    <t>FUEL_EMI.ktCO2.EU27.ISI.EAF.FINISHING_STEAM.STEAM.RFG</t>
  </si>
  <si>
    <t>FUEL_EMI.ktCO2.EU27.ISI.EAF.FINISHING_STEAM.STEAM.LPG</t>
  </si>
  <si>
    <t>FUEL_EMI.ktCO2.EU27.ISI.EAF.FINISHING_STEAM.STEAM.DIESEL_LIQBIO</t>
  </si>
  <si>
    <t>FUEL_EMI.ktCO2.EU27.ISI.EAF.FINISHING_STEAM.STEAM.RFO</t>
  </si>
  <si>
    <t>FUEL_EMI.ktCO2.EU27.ISI.EAF.FINISHING_STEAM.STEAM.OTHER</t>
  </si>
  <si>
    <t>FUEL_EMI.ktCO2.EU27.ISI.EAF.FINISHING_STEAM.STEAM.NG_BIOGAS</t>
  </si>
  <si>
    <t>FUEL_EMI.ktCO2.EU27.ISI.EAF.FINISHING_STEAM.STEAM.DERIVED</t>
  </si>
  <si>
    <t>FUEL_EMI.ktCO2.EU27.ISI.EAF.FINISHING_STEAM.STEAM.BIOMASS_WASTE</t>
  </si>
  <si>
    <t>FUEL_EMI.ktCO2.EU27.ISI.EAF.FINISHING_STEAM.STEAM.STEAM_DISTR</t>
  </si>
  <si>
    <t>FUEL_EMI.ktCO2.EU27.ISI.EAF.FINISHING.ELEC.ELEC</t>
  </si>
  <si>
    <t>PROCESS_EMI.ktCO2.EU27.ISI.EAF</t>
  </si>
  <si>
    <t>Market shares of CO2 emissions by subsector (%)</t>
  </si>
  <si>
    <t>Emission intensity (kt of CO2 per ktoe)</t>
  </si>
  <si>
    <t>Integrated steelworks (without process emissions)</t>
  </si>
  <si>
    <t>Electric arc (without process emissions)</t>
  </si>
  <si>
    <t>VA.Meuro2015.EU27.NFM.ALUMINA</t>
  </si>
  <si>
    <t>VA.Meuro2015.EU27.NFM.PRIM_ALU</t>
  </si>
  <si>
    <t>VA.Meuro2015.EU27.NFM.SEC_ALU</t>
  </si>
  <si>
    <t>VA.Meuro2015.EU27.NFM.OTHER_NFM</t>
  </si>
  <si>
    <t>Physical output (kt)</t>
  </si>
  <si>
    <t>Alumina production (kt)</t>
  </si>
  <si>
    <t>OUTPUT.kt.EU27.NFM.ALUMINA</t>
  </si>
  <si>
    <t>Aluminium production (kt)</t>
  </si>
  <si>
    <t>OUTPUT.kt.EU27.NFM.PRIM_ALU</t>
  </si>
  <si>
    <t>OUTPUT.kt.EU27.NFM.SEC_ALU</t>
  </si>
  <si>
    <t>Other non-ferrous metals (kt lead eq.)</t>
  </si>
  <si>
    <t>OUTPUT.kt.EU27.NFM.OTHER_NFM</t>
  </si>
  <si>
    <t>Installed capacity (kt production)</t>
  </si>
  <si>
    <t>CAP.kt.EU27.NFM.ALUMINA</t>
  </si>
  <si>
    <t>CAP.kt.EU27.NFM.PRIM_ALU</t>
  </si>
  <si>
    <t>CAP.kt.EU27.NFM.SEC_ALU</t>
  </si>
  <si>
    <t>CAP.kt.EU27.NFM.OTHER_NFM</t>
  </si>
  <si>
    <t>Capacity investment (kt production)</t>
  </si>
  <si>
    <t>NEWCAP.kt.EU27.NFM.ALUMINA</t>
  </si>
  <si>
    <t>NEWCAP.kt.EU27.NFM.PRIM_ALU</t>
  </si>
  <si>
    <t>NEWCAP.kt.EU27.NFM.SEC_ALU</t>
  </si>
  <si>
    <t>NEWCAP.kt.EU27.NFM.OTHER_NFM</t>
  </si>
  <si>
    <t>Decommissioned capacity (kt production)</t>
  </si>
  <si>
    <t>Idle capacity (kt production)</t>
  </si>
  <si>
    <t>FEC.ktoe.EU27.NFM.TOTAL.TOTAL.TOTAL.TOTAL</t>
  </si>
  <si>
    <t>FEC.ktoe.EU27.NFM.TOTAL.TOTAL.TOTAL.SOLIDS</t>
  </si>
  <si>
    <t>FEC.ktoe.EU27.NFM.TOTAL.TOTAL.TOTAL.RFG</t>
  </si>
  <si>
    <t>FEC.ktoe.EU27.NFM.TOTAL.TOTAL.TOTAL.LPG</t>
  </si>
  <si>
    <t>FEC.ktoe.EU27.NFM.TOTAL.TOTAL.TOTAL.DIESEL</t>
  </si>
  <si>
    <t>FEC.ktoe.EU27.NFM.TOTAL.TOTAL.TOTAL.RFO</t>
  </si>
  <si>
    <t>FEC.ktoe.EU27.NFM.TOTAL.TOTAL.TOTAL.OTHER</t>
  </si>
  <si>
    <t>FEC.ktoe.EU27.NFM.TOTAL.TOTAL.TOTAL.NG</t>
  </si>
  <si>
    <t>FEC.ktoe.EU27.NFM.TOTAL.TOTAL.TOTAL.DERIVED</t>
  </si>
  <si>
    <t>FEC.ktoe.EU27.NFM.TOTAL.TOTAL.TOTAL.BIOMASS_WASTE</t>
  </si>
  <si>
    <t>FEC.ktoe.EU27.NFM.TOTAL.TOTAL.TOTAL.BIOGAS</t>
  </si>
  <si>
    <t>FEC.ktoe.EU27.NFM.TOTAL.TOTAL.TOTAL.LIQBIO</t>
  </si>
  <si>
    <t>FEC.ktoe.EU27.NFM.TOTAL.TOTAL.TOTAL.SOLAR</t>
  </si>
  <si>
    <t>FEC.ktoe.EU27.NFM.TOTAL.TOTAL.TOTAL.GEO</t>
  </si>
  <si>
    <t>FEC.ktoe.EU27.NFM.TOTAL.TOTAL.TOTAL.AMBIENT</t>
  </si>
  <si>
    <t>FEC.ktoe.EU27.NFM.TOTAL.TOTAL.TOTAL.STEAM_DISTR</t>
  </si>
  <si>
    <t>FEC.ktoe.EU27.NFM.TOTAL.TOTAL.TOTAL.ELEC</t>
  </si>
  <si>
    <t>FEC.ktoe.EU27.NFM.ALUMINA.TOTAL.TOTAL.TOTAL</t>
  </si>
  <si>
    <t>FEC.ktoe.EU27.NFM.ALUMINA.LIGHT.GENERIC.ELEC</t>
  </si>
  <si>
    <t>FEC.ktoe.EU27.NFM.ALUMINA.AIRCOMP.GENERIC.ELEC</t>
  </si>
  <si>
    <t>FEC.ktoe.EU27.NFM.ALUMINA.MOTOR.GENERIC.ELEC</t>
  </si>
  <si>
    <t>FEC.ktoe.EU27.NFM.ALUMINA.FANS.GENERIC.ELEC</t>
  </si>
  <si>
    <t>FEC.ktoe.EU27.NFM.ALUMINA.LOW_ENTH.TOTAL.TOTAL</t>
  </si>
  <si>
    <t>FEC.ktoe.EU27.NFM.ALUMINA.LOW_ENTH.THERM.DIESEL_LIQBIO</t>
  </si>
  <si>
    <t>FEC.ktoe.EU27.NFM.ALUMINA.LOW_ENTH.THERM.NG_BIOGAS</t>
  </si>
  <si>
    <t>FEC.ktoe.EU27.NFM.ALUMINA.LOW_ENTH.THERM.SOLAR_GEO</t>
  </si>
  <si>
    <t>FEC.ktoe.EU27.NFM.ALUMINA.LOW_ENTH.HP.AMBIENT</t>
  </si>
  <si>
    <t>FEC.ktoe.EU27.NFM.ALUMINA.LOW_ENTH.THERM.ELEC</t>
  </si>
  <si>
    <t>Alumina production: High-enthalpy heat</t>
  </si>
  <si>
    <t>FEC.ktoe.EU27.NFM.ALUMINA.A_PRODUCTION.TOTAL.TOTAL</t>
  </si>
  <si>
    <t>FEC.ktoe.EU27.NFM.ALUMINA.A_PRODUCTION.STEAM.SOLIDS</t>
  </si>
  <si>
    <t>FEC.ktoe.EU27.NFM.ALUMINA.A_PRODUCTION.STEAM.RFG</t>
  </si>
  <si>
    <t>FEC.ktoe.EU27.NFM.ALUMINA.A_PRODUCTION.STEAM.LPG</t>
  </si>
  <si>
    <t>FEC.ktoe.EU27.NFM.ALUMINA.A_PRODUCTION.STEAM.DIESEL_LIQBIO</t>
  </si>
  <si>
    <t>FEC.ktoe.EU27.NFM.ALUMINA.A_PRODUCTION.STEAM.RFO</t>
  </si>
  <si>
    <t>FEC.ktoe.EU27.NFM.ALUMINA.A_PRODUCTION.STEAM.OTHER</t>
  </si>
  <si>
    <t>FEC.ktoe.EU27.NFM.ALUMINA.A_PRODUCTION.STEAM.NG_BIOGAS</t>
  </si>
  <si>
    <t>FEC.ktoe.EU27.NFM.ALUMINA.A_PRODUCTION.STEAM.DERIVED</t>
  </si>
  <si>
    <t>FEC.ktoe.EU27.NFM.ALUMINA.A_PRODUCTION.STEAM.BIOMASS_WASTE</t>
  </si>
  <si>
    <t>FEC.ktoe.EU27.NFM.ALUMINA.A_PRODUCTION.STEAM.STEAM_DISTR</t>
  </si>
  <si>
    <t>Alumina production: Refining</t>
  </si>
  <si>
    <t>FEC.ktoe.EU27.NFM.ALUMINA.A_REFINING.TOTAL.TOTAL</t>
  </si>
  <si>
    <t>FEC.ktoe.EU27.NFM.ALUMINA.A_REFINING.THERM.LPG</t>
  </si>
  <si>
    <t>FEC.ktoe.EU27.NFM.ALUMINA.A_REFINING.THERM.DIESEL_LIQBIO</t>
  </si>
  <si>
    <t>FEC.ktoe.EU27.NFM.ALUMINA.A_REFINING.THERM.RFO</t>
  </si>
  <si>
    <t>FEC.ktoe.EU27.NFM.ALUMINA.A_REFINING.THERM.NG_BIOGAS</t>
  </si>
  <si>
    <t>FEC.ktoe.EU27.NFM.ALUMINA.A_REFINING.THERM.ELEC</t>
  </si>
  <si>
    <t>FEC.ktoe.EU27.NFM.PRIM_ALU.TOTAL.TOTAL.TOTAL</t>
  </si>
  <si>
    <t>FEC.ktoe.EU27.NFM.PRIM_ALU.LIGHT.GENERIC.ELEC</t>
  </si>
  <si>
    <t>FEC.ktoe.EU27.NFM.PRIM_ALU.AIRCOMP.GENERIC.ELEC</t>
  </si>
  <si>
    <t>FEC.ktoe.EU27.NFM.PRIM_ALU.MOTOR.GENERIC.ELEC</t>
  </si>
  <si>
    <t>FEC.ktoe.EU27.NFM.PRIM_ALU.FANS.GENERIC.ELEC</t>
  </si>
  <si>
    <t>FEC.ktoe.EU27.NFM.PRIM_ALU.LOW_ENTH.TOTAL.TOTAL</t>
  </si>
  <si>
    <t>FEC.ktoe.EU27.NFM.PRIM_ALU.LOW_ENTH.THERM.DIESEL_LIQBIO</t>
  </si>
  <si>
    <t>FEC.ktoe.EU27.NFM.PRIM_ALU.LOW_ENTH.THERM.NG_BIOGAS</t>
  </si>
  <si>
    <t>FEC.ktoe.EU27.NFM.PRIM_ALU.LOW_ENTH.THERM.SOLAR_GEO</t>
  </si>
  <si>
    <t>FEC.ktoe.EU27.NFM.PRIM_ALU.LOW_ENTH.HP.AMBIENT</t>
  </si>
  <si>
    <t>FEC.ktoe.EU27.NFM.PRIM_ALU.LOW_ENTH.THERM.ELEC</t>
  </si>
  <si>
    <t>Aluminium electrolysis (smelting)</t>
  </si>
  <si>
    <t>FEC.ktoe.EU27.NFM.PRIM_ALU.SMELTING.ELEC.ELEC</t>
  </si>
  <si>
    <t>Aluminium processing  (metallurgy e.g. cast house, reheating)</t>
  </si>
  <si>
    <t>FEC.ktoe.EU27.NFM.PRIM_ALU.PROCESSING.TOTAL.TOTAL</t>
  </si>
  <si>
    <t>Aluminium processing - Thermal</t>
  </si>
  <si>
    <t>FEC.ktoe.EU27.NFM.PRIM_ALU.PROCESSING.THERM.TOTAL</t>
  </si>
  <si>
    <t>FEC.ktoe.EU27.NFM.PRIM_ALU.PROCESSING.THERM.LPG</t>
  </si>
  <si>
    <t>FEC.ktoe.EU27.NFM.PRIM_ALU.PROCESSING.THERM.DIESEL_LIQBIO</t>
  </si>
  <si>
    <t>FEC.ktoe.EU27.NFM.PRIM_ALU.PROCESSING.THERM.RFO</t>
  </si>
  <si>
    <t>FEC.ktoe.EU27.NFM.PRIM_ALU.PROCESSING.THERM.NG_BIOGAS</t>
  </si>
  <si>
    <t>Aluminium processing - Electric</t>
  </si>
  <si>
    <t>FEC.ktoe.EU27.NFM.PRIM_ALU.PROCESSING.ELEC.ELEC</t>
  </si>
  <si>
    <t>Aluminium finishing</t>
  </si>
  <si>
    <t>Aluminium finishing - Thermal</t>
  </si>
  <si>
    <t>FEC.ktoe.EU27.NFM.PRIM_ALU.FINISHING.THERM.TOTAL</t>
  </si>
  <si>
    <t>FEC.ktoe.EU27.NFM.PRIM_ALU.FINISHING.THERM.LPG</t>
  </si>
  <si>
    <t>FEC.ktoe.EU27.NFM.PRIM_ALU.FINISHING.THERM.DIESEL_LIQBIO</t>
  </si>
  <si>
    <t>FEC.ktoe.EU27.NFM.PRIM_ALU.FINISHING.THERM.NG_BIOGAS</t>
  </si>
  <si>
    <t>Aluminium finishing - Steam</t>
  </si>
  <si>
    <t>FEC.ktoe.EU27.NFM.PRIM_ALU.FINISHING_STEAM.TOTAL.TOTAL</t>
  </si>
  <si>
    <t>FEC.ktoe.EU27.NFM.PRIM_ALU.FINISHING_STEAM.STEAM.SOLIDS</t>
  </si>
  <si>
    <t>FEC.ktoe.EU27.NFM.PRIM_ALU.FINISHING_STEAM.STEAM.RFG</t>
  </si>
  <si>
    <t>FEC.ktoe.EU27.NFM.PRIM_ALU.FINISHING_STEAM.STEAM.LPG</t>
  </si>
  <si>
    <t>FEC.ktoe.EU27.NFM.PRIM_ALU.FINISHING_STEAM.STEAM.DIESEL_LIQBIO</t>
  </si>
  <si>
    <t>FEC.ktoe.EU27.NFM.PRIM_ALU.FINISHING_STEAM.STEAM.RFO</t>
  </si>
  <si>
    <t>FEC.ktoe.EU27.NFM.PRIM_ALU.FINISHING_STEAM.STEAM.OTHER</t>
  </si>
  <si>
    <t>FEC.ktoe.EU27.NFM.PRIM_ALU.FINISHING_STEAM.STEAM.NG_BIOGAS</t>
  </si>
  <si>
    <t>FEC.ktoe.EU27.NFM.PRIM_ALU.FINISHING_STEAM.STEAM.DERIVED</t>
  </si>
  <si>
    <t>FEC.ktoe.EU27.NFM.PRIM_ALU.FINISHING_STEAM.STEAM.BIOMASS_WASTE</t>
  </si>
  <si>
    <t>FEC.ktoe.EU27.NFM.PRIM_ALU.FINISHING_STEAM.STEAM.STEAM_DISTR</t>
  </si>
  <si>
    <t>Aluminium finishing - Electric</t>
  </si>
  <si>
    <t>FEC.ktoe.EU27.NFM.PRIM_ALU.FINISHING.ELEC.ELEC</t>
  </si>
  <si>
    <t>FEC.ktoe.EU27.NFM.SEC_ALU.TOTAL.TOTAL.TOTAL</t>
  </si>
  <si>
    <t>FEC.ktoe.EU27.NFM.SEC_ALU.LIGHT.GENERIC.ELEC</t>
  </si>
  <si>
    <t>FEC.ktoe.EU27.NFM.SEC_ALU.AIRCOMP.GENERIC.ELEC</t>
  </si>
  <si>
    <t>FEC.ktoe.EU27.NFM.SEC_ALU.MOTOR.GENERIC.ELEC</t>
  </si>
  <si>
    <t>FEC.ktoe.EU27.NFM.SEC_ALU.FANS.GENERIC.ELEC</t>
  </si>
  <si>
    <t>FEC.ktoe.EU27.NFM.SEC_ALU.LOW_ENTH.TOTAL.TOTAL</t>
  </si>
  <si>
    <t>FEC.ktoe.EU27.NFM.SEC_ALU.LOW_ENTH.THERM.DIESEL_LIQBIO</t>
  </si>
  <si>
    <t>FEC.ktoe.EU27.NFM.SEC_ALU.LOW_ENTH.THERM.NG_BIOGAS</t>
  </si>
  <si>
    <t>FEC.ktoe.EU27.NFM.SEC_ALU.LOW_ENTH.THERM.SOLAR_GEO</t>
  </si>
  <si>
    <t>FEC.ktoe.EU27.NFM.SEC_ALU.LOW_ENTH.HP.AMBIENT</t>
  </si>
  <si>
    <t>FEC.ktoe.EU27.NFM.SEC_ALU.LOW_ENTH.THERM.ELEC</t>
  </si>
  <si>
    <t>Secondary aluminium (incl. pre-treatment, remelting)</t>
  </si>
  <si>
    <t>FEC.ktoe.EU27.NFM.SEC_ALU.SEC_REMELTING.TOTAL.TOTAL</t>
  </si>
  <si>
    <t>Secondary aluminium - Thermal</t>
  </si>
  <si>
    <t>FEC.ktoe.EU27.NFM.SEC_ALU.SEC_REMELTING.THERM.TOTAL</t>
  </si>
  <si>
    <t>FEC.ktoe.EU27.NFM.SEC_ALU.SEC_REMELTING.THERM.LPG</t>
  </si>
  <si>
    <t>FEC.ktoe.EU27.NFM.SEC_ALU.SEC_REMELTING.THERM.DIESEL_LIQBIO</t>
  </si>
  <si>
    <t>FEC.ktoe.EU27.NFM.SEC_ALU.SEC_REMELTING.THERM.RFO</t>
  </si>
  <si>
    <t>FEC.ktoe.EU27.NFM.SEC_ALU.SEC_REMELTING.THERM.NG_BIOGAS</t>
  </si>
  <si>
    <t>Secondary aluminium - Electric</t>
  </si>
  <si>
    <t>FEC.ktoe.EU27.NFM.SEC_ALU.SEC_REMELTING.ELEC.ELEC</t>
  </si>
  <si>
    <t>FEC.ktoe.EU27.NFM.SEC_ALU.SEC_PROCESSING.TOTAL.TOTAL</t>
  </si>
  <si>
    <t>FEC.ktoe.EU27.NFM.SEC_ALU.SEC_PROCESSING.THERM.TOTAL</t>
  </si>
  <si>
    <t>FEC.ktoe.EU27.NFM.SEC_ALU.SEC_PROCESSING.THERM.LPG</t>
  </si>
  <si>
    <t>FEC.ktoe.EU27.NFM.SEC_ALU.SEC_PROCESSING.THERM.DIESEL_LIQBIO</t>
  </si>
  <si>
    <t>FEC.ktoe.EU27.NFM.SEC_ALU.SEC_PROCESSING.THERM.RFO</t>
  </si>
  <si>
    <t>FEC.ktoe.EU27.NFM.SEC_ALU.SEC_PROCESSING.THERM.NG_BIOGAS</t>
  </si>
  <si>
    <t>FEC.ktoe.EU27.NFM.SEC_ALU.SEC_PROCESSING.ELEC.ELEC</t>
  </si>
  <si>
    <t>FEC.ktoe.EU27.NFM.SEC_ALU.SEC_FINISHING.THERM.TOTAL</t>
  </si>
  <si>
    <t>FEC.ktoe.EU27.NFM.SEC_ALU.SEC_FINISHING.THERM.LPG</t>
  </si>
  <si>
    <t>FEC.ktoe.EU27.NFM.SEC_ALU.SEC_FINISHING.THERM.DIESEL_LIQBIO</t>
  </si>
  <si>
    <t>FEC.ktoe.EU27.NFM.SEC_ALU.SEC_FINISHING.THERM.NG_BIOGAS</t>
  </si>
  <si>
    <t>FEC.ktoe.EU27.NFM.SEC_ALU.SEC_FINISHING_STEAM.TOTAL.TOTAL</t>
  </si>
  <si>
    <t>FEC.ktoe.EU27.NFM.SEC_ALU.SEC_FINISHING_STEAM.STEAM.SOLIDS</t>
  </si>
  <si>
    <t>FEC.ktoe.EU27.NFM.SEC_ALU.SEC_FINISHING_STEAM.STEAM.RFG</t>
  </si>
  <si>
    <t>FEC.ktoe.EU27.NFM.SEC_ALU.SEC_FINISHING_STEAM.STEAM.LPG</t>
  </si>
  <si>
    <t>FEC.ktoe.EU27.NFM.SEC_ALU.SEC_FINISHING_STEAM.STEAM.DIESEL_LIQBIO</t>
  </si>
  <si>
    <t>FEC.ktoe.EU27.NFM.SEC_ALU.SEC_FINISHING_STEAM.STEAM.RFO</t>
  </si>
  <si>
    <t>FEC.ktoe.EU27.NFM.SEC_ALU.SEC_FINISHING_STEAM.STEAM.OTHER</t>
  </si>
  <si>
    <t>FEC.ktoe.EU27.NFM.SEC_ALU.SEC_FINISHING_STEAM.STEAM.NG_BIOGAS</t>
  </si>
  <si>
    <t>FEC.ktoe.EU27.NFM.SEC_ALU.SEC_FINISHING_STEAM.STEAM.DERIVED</t>
  </si>
  <si>
    <t>FEC.ktoe.EU27.NFM.SEC_ALU.SEC_FINISHING_STEAM.STEAM.BIOMASS_WASTE</t>
  </si>
  <si>
    <t>FEC.ktoe.EU27.NFM.SEC_ALU.SEC_FINISHING_STEAM.STEAM.STEAM_DISTR</t>
  </si>
  <si>
    <t>FEC.ktoe.EU27.NFM.SEC_ALU.SEC_FINISHING.ELEC.ELEC</t>
  </si>
  <si>
    <t>FEC.ktoe.EU27.NFM.OTHER_NFM.TOTAL.TOTAL.TOTAL</t>
  </si>
  <si>
    <t>FEC.ktoe.EU27.NFM.OTHER_NFM.LIGHT.GENERIC.ELEC</t>
  </si>
  <si>
    <t>FEC.ktoe.EU27.NFM.OTHER_NFM.AIRCOMP.GENERIC.ELEC</t>
  </si>
  <si>
    <t>FEC.ktoe.EU27.NFM.OTHER_NFM.MOTOR.GENERIC.ELEC</t>
  </si>
  <si>
    <t>FEC.ktoe.EU27.NFM.OTHER_NFM.FANS.GENERIC.ELEC</t>
  </si>
  <si>
    <t>FEC.ktoe.EU27.NFM.OTHER_NFM.LOW_ENTH.TOTAL.TOTAL</t>
  </si>
  <si>
    <t>FEC.ktoe.EU27.NFM.OTHER_NFM.LOW_ENTH.THERM.DIESEL_LIQBIO</t>
  </si>
  <si>
    <t>FEC.ktoe.EU27.NFM.OTHER_NFM.LOW_ENTH.THERM.NG_BIOGAS</t>
  </si>
  <si>
    <t>FEC.ktoe.EU27.NFM.OTHER_NFM.LOW_ENTH.THERM.SOLAR_GEO</t>
  </si>
  <si>
    <t>FEC.ktoe.EU27.NFM.OTHER_NFM.LOW_ENTH.HP.AMBIENT</t>
  </si>
  <si>
    <t>FEC.ktoe.EU27.NFM.OTHER_NFM.LOW_ENTH.THERM.ELEC</t>
  </si>
  <si>
    <t>Other Metals: production</t>
  </si>
  <si>
    <t>FEC.ktoe.EU27.NFM.OTHER_NFM.OTH_PRODUCTION.TOTAL.TOTAL</t>
  </si>
  <si>
    <t>Metal production - Thermal</t>
  </si>
  <si>
    <t>FEC.ktoe.EU27.NFM.OTHER_NFM.OTH_PRODUCTION.THERM.TOTAL</t>
  </si>
  <si>
    <t>FEC.ktoe.EU27.NFM.OTHER_NFM.OTH_PRODUCTION.THERM.SOLIDS</t>
  </si>
  <si>
    <t>FEC.ktoe.EU27.NFM.OTHER_NFM.OTH_PRODUCTION.THERM.LPG</t>
  </si>
  <si>
    <t>FEC.ktoe.EU27.NFM.OTHER_NFM.OTH_PRODUCTION.THERM.DIESEL_LIQBIO</t>
  </si>
  <si>
    <t>FEC.ktoe.EU27.NFM.OTHER_NFM.OTH_PRODUCTION.THERM.RFO</t>
  </si>
  <si>
    <t>FEC.ktoe.EU27.NFM.OTHER_NFM.OTH_PRODUCTION.THERM.NG_BIOGAS</t>
  </si>
  <si>
    <t>Metal production - Electric</t>
  </si>
  <si>
    <t>FEC.ktoe.EU27.NFM.OTHER_NFM.OTH_PRODUCTION.ELEC.ELEC</t>
  </si>
  <si>
    <t>Metal processing  (metallurgy e.g. cast house, reheating)</t>
  </si>
  <si>
    <t>FEC.ktoe.EU27.NFM.OTHER_NFM.OTH_PROCESSING.TOTAL.TOTAL</t>
  </si>
  <si>
    <t>Metal processing - Thermal</t>
  </si>
  <si>
    <t>FEC.ktoe.EU27.NFM.OTHER_NFM.OTH_PROCESSING.THERM.TOTAL</t>
  </si>
  <si>
    <t>FEC.ktoe.EU27.NFM.OTHER_NFM.OTH_PROCESSING.THERM.LPG</t>
  </si>
  <si>
    <t>FEC.ktoe.EU27.NFM.OTHER_NFM.OTH_PROCESSING.THERM.DIESEL_LIQBIO</t>
  </si>
  <si>
    <t>FEC.ktoe.EU27.NFM.OTHER_NFM.OTH_PROCESSING.THERM.RFO</t>
  </si>
  <si>
    <t>FEC.ktoe.EU27.NFM.OTHER_NFM.OTH_PROCESSING.THERM.NG_BIOGAS</t>
  </si>
  <si>
    <t>Metal processing - Electric</t>
  </si>
  <si>
    <t>FEC.ktoe.EU27.NFM.OTHER_NFM.OTH_PROCESSING.ELEC.ELEC</t>
  </si>
  <si>
    <t>Metal finishing</t>
  </si>
  <si>
    <t>Metal finishing - Thermal</t>
  </si>
  <si>
    <t>FEC.ktoe.EU27.NFM.OTHER_NFM.OTH_FINISHING.THERM.TOTAL</t>
  </si>
  <si>
    <t>FEC.ktoe.EU27.NFM.OTHER_NFM.OTH_FINISHING.THERM.LPG</t>
  </si>
  <si>
    <t>FEC.ktoe.EU27.NFM.OTHER_NFM.OTH_FINISHING.THERM.DIESEL_LIQBIO</t>
  </si>
  <si>
    <t>FEC.ktoe.EU27.NFM.OTHER_NFM.OTH_FINISHING.THERM.NG_BIOGAS</t>
  </si>
  <si>
    <t>Metal finishing - Steam</t>
  </si>
  <si>
    <t>FEC.ktoe.EU27.NFM.OTHER_NFM.OTH_FINISHING_STEAM.TOTAL.TOTAL</t>
  </si>
  <si>
    <t>FEC.ktoe.EU27.NFM.OTHER_NFM.OTH_FINISHING_STEAM.STEAM.SOLIDS</t>
  </si>
  <si>
    <t>FEC.ktoe.EU27.NFM.OTHER_NFM.OTH_FINISHING_STEAM.STEAM.RFG</t>
  </si>
  <si>
    <t>FEC.ktoe.EU27.NFM.OTHER_NFM.OTH_FINISHING_STEAM.STEAM.LPG</t>
  </si>
  <si>
    <t>FEC.ktoe.EU27.NFM.OTHER_NFM.OTH_FINISHING_STEAM.STEAM.DIESEL_LIQBIO</t>
  </si>
  <si>
    <t>FEC.ktoe.EU27.NFM.OTHER_NFM.OTH_FINISHING_STEAM.STEAM.RFO</t>
  </si>
  <si>
    <t>FEC.ktoe.EU27.NFM.OTHER_NFM.OTH_FINISHING_STEAM.STEAM.OTHER</t>
  </si>
  <si>
    <t>FEC.ktoe.EU27.NFM.OTHER_NFM.OTH_FINISHING_STEAM.STEAM.NG_BIOGAS</t>
  </si>
  <si>
    <t>FEC.ktoe.EU27.NFM.OTHER_NFM.OTH_FINISHING_STEAM.STEAM.DERIVED</t>
  </si>
  <si>
    <t>FEC.ktoe.EU27.NFM.OTHER_NFM.OTH_FINISHING_STEAM.STEAM.BIOMASS_WASTE</t>
  </si>
  <si>
    <t>FEC.ktoe.EU27.NFM.OTHER_NFM.OTH_FINISHING_STEAM.STEAM.STEAM_DISTR</t>
  </si>
  <si>
    <t>Metal finishing - Electric</t>
  </si>
  <si>
    <t>FEC.ktoe.EU27.NFM.OTHER_NFM.OTH_FINISHING.ELEC.ELEC</t>
  </si>
  <si>
    <t>UED.ktoe.EU27.NFM.ALUMINA.TOTAL.TOTAL.TOTAL</t>
  </si>
  <si>
    <t>UED.ktoe.EU27.NFM.ALUMINA.LIGHT.GENERIC.ELEC</t>
  </si>
  <si>
    <t>UED.ktoe.EU27.NFM.ALUMINA.AIRCOMP.GENERIC.ELEC</t>
  </si>
  <si>
    <t>UED.ktoe.EU27.NFM.ALUMINA.MOTOR.GENERIC.ELEC</t>
  </si>
  <si>
    <t>UED.ktoe.EU27.NFM.ALUMINA.FANS.GENERIC.ELEC</t>
  </si>
  <si>
    <t>UED.ktoe.EU27.NFM.ALUMINA.LOW_ENTH.TOTAL.TOTAL</t>
  </si>
  <si>
    <t>UED.ktoe.EU27.NFM.ALUMINA.LOW_ENTH.THERM.DIESEL_LIQBIO</t>
  </si>
  <si>
    <t>UED.ktoe.EU27.NFM.ALUMINA.LOW_ENTH.THERM.NG_BIOGAS</t>
  </si>
  <si>
    <t>UED.ktoe.EU27.NFM.ALUMINA.LOW_ENTH.THERM.SOLAR_GEO</t>
  </si>
  <si>
    <t>UED.ktoe.EU27.NFM.ALUMINA.LOW_ENTH.HP.AMBIENT</t>
  </si>
  <si>
    <t>UED.ktoe.EU27.NFM.ALUMINA.LOW_ENTH.THERM.ELEC</t>
  </si>
  <si>
    <t>UED.ktoe.EU27.NFM.ALUMINA.A_PRODUCTION.TOTAL.TOTAL</t>
  </si>
  <si>
    <t>UED.ktoe.EU27.NFM.ALUMINA.A_PRODUCTION.STEAM.SOLIDS</t>
  </si>
  <si>
    <t>UED.ktoe.EU27.NFM.ALUMINA.A_PRODUCTION.STEAM.RFG</t>
  </si>
  <si>
    <t>UED.ktoe.EU27.NFM.ALUMINA.A_PRODUCTION.STEAM.LPG</t>
  </si>
  <si>
    <t>UED.ktoe.EU27.NFM.ALUMINA.A_PRODUCTION.STEAM.DIESEL_LIQBIO</t>
  </si>
  <si>
    <t>UED.ktoe.EU27.NFM.ALUMINA.A_PRODUCTION.STEAM.RFO</t>
  </si>
  <si>
    <t>UED.ktoe.EU27.NFM.ALUMINA.A_PRODUCTION.STEAM.OTHER</t>
  </si>
  <si>
    <t>UED.ktoe.EU27.NFM.ALUMINA.A_PRODUCTION.STEAM.NG_BIOGAS</t>
  </si>
  <si>
    <t>UED.ktoe.EU27.NFM.ALUMINA.A_PRODUCTION.STEAM.DERIVED</t>
  </si>
  <si>
    <t>UED.ktoe.EU27.NFM.ALUMINA.A_PRODUCTION.STEAM.BIOMASS_WASTE</t>
  </si>
  <si>
    <t>UED.ktoe.EU27.NFM.ALUMINA.A_PRODUCTION.STEAM.STEAM_DISTR</t>
  </si>
  <si>
    <t>UED.ktoe.EU27.NFM.ALUMINA.A_REFINING.TOTAL.TOTAL</t>
  </si>
  <si>
    <t>UED.ktoe.EU27.NFM.ALUMINA.A_REFINING.THERM.LPG</t>
  </si>
  <si>
    <t>UED.ktoe.EU27.NFM.ALUMINA.A_REFINING.THERM.DIESEL_LIQBIO</t>
  </si>
  <si>
    <t>UED.ktoe.EU27.NFM.ALUMINA.A_REFINING.THERM.RFO</t>
  </si>
  <si>
    <t>UED.ktoe.EU27.NFM.ALUMINA.A_REFINING.THERM.NG_BIOGAS</t>
  </si>
  <si>
    <t>UED.ktoe.EU27.NFM.ALUMINA.A_REFINING.THERM.ELEC</t>
  </si>
  <si>
    <t>UED.ktoe.EU27.NFM.PRIM_ALU.TOTAL.TOTAL.TOTAL</t>
  </si>
  <si>
    <t>UED.ktoe.EU27.NFM.PRIM_ALU.LIGHT.GENERIC.ELEC</t>
  </si>
  <si>
    <t>UED.ktoe.EU27.NFM.PRIM_ALU.AIRCOMP.GENERIC.ELEC</t>
  </si>
  <si>
    <t>UED.ktoe.EU27.NFM.PRIM_ALU.MOTOR.GENERIC.ELEC</t>
  </si>
  <si>
    <t>UED.ktoe.EU27.NFM.PRIM_ALU.FANS.GENERIC.ELEC</t>
  </si>
  <si>
    <t>UED.ktoe.EU27.NFM.PRIM_ALU.LOW_ENTH.TOTAL.TOTAL</t>
  </si>
  <si>
    <t>UED.ktoe.EU27.NFM.PRIM_ALU.LOW_ENTH.THERM.DIESEL_LIQBIO</t>
  </si>
  <si>
    <t>UED.ktoe.EU27.NFM.PRIM_ALU.LOW_ENTH.THERM.NG_BIOGAS</t>
  </si>
  <si>
    <t>UED.ktoe.EU27.NFM.PRIM_ALU.LOW_ENTH.THERM.SOLAR_GEO</t>
  </si>
  <si>
    <t>UED.ktoe.EU27.NFM.PRIM_ALU.LOW_ENTH.HP.AMBIENT</t>
  </si>
  <si>
    <t>UED.ktoe.EU27.NFM.PRIM_ALU.LOW_ENTH.THERM.ELEC</t>
  </si>
  <si>
    <t>UED.ktoe.EU27.NFM.PRIM_ALU.SMELTING.ELEC.ELEC</t>
  </si>
  <si>
    <t>UED.ktoe.EU27.NFM.PRIM_ALU.PROCESSING.TOTAL.TOTAL</t>
  </si>
  <si>
    <t>UED.ktoe.EU27.NFM.PRIM_ALU.PROCESSING.THERM.TOTAL</t>
  </si>
  <si>
    <t>UED.ktoe.EU27.NFM.PRIM_ALU.PROCESSING.THERM.LPG</t>
  </si>
  <si>
    <t>UED.ktoe.EU27.NFM.PRIM_ALU.PROCESSING.THERM.DIESEL_LIQBIO</t>
  </si>
  <si>
    <t>UED.ktoe.EU27.NFM.PRIM_ALU.PROCESSING.THERM.RFO</t>
  </si>
  <si>
    <t>UED.ktoe.EU27.NFM.PRIM_ALU.PROCESSING.THERM.NG_BIOGAS</t>
  </si>
  <si>
    <t>UED.ktoe.EU27.NFM.PRIM_ALU.PROCESSING.ELEC.ELEC</t>
  </si>
  <si>
    <t>UED.ktoe.EU27.NFM.PRIM_ALU.FINISHING.THERM.TOTAL</t>
  </si>
  <si>
    <t>UED.ktoe.EU27.NFM.PRIM_ALU.FINISHING.THERM.LPG</t>
  </si>
  <si>
    <t>UED.ktoe.EU27.NFM.PRIM_ALU.FINISHING.THERM.DIESEL_LIQBIO</t>
  </si>
  <si>
    <t>UED.ktoe.EU27.NFM.PRIM_ALU.FINISHING.THERM.NG_BIOGAS</t>
  </si>
  <si>
    <t>UED.ktoe.EU27.NFM.PRIM_ALU.FINISHING_STEAM.TOTAL.TOTAL</t>
  </si>
  <si>
    <t>UED.ktoe.EU27.NFM.PRIM_ALU.FINISHING_STEAM.STEAM.SOLIDS</t>
  </si>
  <si>
    <t>UED.ktoe.EU27.NFM.PRIM_ALU.FINISHING_STEAM.STEAM.RFG</t>
  </si>
  <si>
    <t>UED.ktoe.EU27.NFM.PRIM_ALU.FINISHING_STEAM.STEAM.LPG</t>
  </si>
  <si>
    <t>UED.ktoe.EU27.NFM.PRIM_ALU.FINISHING_STEAM.STEAM.DIESEL_LIQBIO</t>
  </si>
  <si>
    <t>UED.ktoe.EU27.NFM.PRIM_ALU.FINISHING_STEAM.STEAM.RFO</t>
  </si>
  <si>
    <t>UED.ktoe.EU27.NFM.PRIM_ALU.FINISHING_STEAM.STEAM.OTHER</t>
  </si>
  <si>
    <t>UED.ktoe.EU27.NFM.PRIM_ALU.FINISHING_STEAM.STEAM.NG_BIOGAS</t>
  </si>
  <si>
    <t>UED.ktoe.EU27.NFM.PRIM_ALU.FINISHING_STEAM.STEAM.DERIVED</t>
  </si>
  <si>
    <t>UED.ktoe.EU27.NFM.PRIM_ALU.FINISHING_STEAM.STEAM.BIOMASS_WASTE</t>
  </si>
  <si>
    <t>UED.ktoe.EU27.NFM.PRIM_ALU.FINISHING_STEAM.STEAM.STEAM_DISTR</t>
  </si>
  <si>
    <t>UED.ktoe.EU27.NFM.PRIM_ALU.FINISHING.ELEC.ELEC</t>
  </si>
  <si>
    <t>UED.ktoe.EU27.NFM.SEC_ALU.TOTAL.TOTAL.TOTAL</t>
  </si>
  <si>
    <t>UED.ktoe.EU27.NFM.SEC_ALU.LIGHT.GENERIC.ELEC</t>
  </si>
  <si>
    <t>UED.ktoe.EU27.NFM.SEC_ALU.AIRCOMP.GENERIC.ELEC</t>
  </si>
  <si>
    <t>UED.ktoe.EU27.NFM.SEC_ALU.MOTOR.GENERIC.ELEC</t>
  </si>
  <si>
    <t>UED.ktoe.EU27.NFM.SEC_ALU.FANS.GENERIC.ELEC</t>
  </si>
  <si>
    <t>UED.ktoe.EU27.NFM.SEC_ALU.LOW_ENTH.TOTAL.TOTAL</t>
  </si>
  <si>
    <t>UED.ktoe.EU27.NFM.SEC_ALU.LOW_ENTH.THERM.DIESEL_LIQBIO</t>
  </si>
  <si>
    <t>UED.ktoe.EU27.NFM.SEC_ALU.LOW_ENTH.THERM.NG_BIOGAS</t>
  </si>
  <si>
    <t>UED.ktoe.EU27.NFM.SEC_ALU.LOW_ENTH.THERM.SOLAR_GEO</t>
  </si>
  <si>
    <t>UED.ktoe.EU27.NFM.SEC_ALU.LOW_ENTH.HP.AMBIENT</t>
  </si>
  <si>
    <t>UED.ktoe.EU27.NFM.SEC_ALU.LOW_ENTH.THERM.ELEC</t>
  </si>
  <si>
    <t>UED.ktoe.EU27.NFM.SEC_ALU.SEC_REMELTING.TOTAL.TOTAL</t>
  </si>
  <si>
    <t>UED.ktoe.EU27.NFM.SEC_ALU.SEC_REMELTING.THERM.TOTAL</t>
  </si>
  <si>
    <t>UED.ktoe.EU27.NFM.SEC_ALU.SEC_REMELTING.THERM.LPG</t>
  </si>
  <si>
    <t>UED.ktoe.EU27.NFM.SEC_ALU.SEC_REMELTING.THERM.DIESEL_LIQBIO</t>
  </si>
  <si>
    <t>UED.ktoe.EU27.NFM.SEC_ALU.SEC_REMELTING.THERM.RFO</t>
  </si>
  <si>
    <t>UED.ktoe.EU27.NFM.SEC_ALU.SEC_REMELTING.THERM.NG_BIOGAS</t>
  </si>
  <si>
    <t>UED.ktoe.EU27.NFM.SEC_ALU.SEC_REMELTING.ELEC.ELEC</t>
  </si>
  <si>
    <t>UED.ktoe.EU27.NFM.SEC_ALU.SEC_PROCESSING.TOTAL.TOTAL</t>
  </si>
  <si>
    <t>UED.ktoe.EU27.NFM.SEC_ALU.SEC_PROCESSING.THERM.TOTAL</t>
  </si>
  <si>
    <t>UED.ktoe.EU27.NFM.SEC_ALU.SEC_PROCESSING.THERM.LPG</t>
  </si>
  <si>
    <t>UED.ktoe.EU27.NFM.SEC_ALU.SEC_PROCESSING.THERM.DIESEL_LIQBIO</t>
  </si>
  <si>
    <t>UED.ktoe.EU27.NFM.SEC_ALU.SEC_PROCESSING.THERM.RFO</t>
  </si>
  <si>
    <t>UED.ktoe.EU27.NFM.SEC_ALU.SEC_PROCESSING.THERM.NG_BIOGAS</t>
  </si>
  <si>
    <t>UED.ktoe.EU27.NFM.SEC_ALU.SEC_PROCESSING.ELEC.ELEC</t>
  </si>
  <si>
    <t>UED.ktoe.EU27.NFM.SEC_ALU.SEC_FINISHING.THERM.TOTAL</t>
  </si>
  <si>
    <t>UED.ktoe.EU27.NFM.SEC_ALU.SEC_FINISHING.THERM.LPG</t>
  </si>
  <si>
    <t>UED.ktoe.EU27.NFM.SEC_ALU.SEC_FINISHING.THERM.DIESEL_LIQBIO</t>
  </si>
  <si>
    <t>UED.ktoe.EU27.NFM.SEC_ALU.SEC_FINISHING.THERM.NG_BIOGAS</t>
  </si>
  <si>
    <t>UED.ktoe.EU27.NFM.SEC_ALU.SEC_FINISHING_STEAM.TOTAL.TOTAL</t>
  </si>
  <si>
    <t>UED.ktoe.EU27.NFM.SEC_ALU.SEC_FINISHING_STEAM.STEAM.SOLIDS</t>
  </si>
  <si>
    <t>UED.ktoe.EU27.NFM.SEC_ALU.SEC_FINISHING_STEAM.STEAM.RFG</t>
  </si>
  <si>
    <t>UED.ktoe.EU27.NFM.SEC_ALU.SEC_FINISHING_STEAM.STEAM.LPG</t>
  </si>
  <si>
    <t>UED.ktoe.EU27.NFM.SEC_ALU.SEC_FINISHING_STEAM.STEAM.DIESEL_LIQBIO</t>
  </si>
  <si>
    <t>UED.ktoe.EU27.NFM.SEC_ALU.SEC_FINISHING_STEAM.STEAM.RFO</t>
  </si>
  <si>
    <t>UED.ktoe.EU27.NFM.SEC_ALU.SEC_FINISHING_STEAM.STEAM.OTHER</t>
  </si>
  <si>
    <t>UED.ktoe.EU27.NFM.SEC_ALU.SEC_FINISHING_STEAM.STEAM.NG_BIOGAS</t>
  </si>
  <si>
    <t>UED.ktoe.EU27.NFM.SEC_ALU.SEC_FINISHING_STEAM.STEAM.DERIVED</t>
  </si>
  <si>
    <t>UED.ktoe.EU27.NFM.SEC_ALU.SEC_FINISHING_STEAM.STEAM.BIOMASS_WASTE</t>
  </si>
  <si>
    <t>UED.ktoe.EU27.NFM.SEC_ALU.SEC_FINISHING_STEAM.STEAM.STEAM_DISTR</t>
  </si>
  <si>
    <t>UED.ktoe.EU27.NFM.SEC_ALU.SEC_FINISHING.ELEC.ELEC</t>
  </si>
  <si>
    <t>UED.ktoe.EU27.NFM.OTHER_NFM.TOTAL.TOTAL.TOTAL</t>
  </si>
  <si>
    <t>UED.ktoe.EU27.NFM.OTHER_NFM.LIGHT.GENERIC.ELEC</t>
  </si>
  <si>
    <t>UED.ktoe.EU27.NFM.OTHER_NFM.AIRCOMP.GENERIC.ELEC</t>
  </si>
  <si>
    <t>UED.ktoe.EU27.NFM.OTHER_NFM.MOTOR.GENERIC.ELEC</t>
  </si>
  <si>
    <t>UED.ktoe.EU27.NFM.OTHER_NFM.FANS.GENERIC.ELEC</t>
  </si>
  <si>
    <t>UED.ktoe.EU27.NFM.OTHER_NFM.LOW_ENTH.TOTAL.TOTAL</t>
  </si>
  <si>
    <t>UED.ktoe.EU27.NFM.OTHER_NFM.LOW_ENTH.THERM.DIESEL_LIQBIO</t>
  </si>
  <si>
    <t>UED.ktoe.EU27.NFM.OTHER_NFM.LOW_ENTH.THERM.NG_BIOGAS</t>
  </si>
  <si>
    <t>UED.ktoe.EU27.NFM.OTHER_NFM.LOW_ENTH.THERM.SOLAR_GEO</t>
  </si>
  <si>
    <t>UED.ktoe.EU27.NFM.OTHER_NFM.LOW_ENTH.HP.AMBIENT</t>
  </si>
  <si>
    <t>UED.ktoe.EU27.NFM.OTHER_NFM.LOW_ENTH.THERM.ELEC</t>
  </si>
  <si>
    <t>UED.ktoe.EU27.NFM.OTHER_NFM.OTH_PRODUCTION.TOTAL.TOTAL</t>
  </si>
  <si>
    <t>UED.ktoe.EU27.NFM.OTHER_NFM.OTH_PRODUCTION.THERM.TOTAL</t>
  </si>
  <si>
    <t>UED.ktoe.EU27.NFM.OTHER_NFM.OTH_PRODUCTION.THERM.SOLIDS</t>
  </si>
  <si>
    <t>UED.ktoe.EU27.NFM.OTHER_NFM.OTH_PRODUCTION.THERM.LPG</t>
  </si>
  <si>
    <t>UED.ktoe.EU27.NFM.OTHER_NFM.OTH_PRODUCTION.THERM.DIESEL_LIQBIO</t>
  </si>
  <si>
    <t>UED.ktoe.EU27.NFM.OTHER_NFM.OTH_PRODUCTION.THERM.RFO</t>
  </si>
  <si>
    <t>UED.ktoe.EU27.NFM.OTHER_NFM.OTH_PRODUCTION.THERM.NG_BIOGAS</t>
  </si>
  <si>
    <t>UED.ktoe.EU27.NFM.OTHER_NFM.OTH_PRODUCTION.ELEC.ELEC</t>
  </si>
  <si>
    <t>UED.ktoe.EU27.NFM.OTHER_NFM.OTH_PROCESSING.TOTAL.TOTAL</t>
  </si>
  <si>
    <t>UED.ktoe.EU27.NFM.OTHER_NFM.OTH_PROCESSING.THERM.TOTAL</t>
  </si>
  <si>
    <t>UED.ktoe.EU27.NFM.OTHER_NFM.OTH_PROCESSING.THERM.LPG</t>
  </si>
  <si>
    <t>UED.ktoe.EU27.NFM.OTHER_NFM.OTH_PROCESSING.THERM.DIESEL_LIQBIO</t>
  </si>
  <si>
    <t>UED.ktoe.EU27.NFM.OTHER_NFM.OTH_PROCESSING.THERM.RFO</t>
  </si>
  <si>
    <t>UED.ktoe.EU27.NFM.OTHER_NFM.OTH_PROCESSING.THERM.NG_BIOGAS</t>
  </si>
  <si>
    <t>UED.ktoe.EU27.NFM.OTHER_NFM.OTH_PROCESSING.ELEC.ELEC</t>
  </si>
  <si>
    <t>UED.ktoe.EU27.NFM.OTHER_NFM.OTH_FINISHING.THERM.TOTAL</t>
  </si>
  <si>
    <t>UED.ktoe.EU27.NFM.OTHER_NFM.OTH_FINISHING.THERM.LPG</t>
  </si>
  <si>
    <t>UED.ktoe.EU27.NFM.OTHER_NFM.OTH_FINISHING.THERM.DIESEL_LIQBIO</t>
  </si>
  <si>
    <t>UED.ktoe.EU27.NFM.OTHER_NFM.OTH_FINISHING.THERM.NG_BIOGAS</t>
  </si>
  <si>
    <t>UED.ktoe.EU27.NFM.OTHER_NFM.OTH_FINISHING_STEAM.TOTAL.TOTAL</t>
  </si>
  <si>
    <t>UED.ktoe.EU27.NFM.OTHER_NFM.OTH_FINISHING_STEAM.STEAM.SOLIDS</t>
  </si>
  <si>
    <t>UED.ktoe.EU27.NFM.OTHER_NFM.OTH_FINISHING_STEAM.STEAM.RFG</t>
  </si>
  <si>
    <t>UED.ktoe.EU27.NFM.OTHER_NFM.OTH_FINISHING_STEAM.STEAM.LPG</t>
  </si>
  <si>
    <t>UED.ktoe.EU27.NFM.OTHER_NFM.OTH_FINISHING_STEAM.STEAM.DIESEL_LIQBIO</t>
  </si>
  <si>
    <t>UED.ktoe.EU27.NFM.OTHER_NFM.OTH_FINISHING_STEAM.STEAM.RFO</t>
  </si>
  <si>
    <t>UED.ktoe.EU27.NFM.OTHER_NFM.OTH_FINISHING_STEAM.STEAM.OTHER</t>
  </si>
  <si>
    <t>UED.ktoe.EU27.NFM.OTHER_NFM.OTH_FINISHING_STEAM.STEAM.NG_BIOGAS</t>
  </si>
  <si>
    <t>UED.ktoe.EU27.NFM.OTHER_NFM.OTH_FINISHING_STEAM.STEAM.DERIVED</t>
  </si>
  <si>
    <t>UED.ktoe.EU27.NFM.OTHER_NFM.OTH_FINISHING_STEAM.STEAM.BIOMASS_WASTE</t>
  </si>
  <si>
    <t>UED.ktoe.EU27.NFM.OTHER_NFM.OTH_FINISHING_STEAM.STEAM.STEAM_DISTR</t>
  </si>
  <si>
    <t>UED.ktoe.EU27.NFM.OTHER_NFM.OTH_FINISHING.ELEC.ELEC</t>
  </si>
  <si>
    <t>FUEL_EMI.ktCO2.EU27.NFM.ALUMINA.TOTAL.TOTAL.TOTAL</t>
  </si>
  <si>
    <t>FUEL_EMI.ktCO2.EU27.NFM.ALUMINA.LIGHT.GENERIC.ELEC</t>
  </si>
  <si>
    <t>FUEL_EMI.ktCO2.EU27.NFM.ALUMINA.AIRCOMP.GENERIC.ELEC</t>
  </si>
  <si>
    <t>FUEL_EMI.ktCO2.EU27.NFM.ALUMINA.MOTOR.GENERIC.ELEC</t>
  </si>
  <si>
    <t>FUEL_EMI.ktCO2.EU27.NFM.ALUMINA.FANS.GENERIC.ELEC</t>
  </si>
  <si>
    <t>FUEL_EMI.ktCO2.EU27.NFM.ALUMINA.LOW_ENTH.TOTAL.TOTAL</t>
  </si>
  <si>
    <t>FUEL_EMI.ktCO2.EU27.NFM.ALUMINA.LOW_ENTH.THERM.DIESEL_LIQBIO</t>
  </si>
  <si>
    <t>FUEL_EMI.ktCO2.EU27.NFM.ALUMINA.LOW_ENTH.THERM.NG_BIOGAS</t>
  </si>
  <si>
    <t>FUEL_EMI.ktCO2.EU27.NFM.ALUMINA.LOW_ENTH.THERM.SOLAR_GEO</t>
  </si>
  <si>
    <t>FUEL_EMI.ktCO2.EU27.NFM.ALUMINA.LOW_ENTH.HP.AMBIENT</t>
  </si>
  <si>
    <t>FUEL_EMI.ktCO2.EU27.NFM.ALUMINA.LOW_ENTH.THERM.ELEC</t>
  </si>
  <si>
    <t>FUEL_EMI.ktCO2.EU27.NFM.ALUMINA.A_PRODUCTION.TOTAL.TOTAL</t>
  </si>
  <si>
    <t>FUEL_EMI.ktCO2.EU27.NFM.ALUMINA.A_PRODUCTION.STEAM.SOLIDS</t>
  </si>
  <si>
    <t>FUEL_EMI.ktCO2.EU27.NFM.ALUMINA.A_PRODUCTION.STEAM.RFG</t>
  </si>
  <si>
    <t>FUEL_EMI.ktCO2.EU27.NFM.ALUMINA.A_PRODUCTION.STEAM.LPG</t>
  </si>
  <si>
    <t>FUEL_EMI.ktCO2.EU27.NFM.ALUMINA.A_PRODUCTION.STEAM.DIESEL_LIQBIO</t>
  </si>
  <si>
    <t>FUEL_EMI.ktCO2.EU27.NFM.ALUMINA.A_PRODUCTION.STEAM.RFO</t>
  </si>
  <si>
    <t>FUEL_EMI.ktCO2.EU27.NFM.ALUMINA.A_PRODUCTION.STEAM.OTHER</t>
  </si>
  <si>
    <t>FUEL_EMI.ktCO2.EU27.NFM.ALUMINA.A_PRODUCTION.STEAM.NG_BIOGAS</t>
  </si>
  <si>
    <t>FUEL_EMI.ktCO2.EU27.NFM.ALUMINA.A_PRODUCTION.STEAM.DERIVED</t>
  </si>
  <si>
    <t>FUEL_EMI.ktCO2.EU27.NFM.ALUMINA.A_PRODUCTION.STEAM.BIOMASS_WASTE</t>
  </si>
  <si>
    <t>FUEL_EMI.ktCO2.EU27.NFM.ALUMINA.A_PRODUCTION.STEAM.STEAM_DISTR</t>
  </si>
  <si>
    <t>FUEL_EMI.ktCO2.EU27.NFM.ALUMINA.A_REFINING.TOTAL.TOTAL</t>
  </si>
  <si>
    <t>FUEL_EMI.ktCO2.EU27.NFM.ALUMINA.A_REFINING.THERM.LPG</t>
  </si>
  <si>
    <t>FUEL_EMI.ktCO2.EU27.NFM.ALUMINA.A_REFINING.THERM.DIESEL_LIQBIO</t>
  </si>
  <si>
    <t>FUEL_EMI.ktCO2.EU27.NFM.ALUMINA.A_REFINING.THERM.RFO</t>
  </si>
  <si>
    <t>FUEL_EMI.ktCO2.EU27.NFM.ALUMINA.A_REFINING.THERM.NG_BIOGAS</t>
  </si>
  <si>
    <t>FUEL_EMI.ktCO2.EU27.NFM.ALUMINA.A_REFINING.THERM.ELEC</t>
  </si>
  <si>
    <t>FUEL_EMI.ktCO2.EU27.NFM.PRIM_ALU.LIGHT.GENERIC.ELEC</t>
  </si>
  <si>
    <t>FUEL_EMI.ktCO2.EU27.NFM.PRIM_ALU.AIRCOMP.GENERIC.ELEC</t>
  </si>
  <si>
    <t>FUEL_EMI.ktCO2.EU27.NFM.PRIM_ALU.MOTOR.GENERIC.ELEC</t>
  </si>
  <si>
    <t>FUEL_EMI.ktCO2.EU27.NFM.PRIM_ALU.FANS.GENERIC.ELEC</t>
  </si>
  <si>
    <t>FUEL_EMI.ktCO2.EU27.NFM.PRIM_ALU.LOW_ENTH.TOTAL.TOTAL</t>
  </si>
  <si>
    <t>FUEL_EMI.ktCO2.EU27.NFM.PRIM_ALU.LOW_ENTH.THERM.DIESEL_LIQBIO</t>
  </si>
  <si>
    <t>FUEL_EMI.ktCO2.EU27.NFM.PRIM_ALU.LOW_ENTH.THERM.NG_BIOGAS</t>
  </si>
  <si>
    <t>FUEL_EMI.ktCO2.EU27.NFM.PRIM_ALU.LOW_ENTH.THERM.SOLAR_GEO</t>
  </si>
  <si>
    <t>FUEL_EMI.ktCO2.EU27.NFM.PRIM_ALU.LOW_ENTH.HP.AMBIENT</t>
  </si>
  <si>
    <t>FUEL_EMI.ktCO2.EU27.NFM.PRIM_ALU.LOW_ENTH.THERM.ELEC</t>
  </si>
  <si>
    <t>FUEL_EMI.ktCO2.EU27.NFM.PRIM_ALU.SMELTING.ELEC.ELEC</t>
  </si>
  <si>
    <t>FUEL_EMI.ktCO2.EU27.NFM.PRIM_ALU.PROCESSING.TOTAL.TOTAL</t>
  </si>
  <si>
    <t>FUEL_EMI.ktCO2.EU27.NFM.PRIM_ALU.PROCESSING.THERM.TOTAL</t>
  </si>
  <si>
    <t>FUEL_EMI.ktCO2.EU27.NFM.PRIM_ALU.PROCESSING.THERM.LPG</t>
  </si>
  <si>
    <t>FUEL_EMI.ktCO2.EU27.NFM.PRIM_ALU.PROCESSING.THERM.DIESEL_LIQBIO</t>
  </si>
  <si>
    <t>FUEL_EMI.ktCO2.EU27.NFM.PRIM_ALU.PROCESSING.THERM.RFO</t>
  </si>
  <si>
    <t>FUEL_EMI.ktCO2.EU27.NFM.PRIM_ALU.PROCESSING.THERM.NG_BIOGAS</t>
  </si>
  <si>
    <t>FUEL_EMI.ktCO2.EU27.NFM.PRIM_ALU.PROCESSING.ELEC.ELEC</t>
  </si>
  <si>
    <t>FUEL_EMI.ktCO2.EU27.NFM.PRIM_ALU.FINISHING.THERM.TOTAL</t>
  </si>
  <si>
    <t>FUEL_EMI.ktCO2.EU27.NFM.PRIM_ALU.FINISHING.THERM.LPG</t>
  </si>
  <si>
    <t>FUEL_EMI.ktCO2.EU27.NFM.PRIM_ALU.FINISHING.THERM.DIESEL_LIQBIO</t>
  </si>
  <si>
    <t>FUEL_EMI.ktCO2.EU27.NFM.PRIM_ALU.FINISHING.THERM.NG_BIOGAS</t>
  </si>
  <si>
    <t>FUEL_EMI.ktCO2.EU27.NFM.PRIM_ALU.FINISHING_STEAM.TOTAL.TOTAL</t>
  </si>
  <si>
    <t>FUEL_EMI.ktCO2.EU27.NFM.PRIM_ALU.FINISHING_STEAM.STEAM.SOLIDS</t>
  </si>
  <si>
    <t>FUEL_EMI.ktCO2.EU27.NFM.PRIM_ALU.FINISHING_STEAM.STEAM.RFG</t>
  </si>
  <si>
    <t>FUEL_EMI.ktCO2.EU27.NFM.PRIM_ALU.FINISHING_STEAM.STEAM.LPG</t>
  </si>
  <si>
    <t>FUEL_EMI.ktCO2.EU27.NFM.PRIM_ALU.FINISHING_STEAM.STEAM.DIESEL_LIQBIO</t>
  </si>
  <si>
    <t>FUEL_EMI.ktCO2.EU27.NFM.PRIM_ALU.FINISHING_STEAM.STEAM.RFO</t>
  </si>
  <si>
    <t>FUEL_EMI.ktCO2.EU27.NFM.PRIM_ALU.FINISHING_STEAM.STEAM.OTHER</t>
  </si>
  <si>
    <t>FUEL_EMI.ktCO2.EU27.NFM.PRIM_ALU.FINISHING_STEAM.STEAM.NG_BIOGAS</t>
  </si>
  <si>
    <t>FUEL_EMI.ktCO2.EU27.NFM.PRIM_ALU.FINISHING_STEAM.STEAM.DERIVED</t>
  </si>
  <si>
    <t>FUEL_EMI.ktCO2.EU27.NFM.PRIM_ALU.FINISHING_STEAM.STEAM.BIOMASS_WASTE</t>
  </si>
  <si>
    <t>FUEL_EMI.ktCO2.EU27.NFM.PRIM_ALU.FINISHING_STEAM.STEAM.STEAM_DISTR</t>
  </si>
  <si>
    <t>FUEL_EMI.ktCO2.EU27.NFM.PRIM_ALU.FINISHING.ELEC.ELEC</t>
  </si>
  <si>
    <t>PROCESS_EMI.ktCO2.EU27.NFM.PRIM_ALU</t>
  </si>
  <si>
    <t>FUEL_EMI.ktCO2.EU27.NFM.SEC_ALU.TOTAL.TOTAL.TOTAL</t>
  </si>
  <si>
    <t>FUEL_EMI.ktCO2.EU27.NFM.SEC_ALU.LIGHT.GENERIC.ELEC</t>
  </si>
  <si>
    <t>FUEL_EMI.ktCO2.EU27.NFM.SEC_ALU.AIRCOMP.GENERIC.ELEC</t>
  </si>
  <si>
    <t>FUEL_EMI.ktCO2.EU27.NFM.SEC_ALU.MOTOR.GENERIC.ELEC</t>
  </si>
  <si>
    <t>FUEL_EMI.ktCO2.EU27.NFM.SEC_ALU.FANS.GENERIC.ELEC</t>
  </si>
  <si>
    <t>FUEL_EMI.ktCO2.EU27.NFM.SEC_ALU.LOW_ENTH.TOTAL.TOTAL</t>
  </si>
  <si>
    <t>FUEL_EMI.ktCO2.EU27.NFM.SEC_ALU.LOW_ENTH.THERM.DIESEL_LIQBIO</t>
  </si>
  <si>
    <t>FUEL_EMI.ktCO2.EU27.NFM.SEC_ALU.LOW_ENTH.THERM.NG_BIOGAS</t>
  </si>
  <si>
    <t>FUEL_EMI.ktCO2.EU27.NFM.SEC_ALU.LOW_ENTH.THERM.SOLAR_GEO</t>
  </si>
  <si>
    <t>FUEL_EMI.ktCO2.EU27.NFM.SEC_ALU.LOW_ENTH.HP.AMBIENT</t>
  </si>
  <si>
    <t>FUEL_EMI.ktCO2.EU27.NFM.SEC_ALU.LOW_ENTH.THERM.ELEC</t>
  </si>
  <si>
    <t>FUEL_EMI.ktCO2.EU27.NFM.SEC_ALU.SEC_REMELTING.TOTAL.TOTAL</t>
  </si>
  <si>
    <t>FUEL_EMI.ktCO2.EU27.NFM.SEC_ALU.SEC_REMELTING.THERM.TOTAL</t>
  </si>
  <si>
    <t>FUEL_EMI.ktCO2.EU27.NFM.SEC_ALU.SEC_REMELTING.THERM.LPG</t>
  </si>
  <si>
    <t>FUEL_EMI.ktCO2.EU27.NFM.SEC_ALU.SEC_REMELTING.THERM.DIESEL_LIQBIO</t>
  </si>
  <si>
    <t>FUEL_EMI.ktCO2.EU27.NFM.SEC_ALU.SEC_REMELTING.THERM.RFO</t>
  </si>
  <si>
    <t>FUEL_EMI.ktCO2.EU27.NFM.SEC_ALU.SEC_REMELTING.THERM.NG_BIOGAS</t>
  </si>
  <si>
    <t>FUEL_EMI.ktCO2.EU27.NFM.SEC_ALU.SEC_REMELTING.ELEC.ELEC</t>
  </si>
  <si>
    <t>FUEL_EMI.ktCO2.EU27.NFM.SEC_ALU.SEC_PROCESSING.TOTAL.TOTAL</t>
  </si>
  <si>
    <t>FUEL_EMI.ktCO2.EU27.NFM.SEC_ALU.SEC_PROCESSING.THERM.TOTAL</t>
  </si>
  <si>
    <t>FUEL_EMI.ktCO2.EU27.NFM.SEC_ALU.SEC_PROCESSING.THERM.LPG</t>
  </si>
  <si>
    <t>FUEL_EMI.ktCO2.EU27.NFM.SEC_ALU.SEC_PROCESSING.THERM.DIESEL_LIQBIO</t>
  </si>
  <si>
    <t>FUEL_EMI.ktCO2.EU27.NFM.SEC_ALU.SEC_PROCESSING.THERM.RFO</t>
  </si>
  <si>
    <t>FUEL_EMI.ktCO2.EU27.NFM.SEC_ALU.SEC_PROCESSING.THERM.NG_BIOGAS</t>
  </si>
  <si>
    <t>FUEL_EMI.ktCO2.EU27.NFM.SEC_ALU.SEC_PROCESSING.ELEC.ELEC</t>
  </si>
  <si>
    <t>FUEL_EMI.ktCO2.EU27.NFM.SEC_ALU.SEC_FINISHING.THERM.TOTAL</t>
  </si>
  <si>
    <t>FUEL_EMI.ktCO2.EU27.NFM.SEC_ALU.SEC_FINISHING.THERM.LPG</t>
  </si>
  <si>
    <t>FUEL_EMI.ktCO2.EU27.NFM.SEC_ALU.SEC_FINISHING.THERM.DIESEL_LIQBIO</t>
  </si>
  <si>
    <t>FUEL_EMI.ktCO2.EU27.NFM.SEC_ALU.SEC_FINISHING.THERM.NG_BIOGAS</t>
  </si>
  <si>
    <t>FUEL_EMI.ktCO2.EU27.NFM.SEC_ALU.SEC_FINISHING_STEAM.TOTAL.TOTAL</t>
  </si>
  <si>
    <t>FUEL_EMI.ktCO2.EU27.NFM.SEC_ALU.SEC_FINISHING_STEAM.STEAM.SOLIDS</t>
  </si>
  <si>
    <t>FUEL_EMI.ktCO2.EU27.NFM.SEC_ALU.SEC_FINISHING_STEAM.STEAM.RFG</t>
  </si>
  <si>
    <t>FUEL_EMI.ktCO2.EU27.NFM.SEC_ALU.SEC_FINISHING_STEAM.STEAM.LPG</t>
  </si>
  <si>
    <t>FUEL_EMI.ktCO2.EU27.NFM.SEC_ALU.SEC_FINISHING_STEAM.STEAM.DIESEL_LIQBIO</t>
  </si>
  <si>
    <t>FUEL_EMI.ktCO2.EU27.NFM.SEC_ALU.SEC_FINISHING_STEAM.STEAM.RFO</t>
  </si>
  <si>
    <t>FUEL_EMI.ktCO2.EU27.NFM.SEC_ALU.SEC_FINISHING_STEAM.STEAM.OTHER</t>
  </si>
  <si>
    <t>FUEL_EMI.ktCO2.EU27.NFM.SEC_ALU.SEC_FINISHING_STEAM.STEAM.NG_BIOGAS</t>
  </si>
  <si>
    <t>FUEL_EMI.ktCO2.EU27.NFM.SEC_ALU.SEC_FINISHING_STEAM.STEAM.DERIVED</t>
  </si>
  <si>
    <t>FUEL_EMI.ktCO2.EU27.NFM.SEC_ALU.SEC_FINISHING_STEAM.STEAM.BIOMASS_WASTE</t>
  </si>
  <si>
    <t>FUEL_EMI.ktCO2.EU27.NFM.SEC_ALU.SEC_FINISHING_STEAM.STEAM.STEAM_DISTR</t>
  </si>
  <si>
    <t>FUEL_EMI.ktCO2.EU27.NFM.SEC_ALU.SEC_FINISHING.ELEC.ELEC</t>
  </si>
  <si>
    <t>FUEL_EMI.ktCO2.EU27.NFM.OTHER_NFM.LIGHT.GENERIC.ELEC</t>
  </si>
  <si>
    <t>FUEL_EMI.ktCO2.EU27.NFM.OTHER_NFM.AIRCOMP.GENERIC.ELEC</t>
  </si>
  <si>
    <t>FUEL_EMI.ktCO2.EU27.NFM.OTHER_NFM.MOTOR.GENERIC.ELEC</t>
  </si>
  <si>
    <t>FUEL_EMI.ktCO2.EU27.NFM.OTHER_NFM.FANS.GENERIC.ELEC</t>
  </si>
  <si>
    <t>FUEL_EMI.ktCO2.EU27.NFM.OTHER_NFM.LOW_ENTH.TOTAL.TOTAL</t>
  </si>
  <si>
    <t>FUEL_EMI.ktCO2.EU27.NFM.OTHER_NFM.LOW_ENTH.THERM.DIESEL_LIQBIO</t>
  </si>
  <si>
    <t>FUEL_EMI.ktCO2.EU27.NFM.OTHER_NFM.LOW_ENTH.THERM.NG_BIOGAS</t>
  </si>
  <si>
    <t>FUEL_EMI.ktCO2.EU27.NFM.OTHER_NFM.LOW_ENTH.THERM.SOLAR_GEO</t>
  </si>
  <si>
    <t>FUEL_EMI.ktCO2.EU27.NFM.OTHER_NFM.LOW_ENTH.HP.AMBIENT</t>
  </si>
  <si>
    <t>FUEL_EMI.ktCO2.EU27.NFM.OTHER_NFM.LOW_ENTH.THERM.ELEC</t>
  </si>
  <si>
    <t>FUEL_EMI.ktCO2.EU27.NFM.OTHER_NFM.OTH_PRODUCTION.TOTAL.TOTAL</t>
  </si>
  <si>
    <t>FUEL_EMI.ktCO2.EU27.NFM.OTHER_NFM.OTH_PRODUCTION.THERM.TOTAL</t>
  </si>
  <si>
    <t>FUEL_EMI.ktCO2.EU27.NFM.OTHER_NFM.OTH_PRODUCTION.THERM.SOLIDS</t>
  </si>
  <si>
    <t>FUEL_EMI.ktCO2.EU27.NFM.OTHER_NFM.OTH_PRODUCTION.THERM.LPG</t>
  </si>
  <si>
    <t>FUEL_EMI.ktCO2.EU27.NFM.OTHER_NFM.OTH_PRODUCTION.THERM.DIESEL_LIQBIO</t>
  </si>
  <si>
    <t>FUEL_EMI.ktCO2.EU27.NFM.OTHER_NFM.OTH_PRODUCTION.THERM.RFO</t>
  </si>
  <si>
    <t>FUEL_EMI.ktCO2.EU27.NFM.OTHER_NFM.OTH_PRODUCTION.THERM.NG_BIOGAS</t>
  </si>
  <si>
    <t>FUEL_EMI.ktCO2.EU27.NFM.OTHER_NFM.OTH_PRODUCTION.ELEC.ELEC</t>
  </si>
  <si>
    <t>FUEL_EMI.ktCO2.EU27.NFM.OTHER_NFM.OTH_PROCESSING.TOTAL.TOTAL</t>
  </si>
  <si>
    <t>FUEL_EMI.ktCO2.EU27.NFM.OTHER_NFM.OTH_PROCESSING.THERM.TOTAL</t>
  </si>
  <si>
    <t>FUEL_EMI.ktCO2.EU27.NFM.OTHER_NFM.OTH_PROCESSING.THERM.LPG</t>
  </si>
  <si>
    <t>FUEL_EMI.ktCO2.EU27.NFM.OTHER_NFM.OTH_PROCESSING.THERM.DIESEL_LIQBIO</t>
  </si>
  <si>
    <t>FUEL_EMI.ktCO2.EU27.NFM.OTHER_NFM.OTH_PROCESSING.THERM.RFO</t>
  </si>
  <si>
    <t>FUEL_EMI.ktCO2.EU27.NFM.OTHER_NFM.OTH_PROCESSING.THERM.NG_BIOGAS</t>
  </si>
  <si>
    <t>FUEL_EMI.ktCO2.EU27.NFM.OTHER_NFM.OTH_PROCESSING.ELEC.ELEC</t>
  </si>
  <si>
    <t>FUEL_EMI.ktCO2.EU27.NFM.OTHER_NFM.OTH_FINISHING.THERM.TOTAL</t>
  </si>
  <si>
    <t>FUEL_EMI.ktCO2.EU27.NFM.OTHER_NFM.OTH_FINISHING.THERM.LPG</t>
  </si>
  <si>
    <t>FUEL_EMI.ktCO2.EU27.NFM.OTHER_NFM.OTH_FINISHING.THERM.DIESEL_LIQBIO</t>
  </si>
  <si>
    <t>FUEL_EMI.ktCO2.EU27.NFM.OTHER_NFM.OTH_FINISHING.THERM.NG_BIOGAS</t>
  </si>
  <si>
    <t>FUEL_EMI.ktCO2.EU27.NFM.OTHER_NFM.OTH_FINISHING_STEAM.TOTAL.TOTAL</t>
  </si>
  <si>
    <t>FUEL_EMI.ktCO2.EU27.NFM.OTHER_NFM.OTH_FINISHING_STEAM.STEAM.SOLIDS</t>
  </si>
  <si>
    <t>FUEL_EMI.ktCO2.EU27.NFM.OTHER_NFM.OTH_FINISHING_STEAM.STEAM.RFG</t>
  </si>
  <si>
    <t>FUEL_EMI.ktCO2.EU27.NFM.OTHER_NFM.OTH_FINISHING_STEAM.STEAM.LPG</t>
  </si>
  <si>
    <t>FUEL_EMI.ktCO2.EU27.NFM.OTHER_NFM.OTH_FINISHING_STEAM.STEAM.DIESEL_LIQBIO</t>
  </si>
  <si>
    <t>FUEL_EMI.ktCO2.EU27.NFM.OTHER_NFM.OTH_FINISHING_STEAM.STEAM.RFO</t>
  </si>
  <si>
    <t>FUEL_EMI.ktCO2.EU27.NFM.OTHER_NFM.OTH_FINISHING_STEAM.STEAM.OTHER</t>
  </si>
  <si>
    <t>FUEL_EMI.ktCO2.EU27.NFM.OTHER_NFM.OTH_FINISHING_STEAM.STEAM.NG_BIOGAS</t>
  </si>
  <si>
    <t>FUEL_EMI.ktCO2.EU27.NFM.OTHER_NFM.OTH_FINISHING_STEAM.STEAM.DERIVED</t>
  </si>
  <si>
    <t>FUEL_EMI.ktCO2.EU27.NFM.OTHER_NFM.OTH_FINISHING_STEAM.STEAM.BIOMASS_WASTE</t>
  </si>
  <si>
    <t>FUEL_EMI.ktCO2.EU27.NFM.OTHER_NFM.OTH_FINISHING_STEAM.STEAM.STEAM_DISTR</t>
  </si>
  <si>
    <t>FUEL_EMI.ktCO2.EU27.NFM.OTHER_NFM.OTH_FINISHING.ELEC.ELEC</t>
  </si>
  <si>
    <t>PROCESS_EMI.ktCO2.EU27.NFM.OTHER_NFM</t>
  </si>
  <si>
    <t>Aluminium - primary production (without process emissions)</t>
  </si>
  <si>
    <t>Other non-ferrous metals (without process emissions)</t>
  </si>
  <si>
    <t>Basic and other chemicals</t>
  </si>
  <si>
    <t>VA.Meuro2015.EU27.CHI.BASIC_CHEM</t>
  </si>
  <si>
    <t>VA.Meuro2015.EU27.CHI.OTHER_CHEM</t>
  </si>
  <si>
    <t>VA.Meuro2015.EU27.CHI.PHARM</t>
  </si>
  <si>
    <t>Basic chemicals (kt ethylene eq.)</t>
  </si>
  <si>
    <t>OUTPUT.kt.EU27.CHI.BASIC_CHEM</t>
  </si>
  <si>
    <t>Other chemicals (kt ethylene eq.)</t>
  </si>
  <si>
    <t>OUTPUT.kt.EU27.CHI.OTHER_CHEM</t>
  </si>
  <si>
    <t>Pharmaceutical products etc. (kt ethylene eq.)</t>
  </si>
  <si>
    <t>OUTPUT.kt.EU27.CHI.PHARM</t>
  </si>
  <si>
    <t>CAP.kt.EU27.CHI.BASIC_CHEM</t>
  </si>
  <si>
    <t>CAP.kt.EU27.CHI.OTHER_CHEM</t>
  </si>
  <si>
    <t>CAP.kt.EU27.CHI.PHARM</t>
  </si>
  <si>
    <t>NEWCAP.kt.EU27.CHI.BASIC_CHEM</t>
  </si>
  <si>
    <t>NEWCAP.kt.EU27.CHI.OTHER_CHEM</t>
  </si>
  <si>
    <t>NEWCAP.kt.EU27.CHI.PHARM</t>
  </si>
  <si>
    <t>FEC.ktoe.EU27.CHI.TOTAL.TOTAL.TOTAL.TOTAL</t>
  </si>
  <si>
    <t>FEC.ktoe.EU27.CHI.TOTAL.TOTAL.TOTAL.SOLIDS</t>
  </si>
  <si>
    <t>FEC.ktoe.EU27.CHI.TOTAL.TOTAL.TOTAL.RFG</t>
  </si>
  <si>
    <t>FEC.ktoe.EU27.CHI.TOTAL.TOTAL.TOTAL.LPG</t>
  </si>
  <si>
    <t>FEC.ktoe.EU27.CHI.TOTAL.TOTAL.TOTAL.DIESEL</t>
  </si>
  <si>
    <t>FEC.ktoe.EU27.CHI.TOTAL.TOTAL.TOTAL.RFO</t>
  </si>
  <si>
    <t>FEC.ktoe.EU27.CHI.TOTAL.TOTAL.TOTAL.OTHER</t>
  </si>
  <si>
    <t>FEC.ktoe.EU27.CHI.TOTAL.TOTAL.TOTAL.NG</t>
  </si>
  <si>
    <t>FEC.ktoe.EU27.CHI.TOTAL.TOTAL.TOTAL.DERIVED</t>
  </si>
  <si>
    <t>FEC.ktoe.EU27.CHI.TOTAL.TOTAL.TOTAL.BIOMASS_WASTE</t>
  </si>
  <si>
    <t>FEC.ktoe.EU27.CHI.TOTAL.TOTAL.TOTAL.BIOGAS</t>
  </si>
  <si>
    <t>FEC.ktoe.EU27.CHI.TOTAL.TOTAL.TOTAL.LIQBIO</t>
  </si>
  <si>
    <t>FEC.ktoe.EU27.CHI.TOTAL.TOTAL.TOTAL.SOLAR</t>
  </si>
  <si>
    <t>FEC.ktoe.EU27.CHI.TOTAL.TOTAL.TOTAL.GEO</t>
  </si>
  <si>
    <t>FEC.ktoe.EU27.CHI.TOTAL.TOTAL.TOTAL.AMBIENT</t>
  </si>
  <si>
    <t>FEC.ktoe.EU27.CHI.TOTAL.TOTAL.TOTAL.STEAM_DISTR</t>
  </si>
  <si>
    <t>FEC.ktoe.EU27.CHI.TOTAL.TOTAL.TOTAL.ELEC</t>
  </si>
  <si>
    <t>Non-energy use in the Chemical industry (ktoe)</t>
  </si>
  <si>
    <t>NONENERGY.ktoe.EU27.CHI.TOTAL.TOTAL.TOTAL.TOTAL</t>
  </si>
  <si>
    <t>NONENERGY.ktoe.EU27.CHI.TOTAL.TOTAL.TOTAL.SOLIDS</t>
  </si>
  <si>
    <t>NONENERGY.ktoe.EU27.CHI.TOTAL.TOTAL.TOTAL.RFG</t>
  </si>
  <si>
    <t>NONENERGY.ktoe.EU27.CHI.TOTAL.TOTAL.TOTAL.LPG</t>
  </si>
  <si>
    <t>NONENERGY.ktoe.EU27.CHI.TOTAL.TOTAL.TOTAL.DIESEL</t>
  </si>
  <si>
    <t>NONENERGY.ktoe.EU27.CHI.TOTAL.TOTAL.TOTAL.RFO</t>
  </si>
  <si>
    <t>NONENERGY.ktoe.EU27.CHI.TOTAL.TOTAL.TOTAL.OTHER</t>
  </si>
  <si>
    <t>NONENERGY.ktoe.EU27.CHI.TOTAL.TOTAL.TOTAL.NAPHTHA</t>
  </si>
  <si>
    <t>NONENERGY.ktoe.EU27.CHI.TOTAL.TOTAL.TOTAL.NG_BIOGAS</t>
  </si>
  <si>
    <t>NONENERGY.ktoe.EU27.CHI.TOTAL.TOTAL.TOTAL.DERIVED</t>
  </si>
  <si>
    <t>NONENERGY.ktoe.EU27.CHI.TOTAL.TOTAL.TOTAL.BIOMASS_WASTE</t>
  </si>
  <si>
    <t>Basic chemicals - non energy</t>
  </si>
  <si>
    <t>Basic chemicals - energy</t>
  </si>
  <si>
    <t>Emission intensity (kt of CO2 / ktoe energy)</t>
  </si>
  <si>
    <t>Basic chemicals (including process emissions)</t>
  </si>
  <si>
    <t>Other chemicals (including process emissions)</t>
  </si>
  <si>
    <t>FEC.ktoe.EU27.CHI.BASIC_CHEM.LIGHT.GENERIC.ELEC</t>
  </si>
  <si>
    <t>FEC.ktoe.EU27.CHI.BASIC_CHEM.AIRCOMP.GENERIC.ELEC</t>
  </si>
  <si>
    <t>FEC.ktoe.EU27.CHI.BASIC_CHEM.MOTOR.GENERIC.ELEC</t>
  </si>
  <si>
    <t>FEC.ktoe.EU27.CHI.BASIC_CHEM.FANS.GENERIC.ELEC</t>
  </si>
  <si>
    <t>FEC.ktoe.EU27.CHI.BASIC_CHEM.LOW_ENTH.TOTAL.TOTAL</t>
  </si>
  <si>
    <t>FEC.ktoe.EU27.CHI.BASIC_CHEM.LOW_ENTH.THERM.DIESEL_LIQBIO</t>
  </si>
  <si>
    <t>FEC.ktoe.EU27.CHI.BASIC_CHEM.LOW_ENTH.THERM.NG_BIOGAS</t>
  </si>
  <si>
    <t>FEC.ktoe.EU27.CHI.BASIC_CHEM.LOW_ENTH.THERM.SOLAR_GEO</t>
  </si>
  <si>
    <t>FEC.ktoe.EU27.CHI.BASIC_CHEM.LOW_ENTH.HP.AMBIENT</t>
  </si>
  <si>
    <t>FEC.ktoe.EU27.CHI.BASIC_CHEM.LOW_ENTH.THERM.ELEC</t>
  </si>
  <si>
    <t>Chemicals: Feedstock (energy used as raw material)</t>
  </si>
  <si>
    <t>Chemicals: Steam processing</t>
  </si>
  <si>
    <t>FEC.ktoe.EU27.CHI.BASIC_CHEM.PROCESSING.TOTAL.TOTAL</t>
  </si>
  <si>
    <t>FEC.ktoe.EU27.CHI.BASIC_CHEM.PROCESSING.STEAM.SOLIDS</t>
  </si>
  <si>
    <t>FEC.ktoe.EU27.CHI.BASIC_CHEM.PROCESSING.STEAM.RFG</t>
  </si>
  <si>
    <t>FEC.ktoe.EU27.CHI.BASIC_CHEM.PROCESSING.STEAM.LPG</t>
  </si>
  <si>
    <t>FEC.ktoe.EU27.CHI.BASIC_CHEM.PROCESSING.STEAM.DIESEL_LIQBIO</t>
  </si>
  <si>
    <t>FEC.ktoe.EU27.CHI.BASIC_CHEM.PROCESSING.STEAM.RFO</t>
  </si>
  <si>
    <t>FEC.ktoe.EU27.CHI.BASIC_CHEM.PROCESSING.STEAM.OTHER</t>
  </si>
  <si>
    <t>FEC.ktoe.EU27.CHI.BASIC_CHEM.PROCESSING.STEAM.NG_BIOGAS</t>
  </si>
  <si>
    <t>FEC.ktoe.EU27.CHI.BASIC_CHEM.PROCESSING.STEAM.DERIVED</t>
  </si>
  <si>
    <t>FEC.ktoe.EU27.CHI.BASIC_CHEM.PROCESSING.STEAM.BIOMASS_WASTE</t>
  </si>
  <si>
    <t>FEC.ktoe.EU27.CHI.BASIC_CHEM.PROCESSING.STEAM.STEAM_DISTR</t>
  </si>
  <si>
    <t>Chemicals: Furnaces</t>
  </si>
  <si>
    <t>FEC.ktoe.EU27.CHI.BASIC_CHEM.PROC_HEAT.TOTAL.TOTAL</t>
  </si>
  <si>
    <t>Chemicals: Furnaces - Thermal</t>
  </si>
  <si>
    <t>FEC.ktoe.EU27.CHI.BASIC_CHEM.PROC_HEAT.THERM.TOTAL</t>
  </si>
  <si>
    <t>FEC.ktoe.EU27.CHI.BASIC_CHEM.PROC_HEAT.THERM.SOLIDS</t>
  </si>
  <si>
    <t>FEC.ktoe.EU27.CHI.BASIC_CHEM.PROC_HEAT.THERM.LPG</t>
  </si>
  <si>
    <t>FEC.ktoe.EU27.CHI.BASIC_CHEM.PROC_HEAT.THERM.DIESEL_LIQBIO</t>
  </si>
  <si>
    <t>FEC.ktoe.EU27.CHI.BASIC_CHEM.PROC_HEAT.THERM.RFO</t>
  </si>
  <si>
    <t>FEC.ktoe.EU27.CHI.BASIC_CHEM.PROC_HEAT.THERM.NG_BIOGAS</t>
  </si>
  <si>
    <t>Chemicals: Furnaces - Electric</t>
  </si>
  <si>
    <t>FEC.ktoe.EU27.CHI.BASIC_CHEM.PROC_HEAT.ELEC.ELEC</t>
  </si>
  <si>
    <t>Chemicals: Process cooling</t>
  </si>
  <si>
    <t>Chemicals: Process cooling - Natural gas and biogas</t>
  </si>
  <si>
    <t>FEC.ktoe.EU27.CHI.BASIC_CHEM.PROC_COOL.THERM.NG_BIOGAS</t>
  </si>
  <si>
    <t>Chemicals: Process cooling - Steam</t>
  </si>
  <si>
    <t>FEC.ktoe.EU27.CHI.BASIC_CHEM.PROC_COOL_STEAM.TOTAL.TOTAL</t>
  </si>
  <si>
    <t>FEC.ktoe.EU27.CHI.BASIC_CHEM.PROC_COOL_STEAM.STEAM.SOLIDS</t>
  </si>
  <si>
    <t>FEC.ktoe.EU27.CHI.BASIC_CHEM.PROC_COOL_STEAM.STEAM.RFG</t>
  </si>
  <si>
    <t>FEC.ktoe.EU27.CHI.BASIC_CHEM.PROC_COOL_STEAM.STEAM.LPG</t>
  </si>
  <si>
    <t>FEC.ktoe.EU27.CHI.BASIC_CHEM.PROC_COOL_STEAM.STEAM.DIESEL_LIQBIO</t>
  </si>
  <si>
    <t>FEC.ktoe.EU27.CHI.BASIC_CHEM.PROC_COOL_STEAM.STEAM.RFO</t>
  </si>
  <si>
    <t>FEC.ktoe.EU27.CHI.BASIC_CHEM.PROC_COOL_STEAM.STEAM.OTHER</t>
  </si>
  <si>
    <t>FEC.ktoe.EU27.CHI.BASIC_CHEM.PROC_COOL_STEAM.STEAM.NG_BIOGAS</t>
  </si>
  <si>
    <t>FEC.ktoe.EU27.CHI.BASIC_CHEM.PROC_COOL_STEAM.STEAM.DERIVED</t>
  </si>
  <si>
    <t>FEC.ktoe.EU27.CHI.BASIC_CHEM.PROC_COOL_STEAM.STEAM.BIOMASS_WASTE</t>
  </si>
  <si>
    <t>FEC.ktoe.EU27.CHI.BASIC_CHEM.PROC_COOL_STEAM.STEAM.STEAM_DISTR</t>
  </si>
  <si>
    <t>Chemicals: Process cooling - Electric</t>
  </si>
  <si>
    <t>FEC.ktoe.EU27.CHI.BASIC_CHEM.PROC_COOL.ELEC.ELEC</t>
  </si>
  <si>
    <t>Chemicals: Generic electric process</t>
  </si>
  <si>
    <t>FEC.ktoe.EU27.CHI.BASIC_CHEM.GENERIC.MECH.ELEC</t>
  </si>
  <si>
    <t>FEC.ktoe.EU27.CHI.OTHER_CHEM.TOTAL.TOTAL.TOTAL</t>
  </si>
  <si>
    <t>FEC.ktoe.EU27.CHI.OTHER_CHEM.LIGHT.GENERIC.ELEC</t>
  </si>
  <si>
    <t>FEC.ktoe.EU27.CHI.OTHER_CHEM.AIRCOMP.GENERIC.ELEC</t>
  </si>
  <si>
    <t>FEC.ktoe.EU27.CHI.OTHER_CHEM.MOTOR.GENERIC.ELEC</t>
  </si>
  <si>
    <t>FEC.ktoe.EU27.CHI.OTHER_CHEM.FANS.GENERIC.ELEC</t>
  </si>
  <si>
    <t>FEC.ktoe.EU27.CHI.OTHER_CHEM.LOW_ENTH.TOTAL.TOTAL</t>
  </si>
  <si>
    <t>FEC.ktoe.EU27.CHI.OTHER_CHEM.LOW_ENTH.THERM.DIESEL_LIQBIO</t>
  </si>
  <si>
    <t>FEC.ktoe.EU27.CHI.OTHER_CHEM.LOW_ENTH.THERM.NG_BIOGAS</t>
  </si>
  <si>
    <t>FEC.ktoe.EU27.CHI.OTHER_CHEM.LOW_ENTH.THERM.SOLAR_GEO</t>
  </si>
  <si>
    <t>FEC.ktoe.EU27.CHI.OTHER_CHEM.LOW_ENTH.HP.AMBIENT</t>
  </si>
  <si>
    <t>FEC.ktoe.EU27.CHI.OTHER_CHEM.LOW_ENTH.THERM.ELEC</t>
  </si>
  <si>
    <t>Chemicals: High-enthalpy heat processing</t>
  </si>
  <si>
    <t>High-enthalpy heat processing - Steam</t>
  </si>
  <si>
    <t>FEC.ktoe.EU27.CHI.OTHER_CHEM.PROCESSING_STEAM.TOTAL.TOTAL</t>
  </si>
  <si>
    <t>FEC.ktoe.EU27.CHI.OTHER_CHEM.PROCESSING_STEAM.STEAM.SOLIDS</t>
  </si>
  <si>
    <t>FEC.ktoe.EU27.CHI.OTHER_CHEM.PROCESSING_STEAM.STEAM.RFG</t>
  </si>
  <si>
    <t>FEC.ktoe.EU27.CHI.OTHER_CHEM.PROCESSING_STEAM.STEAM.LPG</t>
  </si>
  <si>
    <t>FEC.ktoe.EU27.CHI.OTHER_CHEM.PROCESSING_STEAM.STEAM.DIESEL_LIQBIO</t>
  </si>
  <si>
    <t>FEC.ktoe.EU27.CHI.OTHER_CHEM.PROCESSING_STEAM.STEAM.RFO</t>
  </si>
  <si>
    <t>FEC.ktoe.EU27.CHI.OTHER_CHEM.PROCESSING_STEAM.STEAM.OTHER</t>
  </si>
  <si>
    <t>FEC.ktoe.EU27.CHI.OTHER_CHEM.PROCESSING_STEAM.STEAM.NG_BIOGAS</t>
  </si>
  <si>
    <t>FEC.ktoe.EU27.CHI.OTHER_CHEM.PROCESSING_STEAM.STEAM.DERIVED</t>
  </si>
  <si>
    <t>FEC.ktoe.EU27.CHI.OTHER_CHEM.PROCESSING_STEAM.STEAM.BIOMASS_WASTE</t>
  </si>
  <si>
    <t>FEC.ktoe.EU27.CHI.OTHER_CHEM.PROCESSING_STEAM.STEAM.STEAM_DISTR</t>
  </si>
  <si>
    <t>High-enthalpy heat processing - Electric (microwave)</t>
  </si>
  <si>
    <t>FEC.ktoe.EU27.CHI.OTHER_CHEM.PROCESSING.MICROW.ELEC</t>
  </si>
  <si>
    <t>FEC.ktoe.EU27.CHI.OTHER_CHEM.PROC_HEAT.TOTAL.TOTAL</t>
  </si>
  <si>
    <t>FEC.ktoe.EU27.CHI.OTHER_CHEM.PROC_HEAT.THERM.TOTAL</t>
  </si>
  <si>
    <t>FEC.ktoe.EU27.CHI.OTHER_CHEM.PROC_HEAT.THERM.SOLIDS</t>
  </si>
  <si>
    <t>FEC.ktoe.EU27.CHI.OTHER_CHEM.PROC_HEAT.THERM.LPG</t>
  </si>
  <si>
    <t>FEC.ktoe.EU27.CHI.OTHER_CHEM.PROC_HEAT.THERM.DIESEL_LIQBIO</t>
  </si>
  <si>
    <t>FEC.ktoe.EU27.CHI.OTHER_CHEM.PROC_HEAT.THERM.RFO</t>
  </si>
  <si>
    <t>FEC.ktoe.EU27.CHI.OTHER_CHEM.PROC_HEAT.THERM.NG_BIOGAS</t>
  </si>
  <si>
    <t>FEC.ktoe.EU27.CHI.OTHER_CHEM.PROC_HEAT.ELEC.ELEC</t>
  </si>
  <si>
    <t>FEC.ktoe.EU27.CHI.OTHER_CHEM.PROC_COOL.THERM.NG_BIOGAS</t>
  </si>
  <si>
    <t>FEC.ktoe.EU27.CHI.OTHER_CHEM.PROC_COOL_STEAM.TOTAL.TOTAL</t>
  </si>
  <si>
    <t>FEC.ktoe.EU27.CHI.OTHER_CHEM.PROC_COOL_STEAM.STEAM.SOLIDS</t>
  </si>
  <si>
    <t>FEC.ktoe.EU27.CHI.OTHER_CHEM.PROC_COOL_STEAM.STEAM.RFG</t>
  </si>
  <si>
    <t>FEC.ktoe.EU27.CHI.OTHER_CHEM.PROC_COOL_STEAM.STEAM.LPG</t>
  </si>
  <si>
    <t>FEC.ktoe.EU27.CHI.OTHER_CHEM.PROC_COOL_STEAM.STEAM.DIESEL_LIQBIO</t>
  </si>
  <si>
    <t>FEC.ktoe.EU27.CHI.OTHER_CHEM.PROC_COOL_STEAM.STEAM.RFO</t>
  </si>
  <si>
    <t>FEC.ktoe.EU27.CHI.OTHER_CHEM.PROC_COOL_STEAM.STEAM.OTHER</t>
  </si>
  <si>
    <t>FEC.ktoe.EU27.CHI.OTHER_CHEM.PROC_COOL_STEAM.STEAM.NG_BIOGAS</t>
  </si>
  <si>
    <t>FEC.ktoe.EU27.CHI.OTHER_CHEM.PROC_COOL_STEAM.STEAM.DERIVED</t>
  </si>
  <si>
    <t>FEC.ktoe.EU27.CHI.OTHER_CHEM.PROC_COOL_STEAM.STEAM.BIOMASS_WASTE</t>
  </si>
  <si>
    <t>FEC.ktoe.EU27.CHI.OTHER_CHEM.PROC_COOL_STEAM.STEAM.STEAM_DISTR</t>
  </si>
  <si>
    <t>FEC.ktoe.EU27.CHI.OTHER_CHEM.PROC_COOL.ELEC.ELEC</t>
  </si>
  <si>
    <t>FEC.ktoe.EU27.CHI.OTHER_CHEM.GENERIC.MECH.ELEC</t>
  </si>
  <si>
    <t>FEC.ktoe.EU27.CHI.PHARM.TOTAL.TOTAL.TOTAL</t>
  </si>
  <si>
    <t>FEC.ktoe.EU27.CHI.PHARM.LIGHT.GENERIC.ELEC</t>
  </si>
  <si>
    <t>FEC.ktoe.EU27.CHI.PHARM.AIRCOMP.GENERIC.ELEC</t>
  </si>
  <si>
    <t>FEC.ktoe.EU27.CHI.PHARM.MOTOR.GENERIC.ELEC</t>
  </si>
  <si>
    <t>FEC.ktoe.EU27.CHI.PHARM.FANS.GENERIC.ELEC</t>
  </si>
  <si>
    <t>FEC.ktoe.EU27.CHI.PHARM.LOW_ENTH.TOTAL.TOTAL</t>
  </si>
  <si>
    <t>FEC.ktoe.EU27.CHI.PHARM.LOW_ENTH.THERM.DIESEL_LIQBIO</t>
  </si>
  <si>
    <t>FEC.ktoe.EU27.CHI.PHARM.LOW_ENTH.THERM.NG_BIOGAS</t>
  </si>
  <si>
    <t>FEC.ktoe.EU27.CHI.PHARM.LOW_ENTH.THERM.SOLAR_GEO</t>
  </si>
  <si>
    <t>FEC.ktoe.EU27.CHI.PHARM.LOW_ENTH.HP.AMBIENT</t>
  </si>
  <si>
    <t>FEC.ktoe.EU27.CHI.PHARM.LOW_ENTH.THERM.ELEC</t>
  </si>
  <si>
    <t>FEC.ktoe.EU27.CHI.PHARM.PROCESSING_STEAM.TOTAL.TOTAL</t>
  </si>
  <si>
    <t>FEC.ktoe.EU27.CHI.PHARM.PROCESSING_STEAM.STEAM.SOLIDS</t>
  </si>
  <si>
    <t>FEC.ktoe.EU27.CHI.PHARM.PROCESSING_STEAM.STEAM.RFG</t>
  </si>
  <si>
    <t>FEC.ktoe.EU27.CHI.PHARM.PROCESSING_STEAM.STEAM.LPG</t>
  </si>
  <si>
    <t>FEC.ktoe.EU27.CHI.PHARM.PROCESSING_STEAM.STEAM.DIESEL_LIQBIO</t>
  </si>
  <si>
    <t>FEC.ktoe.EU27.CHI.PHARM.PROCESSING_STEAM.STEAM.RFO</t>
  </si>
  <si>
    <t>FEC.ktoe.EU27.CHI.PHARM.PROCESSING_STEAM.STEAM.OTHER</t>
  </si>
  <si>
    <t>FEC.ktoe.EU27.CHI.PHARM.PROCESSING_STEAM.STEAM.NG_BIOGAS</t>
  </si>
  <si>
    <t>FEC.ktoe.EU27.CHI.PHARM.PROCESSING_STEAM.STEAM.DERIVED</t>
  </si>
  <si>
    <t>FEC.ktoe.EU27.CHI.PHARM.PROCESSING_STEAM.STEAM.BIOMASS_WASTE</t>
  </si>
  <si>
    <t>FEC.ktoe.EU27.CHI.PHARM.PROCESSING_STEAM.STEAM.STEAM_DISTR</t>
  </si>
  <si>
    <t>FEC.ktoe.EU27.CHI.PHARM.PROCESSING.MICROW.ELEC</t>
  </si>
  <si>
    <t>FEC.ktoe.EU27.CHI.PHARM.PROC_HEAT.TOTAL.TOTAL</t>
  </si>
  <si>
    <t>FEC.ktoe.EU27.CHI.PHARM.PROC_HEAT.THERM.TOTAL</t>
  </si>
  <si>
    <t>FEC.ktoe.EU27.CHI.PHARM.PROC_HEAT.THERM.SOLIDS</t>
  </si>
  <si>
    <t>FEC.ktoe.EU27.CHI.PHARM.PROC_HEAT.THERM.LPG</t>
  </si>
  <si>
    <t>FEC.ktoe.EU27.CHI.PHARM.PROC_HEAT.THERM.DIESEL_LIQBIO</t>
  </si>
  <si>
    <t>FEC.ktoe.EU27.CHI.PHARM.PROC_HEAT.THERM.RFO</t>
  </si>
  <si>
    <t>FEC.ktoe.EU27.CHI.PHARM.PROC_HEAT.THERM.NG_BIOGAS</t>
  </si>
  <si>
    <t>FEC.ktoe.EU27.CHI.PHARM.PROC_HEAT.ELEC.ELEC</t>
  </si>
  <si>
    <t>FEC.ktoe.EU27.CHI.PHARM.PROC_COOL.THERM.NG_BIOGAS</t>
  </si>
  <si>
    <t>FEC.ktoe.EU27.CHI.PHARM.PROC_COOL_STEAM.TOTAL.TOTAL</t>
  </si>
  <si>
    <t>FEC.ktoe.EU27.CHI.PHARM.PROC_COOL_STEAM.STEAM.SOLIDS</t>
  </si>
  <si>
    <t>FEC.ktoe.EU27.CHI.PHARM.PROC_COOL_STEAM.STEAM.RFG</t>
  </si>
  <si>
    <t>FEC.ktoe.EU27.CHI.PHARM.PROC_COOL_STEAM.STEAM.LPG</t>
  </si>
  <si>
    <t>FEC.ktoe.EU27.CHI.PHARM.PROC_COOL_STEAM.STEAM.DIESEL_LIQBIO</t>
  </si>
  <si>
    <t>FEC.ktoe.EU27.CHI.PHARM.PROC_COOL_STEAM.STEAM.RFO</t>
  </si>
  <si>
    <t>FEC.ktoe.EU27.CHI.PHARM.PROC_COOL_STEAM.STEAM.OTHER</t>
  </si>
  <si>
    <t>FEC.ktoe.EU27.CHI.PHARM.PROC_COOL_STEAM.STEAM.NG_BIOGAS</t>
  </si>
  <si>
    <t>FEC.ktoe.EU27.CHI.PHARM.PROC_COOL_STEAM.STEAM.DERIVED</t>
  </si>
  <si>
    <t>FEC.ktoe.EU27.CHI.PHARM.PROC_COOL_STEAM.STEAM.BIOMASS_WASTE</t>
  </si>
  <si>
    <t>FEC.ktoe.EU27.CHI.PHARM.PROC_COOL_STEAM.STEAM.STEAM_DISTR</t>
  </si>
  <si>
    <t>FEC.ktoe.EU27.CHI.PHARM.PROC_COOL.ELEC.ELEC</t>
  </si>
  <si>
    <t>FEC.ktoe.EU27.CHI.PHARM.GENERIC.MECH.ELEC</t>
  </si>
  <si>
    <t>Chemicals: Process cooling - Natural gas</t>
  </si>
  <si>
    <t>UED.ktoe.EU27.CHI.BASIC_CHEM.LIGHT.GENERIC.ELEC</t>
  </si>
  <si>
    <t>UED.ktoe.EU27.CHI.BASIC_CHEM.AIRCOMP.GENERIC.ELEC</t>
  </si>
  <si>
    <t>UED.ktoe.EU27.CHI.BASIC_CHEM.MOTOR.GENERIC.ELEC</t>
  </si>
  <si>
    <t>UED.ktoe.EU27.CHI.BASIC_CHEM.FANS.GENERIC.ELEC</t>
  </si>
  <si>
    <t>UED.ktoe.EU27.CHI.BASIC_CHEM.LOW_ENTH.TOTAL.TOTAL</t>
  </si>
  <si>
    <t>UED.ktoe.EU27.CHI.BASIC_CHEM.LOW_ENTH.THERM.DIESEL_LIQBIO</t>
  </si>
  <si>
    <t>UED.ktoe.EU27.CHI.BASIC_CHEM.LOW_ENTH.THERM.NG_BIOGAS</t>
  </si>
  <si>
    <t>UED.ktoe.EU27.CHI.BASIC_CHEM.LOW_ENTH.THERM.SOLAR_GEO</t>
  </si>
  <si>
    <t>UED.ktoe.EU27.CHI.BASIC_CHEM.LOW_ENTH.HP.AMBIENT</t>
  </si>
  <si>
    <t>UED.ktoe.EU27.CHI.BASIC_CHEM.LOW_ENTH.THERM.ELEC</t>
  </si>
  <si>
    <t>UED.ktoe.EU27.CHI.BASIC_CHEM.PROCESSING.TOTAL.TOTAL</t>
  </si>
  <si>
    <t>UED.ktoe.EU27.CHI.BASIC_CHEM.PROCESSING.STEAM.SOLIDS</t>
  </si>
  <si>
    <t>UED.ktoe.EU27.CHI.BASIC_CHEM.PROCESSING.STEAM.RFG</t>
  </si>
  <si>
    <t>UED.ktoe.EU27.CHI.BASIC_CHEM.PROCESSING.STEAM.LPG</t>
  </si>
  <si>
    <t>UED.ktoe.EU27.CHI.BASIC_CHEM.PROCESSING.STEAM.DIESEL_LIQBIO</t>
  </si>
  <si>
    <t>UED.ktoe.EU27.CHI.BASIC_CHEM.PROCESSING.STEAM.RFO</t>
  </si>
  <si>
    <t>UED.ktoe.EU27.CHI.BASIC_CHEM.PROCESSING.STEAM.OTHER</t>
  </si>
  <si>
    <t>UED.ktoe.EU27.CHI.BASIC_CHEM.PROCESSING.STEAM.NG_BIOGAS</t>
  </si>
  <si>
    <t>UED.ktoe.EU27.CHI.BASIC_CHEM.PROCESSING.STEAM.DERIVED</t>
  </si>
  <si>
    <t>UED.ktoe.EU27.CHI.BASIC_CHEM.PROCESSING.STEAM.BIOMASS_WASTE</t>
  </si>
  <si>
    <t>UED.ktoe.EU27.CHI.BASIC_CHEM.PROCESSING.STEAM.STEAM_DISTR</t>
  </si>
  <si>
    <t>UED.ktoe.EU27.CHI.BASIC_CHEM.PROC_HEAT.TOTAL.TOTAL</t>
  </si>
  <si>
    <t>UED.ktoe.EU27.CHI.BASIC_CHEM.PROC_HEAT.THERM.TOTAL</t>
  </si>
  <si>
    <t>UED.ktoe.EU27.CHI.BASIC_CHEM.PROC_HEAT.THERM.SOLIDS</t>
  </si>
  <si>
    <t>UED.ktoe.EU27.CHI.BASIC_CHEM.PROC_HEAT.THERM.LPG</t>
  </si>
  <si>
    <t>UED.ktoe.EU27.CHI.BASIC_CHEM.PROC_HEAT.THERM.DIESEL_LIQBIO</t>
  </si>
  <si>
    <t>UED.ktoe.EU27.CHI.BASIC_CHEM.PROC_HEAT.THERM.RFO</t>
  </si>
  <si>
    <t>UED.ktoe.EU27.CHI.BASIC_CHEM.PROC_HEAT.THERM.NG_BIOGAS</t>
  </si>
  <si>
    <t>UED.ktoe.EU27.CHI.BASIC_CHEM.PROC_HEAT.ELEC.ELEC</t>
  </si>
  <si>
    <t>UED.ktoe.EU27.CHI.BASIC_CHEM.PROC_COOL.THERM.NG_BIOGAS</t>
  </si>
  <si>
    <t>UED.ktoe.EU27.CHI.BASIC_CHEM.PROC_COOL_STEAM.TOTAL.TOTAL</t>
  </si>
  <si>
    <t>UED.ktoe.EU27.CHI.BASIC_CHEM.PROC_COOL_STEAM.STEAM.SOLIDS</t>
  </si>
  <si>
    <t>UED.ktoe.EU27.CHI.BASIC_CHEM.PROC_COOL_STEAM.STEAM.RFG</t>
  </si>
  <si>
    <t>UED.ktoe.EU27.CHI.BASIC_CHEM.PROC_COOL_STEAM.STEAM.LPG</t>
  </si>
  <si>
    <t>UED.ktoe.EU27.CHI.BASIC_CHEM.PROC_COOL_STEAM.STEAM.DIESEL_LIQBIO</t>
  </si>
  <si>
    <t>UED.ktoe.EU27.CHI.BASIC_CHEM.PROC_COOL_STEAM.STEAM.RFO</t>
  </si>
  <si>
    <t>UED.ktoe.EU27.CHI.BASIC_CHEM.PROC_COOL_STEAM.STEAM.OTHER</t>
  </si>
  <si>
    <t>UED.ktoe.EU27.CHI.BASIC_CHEM.PROC_COOL_STEAM.STEAM.NG_BIOGAS</t>
  </si>
  <si>
    <t>UED.ktoe.EU27.CHI.BASIC_CHEM.PROC_COOL_STEAM.STEAM.DERIVED</t>
  </si>
  <si>
    <t>UED.ktoe.EU27.CHI.BASIC_CHEM.PROC_COOL_STEAM.STEAM.BIOMASS_WASTE</t>
  </si>
  <si>
    <t>UED.ktoe.EU27.CHI.BASIC_CHEM.PROC_COOL_STEAM.STEAM.STEAM_DISTR</t>
  </si>
  <si>
    <t>UED.ktoe.EU27.CHI.BASIC_CHEM.PROC_COOL.ELEC.ELEC</t>
  </si>
  <si>
    <t>UED.ktoe.EU27.CHI.BASIC_CHEM.GENERIC.MECH.ELEC</t>
  </si>
  <si>
    <t>UED.ktoe.EU27.CHI.OTHER_CHEM.TOTAL.TOTAL.TOTAL</t>
  </si>
  <si>
    <t>UED.ktoe.EU27.CHI.OTHER_CHEM.LIGHT.GENERIC.ELEC</t>
  </si>
  <si>
    <t>UED.ktoe.EU27.CHI.OTHER_CHEM.AIRCOMP.GENERIC.ELEC</t>
  </si>
  <si>
    <t>UED.ktoe.EU27.CHI.OTHER_CHEM.MOTOR.GENERIC.ELEC</t>
  </si>
  <si>
    <t>UED.ktoe.EU27.CHI.OTHER_CHEM.FANS.GENERIC.ELEC</t>
  </si>
  <si>
    <t>UED.ktoe.EU27.CHI.OTHER_CHEM.LOW_ENTH.TOTAL.TOTAL</t>
  </si>
  <si>
    <t>UED.ktoe.EU27.CHI.OTHER_CHEM.LOW_ENTH.THERM.DIESEL_LIQBIO</t>
  </si>
  <si>
    <t>UED.ktoe.EU27.CHI.OTHER_CHEM.LOW_ENTH.THERM.NG_BIOGAS</t>
  </si>
  <si>
    <t>UED.ktoe.EU27.CHI.OTHER_CHEM.LOW_ENTH.THERM.SOLAR_GEO</t>
  </si>
  <si>
    <t>UED.ktoe.EU27.CHI.OTHER_CHEM.LOW_ENTH.HP.AMBIENT</t>
  </si>
  <si>
    <t>UED.ktoe.EU27.CHI.OTHER_CHEM.LOW_ENTH.THERM.ELEC</t>
  </si>
  <si>
    <t>UED.ktoe.EU27.CHI.OTHER_CHEM.PROCESSING_STEAM.TOTAL.TOTAL</t>
  </si>
  <si>
    <t>UED.ktoe.EU27.CHI.OTHER_CHEM.PROCESSING_STEAM.STEAM.SOLIDS</t>
  </si>
  <si>
    <t>UED.ktoe.EU27.CHI.OTHER_CHEM.PROCESSING_STEAM.STEAM.RFG</t>
  </si>
  <si>
    <t>UED.ktoe.EU27.CHI.OTHER_CHEM.PROCESSING_STEAM.STEAM.LPG</t>
  </si>
  <si>
    <t>UED.ktoe.EU27.CHI.OTHER_CHEM.PROCESSING_STEAM.STEAM.DIESEL_LIQBIO</t>
  </si>
  <si>
    <t>UED.ktoe.EU27.CHI.OTHER_CHEM.PROCESSING_STEAM.STEAM.RFO</t>
  </si>
  <si>
    <t>UED.ktoe.EU27.CHI.OTHER_CHEM.PROCESSING_STEAM.STEAM.OTHER</t>
  </si>
  <si>
    <t>UED.ktoe.EU27.CHI.OTHER_CHEM.PROCESSING_STEAM.STEAM.NG_BIOGAS</t>
  </si>
  <si>
    <t>UED.ktoe.EU27.CHI.OTHER_CHEM.PROCESSING_STEAM.STEAM.DERIVED</t>
  </si>
  <si>
    <t>UED.ktoe.EU27.CHI.OTHER_CHEM.PROCESSING_STEAM.STEAM.BIOMASS_WASTE</t>
  </si>
  <si>
    <t>UED.ktoe.EU27.CHI.OTHER_CHEM.PROCESSING_STEAM.STEAM.STEAM_DISTR</t>
  </si>
  <si>
    <t>UED.ktoe.EU27.CHI.OTHER_CHEM.PROCESSING.MICROW.ELEC</t>
  </si>
  <si>
    <t>UED.ktoe.EU27.CHI.OTHER_CHEM.PROC_HEAT.TOTAL.TOTAL</t>
  </si>
  <si>
    <t>UED.ktoe.EU27.CHI.OTHER_CHEM.PROC_HEAT.THERM.TOTAL</t>
  </si>
  <si>
    <t>UED.ktoe.EU27.CHI.OTHER_CHEM.PROC_HEAT.THERM.SOLIDS</t>
  </si>
  <si>
    <t>UED.ktoe.EU27.CHI.OTHER_CHEM.PROC_HEAT.THERM.LPG</t>
  </si>
  <si>
    <t>UED.ktoe.EU27.CHI.OTHER_CHEM.PROC_HEAT.THERM.DIESEL_LIQBIO</t>
  </si>
  <si>
    <t>UED.ktoe.EU27.CHI.OTHER_CHEM.PROC_HEAT.THERM.RFO</t>
  </si>
  <si>
    <t>UED.ktoe.EU27.CHI.OTHER_CHEM.PROC_HEAT.THERM.NG_BIOGAS</t>
  </si>
  <si>
    <t>UED.ktoe.EU27.CHI.OTHER_CHEM.PROC_HEAT.ELEC.ELEC</t>
  </si>
  <si>
    <t>UED.ktoe.EU27.CHI.OTHER_CHEM.PROC_COOL.THERM.NG_BIOGAS</t>
  </si>
  <si>
    <t>UED.ktoe.EU27.CHI.OTHER_CHEM.PROC_COOL_STEAM.TOTAL.TOTAL</t>
  </si>
  <si>
    <t>UED.ktoe.EU27.CHI.OTHER_CHEM.PROC_COOL_STEAM.STEAM.SOLIDS</t>
  </si>
  <si>
    <t>UED.ktoe.EU27.CHI.OTHER_CHEM.PROC_COOL_STEAM.STEAM.RFG</t>
  </si>
  <si>
    <t>UED.ktoe.EU27.CHI.OTHER_CHEM.PROC_COOL_STEAM.STEAM.LPG</t>
  </si>
  <si>
    <t>UED.ktoe.EU27.CHI.OTHER_CHEM.PROC_COOL_STEAM.STEAM.DIESEL_LIQBIO</t>
  </si>
  <si>
    <t>UED.ktoe.EU27.CHI.OTHER_CHEM.PROC_COOL_STEAM.STEAM.RFO</t>
  </si>
  <si>
    <t>UED.ktoe.EU27.CHI.OTHER_CHEM.PROC_COOL_STEAM.STEAM.OTHER</t>
  </si>
  <si>
    <t>UED.ktoe.EU27.CHI.OTHER_CHEM.PROC_COOL_STEAM.STEAM.NG_BIOGAS</t>
  </si>
  <si>
    <t>UED.ktoe.EU27.CHI.OTHER_CHEM.PROC_COOL_STEAM.STEAM.DERIVED</t>
  </si>
  <si>
    <t>UED.ktoe.EU27.CHI.OTHER_CHEM.PROC_COOL_STEAM.STEAM.BIOMASS_WASTE</t>
  </si>
  <si>
    <t>UED.ktoe.EU27.CHI.OTHER_CHEM.PROC_COOL_STEAM.STEAM.STEAM_DISTR</t>
  </si>
  <si>
    <t>UED.ktoe.EU27.CHI.OTHER_CHEM.PROC_COOL.ELEC.ELEC</t>
  </si>
  <si>
    <t>UED.ktoe.EU27.CHI.OTHER_CHEM.GENERIC.MECH.ELEC</t>
  </si>
  <si>
    <t>UED.ktoe.EU27.CHI.PHARM.TOTAL.TOTAL.TOTAL</t>
  </si>
  <si>
    <t>UED.ktoe.EU27.CHI.PHARM.LIGHT.GENERIC.ELEC</t>
  </si>
  <si>
    <t>UED.ktoe.EU27.CHI.PHARM.AIRCOMP.GENERIC.ELEC</t>
  </si>
  <si>
    <t>UED.ktoe.EU27.CHI.PHARM.MOTOR.GENERIC.ELEC</t>
  </si>
  <si>
    <t>UED.ktoe.EU27.CHI.PHARM.FANS.GENERIC.ELEC</t>
  </si>
  <si>
    <t>UED.ktoe.EU27.CHI.PHARM.LOW_ENTH.TOTAL.TOTAL</t>
  </si>
  <si>
    <t>UED.ktoe.EU27.CHI.PHARM.LOW_ENTH.THERM.DIESEL_LIQBIO</t>
  </si>
  <si>
    <t>UED.ktoe.EU27.CHI.PHARM.LOW_ENTH.THERM.NG_BIOGAS</t>
  </si>
  <si>
    <t>UED.ktoe.EU27.CHI.PHARM.LOW_ENTH.THERM.SOLAR_GEO</t>
  </si>
  <si>
    <t>UED.ktoe.EU27.CHI.PHARM.LOW_ENTH.HP.AMBIENT</t>
  </si>
  <si>
    <t>UED.ktoe.EU27.CHI.PHARM.LOW_ENTH.THERM.ELEC</t>
  </si>
  <si>
    <t>UED.ktoe.EU27.CHI.PHARM.PROCESSING_STEAM.TOTAL.TOTAL</t>
  </si>
  <si>
    <t>UED.ktoe.EU27.CHI.PHARM.PROCESSING_STEAM.STEAM.SOLIDS</t>
  </si>
  <si>
    <t>UED.ktoe.EU27.CHI.PHARM.PROCESSING_STEAM.STEAM.RFG</t>
  </si>
  <si>
    <t>UED.ktoe.EU27.CHI.PHARM.PROCESSING_STEAM.STEAM.LPG</t>
  </si>
  <si>
    <t>UED.ktoe.EU27.CHI.PHARM.PROCESSING_STEAM.STEAM.DIESEL_LIQBIO</t>
  </si>
  <si>
    <t>UED.ktoe.EU27.CHI.PHARM.PROCESSING_STEAM.STEAM.RFO</t>
  </si>
  <si>
    <t>UED.ktoe.EU27.CHI.PHARM.PROCESSING_STEAM.STEAM.OTHER</t>
  </si>
  <si>
    <t>UED.ktoe.EU27.CHI.PHARM.PROCESSING_STEAM.STEAM.NG_BIOGAS</t>
  </si>
  <si>
    <t>UED.ktoe.EU27.CHI.PHARM.PROCESSING_STEAM.STEAM.DERIVED</t>
  </si>
  <si>
    <t>UED.ktoe.EU27.CHI.PHARM.PROCESSING_STEAM.STEAM.BIOMASS_WASTE</t>
  </si>
  <si>
    <t>UED.ktoe.EU27.CHI.PHARM.PROCESSING_STEAM.STEAM.STEAM_DISTR</t>
  </si>
  <si>
    <t>UED.ktoe.EU27.CHI.PHARM.PROCESSING.MICROW.ELEC</t>
  </si>
  <si>
    <t>UED.ktoe.EU27.CHI.PHARM.PROC_HEAT.TOTAL.TOTAL</t>
  </si>
  <si>
    <t>UED.ktoe.EU27.CHI.PHARM.PROC_HEAT.THERM.TOTAL</t>
  </si>
  <si>
    <t>UED.ktoe.EU27.CHI.PHARM.PROC_HEAT.THERM.SOLIDS</t>
  </si>
  <si>
    <t>UED.ktoe.EU27.CHI.PHARM.PROC_HEAT.THERM.LPG</t>
  </si>
  <si>
    <t>UED.ktoe.EU27.CHI.PHARM.PROC_HEAT.THERM.DIESEL_LIQBIO</t>
  </si>
  <si>
    <t>UED.ktoe.EU27.CHI.PHARM.PROC_HEAT.THERM.RFO</t>
  </si>
  <si>
    <t>UED.ktoe.EU27.CHI.PHARM.PROC_HEAT.THERM.NG_BIOGAS</t>
  </si>
  <si>
    <t>UED.ktoe.EU27.CHI.PHARM.PROC_HEAT.ELEC.ELEC</t>
  </si>
  <si>
    <t>UED.ktoe.EU27.CHI.PHARM.PROC_COOL.THERM.NG_BIOGAS</t>
  </si>
  <si>
    <t>UED.ktoe.EU27.CHI.PHARM.PROC_COOL_STEAM.TOTAL.TOTAL</t>
  </si>
  <si>
    <t>UED.ktoe.EU27.CHI.PHARM.PROC_COOL_STEAM.STEAM.SOLIDS</t>
  </si>
  <si>
    <t>UED.ktoe.EU27.CHI.PHARM.PROC_COOL_STEAM.STEAM.RFG</t>
  </si>
  <si>
    <t>UED.ktoe.EU27.CHI.PHARM.PROC_COOL_STEAM.STEAM.LPG</t>
  </si>
  <si>
    <t>UED.ktoe.EU27.CHI.PHARM.PROC_COOL_STEAM.STEAM.DIESEL_LIQBIO</t>
  </si>
  <si>
    <t>UED.ktoe.EU27.CHI.PHARM.PROC_COOL_STEAM.STEAM.RFO</t>
  </si>
  <si>
    <t>UED.ktoe.EU27.CHI.PHARM.PROC_COOL_STEAM.STEAM.OTHER</t>
  </si>
  <si>
    <t>UED.ktoe.EU27.CHI.PHARM.PROC_COOL_STEAM.STEAM.NG_BIOGAS</t>
  </si>
  <si>
    <t>UED.ktoe.EU27.CHI.PHARM.PROC_COOL_STEAM.STEAM.DERIVED</t>
  </si>
  <si>
    <t>UED.ktoe.EU27.CHI.PHARM.PROC_COOL_STEAM.STEAM.BIOMASS_WASTE</t>
  </si>
  <si>
    <t>UED.ktoe.EU27.CHI.PHARM.PROC_COOL_STEAM.STEAM.STEAM_DISTR</t>
  </si>
  <si>
    <t>UED.ktoe.EU27.CHI.PHARM.PROC_COOL.ELEC.ELEC</t>
  </si>
  <si>
    <t>UED.ktoe.EU27.CHI.PHARM.GENERIC.MECH.ELEC</t>
  </si>
  <si>
    <t>Basic chemicals (energy consumption)</t>
  </si>
  <si>
    <t>FUEL_EMI.ktCO2.EU27.CHI.BASIC_CHEM.LIGHT.GENERIC.ELEC</t>
  </si>
  <si>
    <t>FUEL_EMI.ktCO2.EU27.CHI.BASIC_CHEM.AIRCOMP.GENERIC.ELEC</t>
  </si>
  <si>
    <t>FUEL_EMI.ktCO2.EU27.CHI.BASIC_CHEM.MOTOR.GENERIC.ELEC</t>
  </si>
  <si>
    <t>FUEL_EMI.ktCO2.EU27.CHI.BASIC_CHEM.FANS.GENERIC.ELEC</t>
  </si>
  <si>
    <t>FUEL_EMI.ktCO2.EU27.CHI.BASIC_CHEM.LOW_ENTH.TOTAL.TOTAL</t>
  </si>
  <si>
    <t>FUEL_EMI.ktCO2.EU27.CHI.BASIC_CHEM.LOW_ENTH.THERM.DIESEL_LIQBIO</t>
  </si>
  <si>
    <t>FUEL_EMI.ktCO2.EU27.CHI.BASIC_CHEM.LOW_ENTH.THERM.NG_BIOGAS</t>
  </si>
  <si>
    <t>FUEL_EMI.ktCO2.EU27.CHI.BASIC_CHEM.LOW_ENTH.THERM.SOLAR_GEO</t>
  </si>
  <si>
    <t>FUEL_EMI.ktCO2.EU27.CHI.BASIC_CHEM.LOW_ENTH.HP.AMBIENT</t>
  </si>
  <si>
    <t>FUEL_EMI.ktCO2.EU27.CHI.BASIC_CHEM.LOW_ENTH.THERM.ELEC</t>
  </si>
  <si>
    <t>FUEL_EMI.ktCO2.EU27.CHI.BASIC_CHEM.PROCESSING.TOTAL.TOTAL</t>
  </si>
  <si>
    <t>FUEL_EMI.ktCO2.EU27.CHI.BASIC_CHEM.PROCESSING.STEAM.SOLIDS</t>
  </si>
  <si>
    <t>FUEL_EMI.ktCO2.EU27.CHI.BASIC_CHEM.PROCESSING.STEAM.RFG</t>
  </si>
  <si>
    <t>FUEL_EMI.ktCO2.EU27.CHI.BASIC_CHEM.PROCESSING.STEAM.LPG</t>
  </si>
  <si>
    <t>FUEL_EMI.ktCO2.EU27.CHI.BASIC_CHEM.PROCESSING.STEAM.DIESEL_LIQBIO</t>
  </si>
  <si>
    <t>FUEL_EMI.ktCO2.EU27.CHI.BASIC_CHEM.PROCESSING.STEAM.RFO</t>
  </si>
  <si>
    <t>FUEL_EMI.ktCO2.EU27.CHI.BASIC_CHEM.PROCESSING.STEAM.OTHER</t>
  </si>
  <si>
    <t>FUEL_EMI.ktCO2.EU27.CHI.BASIC_CHEM.PROCESSING.STEAM.NG_BIOGAS</t>
  </si>
  <si>
    <t>FUEL_EMI.ktCO2.EU27.CHI.BASIC_CHEM.PROCESSING.STEAM.DERIVED</t>
  </si>
  <si>
    <t>FUEL_EMI.ktCO2.EU27.CHI.BASIC_CHEM.PROCESSING.STEAM.BIOMASS_WASTE</t>
  </si>
  <si>
    <t>FUEL_EMI.ktCO2.EU27.CHI.BASIC_CHEM.PROCESSING.STEAM.STEAM_DISTR</t>
  </si>
  <si>
    <t>FUEL_EMI.ktCO2.EU27.CHI.BASIC_CHEM.PROC_HEAT.TOTAL.TOTAL</t>
  </si>
  <si>
    <t>FUEL_EMI.ktCO2.EU27.CHI.BASIC_CHEM.PROC_HEAT.THERM.TOTAL</t>
  </si>
  <si>
    <t>FUEL_EMI.ktCO2.EU27.CHI.BASIC_CHEM.PROC_HEAT.THERM.SOLIDS</t>
  </si>
  <si>
    <t>FUEL_EMI.ktCO2.EU27.CHI.BASIC_CHEM.PROC_HEAT.THERM.LPG</t>
  </si>
  <si>
    <t>FUEL_EMI.ktCO2.EU27.CHI.BASIC_CHEM.PROC_HEAT.THERM.DIESEL_LIQBIO</t>
  </si>
  <si>
    <t>FUEL_EMI.ktCO2.EU27.CHI.BASIC_CHEM.PROC_HEAT.THERM.RFO</t>
  </si>
  <si>
    <t>FUEL_EMI.ktCO2.EU27.CHI.BASIC_CHEM.PROC_HEAT.THERM.NG_BIOGAS</t>
  </si>
  <si>
    <t>FUEL_EMI.ktCO2.EU27.CHI.BASIC_CHEM.PROC_HEAT.ELEC.ELEC</t>
  </si>
  <si>
    <t>FUEL_EMI.ktCO2.EU27.CHI.BASIC_CHEM.PROC_COOL.THERM.NG_BIOGAS</t>
  </si>
  <si>
    <t>FUEL_EMI.ktCO2.EU27.CHI.BASIC_CHEM.PROC_COOL_STEAM.TOTAL.TOTAL</t>
  </si>
  <si>
    <t>FUEL_EMI.ktCO2.EU27.CHI.BASIC_CHEM.PROC_COOL_STEAM.STEAM.SOLIDS</t>
  </si>
  <si>
    <t>FUEL_EMI.ktCO2.EU27.CHI.BASIC_CHEM.PROC_COOL_STEAM.STEAM.RFG</t>
  </si>
  <si>
    <t>FUEL_EMI.ktCO2.EU27.CHI.BASIC_CHEM.PROC_COOL_STEAM.STEAM.LPG</t>
  </si>
  <si>
    <t>FUEL_EMI.ktCO2.EU27.CHI.BASIC_CHEM.PROC_COOL_STEAM.STEAM.DIESEL_LIQBIO</t>
  </si>
  <si>
    <t>FUEL_EMI.ktCO2.EU27.CHI.BASIC_CHEM.PROC_COOL_STEAM.STEAM.RFO</t>
  </si>
  <si>
    <t>FUEL_EMI.ktCO2.EU27.CHI.BASIC_CHEM.PROC_COOL_STEAM.STEAM.OTHER</t>
  </si>
  <si>
    <t>FUEL_EMI.ktCO2.EU27.CHI.BASIC_CHEM.PROC_COOL_STEAM.STEAM.NG_BIOGAS</t>
  </si>
  <si>
    <t>FUEL_EMI.ktCO2.EU27.CHI.BASIC_CHEM.PROC_COOL_STEAM.STEAM.DERIVED</t>
  </si>
  <si>
    <t>FUEL_EMI.ktCO2.EU27.CHI.BASIC_CHEM.PROC_COOL_STEAM.STEAM.BIOMASS_WASTE</t>
  </si>
  <si>
    <t>FUEL_EMI.ktCO2.EU27.CHI.BASIC_CHEM.PROC_COOL_STEAM.STEAM.STEAM_DISTR</t>
  </si>
  <si>
    <t>FUEL_EMI.ktCO2.EU27.CHI.BASIC_CHEM.PROC_COOL.ELEC.ELEC</t>
  </si>
  <si>
    <t>FUEL_EMI.ktCO2.EU27.CHI.BASIC_CHEM.GENERIC.MECH.ELEC</t>
  </si>
  <si>
    <t>PROCESS_EMI.ktCO2.EU27.CHI.BASIC_CHEM</t>
  </si>
  <si>
    <t>FUEL_EMI.ktCO2.EU27.CHI.OTHER_CHEM.LIGHT.GENERIC.ELEC</t>
  </si>
  <si>
    <t>FUEL_EMI.ktCO2.EU27.CHI.OTHER_CHEM.AIRCOMP.GENERIC.ELEC</t>
  </si>
  <si>
    <t>FUEL_EMI.ktCO2.EU27.CHI.OTHER_CHEM.MOTOR.GENERIC.ELEC</t>
  </si>
  <si>
    <t>FUEL_EMI.ktCO2.EU27.CHI.OTHER_CHEM.FANS.GENERIC.ELEC</t>
  </si>
  <si>
    <t>FUEL_EMI.ktCO2.EU27.CHI.OTHER_CHEM.LOW_ENTH.TOTAL.TOTAL</t>
  </si>
  <si>
    <t>FUEL_EMI.ktCO2.EU27.CHI.OTHER_CHEM.LOW_ENTH.THERM.DIESEL_LIQBIO</t>
  </si>
  <si>
    <t>FUEL_EMI.ktCO2.EU27.CHI.OTHER_CHEM.LOW_ENTH.THERM.NG_BIOGAS</t>
  </si>
  <si>
    <t>FUEL_EMI.ktCO2.EU27.CHI.OTHER_CHEM.LOW_ENTH.THERM.SOLAR_GEO</t>
  </si>
  <si>
    <t>FUEL_EMI.ktCO2.EU27.CHI.OTHER_CHEM.LOW_ENTH.HP.AMBIENT</t>
  </si>
  <si>
    <t>FUEL_EMI.ktCO2.EU27.CHI.OTHER_CHEM.LOW_ENTH.THERM.ELEC</t>
  </si>
  <si>
    <t>FUEL_EMI.ktCO2.EU27.CHI.OTHER_CHEM.PROCESSING_STEAM.TOTAL.TOTAL</t>
  </si>
  <si>
    <t>FUEL_EMI.ktCO2.EU27.CHI.OTHER_CHEM.PROCESSING_STEAM.STEAM.SOLIDS</t>
  </si>
  <si>
    <t>FUEL_EMI.ktCO2.EU27.CHI.OTHER_CHEM.PROCESSING_STEAM.STEAM.RFG</t>
  </si>
  <si>
    <t>FUEL_EMI.ktCO2.EU27.CHI.OTHER_CHEM.PROCESSING_STEAM.STEAM.LPG</t>
  </si>
  <si>
    <t>FUEL_EMI.ktCO2.EU27.CHI.OTHER_CHEM.PROCESSING_STEAM.STEAM.DIESEL_LIQBIO</t>
  </si>
  <si>
    <t>FUEL_EMI.ktCO2.EU27.CHI.OTHER_CHEM.PROCESSING_STEAM.STEAM.RFO</t>
  </si>
  <si>
    <t>FUEL_EMI.ktCO2.EU27.CHI.OTHER_CHEM.PROCESSING_STEAM.STEAM.OTHER</t>
  </si>
  <si>
    <t>FUEL_EMI.ktCO2.EU27.CHI.OTHER_CHEM.PROCESSING_STEAM.STEAM.NG_BIOGAS</t>
  </si>
  <si>
    <t>FUEL_EMI.ktCO2.EU27.CHI.OTHER_CHEM.PROCESSING_STEAM.STEAM.DERIVED</t>
  </si>
  <si>
    <t>FUEL_EMI.ktCO2.EU27.CHI.OTHER_CHEM.PROCESSING_STEAM.STEAM.BIOMASS_WASTE</t>
  </si>
  <si>
    <t>FUEL_EMI.ktCO2.EU27.CHI.OTHER_CHEM.PROCESSING_STEAM.STEAM.STEAM_DISTR</t>
  </si>
  <si>
    <t>FUEL_EMI.ktCO2.EU27.CHI.OTHER_CHEM.PROCESSING.MICROW.ELEC</t>
  </si>
  <si>
    <t>FUEL_EMI.ktCO2.EU27.CHI.OTHER_CHEM.PROC_HEAT.TOTAL.TOTAL</t>
  </si>
  <si>
    <t>FUEL_EMI.ktCO2.EU27.CHI.OTHER_CHEM.PROC_HEAT.THERM.TOTAL</t>
  </si>
  <si>
    <t>FUEL_EMI.ktCO2.EU27.CHI.OTHER_CHEM.PROC_HEAT.THERM.SOLIDS</t>
  </si>
  <si>
    <t>FUEL_EMI.ktCO2.EU27.CHI.OTHER_CHEM.PROC_HEAT.THERM.LPG</t>
  </si>
  <si>
    <t>FUEL_EMI.ktCO2.EU27.CHI.OTHER_CHEM.PROC_HEAT.THERM.DIESEL_LIQBIO</t>
  </si>
  <si>
    <t>FUEL_EMI.ktCO2.EU27.CHI.OTHER_CHEM.PROC_HEAT.THERM.RFO</t>
  </si>
  <si>
    <t>FUEL_EMI.ktCO2.EU27.CHI.OTHER_CHEM.PROC_HEAT.THERM.NG_BIOGAS</t>
  </si>
  <si>
    <t>FUEL_EMI.ktCO2.EU27.CHI.OTHER_CHEM.PROC_HEAT.ELEC.ELEC</t>
  </si>
  <si>
    <t>FUEL_EMI.ktCO2.EU27.CHI.OTHER_CHEM.PROC_COOL.THERM.NG_BIOGAS</t>
  </si>
  <si>
    <t>FUEL_EMI.ktCO2.EU27.CHI.OTHER_CHEM.PROC_COOL_STEAM.TOTAL.TOTAL</t>
  </si>
  <si>
    <t>FUEL_EMI.ktCO2.EU27.CHI.OTHER_CHEM.PROC_COOL_STEAM.STEAM.SOLIDS</t>
  </si>
  <si>
    <t>FUEL_EMI.ktCO2.EU27.CHI.OTHER_CHEM.PROC_COOL_STEAM.STEAM.RFG</t>
  </si>
  <si>
    <t>FUEL_EMI.ktCO2.EU27.CHI.OTHER_CHEM.PROC_COOL_STEAM.STEAM.LPG</t>
  </si>
  <si>
    <t>FUEL_EMI.ktCO2.EU27.CHI.OTHER_CHEM.PROC_COOL_STEAM.STEAM.DIESEL_LIQBIO</t>
  </si>
  <si>
    <t>FUEL_EMI.ktCO2.EU27.CHI.OTHER_CHEM.PROC_COOL_STEAM.STEAM.RFO</t>
  </si>
  <si>
    <t>FUEL_EMI.ktCO2.EU27.CHI.OTHER_CHEM.PROC_COOL_STEAM.STEAM.OTHER</t>
  </si>
  <si>
    <t>FUEL_EMI.ktCO2.EU27.CHI.OTHER_CHEM.PROC_COOL_STEAM.STEAM.NG_BIOGAS</t>
  </si>
  <si>
    <t>FUEL_EMI.ktCO2.EU27.CHI.OTHER_CHEM.PROC_COOL_STEAM.STEAM.DERIVED</t>
  </si>
  <si>
    <t>FUEL_EMI.ktCO2.EU27.CHI.OTHER_CHEM.PROC_COOL_STEAM.STEAM.BIOMASS_WASTE</t>
  </si>
  <si>
    <t>FUEL_EMI.ktCO2.EU27.CHI.OTHER_CHEM.PROC_COOL_STEAM.STEAM.STEAM_DISTR</t>
  </si>
  <si>
    <t>FUEL_EMI.ktCO2.EU27.CHI.OTHER_CHEM.PROC_COOL.ELEC.ELEC</t>
  </si>
  <si>
    <t>FUEL_EMI.ktCO2.EU27.CHI.OTHER_CHEM.GENERIC.MECH.ELEC</t>
  </si>
  <si>
    <t>PROCESS_EMI.ktCO2.EU27.CHI.OTHER_CHEM</t>
  </si>
  <si>
    <t>FUEL_EMI.ktCO2.EU27.CHI.PHARM.TOTAL.TOTAL.TOTAL</t>
  </si>
  <si>
    <t>FUEL_EMI.ktCO2.EU27.CHI.PHARM.LIGHT.GENERIC.ELEC</t>
  </si>
  <si>
    <t>FUEL_EMI.ktCO2.EU27.CHI.PHARM.AIRCOMP.GENERIC.ELEC</t>
  </si>
  <si>
    <t>FUEL_EMI.ktCO2.EU27.CHI.PHARM.MOTOR.GENERIC.ELEC</t>
  </si>
  <si>
    <t>FUEL_EMI.ktCO2.EU27.CHI.PHARM.FANS.GENERIC.ELEC</t>
  </si>
  <si>
    <t>FUEL_EMI.ktCO2.EU27.CHI.PHARM.LOW_ENTH.TOTAL.TOTAL</t>
  </si>
  <si>
    <t>FUEL_EMI.ktCO2.EU27.CHI.PHARM.LOW_ENTH.THERM.DIESEL_LIQBIO</t>
  </si>
  <si>
    <t>FUEL_EMI.ktCO2.EU27.CHI.PHARM.LOW_ENTH.THERM.NG_BIOGAS</t>
  </si>
  <si>
    <t>FUEL_EMI.ktCO2.EU27.CHI.PHARM.LOW_ENTH.THERM.SOLAR_GEO</t>
  </si>
  <si>
    <t>FUEL_EMI.ktCO2.EU27.CHI.PHARM.LOW_ENTH.HP.AMBIENT</t>
  </si>
  <si>
    <t>FUEL_EMI.ktCO2.EU27.CHI.PHARM.LOW_ENTH.THERM.ELEC</t>
  </si>
  <si>
    <t>FUEL_EMI.ktCO2.EU27.CHI.PHARM.PROCESSING_STEAM.TOTAL.TOTAL</t>
  </si>
  <si>
    <t>FUEL_EMI.ktCO2.EU27.CHI.PHARM.PROCESSING_STEAM.STEAM.SOLIDS</t>
  </si>
  <si>
    <t>FUEL_EMI.ktCO2.EU27.CHI.PHARM.PROCESSING_STEAM.STEAM.RFG</t>
  </si>
  <si>
    <t>FUEL_EMI.ktCO2.EU27.CHI.PHARM.PROCESSING_STEAM.STEAM.LPG</t>
  </si>
  <si>
    <t>FUEL_EMI.ktCO2.EU27.CHI.PHARM.PROCESSING_STEAM.STEAM.DIESEL_LIQBIO</t>
  </si>
  <si>
    <t>FUEL_EMI.ktCO2.EU27.CHI.PHARM.PROCESSING_STEAM.STEAM.RFO</t>
  </si>
  <si>
    <t>FUEL_EMI.ktCO2.EU27.CHI.PHARM.PROCESSING_STEAM.STEAM.OTHER</t>
  </si>
  <si>
    <t>FUEL_EMI.ktCO2.EU27.CHI.PHARM.PROCESSING_STEAM.STEAM.NG_BIOGAS</t>
  </si>
  <si>
    <t>FUEL_EMI.ktCO2.EU27.CHI.PHARM.PROCESSING_STEAM.STEAM.DERIVED</t>
  </si>
  <si>
    <t>FUEL_EMI.ktCO2.EU27.CHI.PHARM.PROCESSING_STEAM.STEAM.BIOMASS_WASTE</t>
  </si>
  <si>
    <t>FUEL_EMI.ktCO2.EU27.CHI.PHARM.PROCESSING_STEAM.STEAM.STEAM_DISTR</t>
  </si>
  <si>
    <t>FUEL_EMI.ktCO2.EU27.CHI.PHARM.PROCESSING.MICROW.ELEC</t>
  </si>
  <si>
    <t>FUEL_EMI.ktCO2.EU27.CHI.PHARM.PROC_HEAT.TOTAL.TOTAL</t>
  </si>
  <si>
    <t>FUEL_EMI.ktCO2.EU27.CHI.PHARM.PROC_HEAT.THERM.TOTAL</t>
  </si>
  <si>
    <t>FUEL_EMI.ktCO2.EU27.CHI.PHARM.PROC_HEAT.THERM.SOLIDS</t>
  </si>
  <si>
    <t>FUEL_EMI.ktCO2.EU27.CHI.PHARM.PROC_HEAT.THERM.LPG</t>
  </si>
  <si>
    <t>FUEL_EMI.ktCO2.EU27.CHI.PHARM.PROC_HEAT.THERM.DIESEL_LIQBIO</t>
  </si>
  <si>
    <t>FUEL_EMI.ktCO2.EU27.CHI.PHARM.PROC_HEAT.THERM.RFO</t>
  </si>
  <si>
    <t>FUEL_EMI.ktCO2.EU27.CHI.PHARM.PROC_HEAT.THERM.NG_BIOGAS</t>
  </si>
  <si>
    <t>FUEL_EMI.ktCO2.EU27.CHI.PHARM.PROC_HEAT.ELEC.ELEC</t>
  </si>
  <si>
    <t>FUEL_EMI.ktCO2.EU27.CHI.PHARM.PROC_COOL.THERM.NG_BIOGAS</t>
  </si>
  <si>
    <t>FUEL_EMI.ktCO2.EU27.CHI.PHARM.PROC_COOL_STEAM.TOTAL.TOTAL</t>
  </si>
  <si>
    <t>FUEL_EMI.ktCO2.EU27.CHI.PHARM.PROC_COOL_STEAM.STEAM.SOLIDS</t>
  </si>
  <si>
    <t>FUEL_EMI.ktCO2.EU27.CHI.PHARM.PROC_COOL_STEAM.STEAM.RFG</t>
  </si>
  <si>
    <t>FUEL_EMI.ktCO2.EU27.CHI.PHARM.PROC_COOL_STEAM.STEAM.LPG</t>
  </si>
  <si>
    <t>FUEL_EMI.ktCO2.EU27.CHI.PHARM.PROC_COOL_STEAM.STEAM.DIESEL_LIQBIO</t>
  </si>
  <si>
    <t>FUEL_EMI.ktCO2.EU27.CHI.PHARM.PROC_COOL_STEAM.STEAM.RFO</t>
  </si>
  <si>
    <t>FUEL_EMI.ktCO2.EU27.CHI.PHARM.PROC_COOL_STEAM.STEAM.OTHER</t>
  </si>
  <si>
    <t>FUEL_EMI.ktCO2.EU27.CHI.PHARM.PROC_COOL_STEAM.STEAM.NG_BIOGAS</t>
  </si>
  <si>
    <t>FUEL_EMI.ktCO2.EU27.CHI.PHARM.PROC_COOL_STEAM.STEAM.DERIVED</t>
  </si>
  <si>
    <t>FUEL_EMI.ktCO2.EU27.CHI.PHARM.PROC_COOL_STEAM.STEAM.BIOMASS_WASTE</t>
  </si>
  <si>
    <t>FUEL_EMI.ktCO2.EU27.CHI.PHARM.PROC_COOL_STEAM.STEAM.STEAM_DISTR</t>
  </si>
  <si>
    <t>FUEL_EMI.ktCO2.EU27.CHI.PHARM.PROC_COOL.ELEC.ELEC</t>
  </si>
  <si>
    <t>FUEL_EMI.ktCO2.EU27.CHI.PHARM.GENERIC.MECH.ELEC</t>
  </si>
  <si>
    <t>Basic chemicals (over energy consumption, without process emissions)</t>
  </si>
  <si>
    <t>Other chemicals (without process emissions)</t>
  </si>
  <si>
    <t>VA.Meuro2015.EU27.NMM.CEM</t>
  </si>
  <si>
    <t>VA.Meuro2015.EU27.NMM.CER</t>
  </si>
  <si>
    <t>VA.Meuro2015.EU27.NMM.GLASS</t>
  </si>
  <si>
    <t>Cement (kt)</t>
  </si>
  <si>
    <t>OUTPUT.kt.EU27.NMM.CEM</t>
  </si>
  <si>
    <t>Ceramics &amp; other NMM (kt bricks eq.)</t>
  </si>
  <si>
    <t>OUTPUT.kt.EU27.NMM.CER</t>
  </si>
  <si>
    <t>Glass production  (kt)</t>
  </si>
  <si>
    <t>OUTPUT.kt.EU27.NMM.GLASS</t>
  </si>
  <si>
    <t>CAP.kt.EU27.NMM.CEM</t>
  </si>
  <si>
    <t>CAP.kt.EU27.NMM.CER</t>
  </si>
  <si>
    <t>CAP.kt.EU27.NMM.GLASS</t>
  </si>
  <si>
    <t>NEWCAP.kt.EU27.NMM.CEM</t>
  </si>
  <si>
    <t>NEWCAP.kt.EU27.NMM.CER</t>
  </si>
  <si>
    <t>NEWCAP.kt.EU27.NMM.GLASS</t>
  </si>
  <si>
    <t>FEC.ktoe.EU27.NMM.TOTAL.TOTAL.TOTAL.TOTAL</t>
  </si>
  <si>
    <t>FEC.ktoe.EU27.NMM.TOTAL.TOTAL.TOTAL.SOLIDS</t>
  </si>
  <si>
    <t>FEC.ktoe.EU27.NMM.TOTAL.TOTAL.TOTAL.RFG</t>
  </si>
  <si>
    <t>FEC.ktoe.EU27.NMM.TOTAL.TOTAL.TOTAL.LPG</t>
  </si>
  <si>
    <t>FEC.ktoe.EU27.NMM.TOTAL.TOTAL.TOTAL.DIESEL</t>
  </si>
  <si>
    <t>FEC.ktoe.EU27.NMM.TOTAL.TOTAL.TOTAL.RFO</t>
  </si>
  <si>
    <t>FEC.ktoe.EU27.NMM.TOTAL.TOTAL.TOTAL.OTHER</t>
  </si>
  <si>
    <t>FEC.ktoe.EU27.NMM.TOTAL.TOTAL.TOTAL.NG</t>
  </si>
  <si>
    <t>FEC.ktoe.EU27.NMM.TOTAL.TOTAL.TOTAL.DERIVED</t>
  </si>
  <si>
    <t>FEC.ktoe.EU27.NMM.TOTAL.TOTAL.TOTAL.BIOMASS_WASTE</t>
  </si>
  <si>
    <t>FEC.ktoe.EU27.NMM.TOTAL.TOTAL.TOTAL.BIOGAS</t>
  </si>
  <si>
    <t>FEC.ktoe.EU27.NMM.TOTAL.TOTAL.TOTAL.LIQBIO</t>
  </si>
  <si>
    <t>FEC.ktoe.EU27.NMM.TOTAL.TOTAL.TOTAL.SOLAR</t>
  </si>
  <si>
    <t>FEC.ktoe.EU27.NMM.TOTAL.TOTAL.TOTAL.GEO</t>
  </si>
  <si>
    <t>FEC.ktoe.EU27.NMM.TOTAL.TOTAL.TOTAL.AMBIENT</t>
  </si>
  <si>
    <t>FEC.ktoe.EU27.NMM.TOTAL.TOTAL.TOTAL.STEAM_DISTR</t>
  </si>
  <si>
    <t>FEC.ktoe.EU27.NMM.TOTAL.TOTAL.TOTAL.ELEC</t>
  </si>
  <si>
    <t>Cement (including process emissions)</t>
  </si>
  <si>
    <t>Ceramics &amp; other NMM (including process emissions)</t>
  </si>
  <si>
    <t>Glass production (including process emissions)</t>
  </si>
  <si>
    <t>FEC.ktoe.EU27.NMM.CEM.TOTAL.TOTAL.TOTAL</t>
  </si>
  <si>
    <t>FEC.ktoe.EU27.NMM.CEM.LIGHT.GENERIC.ELEC</t>
  </si>
  <si>
    <t>FEC.ktoe.EU27.NMM.CEM.AIRCOMP.GENERIC.ELEC</t>
  </si>
  <si>
    <t>FEC.ktoe.EU27.NMM.CEM.MOTOR.GENERIC.ELEC</t>
  </si>
  <si>
    <t>FEC.ktoe.EU27.NMM.CEM.FANS.GENERIC.ELEC</t>
  </si>
  <si>
    <t>FEC.ktoe.EU27.NMM.CEM.LOW_ENTH.TOTAL.TOTAL</t>
  </si>
  <si>
    <t>FEC.ktoe.EU27.NMM.CEM.LOW_ENTH.THERM.DIESEL_LIQBIO</t>
  </si>
  <si>
    <t>FEC.ktoe.EU27.NMM.CEM.LOW_ENTH.THERM.NG_BIOGAS</t>
  </si>
  <si>
    <t>FEC.ktoe.EU27.NMM.CEM.LOW_ENTH.THERM.SOLAR_GEO</t>
  </si>
  <si>
    <t>FEC.ktoe.EU27.NMM.CEM.LOW_ENTH.HP.AMBIENT</t>
  </si>
  <si>
    <t>FEC.ktoe.EU27.NMM.CEM.LOW_ENTH.THERM.ELEC</t>
  </si>
  <si>
    <t>Cement: Grinding, milling of raw material</t>
  </si>
  <si>
    <t>FEC.ktoe.EU27.NMM.CEM.GRINDING_RAW.MECH.ELEC</t>
  </si>
  <si>
    <t>Cement: Pre-heating and pre-calcination</t>
  </si>
  <si>
    <t>FEC.ktoe.EU27.NMM.CEM.PREHEAT.TOTAL.TOTAL</t>
  </si>
  <si>
    <t>FEC.ktoe.EU27.NMM.CEM.PREHEAT.THERM.SOLIDS</t>
  </si>
  <si>
    <t>FEC.ktoe.EU27.NMM.CEM.PREHEAT.THERM.LPG</t>
  </si>
  <si>
    <t>FEC.ktoe.EU27.NMM.CEM.PREHEAT.THERM.DIESEL_LIQBIO</t>
  </si>
  <si>
    <t>FEC.ktoe.EU27.NMM.CEM.PREHEAT.THERM.RFO</t>
  </si>
  <si>
    <t>FEC.ktoe.EU27.NMM.CEM.PREHEAT.THERM.OTHER</t>
  </si>
  <si>
    <t>FEC.ktoe.EU27.NMM.CEM.PREHEAT.THERM.NG_BIOGAS</t>
  </si>
  <si>
    <t>FEC.ktoe.EU27.NMM.CEM.PREHEAT.THERM.BIOMASS_WASTE</t>
  </si>
  <si>
    <t>Cement: Clinker production (kilns)</t>
  </si>
  <si>
    <t>FEC.ktoe.EU27.NMM.CEM.KILN.TOTAL.TOTAL</t>
  </si>
  <si>
    <t>FEC.ktoe.EU27.NMM.CEM.KILN.THERM.SOLIDS</t>
  </si>
  <si>
    <t>FEC.ktoe.EU27.NMM.CEM.KILN.THERM.LPG</t>
  </si>
  <si>
    <t>FEC.ktoe.EU27.NMM.CEM.KILN.THERM.DIESEL_LIQBIO</t>
  </si>
  <si>
    <t>FEC.ktoe.EU27.NMM.CEM.KILN.THERM.RFO</t>
  </si>
  <si>
    <t>FEC.ktoe.EU27.NMM.CEM.KILN.THERM.OTHER</t>
  </si>
  <si>
    <t>FEC.ktoe.EU27.NMM.CEM.KILN.THERM.NG_BIOGAS</t>
  </si>
  <si>
    <t>FEC.ktoe.EU27.NMM.CEM.KILN.THERM.BIOMASS_WASTE</t>
  </si>
  <si>
    <t>Cement: Grinding, packaging and precasting</t>
  </si>
  <si>
    <t>Cement: Grinding, packaging and precasting (electricity)</t>
  </si>
  <si>
    <t>FEC.ktoe.EU27.NMM.CEM.PRECAST.MECH.ELEC</t>
  </si>
  <si>
    <t>Cement: Precasting - Steam</t>
  </si>
  <si>
    <t>FEC.ktoe.EU27.NMM.CEM.PRECAST_STEAM.TOTAL.TOTAL</t>
  </si>
  <si>
    <t>FEC.ktoe.EU27.NMM.CEM.PRECAST_STEAM.STEAM.SOLIDS</t>
  </si>
  <si>
    <t>FEC.ktoe.EU27.NMM.CEM.PRECAST_STEAM.STEAM.RFG</t>
  </si>
  <si>
    <t>FEC.ktoe.EU27.NMM.CEM.PRECAST_STEAM.STEAM.LPG</t>
  </si>
  <si>
    <t>FEC.ktoe.EU27.NMM.CEM.PRECAST_STEAM.STEAM.DIESEL_LIQBIO</t>
  </si>
  <si>
    <t>FEC.ktoe.EU27.NMM.CEM.PRECAST_STEAM.STEAM.RFO</t>
  </si>
  <si>
    <t>FEC.ktoe.EU27.NMM.CEM.PRECAST_STEAM.STEAM.OTHER</t>
  </si>
  <si>
    <t>FEC.ktoe.EU27.NMM.CEM.PRECAST_STEAM.STEAM.NG_BIOGAS</t>
  </si>
  <si>
    <t>FEC.ktoe.EU27.NMM.CEM.PRECAST_STEAM.STEAM.DERIVED</t>
  </si>
  <si>
    <t>FEC.ktoe.EU27.NMM.CEM.PRECAST_STEAM.STEAM.BIOMASS_WASTE</t>
  </si>
  <si>
    <t>FEC.ktoe.EU27.NMM.CEM.PRECAST_STEAM.STEAM.STEAM_DISTR</t>
  </si>
  <si>
    <t>FEC.ktoe.EU27.NMM.CER.TOTAL.TOTAL.TOTAL</t>
  </si>
  <si>
    <t>FEC.ktoe.EU27.NMM.CER.LIGHT.GENERIC.ELEC</t>
  </si>
  <si>
    <t>FEC.ktoe.EU27.NMM.CER.AIRCOMP.GENERIC.ELEC</t>
  </si>
  <si>
    <t>FEC.ktoe.EU27.NMM.CER.MOTOR.GENERIC.ELEC</t>
  </si>
  <si>
    <t>FEC.ktoe.EU27.NMM.CER.FANS.GENERIC.ELEC</t>
  </si>
  <si>
    <t>FEC.ktoe.EU27.NMM.CER.LOW_ENTH.TOTAL.TOTAL</t>
  </si>
  <si>
    <t>FEC.ktoe.EU27.NMM.CER.LOW_ENTH.THERM.DIESEL_LIQBIO</t>
  </si>
  <si>
    <t>FEC.ktoe.EU27.NMM.CER.LOW_ENTH.THERM.NG_BIOGAS</t>
  </si>
  <si>
    <t>FEC.ktoe.EU27.NMM.CER.LOW_ENTH.THERM.SOLAR_GEO</t>
  </si>
  <si>
    <t>FEC.ktoe.EU27.NMM.CER.LOW_ENTH.HP.AMBIENT</t>
  </si>
  <si>
    <t>FEC.ktoe.EU27.NMM.CER.LOW_ENTH.THERM.ELEC</t>
  </si>
  <si>
    <t>Ceramics: Mixing of raw material</t>
  </si>
  <si>
    <t>FEC.ktoe.EU27.NMM.CER.MIXING.MECH.ELEC</t>
  </si>
  <si>
    <t>Ceramics: Drying and sintering of raw material</t>
  </si>
  <si>
    <t>Ceramics: Thermal drying and sintering</t>
  </si>
  <si>
    <t>FEC.ktoe.EU27.NMM.CER.DRYING.TOTAL.TOTAL</t>
  </si>
  <si>
    <t>FEC.ktoe.EU27.NMM.CER.DRYING.THERM.SOLIDS</t>
  </si>
  <si>
    <t>FEC.ktoe.EU27.NMM.CER.DRYING.THERM.LPG</t>
  </si>
  <si>
    <t>FEC.ktoe.EU27.NMM.CER.DRYING.THERM.DIESEL_LIQBIO</t>
  </si>
  <si>
    <t>FEC.ktoe.EU27.NMM.CER.DRYING.THERM.RFO</t>
  </si>
  <si>
    <t>FEC.ktoe.EU27.NMM.CER.DRYING.THERM.NG_BIOGAS</t>
  </si>
  <si>
    <t>Ceramics: Steam drying and sintering</t>
  </si>
  <si>
    <t>FEC.ktoe.EU27.NMM.CER.DRYING_STEAM.TOTAL.TOTAL</t>
  </si>
  <si>
    <t>FEC.ktoe.EU27.NMM.CER.DRYING_STEAM.STEAM.SOLIDS</t>
  </si>
  <si>
    <t>FEC.ktoe.EU27.NMM.CER.DRYING_STEAM.STEAM.RFG</t>
  </si>
  <si>
    <t>FEC.ktoe.EU27.NMM.CER.DRYING_STEAM.STEAM.LPG</t>
  </si>
  <si>
    <t>FEC.ktoe.EU27.NMM.CER.DRYING_STEAM.STEAM.DIESEL_LIQBIO</t>
  </si>
  <si>
    <t>FEC.ktoe.EU27.NMM.CER.DRYING_STEAM.STEAM.RFO</t>
  </si>
  <si>
    <t>FEC.ktoe.EU27.NMM.CER.DRYING_STEAM.STEAM.OTHER</t>
  </si>
  <si>
    <t>FEC.ktoe.EU27.NMM.CER.DRYING_STEAM.STEAM.NG_BIOGAS</t>
  </si>
  <si>
    <t>FEC.ktoe.EU27.NMM.CER.DRYING_STEAM.STEAM.DERIVED</t>
  </si>
  <si>
    <t>FEC.ktoe.EU27.NMM.CER.DRYING_STEAM.STEAM.BIOMASS_WASTE</t>
  </si>
  <si>
    <t>FEC.ktoe.EU27.NMM.CER.DRYING_STEAM.STEAM.STEAM_DISTR</t>
  </si>
  <si>
    <t>Ceramics: Microwave drying and sintering</t>
  </si>
  <si>
    <t>FEC.ktoe.EU27.NMM.CER.DRYING_MICROW.MICROW.ELEC</t>
  </si>
  <si>
    <t>Ceramics: Primary production process</t>
  </si>
  <si>
    <t>Ceramics: Thermal kiln</t>
  </si>
  <si>
    <t>FEC.ktoe.EU27.NMM.CER.KILN_THERM.TOTAL.TOTAL</t>
  </si>
  <si>
    <t>FEC.ktoe.EU27.NMM.CER.KILN_THERM.THERM.SOLIDS</t>
  </si>
  <si>
    <t>FEC.ktoe.EU27.NMM.CER.KILN_THERM.THERM.LPG</t>
  </si>
  <si>
    <t>FEC.ktoe.EU27.NMM.CER.KILN_THERM.THERM.DIESEL_LIQBIO</t>
  </si>
  <si>
    <t>FEC.ktoe.EU27.NMM.CER.KILN_THERM.THERM.RFO</t>
  </si>
  <si>
    <t>FEC.ktoe.EU27.NMM.CER.KILN_THERM.THERM.OTHER</t>
  </si>
  <si>
    <t>FEC.ktoe.EU27.NMM.CER.KILN_THERM.THERM.NG_BIOGAS</t>
  </si>
  <si>
    <t>FEC.ktoe.EU27.NMM.CER.KILN_THERM.THERM.BIOMASS_WASTE</t>
  </si>
  <si>
    <t>Ceramics: Electric kiln</t>
  </si>
  <si>
    <t>FEC.ktoe.EU27.NMM.CER.KILN_ELEC.ELEC.ELEC</t>
  </si>
  <si>
    <t>Ceramics: Product finishing</t>
  </si>
  <si>
    <t>Ceramics: Thermal furnace</t>
  </si>
  <si>
    <t>FEC.ktoe.EU27.NMM.CER.FINISHING.TOTAL.TOTAL</t>
  </si>
  <si>
    <t>FEC.ktoe.EU27.NMM.CER.FINISHING.THERM.SOLIDS</t>
  </si>
  <si>
    <t>FEC.ktoe.EU27.NMM.CER.FINISHING.THERM.LPG</t>
  </si>
  <si>
    <t>FEC.ktoe.EU27.NMM.CER.FINISHING.THERM.DIESEL_LIQBIO</t>
  </si>
  <si>
    <t>FEC.ktoe.EU27.NMM.CER.FINISHING.THERM.RFO</t>
  </si>
  <si>
    <t>FEC.ktoe.EU27.NMM.CER.FINISHING.THERM.NG_BIOGAS</t>
  </si>
  <si>
    <t>Ceramics: Electric furnace</t>
  </si>
  <si>
    <t>FEC.ktoe.EU27.NMM.CER.FINISHING_ELEC.ELEC.ELEC</t>
  </si>
  <si>
    <t>FEC.ktoe.EU27.NMM.GLASS.TOTAL.TOTAL.TOTAL</t>
  </si>
  <si>
    <t>FEC.ktoe.EU27.NMM.GLASS.LIGHT.GENERIC.ELEC</t>
  </si>
  <si>
    <t>FEC.ktoe.EU27.NMM.GLASS.AIRCOMP.GENERIC.ELEC</t>
  </si>
  <si>
    <t>FEC.ktoe.EU27.NMM.GLASS.MOTOR.GENERIC.ELEC</t>
  </si>
  <si>
    <t>FEC.ktoe.EU27.NMM.GLASS.FANS.GENERIC.ELEC</t>
  </si>
  <si>
    <t>FEC.ktoe.EU27.NMM.GLASS.LOW_ENTH.TOTAL.TOTAL</t>
  </si>
  <si>
    <t>FEC.ktoe.EU27.NMM.GLASS.LOW_ENTH.THERM.DIESEL_LIQBIO</t>
  </si>
  <si>
    <t>FEC.ktoe.EU27.NMM.GLASS.LOW_ENTH.THERM.NG_BIOGAS</t>
  </si>
  <si>
    <t>FEC.ktoe.EU27.NMM.GLASS.LOW_ENTH.THERM.SOLAR_GEO</t>
  </si>
  <si>
    <t>FEC.ktoe.EU27.NMM.GLASS.LOW_ENTH.HP.AMBIENT</t>
  </si>
  <si>
    <t>FEC.ktoe.EU27.NMM.GLASS.LOW_ENTH.THERM.ELEC</t>
  </si>
  <si>
    <t>Glass: Melting tank</t>
  </si>
  <si>
    <t>Glass: Thermal melting tank</t>
  </si>
  <si>
    <t>FEC.ktoe.EU27.NMM.GLASS.MELTING.TOTAL.TOTAL</t>
  </si>
  <si>
    <t>FEC.ktoe.EU27.NMM.GLASS.MELTING.THERM.SOLIDS</t>
  </si>
  <si>
    <t>FEC.ktoe.EU27.NMM.GLASS.MELTING.THERM.LPG</t>
  </si>
  <si>
    <t>FEC.ktoe.EU27.NMM.GLASS.MELTING.THERM.DIESEL_LIQBIO</t>
  </si>
  <si>
    <t>FEC.ktoe.EU27.NMM.GLASS.MELTING.THERM.RFO</t>
  </si>
  <si>
    <t>FEC.ktoe.EU27.NMM.GLASS.MELTING.THERM.NG_BIOGAS</t>
  </si>
  <si>
    <t>Glass: Electric melting tank</t>
  </si>
  <si>
    <t>FEC.ktoe.EU27.NMM.GLASS.MELTING_ELEC.ELEC.ELEC</t>
  </si>
  <si>
    <t>Glass: Forming</t>
  </si>
  <si>
    <t>FEC.ktoe.EU27.NMM.GLASS.FORMING.ELEC.ELEC</t>
  </si>
  <si>
    <t>Glass: Annealing</t>
  </si>
  <si>
    <t>Glass: Annealing - thermal</t>
  </si>
  <si>
    <t>FEC.ktoe.EU27.NMM.GLASS.ANNEALING.TOTAL.TOTAL</t>
  </si>
  <si>
    <t>FEC.ktoe.EU27.NMM.GLASS.ANNEALING.THERM.SOLIDS</t>
  </si>
  <si>
    <t>FEC.ktoe.EU27.NMM.GLASS.ANNEALING.THERM.LPG</t>
  </si>
  <si>
    <t>FEC.ktoe.EU27.NMM.GLASS.ANNEALING.THERM.DIESEL_LIQBIO</t>
  </si>
  <si>
    <t>FEC.ktoe.EU27.NMM.GLASS.ANNEALING.THERM.RFO</t>
  </si>
  <si>
    <t>FEC.ktoe.EU27.NMM.GLASS.ANNEALING.THERM.NG_BIOGAS</t>
  </si>
  <si>
    <t>Glass: Annealing - electric</t>
  </si>
  <si>
    <t>FEC.ktoe.EU27.NMM.GLASS.ANNEALING_ELEC.ELEC.ELEC</t>
  </si>
  <si>
    <t>Glass: Finishing processes</t>
  </si>
  <si>
    <t>FEC.ktoe.EU27.NMM.GLASS.FINISHING.ELEC.ELEC</t>
  </si>
  <si>
    <t>Cement: Grinding, packaging - electric</t>
  </si>
  <si>
    <t>Cement: Precasting - steam</t>
  </si>
  <si>
    <t>UED.ktoe.EU27.NMM.CEM.TOTAL.TOTAL.TOTAL</t>
  </si>
  <si>
    <t>UED.ktoe.EU27.NMM.CEM.LIGHT.GENERIC.ELEC</t>
  </si>
  <si>
    <t>UED.ktoe.EU27.NMM.CEM.AIRCOMP.GENERIC.ELEC</t>
  </si>
  <si>
    <t>UED.ktoe.EU27.NMM.CEM.MOTOR.GENERIC.ELEC</t>
  </si>
  <si>
    <t>UED.ktoe.EU27.NMM.CEM.FANS.GENERIC.ELEC</t>
  </si>
  <si>
    <t>UED.ktoe.EU27.NMM.CEM.LOW_ENTH.TOTAL.TOTAL</t>
  </si>
  <si>
    <t>UED.ktoe.EU27.NMM.CEM.LOW_ENTH.THERM.DIESEL_LIQBIO</t>
  </si>
  <si>
    <t>UED.ktoe.EU27.NMM.CEM.LOW_ENTH.THERM.NG_BIOGAS</t>
  </si>
  <si>
    <t>UED.ktoe.EU27.NMM.CEM.LOW_ENTH.THERM.SOLAR_GEO</t>
  </si>
  <si>
    <t>UED.ktoe.EU27.NMM.CEM.LOW_ENTH.HP.AMBIENT</t>
  </si>
  <si>
    <t>UED.ktoe.EU27.NMM.CEM.LOW_ENTH.THERM.ELEC</t>
  </si>
  <si>
    <t>UED.ktoe.EU27.NMM.CEM.GRINDING_RAW.MECH.ELEC</t>
  </si>
  <si>
    <t>UED.ktoe.EU27.NMM.CEM.PREHEAT.TOTAL.TOTAL</t>
  </si>
  <si>
    <t>UED.ktoe.EU27.NMM.CEM.PREHEAT.THERM.SOLIDS</t>
  </si>
  <si>
    <t>UED.ktoe.EU27.NMM.CEM.PREHEAT.THERM.LPG</t>
  </si>
  <si>
    <t>UED.ktoe.EU27.NMM.CEM.PREHEAT.THERM.DIESEL_LIQBIO</t>
  </si>
  <si>
    <t>UED.ktoe.EU27.NMM.CEM.PREHEAT.THERM.RFO</t>
  </si>
  <si>
    <t>UED.ktoe.EU27.NMM.CEM.PREHEAT.THERM.OTHER</t>
  </si>
  <si>
    <t>UED.ktoe.EU27.NMM.CEM.PREHEAT.THERM.NG_BIOGAS</t>
  </si>
  <si>
    <t>UED.ktoe.EU27.NMM.CEM.PREHEAT.THERM.BIOMASS_WASTE</t>
  </si>
  <si>
    <t>UED.ktoe.EU27.NMM.CEM.KILN.TOTAL.TOTAL</t>
  </si>
  <si>
    <t>UED.ktoe.EU27.NMM.CEM.KILN.THERM.SOLIDS</t>
  </si>
  <si>
    <t>UED.ktoe.EU27.NMM.CEM.KILN.THERM.LPG</t>
  </si>
  <si>
    <t>UED.ktoe.EU27.NMM.CEM.KILN.THERM.DIESEL_LIQBIO</t>
  </si>
  <si>
    <t>UED.ktoe.EU27.NMM.CEM.KILN.THERM.RFO</t>
  </si>
  <si>
    <t>UED.ktoe.EU27.NMM.CEM.KILN.THERM.OTHER</t>
  </si>
  <si>
    <t>UED.ktoe.EU27.NMM.CEM.KILN.THERM.NG_BIOGAS</t>
  </si>
  <si>
    <t>UED.ktoe.EU27.NMM.CEM.KILN.THERM.BIOMASS_WASTE</t>
  </si>
  <si>
    <t>UED.ktoe.EU27.NMM.CEM.PRECAST.MECH.ELEC</t>
  </si>
  <si>
    <t>UED.ktoe.EU27.NMM.CEM.PRECAST_STEAM.TOTAL.TOTAL</t>
  </si>
  <si>
    <t>UED.ktoe.EU27.NMM.CEM.PRECAST_STEAM.STEAM.SOLIDS</t>
  </si>
  <si>
    <t>UED.ktoe.EU27.NMM.CEM.PRECAST_STEAM.STEAM.RFG</t>
  </si>
  <si>
    <t>UED.ktoe.EU27.NMM.CEM.PRECAST_STEAM.STEAM.LPG</t>
  </si>
  <si>
    <t>UED.ktoe.EU27.NMM.CEM.PRECAST_STEAM.STEAM.DIESEL_LIQBIO</t>
  </si>
  <si>
    <t>UED.ktoe.EU27.NMM.CEM.PRECAST_STEAM.STEAM.RFO</t>
  </si>
  <si>
    <t>UED.ktoe.EU27.NMM.CEM.PRECAST_STEAM.STEAM.OTHER</t>
  </si>
  <si>
    <t>UED.ktoe.EU27.NMM.CEM.PRECAST_STEAM.STEAM.NG_BIOGAS</t>
  </si>
  <si>
    <t>UED.ktoe.EU27.NMM.CEM.PRECAST_STEAM.STEAM.DERIVED</t>
  </si>
  <si>
    <t>UED.ktoe.EU27.NMM.CEM.PRECAST_STEAM.STEAM.BIOMASS_WASTE</t>
  </si>
  <si>
    <t>UED.ktoe.EU27.NMM.CEM.PRECAST_STEAM.STEAM.STEAM_DISTR</t>
  </si>
  <si>
    <t>UED.ktoe.EU27.NMM.CER.TOTAL.TOTAL.TOTAL</t>
  </si>
  <si>
    <t>UED.ktoe.EU27.NMM.CER.LIGHT.GENERIC.ELEC</t>
  </si>
  <si>
    <t>UED.ktoe.EU27.NMM.CER.AIRCOMP.GENERIC.ELEC</t>
  </si>
  <si>
    <t>UED.ktoe.EU27.NMM.CER.MOTOR.GENERIC.ELEC</t>
  </si>
  <si>
    <t>UED.ktoe.EU27.NMM.CER.FANS.GENERIC.ELEC</t>
  </si>
  <si>
    <t>UED.ktoe.EU27.NMM.CER.LOW_ENTH.TOTAL.TOTAL</t>
  </si>
  <si>
    <t>UED.ktoe.EU27.NMM.CER.LOW_ENTH.THERM.DIESEL_LIQBIO</t>
  </si>
  <si>
    <t>UED.ktoe.EU27.NMM.CER.LOW_ENTH.THERM.NG_BIOGAS</t>
  </si>
  <si>
    <t>UED.ktoe.EU27.NMM.CER.LOW_ENTH.THERM.SOLAR_GEO</t>
  </si>
  <si>
    <t>UED.ktoe.EU27.NMM.CER.LOW_ENTH.HP.AMBIENT</t>
  </si>
  <si>
    <t>UED.ktoe.EU27.NMM.CER.LOW_ENTH.THERM.ELEC</t>
  </si>
  <si>
    <t>UED.ktoe.EU27.NMM.CER.MIXING.MECH.ELEC</t>
  </si>
  <si>
    <t>UED.ktoe.EU27.NMM.CER.DRYING.TOTAL.TOTAL</t>
  </si>
  <si>
    <t>UED.ktoe.EU27.NMM.CER.DRYING.THERM.SOLIDS</t>
  </si>
  <si>
    <t>UED.ktoe.EU27.NMM.CER.DRYING.THERM.LPG</t>
  </si>
  <si>
    <t>UED.ktoe.EU27.NMM.CER.DRYING.THERM.DIESEL_LIQBIO</t>
  </si>
  <si>
    <t>UED.ktoe.EU27.NMM.CER.DRYING.THERM.RFO</t>
  </si>
  <si>
    <t>UED.ktoe.EU27.NMM.CER.DRYING.THERM.NG_BIOGAS</t>
  </si>
  <si>
    <t>UED.ktoe.EU27.NMM.CER.DRYING_STEAM.TOTAL.TOTAL</t>
  </si>
  <si>
    <t>UED.ktoe.EU27.NMM.CER.DRYING_STEAM.STEAM.SOLIDS</t>
  </si>
  <si>
    <t>UED.ktoe.EU27.NMM.CER.DRYING_STEAM.STEAM.RFG</t>
  </si>
  <si>
    <t>UED.ktoe.EU27.NMM.CER.DRYING_STEAM.STEAM.LPG</t>
  </si>
  <si>
    <t>UED.ktoe.EU27.NMM.CER.DRYING_STEAM.STEAM.DIESEL_LIQBIO</t>
  </si>
  <si>
    <t>UED.ktoe.EU27.NMM.CER.DRYING_STEAM.STEAM.RFO</t>
  </si>
  <si>
    <t>UED.ktoe.EU27.NMM.CER.DRYING_STEAM.STEAM.OTHER</t>
  </si>
  <si>
    <t>UED.ktoe.EU27.NMM.CER.DRYING_STEAM.STEAM.NG_BIOGAS</t>
  </si>
  <si>
    <t>UED.ktoe.EU27.NMM.CER.DRYING_STEAM.STEAM.DERIVED</t>
  </si>
  <si>
    <t>UED.ktoe.EU27.NMM.CER.DRYING_STEAM.STEAM.BIOMASS_WASTE</t>
  </si>
  <si>
    <t>UED.ktoe.EU27.NMM.CER.DRYING_STEAM.STEAM.STEAM_DISTR</t>
  </si>
  <si>
    <t>UED.ktoe.EU27.NMM.CER.DRYING_MICROW.MICROW.ELEC</t>
  </si>
  <si>
    <t>UED.ktoe.EU27.NMM.CER.KILN_THERM.TOTAL.TOTAL</t>
  </si>
  <si>
    <t>UED.ktoe.EU27.NMM.CER.KILN_THERM.THERM.SOLIDS</t>
  </si>
  <si>
    <t>UED.ktoe.EU27.NMM.CER.KILN_THERM.THERM.LPG</t>
  </si>
  <si>
    <t>UED.ktoe.EU27.NMM.CER.KILN_THERM.THERM.DIESEL_LIQBIO</t>
  </si>
  <si>
    <t>UED.ktoe.EU27.NMM.CER.KILN_THERM.THERM.RFO</t>
  </si>
  <si>
    <t>UED.ktoe.EU27.NMM.CER.KILN_THERM.THERM.OTHER</t>
  </si>
  <si>
    <t>UED.ktoe.EU27.NMM.CER.KILN_THERM.THERM.NG_BIOGAS</t>
  </si>
  <si>
    <t>UED.ktoe.EU27.NMM.CER.KILN_THERM.THERM.BIOMASS_WASTE</t>
  </si>
  <si>
    <t>UED.ktoe.EU27.NMM.CER.KILN_ELEC.ELEC.ELEC</t>
  </si>
  <si>
    <t>UED.ktoe.EU27.NMM.CER.FINISHING.TOTAL.TOTAL</t>
  </si>
  <si>
    <t>UED.ktoe.EU27.NMM.CER.FINISHING.THERM.SOLIDS</t>
  </si>
  <si>
    <t>UED.ktoe.EU27.NMM.CER.FINISHING.THERM.LPG</t>
  </si>
  <si>
    <t>UED.ktoe.EU27.NMM.CER.FINISHING.THERM.DIESEL_LIQBIO</t>
  </si>
  <si>
    <t>UED.ktoe.EU27.NMM.CER.FINISHING.THERM.RFO</t>
  </si>
  <si>
    <t>UED.ktoe.EU27.NMM.CER.FINISHING.THERM.NG_BIOGAS</t>
  </si>
  <si>
    <t>UED.ktoe.EU27.NMM.CER.FINISHING_ELEC.ELEC.ELEC</t>
  </si>
  <si>
    <t>UED.ktoe.EU27.NMM.GLASS.TOTAL.TOTAL.TOTAL</t>
  </si>
  <si>
    <t>UED.ktoe.EU27.NMM.GLASS.LIGHT.GENERIC.ELEC</t>
  </si>
  <si>
    <t>UED.ktoe.EU27.NMM.GLASS.AIRCOMP.GENERIC.ELEC</t>
  </si>
  <si>
    <t>UED.ktoe.EU27.NMM.GLASS.MOTOR.GENERIC.ELEC</t>
  </si>
  <si>
    <t>UED.ktoe.EU27.NMM.GLASS.FANS.GENERIC.ELEC</t>
  </si>
  <si>
    <t>UED.ktoe.EU27.NMM.GLASS.LOW_ENTH.TOTAL.TOTAL</t>
  </si>
  <si>
    <t>UED.ktoe.EU27.NMM.GLASS.LOW_ENTH.THERM.DIESEL_LIQBIO</t>
  </si>
  <si>
    <t>UED.ktoe.EU27.NMM.GLASS.LOW_ENTH.THERM.NG_BIOGAS</t>
  </si>
  <si>
    <t>UED.ktoe.EU27.NMM.GLASS.LOW_ENTH.THERM.SOLAR_GEO</t>
  </si>
  <si>
    <t>UED.ktoe.EU27.NMM.GLASS.LOW_ENTH.HP.AMBIENT</t>
  </si>
  <si>
    <t>UED.ktoe.EU27.NMM.GLASS.LOW_ENTH.THERM.ELEC</t>
  </si>
  <si>
    <t>UED.ktoe.EU27.NMM.GLASS.MELTING.TOTAL.TOTAL</t>
  </si>
  <si>
    <t>UED.ktoe.EU27.NMM.GLASS.MELTING.THERM.SOLIDS</t>
  </si>
  <si>
    <t>UED.ktoe.EU27.NMM.GLASS.MELTING.THERM.LPG</t>
  </si>
  <si>
    <t>UED.ktoe.EU27.NMM.GLASS.MELTING.THERM.DIESEL_LIQBIO</t>
  </si>
  <si>
    <t>UED.ktoe.EU27.NMM.GLASS.MELTING.THERM.RFO</t>
  </si>
  <si>
    <t>UED.ktoe.EU27.NMM.GLASS.MELTING.THERM.NG_BIOGAS</t>
  </si>
  <si>
    <t>UED.ktoe.EU27.NMM.GLASS.MELTING_ELEC.ELEC.ELEC</t>
  </si>
  <si>
    <t>UED.ktoe.EU27.NMM.GLASS.FORMING.ELEC.ELEC</t>
  </si>
  <si>
    <t>UED.ktoe.EU27.NMM.GLASS.ANNEALING.TOTAL.TOTAL</t>
  </si>
  <si>
    <t>UED.ktoe.EU27.NMM.GLASS.ANNEALING.THERM.SOLIDS</t>
  </si>
  <si>
    <t>UED.ktoe.EU27.NMM.GLASS.ANNEALING.THERM.LPG</t>
  </si>
  <si>
    <t>UED.ktoe.EU27.NMM.GLASS.ANNEALING.THERM.DIESEL_LIQBIO</t>
  </si>
  <si>
    <t>UED.ktoe.EU27.NMM.GLASS.ANNEALING.THERM.RFO</t>
  </si>
  <si>
    <t>UED.ktoe.EU27.NMM.GLASS.ANNEALING.THERM.NG_BIOGAS</t>
  </si>
  <si>
    <t>UED.ktoe.EU27.NMM.GLASS.ANNEALING_ELEC.ELEC.ELEC</t>
  </si>
  <si>
    <t>UED.ktoe.EU27.NMM.GLASS.FINISHING.ELEC.ELEC</t>
  </si>
  <si>
    <t>FUEL_EMI.ktCO2.EU27.NMM.CEM.LIGHT.GENERIC.ELEC</t>
  </si>
  <si>
    <t>FUEL_EMI.ktCO2.EU27.NMM.CEM.AIRCOMP.GENERIC.ELEC</t>
  </si>
  <si>
    <t>FUEL_EMI.ktCO2.EU27.NMM.CEM.MOTOR.GENERIC.ELEC</t>
  </si>
  <si>
    <t>FUEL_EMI.ktCO2.EU27.NMM.CEM.FANS.GENERIC.ELEC</t>
  </si>
  <si>
    <t>FUEL_EMI.ktCO2.EU27.NMM.CEM.LOW_ENTH.TOTAL.TOTAL</t>
  </si>
  <si>
    <t>FUEL_EMI.ktCO2.EU27.NMM.CEM.LOW_ENTH.THERM.DIESEL_LIQBIO</t>
  </si>
  <si>
    <t>FUEL_EMI.ktCO2.EU27.NMM.CEM.LOW_ENTH.THERM.NG_BIOGAS</t>
  </si>
  <si>
    <t>FUEL_EMI.ktCO2.EU27.NMM.CEM.LOW_ENTH.THERM.SOLAR_GEO</t>
  </si>
  <si>
    <t>FUEL_EMI.ktCO2.EU27.NMM.CEM.LOW_ENTH.HP.AMBIENT</t>
  </si>
  <si>
    <t>FUEL_EMI.ktCO2.EU27.NMM.CEM.LOW_ENTH.THERM.ELEC</t>
  </si>
  <si>
    <t>FUEL_EMI.ktCO2.EU27.NMM.CEM.GRINDING_RAW.MECH.ELEC</t>
  </si>
  <si>
    <t>FUEL_EMI.ktCO2.EU27.NMM.CEM.PREHEAT.TOTAL.TOTAL</t>
  </si>
  <si>
    <t>FUEL_EMI.ktCO2.EU27.NMM.CEM.PREHEAT.THERM.SOLIDS</t>
  </si>
  <si>
    <t>FUEL_EMI.ktCO2.EU27.NMM.CEM.PREHEAT.THERM.LPG</t>
  </si>
  <si>
    <t>FUEL_EMI.ktCO2.EU27.NMM.CEM.PREHEAT.THERM.DIESEL_LIQBIO</t>
  </si>
  <si>
    <t>FUEL_EMI.ktCO2.EU27.NMM.CEM.PREHEAT.THERM.RFO</t>
  </si>
  <si>
    <t>FUEL_EMI.ktCO2.EU27.NMM.CEM.PREHEAT.THERM.OTHER</t>
  </si>
  <si>
    <t>FUEL_EMI.ktCO2.EU27.NMM.CEM.PREHEAT.THERM.NG_BIOGAS</t>
  </si>
  <si>
    <t>FUEL_EMI.ktCO2.EU27.NMM.CEM.PREHEAT.THERM.BIOMASS_WASTE</t>
  </si>
  <si>
    <t>FUEL_EMI.ktCO2.EU27.NMM.CEM.KILN.TOTAL.TOTAL</t>
  </si>
  <si>
    <t>FUEL_EMI.ktCO2.EU27.NMM.CEM.KILN.THERM.SOLIDS</t>
  </si>
  <si>
    <t>FUEL_EMI.ktCO2.EU27.NMM.CEM.KILN.THERM.LPG</t>
  </si>
  <si>
    <t>FUEL_EMI.ktCO2.EU27.NMM.CEM.KILN.THERM.DIESEL_LIQBIO</t>
  </si>
  <si>
    <t>FUEL_EMI.ktCO2.EU27.NMM.CEM.KILN.THERM.RFO</t>
  </si>
  <si>
    <t>FUEL_EMI.ktCO2.EU27.NMM.CEM.KILN.THERM.OTHER</t>
  </si>
  <si>
    <t>FUEL_EMI.ktCO2.EU27.NMM.CEM.KILN.THERM.NG_BIOGAS</t>
  </si>
  <si>
    <t>FUEL_EMI.ktCO2.EU27.NMM.CEM.KILN.THERM.BIOMASS_WASTE</t>
  </si>
  <si>
    <t>FUEL_EMI.ktCO2.EU27.NMM.CEM.PRECAST.MECH.ELEC</t>
  </si>
  <si>
    <t>FUEL_EMI.ktCO2.EU27.NMM.CEM.PRECAST_STEAM.TOTAL.TOTAL</t>
  </si>
  <si>
    <t>FUEL_EMI.ktCO2.EU27.NMM.CEM.PRECAST_STEAM.STEAM.SOLIDS</t>
  </si>
  <si>
    <t>FUEL_EMI.ktCO2.EU27.NMM.CEM.PRECAST_STEAM.STEAM.RFG</t>
  </si>
  <si>
    <t>FUEL_EMI.ktCO2.EU27.NMM.CEM.PRECAST_STEAM.STEAM.LPG</t>
  </si>
  <si>
    <t>FUEL_EMI.ktCO2.EU27.NMM.CEM.PRECAST_STEAM.STEAM.DIESEL_LIQBIO</t>
  </si>
  <si>
    <t>FUEL_EMI.ktCO2.EU27.NMM.CEM.PRECAST_STEAM.STEAM.RFO</t>
  </si>
  <si>
    <t>FUEL_EMI.ktCO2.EU27.NMM.CEM.PRECAST_STEAM.STEAM.OTHER</t>
  </si>
  <si>
    <t>FUEL_EMI.ktCO2.EU27.NMM.CEM.PRECAST_STEAM.STEAM.NG_BIOGAS</t>
  </si>
  <si>
    <t>FUEL_EMI.ktCO2.EU27.NMM.CEM.PRECAST_STEAM.STEAM.DERIVED</t>
  </si>
  <si>
    <t>FUEL_EMI.ktCO2.EU27.NMM.CEM.PRECAST_STEAM.STEAM.BIOMASS_WASTE</t>
  </si>
  <si>
    <t>FUEL_EMI.ktCO2.EU27.NMM.CEM.PRECAST_STEAM.STEAM.STEAM_DISTR</t>
  </si>
  <si>
    <t>PROCESS_EMI.ktCO2.EU27.NMM.CEM</t>
  </si>
  <si>
    <t>FUEL_EMI.ktCO2.EU27.NMM.CER.LIGHT.GENERIC.ELEC</t>
  </si>
  <si>
    <t>FUEL_EMI.ktCO2.EU27.NMM.CER.AIRCOMP.GENERIC.ELEC</t>
  </si>
  <si>
    <t>FUEL_EMI.ktCO2.EU27.NMM.CER.MOTOR.GENERIC.ELEC</t>
  </si>
  <si>
    <t>FUEL_EMI.ktCO2.EU27.NMM.CER.FANS.GENERIC.ELEC</t>
  </si>
  <si>
    <t>FUEL_EMI.ktCO2.EU27.NMM.CER.LOW_ENTH.TOTAL.TOTAL</t>
  </si>
  <si>
    <t>FUEL_EMI.ktCO2.EU27.NMM.CER.LOW_ENTH.THERM.DIESEL_LIQBIO</t>
  </si>
  <si>
    <t>FUEL_EMI.ktCO2.EU27.NMM.CER.LOW_ENTH.THERM.NG_BIOGAS</t>
  </si>
  <si>
    <t>FUEL_EMI.ktCO2.EU27.NMM.CER.LOW_ENTH.THERM.SOLAR_GEO</t>
  </si>
  <si>
    <t>FUEL_EMI.ktCO2.EU27.NMM.CER.LOW_ENTH.HP.AMBIENT</t>
  </si>
  <si>
    <t>FUEL_EMI.ktCO2.EU27.NMM.CER.LOW_ENTH.THERM.ELEC</t>
  </si>
  <si>
    <t>FUEL_EMI.ktCO2.EU27.NMM.CER.MIXING.MECH.ELEC</t>
  </si>
  <si>
    <t>FUEL_EMI.ktCO2.EU27.NMM.CER.DRYING.TOTAL.TOTAL</t>
  </si>
  <si>
    <t>FUEL_EMI.ktCO2.EU27.NMM.CER.DRYING.THERM.SOLIDS</t>
  </si>
  <si>
    <t>FUEL_EMI.ktCO2.EU27.NMM.CER.DRYING.THERM.LPG</t>
  </si>
  <si>
    <t>FUEL_EMI.ktCO2.EU27.NMM.CER.DRYING.THERM.DIESEL_LIQBIO</t>
  </si>
  <si>
    <t>FUEL_EMI.ktCO2.EU27.NMM.CER.DRYING.THERM.RFO</t>
  </si>
  <si>
    <t>FUEL_EMI.ktCO2.EU27.NMM.CER.DRYING.THERM.NG_BIOGAS</t>
  </si>
  <si>
    <t>FUEL_EMI.ktCO2.EU27.NMM.CER.DRYING_STEAM.TOTAL.TOTAL</t>
  </si>
  <si>
    <t>FUEL_EMI.ktCO2.EU27.NMM.CER.DRYING_STEAM.STEAM.SOLIDS</t>
  </si>
  <si>
    <t>FUEL_EMI.ktCO2.EU27.NMM.CER.DRYING_STEAM.STEAM.RFG</t>
  </si>
  <si>
    <t>FUEL_EMI.ktCO2.EU27.NMM.CER.DRYING_STEAM.STEAM.LPG</t>
  </si>
  <si>
    <t>FUEL_EMI.ktCO2.EU27.NMM.CER.DRYING_STEAM.STEAM.DIESEL_LIQBIO</t>
  </si>
  <si>
    <t>FUEL_EMI.ktCO2.EU27.NMM.CER.DRYING_STEAM.STEAM.RFO</t>
  </si>
  <si>
    <t>FUEL_EMI.ktCO2.EU27.NMM.CER.DRYING_STEAM.STEAM.OTHER</t>
  </si>
  <si>
    <t>FUEL_EMI.ktCO2.EU27.NMM.CER.DRYING_STEAM.STEAM.NG_BIOGAS</t>
  </si>
  <si>
    <t>FUEL_EMI.ktCO2.EU27.NMM.CER.DRYING_STEAM.STEAM.DERIVED</t>
  </si>
  <si>
    <t>FUEL_EMI.ktCO2.EU27.NMM.CER.DRYING_STEAM.STEAM.BIOMASS_WASTE</t>
  </si>
  <si>
    <t>FUEL_EMI.ktCO2.EU27.NMM.CER.DRYING_STEAM.STEAM.STEAM_DISTR</t>
  </si>
  <si>
    <t>FUEL_EMI.ktCO2.EU27.NMM.CER.DRYING_MICROW.MICROW.ELEC</t>
  </si>
  <si>
    <t>FUEL_EMI.ktCO2.EU27.NMM.CER.KILN_THERM.TOTAL.TOTAL</t>
  </si>
  <si>
    <t>FUEL_EMI.ktCO2.EU27.NMM.CER.KILN_THERM.THERM.SOLIDS</t>
  </si>
  <si>
    <t>FUEL_EMI.ktCO2.EU27.NMM.CER.KILN_THERM.THERM.LPG</t>
  </si>
  <si>
    <t>FUEL_EMI.ktCO2.EU27.NMM.CER.KILN_THERM.THERM.DIESEL_LIQBIO</t>
  </si>
  <si>
    <t>FUEL_EMI.ktCO2.EU27.NMM.CER.KILN_THERM.THERM.RFO</t>
  </si>
  <si>
    <t>FUEL_EMI.ktCO2.EU27.NMM.CER.KILN_THERM.THERM.OTHER</t>
  </si>
  <si>
    <t>FUEL_EMI.ktCO2.EU27.NMM.CER.KILN_THERM.THERM.NG_BIOGAS</t>
  </si>
  <si>
    <t>FUEL_EMI.ktCO2.EU27.NMM.CER.KILN_THERM.THERM.BIOMASS_WASTE</t>
  </si>
  <si>
    <t>FUEL_EMI.ktCO2.EU27.NMM.CER.KILN_ELEC.ELEC.ELEC</t>
  </si>
  <si>
    <t>FUEL_EMI.ktCO2.EU27.NMM.CER.FINISHING.TOTAL.TOTAL</t>
  </si>
  <si>
    <t>FUEL_EMI.ktCO2.EU27.NMM.CER.FINISHING.THERM.SOLIDS</t>
  </si>
  <si>
    <t>FUEL_EMI.ktCO2.EU27.NMM.CER.FINISHING.THERM.LPG</t>
  </si>
  <si>
    <t>FUEL_EMI.ktCO2.EU27.NMM.CER.FINISHING.THERM.DIESEL_LIQBIO</t>
  </si>
  <si>
    <t>FUEL_EMI.ktCO2.EU27.NMM.CER.FINISHING.THERM.RFO</t>
  </si>
  <si>
    <t>FUEL_EMI.ktCO2.EU27.NMM.CER.FINISHING.THERM.NG_BIOGAS</t>
  </si>
  <si>
    <t>FUEL_EMI.ktCO2.EU27.NMM.CER.FINISHING_ELEC.ELEC.ELEC</t>
  </si>
  <si>
    <t>PROCESS_EMI.ktCO2.EU27.NMM.CER</t>
  </si>
  <si>
    <t>FUEL_EMI.ktCO2.EU27.NMM.GLASS.LIGHT.GENERIC.ELEC</t>
  </si>
  <si>
    <t>FUEL_EMI.ktCO2.EU27.NMM.GLASS.AIRCOMP.GENERIC.ELEC</t>
  </si>
  <si>
    <t>FUEL_EMI.ktCO2.EU27.NMM.GLASS.MOTOR.GENERIC.ELEC</t>
  </si>
  <si>
    <t>FUEL_EMI.ktCO2.EU27.NMM.GLASS.FANS.GENERIC.ELEC</t>
  </si>
  <si>
    <t>FUEL_EMI.ktCO2.EU27.NMM.GLASS.LOW_ENTH.TOTAL.TOTAL</t>
  </si>
  <si>
    <t>FUEL_EMI.ktCO2.EU27.NMM.GLASS.LOW_ENTH.THERM.DIESEL_LIQBIO</t>
  </si>
  <si>
    <t>FUEL_EMI.ktCO2.EU27.NMM.GLASS.LOW_ENTH.THERM.NG_BIOGAS</t>
  </si>
  <si>
    <t>FUEL_EMI.ktCO2.EU27.NMM.GLASS.LOW_ENTH.THERM.SOLAR_GEO</t>
  </si>
  <si>
    <t>FUEL_EMI.ktCO2.EU27.NMM.GLASS.LOW_ENTH.HP.AMBIENT</t>
  </si>
  <si>
    <t>FUEL_EMI.ktCO2.EU27.NMM.GLASS.LOW_ENTH.THERM.ELEC</t>
  </si>
  <si>
    <t>FUEL_EMI.ktCO2.EU27.NMM.GLASS.MELTING.TOTAL.TOTAL</t>
  </si>
  <si>
    <t>FUEL_EMI.ktCO2.EU27.NMM.GLASS.MELTING.THERM.SOLIDS</t>
  </si>
  <si>
    <t>FUEL_EMI.ktCO2.EU27.NMM.GLASS.MELTING.THERM.LPG</t>
  </si>
  <si>
    <t>FUEL_EMI.ktCO2.EU27.NMM.GLASS.MELTING.THERM.DIESEL_LIQBIO</t>
  </si>
  <si>
    <t>FUEL_EMI.ktCO2.EU27.NMM.GLASS.MELTING.THERM.RFO</t>
  </si>
  <si>
    <t>FUEL_EMI.ktCO2.EU27.NMM.GLASS.MELTING.THERM.NG_BIOGAS</t>
  </si>
  <si>
    <t>FUEL_EMI.ktCO2.EU27.NMM.GLASS.MELTING_ELEC.ELEC.ELEC</t>
  </si>
  <si>
    <t>FUEL_EMI.ktCO2.EU27.NMM.GLASS.FORMING.ELEC.ELEC</t>
  </si>
  <si>
    <t>FUEL_EMI.ktCO2.EU27.NMM.GLASS.ANNEALING.TOTAL.TOTAL</t>
  </si>
  <si>
    <t>FUEL_EMI.ktCO2.EU27.NMM.GLASS.ANNEALING.THERM.SOLIDS</t>
  </si>
  <si>
    <t>FUEL_EMI.ktCO2.EU27.NMM.GLASS.ANNEALING.THERM.LPG</t>
  </si>
  <si>
    <t>FUEL_EMI.ktCO2.EU27.NMM.GLASS.ANNEALING.THERM.DIESEL_LIQBIO</t>
  </si>
  <si>
    <t>FUEL_EMI.ktCO2.EU27.NMM.GLASS.ANNEALING.THERM.RFO</t>
  </si>
  <si>
    <t>FUEL_EMI.ktCO2.EU27.NMM.GLASS.ANNEALING.THERM.NG_BIOGAS</t>
  </si>
  <si>
    <t>FUEL_EMI.ktCO2.EU27.NMM.GLASS.ANNEALING_ELEC.ELEC.ELEC</t>
  </si>
  <si>
    <t>FUEL_EMI.ktCO2.EU27.NMM.GLASS.FINISHING.ELEC.ELEC</t>
  </si>
  <si>
    <t>PROCESS_EMI.ktCO2.EU27.NMM.GLASS</t>
  </si>
  <si>
    <t>Cement (without process emissions)</t>
  </si>
  <si>
    <t>Cement: Grinding, packaging</t>
  </si>
  <si>
    <t>Ceramics &amp; other NMM (without process emissions)</t>
  </si>
  <si>
    <t>Glass production (without process emissions)</t>
  </si>
  <si>
    <t>Paper and paper products</t>
  </si>
  <si>
    <t>VA.Meuro2015.EU27.PPA.PULP</t>
  </si>
  <si>
    <t>VA.Meuro2015.EU27.PPA.PAPER</t>
  </si>
  <si>
    <t>VA.Meuro2015.EU27.PPA.PRINT</t>
  </si>
  <si>
    <t>Pulp production (kt)</t>
  </si>
  <si>
    <t>OUTPUT.kt.EU27.PPA.PULP</t>
  </si>
  <si>
    <t>Paper production  (kt)</t>
  </si>
  <si>
    <t>OUTPUT.kt.EU27.PPA.PAPER</t>
  </si>
  <si>
    <t>Printing and media reproduction (kt paper eq.)</t>
  </si>
  <si>
    <t>OUTPUT.kt.EU27.PPA.PRINT</t>
  </si>
  <si>
    <t>CAP.kt.EU27.PPA.PULP</t>
  </si>
  <si>
    <t>CAP.kt.EU27.PPA.PAPER</t>
  </si>
  <si>
    <t>CAP.kt.EU27.PPA.PRINT</t>
  </si>
  <si>
    <t>NEWCAP.kt.EU27.PPA.PULP</t>
  </si>
  <si>
    <t>NEWCAP.kt.EU27.PPA.PAPER</t>
  </si>
  <si>
    <t>NEWCAP.kt.EU27.PPA.PRINT</t>
  </si>
  <si>
    <t>FEC.ktoe.EU27.PPA.TOTAL.TOTAL.TOTAL.TOTAL</t>
  </si>
  <si>
    <t>FEC.ktoe.EU27.PPA.TOTAL.TOTAL.TOTAL.SOLIDS</t>
  </si>
  <si>
    <t>FEC.ktoe.EU27.PPA.TOTAL.TOTAL.TOTAL.RFG</t>
  </si>
  <si>
    <t>FEC.ktoe.EU27.PPA.TOTAL.TOTAL.TOTAL.LPG</t>
  </si>
  <si>
    <t>FEC.ktoe.EU27.PPA.TOTAL.TOTAL.TOTAL.DIESEL</t>
  </si>
  <si>
    <t>FEC.ktoe.EU27.PPA.TOTAL.TOTAL.TOTAL.RFO</t>
  </si>
  <si>
    <t>FEC.ktoe.EU27.PPA.TOTAL.TOTAL.TOTAL.OTHER</t>
  </si>
  <si>
    <t>FEC.ktoe.EU27.PPA.TOTAL.TOTAL.TOTAL.NG</t>
  </si>
  <si>
    <t>FEC.ktoe.EU27.PPA.TOTAL.TOTAL.TOTAL.DERIVED</t>
  </si>
  <si>
    <t>FEC.ktoe.EU27.PPA.TOTAL.TOTAL.TOTAL.BIOMASS_WASTE</t>
  </si>
  <si>
    <t>FEC.ktoe.EU27.PPA.TOTAL.TOTAL.TOTAL.BIOGAS</t>
  </si>
  <si>
    <t>FEC.ktoe.EU27.PPA.TOTAL.TOTAL.TOTAL.LIQBIO</t>
  </si>
  <si>
    <t>FEC.ktoe.EU27.PPA.TOTAL.TOTAL.TOTAL.SOLAR</t>
  </si>
  <si>
    <t>FEC.ktoe.EU27.PPA.TOTAL.TOTAL.TOTAL.GEO</t>
  </si>
  <si>
    <t>FEC.ktoe.EU27.PPA.TOTAL.TOTAL.TOTAL.AMBIENT</t>
  </si>
  <si>
    <t>FEC.ktoe.EU27.PPA.TOTAL.TOTAL.TOTAL.STEAM_DISTR</t>
  </si>
  <si>
    <t>FEC.ktoe.EU27.PPA.TOTAL.TOTAL.TOTAL.ELEC</t>
  </si>
  <si>
    <t>FEC.ktoe.EU27.PPA.PULP.TOTAL.TOTAL.TOTAL</t>
  </si>
  <si>
    <t>FEC.ktoe.EU27.PPA.PULP.LIGHT.GENERIC.ELEC</t>
  </si>
  <si>
    <t>FEC.ktoe.EU27.PPA.PULP.AIRCOMP.GENERIC.ELEC</t>
  </si>
  <si>
    <t>FEC.ktoe.EU27.PPA.PULP.MOTOR.GENERIC.ELEC</t>
  </si>
  <si>
    <t>FEC.ktoe.EU27.PPA.PULP.FANS.GENERIC.ELEC</t>
  </si>
  <si>
    <t>FEC.ktoe.EU27.PPA.PULP.LOW_ENTH.TOTAL.TOTAL</t>
  </si>
  <si>
    <t>FEC.ktoe.EU27.PPA.PULP.LOW_ENTH.THERM.DIESEL_LIQBIO</t>
  </si>
  <si>
    <t>FEC.ktoe.EU27.PPA.PULP.LOW_ENTH.THERM.NG_BIOGAS</t>
  </si>
  <si>
    <t>FEC.ktoe.EU27.PPA.PULP.LOW_ENTH.THERM.SOLAR_GEO</t>
  </si>
  <si>
    <t>FEC.ktoe.EU27.PPA.PULP.LOW_ENTH.HP.AMBIENT</t>
  </si>
  <si>
    <t>FEC.ktoe.EU27.PPA.PULP.LOW_ENTH.THERM.ELEC</t>
  </si>
  <si>
    <t>Pulp: Wood preparation, grinding</t>
  </si>
  <si>
    <t>FEC.ktoe.EU27.PPA.PULP.PREPARATION.MECH.ELEC</t>
  </si>
  <si>
    <t>Pulp: Pulping</t>
  </si>
  <si>
    <t>Pulp: Pulping thermal</t>
  </si>
  <si>
    <t>FEC.ktoe.EU27.PPA.PULP.PULPING.TOTAL.TOTAL</t>
  </si>
  <si>
    <t>FEC.ktoe.EU27.PPA.PULP.PULPING.STEAM.SOLIDS</t>
  </si>
  <si>
    <t>FEC.ktoe.EU27.PPA.PULP.PULPING.STEAM.RFG</t>
  </si>
  <si>
    <t>FEC.ktoe.EU27.PPA.PULP.PULPING.STEAM.LPG</t>
  </si>
  <si>
    <t>FEC.ktoe.EU27.PPA.PULP.PULPING.STEAM.DIESEL_LIQBIO</t>
  </si>
  <si>
    <t>FEC.ktoe.EU27.PPA.PULP.PULPING.STEAM.RFO</t>
  </si>
  <si>
    <t>FEC.ktoe.EU27.PPA.PULP.PULPING.STEAM.OTHER</t>
  </si>
  <si>
    <t>FEC.ktoe.EU27.PPA.PULP.PULPING.STEAM.NG_BIOGAS</t>
  </si>
  <si>
    <t>FEC.ktoe.EU27.PPA.PULP.PULPING.STEAM.DERIVED</t>
  </si>
  <si>
    <t>FEC.ktoe.EU27.PPA.PULP.PULPING.STEAM.BIOMASS_WASTE</t>
  </si>
  <si>
    <t>FEC.ktoe.EU27.PPA.PULP.PULPING.STEAM.STEAM_DISTR</t>
  </si>
  <si>
    <t>Pulp: Pulping electric</t>
  </si>
  <si>
    <t>FEC.ktoe.EU27.PPA.PULP.PULPING_MECH.MECH.ELEC</t>
  </si>
  <si>
    <t>Pulp: Cleaning</t>
  </si>
  <si>
    <t>FEC.ktoe.EU27.PPA.PULP.BLEACHING.THERM.ELEC</t>
  </si>
  <si>
    <t>FEC.ktoe.EU27.PPA.PAPER.TOTAL.TOTAL.TOTAL</t>
  </si>
  <si>
    <t>FEC.ktoe.EU27.PPA.PAPER.LIGHT.GENERIC.ELEC</t>
  </si>
  <si>
    <t>FEC.ktoe.EU27.PPA.PAPER.AIRCOMP.GENERIC.ELEC</t>
  </si>
  <si>
    <t>FEC.ktoe.EU27.PPA.PAPER.MOTOR.GENERIC.ELEC</t>
  </si>
  <si>
    <t>FEC.ktoe.EU27.PPA.PAPER.FANS.GENERIC.ELEC</t>
  </si>
  <si>
    <t>FEC.ktoe.EU27.PPA.PAPER.LOW_ENTH.TOTAL.TOTAL</t>
  </si>
  <si>
    <t>FEC.ktoe.EU27.PPA.PAPER.LOW_ENTH.THERM.DIESEL_LIQBIO</t>
  </si>
  <si>
    <t>FEC.ktoe.EU27.PPA.PAPER.LOW_ENTH.THERM.NG_BIOGAS</t>
  </si>
  <si>
    <t>FEC.ktoe.EU27.PPA.PAPER.LOW_ENTH.THERM.SOLAR_GEO</t>
  </si>
  <si>
    <t>FEC.ktoe.EU27.PPA.PAPER.LOW_ENTH.HP.AMBIENT</t>
  </si>
  <si>
    <t>FEC.ktoe.EU27.PPA.PAPER.LOW_ENTH.THERM.ELEC</t>
  </si>
  <si>
    <t>Paper: Stock preparation</t>
  </si>
  <si>
    <t>Paper: Stock preparation - Thermal</t>
  </si>
  <si>
    <t>FEC.ktoe.EU27.PPA.PAPER.PREPARATION.TOTAL.TOTAL</t>
  </si>
  <si>
    <t>FEC.ktoe.EU27.PPA.PAPER.PREPARATION.THERM.SOLIDS</t>
  </si>
  <si>
    <t>FEC.ktoe.EU27.PPA.PAPER.PREPARATION.THERM.RFG</t>
  </si>
  <si>
    <t>FEC.ktoe.EU27.PPA.PAPER.PREPARATION.THERM.LPG</t>
  </si>
  <si>
    <t>FEC.ktoe.EU27.PPA.PAPER.PREPARATION.THERM.DIESEL_LIQBIO</t>
  </si>
  <si>
    <t>FEC.ktoe.EU27.PPA.PAPER.PREPARATION.THERM.RFO</t>
  </si>
  <si>
    <t>FEC.ktoe.EU27.PPA.PAPER.PREPARATION.THERM.OTHER</t>
  </si>
  <si>
    <t>FEC.ktoe.EU27.PPA.PAPER.PREPARATION.THERM.NG_BIOGAS</t>
  </si>
  <si>
    <t>FEC.ktoe.EU27.PPA.PAPER.PREPARATION.THERM.DERIVED</t>
  </si>
  <si>
    <t>FEC.ktoe.EU27.PPA.PAPER.PREPARATION.THERM.BIOMASS_WASTE</t>
  </si>
  <si>
    <t>FEC.ktoe.EU27.PPA.PAPER.PREPARATION.THERM.STEAM_DISTR</t>
  </si>
  <si>
    <t>Paper: Stock preparation - Mechanical</t>
  </si>
  <si>
    <t>FEC.ktoe.EU27.PPA.PAPER.PREPARATION_ELEC.MECH.ELEC</t>
  </si>
  <si>
    <t>Paper: Paper machine</t>
  </si>
  <si>
    <t>Paper: Paper machine - Steam use</t>
  </si>
  <si>
    <t>FEC.ktoe.EU27.PPA.PAPER.PAPER_MACHINE.TOTAL.TOTAL</t>
  </si>
  <si>
    <t>FEC.ktoe.EU27.PPA.PAPER.PAPER_MACHINE.STEAM.SOLIDS</t>
  </si>
  <si>
    <t>FEC.ktoe.EU27.PPA.PAPER.PAPER_MACHINE.STEAM.RFG</t>
  </si>
  <si>
    <t>FEC.ktoe.EU27.PPA.PAPER.PAPER_MACHINE.STEAM.LPG</t>
  </si>
  <si>
    <t>FEC.ktoe.EU27.PPA.PAPER.PAPER_MACHINE.STEAM.DIESEL_LIQBIO</t>
  </si>
  <si>
    <t>FEC.ktoe.EU27.PPA.PAPER.PAPER_MACHINE.STEAM.RFO</t>
  </si>
  <si>
    <t>FEC.ktoe.EU27.PPA.PAPER.PAPER_MACHINE.STEAM.OTHER</t>
  </si>
  <si>
    <t>FEC.ktoe.EU27.PPA.PAPER.PAPER_MACHINE.STEAM.NG_BIOGAS</t>
  </si>
  <si>
    <t>FEC.ktoe.EU27.PPA.PAPER.PAPER_MACHINE.STEAM.DERIVED</t>
  </si>
  <si>
    <t>FEC.ktoe.EU27.PPA.PAPER.PAPER_MACHINE.STEAM.BIOMASS_WASTE</t>
  </si>
  <si>
    <t>FEC.ktoe.EU27.PPA.PAPER.PAPER_MACHINE.STEAM.STEAM_DISTR</t>
  </si>
  <si>
    <t>Paper: Paper machine - Electricity</t>
  </si>
  <si>
    <t>FEC.ktoe.EU27.PPA.PAPER.PAPER_MACHINE_ELEC.ELEC.ELEC</t>
  </si>
  <si>
    <t>Paper: Product finishing</t>
  </si>
  <si>
    <t>Paper: Product finishing - Steam use</t>
  </si>
  <si>
    <t>FEC.ktoe.EU27.PPA.PAPER.FINISHING.TOTAL.TOTAL</t>
  </si>
  <si>
    <t>FEC.ktoe.EU27.PPA.PAPER.FINISHING.STEAM.SOLIDS</t>
  </si>
  <si>
    <t>FEC.ktoe.EU27.PPA.PAPER.FINISHING.STEAM.RFG</t>
  </si>
  <si>
    <t>FEC.ktoe.EU27.PPA.PAPER.FINISHING.STEAM.LPG</t>
  </si>
  <si>
    <t>FEC.ktoe.EU27.PPA.PAPER.FINISHING.STEAM.DIESEL_LIQBIO</t>
  </si>
  <si>
    <t>FEC.ktoe.EU27.PPA.PAPER.FINISHING.STEAM.RFO</t>
  </si>
  <si>
    <t>FEC.ktoe.EU27.PPA.PAPER.FINISHING.STEAM.OTHER</t>
  </si>
  <si>
    <t>FEC.ktoe.EU27.PPA.PAPER.FINISHING.STEAM.NG_BIOGAS</t>
  </si>
  <si>
    <t>FEC.ktoe.EU27.PPA.PAPER.FINISHING.STEAM.DERIVED</t>
  </si>
  <si>
    <t>FEC.ktoe.EU27.PPA.PAPER.FINISHING.STEAM.BIOMASS_WASTE</t>
  </si>
  <si>
    <t>FEC.ktoe.EU27.PPA.PAPER.FINISHING.STEAM.STEAM_DISTR</t>
  </si>
  <si>
    <t>Paper: Product finishing - Electricity</t>
  </si>
  <si>
    <t>FEC.ktoe.EU27.PPA.PAPER.FINISHING_ELEC.ELEC.ELEC</t>
  </si>
  <si>
    <t>FEC.ktoe.EU27.PPA.PRINT.TOTAL.TOTAL.TOTAL</t>
  </si>
  <si>
    <t>FEC.ktoe.EU27.PPA.PRINT.LIGHT.GENERIC.ELEC</t>
  </si>
  <si>
    <t>FEC.ktoe.EU27.PPA.PRINT.AIRCOMP.GENERIC.ELEC</t>
  </si>
  <si>
    <t>FEC.ktoe.EU27.PPA.PRINT.MOTOR.GENERIC.ELEC</t>
  </si>
  <si>
    <t>FEC.ktoe.EU27.PPA.PRINT.FANS.GENERIC.ELEC</t>
  </si>
  <si>
    <t>FEC.ktoe.EU27.PPA.PRINT.LOW_ENTH.TOTAL.TOTAL</t>
  </si>
  <si>
    <t>FEC.ktoe.EU27.PPA.PRINT.LOW_ENTH.THERM.DIESEL_LIQBIO</t>
  </si>
  <si>
    <t>FEC.ktoe.EU27.PPA.PRINT.LOW_ENTH.THERM.NG_BIOGAS</t>
  </si>
  <si>
    <t>FEC.ktoe.EU27.PPA.PRINT.LOW_ENTH.THERM.SOLAR_GEO</t>
  </si>
  <si>
    <t>FEC.ktoe.EU27.PPA.PRINT.LOW_ENTH.HP.AMBIENT</t>
  </si>
  <si>
    <t>FEC.ktoe.EU27.PPA.PRINT.LOW_ENTH.THERM.ELEC</t>
  </si>
  <si>
    <t>Printing and publishing</t>
  </si>
  <si>
    <t>FEC.ktoe.EU27.PPA.PRINT.PRINTING.MECH.ELEC</t>
  </si>
  <si>
    <t>UED.ktoe.EU27.PPA.PULP.TOTAL.TOTAL.TOTAL</t>
  </si>
  <si>
    <t>UED.ktoe.EU27.PPA.PULP.LIGHT.GENERIC.ELEC</t>
  </si>
  <si>
    <t>UED.ktoe.EU27.PPA.PULP.AIRCOMP.GENERIC.ELEC</t>
  </si>
  <si>
    <t>UED.ktoe.EU27.PPA.PULP.MOTOR.GENERIC.ELEC</t>
  </si>
  <si>
    <t>UED.ktoe.EU27.PPA.PULP.FANS.GENERIC.ELEC</t>
  </si>
  <si>
    <t>UED.ktoe.EU27.PPA.PULP.LOW_ENTH.TOTAL.TOTAL</t>
  </si>
  <si>
    <t>UED.ktoe.EU27.PPA.PULP.LOW_ENTH.THERM.DIESEL_LIQBIO</t>
  </si>
  <si>
    <t>UED.ktoe.EU27.PPA.PULP.LOW_ENTH.THERM.NG_BIOGAS</t>
  </si>
  <si>
    <t>UED.ktoe.EU27.PPA.PULP.LOW_ENTH.THERM.SOLAR_GEO</t>
  </si>
  <si>
    <t>UED.ktoe.EU27.PPA.PULP.LOW_ENTH.HP.AMBIENT</t>
  </si>
  <si>
    <t>UED.ktoe.EU27.PPA.PULP.LOW_ENTH.THERM.ELEC</t>
  </si>
  <si>
    <t>UED.ktoe.EU27.PPA.PULP.PREPARATION.MECH.ELEC</t>
  </si>
  <si>
    <t>UED.ktoe.EU27.PPA.PULP.PULPING.TOTAL.TOTAL</t>
  </si>
  <si>
    <t>UED.ktoe.EU27.PPA.PULP.PULPING.STEAM.SOLIDS</t>
  </si>
  <si>
    <t>UED.ktoe.EU27.PPA.PULP.PULPING.STEAM.RFG</t>
  </si>
  <si>
    <t>UED.ktoe.EU27.PPA.PULP.PULPING.STEAM.LPG</t>
  </si>
  <si>
    <t>UED.ktoe.EU27.PPA.PULP.PULPING.STEAM.DIESEL_LIQBIO</t>
  </si>
  <si>
    <t>UED.ktoe.EU27.PPA.PULP.PULPING.STEAM.RFO</t>
  </si>
  <si>
    <t>UED.ktoe.EU27.PPA.PULP.PULPING.STEAM.OTHER</t>
  </si>
  <si>
    <t>UED.ktoe.EU27.PPA.PULP.PULPING.STEAM.NG_BIOGAS</t>
  </si>
  <si>
    <t>UED.ktoe.EU27.PPA.PULP.PULPING.STEAM.DERIVED</t>
  </si>
  <si>
    <t>UED.ktoe.EU27.PPA.PULP.PULPING.STEAM.BIOMASS_WASTE</t>
  </si>
  <si>
    <t>UED.ktoe.EU27.PPA.PULP.PULPING.STEAM.STEAM_DISTR</t>
  </si>
  <si>
    <t>UED.ktoe.EU27.PPA.PULP.PULPING_MECH.MECH.ELEC</t>
  </si>
  <si>
    <t>UED.ktoe.EU27.PPA.PULP.BLEACHING.THERM.ELEC</t>
  </si>
  <si>
    <t>UED.ktoe.EU27.PPA.PAPER.TOTAL.TOTAL.TOTAL</t>
  </si>
  <si>
    <t>UED.ktoe.EU27.PPA.PAPER.LIGHT.GENERIC.ELEC</t>
  </si>
  <si>
    <t>UED.ktoe.EU27.PPA.PAPER.AIRCOMP.GENERIC.ELEC</t>
  </si>
  <si>
    <t>UED.ktoe.EU27.PPA.PAPER.MOTOR.GENERIC.ELEC</t>
  </si>
  <si>
    <t>UED.ktoe.EU27.PPA.PAPER.FANS.GENERIC.ELEC</t>
  </si>
  <si>
    <t>UED.ktoe.EU27.PPA.PAPER.LOW_ENTH.TOTAL.TOTAL</t>
  </si>
  <si>
    <t>UED.ktoe.EU27.PPA.PAPER.LOW_ENTH.THERM.DIESEL_LIQBIO</t>
  </si>
  <si>
    <t>UED.ktoe.EU27.PPA.PAPER.LOW_ENTH.THERM.NG_BIOGAS</t>
  </si>
  <si>
    <t>UED.ktoe.EU27.PPA.PAPER.LOW_ENTH.THERM.SOLAR_GEO</t>
  </si>
  <si>
    <t>UED.ktoe.EU27.PPA.PAPER.LOW_ENTH.HP.AMBIENT</t>
  </si>
  <si>
    <t>UED.ktoe.EU27.PPA.PAPER.LOW_ENTH.THERM.ELEC</t>
  </si>
  <si>
    <t>UED.ktoe.EU27.PPA.PAPER.PREPARATION.TOTAL.TOTAL</t>
  </si>
  <si>
    <t>UED.ktoe.EU27.PPA.PAPER.PREPARATION.THERM.SOLIDS</t>
  </si>
  <si>
    <t>UED.ktoe.EU27.PPA.PAPER.PREPARATION.THERM.RFG</t>
  </si>
  <si>
    <t>UED.ktoe.EU27.PPA.PAPER.PREPARATION.THERM.LPG</t>
  </si>
  <si>
    <t>UED.ktoe.EU27.PPA.PAPER.PREPARATION.THERM.DIESEL_LIQBIO</t>
  </si>
  <si>
    <t>UED.ktoe.EU27.PPA.PAPER.PREPARATION.THERM.RFO</t>
  </si>
  <si>
    <t>UED.ktoe.EU27.PPA.PAPER.PREPARATION.THERM.OTHER</t>
  </si>
  <si>
    <t>UED.ktoe.EU27.PPA.PAPER.PREPARATION.THERM.NG_BIOGAS</t>
  </si>
  <si>
    <t>UED.ktoe.EU27.PPA.PAPER.PREPARATION.THERM.DERIVED</t>
  </si>
  <si>
    <t>UED.ktoe.EU27.PPA.PAPER.PREPARATION.THERM.BIOMASS_WASTE</t>
  </si>
  <si>
    <t>UED.ktoe.EU27.PPA.PAPER.PREPARATION.THERM.STEAM_DISTR</t>
  </si>
  <si>
    <t>UED.ktoe.EU27.PPA.PAPER.PREPARATION_ELEC.MECH.ELEC</t>
  </si>
  <si>
    <t>UED.ktoe.EU27.PPA.PAPER.PAPER_MACHINE.TOTAL.TOTAL</t>
  </si>
  <si>
    <t>UED.ktoe.EU27.PPA.PAPER.PAPER_MACHINE.STEAM.SOLIDS</t>
  </si>
  <si>
    <t>UED.ktoe.EU27.PPA.PAPER.PAPER_MACHINE.STEAM.RFG</t>
  </si>
  <si>
    <t>UED.ktoe.EU27.PPA.PAPER.PAPER_MACHINE.STEAM.LPG</t>
  </si>
  <si>
    <t>UED.ktoe.EU27.PPA.PAPER.PAPER_MACHINE.STEAM.DIESEL_LIQBIO</t>
  </si>
  <si>
    <t>UED.ktoe.EU27.PPA.PAPER.PAPER_MACHINE.STEAM.RFO</t>
  </si>
  <si>
    <t>UED.ktoe.EU27.PPA.PAPER.PAPER_MACHINE.STEAM.OTHER</t>
  </si>
  <si>
    <t>UED.ktoe.EU27.PPA.PAPER.PAPER_MACHINE.STEAM.NG_BIOGAS</t>
  </si>
  <si>
    <t>UED.ktoe.EU27.PPA.PAPER.PAPER_MACHINE.STEAM.DERIVED</t>
  </si>
  <si>
    <t>UED.ktoe.EU27.PPA.PAPER.PAPER_MACHINE.STEAM.BIOMASS_WASTE</t>
  </si>
  <si>
    <t>UED.ktoe.EU27.PPA.PAPER.PAPER_MACHINE.STEAM.STEAM_DISTR</t>
  </si>
  <si>
    <t>UED.ktoe.EU27.PPA.PAPER.PAPER_MACHINE_ELEC.ELEC.ELEC</t>
  </si>
  <si>
    <t>UED.ktoe.EU27.PPA.PAPER.FINISHING.TOTAL.TOTAL</t>
  </si>
  <si>
    <t>UED.ktoe.EU27.PPA.PAPER.FINISHING.STEAM.SOLIDS</t>
  </si>
  <si>
    <t>UED.ktoe.EU27.PPA.PAPER.FINISHING.STEAM.RFG</t>
  </si>
  <si>
    <t>UED.ktoe.EU27.PPA.PAPER.FINISHING.STEAM.LPG</t>
  </si>
  <si>
    <t>UED.ktoe.EU27.PPA.PAPER.FINISHING.STEAM.DIESEL_LIQBIO</t>
  </si>
  <si>
    <t>UED.ktoe.EU27.PPA.PAPER.FINISHING.STEAM.RFO</t>
  </si>
  <si>
    <t>UED.ktoe.EU27.PPA.PAPER.FINISHING.STEAM.OTHER</t>
  </si>
  <si>
    <t>UED.ktoe.EU27.PPA.PAPER.FINISHING.STEAM.NG_BIOGAS</t>
  </si>
  <si>
    <t>UED.ktoe.EU27.PPA.PAPER.FINISHING.STEAM.DERIVED</t>
  </si>
  <si>
    <t>UED.ktoe.EU27.PPA.PAPER.FINISHING.STEAM.BIOMASS_WASTE</t>
  </si>
  <si>
    <t>UED.ktoe.EU27.PPA.PAPER.FINISHING.STEAM.STEAM_DISTR</t>
  </si>
  <si>
    <t>UED.ktoe.EU27.PPA.PAPER.FINISHING_ELEC.ELEC.ELEC</t>
  </si>
  <si>
    <t>UED.ktoe.EU27.PPA.PRINT.TOTAL.TOTAL.TOTAL</t>
  </si>
  <si>
    <t>UED.ktoe.EU27.PPA.PRINT.LIGHT.GENERIC.ELEC</t>
  </si>
  <si>
    <t>UED.ktoe.EU27.PPA.PRINT.AIRCOMP.GENERIC.ELEC</t>
  </si>
  <si>
    <t>UED.ktoe.EU27.PPA.PRINT.MOTOR.GENERIC.ELEC</t>
  </si>
  <si>
    <t>UED.ktoe.EU27.PPA.PRINT.FANS.GENERIC.ELEC</t>
  </si>
  <si>
    <t>UED.ktoe.EU27.PPA.PRINT.LOW_ENTH.TOTAL.TOTAL</t>
  </si>
  <si>
    <t>UED.ktoe.EU27.PPA.PRINT.LOW_ENTH.THERM.DIESEL_LIQBIO</t>
  </si>
  <si>
    <t>UED.ktoe.EU27.PPA.PRINT.LOW_ENTH.THERM.NG_BIOGAS</t>
  </si>
  <si>
    <t>UED.ktoe.EU27.PPA.PRINT.LOW_ENTH.THERM.SOLAR_GEO</t>
  </si>
  <si>
    <t>UED.ktoe.EU27.PPA.PRINT.LOW_ENTH.HP.AMBIENT</t>
  </si>
  <si>
    <t>UED.ktoe.EU27.PPA.PRINT.LOW_ENTH.THERM.ELEC</t>
  </si>
  <si>
    <t>UED.ktoe.EU27.PPA.PRINT.PRINTING.MECH.ELEC</t>
  </si>
  <si>
    <t>FUEL_EMI.ktCO2.EU27.PPA.PULP.TOTAL.TOTAL.TOTAL</t>
  </si>
  <si>
    <t>FUEL_EMI.ktCO2.EU27.PPA.PULP.LIGHT.GENERIC.ELEC</t>
  </si>
  <si>
    <t>FUEL_EMI.ktCO2.EU27.PPA.PULP.AIRCOMP.GENERIC.ELEC</t>
  </si>
  <si>
    <t>FUEL_EMI.ktCO2.EU27.PPA.PULP.MOTOR.GENERIC.ELEC</t>
  </si>
  <si>
    <t>FUEL_EMI.ktCO2.EU27.PPA.PULP.FANS.GENERIC.ELEC</t>
  </si>
  <si>
    <t>FUEL_EMI.ktCO2.EU27.PPA.PULP.LOW_ENTH.TOTAL.TOTAL</t>
  </si>
  <si>
    <t>FUEL_EMI.ktCO2.EU27.PPA.PULP.LOW_ENTH.THERM.DIESEL_LIQBIO</t>
  </si>
  <si>
    <t>FUEL_EMI.ktCO2.EU27.PPA.PULP.LOW_ENTH.THERM.NG_BIOGAS</t>
  </si>
  <si>
    <t>FUEL_EMI.ktCO2.EU27.PPA.PULP.LOW_ENTH.THERM.SOLAR_GEO</t>
  </si>
  <si>
    <t>FUEL_EMI.ktCO2.EU27.PPA.PULP.LOW_ENTH.HP.AMBIENT</t>
  </si>
  <si>
    <t>FUEL_EMI.ktCO2.EU27.PPA.PULP.LOW_ENTH.THERM.ELEC</t>
  </si>
  <si>
    <t>FUEL_EMI.ktCO2.EU27.PPA.PULP.PREPARATION.MECH.ELEC</t>
  </si>
  <si>
    <t>FUEL_EMI.ktCO2.EU27.PPA.PULP.PULPING.TOTAL.TOTAL</t>
  </si>
  <si>
    <t>FUEL_EMI.ktCO2.EU27.PPA.PULP.PULPING.STEAM.SOLIDS</t>
  </si>
  <si>
    <t>FUEL_EMI.ktCO2.EU27.PPA.PULP.PULPING.STEAM.RFG</t>
  </si>
  <si>
    <t>FUEL_EMI.ktCO2.EU27.PPA.PULP.PULPING.STEAM.LPG</t>
  </si>
  <si>
    <t>FUEL_EMI.ktCO2.EU27.PPA.PULP.PULPING.STEAM.DIESEL_LIQBIO</t>
  </si>
  <si>
    <t>FUEL_EMI.ktCO2.EU27.PPA.PULP.PULPING.STEAM.RFO</t>
  </si>
  <si>
    <t>FUEL_EMI.ktCO2.EU27.PPA.PULP.PULPING.STEAM.OTHER</t>
  </si>
  <si>
    <t>FUEL_EMI.ktCO2.EU27.PPA.PULP.PULPING.STEAM.NG_BIOGAS</t>
  </si>
  <si>
    <t>FUEL_EMI.ktCO2.EU27.PPA.PULP.PULPING.STEAM.DERIVED</t>
  </si>
  <si>
    <t>FUEL_EMI.ktCO2.EU27.PPA.PULP.PULPING.STEAM.BIOMASS_WASTE</t>
  </si>
  <si>
    <t>FUEL_EMI.ktCO2.EU27.PPA.PULP.PULPING.STEAM.STEAM_DISTR</t>
  </si>
  <si>
    <t>FUEL_EMI.ktCO2.EU27.PPA.PULP.PULPING_MECH.MECH.ELEC</t>
  </si>
  <si>
    <t>FUEL_EMI.ktCO2.EU27.PPA.PULP.BLEACHING.THERM.ELEC</t>
  </si>
  <si>
    <t>FUEL_EMI.ktCO2.EU27.PPA.PAPER.TOTAL.TOTAL.TOTAL</t>
  </si>
  <si>
    <t>FUEL_EMI.ktCO2.EU27.PPA.PAPER.LIGHT.GENERIC.ELEC</t>
  </si>
  <si>
    <t>FUEL_EMI.ktCO2.EU27.PPA.PAPER.AIRCOMP.GENERIC.ELEC</t>
  </si>
  <si>
    <t>FUEL_EMI.ktCO2.EU27.PPA.PAPER.MOTOR.GENERIC.ELEC</t>
  </si>
  <si>
    <t>FUEL_EMI.ktCO2.EU27.PPA.PAPER.FANS.GENERIC.ELEC</t>
  </si>
  <si>
    <t>FUEL_EMI.ktCO2.EU27.PPA.PAPER.LOW_ENTH.TOTAL.TOTAL</t>
  </si>
  <si>
    <t>FUEL_EMI.ktCO2.EU27.PPA.PAPER.LOW_ENTH.THERM.DIESEL_LIQBIO</t>
  </si>
  <si>
    <t>FUEL_EMI.ktCO2.EU27.PPA.PAPER.LOW_ENTH.THERM.NG_BIOGAS</t>
  </si>
  <si>
    <t>FUEL_EMI.ktCO2.EU27.PPA.PAPER.LOW_ENTH.THERM.SOLAR_GEO</t>
  </si>
  <si>
    <t>FUEL_EMI.ktCO2.EU27.PPA.PAPER.LOW_ENTH.HP.AMBIENT</t>
  </si>
  <si>
    <t>FUEL_EMI.ktCO2.EU27.PPA.PAPER.LOW_ENTH.THERM.ELEC</t>
  </si>
  <si>
    <t>FUEL_EMI.ktCO2.EU27.PPA.PAPER.PREPARATION.TOTAL.TOTAL</t>
  </si>
  <si>
    <t>FUEL_EMI.ktCO2.EU27.PPA.PAPER.PREPARATION.THERM.SOLIDS</t>
  </si>
  <si>
    <t>FUEL_EMI.ktCO2.EU27.PPA.PAPER.PREPARATION.THERM.RFG</t>
  </si>
  <si>
    <t>FUEL_EMI.ktCO2.EU27.PPA.PAPER.PREPARATION.THERM.LPG</t>
  </si>
  <si>
    <t>FUEL_EMI.ktCO2.EU27.PPA.PAPER.PREPARATION.THERM.DIESEL_LIQBIO</t>
  </si>
  <si>
    <t>FUEL_EMI.ktCO2.EU27.PPA.PAPER.PREPARATION.THERM.RFO</t>
  </si>
  <si>
    <t>FUEL_EMI.ktCO2.EU27.PPA.PAPER.PREPARATION.THERM.OTHER</t>
  </si>
  <si>
    <t>FUEL_EMI.ktCO2.EU27.PPA.PAPER.PREPARATION.THERM.NG_BIOGAS</t>
  </si>
  <si>
    <t>FUEL_EMI.ktCO2.EU27.PPA.PAPER.PREPARATION.THERM.DERIVED</t>
  </si>
  <si>
    <t>FUEL_EMI.ktCO2.EU27.PPA.PAPER.PREPARATION.THERM.BIOMASS_WASTE</t>
  </si>
  <si>
    <t>FUEL_EMI.ktCO2.EU27.PPA.PAPER.PREPARATION.THERM.STEAM_DISTR</t>
  </si>
  <si>
    <t>FUEL_EMI.ktCO2.EU27.PPA.PAPER.PREPARATION_ELEC.MECH.ELEC</t>
  </si>
  <si>
    <t>FUEL_EMI.ktCO2.EU27.PPA.PAPER.PAPER_MACHINE.TOTAL.TOTAL</t>
  </si>
  <si>
    <t>FUEL_EMI.ktCO2.EU27.PPA.PAPER.PAPER_MACHINE.STEAM.SOLIDS</t>
  </si>
  <si>
    <t>FUEL_EMI.ktCO2.EU27.PPA.PAPER.PAPER_MACHINE.STEAM.RFG</t>
  </si>
  <si>
    <t>FUEL_EMI.ktCO2.EU27.PPA.PAPER.PAPER_MACHINE.STEAM.LPG</t>
  </si>
  <si>
    <t>FUEL_EMI.ktCO2.EU27.PPA.PAPER.PAPER_MACHINE.STEAM.DIESEL_LIQBIO</t>
  </si>
  <si>
    <t>FUEL_EMI.ktCO2.EU27.PPA.PAPER.PAPER_MACHINE.STEAM.RFO</t>
  </si>
  <si>
    <t>FUEL_EMI.ktCO2.EU27.PPA.PAPER.PAPER_MACHINE.STEAM.OTHER</t>
  </si>
  <si>
    <t>FUEL_EMI.ktCO2.EU27.PPA.PAPER.PAPER_MACHINE.STEAM.NG_BIOGAS</t>
  </si>
  <si>
    <t>FUEL_EMI.ktCO2.EU27.PPA.PAPER.PAPER_MACHINE.STEAM.DERIVED</t>
  </si>
  <si>
    <t>FUEL_EMI.ktCO2.EU27.PPA.PAPER.PAPER_MACHINE.STEAM.BIOMASS_WASTE</t>
  </si>
  <si>
    <t>FUEL_EMI.ktCO2.EU27.PPA.PAPER.PAPER_MACHINE.STEAM.STEAM_DISTR</t>
  </si>
  <si>
    <t>FUEL_EMI.ktCO2.EU27.PPA.PAPER.PAPER_MACHINE_ELEC.ELEC.ELEC</t>
  </si>
  <si>
    <t>FUEL_EMI.ktCO2.EU27.PPA.PAPER.FINISHING.TOTAL.TOTAL</t>
  </si>
  <si>
    <t>FUEL_EMI.ktCO2.EU27.PPA.PAPER.FINISHING.STEAM.SOLIDS</t>
  </si>
  <si>
    <t>FUEL_EMI.ktCO2.EU27.PPA.PAPER.FINISHING.STEAM.RFG</t>
  </si>
  <si>
    <t>FUEL_EMI.ktCO2.EU27.PPA.PAPER.FINISHING.STEAM.LPG</t>
  </si>
  <si>
    <t>FUEL_EMI.ktCO2.EU27.PPA.PAPER.FINISHING.STEAM.DIESEL_LIQBIO</t>
  </si>
  <si>
    <t>FUEL_EMI.ktCO2.EU27.PPA.PAPER.FINISHING.STEAM.RFO</t>
  </si>
  <si>
    <t>FUEL_EMI.ktCO2.EU27.PPA.PAPER.FINISHING.STEAM.OTHER</t>
  </si>
  <si>
    <t>FUEL_EMI.ktCO2.EU27.PPA.PAPER.FINISHING.STEAM.NG_BIOGAS</t>
  </si>
  <si>
    <t>FUEL_EMI.ktCO2.EU27.PPA.PAPER.FINISHING.STEAM.DERIVED</t>
  </si>
  <si>
    <t>FUEL_EMI.ktCO2.EU27.PPA.PAPER.FINISHING.STEAM.BIOMASS_WASTE</t>
  </si>
  <si>
    <t>FUEL_EMI.ktCO2.EU27.PPA.PAPER.FINISHING.STEAM.STEAM_DISTR</t>
  </si>
  <si>
    <t>FUEL_EMI.ktCO2.EU27.PPA.PAPER.FINISHING_ELEC.ELEC.ELEC</t>
  </si>
  <si>
    <t>FUEL_EMI.ktCO2.EU27.PPA.PRINT.TOTAL.TOTAL.TOTAL</t>
  </si>
  <si>
    <t>FUEL_EMI.ktCO2.EU27.PPA.PRINT.LIGHT.GENERIC.ELEC</t>
  </si>
  <si>
    <t>FUEL_EMI.ktCO2.EU27.PPA.PRINT.AIRCOMP.GENERIC.ELEC</t>
  </si>
  <si>
    <t>FUEL_EMI.ktCO2.EU27.PPA.PRINT.MOTOR.GENERIC.ELEC</t>
  </si>
  <si>
    <t>FUEL_EMI.ktCO2.EU27.PPA.PRINT.FANS.GENERIC.ELEC</t>
  </si>
  <si>
    <t>FUEL_EMI.ktCO2.EU27.PPA.PRINT.LOW_ENTH.TOTAL.TOTAL</t>
  </si>
  <si>
    <t>FUEL_EMI.ktCO2.EU27.PPA.PRINT.LOW_ENTH.THERM.DIESEL_LIQBIO</t>
  </si>
  <si>
    <t>FUEL_EMI.ktCO2.EU27.PPA.PRINT.LOW_ENTH.THERM.NG_BIOGAS</t>
  </si>
  <si>
    <t>FUEL_EMI.ktCO2.EU27.PPA.PRINT.LOW_ENTH.THERM.SOLAR_GEO</t>
  </si>
  <si>
    <t>FUEL_EMI.ktCO2.EU27.PPA.PRINT.LOW_ENTH.HP.AMBIENT</t>
  </si>
  <si>
    <t>FUEL_EMI.ktCO2.EU27.PPA.PRINT.LOW_ENTH.THERM.ELEC</t>
  </si>
  <si>
    <t>FUEL_EMI.ktCO2.EU27.PPA.PRINT.PRINTING.MECH.ELEC</t>
  </si>
  <si>
    <t>VA.Meuro2015.EU27.FBT.FBT</t>
  </si>
  <si>
    <t>Physical output (index)</t>
  </si>
  <si>
    <t>OUTPUT.index.EU27.FBT.FBT</t>
  </si>
  <si>
    <t>Installed capacity (production index)</t>
  </si>
  <si>
    <t>CAP.index.EU27.FBT.FBT</t>
  </si>
  <si>
    <t>Capacity investment (production index)</t>
  </si>
  <si>
    <t>NEWCAP.index.EU27.FBT.FBT</t>
  </si>
  <si>
    <t>Decommissioned capacity (production index)</t>
  </si>
  <si>
    <t>Idle capacity (production index)</t>
  </si>
  <si>
    <t>FEC.ktoe.EU27.FBT.FBT.TOTAL.TOTAL.TOTAL</t>
  </si>
  <si>
    <t>FEC.ktoe.EU27.FBT.FBT.TOTAL.TOTAL.SOLIDS</t>
  </si>
  <si>
    <t>FEC.ktoe.EU27.FBT.FBT.TOTAL.TOTAL.RFG</t>
  </si>
  <si>
    <t>FEC.ktoe.EU27.FBT.FBT.TOTAL.TOTAL.LPG</t>
  </si>
  <si>
    <t>FEC.ktoe.EU27.FBT.FBT.TOTAL.TOTAL.DIESEL</t>
  </si>
  <si>
    <t>FEC.ktoe.EU27.FBT.FBT.TOTAL.TOTAL.RFO</t>
  </si>
  <si>
    <t>FEC.ktoe.EU27.FBT.FBT.TOTAL.TOTAL.OTHER</t>
  </si>
  <si>
    <t>FEC.ktoe.EU27.FBT.FBT.TOTAL.TOTAL.NG</t>
  </si>
  <si>
    <t>FEC.ktoe.EU27.FBT.FBT.TOTAL.TOTAL.DERIVED</t>
  </si>
  <si>
    <t>FEC.ktoe.EU27.FBT.FBT.TOTAL.TOTAL.BIOMASS_WASTE</t>
  </si>
  <si>
    <t>FEC.ktoe.EU27.FBT.FBT.TOTAL.TOTAL.BIOGAS</t>
  </si>
  <si>
    <t>FEC.ktoe.EU27.FBT.FBT.TOTAL.TOTAL.LIQBIO</t>
  </si>
  <si>
    <t>FEC.ktoe.EU27.FBT.FBT.TOTAL.TOTAL.SOLAR</t>
  </si>
  <si>
    <t>FEC.ktoe.EU27.FBT.FBT.TOTAL.TOTAL.GEO</t>
  </si>
  <si>
    <t>FEC.ktoe.EU27.FBT.FBT.TOTAL.TOTAL.AMBIENT</t>
  </si>
  <si>
    <t>FEC.ktoe.EU27.FBT.FBT.TOTAL.TOTAL.STEAM_DISTR</t>
  </si>
  <si>
    <t>FEC.ktoe.EU27.FBT.FBT.TOTAL.TOTAL.ELEC</t>
  </si>
  <si>
    <t>Energy intensity (toe / physical output index)</t>
  </si>
  <si>
    <t>Useful energy demand intensity (toe useful / physical output index)</t>
  </si>
  <si>
    <t>FEC.ktoe.EU27.FBT.FBT.LIGHT.GENERIC.ELEC</t>
  </si>
  <si>
    <t>FEC.ktoe.EU27.FBT.FBT.AIRCOMP.GENERIC.ELEC</t>
  </si>
  <si>
    <t>FEC.ktoe.EU27.FBT.FBT.MOTOR.GENERIC.ELEC</t>
  </si>
  <si>
    <t>FEC.ktoe.EU27.FBT.FBT.FANS.GENERIC.ELEC</t>
  </si>
  <si>
    <t>FEC.ktoe.EU27.FBT.FBT.LOW_ENTH.TOTAL.TOTAL</t>
  </si>
  <si>
    <t>FEC.ktoe.EU27.FBT.FBT.LOW_ENTH.THERM.DIESEL_LIQBIO</t>
  </si>
  <si>
    <t>FEC.ktoe.EU27.FBT.FBT.LOW_ENTH.THERM.NG_BIOGAS</t>
  </si>
  <si>
    <t>FEC.ktoe.EU27.FBT.FBT.LOW_ENTH.THERM.SOLAR_GEO</t>
  </si>
  <si>
    <t>FEC.ktoe.EU27.FBT.FBT.LOW_ENTH.HP.AMBIENT</t>
  </si>
  <si>
    <t>FEC.ktoe.EU27.FBT.FBT.LOW_ENTH.THERM.ELEC</t>
  </si>
  <si>
    <t>Food: Oven (direct heat)</t>
  </si>
  <si>
    <t>Food: Direct Heat - Thermal</t>
  </si>
  <si>
    <t>FEC.ktoe.EU27.FBT.FBT.OVEN.THERM.TOTAL</t>
  </si>
  <si>
    <t>FEC.ktoe.EU27.FBT.FBT.OVEN.THERM.SOLIDS</t>
  </si>
  <si>
    <t>FEC.ktoe.EU27.FBT.FBT.OVEN.THERM.LPG</t>
  </si>
  <si>
    <t>FEC.ktoe.EU27.FBT.FBT.OVEN.THERM.DIESEL_LIQBIO</t>
  </si>
  <si>
    <t>FEC.ktoe.EU27.FBT.FBT.OVEN.THERM.RFO</t>
  </si>
  <si>
    <t>FEC.ktoe.EU27.FBT.FBT.OVEN.THERM.NG_BIOGAS</t>
  </si>
  <si>
    <t>Food: Direct Heat - Electric</t>
  </si>
  <si>
    <t>FEC.ktoe.EU27.FBT.FBT.OVEN.ELEC.ELEC</t>
  </si>
  <si>
    <t>Food: Direct Heat - Microwave</t>
  </si>
  <si>
    <t>FEC.ktoe.EU27.FBT.FBT.OVEN_MICROW.MICROW.ELEC</t>
  </si>
  <si>
    <t>Food: Specific process heat</t>
  </si>
  <si>
    <t>Food: Process Heat - Thermal</t>
  </si>
  <si>
    <t>FEC.ktoe.EU27.FBT.FBT.PROC_HEAT.THERM.TOTAL</t>
  </si>
  <si>
    <t>FEC.ktoe.EU27.FBT.FBT.PROC_HEAT.THERM.SOLIDS</t>
  </si>
  <si>
    <t>FEC.ktoe.EU27.FBT.FBT.PROC_HEAT.THERM.LPG</t>
  </si>
  <si>
    <t>FEC.ktoe.EU27.FBT.FBT.PROC_HEAT.THERM.DIESEL_LIQBIO</t>
  </si>
  <si>
    <t>FEC.ktoe.EU27.FBT.FBT.PROC_HEAT.THERM.RFO</t>
  </si>
  <si>
    <t>FEC.ktoe.EU27.FBT.FBT.PROC_HEAT.THERM.NG_BIOGAS</t>
  </si>
  <si>
    <t>Food: Process Heat - Electric</t>
  </si>
  <si>
    <t>FEC.ktoe.EU27.FBT.FBT.PROC_HEAT.ELEC.ELEC</t>
  </si>
  <si>
    <t>Food: Process Heat - Microwave</t>
  </si>
  <si>
    <t>FEC.ktoe.EU27.FBT.FBT.PROC_HEAT_MICROW.MICROW.ELEC</t>
  </si>
  <si>
    <t>Food: Steam processing</t>
  </si>
  <si>
    <t>FEC.ktoe.EU27.FBT.FBT.PROCESSING.TOTAL.TOTAL</t>
  </si>
  <si>
    <t>FEC.ktoe.EU27.FBT.FBT.PROCESSING.STEAM.SOLIDS</t>
  </si>
  <si>
    <t>FEC.ktoe.EU27.FBT.FBT.PROCESSING.STEAM.RFG</t>
  </si>
  <si>
    <t>FEC.ktoe.EU27.FBT.FBT.PROCESSING.STEAM.LPG</t>
  </si>
  <si>
    <t>FEC.ktoe.EU27.FBT.FBT.PROCESSING.STEAM.DIESEL_LIQBIO</t>
  </si>
  <si>
    <t>FEC.ktoe.EU27.FBT.FBT.PROCESSING.STEAM.RFO</t>
  </si>
  <si>
    <t>FEC.ktoe.EU27.FBT.FBT.PROCESSING.STEAM.OTHER</t>
  </si>
  <si>
    <t>FEC.ktoe.EU27.FBT.FBT.PROCESSING.STEAM.NG_BIOGAS</t>
  </si>
  <si>
    <t>FEC.ktoe.EU27.FBT.FBT.PROCESSING.STEAM.DERIVED</t>
  </si>
  <si>
    <t>FEC.ktoe.EU27.FBT.FBT.PROCESSING.STEAM.BIOMASS_WASTE</t>
  </si>
  <si>
    <t>FEC.ktoe.EU27.FBT.FBT.PROCESSING.STEAM.STEAM_DISTR</t>
  </si>
  <si>
    <t>Food: Drying</t>
  </si>
  <si>
    <t>Food: Thermal drying</t>
  </si>
  <si>
    <t>FEC.ktoe.EU27.FBT.FBT.DRYING.TOTAL.TOTAL</t>
  </si>
  <si>
    <t>FEC.ktoe.EU27.FBT.FBT.DRYING.THERM.SOLIDS</t>
  </si>
  <si>
    <t>FEC.ktoe.EU27.FBT.FBT.DRYING.THERM.LPG</t>
  </si>
  <si>
    <t>FEC.ktoe.EU27.FBT.FBT.DRYING.THERM.DIESEL_LIQBIO</t>
  </si>
  <si>
    <t>FEC.ktoe.EU27.FBT.FBT.DRYING.THERM.RFO</t>
  </si>
  <si>
    <t>FEC.ktoe.EU27.FBT.FBT.DRYING.THERM.NG_BIOGAS</t>
  </si>
  <si>
    <t>Food: Steam drying</t>
  </si>
  <si>
    <t>FEC.ktoe.EU27.FBT.FBT.DRYING_STEAM.TOTAL.TOTAL</t>
  </si>
  <si>
    <t>FEC.ktoe.EU27.FBT.FBT.DRYING_STEAM.STEAM.SOLIDS</t>
  </si>
  <si>
    <t>FEC.ktoe.EU27.FBT.FBT.DRYING_STEAM.STEAM.RFG</t>
  </si>
  <si>
    <t>FEC.ktoe.EU27.FBT.FBT.DRYING_STEAM.STEAM.LPG</t>
  </si>
  <si>
    <t>FEC.ktoe.EU27.FBT.FBT.DRYING_STEAM.STEAM.DIESEL_LIQBIO</t>
  </si>
  <si>
    <t>FEC.ktoe.EU27.FBT.FBT.DRYING_STEAM.STEAM.RFO</t>
  </si>
  <si>
    <t>FEC.ktoe.EU27.FBT.FBT.DRYING_STEAM.STEAM.OTHER</t>
  </si>
  <si>
    <t>FEC.ktoe.EU27.FBT.FBT.DRYING_STEAM.STEAM.NG_BIOGAS</t>
  </si>
  <si>
    <t>FEC.ktoe.EU27.FBT.FBT.DRYING_STEAM.STEAM.DERIVED</t>
  </si>
  <si>
    <t>FEC.ktoe.EU27.FBT.FBT.DRYING_STEAM.STEAM.BIOMASS_WASTE</t>
  </si>
  <si>
    <t>FEC.ktoe.EU27.FBT.FBT.DRYING_STEAM.STEAM.STEAM_DISTR</t>
  </si>
  <si>
    <t>Food: Electric drying</t>
  </si>
  <si>
    <t>FEC.ktoe.EU27.FBT.FBT.DRYING_ELEC.ELEC.ELEC</t>
  </si>
  <si>
    <t>Food: Freeze drying</t>
  </si>
  <si>
    <t>FEC.ktoe.EU27.FBT.FBT.DRYING_FREEZE.FREEZE_DRY.ELEC</t>
  </si>
  <si>
    <t>Food: Microwave drying</t>
  </si>
  <si>
    <t>FEC.ktoe.EU27.FBT.FBT.DRYING_MICROW.MICROW.ELEC</t>
  </si>
  <si>
    <t>Food: Process cooling and refrigeration</t>
  </si>
  <si>
    <t>Food: Thermal cooling</t>
  </si>
  <si>
    <t>FEC.ktoe.EU27.FBT.FBT.PROC_COOL_THERM.THERM.NG_BIOGAS</t>
  </si>
  <si>
    <t>Food: Steam cooling</t>
  </si>
  <si>
    <t>FEC.ktoe.EU27.FBT.FBT.PROC_COOL.TOTAL.TOTAL</t>
  </si>
  <si>
    <t>FEC.ktoe.EU27.FBT.FBT.PROC_COOL.STEAM.SOLIDS</t>
  </si>
  <si>
    <t>FEC.ktoe.EU27.FBT.FBT.PROC_COOL.STEAM.RFG</t>
  </si>
  <si>
    <t>FEC.ktoe.EU27.FBT.FBT.PROC_COOL.STEAM.LPG</t>
  </si>
  <si>
    <t>FEC.ktoe.EU27.FBT.FBT.PROC_COOL.STEAM.DIESEL_LIQBIO</t>
  </si>
  <si>
    <t>FEC.ktoe.EU27.FBT.FBT.PROC_COOL.STEAM.RFO</t>
  </si>
  <si>
    <t>FEC.ktoe.EU27.FBT.FBT.PROC_COOL.STEAM.OTHER</t>
  </si>
  <si>
    <t>FEC.ktoe.EU27.FBT.FBT.PROC_COOL.STEAM.NG_BIOGAS</t>
  </si>
  <si>
    <t>FEC.ktoe.EU27.FBT.FBT.PROC_COOL.STEAM.DERIVED</t>
  </si>
  <si>
    <t>FEC.ktoe.EU27.FBT.FBT.PROC_COOL.STEAM.BIOMASS_WASTE</t>
  </si>
  <si>
    <t>FEC.ktoe.EU27.FBT.FBT.PROC_COOL.STEAM.STEAM_DISTR</t>
  </si>
  <si>
    <t>Food: Electric cooling</t>
  </si>
  <si>
    <t>FEC.ktoe.EU27.FBT.FBT.PROC_COOL_ELEC.ELEC.ELEC</t>
  </si>
  <si>
    <t>Food: Electric machinery</t>
  </si>
  <si>
    <t>FEC.ktoe.EU27.FBT.FBT.GENERIC.MECH.ELEC</t>
  </si>
  <si>
    <t>UED.ktoe.EU27.FBT.FBT.TOTAL.TOTAL.TOTAL</t>
  </si>
  <si>
    <t>UED.ktoe.EU27.FBT.FBT.LIGHT.GENERIC.ELEC</t>
  </si>
  <si>
    <t>UED.ktoe.EU27.FBT.FBT.AIRCOMP.GENERIC.ELEC</t>
  </si>
  <si>
    <t>UED.ktoe.EU27.FBT.FBT.MOTOR.GENERIC.ELEC</t>
  </si>
  <si>
    <t>UED.ktoe.EU27.FBT.FBT.FANS.GENERIC.ELEC</t>
  </si>
  <si>
    <t>UED.ktoe.EU27.FBT.FBT.LOW_ENTH.TOTAL.TOTAL</t>
  </si>
  <si>
    <t>UED.ktoe.EU27.FBT.FBT.LOW_ENTH.THERM.DIESEL_LIQBIO</t>
  </si>
  <si>
    <t>UED.ktoe.EU27.FBT.FBT.LOW_ENTH.THERM.NG_BIOGAS</t>
  </si>
  <si>
    <t>UED.ktoe.EU27.FBT.FBT.LOW_ENTH.THERM.SOLAR_GEO</t>
  </si>
  <si>
    <t>UED.ktoe.EU27.FBT.FBT.LOW_ENTH.HP.AMBIENT</t>
  </si>
  <si>
    <t>UED.ktoe.EU27.FBT.FBT.LOW_ENTH.THERM.ELEC</t>
  </si>
  <si>
    <t>UED.ktoe.EU27.FBT.FBT.OVEN.THERM.TOTAL</t>
  </si>
  <si>
    <t>UED.ktoe.EU27.FBT.FBT.OVEN.THERM.SOLIDS</t>
  </si>
  <si>
    <t>UED.ktoe.EU27.FBT.FBT.OVEN.THERM.LPG</t>
  </si>
  <si>
    <t>UED.ktoe.EU27.FBT.FBT.OVEN.THERM.DIESEL_LIQBIO</t>
  </si>
  <si>
    <t>UED.ktoe.EU27.FBT.FBT.OVEN.THERM.RFO</t>
  </si>
  <si>
    <t>UED.ktoe.EU27.FBT.FBT.OVEN.THERM.NG_BIOGAS</t>
  </si>
  <si>
    <t>UED.ktoe.EU27.FBT.FBT.OVEN.ELEC.ELEC</t>
  </si>
  <si>
    <t>UED.ktoe.EU27.FBT.FBT.OVEN_MICROW.MICROW.ELEC</t>
  </si>
  <si>
    <t>UED.ktoe.EU27.FBT.FBT.PROC_HEAT.THERM.TOTAL</t>
  </si>
  <si>
    <t>UED.ktoe.EU27.FBT.FBT.PROC_HEAT.THERM.SOLIDS</t>
  </si>
  <si>
    <t>UED.ktoe.EU27.FBT.FBT.PROC_HEAT.THERM.LPG</t>
  </si>
  <si>
    <t>UED.ktoe.EU27.FBT.FBT.PROC_HEAT.THERM.DIESEL_LIQBIO</t>
  </si>
  <si>
    <t>UED.ktoe.EU27.FBT.FBT.PROC_HEAT.THERM.RFO</t>
  </si>
  <si>
    <t>UED.ktoe.EU27.FBT.FBT.PROC_HEAT.THERM.NG_BIOGAS</t>
  </si>
  <si>
    <t>UED.ktoe.EU27.FBT.FBT.PROC_HEAT.ELEC.ELEC</t>
  </si>
  <si>
    <t>UED.ktoe.EU27.FBT.FBT.PROC_HEAT_MICROW.MICROW.ELEC</t>
  </si>
  <si>
    <t>UED.ktoe.EU27.FBT.FBT.PROCESSING.TOTAL.TOTAL</t>
  </si>
  <si>
    <t>UED.ktoe.EU27.FBT.FBT.PROCESSING.STEAM.SOLIDS</t>
  </si>
  <si>
    <t>UED.ktoe.EU27.FBT.FBT.PROCESSING.STEAM.RFG</t>
  </si>
  <si>
    <t>UED.ktoe.EU27.FBT.FBT.PROCESSING.STEAM.LPG</t>
  </si>
  <si>
    <t>UED.ktoe.EU27.FBT.FBT.PROCESSING.STEAM.DIESEL_LIQBIO</t>
  </si>
  <si>
    <t>UED.ktoe.EU27.FBT.FBT.PROCESSING.STEAM.RFO</t>
  </si>
  <si>
    <t>UED.ktoe.EU27.FBT.FBT.PROCESSING.STEAM.OTHER</t>
  </si>
  <si>
    <t>UED.ktoe.EU27.FBT.FBT.PROCESSING.STEAM.NG_BIOGAS</t>
  </si>
  <si>
    <t>UED.ktoe.EU27.FBT.FBT.PROCESSING.STEAM.DERIVED</t>
  </si>
  <si>
    <t>UED.ktoe.EU27.FBT.FBT.PROCESSING.STEAM.BIOMASS_WASTE</t>
  </si>
  <si>
    <t>UED.ktoe.EU27.FBT.FBT.PROCESSING.STEAM.STEAM_DISTR</t>
  </si>
  <si>
    <t>UED.ktoe.EU27.FBT.FBT.DRYING.TOTAL.TOTAL</t>
  </si>
  <si>
    <t>UED.ktoe.EU27.FBT.FBT.DRYING.THERM.SOLIDS</t>
  </si>
  <si>
    <t>UED.ktoe.EU27.FBT.FBT.DRYING.THERM.LPG</t>
  </si>
  <si>
    <t>UED.ktoe.EU27.FBT.FBT.DRYING.THERM.DIESEL_LIQBIO</t>
  </si>
  <si>
    <t>UED.ktoe.EU27.FBT.FBT.DRYING.THERM.RFO</t>
  </si>
  <si>
    <t>UED.ktoe.EU27.FBT.FBT.DRYING.THERM.NG_BIOGAS</t>
  </si>
  <si>
    <t>UED.ktoe.EU27.FBT.FBT.DRYING_STEAM.TOTAL.TOTAL</t>
  </si>
  <si>
    <t>UED.ktoe.EU27.FBT.FBT.DRYING_STEAM.STEAM.SOLIDS</t>
  </si>
  <si>
    <t>UED.ktoe.EU27.FBT.FBT.DRYING_STEAM.STEAM.RFG</t>
  </si>
  <si>
    <t>UED.ktoe.EU27.FBT.FBT.DRYING_STEAM.STEAM.LPG</t>
  </si>
  <si>
    <t>UED.ktoe.EU27.FBT.FBT.DRYING_STEAM.STEAM.DIESEL_LIQBIO</t>
  </si>
  <si>
    <t>UED.ktoe.EU27.FBT.FBT.DRYING_STEAM.STEAM.RFO</t>
  </si>
  <si>
    <t>UED.ktoe.EU27.FBT.FBT.DRYING_STEAM.STEAM.OTHER</t>
  </si>
  <si>
    <t>UED.ktoe.EU27.FBT.FBT.DRYING_STEAM.STEAM.NG_BIOGAS</t>
  </si>
  <si>
    <t>UED.ktoe.EU27.FBT.FBT.DRYING_STEAM.STEAM.DERIVED</t>
  </si>
  <si>
    <t>UED.ktoe.EU27.FBT.FBT.DRYING_STEAM.STEAM.BIOMASS_WASTE</t>
  </si>
  <si>
    <t>UED.ktoe.EU27.FBT.FBT.DRYING_STEAM.STEAM.STEAM_DISTR</t>
  </si>
  <si>
    <t>UED.ktoe.EU27.FBT.FBT.DRYING_ELEC.ELEC.ELEC</t>
  </si>
  <si>
    <t>UED.ktoe.EU27.FBT.FBT.DRYING_FREEZE.FREEZE_DRY.ELEC</t>
  </si>
  <si>
    <t>UED.ktoe.EU27.FBT.FBT.DRYING_MICROW.MICROW.ELEC</t>
  </si>
  <si>
    <t>UED.ktoe.EU27.FBT.FBT.PROC_COOL_THERM.THERM.NG_BIOGAS</t>
  </si>
  <si>
    <t>UED.ktoe.EU27.FBT.FBT.PROC_COOL.TOTAL.TOTAL</t>
  </si>
  <si>
    <t>UED.ktoe.EU27.FBT.FBT.PROC_COOL.STEAM.SOLIDS</t>
  </si>
  <si>
    <t>UED.ktoe.EU27.FBT.FBT.PROC_COOL.STEAM.RFG</t>
  </si>
  <si>
    <t>UED.ktoe.EU27.FBT.FBT.PROC_COOL.STEAM.LPG</t>
  </si>
  <si>
    <t>UED.ktoe.EU27.FBT.FBT.PROC_COOL.STEAM.DIESEL_LIQBIO</t>
  </si>
  <si>
    <t>UED.ktoe.EU27.FBT.FBT.PROC_COOL.STEAM.RFO</t>
  </si>
  <si>
    <t>UED.ktoe.EU27.FBT.FBT.PROC_COOL.STEAM.OTHER</t>
  </si>
  <si>
    <t>UED.ktoe.EU27.FBT.FBT.PROC_COOL.STEAM.NG_BIOGAS</t>
  </si>
  <si>
    <t>UED.ktoe.EU27.FBT.FBT.PROC_COOL.STEAM.DERIVED</t>
  </si>
  <si>
    <t>UED.ktoe.EU27.FBT.FBT.PROC_COOL.STEAM.BIOMASS_WASTE</t>
  </si>
  <si>
    <t>UED.ktoe.EU27.FBT.FBT.PROC_COOL.STEAM.STEAM_DISTR</t>
  </si>
  <si>
    <t>UED.ktoe.EU27.FBT.FBT.PROC_COOL_ELEC.ELEC.ELEC</t>
  </si>
  <si>
    <t>UED.ktoe.EU27.FBT.FBT.GENERIC.MECH.ELEC</t>
  </si>
  <si>
    <t>FUEL_EMI.ktCO2.EU27.FBT.FBT.TOTAL.TOTAL.TOTAL</t>
  </si>
  <si>
    <t>FUEL_EMI.ktCO2.EU27.FBT.FBT.LIGHT.GENERIC.ELEC</t>
  </si>
  <si>
    <t>FUEL_EMI.ktCO2.EU27.FBT.FBT.AIRCOMP.GENERIC.ELEC</t>
  </si>
  <si>
    <t>FUEL_EMI.ktCO2.EU27.FBT.FBT.MOTOR.GENERIC.ELEC</t>
  </si>
  <si>
    <t>FUEL_EMI.ktCO2.EU27.FBT.FBT.FANS.GENERIC.ELEC</t>
  </si>
  <si>
    <t>FUEL_EMI.ktCO2.EU27.FBT.FBT.LOW_ENTH.TOTAL.TOTAL</t>
  </si>
  <si>
    <t>FUEL_EMI.ktCO2.EU27.FBT.FBT.LOW_ENTH.THERM.DIESEL_LIQBIO</t>
  </si>
  <si>
    <t>FUEL_EMI.ktCO2.EU27.FBT.FBT.LOW_ENTH.THERM.NG_BIOGAS</t>
  </si>
  <si>
    <t>FUEL_EMI.ktCO2.EU27.FBT.FBT.LOW_ENTH.THERM.SOLAR_GEO</t>
  </si>
  <si>
    <t>FUEL_EMI.ktCO2.EU27.FBT.FBT.LOW_ENTH.HP.AMBIENT</t>
  </si>
  <si>
    <t>FUEL_EMI.ktCO2.EU27.FBT.FBT.LOW_ENTH.THERM.ELEC</t>
  </si>
  <si>
    <t>FUEL_EMI.ktCO2.EU27.FBT.FBT.OVEN.THERM.TOTAL</t>
  </si>
  <si>
    <t>FUEL_EMI.ktCO2.EU27.FBT.FBT.OVEN.THERM.SOLIDS</t>
  </si>
  <si>
    <t>FUEL_EMI.ktCO2.EU27.FBT.FBT.OVEN.THERM.LPG</t>
  </si>
  <si>
    <t>FUEL_EMI.ktCO2.EU27.FBT.FBT.OVEN.THERM.DIESEL_LIQBIO</t>
  </si>
  <si>
    <t>FUEL_EMI.ktCO2.EU27.FBT.FBT.OVEN.THERM.RFO</t>
  </si>
  <si>
    <t>FUEL_EMI.ktCO2.EU27.FBT.FBT.OVEN.THERM.NG_BIOGAS</t>
  </si>
  <si>
    <t>FUEL_EMI.ktCO2.EU27.FBT.FBT.OVEN.ELEC.ELEC</t>
  </si>
  <si>
    <t>FUEL_EMI.ktCO2.EU27.FBT.FBT.OVEN_MICROW.MICROW.ELEC</t>
  </si>
  <si>
    <t>FUEL_EMI.ktCO2.EU27.FBT.FBT.PROC_HEAT.THERM.TOTAL</t>
  </si>
  <si>
    <t>FUEL_EMI.ktCO2.EU27.FBT.FBT.PROC_HEAT.THERM.SOLIDS</t>
  </si>
  <si>
    <t>FUEL_EMI.ktCO2.EU27.FBT.FBT.PROC_HEAT.THERM.LPG</t>
  </si>
  <si>
    <t>FUEL_EMI.ktCO2.EU27.FBT.FBT.PROC_HEAT.THERM.DIESEL_LIQBIO</t>
  </si>
  <si>
    <t>FUEL_EMI.ktCO2.EU27.FBT.FBT.PROC_HEAT.THERM.RFO</t>
  </si>
  <si>
    <t>FUEL_EMI.ktCO2.EU27.FBT.FBT.PROC_HEAT.THERM.NG_BIOGAS</t>
  </si>
  <si>
    <t>FUEL_EMI.ktCO2.EU27.FBT.FBT.PROC_HEAT.ELEC.ELEC</t>
  </si>
  <si>
    <t>FUEL_EMI.ktCO2.EU27.FBT.FBT.PROC_HEAT_MICROW.MICROW.ELEC</t>
  </si>
  <si>
    <t>FUEL_EMI.ktCO2.EU27.FBT.FBT.PROCESSING.TOTAL.TOTAL</t>
  </si>
  <si>
    <t>FUEL_EMI.ktCO2.EU27.FBT.FBT.PROCESSING.STEAM.SOLIDS</t>
  </si>
  <si>
    <t>FUEL_EMI.ktCO2.EU27.FBT.FBT.PROCESSING.STEAM.RFG</t>
  </si>
  <si>
    <t>FUEL_EMI.ktCO2.EU27.FBT.FBT.PROCESSING.STEAM.LPG</t>
  </si>
  <si>
    <t>FUEL_EMI.ktCO2.EU27.FBT.FBT.PROCESSING.STEAM.DIESEL_LIQBIO</t>
  </si>
  <si>
    <t>FUEL_EMI.ktCO2.EU27.FBT.FBT.PROCESSING.STEAM.RFO</t>
  </si>
  <si>
    <t>FUEL_EMI.ktCO2.EU27.FBT.FBT.PROCESSING.STEAM.OTHER</t>
  </si>
  <si>
    <t>FUEL_EMI.ktCO2.EU27.FBT.FBT.PROCESSING.STEAM.NG_BIOGAS</t>
  </si>
  <si>
    <t>FUEL_EMI.ktCO2.EU27.FBT.FBT.PROCESSING.STEAM.DERIVED</t>
  </si>
  <si>
    <t>FUEL_EMI.ktCO2.EU27.FBT.FBT.PROCESSING.STEAM.BIOMASS_WASTE</t>
  </si>
  <si>
    <t>FUEL_EMI.ktCO2.EU27.FBT.FBT.PROCESSING.STEAM.STEAM_DISTR</t>
  </si>
  <si>
    <t>FUEL_EMI.ktCO2.EU27.FBT.FBT.DRYING.TOTAL.TOTAL</t>
  </si>
  <si>
    <t>FUEL_EMI.ktCO2.EU27.FBT.FBT.DRYING.THERM.SOLIDS</t>
  </si>
  <si>
    <t>FUEL_EMI.ktCO2.EU27.FBT.FBT.DRYING.THERM.LPG</t>
  </si>
  <si>
    <t>FUEL_EMI.ktCO2.EU27.FBT.FBT.DRYING.THERM.DIESEL_LIQBIO</t>
  </si>
  <si>
    <t>FUEL_EMI.ktCO2.EU27.FBT.FBT.DRYING.THERM.RFO</t>
  </si>
  <si>
    <t>FUEL_EMI.ktCO2.EU27.FBT.FBT.DRYING.THERM.NG_BIOGAS</t>
  </si>
  <si>
    <t>FUEL_EMI.ktCO2.EU27.FBT.FBT.DRYING_STEAM.TOTAL.TOTAL</t>
  </si>
  <si>
    <t>FUEL_EMI.ktCO2.EU27.FBT.FBT.DRYING_STEAM.STEAM.SOLIDS</t>
  </si>
  <si>
    <t>FUEL_EMI.ktCO2.EU27.FBT.FBT.DRYING_STEAM.STEAM.RFG</t>
  </si>
  <si>
    <t>FUEL_EMI.ktCO2.EU27.FBT.FBT.DRYING_STEAM.STEAM.LPG</t>
  </si>
  <si>
    <t>FUEL_EMI.ktCO2.EU27.FBT.FBT.DRYING_STEAM.STEAM.DIESEL_LIQBIO</t>
  </si>
  <si>
    <t>FUEL_EMI.ktCO2.EU27.FBT.FBT.DRYING_STEAM.STEAM.RFO</t>
  </si>
  <si>
    <t>FUEL_EMI.ktCO2.EU27.FBT.FBT.DRYING_STEAM.STEAM.OTHER</t>
  </si>
  <si>
    <t>FUEL_EMI.ktCO2.EU27.FBT.FBT.DRYING_STEAM.STEAM.NG_BIOGAS</t>
  </si>
  <si>
    <t>FUEL_EMI.ktCO2.EU27.FBT.FBT.DRYING_STEAM.STEAM.DERIVED</t>
  </si>
  <si>
    <t>FUEL_EMI.ktCO2.EU27.FBT.FBT.DRYING_STEAM.STEAM.BIOMASS_WASTE</t>
  </si>
  <si>
    <t>FUEL_EMI.ktCO2.EU27.FBT.FBT.DRYING_STEAM.STEAM.STEAM_DISTR</t>
  </si>
  <si>
    <t>FUEL_EMI.ktCO2.EU27.FBT.FBT.DRYING_ELEC.ELEC.ELEC</t>
  </si>
  <si>
    <t>FUEL_EMI.ktCO2.EU27.FBT.FBT.DRYING_FREEZE.FREEZE_DRY.ELEC</t>
  </si>
  <si>
    <t>FUEL_EMI.ktCO2.EU27.FBT.FBT.DRYING_MICROW.MICROW.ELEC</t>
  </si>
  <si>
    <t>FUEL_EMI.ktCO2.EU27.FBT.FBT.PROC_COOL_THERM.THERM.NG_BIOGAS</t>
  </si>
  <si>
    <t>FUEL_EMI.ktCO2.EU27.FBT.FBT.PROC_COOL.TOTAL.TOTAL</t>
  </si>
  <si>
    <t>FUEL_EMI.ktCO2.EU27.FBT.FBT.PROC_COOL.STEAM.SOLIDS</t>
  </si>
  <si>
    <t>FUEL_EMI.ktCO2.EU27.FBT.FBT.PROC_COOL.STEAM.RFG</t>
  </si>
  <si>
    <t>FUEL_EMI.ktCO2.EU27.FBT.FBT.PROC_COOL.STEAM.LPG</t>
  </si>
  <si>
    <t>FUEL_EMI.ktCO2.EU27.FBT.FBT.PROC_COOL.STEAM.DIESEL_LIQBIO</t>
  </si>
  <si>
    <t>FUEL_EMI.ktCO2.EU27.FBT.FBT.PROC_COOL.STEAM.RFO</t>
  </si>
  <si>
    <t>FUEL_EMI.ktCO2.EU27.FBT.FBT.PROC_COOL.STEAM.OTHER</t>
  </si>
  <si>
    <t>FUEL_EMI.ktCO2.EU27.FBT.FBT.PROC_COOL.STEAM.NG_BIOGAS</t>
  </si>
  <si>
    <t>FUEL_EMI.ktCO2.EU27.FBT.FBT.PROC_COOL.STEAM.DERIVED</t>
  </si>
  <si>
    <t>FUEL_EMI.ktCO2.EU27.FBT.FBT.PROC_COOL.STEAM.BIOMASS_WASTE</t>
  </si>
  <si>
    <t>FUEL_EMI.ktCO2.EU27.FBT.FBT.PROC_COOL.STEAM.STEAM_DISTR</t>
  </si>
  <si>
    <t>FUEL_EMI.ktCO2.EU27.FBT.FBT.PROC_COOL_ELEC.ELEC.ELEC</t>
  </si>
  <si>
    <t>FUEL_EMI.ktCO2.EU27.FBT.FBT.GENERIC.MECH.ELEC</t>
  </si>
  <si>
    <t>VA.Meuro2015.EU27.TRE.TRE</t>
  </si>
  <si>
    <t>OUTPUT.index.EU27.TRE.TRE</t>
  </si>
  <si>
    <t>CAP.index.EU27.TRE.TRE</t>
  </si>
  <si>
    <t>NEWCAP.index.EU27.TRE.TRE</t>
  </si>
  <si>
    <t>FEC.ktoe.EU27.TRE.TRE.TOTAL.TOTAL.TOTAL</t>
  </si>
  <si>
    <t>FEC.ktoe.EU27.TRE.TRE.TOTAL.TOTAL.SOLIDS</t>
  </si>
  <si>
    <t>FEC.ktoe.EU27.TRE.TRE.TOTAL.TOTAL.RFG</t>
  </si>
  <si>
    <t>FEC.ktoe.EU27.TRE.TRE.TOTAL.TOTAL.LPG</t>
  </si>
  <si>
    <t>FEC.ktoe.EU27.TRE.TRE.TOTAL.TOTAL.DIESEL</t>
  </si>
  <si>
    <t>FEC.ktoe.EU27.TRE.TRE.TOTAL.TOTAL.RFO</t>
  </si>
  <si>
    <t>FEC.ktoe.EU27.TRE.TRE.TOTAL.TOTAL.OTHER</t>
  </si>
  <si>
    <t>FEC.ktoe.EU27.TRE.TRE.TOTAL.TOTAL.NG</t>
  </si>
  <si>
    <t>FEC.ktoe.EU27.TRE.TRE.TOTAL.TOTAL.DERIVED</t>
  </si>
  <si>
    <t>FEC.ktoe.EU27.TRE.TRE.TOTAL.TOTAL.BIOMASS_WASTE</t>
  </si>
  <si>
    <t>FEC.ktoe.EU27.TRE.TRE.TOTAL.TOTAL.BIOGAS</t>
  </si>
  <si>
    <t>FEC.ktoe.EU27.TRE.TRE.TOTAL.TOTAL.LIQBIO</t>
  </si>
  <si>
    <t>FEC.ktoe.EU27.TRE.TRE.TOTAL.TOTAL.SOLAR</t>
  </si>
  <si>
    <t>FEC.ktoe.EU27.TRE.TRE.TOTAL.TOTAL.GEO</t>
  </si>
  <si>
    <t>FEC.ktoe.EU27.TRE.TRE.TOTAL.TOTAL.AMBIENT</t>
  </si>
  <si>
    <t>FEC.ktoe.EU27.TRE.TRE.TOTAL.TOTAL.STEAM_DISTR</t>
  </si>
  <si>
    <t>FEC.ktoe.EU27.TRE.TRE.TOTAL.TOTAL.ELEC</t>
  </si>
  <si>
    <t>FEC.ktoe.EU27.TRE.TRE.LIGHT.GENERIC.ELEC</t>
  </si>
  <si>
    <t>FEC.ktoe.EU27.TRE.TRE.AIRCOMP.GENERIC.ELEC</t>
  </si>
  <si>
    <t>FEC.ktoe.EU27.TRE.TRE.MOTOR.GENERIC.ELEC</t>
  </si>
  <si>
    <t>FEC.ktoe.EU27.TRE.TRE.FANS.GENERIC.ELEC</t>
  </si>
  <si>
    <t>FEC.ktoe.EU27.TRE.TRE.LOW_ENTH.TOTAL.TOTAL</t>
  </si>
  <si>
    <t>FEC.ktoe.EU27.TRE.TRE.LOW_ENTH.THERM.DIESEL_LIQBIO</t>
  </si>
  <si>
    <t>FEC.ktoe.EU27.TRE.TRE.LOW_ENTH.THERM.NG_BIOGAS</t>
  </si>
  <si>
    <t>FEC.ktoe.EU27.TRE.TRE.LOW_ENTH.THERM.SOLAR_GEO</t>
  </si>
  <si>
    <t>FEC.ktoe.EU27.TRE.TRE.LOW_ENTH.HP.AMBIENT</t>
  </si>
  <si>
    <t>FEC.ktoe.EU27.TRE.TRE.LOW_ENTH.THERM.ELEC</t>
  </si>
  <si>
    <t>Trans. Eq.: Foundries</t>
  </si>
  <si>
    <t>Trans. Eq.: Thermal Foundries</t>
  </si>
  <si>
    <t>FEC.ktoe.EU27.TRE.TRE.FOUNDRY.THERM.TOTAL</t>
  </si>
  <si>
    <t>FEC.ktoe.EU27.TRE.TRE.FOUNDRY.THERM.SOLIDS</t>
  </si>
  <si>
    <t>FEC.ktoe.EU27.TRE.TRE.FOUNDRY.THERM.LPG</t>
  </si>
  <si>
    <t>FEC.ktoe.EU27.TRE.TRE.FOUNDRY.THERM.DIESEL_LIQBIO</t>
  </si>
  <si>
    <t>FEC.ktoe.EU27.TRE.TRE.FOUNDRY.THERM.RFO</t>
  </si>
  <si>
    <t>FEC.ktoe.EU27.TRE.TRE.FOUNDRY.THERM.NG_BIOGAS</t>
  </si>
  <si>
    <t>Trans. Eq.: Electric Foundries</t>
  </si>
  <si>
    <t>FEC.ktoe.EU27.TRE.TRE.FOUNDRY.ELEC.ELEC</t>
  </si>
  <si>
    <t>Trans. Eq.: Connection techniques</t>
  </si>
  <si>
    <t>Trans. Eq.: Thermal connection</t>
  </si>
  <si>
    <t>FEC.ktoe.EU27.TRE.TRE.CONNECTION_THERM.THERM.NG_BIOGAS</t>
  </si>
  <si>
    <t>Trans. Eq.: Electric connection</t>
  </si>
  <si>
    <t>FEC.ktoe.EU27.TRE.TRE.CONNECTION_ELEC.ELEC.ELEC</t>
  </si>
  <si>
    <t>Trans. Eq.: Heat treatment</t>
  </si>
  <si>
    <t>Trans. Eq.: Heat treatment - Thermal</t>
  </si>
  <si>
    <t>FEC.ktoe.EU27.TRE.TRE.HEAT_TREAT.THERM.TOTAL</t>
  </si>
  <si>
    <t>FEC.ktoe.EU27.TRE.TRE.HEAT_TREAT.THERM.SOLIDS</t>
  </si>
  <si>
    <t>FEC.ktoe.EU27.TRE.TRE.HEAT_TREAT.THERM.LPG</t>
  </si>
  <si>
    <t>FEC.ktoe.EU27.TRE.TRE.HEAT_TREAT.THERM.DIESEL_LIQBIO</t>
  </si>
  <si>
    <t>FEC.ktoe.EU27.TRE.TRE.HEAT_TREAT.THERM.RFO</t>
  </si>
  <si>
    <t>FEC.ktoe.EU27.TRE.TRE.HEAT_TREAT.THERM.NG_BIOGAS</t>
  </si>
  <si>
    <t>Trans. Eq.: Heat treatment - Electric</t>
  </si>
  <si>
    <t>FEC.ktoe.EU27.TRE.TRE.HEAT_TREAT.ELEC.ELEC</t>
  </si>
  <si>
    <t>Trans. Eq.: Steam processing</t>
  </si>
  <si>
    <t>FEC.ktoe.EU27.TRE.TRE.PROCESSING.TOTAL.TOTAL</t>
  </si>
  <si>
    <t>FEC.ktoe.EU27.TRE.TRE.PROCESSING.STEAM.SOLIDS</t>
  </si>
  <si>
    <t>FEC.ktoe.EU27.TRE.TRE.PROCESSING.STEAM.RFG</t>
  </si>
  <si>
    <t>FEC.ktoe.EU27.TRE.TRE.PROCESSING.STEAM.LPG</t>
  </si>
  <si>
    <t>FEC.ktoe.EU27.TRE.TRE.PROCESSING.STEAM.DIESEL_LIQBIO</t>
  </si>
  <si>
    <t>FEC.ktoe.EU27.TRE.TRE.PROCESSING.STEAM.RFO</t>
  </si>
  <si>
    <t>FEC.ktoe.EU27.TRE.TRE.PROCESSING.STEAM.OTHER</t>
  </si>
  <si>
    <t>FEC.ktoe.EU27.TRE.TRE.PROCESSING.STEAM.NG_BIOGAS</t>
  </si>
  <si>
    <t>FEC.ktoe.EU27.TRE.TRE.PROCESSING.STEAM.DERIVED</t>
  </si>
  <si>
    <t>FEC.ktoe.EU27.TRE.TRE.PROCESSING.STEAM.BIOMASS_WASTE</t>
  </si>
  <si>
    <t>FEC.ktoe.EU27.TRE.TRE.PROCESSING.STEAM.STEAM_DISTR</t>
  </si>
  <si>
    <t>Trans. Eq.: General machinery</t>
  </si>
  <si>
    <t>FEC.ktoe.EU27.TRE.TRE.GENERIC.MECH.ELEC</t>
  </si>
  <si>
    <t>Trans. Eq.: Product finishing</t>
  </si>
  <si>
    <t>FEC.ktoe.EU27.TRE.TRE.FINISHING.THERM.ELEC</t>
  </si>
  <si>
    <t>UED.ktoe.EU27.TRE.TRE.TOTAL.TOTAL.TOTAL</t>
  </si>
  <si>
    <t>UED.ktoe.EU27.TRE.TRE.LIGHT.GENERIC.ELEC</t>
  </si>
  <si>
    <t>UED.ktoe.EU27.TRE.TRE.AIRCOMP.GENERIC.ELEC</t>
  </si>
  <si>
    <t>UED.ktoe.EU27.TRE.TRE.MOTOR.GENERIC.ELEC</t>
  </si>
  <si>
    <t>UED.ktoe.EU27.TRE.TRE.FANS.GENERIC.ELEC</t>
  </si>
  <si>
    <t>UED.ktoe.EU27.TRE.TRE.LOW_ENTH.TOTAL.TOTAL</t>
  </si>
  <si>
    <t>UED.ktoe.EU27.TRE.TRE.LOW_ENTH.THERM.DIESEL_LIQBIO</t>
  </si>
  <si>
    <t>UED.ktoe.EU27.TRE.TRE.LOW_ENTH.THERM.NG_BIOGAS</t>
  </si>
  <si>
    <t>UED.ktoe.EU27.TRE.TRE.LOW_ENTH.THERM.SOLAR_GEO</t>
  </si>
  <si>
    <t>UED.ktoe.EU27.TRE.TRE.LOW_ENTH.HP.AMBIENT</t>
  </si>
  <si>
    <t>UED.ktoe.EU27.TRE.TRE.LOW_ENTH.THERM.ELEC</t>
  </si>
  <si>
    <t>UED.ktoe.EU27.TRE.TRE.FOUNDRY.THERM.TOTAL</t>
  </si>
  <si>
    <t>UED.ktoe.EU27.TRE.TRE.FOUNDRY.THERM.SOLIDS</t>
  </si>
  <si>
    <t>UED.ktoe.EU27.TRE.TRE.FOUNDRY.THERM.LPG</t>
  </si>
  <si>
    <t>UED.ktoe.EU27.TRE.TRE.FOUNDRY.THERM.DIESEL_LIQBIO</t>
  </si>
  <si>
    <t>UED.ktoe.EU27.TRE.TRE.FOUNDRY.THERM.RFO</t>
  </si>
  <si>
    <t>UED.ktoe.EU27.TRE.TRE.FOUNDRY.THERM.NG_BIOGAS</t>
  </si>
  <si>
    <t>UED.ktoe.EU27.TRE.TRE.FOUNDRY.ELEC.ELEC</t>
  </si>
  <si>
    <t>UED.ktoe.EU27.TRE.TRE.CONNECTION_THERM.THERM.NG_BIOGAS</t>
  </si>
  <si>
    <t>UED.ktoe.EU27.TRE.TRE.CONNECTION_ELEC.ELEC.ELEC</t>
  </si>
  <si>
    <t>UED.ktoe.EU27.TRE.TRE.HEAT_TREAT.THERM.TOTAL</t>
  </si>
  <si>
    <t>UED.ktoe.EU27.TRE.TRE.HEAT_TREAT.THERM.SOLIDS</t>
  </si>
  <si>
    <t>UED.ktoe.EU27.TRE.TRE.HEAT_TREAT.THERM.LPG</t>
  </si>
  <si>
    <t>UED.ktoe.EU27.TRE.TRE.HEAT_TREAT.THERM.DIESEL_LIQBIO</t>
  </si>
  <si>
    <t>UED.ktoe.EU27.TRE.TRE.HEAT_TREAT.THERM.RFO</t>
  </si>
  <si>
    <t>UED.ktoe.EU27.TRE.TRE.HEAT_TREAT.THERM.NG_BIOGAS</t>
  </si>
  <si>
    <t>UED.ktoe.EU27.TRE.TRE.HEAT_TREAT.ELEC.ELEC</t>
  </si>
  <si>
    <t>UED.ktoe.EU27.TRE.TRE.PROCESSING.TOTAL.TOTAL</t>
  </si>
  <si>
    <t>UED.ktoe.EU27.TRE.TRE.PROCESSING.STEAM.SOLIDS</t>
  </si>
  <si>
    <t>UED.ktoe.EU27.TRE.TRE.PROCESSING.STEAM.RFG</t>
  </si>
  <si>
    <t>UED.ktoe.EU27.TRE.TRE.PROCESSING.STEAM.LPG</t>
  </si>
  <si>
    <t>UED.ktoe.EU27.TRE.TRE.PROCESSING.STEAM.DIESEL_LIQBIO</t>
  </si>
  <si>
    <t>UED.ktoe.EU27.TRE.TRE.PROCESSING.STEAM.RFO</t>
  </si>
  <si>
    <t>UED.ktoe.EU27.TRE.TRE.PROCESSING.STEAM.OTHER</t>
  </si>
  <si>
    <t>UED.ktoe.EU27.TRE.TRE.PROCESSING.STEAM.NG_BIOGAS</t>
  </si>
  <si>
    <t>UED.ktoe.EU27.TRE.TRE.PROCESSING.STEAM.DERIVED</t>
  </si>
  <si>
    <t>UED.ktoe.EU27.TRE.TRE.PROCESSING.STEAM.BIOMASS_WASTE</t>
  </si>
  <si>
    <t>UED.ktoe.EU27.TRE.TRE.PROCESSING.STEAM.STEAM_DISTR</t>
  </si>
  <si>
    <t>UED.ktoe.EU27.TRE.TRE.GENERIC.MECH.ELEC</t>
  </si>
  <si>
    <t>UED.ktoe.EU27.TRE.TRE.FINISHING.THERM.ELEC</t>
  </si>
  <si>
    <t>FUEL_EMI.ktCO2.EU27.TRE.TRE.TOTAL.TOTAL.TOTAL</t>
  </si>
  <si>
    <t>FUEL_EMI.ktCO2.EU27.TRE.TRE.LIGHT.GENERIC.ELEC</t>
  </si>
  <si>
    <t>FUEL_EMI.ktCO2.EU27.TRE.TRE.AIRCOMP.GENERIC.ELEC</t>
  </si>
  <si>
    <t>FUEL_EMI.ktCO2.EU27.TRE.TRE.MOTOR.GENERIC.ELEC</t>
  </si>
  <si>
    <t>FUEL_EMI.ktCO2.EU27.TRE.TRE.FANS.GENERIC.ELEC</t>
  </si>
  <si>
    <t>FUEL_EMI.ktCO2.EU27.TRE.TRE.LOW_ENTH.TOTAL.TOTAL</t>
  </si>
  <si>
    <t>FUEL_EMI.ktCO2.EU27.TRE.TRE.LOW_ENTH.THERM.DIESEL_LIQBIO</t>
  </si>
  <si>
    <t>FUEL_EMI.ktCO2.EU27.TRE.TRE.LOW_ENTH.THERM.NG_BIOGAS</t>
  </si>
  <si>
    <t>FUEL_EMI.ktCO2.EU27.TRE.TRE.LOW_ENTH.THERM.SOLAR_GEO</t>
  </si>
  <si>
    <t>FUEL_EMI.ktCO2.EU27.TRE.TRE.LOW_ENTH.HP.AMBIENT</t>
  </si>
  <si>
    <t>FUEL_EMI.ktCO2.EU27.TRE.TRE.LOW_ENTH.THERM.ELEC</t>
  </si>
  <si>
    <t>FUEL_EMI.ktCO2.EU27.TRE.TRE.FOUNDRY.THERM.TOTAL</t>
  </si>
  <si>
    <t>FUEL_EMI.ktCO2.EU27.TRE.TRE.FOUNDRY.THERM.SOLIDS</t>
  </si>
  <si>
    <t>FUEL_EMI.ktCO2.EU27.TRE.TRE.FOUNDRY.THERM.LPG</t>
  </si>
  <si>
    <t>FUEL_EMI.ktCO2.EU27.TRE.TRE.FOUNDRY.THERM.DIESEL_LIQBIO</t>
  </si>
  <si>
    <t>FUEL_EMI.ktCO2.EU27.TRE.TRE.FOUNDRY.THERM.RFO</t>
  </si>
  <si>
    <t>FUEL_EMI.ktCO2.EU27.TRE.TRE.FOUNDRY.THERM.NG_BIOGAS</t>
  </si>
  <si>
    <t>FUEL_EMI.ktCO2.EU27.TRE.TRE.FOUNDRY.ELEC.ELEC</t>
  </si>
  <si>
    <t>FUEL_EMI.ktCO2.EU27.TRE.TRE.CONNECTION_THERM.THERM.NG_BIOGAS</t>
  </si>
  <si>
    <t>FUEL_EMI.ktCO2.EU27.TRE.TRE.CONNECTION_ELEC.ELEC.ELEC</t>
  </si>
  <si>
    <t>FUEL_EMI.ktCO2.EU27.TRE.TRE.HEAT_TREAT.THERM.TOTAL</t>
  </si>
  <si>
    <t>FUEL_EMI.ktCO2.EU27.TRE.TRE.HEAT_TREAT.THERM.SOLIDS</t>
  </si>
  <si>
    <t>FUEL_EMI.ktCO2.EU27.TRE.TRE.HEAT_TREAT.THERM.LPG</t>
  </si>
  <si>
    <t>FUEL_EMI.ktCO2.EU27.TRE.TRE.HEAT_TREAT.THERM.DIESEL_LIQBIO</t>
  </si>
  <si>
    <t>FUEL_EMI.ktCO2.EU27.TRE.TRE.HEAT_TREAT.THERM.RFO</t>
  </si>
  <si>
    <t>FUEL_EMI.ktCO2.EU27.TRE.TRE.HEAT_TREAT.THERM.NG_BIOGAS</t>
  </si>
  <si>
    <t>FUEL_EMI.ktCO2.EU27.TRE.TRE.HEAT_TREAT.ELEC.ELEC</t>
  </si>
  <si>
    <t>FUEL_EMI.ktCO2.EU27.TRE.TRE.PROCESSING.TOTAL.TOTAL</t>
  </si>
  <si>
    <t>FUEL_EMI.ktCO2.EU27.TRE.TRE.PROCESSING.STEAM.SOLIDS</t>
  </si>
  <si>
    <t>FUEL_EMI.ktCO2.EU27.TRE.TRE.PROCESSING.STEAM.RFG</t>
  </si>
  <si>
    <t>FUEL_EMI.ktCO2.EU27.TRE.TRE.PROCESSING.STEAM.LPG</t>
  </si>
  <si>
    <t>FUEL_EMI.ktCO2.EU27.TRE.TRE.PROCESSING.STEAM.DIESEL_LIQBIO</t>
  </si>
  <si>
    <t>FUEL_EMI.ktCO2.EU27.TRE.TRE.PROCESSING.STEAM.RFO</t>
  </si>
  <si>
    <t>FUEL_EMI.ktCO2.EU27.TRE.TRE.PROCESSING.STEAM.OTHER</t>
  </si>
  <si>
    <t>FUEL_EMI.ktCO2.EU27.TRE.TRE.PROCESSING.STEAM.NG_BIOGAS</t>
  </si>
  <si>
    <t>FUEL_EMI.ktCO2.EU27.TRE.TRE.PROCESSING.STEAM.DERIVED</t>
  </si>
  <si>
    <t>FUEL_EMI.ktCO2.EU27.TRE.TRE.PROCESSING.STEAM.BIOMASS_WASTE</t>
  </si>
  <si>
    <t>FUEL_EMI.ktCO2.EU27.TRE.TRE.PROCESSING.STEAM.STEAM_DISTR</t>
  </si>
  <si>
    <t>FUEL_EMI.ktCO2.EU27.TRE.TRE.GENERIC.MECH.ELEC</t>
  </si>
  <si>
    <t>FUEL_EMI.ktCO2.EU27.TRE.TRE.FINISHING.THERM.ELEC</t>
  </si>
  <si>
    <t>VA.Meuro2015.EU27.MAE.MAE</t>
  </si>
  <si>
    <t>OUTPUT.index.EU27.MAE.MAE</t>
  </si>
  <si>
    <t>CAP.index.EU27.MAE.MAE</t>
  </si>
  <si>
    <t>NEWCAP.index.EU27.MAE.MAE</t>
  </si>
  <si>
    <t>FEC.ktoe.EU27.MAE.MAE.TOTAL.TOTAL.TOTAL</t>
  </si>
  <si>
    <t>FEC.ktoe.EU27.MAE.MAE.TOTAL.TOTAL.SOLIDS</t>
  </si>
  <si>
    <t>FEC.ktoe.EU27.MAE.MAE.TOTAL.TOTAL.RFG</t>
  </si>
  <si>
    <t>FEC.ktoe.EU27.MAE.MAE.TOTAL.TOTAL.LPG</t>
  </si>
  <si>
    <t>FEC.ktoe.EU27.MAE.MAE.TOTAL.TOTAL.DIESEL</t>
  </si>
  <si>
    <t>FEC.ktoe.EU27.MAE.MAE.TOTAL.TOTAL.RFO</t>
  </si>
  <si>
    <t>FEC.ktoe.EU27.MAE.MAE.TOTAL.TOTAL.OTHER</t>
  </si>
  <si>
    <t>FEC.ktoe.EU27.MAE.MAE.TOTAL.TOTAL.NG</t>
  </si>
  <si>
    <t>FEC.ktoe.EU27.MAE.MAE.TOTAL.TOTAL.DERIVED</t>
  </si>
  <si>
    <t>FEC.ktoe.EU27.MAE.MAE.TOTAL.TOTAL.BIOMASS_WASTE</t>
  </si>
  <si>
    <t>FEC.ktoe.EU27.MAE.MAE.TOTAL.TOTAL.BIOGAS</t>
  </si>
  <si>
    <t>FEC.ktoe.EU27.MAE.MAE.TOTAL.TOTAL.LIQBIO</t>
  </si>
  <si>
    <t>FEC.ktoe.EU27.MAE.MAE.TOTAL.TOTAL.SOLAR</t>
  </si>
  <si>
    <t>FEC.ktoe.EU27.MAE.MAE.TOTAL.TOTAL.GEO</t>
  </si>
  <si>
    <t>FEC.ktoe.EU27.MAE.MAE.TOTAL.TOTAL.AMBIENT</t>
  </si>
  <si>
    <t>FEC.ktoe.EU27.MAE.MAE.TOTAL.TOTAL.STEAM_DISTR</t>
  </si>
  <si>
    <t>FEC.ktoe.EU27.MAE.MAE.TOTAL.TOTAL.ELEC</t>
  </si>
  <si>
    <t>FEC.ktoe.EU27.MAE.MAE.LIGHT.GENERIC.ELEC</t>
  </si>
  <si>
    <t>FEC.ktoe.EU27.MAE.MAE.AIRCOMP.GENERIC.ELEC</t>
  </si>
  <si>
    <t>FEC.ktoe.EU27.MAE.MAE.MOTOR.GENERIC.ELEC</t>
  </si>
  <si>
    <t>FEC.ktoe.EU27.MAE.MAE.FANS.GENERIC.ELEC</t>
  </si>
  <si>
    <t>FEC.ktoe.EU27.MAE.MAE.LOW_ENTH.TOTAL.TOTAL</t>
  </si>
  <si>
    <t>FEC.ktoe.EU27.MAE.MAE.LOW_ENTH.THERM.DIESEL_LIQBIO</t>
  </si>
  <si>
    <t>FEC.ktoe.EU27.MAE.MAE.LOW_ENTH.THERM.NG_BIOGAS</t>
  </si>
  <si>
    <t>FEC.ktoe.EU27.MAE.MAE.LOW_ENTH.THERM.SOLAR_GEO</t>
  </si>
  <si>
    <t>FEC.ktoe.EU27.MAE.MAE.LOW_ENTH.HP.AMBIENT</t>
  </si>
  <si>
    <t>FEC.ktoe.EU27.MAE.MAE.LOW_ENTH.THERM.ELEC</t>
  </si>
  <si>
    <t>Mach. Eq.: Foundries</t>
  </si>
  <si>
    <t>Mach. Eq.: Thermal Foundries</t>
  </si>
  <si>
    <t>FEC.ktoe.EU27.MAE.MAE.FOUNDRY.THERM.TOTAL</t>
  </si>
  <si>
    <t>FEC.ktoe.EU27.MAE.MAE.FOUNDRY.THERM.SOLIDS</t>
  </si>
  <si>
    <t>FEC.ktoe.EU27.MAE.MAE.FOUNDRY.THERM.LPG</t>
  </si>
  <si>
    <t>FEC.ktoe.EU27.MAE.MAE.FOUNDRY.THERM.DIESEL_LIQBIO</t>
  </si>
  <si>
    <t>FEC.ktoe.EU27.MAE.MAE.FOUNDRY.THERM.RFO</t>
  </si>
  <si>
    <t>FEC.ktoe.EU27.MAE.MAE.FOUNDRY.THERM.NG_BIOGAS</t>
  </si>
  <si>
    <t>Mach. Eq.: Electric Foundries</t>
  </si>
  <si>
    <t>FEC.ktoe.EU27.MAE.MAE.FOUNDRY.ELEC.ELEC</t>
  </si>
  <si>
    <t>Mach. Eq.: Connection techniques</t>
  </si>
  <si>
    <t>Mach. Eq.: Thermal connection</t>
  </si>
  <si>
    <t>FEC.ktoe.EU27.MAE.MAE.CONNECTION_THERM.THERM.NG_BIOGAS</t>
  </si>
  <si>
    <t>Mach. Eq.: Electric connection</t>
  </si>
  <si>
    <t>FEC.ktoe.EU27.MAE.MAE.CONNECTION_ELEC.ELEC.ELEC</t>
  </si>
  <si>
    <t>Mach. Eq.: Heat treatment</t>
  </si>
  <si>
    <t>Mach. Eq.: Heat treatment - Thermal</t>
  </si>
  <si>
    <t>FEC.ktoe.EU27.MAE.MAE.HEAT_TREAT.THERM.TOTAL</t>
  </si>
  <si>
    <t>FEC.ktoe.EU27.MAE.MAE.HEAT_TREAT.THERM.SOLIDS</t>
  </si>
  <si>
    <t>FEC.ktoe.EU27.MAE.MAE.HEAT_TREAT.THERM.LPG</t>
  </si>
  <si>
    <t>FEC.ktoe.EU27.MAE.MAE.HEAT_TREAT.THERM.DIESEL_LIQBIO</t>
  </si>
  <si>
    <t>FEC.ktoe.EU27.MAE.MAE.HEAT_TREAT.THERM.RFO</t>
  </si>
  <si>
    <t>FEC.ktoe.EU27.MAE.MAE.HEAT_TREAT.THERM.NG_BIOGAS</t>
  </si>
  <si>
    <t>Mach. Eq.: Heat treatment - Electric</t>
  </si>
  <si>
    <t>FEC.ktoe.EU27.MAE.MAE.HEAT_TREAT.ELEC.ELEC</t>
  </si>
  <si>
    <t>Mach. Eq.: Steam processing</t>
  </si>
  <si>
    <t>FEC.ktoe.EU27.MAE.MAE.PROCESSING.TOTAL.TOTAL</t>
  </si>
  <si>
    <t>FEC.ktoe.EU27.MAE.MAE.PROCESSING.STEAM.SOLIDS</t>
  </si>
  <si>
    <t>FEC.ktoe.EU27.MAE.MAE.PROCESSING.STEAM.RFG</t>
  </si>
  <si>
    <t>FEC.ktoe.EU27.MAE.MAE.PROCESSING.STEAM.LPG</t>
  </si>
  <si>
    <t>FEC.ktoe.EU27.MAE.MAE.PROCESSING.STEAM.DIESEL_LIQBIO</t>
  </si>
  <si>
    <t>FEC.ktoe.EU27.MAE.MAE.PROCESSING.STEAM.RFO</t>
  </si>
  <si>
    <t>FEC.ktoe.EU27.MAE.MAE.PROCESSING.STEAM.OTHER</t>
  </si>
  <si>
    <t>FEC.ktoe.EU27.MAE.MAE.PROCESSING.STEAM.NG_BIOGAS</t>
  </si>
  <si>
    <t>FEC.ktoe.EU27.MAE.MAE.PROCESSING.STEAM.DERIVED</t>
  </si>
  <si>
    <t>FEC.ktoe.EU27.MAE.MAE.PROCESSING.STEAM.BIOMASS_WASTE</t>
  </si>
  <si>
    <t>FEC.ktoe.EU27.MAE.MAE.PROCESSING.STEAM.STEAM_DISTR</t>
  </si>
  <si>
    <t>Mach. Eq.: General machinery</t>
  </si>
  <si>
    <t>FEC.ktoe.EU27.MAE.MAE.GENERIC.MECH.ELEC</t>
  </si>
  <si>
    <t>Mach. Eq.: Product finishing</t>
  </si>
  <si>
    <t>FEC.ktoe.EU27.MAE.MAE.FINISHING.THERM.ELEC</t>
  </si>
  <si>
    <t>UED.ktoe.EU27.MAE.MAE.TOTAL.TOTAL.TOTAL</t>
  </si>
  <si>
    <t>UED.ktoe.EU27.MAE.MAE.LIGHT.GENERIC.ELEC</t>
  </si>
  <si>
    <t>UED.ktoe.EU27.MAE.MAE.AIRCOMP.GENERIC.ELEC</t>
  </si>
  <si>
    <t>UED.ktoe.EU27.MAE.MAE.MOTOR.GENERIC.ELEC</t>
  </si>
  <si>
    <t>UED.ktoe.EU27.MAE.MAE.FANS.GENERIC.ELEC</t>
  </si>
  <si>
    <t>UED.ktoe.EU27.MAE.MAE.LOW_ENTH.TOTAL.TOTAL</t>
  </si>
  <si>
    <t>UED.ktoe.EU27.MAE.MAE.LOW_ENTH.THERM.DIESEL_LIQBIO</t>
  </si>
  <si>
    <t>UED.ktoe.EU27.MAE.MAE.LOW_ENTH.THERM.NG_BIOGAS</t>
  </si>
  <si>
    <t>UED.ktoe.EU27.MAE.MAE.LOW_ENTH.THERM.SOLAR_GEO</t>
  </si>
  <si>
    <t>UED.ktoe.EU27.MAE.MAE.LOW_ENTH.HP.AMBIENT</t>
  </si>
  <si>
    <t>UED.ktoe.EU27.MAE.MAE.LOW_ENTH.THERM.ELEC</t>
  </si>
  <si>
    <t>UED.ktoe.EU27.MAE.MAE.FOUNDRY.THERM.TOTAL</t>
  </si>
  <si>
    <t>UED.ktoe.EU27.MAE.MAE.FOUNDRY.THERM.SOLIDS</t>
  </si>
  <si>
    <t>UED.ktoe.EU27.MAE.MAE.FOUNDRY.THERM.LPG</t>
  </si>
  <si>
    <t>UED.ktoe.EU27.MAE.MAE.FOUNDRY.THERM.DIESEL_LIQBIO</t>
  </si>
  <si>
    <t>UED.ktoe.EU27.MAE.MAE.FOUNDRY.THERM.RFO</t>
  </si>
  <si>
    <t>UED.ktoe.EU27.MAE.MAE.FOUNDRY.THERM.NG_BIOGAS</t>
  </si>
  <si>
    <t>UED.ktoe.EU27.MAE.MAE.FOUNDRY.ELEC.ELEC</t>
  </si>
  <si>
    <t>UED.ktoe.EU27.MAE.MAE.CONNECTION_THERM.THERM.NG_BIOGAS</t>
  </si>
  <si>
    <t>UED.ktoe.EU27.MAE.MAE.CONNECTION_ELEC.ELEC.ELEC</t>
  </si>
  <si>
    <t>UED.ktoe.EU27.MAE.MAE.HEAT_TREAT.THERM.TOTAL</t>
  </si>
  <si>
    <t>UED.ktoe.EU27.MAE.MAE.HEAT_TREAT.THERM.SOLIDS</t>
  </si>
  <si>
    <t>UED.ktoe.EU27.MAE.MAE.HEAT_TREAT.THERM.LPG</t>
  </si>
  <si>
    <t>UED.ktoe.EU27.MAE.MAE.HEAT_TREAT.THERM.DIESEL_LIQBIO</t>
  </si>
  <si>
    <t>UED.ktoe.EU27.MAE.MAE.HEAT_TREAT.THERM.RFO</t>
  </si>
  <si>
    <t>UED.ktoe.EU27.MAE.MAE.HEAT_TREAT.THERM.NG_BIOGAS</t>
  </si>
  <si>
    <t>UED.ktoe.EU27.MAE.MAE.HEAT_TREAT.ELEC.ELEC</t>
  </si>
  <si>
    <t>UED.ktoe.EU27.MAE.MAE.PROCESSING.TOTAL.TOTAL</t>
  </si>
  <si>
    <t>UED.ktoe.EU27.MAE.MAE.PROCESSING.STEAM.SOLIDS</t>
  </si>
  <si>
    <t>UED.ktoe.EU27.MAE.MAE.PROCESSING.STEAM.RFG</t>
  </si>
  <si>
    <t>UED.ktoe.EU27.MAE.MAE.PROCESSING.STEAM.LPG</t>
  </si>
  <si>
    <t>UED.ktoe.EU27.MAE.MAE.PROCESSING.STEAM.DIESEL_LIQBIO</t>
  </si>
  <si>
    <t>UED.ktoe.EU27.MAE.MAE.PROCESSING.STEAM.RFO</t>
  </si>
  <si>
    <t>UED.ktoe.EU27.MAE.MAE.PROCESSING.STEAM.OTHER</t>
  </si>
  <si>
    <t>UED.ktoe.EU27.MAE.MAE.PROCESSING.STEAM.NG_BIOGAS</t>
  </si>
  <si>
    <t>UED.ktoe.EU27.MAE.MAE.PROCESSING.STEAM.DERIVED</t>
  </si>
  <si>
    <t>UED.ktoe.EU27.MAE.MAE.PROCESSING.STEAM.BIOMASS_WASTE</t>
  </si>
  <si>
    <t>UED.ktoe.EU27.MAE.MAE.PROCESSING.STEAM.STEAM_DISTR</t>
  </si>
  <si>
    <t>UED.ktoe.EU27.MAE.MAE.GENERIC.MECH.ELEC</t>
  </si>
  <si>
    <t>UED.ktoe.EU27.MAE.MAE.FINISHING.THERM.ELEC</t>
  </si>
  <si>
    <t>FUEL_EMI.ktCO2.EU27.MAE.MAE.TOTAL.TOTAL.TOTAL</t>
  </si>
  <si>
    <t>FUEL_EMI.ktCO2.EU27.MAE.MAE.LIGHT.GENERIC.ELEC</t>
  </si>
  <si>
    <t>FUEL_EMI.ktCO2.EU27.MAE.MAE.AIRCOMP.GENERIC.ELEC</t>
  </si>
  <si>
    <t>FUEL_EMI.ktCO2.EU27.MAE.MAE.MOTOR.GENERIC.ELEC</t>
  </si>
  <si>
    <t>FUEL_EMI.ktCO2.EU27.MAE.MAE.FANS.GENERIC.ELEC</t>
  </si>
  <si>
    <t>FUEL_EMI.ktCO2.EU27.MAE.MAE.LOW_ENTH.TOTAL.TOTAL</t>
  </si>
  <si>
    <t>FUEL_EMI.ktCO2.EU27.MAE.MAE.LOW_ENTH.THERM.DIESEL_LIQBIO</t>
  </si>
  <si>
    <t>FUEL_EMI.ktCO2.EU27.MAE.MAE.LOW_ENTH.THERM.NG_BIOGAS</t>
  </si>
  <si>
    <t>FUEL_EMI.ktCO2.EU27.MAE.MAE.LOW_ENTH.THERM.SOLAR_GEO</t>
  </si>
  <si>
    <t>FUEL_EMI.ktCO2.EU27.MAE.MAE.LOW_ENTH.HP.AMBIENT</t>
  </si>
  <si>
    <t>FUEL_EMI.ktCO2.EU27.MAE.MAE.LOW_ENTH.THERM.ELEC</t>
  </si>
  <si>
    <t>FUEL_EMI.ktCO2.EU27.MAE.MAE.FOUNDRY.THERM.TOTAL</t>
  </si>
  <si>
    <t>FUEL_EMI.ktCO2.EU27.MAE.MAE.FOUNDRY.THERM.SOLIDS</t>
  </si>
  <si>
    <t>FUEL_EMI.ktCO2.EU27.MAE.MAE.FOUNDRY.THERM.LPG</t>
  </si>
  <si>
    <t>FUEL_EMI.ktCO2.EU27.MAE.MAE.FOUNDRY.THERM.DIESEL_LIQBIO</t>
  </si>
  <si>
    <t>FUEL_EMI.ktCO2.EU27.MAE.MAE.FOUNDRY.THERM.RFO</t>
  </si>
  <si>
    <t>FUEL_EMI.ktCO2.EU27.MAE.MAE.FOUNDRY.THERM.NG_BIOGAS</t>
  </si>
  <si>
    <t>FUEL_EMI.ktCO2.EU27.MAE.MAE.FOUNDRY.ELEC.ELEC</t>
  </si>
  <si>
    <t>FUEL_EMI.ktCO2.EU27.MAE.MAE.CONNECTION_THERM.THERM.NG_BIOGAS</t>
  </si>
  <si>
    <t>FUEL_EMI.ktCO2.EU27.MAE.MAE.CONNECTION_ELEC.ELEC.ELEC</t>
  </si>
  <si>
    <t>FUEL_EMI.ktCO2.EU27.MAE.MAE.HEAT_TREAT.THERM.TOTAL</t>
  </si>
  <si>
    <t>FUEL_EMI.ktCO2.EU27.MAE.MAE.HEAT_TREAT.THERM.SOLIDS</t>
  </si>
  <si>
    <t>FUEL_EMI.ktCO2.EU27.MAE.MAE.HEAT_TREAT.THERM.LPG</t>
  </si>
  <si>
    <t>FUEL_EMI.ktCO2.EU27.MAE.MAE.HEAT_TREAT.THERM.DIESEL_LIQBIO</t>
  </si>
  <si>
    <t>FUEL_EMI.ktCO2.EU27.MAE.MAE.HEAT_TREAT.THERM.RFO</t>
  </si>
  <si>
    <t>FUEL_EMI.ktCO2.EU27.MAE.MAE.HEAT_TREAT.THERM.NG_BIOGAS</t>
  </si>
  <si>
    <t>FUEL_EMI.ktCO2.EU27.MAE.MAE.HEAT_TREAT.ELEC.ELEC</t>
  </si>
  <si>
    <t>FUEL_EMI.ktCO2.EU27.MAE.MAE.PROCESSING.TOTAL.TOTAL</t>
  </si>
  <si>
    <t>FUEL_EMI.ktCO2.EU27.MAE.MAE.PROCESSING.STEAM.SOLIDS</t>
  </si>
  <si>
    <t>FUEL_EMI.ktCO2.EU27.MAE.MAE.PROCESSING.STEAM.RFG</t>
  </si>
  <si>
    <t>FUEL_EMI.ktCO2.EU27.MAE.MAE.PROCESSING.STEAM.LPG</t>
  </si>
  <si>
    <t>FUEL_EMI.ktCO2.EU27.MAE.MAE.PROCESSING.STEAM.DIESEL_LIQBIO</t>
  </si>
  <si>
    <t>FUEL_EMI.ktCO2.EU27.MAE.MAE.PROCESSING.STEAM.RFO</t>
  </si>
  <si>
    <t>FUEL_EMI.ktCO2.EU27.MAE.MAE.PROCESSING.STEAM.OTHER</t>
  </si>
  <si>
    <t>FUEL_EMI.ktCO2.EU27.MAE.MAE.PROCESSING.STEAM.NG_BIOGAS</t>
  </si>
  <si>
    <t>FUEL_EMI.ktCO2.EU27.MAE.MAE.PROCESSING.STEAM.DERIVED</t>
  </si>
  <si>
    <t>FUEL_EMI.ktCO2.EU27.MAE.MAE.PROCESSING.STEAM.BIOMASS_WASTE</t>
  </si>
  <si>
    <t>FUEL_EMI.ktCO2.EU27.MAE.MAE.PROCESSING.STEAM.STEAM_DISTR</t>
  </si>
  <si>
    <t>FUEL_EMI.ktCO2.EU27.MAE.MAE.GENERIC.MECH.ELEC</t>
  </si>
  <si>
    <t>FUEL_EMI.ktCO2.EU27.MAE.MAE.FINISHING.THERM.ELEC</t>
  </si>
  <si>
    <t>VA.Meuro2015.EU27.TEL.TEL</t>
  </si>
  <si>
    <t>OUTPUT.index.EU27.TEL.TEL</t>
  </si>
  <si>
    <t>CAP.index.EU27.TEL.TEL</t>
  </si>
  <si>
    <t>NEWCAP.index.EU27.TEL.TEL</t>
  </si>
  <si>
    <t>FEC.ktoe.EU27.TEL.TEL.TOTAL.TOTAL.TOTAL</t>
  </si>
  <si>
    <t>FEC.ktoe.EU27.TEL.TEL.TOTAL.TOTAL.SOLIDS</t>
  </si>
  <si>
    <t>FEC.ktoe.EU27.TEL.TEL.TOTAL.TOTAL.RFG</t>
  </si>
  <si>
    <t>FEC.ktoe.EU27.TEL.TEL.TOTAL.TOTAL.LPG</t>
  </si>
  <si>
    <t>FEC.ktoe.EU27.TEL.TEL.TOTAL.TOTAL.DIESEL</t>
  </si>
  <si>
    <t>FEC.ktoe.EU27.TEL.TEL.TOTAL.TOTAL.RFO</t>
  </si>
  <si>
    <t>FEC.ktoe.EU27.TEL.TEL.TOTAL.TOTAL.OTHER</t>
  </si>
  <si>
    <t>FEC.ktoe.EU27.TEL.TEL.TOTAL.TOTAL.NG</t>
  </si>
  <si>
    <t>FEC.ktoe.EU27.TEL.TEL.TOTAL.TOTAL.DERIVED</t>
  </si>
  <si>
    <t>FEC.ktoe.EU27.TEL.TEL.TOTAL.TOTAL.BIOMASS_WASTE</t>
  </si>
  <si>
    <t>FEC.ktoe.EU27.TEL.TEL.TOTAL.TOTAL.BIOGAS</t>
  </si>
  <si>
    <t>FEC.ktoe.EU27.TEL.TEL.TOTAL.TOTAL.LIQBIO</t>
  </si>
  <si>
    <t>FEC.ktoe.EU27.TEL.TEL.TOTAL.TOTAL.SOLAR</t>
  </si>
  <si>
    <t>FEC.ktoe.EU27.TEL.TEL.TOTAL.TOTAL.GEO</t>
  </si>
  <si>
    <t>FEC.ktoe.EU27.TEL.TEL.TOTAL.TOTAL.AMBIENT</t>
  </si>
  <si>
    <t>FEC.ktoe.EU27.TEL.TEL.TOTAL.TOTAL.STEAM_DISTR</t>
  </si>
  <si>
    <t>FEC.ktoe.EU27.TEL.TEL.TOTAL.TOTAL.ELEC</t>
  </si>
  <si>
    <t>FEC.ktoe.EU27.TEL.TEL.LIGHT.GENERIC.ELEC</t>
  </si>
  <si>
    <t>FEC.ktoe.EU27.TEL.TEL.AIRCOMP.GENERIC.ELEC</t>
  </si>
  <si>
    <t>FEC.ktoe.EU27.TEL.TEL.MOTOR.GENERIC.ELEC</t>
  </si>
  <si>
    <t>FEC.ktoe.EU27.TEL.TEL.FANS.GENERIC.ELEC</t>
  </si>
  <si>
    <t>FEC.ktoe.EU27.TEL.TEL.LOW_ENTH.TOTAL.TOTAL</t>
  </si>
  <si>
    <t>FEC.ktoe.EU27.TEL.TEL.LOW_ENTH.THERM.DIESEL_LIQBIO</t>
  </si>
  <si>
    <t>FEC.ktoe.EU27.TEL.TEL.LOW_ENTH.THERM.NG_BIOGAS</t>
  </si>
  <si>
    <t>FEC.ktoe.EU27.TEL.TEL.LOW_ENTH.THERM.SOLAR_GEO</t>
  </si>
  <si>
    <t>FEC.ktoe.EU27.TEL.TEL.LOW_ENTH.HP.AMBIENT</t>
  </si>
  <si>
    <t>FEC.ktoe.EU27.TEL.TEL.LOW_ENTH.THERM.ELEC</t>
  </si>
  <si>
    <t>Textiles: Pretreatment with steam</t>
  </si>
  <si>
    <t>FEC.ktoe.EU27.TEL.TEL.PRETREAT.TOTAL.TOTAL</t>
  </si>
  <si>
    <t>FEC.ktoe.EU27.TEL.TEL.PRETREAT.STEAM.SOLIDS</t>
  </si>
  <si>
    <t>FEC.ktoe.EU27.TEL.TEL.PRETREAT.STEAM.RFG</t>
  </si>
  <si>
    <t>FEC.ktoe.EU27.TEL.TEL.PRETREAT.STEAM.LPG</t>
  </si>
  <si>
    <t>FEC.ktoe.EU27.TEL.TEL.PRETREAT.STEAM.DIESEL_LIQBIO</t>
  </si>
  <si>
    <t>FEC.ktoe.EU27.TEL.TEL.PRETREAT.STEAM.RFO</t>
  </si>
  <si>
    <t>FEC.ktoe.EU27.TEL.TEL.PRETREAT.STEAM.OTHER</t>
  </si>
  <si>
    <t>FEC.ktoe.EU27.TEL.TEL.PRETREAT.STEAM.NG_BIOGAS</t>
  </si>
  <si>
    <t>FEC.ktoe.EU27.TEL.TEL.PRETREAT.STEAM.DERIVED</t>
  </si>
  <si>
    <t>FEC.ktoe.EU27.TEL.TEL.PRETREAT.STEAM.BIOMASS_WASTE</t>
  </si>
  <si>
    <t>FEC.ktoe.EU27.TEL.TEL.PRETREAT.STEAM.STEAM_DISTR</t>
  </si>
  <si>
    <t>Textiles: Wet processing with steam</t>
  </si>
  <si>
    <t>FEC.ktoe.EU27.TEL.TEL.PROCESSING.TOTAL.TOTAL</t>
  </si>
  <si>
    <t>FEC.ktoe.EU27.TEL.TEL.PROCESSING.STEAM.SOLIDS</t>
  </si>
  <si>
    <t>FEC.ktoe.EU27.TEL.TEL.PROCESSING.STEAM.RFG</t>
  </si>
  <si>
    <t>FEC.ktoe.EU27.TEL.TEL.PROCESSING.STEAM.LPG</t>
  </si>
  <si>
    <t>FEC.ktoe.EU27.TEL.TEL.PROCESSING.STEAM.DIESEL_LIQBIO</t>
  </si>
  <si>
    <t>FEC.ktoe.EU27.TEL.TEL.PROCESSING.STEAM.RFO</t>
  </si>
  <si>
    <t>FEC.ktoe.EU27.TEL.TEL.PROCESSING.STEAM.OTHER</t>
  </si>
  <si>
    <t>FEC.ktoe.EU27.TEL.TEL.PROCESSING.STEAM.NG_BIOGAS</t>
  </si>
  <si>
    <t>FEC.ktoe.EU27.TEL.TEL.PROCESSING.STEAM.DERIVED</t>
  </si>
  <si>
    <t>FEC.ktoe.EU27.TEL.TEL.PROCESSING.STEAM.BIOMASS_WASTE</t>
  </si>
  <si>
    <t>FEC.ktoe.EU27.TEL.TEL.PROCESSING.STEAM.STEAM_DISTR</t>
  </si>
  <si>
    <t>Textiles: Electric general machinery</t>
  </si>
  <si>
    <t>FEC.ktoe.EU27.TEL.TEL.GENERIC.MECH.ELEC</t>
  </si>
  <si>
    <t>Textiles: Drying</t>
  </si>
  <si>
    <t>Textiles: Thermal drying</t>
  </si>
  <si>
    <t>FEC.ktoe.EU27.TEL.TEL.DRYING.TOTAL.TOTAL</t>
  </si>
  <si>
    <t>FEC.ktoe.EU27.TEL.TEL.DRYING.THERM.SOLIDS</t>
  </si>
  <si>
    <t>FEC.ktoe.EU27.TEL.TEL.DRYING.THERM.LPG</t>
  </si>
  <si>
    <t>FEC.ktoe.EU27.TEL.TEL.DRYING.THERM.DIESEL_LIQBIO</t>
  </si>
  <si>
    <t>FEC.ktoe.EU27.TEL.TEL.DRYING.THERM.RFO</t>
  </si>
  <si>
    <t>FEC.ktoe.EU27.TEL.TEL.DRYING.THERM.NG_BIOGAS</t>
  </si>
  <si>
    <t>Textiles: Steam drying</t>
  </si>
  <si>
    <t>FEC.ktoe.EU27.TEL.TEL.DRYING_STEAM.TOTAL.TOTAL</t>
  </si>
  <si>
    <t>FEC.ktoe.EU27.TEL.TEL.DRYING_STEAM.STEAM.SOLIDS</t>
  </si>
  <si>
    <t>FEC.ktoe.EU27.TEL.TEL.DRYING_STEAM.STEAM.RFG</t>
  </si>
  <si>
    <t>FEC.ktoe.EU27.TEL.TEL.DRYING_STEAM.STEAM.LPG</t>
  </si>
  <si>
    <t>FEC.ktoe.EU27.TEL.TEL.DRYING_STEAM.STEAM.DIESEL_LIQBIO</t>
  </si>
  <si>
    <t>FEC.ktoe.EU27.TEL.TEL.DRYING_STEAM.STEAM.RFO</t>
  </si>
  <si>
    <t>FEC.ktoe.EU27.TEL.TEL.DRYING_STEAM.STEAM.OTHER</t>
  </si>
  <si>
    <t>FEC.ktoe.EU27.TEL.TEL.DRYING_STEAM.STEAM.NG_BIOGAS</t>
  </si>
  <si>
    <t>FEC.ktoe.EU27.TEL.TEL.DRYING_STEAM.STEAM.DERIVED</t>
  </si>
  <si>
    <t>FEC.ktoe.EU27.TEL.TEL.DRYING_STEAM.STEAM.BIOMASS_WASTE</t>
  </si>
  <si>
    <t>FEC.ktoe.EU27.TEL.TEL.DRYING_STEAM.STEAM.STEAM_DISTR</t>
  </si>
  <si>
    <t>Textiles: Electric drying</t>
  </si>
  <si>
    <t>FEC.ktoe.EU27.TEL.TEL.DRYING_ELEC.ELEC.ELEC</t>
  </si>
  <si>
    <t>Textiles: Microwave drying</t>
  </si>
  <si>
    <t>FEC.ktoe.EU27.TEL.TEL.DRYING_MICROW.MICROW.ELEC</t>
  </si>
  <si>
    <t>Textiles: Finishing Electric</t>
  </si>
  <si>
    <t>FEC.ktoe.EU27.TEL.TEL.FINISHING.THERM.ELEC</t>
  </si>
  <si>
    <t>UED.ktoe.EU27.TEL.TEL.TOTAL.TOTAL.TOTAL</t>
  </si>
  <si>
    <t>UED.ktoe.EU27.TEL.TEL.LIGHT.GENERIC.ELEC</t>
  </si>
  <si>
    <t>UED.ktoe.EU27.TEL.TEL.AIRCOMP.GENERIC.ELEC</t>
  </si>
  <si>
    <t>UED.ktoe.EU27.TEL.TEL.MOTOR.GENERIC.ELEC</t>
  </si>
  <si>
    <t>UED.ktoe.EU27.TEL.TEL.FANS.GENERIC.ELEC</t>
  </si>
  <si>
    <t>UED.ktoe.EU27.TEL.TEL.LOW_ENTH.TOTAL.TOTAL</t>
  </si>
  <si>
    <t>UED.ktoe.EU27.TEL.TEL.LOW_ENTH.THERM.DIESEL_LIQBIO</t>
  </si>
  <si>
    <t>UED.ktoe.EU27.TEL.TEL.LOW_ENTH.THERM.NG_BIOGAS</t>
  </si>
  <si>
    <t>UED.ktoe.EU27.TEL.TEL.LOW_ENTH.THERM.SOLAR_GEO</t>
  </si>
  <si>
    <t>UED.ktoe.EU27.TEL.TEL.LOW_ENTH.HP.AMBIENT</t>
  </si>
  <si>
    <t>UED.ktoe.EU27.TEL.TEL.LOW_ENTH.THERM.ELEC</t>
  </si>
  <si>
    <t>UED.ktoe.EU27.TEL.TEL.PRETREAT.TOTAL.TOTAL</t>
  </si>
  <si>
    <t>UED.ktoe.EU27.TEL.TEL.PRETREAT.STEAM.SOLIDS</t>
  </si>
  <si>
    <t>UED.ktoe.EU27.TEL.TEL.PRETREAT.STEAM.RFG</t>
  </si>
  <si>
    <t>UED.ktoe.EU27.TEL.TEL.PRETREAT.STEAM.LPG</t>
  </si>
  <si>
    <t>UED.ktoe.EU27.TEL.TEL.PRETREAT.STEAM.DIESEL_LIQBIO</t>
  </si>
  <si>
    <t>UED.ktoe.EU27.TEL.TEL.PRETREAT.STEAM.RFO</t>
  </si>
  <si>
    <t>UED.ktoe.EU27.TEL.TEL.PRETREAT.STEAM.OTHER</t>
  </si>
  <si>
    <t>UED.ktoe.EU27.TEL.TEL.PRETREAT.STEAM.NG_BIOGAS</t>
  </si>
  <si>
    <t>UED.ktoe.EU27.TEL.TEL.PRETREAT.STEAM.DERIVED</t>
  </si>
  <si>
    <t>UED.ktoe.EU27.TEL.TEL.PRETREAT.STEAM.BIOMASS_WASTE</t>
  </si>
  <si>
    <t>UED.ktoe.EU27.TEL.TEL.PRETREAT.STEAM.STEAM_DISTR</t>
  </si>
  <si>
    <t>UED.ktoe.EU27.TEL.TEL.PROCESSING.TOTAL.TOTAL</t>
  </si>
  <si>
    <t>UED.ktoe.EU27.TEL.TEL.PROCESSING.STEAM.SOLIDS</t>
  </si>
  <si>
    <t>UED.ktoe.EU27.TEL.TEL.PROCESSING.STEAM.RFG</t>
  </si>
  <si>
    <t>UED.ktoe.EU27.TEL.TEL.PROCESSING.STEAM.LPG</t>
  </si>
  <si>
    <t>UED.ktoe.EU27.TEL.TEL.PROCESSING.STEAM.DIESEL_LIQBIO</t>
  </si>
  <si>
    <t>UED.ktoe.EU27.TEL.TEL.PROCESSING.STEAM.RFO</t>
  </si>
  <si>
    <t>UED.ktoe.EU27.TEL.TEL.PROCESSING.STEAM.OTHER</t>
  </si>
  <si>
    <t>UED.ktoe.EU27.TEL.TEL.PROCESSING.STEAM.NG_BIOGAS</t>
  </si>
  <si>
    <t>UED.ktoe.EU27.TEL.TEL.PROCESSING.STEAM.DERIVED</t>
  </si>
  <si>
    <t>UED.ktoe.EU27.TEL.TEL.PROCESSING.STEAM.BIOMASS_WASTE</t>
  </si>
  <si>
    <t>UED.ktoe.EU27.TEL.TEL.PROCESSING.STEAM.STEAM_DISTR</t>
  </si>
  <si>
    <t>UED.ktoe.EU27.TEL.TEL.GENERIC.MECH.ELEC</t>
  </si>
  <si>
    <t>UED.ktoe.EU27.TEL.TEL.DRYING.TOTAL.TOTAL</t>
  </si>
  <si>
    <t>UED.ktoe.EU27.TEL.TEL.DRYING.THERM.SOLIDS</t>
  </si>
  <si>
    <t>UED.ktoe.EU27.TEL.TEL.DRYING.THERM.LPG</t>
  </si>
  <si>
    <t>UED.ktoe.EU27.TEL.TEL.DRYING.THERM.DIESEL_LIQBIO</t>
  </si>
  <si>
    <t>UED.ktoe.EU27.TEL.TEL.DRYING.THERM.RFO</t>
  </si>
  <si>
    <t>UED.ktoe.EU27.TEL.TEL.DRYING.THERM.NG_BIOGAS</t>
  </si>
  <si>
    <t>UED.ktoe.EU27.TEL.TEL.DRYING_STEAM.TOTAL.TOTAL</t>
  </si>
  <si>
    <t>UED.ktoe.EU27.TEL.TEL.DRYING_STEAM.STEAM.SOLIDS</t>
  </si>
  <si>
    <t>UED.ktoe.EU27.TEL.TEL.DRYING_STEAM.STEAM.RFG</t>
  </si>
  <si>
    <t>UED.ktoe.EU27.TEL.TEL.DRYING_STEAM.STEAM.LPG</t>
  </si>
  <si>
    <t>UED.ktoe.EU27.TEL.TEL.DRYING_STEAM.STEAM.DIESEL_LIQBIO</t>
  </si>
  <si>
    <t>UED.ktoe.EU27.TEL.TEL.DRYING_STEAM.STEAM.RFO</t>
  </si>
  <si>
    <t>UED.ktoe.EU27.TEL.TEL.DRYING_STEAM.STEAM.OTHER</t>
  </si>
  <si>
    <t>UED.ktoe.EU27.TEL.TEL.DRYING_STEAM.STEAM.NG_BIOGAS</t>
  </si>
  <si>
    <t>UED.ktoe.EU27.TEL.TEL.DRYING_STEAM.STEAM.DERIVED</t>
  </si>
  <si>
    <t>UED.ktoe.EU27.TEL.TEL.DRYING_STEAM.STEAM.BIOMASS_WASTE</t>
  </si>
  <si>
    <t>UED.ktoe.EU27.TEL.TEL.DRYING_STEAM.STEAM.STEAM_DISTR</t>
  </si>
  <si>
    <t>UED.ktoe.EU27.TEL.TEL.DRYING_ELEC.ELEC.ELEC</t>
  </si>
  <si>
    <t>UED.ktoe.EU27.TEL.TEL.DRYING_MICROW.MICROW.ELEC</t>
  </si>
  <si>
    <t>UED.ktoe.EU27.TEL.TEL.FINISHING.THERM.ELEC</t>
  </si>
  <si>
    <t>FUEL_EMI.ktCO2.EU27.TEL.TEL.TOTAL.TOTAL.TOTAL</t>
  </si>
  <si>
    <t>FUEL_EMI.ktCO2.EU27.TEL.TEL.LIGHT.GENERIC.ELEC</t>
  </si>
  <si>
    <t>FUEL_EMI.ktCO2.EU27.TEL.TEL.AIRCOMP.GENERIC.ELEC</t>
  </si>
  <si>
    <t>FUEL_EMI.ktCO2.EU27.TEL.TEL.MOTOR.GENERIC.ELEC</t>
  </si>
  <si>
    <t>FUEL_EMI.ktCO2.EU27.TEL.TEL.FANS.GENERIC.ELEC</t>
  </si>
  <si>
    <t>FUEL_EMI.ktCO2.EU27.TEL.TEL.LOW_ENTH.TOTAL.TOTAL</t>
  </si>
  <si>
    <t>FUEL_EMI.ktCO2.EU27.TEL.TEL.LOW_ENTH.THERM.DIESEL_LIQBIO</t>
  </si>
  <si>
    <t>FUEL_EMI.ktCO2.EU27.TEL.TEL.LOW_ENTH.THERM.NG_BIOGAS</t>
  </si>
  <si>
    <t>FUEL_EMI.ktCO2.EU27.TEL.TEL.LOW_ENTH.THERM.SOLAR_GEO</t>
  </si>
  <si>
    <t>FUEL_EMI.ktCO2.EU27.TEL.TEL.LOW_ENTH.HP.AMBIENT</t>
  </si>
  <si>
    <t>FUEL_EMI.ktCO2.EU27.TEL.TEL.LOW_ENTH.THERM.ELEC</t>
  </si>
  <si>
    <t>FUEL_EMI.ktCO2.EU27.TEL.TEL.PRETREAT.TOTAL.TOTAL</t>
  </si>
  <si>
    <t>FUEL_EMI.ktCO2.EU27.TEL.TEL.PRETREAT.STEAM.SOLIDS</t>
  </si>
  <si>
    <t>FUEL_EMI.ktCO2.EU27.TEL.TEL.PRETREAT.STEAM.RFG</t>
  </si>
  <si>
    <t>FUEL_EMI.ktCO2.EU27.TEL.TEL.PRETREAT.STEAM.LPG</t>
  </si>
  <si>
    <t>FUEL_EMI.ktCO2.EU27.TEL.TEL.PRETREAT.STEAM.DIESEL_LIQBIO</t>
  </si>
  <si>
    <t>FUEL_EMI.ktCO2.EU27.TEL.TEL.PRETREAT.STEAM.RFO</t>
  </si>
  <si>
    <t>FUEL_EMI.ktCO2.EU27.TEL.TEL.PRETREAT.STEAM.OTHER</t>
  </si>
  <si>
    <t>FUEL_EMI.ktCO2.EU27.TEL.TEL.PRETREAT.STEAM.NG_BIOGAS</t>
  </si>
  <si>
    <t>FUEL_EMI.ktCO2.EU27.TEL.TEL.PRETREAT.STEAM.DERIVED</t>
  </si>
  <si>
    <t>FUEL_EMI.ktCO2.EU27.TEL.TEL.PRETREAT.STEAM.BIOMASS_WASTE</t>
  </si>
  <si>
    <t>FUEL_EMI.ktCO2.EU27.TEL.TEL.PRETREAT.STEAM.STEAM_DISTR</t>
  </si>
  <si>
    <t>FUEL_EMI.ktCO2.EU27.TEL.TEL.PROCESSING.TOTAL.TOTAL</t>
  </si>
  <si>
    <t>FUEL_EMI.ktCO2.EU27.TEL.TEL.PROCESSING.STEAM.SOLIDS</t>
  </si>
  <si>
    <t>FUEL_EMI.ktCO2.EU27.TEL.TEL.PROCESSING.STEAM.RFG</t>
  </si>
  <si>
    <t>FUEL_EMI.ktCO2.EU27.TEL.TEL.PROCESSING.STEAM.LPG</t>
  </si>
  <si>
    <t>FUEL_EMI.ktCO2.EU27.TEL.TEL.PROCESSING.STEAM.DIESEL_LIQBIO</t>
  </si>
  <si>
    <t>FUEL_EMI.ktCO2.EU27.TEL.TEL.PROCESSING.STEAM.RFO</t>
  </si>
  <si>
    <t>FUEL_EMI.ktCO2.EU27.TEL.TEL.PROCESSING.STEAM.OTHER</t>
  </si>
  <si>
    <t>FUEL_EMI.ktCO2.EU27.TEL.TEL.PROCESSING.STEAM.NG_BIOGAS</t>
  </si>
  <si>
    <t>FUEL_EMI.ktCO2.EU27.TEL.TEL.PROCESSING.STEAM.DERIVED</t>
  </si>
  <si>
    <t>FUEL_EMI.ktCO2.EU27.TEL.TEL.PROCESSING.STEAM.BIOMASS_WASTE</t>
  </si>
  <si>
    <t>FUEL_EMI.ktCO2.EU27.TEL.TEL.PROCESSING.STEAM.STEAM_DISTR</t>
  </si>
  <si>
    <t>FUEL_EMI.ktCO2.EU27.TEL.TEL.GENERIC.MECH.ELEC</t>
  </si>
  <si>
    <t>FUEL_EMI.ktCO2.EU27.TEL.TEL.DRYING.TOTAL.TOTAL</t>
  </si>
  <si>
    <t>FUEL_EMI.ktCO2.EU27.TEL.TEL.DRYING.THERM.SOLIDS</t>
  </si>
  <si>
    <t>FUEL_EMI.ktCO2.EU27.TEL.TEL.DRYING.THERM.LPG</t>
  </si>
  <si>
    <t>FUEL_EMI.ktCO2.EU27.TEL.TEL.DRYING.THERM.DIESEL_LIQBIO</t>
  </si>
  <si>
    <t>FUEL_EMI.ktCO2.EU27.TEL.TEL.DRYING.THERM.RFO</t>
  </si>
  <si>
    <t>FUEL_EMI.ktCO2.EU27.TEL.TEL.DRYING.THERM.NG_BIOGAS</t>
  </si>
  <si>
    <t>FUEL_EMI.ktCO2.EU27.TEL.TEL.DRYING_STEAM.TOTAL.TOTAL</t>
  </si>
  <si>
    <t>FUEL_EMI.ktCO2.EU27.TEL.TEL.DRYING_STEAM.STEAM.SOLIDS</t>
  </si>
  <si>
    <t>FUEL_EMI.ktCO2.EU27.TEL.TEL.DRYING_STEAM.STEAM.RFG</t>
  </si>
  <si>
    <t>FUEL_EMI.ktCO2.EU27.TEL.TEL.DRYING_STEAM.STEAM.LPG</t>
  </si>
  <si>
    <t>FUEL_EMI.ktCO2.EU27.TEL.TEL.DRYING_STEAM.STEAM.DIESEL_LIQBIO</t>
  </si>
  <si>
    <t>FUEL_EMI.ktCO2.EU27.TEL.TEL.DRYING_STEAM.STEAM.RFO</t>
  </si>
  <si>
    <t>FUEL_EMI.ktCO2.EU27.TEL.TEL.DRYING_STEAM.STEAM.OTHER</t>
  </si>
  <si>
    <t>FUEL_EMI.ktCO2.EU27.TEL.TEL.DRYING_STEAM.STEAM.NG_BIOGAS</t>
  </si>
  <si>
    <t>FUEL_EMI.ktCO2.EU27.TEL.TEL.DRYING_STEAM.STEAM.DERIVED</t>
  </si>
  <si>
    <t>FUEL_EMI.ktCO2.EU27.TEL.TEL.DRYING_STEAM.STEAM.BIOMASS_WASTE</t>
  </si>
  <si>
    <t>FUEL_EMI.ktCO2.EU27.TEL.TEL.DRYING_STEAM.STEAM.STEAM_DISTR</t>
  </si>
  <si>
    <t>FUEL_EMI.ktCO2.EU27.TEL.TEL.DRYING_ELEC.ELEC.ELEC</t>
  </si>
  <si>
    <t>FUEL_EMI.ktCO2.EU27.TEL.TEL.DRYING_MICROW.MICROW.ELEC</t>
  </si>
  <si>
    <t>FUEL_EMI.ktCO2.EU27.TEL.TEL.FINISHING.THERM.ELEC</t>
  </si>
  <si>
    <t>VA.Meuro2015.EU27.WWP.WWP</t>
  </si>
  <si>
    <t>OUTPUT.index.EU27.WWP.WWP</t>
  </si>
  <si>
    <t>CAP.index.EU27.WWP.WWP</t>
  </si>
  <si>
    <t>NEWCAP.index.EU27.WWP.WWP</t>
  </si>
  <si>
    <t>FEC.ktoe.EU27.WWP.WWP.TOTAL.TOTAL.TOTAL</t>
  </si>
  <si>
    <t>FEC.ktoe.EU27.WWP.WWP.TOTAL.TOTAL.SOLIDS</t>
  </si>
  <si>
    <t>FEC.ktoe.EU27.WWP.WWP.TOTAL.TOTAL.RFG</t>
  </si>
  <si>
    <t>FEC.ktoe.EU27.WWP.WWP.TOTAL.TOTAL.LPG</t>
  </si>
  <si>
    <t>FEC.ktoe.EU27.WWP.WWP.TOTAL.TOTAL.DIESEL</t>
  </si>
  <si>
    <t>FEC.ktoe.EU27.WWP.WWP.TOTAL.TOTAL.RFO</t>
  </si>
  <si>
    <t>FEC.ktoe.EU27.WWP.WWP.TOTAL.TOTAL.OTHER</t>
  </si>
  <si>
    <t>FEC.ktoe.EU27.WWP.WWP.TOTAL.TOTAL.NG</t>
  </si>
  <si>
    <t>FEC.ktoe.EU27.WWP.WWP.TOTAL.TOTAL.DERIVED</t>
  </si>
  <si>
    <t>FEC.ktoe.EU27.WWP.WWP.TOTAL.TOTAL.BIOMASS_WASTE</t>
  </si>
  <si>
    <t>FEC.ktoe.EU27.WWP.WWP.TOTAL.TOTAL.BIOGAS</t>
  </si>
  <si>
    <t>FEC.ktoe.EU27.WWP.WWP.TOTAL.TOTAL.LIQBIO</t>
  </si>
  <si>
    <t>FEC.ktoe.EU27.WWP.WWP.TOTAL.TOTAL.SOLAR</t>
  </si>
  <si>
    <t>FEC.ktoe.EU27.WWP.WWP.TOTAL.TOTAL.GEO</t>
  </si>
  <si>
    <t>FEC.ktoe.EU27.WWP.WWP.TOTAL.TOTAL.AMBIENT</t>
  </si>
  <si>
    <t>FEC.ktoe.EU27.WWP.WWP.TOTAL.TOTAL.STEAM_DISTR</t>
  </si>
  <si>
    <t>FEC.ktoe.EU27.WWP.WWP.TOTAL.TOTAL.ELEC</t>
  </si>
  <si>
    <t>FEC.ktoe.EU27.WWP.WWP.LIGHT.GENERIC.ELEC</t>
  </si>
  <si>
    <t>FEC.ktoe.EU27.WWP.WWP.AIRCOMP.GENERIC.ELEC</t>
  </si>
  <si>
    <t>FEC.ktoe.EU27.WWP.WWP.MOTOR.GENERIC.ELEC</t>
  </si>
  <si>
    <t>FEC.ktoe.EU27.WWP.WWP.FANS.GENERIC.ELEC</t>
  </si>
  <si>
    <t>FEC.ktoe.EU27.WWP.WWP.LOW_ENTH.TOTAL.TOTAL</t>
  </si>
  <si>
    <t>FEC.ktoe.EU27.WWP.WWP.LOW_ENTH.THERM.DIESEL_LIQBIO</t>
  </si>
  <si>
    <t>FEC.ktoe.EU27.WWP.WWP.LOW_ENTH.THERM.NG_BIOGAS</t>
  </si>
  <si>
    <t>FEC.ktoe.EU27.WWP.WWP.LOW_ENTH.THERM.SOLAR_GEO</t>
  </si>
  <si>
    <t>FEC.ktoe.EU27.WWP.WWP.LOW_ENTH.HP.AMBIENT</t>
  </si>
  <si>
    <t>FEC.ktoe.EU27.WWP.WWP.LOW_ENTH.THERM.ELEC</t>
  </si>
  <si>
    <t>Wood: Specific processes with steam</t>
  </si>
  <si>
    <t>FEC.ktoe.EU27.WWP.WWP.PROCESSING.TOTAL.TOTAL</t>
  </si>
  <si>
    <t>FEC.ktoe.EU27.WWP.WWP.PROCESSING.STEAM.SOLIDS</t>
  </si>
  <si>
    <t>FEC.ktoe.EU27.WWP.WWP.PROCESSING.STEAM.RFG</t>
  </si>
  <si>
    <t>FEC.ktoe.EU27.WWP.WWP.PROCESSING.STEAM.LPG</t>
  </si>
  <si>
    <t>FEC.ktoe.EU27.WWP.WWP.PROCESSING.STEAM.DIESEL_LIQBIO</t>
  </si>
  <si>
    <t>FEC.ktoe.EU27.WWP.WWP.PROCESSING.STEAM.RFO</t>
  </si>
  <si>
    <t>FEC.ktoe.EU27.WWP.WWP.PROCESSING.STEAM.OTHER</t>
  </si>
  <si>
    <t>FEC.ktoe.EU27.WWP.WWP.PROCESSING.STEAM.NG_BIOGAS</t>
  </si>
  <si>
    <t>FEC.ktoe.EU27.WWP.WWP.PROCESSING.STEAM.DERIVED</t>
  </si>
  <si>
    <t>FEC.ktoe.EU27.WWP.WWP.PROCESSING.STEAM.BIOMASS_WASTE</t>
  </si>
  <si>
    <t>FEC.ktoe.EU27.WWP.WWP.PROCESSING.STEAM.STEAM_DISTR</t>
  </si>
  <si>
    <t>Wood: Electric mechanical processes</t>
  </si>
  <si>
    <t>FEC.ktoe.EU27.WWP.WWP.GENERIC.MECH.ELEC</t>
  </si>
  <si>
    <t>Wood: Drying</t>
  </si>
  <si>
    <t>Wood: Thermal drying</t>
  </si>
  <si>
    <t>FEC.ktoe.EU27.WWP.WWP.DRYING.TOTAL.TOTAL</t>
  </si>
  <si>
    <t>FEC.ktoe.EU27.WWP.WWP.DRYING.THERM.SOLIDS</t>
  </si>
  <si>
    <t>FEC.ktoe.EU27.WWP.WWP.DRYING.THERM.LPG</t>
  </si>
  <si>
    <t>FEC.ktoe.EU27.WWP.WWP.DRYING.THERM.DIESEL_LIQBIO</t>
  </si>
  <si>
    <t>FEC.ktoe.EU27.WWP.WWP.DRYING.THERM.RFO</t>
  </si>
  <si>
    <t>FEC.ktoe.EU27.WWP.WWP.DRYING.THERM.NG_BIOGAS</t>
  </si>
  <si>
    <t>Wood: Steam drying</t>
  </si>
  <si>
    <t>FEC.ktoe.EU27.WWP.WWP.DRYING_STEAM.TOTAL.TOTAL</t>
  </si>
  <si>
    <t>FEC.ktoe.EU27.WWP.WWP.DRYING_STEAM.STEAM.SOLIDS</t>
  </si>
  <si>
    <t>FEC.ktoe.EU27.WWP.WWP.DRYING_STEAM.STEAM.RFG</t>
  </si>
  <si>
    <t>FEC.ktoe.EU27.WWP.WWP.DRYING_STEAM.STEAM.LPG</t>
  </si>
  <si>
    <t>FEC.ktoe.EU27.WWP.WWP.DRYING_STEAM.STEAM.DIESEL_LIQBIO</t>
  </si>
  <si>
    <t>FEC.ktoe.EU27.WWP.WWP.DRYING_STEAM.STEAM.RFO</t>
  </si>
  <si>
    <t>FEC.ktoe.EU27.WWP.WWP.DRYING_STEAM.STEAM.OTHER</t>
  </si>
  <si>
    <t>FEC.ktoe.EU27.WWP.WWP.DRYING_STEAM.STEAM.NG_BIOGAS</t>
  </si>
  <si>
    <t>FEC.ktoe.EU27.WWP.WWP.DRYING_STEAM.STEAM.DERIVED</t>
  </si>
  <si>
    <t>FEC.ktoe.EU27.WWP.WWP.DRYING_STEAM.STEAM.BIOMASS_WASTE</t>
  </si>
  <si>
    <t>FEC.ktoe.EU27.WWP.WWP.DRYING_STEAM.STEAM.STEAM_DISTR</t>
  </si>
  <si>
    <t>Wood: Electric drying</t>
  </si>
  <si>
    <t>FEC.ktoe.EU27.WWP.WWP.DRYING_ELEC.ELEC.ELEC</t>
  </si>
  <si>
    <t>Wood: Microwave drying</t>
  </si>
  <si>
    <t>FEC.ktoe.EU27.WWP.WWP.DRYING_MICROW.MICROW.ELEC</t>
  </si>
  <si>
    <t>Wood: Finishing Electric</t>
  </si>
  <si>
    <t>FEC.ktoe.EU27.WWP.WWP.FINISHING.ELEC.ELEC</t>
  </si>
  <si>
    <t>UED.ktoe.EU27.WWP.WWP.TOTAL.TOTAL.TOTAL</t>
  </si>
  <si>
    <t>UED.ktoe.EU27.WWP.WWP.LIGHT.GENERIC.ELEC</t>
  </si>
  <si>
    <t>UED.ktoe.EU27.WWP.WWP.AIRCOMP.GENERIC.ELEC</t>
  </si>
  <si>
    <t>UED.ktoe.EU27.WWP.WWP.MOTOR.GENERIC.ELEC</t>
  </si>
  <si>
    <t>UED.ktoe.EU27.WWP.WWP.FANS.GENERIC.ELEC</t>
  </si>
  <si>
    <t>UED.ktoe.EU27.WWP.WWP.LOW_ENTH.TOTAL.TOTAL</t>
  </si>
  <si>
    <t>UED.ktoe.EU27.WWP.WWP.LOW_ENTH.THERM.DIESEL_LIQBIO</t>
  </si>
  <si>
    <t>UED.ktoe.EU27.WWP.WWP.LOW_ENTH.THERM.NG_BIOGAS</t>
  </si>
  <si>
    <t>UED.ktoe.EU27.WWP.WWP.LOW_ENTH.THERM.SOLAR_GEO</t>
  </si>
  <si>
    <t>UED.ktoe.EU27.WWP.WWP.LOW_ENTH.HP.AMBIENT</t>
  </si>
  <si>
    <t>UED.ktoe.EU27.WWP.WWP.LOW_ENTH.THERM.ELEC</t>
  </si>
  <si>
    <t>UED.ktoe.EU27.WWP.WWP.PROCESSING.TOTAL.TOTAL</t>
  </si>
  <si>
    <t>UED.ktoe.EU27.WWP.WWP.PROCESSING.STEAM.SOLIDS</t>
  </si>
  <si>
    <t>UED.ktoe.EU27.WWP.WWP.PROCESSING.STEAM.RFG</t>
  </si>
  <si>
    <t>UED.ktoe.EU27.WWP.WWP.PROCESSING.STEAM.LPG</t>
  </si>
  <si>
    <t>UED.ktoe.EU27.WWP.WWP.PROCESSING.STEAM.DIESEL_LIQBIO</t>
  </si>
  <si>
    <t>UED.ktoe.EU27.WWP.WWP.PROCESSING.STEAM.RFO</t>
  </si>
  <si>
    <t>UED.ktoe.EU27.WWP.WWP.PROCESSING.STEAM.OTHER</t>
  </si>
  <si>
    <t>UED.ktoe.EU27.WWP.WWP.PROCESSING.STEAM.NG_BIOGAS</t>
  </si>
  <si>
    <t>UED.ktoe.EU27.WWP.WWP.PROCESSING.STEAM.DERIVED</t>
  </si>
  <si>
    <t>UED.ktoe.EU27.WWP.WWP.PROCESSING.STEAM.BIOMASS_WASTE</t>
  </si>
  <si>
    <t>UED.ktoe.EU27.WWP.WWP.PROCESSING.STEAM.STEAM_DISTR</t>
  </si>
  <si>
    <t>UED.ktoe.EU27.WWP.WWP.GENERIC.MECH.ELEC</t>
  </si>
  <si>
    <t>UED.ktoe.EU27.WWP.WWP.DRYING.TOTAL.TOTAL</t>
  </si>
  <si>
    <t>UED.ktoe.EU27.WWP.WWP.DRYING.THERM.SOLIDS</t>
  </si>
  <si>
    <t>UED.ktoe.EU27.WWP.WWP.DRYING.THERM.LPG</t>
  </si>
  <si>
    <t>UED.ktoe.EU27.WWP.WWP.DRYING.THERM.DIESEL_LIQBIO</t>
  </si>
  <si>
    <t>UED.ktoe.EU27.WWP.WWP.DRYING.THERM.RFO</t>
  </si>
  <si>
    <t>UED.ktoe.EU27.WWP.WWP.DRYING.THERM.NG_BIOGAS</t>
  </si>
  <si>
    <t>UED.ktoe.EU27.WWP.WWP.DRYING_STEAM.TOTAL.TOTAL</t>
  </si>
  <si>
    <t>UED.ktoe.EU27.WWP.WWP.DRYING_STEAM.STEAM.SOLIDS</t>
  </si>
  <si>
    <t>UED.ktoe.EU27.WWP.WWP.DRYING_STEAM.STEAM.RFG</t>
  </si>
  <si>
    <t>UED.ktoe.EU27.WWP.WWP.DRYING_STEAM.STEAM.LPG</t>
  </si>
  <si>
    <t>UED.ktoe.EU27.WWP.WWP.DRYING_STEAM.STEAM.DIESEL_LIQBIO</t>
  </si>
  <si>
    <t>UED.ktoe.EU27.WWP.WWP.DRYING_STEAM.STEAM.RFO</t>
  </si>
  <si>
    <t>UED.ktoe.EU27.WWP.WWP.DRYING_STEAM.STEAM.OTHER</t>
  </si>
  <si>
    <t>UED.ktoe.EU27.WWP.WWP.DRYING_STEAM.STEAM.NG_BIOGAS</t>
  </si>
  <si>
    <t>UED.ktoe.EU27.WWP.WWP.DRYING_STEAM.STEAM.DERIVED</t>
  </si>
  <si>
    <t>UED.ktoe.EU27.WWP.WWP.DRYING_STEAM.STEAM.BIOMASS_WASTE</t>
  </si>
  <si>
    <t>UED.ktoe.EU27.WWP.WWP.DRYING_STEAM.STEAM.STEAM_DISTR</t>
  </si>
  <si>
    <t>UED.ktoe.EU27.WWP.WWP.DRYING_ELEC.ELEC.ELEC</t>
  </si>
  <si>
    <t>UED.ktoe.EU27.WWP.WWP.DRYING_MICROW.MICROW.ELEC</t>
  </si>
  <si>
    <t>UED.ktoe.EU27.WWP.WWP.FINISHING.ELEC.ELEC</t>
  </si>
  <si>
    <t>FUEL_EMI.ktCO2.EU27.WWP.WWP.TOTAL.TOTAL.TOTAL</t>
  </si>
  <si>
    <t>FUEL_EMI.ktCO2.EU27.WWP.WWP.LIGHT.GENERIC.ELEC</t>
  </si>
  <si>
    <t>FUEL_EMI.ktCO2.EU27.WWP.WWP.AIRCOMP.GENERIC.ELEC</t>
  </si>
  <si>
    <t>FUEL_EMI.ktCO2.EU27.WWP.WWP.MOTOR.GENERIC.ELEC</t>
  </si>
  <si>
    <t>FUEL_EMI.ktCO2.EU27.WWP.WWP.FANS.GENERIC.ELEC</t>
  </si>
  <si>
    <t>FUEL_EMI.ktCO2.EU27.WWP.WWP.LOW_ENTH.TOTAL.TOTAL</t>
  </si>
  <si>
    <t>FUEL_EMI.ktCO2.EU27.WWP.WWP.LOW_ENTH.THERM.DIESEL_LIQBIO</t>
  </si>
  <si>
    <t>FUEL_EMI.ktCO2.EU27.WWP.WWP.LOW_ENTH.THERM.NG_BIOGAS</t>
  </si>
  <si>
    <t>FUEL_EMI.ktCO2.EU27.WWP.WWP.LOW_ENTH.THERM.SOLAR_GEO</t>
  </si>
  <si>
    <t>FUEL_EMI.ktCO2.EU27.WWP.WWP.LOW_ENTH.HP.AMBIENT</t>
  </si>
  <si>
    <t>FUEL_EMI.ktCO2.EU27.WWP.WWP.LOW_ENTH.THERM.ELEC</t>
  </si>
  <si>
    <t>FUEL_EMI.ktCO2.EU27.WWP.WWP.PROCESSING.TOTAL.TOTAL</t>
  </si>
  <si>
    <t>FUEL_EMI.ktCO2.EU27.WWP.WWP.PROCESSING.STEAM.SOLIDS</t>
  </si>
  <si>
    <t>FUEL_EMI.ktCO2.EU27.WWP.WWP.PROCESSING.STEAM.RFG</t>
  </si>
  <si>
    <t>FUEL_EMI.ktCO2.EU27.WWP.WWP.PROCESSING.STEAM.LPG</t>
  </si>
  <si>
    <t>FUEL_EMI.ktCO2.EU27.WWP.WWP.PROCESSING.STEAM.DIESEL_LIQBIO</t>
  </si>
  <si>
    <t>FUEL_EMI.ktCO2.EU27.WWP.WWP.PROCESSING.STEAM.RFO</t>
  </si>
  <si>
    <t>FUEL_EMI.ktCO2.EU27.WWP.WWP.PROCESSING.STEAM.OTHER</t>
  </si>
  <si>
    <t>FUEL_EMI.ktCO2.EU27.WWP.WWP.PROCESSING.STEAM.NG_BIOGAS</t>
  </si>
  <si>
    <t>FUEL_EMI.ktCO2.EU27.WWP.WWP.PROCESSING.STEAM.DERIVED</t>
  </si>
  <si>
    <t>FUEL_EMI.ktCO2.EU27.WWP.WWP.PROCESSING.STEAM.BIOMASS_WASTE</t>
  </si>
  <si>
    <t>FUEL_EMI.ktCO2.EU27.WWP.WWP.PROCESSING.STEAM.STEAM_DISTR</t>
  </si>
  <si>
    <t>FUEL_EMI.ktCO2.EU27.WWP.WWP.GENERIC.MECH.ELEC</t>
  </si>
  <si>
    <t>FUEL_EMI.ktCO2.EU27.WWP.WWP.DRYING.TOTAL.TOTAL</t>
  </si>
  <si>
    <t>FUEL_EMI.ktCO2.EU27.WWP.WWP.DRYING.THERM.SOLIDS</t>
  </si>
  <si>
    <t>FUEL_EMI.ktCO2.EU27.WWP.WWP.DRYING.THERM.LPG</t>
  </si>
  <si>
    <t>FUEL_EMI.ktCO2.EU27.WWP.WWP.DRYING.THERM.DIESEL_LIQBIO</t>
  </si>
  <si>
    <t>FUEL_EMI.ktCO2.EU27.WWP.WWP.DRYING.THERM.RFO</t>
  </si>
  <si>
    <t>FUEL_EMI.ktCO2.EU27.WWP.WWP.DRYING.THERM.NG_BIOGAS</t>
  </si>
  <si>
    <t>FUEL_EMI.ktCO2.EU27.WWP.WWP.DRYING_STEAM.TOTAL.TOTAL</t>
  </si>
  <si>
    <t>FUEL_EMI.ktCO2.EU27.WWP.WWP.DRYING_STEAM.STEAM.SOLIDS</t>
  </si>
  <si>
    <t>FUEL_EMI.ktCO2.EU27.WWP.WWP.DRYING_STEAM.STEAM.RFG</t>
  </si>
  <si>
    <t>FUEL_EMI.ktCO2.EU27.WWP.WWP.DRYING_STEAM.STEAM.LPG</t>
  </si>
  <si>
    <t>FUEL_EMI.ktCO2.EU27.WWP.WWP.DRYING_STEAM.STEAM.DIESEL_LIQBIO</t>
  </si>
  <si>
    <t>FUEL_EMI.ktCO2.EU27.WWP.WWP.DRYING_STEAM.STEAM.RFO</t>
  </si>
  <si>
    <t>FUEL_EMI.ktCO2.EU27.WWP.WWP.DRYING_STEAM.STEAM.OTHER</t>
  </si>
  <si>
    <t>FUEL_EMI.ktCO2.EU27.WWP.WWP.DRYING_STEAM.STEAM.NG_BIOGAS</t>
  </si>
  <si>
    <t>FUEL_EMI.ktCO2.EU27.WWP.WWP.DRYING_STEAM.STEAM.DERIVED</t>
  </si>
  <si>
    <t>FUEL_EMI.ktCO2.EU27.WWP.WWP.DRYING_STEAM.STEAM.BIOMASS_WASTE</t>
  </si>
  <si>
    <t>FUEL_EMI.ktCO2.EU27.WWP.WWP.DRYING_STEAM.STEAM.STEAM_DISTR</t>
  </si>
  <si>
    <t>FUEL_EMI.ktCO2.EU27.WWP.WWP.DRYING_ELEC.ELEC.ELEC</t>
  </si>
  <si>
    <t>FUEL_EMI.ktCO2.EU27.WWP.WWP.DRYING_MICROW.MICROW.ELEC</t>
  </si>
  <si>
    <t>FUEL_EMI.ktCO2.EU27.WWP.WWP.FINISHING.ELEC.ELEC</t>
  </si>
  <si>
    <t>VA.Meuro2015.EU27.OIS.OIS</t>
  </si>
  <si>
    <t>OUTPUT.index.EU27.OIS.OIS</t>
  </si>
  <si>
    <t>CAP.index.EU27.OIS.OIS</t>
  </si>
  <si>
    <t>NEWCAP.index.EU27.OIS.OIS</t>
  </si>
  <si>
    <t>Energy consumption (ktoe)*</t>
  </si>
  <si>
    <t>FEC.ktoe.EU27.OIS.OIS.TOTAL.TOTAL.TOTAL</t>
  </si>
  <si>
    <t>FEC.ktoe.EU27.OIS.OIS.TOTAL.TOTAL.SOLIDS</t>
  </si>
  <si>
    <t>FEC.ktoe.EU27.OIS.OIS.TOTAL.TOTAL.RFG</t>
  </si>
  <si>
    <t>FEC.ktoe.EU27.OIS.OIS.TOTAL.TOTAL.LPG</t>
  </si>
  <si>
    <t>FEC.ktoe.EU27.OIS.OIS.TOTAL.TOTAL.DIESEL</t>
  </si>
  <si>
    <t>FEC.ktoe.EU27.OIS.OIS.TOTAL.TOTAL.RFO</t>
  </si>
  <si>
    <t>FEC.ktoe.EU27.OIS.OIS.TOTAL.TOTAL.OTHER</t>
  </si>
  <si>
    <t>FEC.ktoe.EU27.OIS.OIS.TOTAL.TOTAL.NG</t>
  </si>
  <si>
    <t>FEC.ktoe.EU27.OIS.OIS.TOTAL.TOTAL.DERIVED</t>
  </si>
  <si>
    <t>FEC.ktoe.EU27.OIS.OIS.TOTAL.TOTAL.BIOMASS_WASTE</t>
  </si>
  <si>
    <t>FEC.ktoe.EU27.OIS.OIS.TOTAL.TOTAL.BIOGAS</t>
  </si>
  <si>
    <t>FEC.ktoe.EU27.OIS.OIS.TOTAL.TOTAL.LIQBIO</t>
  </si>
  <si>
    <t>FEC.ktoe.EU27.OIS.OIS.TOTAL.TOTAL.SOLAR</t>
  </si>
  <si>
    <t>FEC.ktoe.EU27.OIS.OIS.TOTAL.TOTAL.GEO</t>
  </si>
  <si>
    <t>FEC.ktoe.EU27.OIS.OIS.TOTAL.TOTAL.AMBIENT</t>
  </si>
  <si>
    <t>FEC.ktoe.EU27.OIS.OIS.TOTAL.TOTAL.STEAM_DISTR</t>
  </si>
  <si>
    <t>FEC.ktoe.EU27.OIS.OIS.TOTAL.TOTAL.ELEC</t>
  </si>
  <si>
    <t>*Energy consumption includes consumption in Mining and Quarrying and Construction sectors</t>
  </si>
  <si>
    <t>FEC.ktoe.EU27.OIS.OIS.LIGHT.GENERIC.ELEC</t>
  </si>
  <si>
    <t>FEC.ktoe.EU27.OIS.OIS.AIRCOMP.GENERIC.ELEC</t>
  </si>
  <si>
    <t>FEC.ktoe.EU27.OIS.OIS.MOTOR.GENERIC.ELEC</t>
  </si>
  <si>
    <t>FEC.ktoe.EU27.OIS.OIS.FANS.GENERIC.ELEC</t>
  </si>
  <si>
    <t>FEC.ktoe.EU27.OIS.OIS.LOW_ENTH.TOTAL.TOTAL</t>
  </si>
  <si>
    <t>FEC.ktoe.EU27.OIS.OIS.LOW_ENTH.THERM.DIESEL_LIQBIO</t>
  </si>
  <si>
    <t>FEC.ktoe.EU27.OIS.OIS.LOW_ENTH.THERM.NG_BIOGAS</t>
  </si>
  <si>
    <t>FEC.ktoe.EU27.OIS.OIS.LOW_ENTH.THERM.SOLAR_GEO</t>
  </si>
  <si>
    <t>FEC.ktoe.EU27.OIS.OIS.LOW_ENTH.HP.AMBIENT</t>
  </si>
  <si>
    <t>FEC.ktoe.EU27.OIS.OIS.LOW_ENTH.THERM.ELEC</t>
  </si>
  <si>
    <t>Other Industrial sectors: Steam processing</t>
  </si>
  <si>
    <t>FEC.ktoe.EU27.OIS.OIS.PROCESSING.TOTAL.TOTAL</t>
  </si>
  <si>
    <t>FEC.ktoe.EU27.OIS.OIS.PROCESSING.STEAM.SOLIDS</t>
  </si>
  <si>
    <t>FEC.ktoe.EU27.OIS.OIS.PROCESSING.STEAM.RFG</t>
  </si>
  <si>
    <t>FEC.ktoe.EU27.OIS.OIS.PROCESSING.STEAM.LPG</t>
  </si>
  <si>
    <t>FEC.ktoe.EU27.OIS.OIS.PROCESSING.STEAM.DIESEL_LIQBIO</t>
  </si>
  <si>
    <t>FEC.ktoe.EU27.OIS.OIS.PROCESSING.STEAM.RFO</t>
  </si>
  <si>
    <t>FEC.ktoe.EU27.OIS.OIS.PROCESSING.STEAM.OTHER</t>
  </si>
  <si>
    <t>FEC.ktoe.EU27.OIS.OIS.PROCESSING.STEAM.NG_BIOGAS</t>
  </si>
  <si>
    <t>FEC.ktoe.EU27.OIS.OIS.PROCESSING.STEAM.DERIVED</t>
  </si>
  <si>
    <t>FEC.ktoe.EU27.OIS.OIS.PROCESSING.STEAM.BIOMASS_WASTE</t>
  </si>
  <si>
    <t>FEC.ktoe.EU27.OIS.OIS.PROCESSING.STEAM.STEAM_DISTR</t>
  </si>
  <si>
    <t>Other Industrial sectors: Process heating</t>
  </si>
  <si>
    <t>Other Industrial sectors: Thermal processing</t>
  </si>
  <si>
    <t>FEC.ktoe.EU27.OIS.OIS.PROC_HEAT.TOTAL.TOTAL</t>
  </si>
  <si>
    <t>FEC.ktoe.EU27.OIS.OIS.PROC_HEAT.THERM.SOLIDS</t>
  </si>
  <si>
    <t>FEC.ktoe.EU27.OIS.OIS.PROC_HEAT.THERM.LPG</t>
  </si>
  <si>
    <t>FEC.ktoe.EU27.OIS.OIS.PROC_HEAT.THERM.DIESEL_LIQBIO</t>
  </si>
  <si>
    <t>FEC.ktoe.EU27.OIS.OIS.PROC_HEAT.THERM.RFO</t>
  </si>
  <si>
    <t>FEC.ktoe.EU27.OIS.OIS.PROC_HEAT.THERM.NG_BIOGAS</t>
  </si>
  <si>
    <t>Other Industrial sectors: Electric processing</t>
  </si>
  <si>
    <t>FEC.ktoe.EU27.OIS.OIS.PROC_HEAT_ELEC.ELEC.ELEC</t>
  </si>
  <si>
    <t>Other Industrial sectors: Drying</t>
  </si>
  <si>
    <t>Other Industries: Thermal drying</t>
  </si>
  <si>
    <t>FEC.ktoe.EU27.OIS.OIS.DRYING.TOTAL.TOTAL</t>
  </si>
  <si>
    <t>FEC.ktoe.EU27.OIS.OIS.DRYING.THERM.SOLIDS</t>
  </si>
  <si>
    <t>FEC.ktoe.EU27.OIS.OIS.DRYING.THERM.LPG</t>
  </si>
  <si>
    <t>FEC.ktoe.EU27.OIS.OIS.DRYING.THERM.DIESEL_LIQBIO</t>
  </si>
  <si>
    <t>FEC.ktoe.EU27.OIS.OIS.DRYING.THERM.RFO</t>
  </si>
  <si>
    <t>FEC.ktoe.EU27.OIS.OIS.DRYING.THERM.NG_BIOGAS</t>
  </si>
  <si>
    <t>Other Industries: Steam drying</t>
  </si>
  <si>
    <t>FEC.ktoe.EU27.OIS.OIS.DRYING_STEAM.TOTAL.TOTAL</t>
  </si>
  <si>
    <t>FEC.ktoe.EU27.OIS.OIS.DRYING_STEAM.STEAM.SOLIDS</t>
  </si>
  <si>
    <t>FEC.ktoe.EU27.OIS.OIS.DRYING_STEAM.STEAM.RFG</t>
  </si>
  <si>
    <t>FEC.ktoe.EU27.OIS.OIS.DRYING_STEAM.STEAM.LPG</t>
  </si>
  <si>
    <t>FEC.ktoe.EU27.OIS.OIS.DRYING_STEAM.STEAM.DIESEL_LIQBIO</t>
  </si>
  <si>
    <t>FEC.ktoe.EU27.OIS.OIS.DRYING_STEAM.STEAM.RFO</t>
  </si>
  <si>
    <t>FEC.ktoe.EU27.OIS.OIS.DRYING_STEAM.STEAM.OTHER</t>
  </si>
  <si>
    <t>FEC.ktoe.EU27.OIS.OIS.DRYING_STEAM.STEAM.NG_BIOGAS</t>
  </si>
  <si>
    <t>FEC.ktoe.EU27.OIS.OIS.DRYING_STEAM.STEAM.DERIVED</t>
  </si>
  <si>
    <t>FEC.ktoe.EU27.OIS.OIS.DRYING_STEAM.STEAM.BIOMASS_WASTE</t>
  </si>
  <si>
    <t>FEC.ktoe.EU27.OIS.OIS.DRYING_STEAM.STEAM.STEAM_DISTR</t>
  </si>
  <si>
    <t>Other Industries: Electric drying</t>
  </si>
  <si>
    <t>FEC.ktoe.EU27.OIS.OIS.DRYING_ELEC.ELEC.ELEC</t>
  </si>
  <si>
    <t>Other Industrial sectors: Process Cooling</t>
  </si>
  <si>
    <t>Other Industries: Thermal cooling</t>
  </si>
  <si>
    <t>FEC.ktoe.EU27.OIS.OIS.PROC_COOL_THERM.THERM.NG_BIOGAS</t>
  </si>
  <si>
    <t>Other Industries: Steam cooling</t>
  </si>
  <si>
    <t>FEC.ktoe.EU27.OIS.OIS.PROC_COOL_STEAM.TOTAL.TOTAL</t>
  </si>
  <si>
    <t>FEC.ktoe.EU27.OIS.OIS.PROC_COOL_STEAM.STEAM.SOLIDS</t>
  </si>
  <si>
    <t>FEC.ktoe.EU27.OIS.OIS.PROC_COOL_STEAM.STEAM.RFG</t>
  </si>
  <si>
    <t>FEC.ktoe.EU27.OIS.OIS.PROC_COOL_STEAM.STEAM.LPG</t>
  </si>
  <si>
    <t>FEC.ktoe.EU27.OIS.OIS.PROC_COOL_STEAM.STEAM.DIESEL_LIQBIO</t>
  </si>
  <si>
    <t>FEC.ktoe.EU27.OIS.OIS.PROC_COOL_STEAM.STEAM.RFO</t>
  </si>
  <si>
    <t>FEC.ktoe.EU27.OIS.OIS.PROC_COOL_STEAM.STEAM.OTHER</t>
  </si>
  <si>
    <t>FEC.ktoe.EU27.OIS.OIS.PROC_COOL_STEAM.STEAM.NG_BIOGAS</t>
  </si>
  <si>
    <t>FEC.ktoe.EU27.OIS.OIS.PROC_COOL_STEAM.STEAM.DERIVED</t>
  </si>
  <si>
    <t>FEC.ktoe.EU27.OIS.OIS.PROC_COOL_STEAM.STEAM.BIOMASS_WASTE</t>
  </si>
  <si>
    <t>FEC.ktoe.EU27.OIS.OIS.PROC_COOL_STEAM.STEAM.STEAM_DISTR</t>
  </si>
  <si>
    <t>Other Industries: Electric cooling</t>
  </si>
  <si>
    <t>FEC.ktoe.EU27.OIS.OIS.PROC_COOL_ELEC.ELEC.ELEC</t>
  </si>
  <si>
    <t>Other Industrial sectors: Diesel motors (incl. biofuels)</t>
  </si>
  <si>
    <t>FEC.ktoe.EU27.OIS.OIS.MOTOR.MECH.DIESEL_LIQBIO</t>
  </si>
  <si>
    <t>Other Industrial sectors: Electric machinery</t>
  </si>
  <si>
    <t>FEC.ktoe.EU27.OIS.OIS.GENERIC.MECH.ELEC</t>
  </si>
  <si>
    <t>Other Industrial sectors: Diesel motors</t>
  </si>
  <si>
    <t>UED.ktoe.EU27.OIS.OIS.TOTAL.TOTAL.TOTAL</t>
  </si>
  <si>
    <t>UED.ktoe.EU27.OIS.OIS.LIGHT.GENERIC.ELEC</t>
  </si>
  <si>
    <t>UED.ktoe.EU27.OIS.OIS.AIRCOMP.GENERIC.ELEC</t>
  </si>
  <si>
    <t>UED.ktoe.EU27.OIS.OIS.MOTOR.GENERIC.ELEC</t>
  </si>
  <si>
    <t>UED.ktoe.EU27.OIS.OIS.FANS.GENERIC.ELEC</t>
  </si>
  <si>
    <t>UED.ktoe.EU27.OIS.OIS.LOW_ENTH.TOTAL.TOTAL</t>
  </si>
  <si>
    <t>UED.ktoe.EU27.OIS.OIS.LOW_ENTH.THERM.DIESEL_LIQBIO</t>
  </si>
  <si>
    <t>UED.ktoe.EU27.OIS.OIS.LOW_ENTH.THERM.NG_BIOGAS</t>
  </si>
  <si>
    <t>UED.ktoe.EU27.OIS.OIS.LOW_ENTH.THERM.SOLAR_GEO</t>
  </si>
  <si>
    <t>UED.ktoe.EU27.OIS.OIS.LOW_ENTH.HP.AMBIENT</t>
  </si>
  <si>
    <t>UED.ktoe.EU27.OIS.OIS.LOW_ENTH.THERM.ELEC</t>
  </si>
  <si>
    <t>UED.ktoe.EU27.OIS.OIS.PROCESSING.TOTAL.TOTAL</t>
  </si>
  <si>
    <t>UED.ktoe.EU27.OIS.OIS.PROCESSING.STEAM.SOLIDS</t>
  </si>
  <si>
    <t>UED.ktoe.EU27.OIS.OIS.PROCESSING.STEAM.RFG</t>
  </si>
  <si>
    <t>UED.ktoe.EU27.OIS.OIS.PROCESSING.STEAM.LPG</t>
  </si>
  <si>
    <t>UED.ktoe.EU27.OIS.OIS.PROCESSING.STEAM.DIESEL_LIQBIO</t>
  </si>
  <si>
    <t>UED.ktoe.EU27.OIS.OIS.PROCESSING.STEAM.RFO</t>
  </si>
  <si>
    <t>UED.ktoe.EU27.OIS.OIS.PROCESSING.STEAM.OTHER</t>
  </si>
  <si>
    <t>UED.ktoe.EU27.OIS.OIS.PROCESSING.STEAM.NG_BIOGAS</t>
  </si>
  <si>
    <t>UED.ktoe.EU27.OIS.OIS.PROCESSING.STEAM.DERIVED</t>
  </si>
  <si>
    <t>UED.ktoe.EU27.OIS.OIS.PROCESSING.STEAM.BIOMASS_WASTE</t>
  </si>
  <si>
    <t>UED.ktoe.EU27.OIS.OIS.PROCESSING.STEAM.STEAM_DISTR</t>
  </si>
  <si>
    <t>UED.ktoe.EU27.OIS.OIS.PROC_HEAT.TOTAL.TOTAL</t>
  </si>
  <si>
    <t>UED.ktoe.EU27.OIS.OIS.PROC_HEAT.THERM.SOLIDS</t>
  </si>
  <si>
    <t>UED.ktoe.EU27.OIS.OIS.PROC_HEAT.THERM.LPG</t>
  </si>
  <si>
    <t>UED.ktoe.EU27.OIS.OIS.PROC_HEAT.THERM.DIESEL_LIQBIO</t>
  </si>
  <si>
    <t>UED.ktoe.EU27.OIS.OIS.PROC_HEAT.THERM.RFO</t>
  </si>
  <si>
    <t>UED.ktoe.EU27.OIS.OIS.PROC_HEAT.THERM.NG_BIOGAS</t>
  </si>
  <si>
    <t>UED.ktoe.EU27.OIS.OIS.PROC_HEAT_ELEC.ELEC.ELEC</t>
  </si>
  <si>
    <t>UED.ktoe.EU27.OIS.OIS.DRYING.TOTAL.TOTAL</t>
  </si>
  <si>
    <t>UED.ktoe.EU27.OIS.OIS.DRYING.THERM.SOLIDS</t>
  </si>
  <si>
    <t>UED.ktoe.EU27.OIS.OIS.DRYING.THERM.LPG</t>
  </si>
  <si>
    <t>UED.ktoe.EU27.OIS.OIS.DRYING.THERM.DIESEL_LIQBIO</t>
  </si>
  <si>
    <t>UED.ktoe.EU27.OIS.OIS.DRYING.THERM.RFO</t>
  </si>
  <si>
    <t>UED.ktoe.EU27.OIS.OIS.DRYING.THERM.NG_BIOGAS</t>
  </si>
  <si>
    <t>UED.ktoe.EU27.OIS.OIS.DRYING_STEAM.TOTAL.TOTAL</t>
  </si>
  <si>
    <t>UED.ktoe.EU27.OIS.OIS.DRYING_STEAM.STEAM.SOLIDS</t>
  </si>
  <si>
    <t>UED.ktoe.EU27.OIS.OIS.DRYING_STEAM.STEAM.RFG</t>
  </si>
  <si>
    <t>UED.ktoe.EU27.OIS.OIS.DRYING_STEAM.STEAM.LPG</t>
  </si>
  <si>
    <t>UED.ktoe.EU27.OIS.OIS.DRYING_STEAM.STEAM.DIESEL_LIQBIO</t>
  </si>
  <si>
    <t>UED.ktoe.EU27.OIS.OIS.DRYING_STEAM.STEAM.RFO</t>
  </si>
  <si>
    <t>UED.ktoe.EU27.OIS.OIS.DRYING_STEAM.STEAM.OTHER</t>
  </si>
  <si>
    <t>UED.ktoe.EU27.OIS.OIS.DRYING_STEAM.STEAM.NG_BIOGAS</t>
  </si>
  <si>
    <t>UED.ktoe.EU27.OIS.OIS.DRYING_STEAM.STEAM.DERIVED</t>
  </si>
  <si>
    <t>UED.ktoe.EU27.OIS.OIS.DRYING_STEAM.STEAM.BIOMASS_WASTE</t>
  </si>
  <si>
    <t>UED.ktoe.EU27.OIS.OIS.DRYING_STEAM.STEAM.STEAM_DISTR</t>
  </si>
  <si>
    <t>UED.ktoe.EU27.OIS.OIS.DRYING_ELEC.ELEC.ELEC</t>
  </si>
  <si>
    <t>UED.ktoe.EU27.OIS.OIS.PROC_COOL_THERM.THERM.NG_BIOGAS</t>
  </si>
  <si>
    <t>UED.ktoe.EU27.OIS.OIS.PROC_COOL_STEAM.TOTAL.TOTAL</t>
  </si>
  <si>
    <t>UED.ktoe.EU27.OIS.OIS.PROC_COOL_STEAM.STEAM.SOLIDS</t>
  </si>
  <si>
    <t>UED.ktoe.EU27.OIS.OIS.PROC_COOL_STEAM.STEAM.RFG</t>
  </si>
  <si>
    <t>UED.ktoe.EU27.OIS.OIS.PROC_COOL_STEAM.STEAM.LPG</t>
  </si>
  <si>
    <t>UED.ktoe.EU27.OIS.OIS.PROC_COOL_STEAM.STEAM.DIESEL_LIQBIO</t>
  </si>
  <si>
    <t>UED.ktoe.EU27.OIS.OIS.PROC_COOL_STEAM.STEAM.RFO</t>
  </si>
  <si>
    <t>UED.ktoe.EU27.OIS.OIS.PROC_COOL_STEAM.STEAM.OTHER</t>
  </si>
  <si>
    <t>UED.ktoe.EU27.OIS.OIS.PROC_COOL_STEAM.STEAM.NG_BIOGAS</t>
  </si>
  <si>
    <t>UED.ktoe.EU27.OIS.OIS.PROC_COOL_STEAM.STEAM.DERIVED</t>
  </si>
  <si>
    <t>UED.ktoe.EU27.OIS.OIS.PROC_COOL_STEAM.STEAM.BIOMASS_WASTE</t>
  </si>
  <si>
    <t>UED.ktoe.EU27.OIS.OIS.PROC_COOL_STEAM.STEAM.STEAM_DISTR</t>
  </si>
  <si>
    <t>UED.ktoe.EU27.OIS.OIS.PROC_COOL_ELEC.ELEC.ELEC</t>
  </si>
  <si>
    <t>UED.ktoe.EU27.OIS.OIS.MOTOR.MECH.DIESEL_LIQBIO</t>
  </si>
  <si>
    <t>UED.ktoe.EU27.OIS.OIS.GENERIC.MECH.ELEC</t>
  </si>
  <si>
    <t>FUEL_EMI.ktCO2.EU27.OIS.OIS.TOTAL.TOTAL.TOTAL</t>
  </si>
  <si>
    <t>FUEL_EMI.ktCO2.EU27.OIS.OIS.LIGHT.GENERIC.ELEC</t>
  </si>
  <si>
    <t>FUEL_EMI.ktCO2.EU27.OIS.OIS.AIRCOMP.GENERIC.ELEC</t>
  </si>
  <si>
    <t>FUEL_EMI.ktCO2.EU27.OIS.OIS.MOTOR.GENERIC.ELEC</t>
  </si>
  <si>
    <t>FUEL_EMI.ktCO2.EU27.OIS.OIS.FANS.GENERIC.ELEC</t>
  </si>
  <si>
    <t>FUEL_EMI.ktCO2.EU27.OIS.OIS.LOW_ENTH.TOTAL.TOTAL</t>
  </si>
  <si>
    <t>FUEL_EMI.ktCO2.EU27.OIS.OIS.LOW_ENTH.THERM.DIESEL_LIQBIO</t>
  </si>
  <si>
    <t>FUEL_EMI.ktCO2.EU27.OIS.OIS.LOW_ENTH.THERM.NG_BIOGAS</t>
  </si>
  <si>
    <t>FUEL_EMI.ktCO2.EU27.OIS.OIS.LOW_ENTH.THERM.SOLAR_GEO</t>
  </si>
  <si>
    <t>FUEL_EMI.ktCO2.EU27.OIS.OIS.LOW_ENTH.HP.AMBIENT</t>
  </si>
  <si>
    <t>FUEL_EMI.ktCO2.EU27.OIS.OIS.LOW_ENTH.THERM.ELEC</t>
  </si>
  <si>
    <t>FUEL_EMI.ktCO2.EU27.OIS.OIS.PROCESSING.TOTAL.TOTAL</t>
  </si>
  <si>
    <t>FUEL_EMI.ktCO2.EU27.OIS.OIS.PROCESSING.STEAM.SOLIDS</t>
  </si>
  <si>
    <t>FUEL_EMI.ktCO2.EU27.OIS.OIS.PROCESSING.STEAM.RFG</t>
  </si>
  <si>
    <t>FUEL_EMI.ktCO2.EU27.OIS.OIS.PROCESSING.STEAM.LPG</t>
  </si>
  <si>
    <t>FUEL_EMI.ktCO2.EU27.OIS.OIS.PROCESSING.STEAM.DIESEL_LIQBIO</t>
  </si>
  <si>
    <t>FUEL_EMI.ktCO2.EU27.OIS.OIS.PROCESSING.STEAM.RFO</t>
  </si>
  <si>
    <t>FUEL_EMI.ktCO2.EU27.OIS.OIS.PROCESSING.STEAM.OTHER</t>
  </si>
  <si>
    <t>FUEL_EMI.ktCO2.EU27.OIS.OIS.PROCESSING.STEAM.NG_BIOGAS</t>
  </si>
  <si>
    <t>FUEL_EMI.ktCO2.EU27.OIS.OIS.PROCESSING.STEAM.DERIVED</t>
  </si>
  <si>
    <t>FUEL_EMI.ktCO2.EU27.OIS.OIS.PROCESSING.STEAM.BIOMASS_WASTE</t>
  </si>
  <si>
    <t>FUEL_EMI.ktCO2.EU27.OIS.OIS.PROCESSING.STEAM.STEAM_DISTR</t>
  </si>
  <si>
    <t>FUEL_EMI.ktCO2.EU27.OIS.OIS.PROC_HEAT.TOTAL.TOTAL</t>
  </si>
  <si>
    <t>FUEL_EMI.ktCO2.EU27.OIS.OIS.PROC_HEAT.THERM.SOLIDS</t>
  </si>
  <si>
    <t>FUEL_EMI.ktCO2.EU27.OIS.OIS.PROC_HEAT.THERM.LPG</t>
  </si>
  <si>
    <t>FUEL_EMI.ktCO2.EU27.OIS.OIS.PROC_HEAT.THERM.DIESEL_LIQBIO</t>
  </si>
  <si>
    <t>FUEL_EMI.ktCO2.EU27.OIS.OIS.PROC_HEAT.THERM.RFO</t>
  </si>
  <si>
    <t>FUEL_EMI.ktCO2.EU27.OIS.OIS.PROC_HEAT.THERM.NG_BIOGAS</t>
  </si>
  <si>
    <t>FUEL_EMI.ktCO2.EU27.OIS.OIS.PROC_HEAT_ELEC.ELEC.ELEC</t>
  </si>
  <si>
    <t>FUEL_EMI.ktCO2.EU27.OIS.OIS.DRYING.TOTAL.TOTAL</t>
  </si>
  <si>
    <t>FUEL_EMI.ktCO2.EU27.OIS.OIS.DRYING.THERM.SOLIDS</t>
  </si>
  <si>
    <t>FUEL_EMI.ktCO2.EU27.OIS.OIS.DRYING.THERM.LPG</t>
  </si>
  <si>
    <t>FUEL_EMI.ktCO2.EU27.OIS.OIS.DRYING.THERM.DIESEL_LIQBIO</t>
  </si>
  <si>
    <t>FUEL_EMI.ktCO2.EU27.OIS.OIS.DRYING.THERM.RFO</t>
  </si>
  <si>
    <t>FUEL_EMI.ktCO2.EU27.OIS.OIS.DRYING.THERM.NG_BIOGAS</t>
  </si>
  <si>
    <t>FUEL_EMI.ktCO2.EU27.OIS.OIS.DRYING_STEAM.TOTAL.TOTAL</t>
  </si>
  <si>
    <t>FUEL_EMI.ktCO2.EU27.OIS.OIS.DRYING_STEAM.STEAM.SOLIDS</t>
  </si>
  <si>
    <t>FUEL_EMI.ktCO2.EU27.OIS.OIS.DRYING_STEAM.STEAM.RFG</t>
  </si>
  <si>
    <t>FUEL_EMI.ktCO2.EU27.OIS.OIS.DRYING_STEAM.STEAM.LPG</t>
  </si>
  <si>
    <t>FUEL_EMI.ktCO2.EU27.OIS.OIS.DRYING_STEAM.STEAM.DIESEL_LIQBIO</t>
  </si>
  <si>
    <t>FUEL_EMI.ktCO2.EU27.OIS.OIS.DRYING_STEAM.STEAM.RFO</t>
  </si>
  <si>
    <t>FUEL_EMI.ktCO2.EU27.OIS.OIS.DRYING_STEAM.STEAM.OTHER</t>
  </si>
  <si>
    <t>FUEL_EMI.ktCO2.EU27.OIS.OIS.DRYING_STEAM.STEAM.NG_BIOGAS</t>
  </si>
  <si>
    <t>FUEL_EMI.ktCO2.EU27.OIS.OIS.DRYING_STEAM.STEAM.DERIVED</t>
  </si>
  <si>
    <t>FUEL_EMI.ktCO2.EU27.OIS.OIS.DRYING_STEAM.STEAM.BIOMASS_WASTE</t>
  </si>
  <si>
    <t>FUEL_EMI.ktCO2.EU27.OIS.OIS.DRYING_STEAM.STEAM.STEAM_DISTR</t>
  </si>
  <si>
    <t>FUEL_EMI.ktCO2.EU27.OIS.OIS.DRYING_ELEC.ELEC.ELEC</t>
  </si>
  <si>
    <t>FUEL_EMI.ktCO2.EU27.OIS.OIS.PROC_COOL_THERM.THERM.NG_BIOGAS</t>
  </si>
  <si>
    <t>FUEL_EMI.ktCO2.EU27.OIS.OIS.PROC_COOL_STEAM.TOTAL.TOTAL</t>
  </si>
  <si>
    <t>FUEL_EMI.ktCO2.EU27.OIS.OIS.PROC_COOL_STEAM.STEAM.SOLIDS</t>
  </si>
  <si>
    <t>FUEL_EMI.ktCO2.EU27.OIS.OIS.PROC_COOL_STEAM.STEAM.RFG</t>
  </si>
  <si>
    <t>FUEL_EMI.ktCO2.EU27.OIS.OIS.PROC_COOL_STEAM.STEAM.LPG</t>
  </si>
  <si>
    <t>FUEL_EMI.ktCO2.EU27.OIS.OIS.PROC_COOL_STEAM.STEAM.DIESEL_LIQBIO</t>
  </si>
  <si>
    <t>FUEL_EMI.ktCO2.EU27.OIS.OIS.PROC_COOL_STEAM.STEAM.RFO</t>
  </si>
  <si>
    <t>FUEL_EMI.ktCO2.EU27.OIS.OIS.PROC_COOL_STEAM.STEAM.OTHER</t>
  </si>
  <si>
    <t>FUEL_EMI.ktCO2.EU27.OIS.OIS.PROC_COOL_STEAM.STEAM.NG_BIOGAS</t>
  </si>
  <si>
    <t>FUEL_EMI.ktCO2.EU27.OIS.OIS.PROC_COOL_STEAM.STEAM.DERIVED</t>
  </si>
  <si>
    <t>FUEL_EMI.ktCO2.EU27.OIS.OIS.PROC_COOL_STEAM.STEAM.BIOMASS_WASTE</t>
  </si>
  <si>
    <t>FUEL_EMI.ktCO2.EU27.OIS.OIS.PROC_COOL_STEAM.STEAM.STEAM_DISTR</t>
  </si>
  <si>
    <t>FUEL_EMI.ktCO2.EU27.OIS.OIS.PROC_COOL_ELEC.ELEC.ELEC</t>
  </si>
  <si>
    <t>FUEL_EMI.ktCO2.EU27.OIS.OIS.MOTOR.MECH.DIESEL_LIQBIO</t>
  </si>
  <si>
    <t>FUEL_EMI.ktCO2.EU27.OIS.OIS.GENERIC.MECH.ELEC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</si>
</sst>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;\-#,##0.00;&quot;-&quot;"/>
    <numFmt numFmtId="166" formatCode="#,##0.0"/>
    <numFmt numFmtId="167" formatCode="0.000"/>
    <numFmt numFmtId="168" formatCode="#,##0;\-#,##0;&quot;-&quot;"/>
    <numFmt numFmtId="169" formatCode="#,##0.000"/>
    <numFmt numFmtId="170" formatCode="#,##0.000;\-#,##0.000;&quot;-&quot;"/>
    <numFmt numFmtId="171" formatCode="#,##0.0;\-#,##0.0;&quot;-&quot;"/>
    <numFmt numFmtId="172" formatCode="0.00%;\-0.00%;&quot;-&quot;"/>
    <numFmt numFmtId="173" formatCode="0.0"/>
    <numFmt numFmtId="174" formatCode="#,##0.0;\-#,##0.0;&quot;&quot;"/>
    <numFmt numFmtId="175" formatCode="0.00000"/>
    <numFmt numFmtId="176" formatCode="#,##0.000000"/>
    <numFmt numFmtId="177" formatCode="mmmm\ yyyy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C0000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3" tint="-0.499984740745262"/>
      <name val="Calibri"/>
      <family val="2"/>
      <scheme val="minor"/>
    </font>
    <font>
      <sz val="8"/>
      <color theme="9" tint="-0.49998474074526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i/>
      <sz val="8"/>
      <color rgb="FF00143C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10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963732"/>
      <name val="Calibri"/>
      <family val="2"/>
      <scheme val="minor"/>
    </font>
    <font>
      <sz val="8"/>
      <color rgb="FFE1690A"/>
      <name val="Calibri"/>
      <family val="2"/>
      <scheme val="minor"/>
    </font>
    <font>
      <i/>
      <sz val="8"/>
      <name val="Calibri"/>
      <family val="2"/>
      <scheme val="minor"/>
    </font>
    <font>
      <sz val="8"/>
      <color rgb="FF964605"/>
      <name val="Calibri"/>
      <family val="2"/>
      <scheme val="minor"/>
    </font>
    <font>
      <i/>
      <sz val="8"/>
      <color rgb="FF964605"/>
      <name val="Calibri"/>
      <family val="2"/>
      <scheme val="minor"/>
    </font>
    <font>
      <i/>
      <sz val="8"/>
      <color rgb="FF963732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color rgb="FFDC9696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</borders>
  <cellStyleXfs count="9">
    <xf numFmtId="0" fontId="0" fillId="0" borderId="0"/>
    <xf numFmtId="9" fontId="1" fillId="0" borderId="0"/>
    <xf numFmtId="0" fontId="3" fillId="0" borderId="0"/>
    <xf numFmtId="164" fontId="1" fillId="0" borderId="0"/>
    <xf numFmtId="0" fontId="8" fillId="0" borderId="0"/>
    <xf numFmtId="0" fontId="9" fillId="0" borderId="0"/>
    <xf numFmtId="9" fontId="8" fillId="0" borderId="0"/>
    <xf numFmtId="9" fontId="9" fillId="0" borderId="0"/>
    <xf numFmtId="0" fontId="1" fillId="0" borderId="0"/>
  </cellStyleXfs>
  <cellXfs count="359">
    <xf numFmtId="0" fontId="0" fillId="0" borderId="0" xfId="0"/>
    <xf numFmtId="0" fontId="10" fillId="2" borderId="0" xfId="4" applyFont="1" applyFill="1" applyAlignment="1">
      <alignment vertical="center"/>
    </xf>
    <xf numFmtId="0" fontId="10" fillId="2" borderId="0" xfId="4" applyFont="1" applyFill="1" applyAlignment="1">
      <alignment horizontal="left" vertical="center" indent="3"/>
    </xf>
    <xf numFmtId="0" fontId="15" fillId="2" borderId="0" xfId="4" applyFont="1" applyFill="1" applyAlignment="1">
      <alignment horizontal="right" vertical="center"/>
    </xf>
    <xf numFmtId="0" fontId="10" fillId="2" borderId="0" xfId="4" applyFont="1" applyFill="1" applyAlignment="1">
      <alignment horizontal="left" vertical="center" indent="1"/>
    </xf>
    <xf numFmtId="10" fontId="14" fillId="2" borderId="0" xfId="4" applyNumberFormat="1" applyFont="1" applyFill="1" applyAlignment="1">
      <alignment vertical="center"/>
    </xf>
    <xf numFmtId="0" fontId="11" fillId="2" borderId="0" xfId="4" applyFont="1" applyFill="1" applyAlignment="1">
      <alignment vertical="center"/>
    </xf>
    <xf numFmtId="10" fontId="10" fillId="2" borderId="0" xfId="4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8" fillId="3" borderId="2" xfId="4" applyFont="1" applyFill="1" applyBorder="1" applyAlignment="1">
      <alignment horizontal="left" vertical="center"/>
    </xf>
    <xf numFmtId="1" fontId="19" fillId="3" borderId="2" xfId="4" applyNumberFormat="1" applyFont="1" applyFill="1" applyBorder="1" applyAlignment="1">
      <alignment horizontal="center" vertical="center"/>
    </xf>
    <xf numFmtId="0" fontId="10" fillId="2" borderId="0" xfId="4" applyFont="1" applyFill="1" applyAlignment="1">
      <alignment horizontal="left" vertical="center" indent="4"/>
    </xf>
    <xf numFmtId="0" fontId="20" fillId="2" borderId="0" xfId="4" applyFont="1" applyFill="1" applyAlignment="1">
      <alignment horizontal="left" vertical="center" indent="1"/>
    </xf>
    <xf numFmtId="0" fontId="20" fillId="2" borderId="4" xfId="4" applyFont="1" applyFill="1" applyBorder="1" applyAlignment="1">
      <alignment horizontal="left" vertical="center" indent="1"/>
    </xf>
    <xf numFmtId="0" fontId="20" fillId="2" borderId="0" xfId="4" applyFont="1" applyFill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1"/>
    </xf>
    <xf numFmtId="0" fontId="20" fillId="2" borderId="1" xfId="4" applyFont="1" applyFill="1" applyBorder="1" applyAlignment="1">
      <alignment horizontal="left" vertical="center" indent="1"/>
    </xf>
    <xf numFmtId="0" fontId="20" fillId="2" borderId="7" xfId="4" applyFont="1" applyFill="1" applyBorder="1" applyAlignment="1">
      <alignment horizontal="left" vertical="center" indent="2"/>
    </xf>
    <xf numFmtId="0" fontId="20" fillId="2" borderId="0" xfId="4" applyFont="1" applyFill="1" applyAlignment="1">
      <alignment horizontal="left" vertical="center" indent="3"/>
    </xf>
    <xf numFmtId="0" fontId="20" fillId="2" borderId="4" xfId="4" applyFont="1" applyFill="1" applyBorder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2"/>
    </xf>
    <xf numFmtId="0" fontId="20" fillId="2" borderId="1" xfId="4" applyFont="1" applyFill="1" applyBorder="1" applyAlignment="1">
      <alignment horizontal="left" vertical="center" indent="2"/>
    </xf>
    <xf numFmtId="0" fontId="21" fillId="2" borderId="6" xfId="4" applyFont="1" applyFill="1" applyBorder="1" applyAlignment="1">
      <alignment horizontal="left" vertical="center" indent="4"/>
    </xf>
    <xf numFmtId="0" fontId="21" fillId="2" borderId="5" xfId="4" applyFont="1" applyFill="1" applyBorder="1" applyAlignment="1">
      <alignment horizontal="left" vertical="center" indent="4"/>
    </xf>
    <xf numFmtId="0" fontId="20" fillId="2" borderId="9" xfId="4" applyFont="1" applyFill="1" applyBorder="1" applyAlignment="1">
      <alignment horizontal="left" vertical="center" indent="2"/>
    </xf>
    <xf numFmtId="0" fontId="20" fillId="2" borderId="7" xfId="4" applyFont="1" applyFill="1" applyBorder="1" applyAlignment="1">
      <alignment horizontal="left" vertical="center" indent="1"/>
    </xf>
    <xf numFmtId="0" fontId="21" fillId="2" borderId="6" xfId="4" applyFont="1" applyFill="1" applyBorder="1" applyAlignment="1">
      <alignment horizontal="left" vertical="center" indent="3"/>
    </xf>
    <xf numFmtId="0" fontId="21" fillId="2" borderId="5" xfId="4" applyFont="1" applyFill="1" applyBorder="1" applyAlignment="1">
      <alignment horizontal="left" vertical="center" indent="3"/>
    </xf>
    <xf numFmtId="0" fontId="20" fillId="2" borderId="8" xfId="4" applyFont="1" applyFill="1" applyBorder="1" applyAlignment="1">
      <alignment horizontal="left" vertical="center" indent="1"/>
    </xf>
    <xf numFmtId="0" fontId="24" fillId="2" borderId="2" xfId="4" applyFont="1" applyFill="1" applyBorder="1" applyAlignment="1">
      <alignment horizontal="left" vertical="center" indent="1"/>
    </xf>
    <xf numFmtId="0" fontId="22" fillId="4" borderId="2" xfId="4" applyFont="1" applyFill="1" applyBorder="1" applyAlignment="1">
      <alignment horizontal="left" vertical="center"/>
    </xf>
    <xf numFmtId="0" fontId="24" fillId="5" borderId="2" xfId="4" applyFont="1" applyFill="1" applyBorder="1" applyAlignment="1">
      <alignment horizontal="left" vertical="center" indent="1"/>
    </xf>
    <xf numFmtId="0" fontId="26" fillId="4" borderId="2" xfId="4" applyFont="1" applyFill="1" applyBorder="1" applyAlignment="1">
      <alignment horizontal="left" vertical="center"/>
    </xf>
    <xf numFmtId="0" fontId="27" fillId="4" borderId="2" xfId="4" applyFont="1" applyFill="1" applyBorder="1" applyAlignment="1">
      <alignment vertical="center"/>
    </xf>
    <xf numFmtId="0" fontId="28" fillId="5" borderId="2" xfId="4" applyFont="1" applyFill="1" applyBorder="1" applyAlignment="1">
      <alignment horizontal="left" vertical="center" indent="1"/>
    </xf>
    <xf numFmtId="0" fontId="30" fillId="5" borderId="2" xfId="4" applyFont="1" applyFill="1" applyBorder="1" applyAlignment="1">
      <alignment horizontal="left" vertical="center" indent="1"/>
    </xf>
    <xf numFmtId="0" fontId="31" fillId="2" borderId="2" xfId="4" applyFont="1" applyFill="1" applyBorder="1" applyAlignment="1">
      <alignment horizontal="left" vertical="center" indent="2"/>
    </xf>
    <xf numFmtId="0" fontId="32" fillId="2" borderId="0" xfId="4" applyFont="1" applyFill="1" applyAlignment="1">
      <alignment horizontal="left" vertical="center" indent="3"/>
    </xf>
    <xf numFmtId="0" fontId="32" fillId="2" borderId="1" xfId="4" applyFont="1" applyFill="1" applyBorder="1" applyAlignment="1">
      <alignment horizontal="left" vertical="center" indent="3"/>
    </xf>
    <xf numFmtId="0" fontId="33" fillId="2" borderId="2" xfId="4" applyFont="1" applyFill="1" applyBorder="1" applyAlignment="1">
      <alignment horizontal="left" vertical="center" indent="2"/>
    </xf>
    <xf numFmtId="0" fontId="33" fillId="2" borderId="9" xfId="4" applyFont="1" applyFill="1" applyBorder="1" applyAlignment="1">
      <alignment horizontal="left" vertical="center" indent="2"/>
    </xf>
    <xf numFmtId="0" fontId="33" fillId="2" borderId="1" xfId="4" applyFont="1" applyFill="1" applyBorder="1" applyAlignment="1">
      <alignment horizontal="left" vertical="center" indent="2"/>
    </xf>
    <xf numFmtId="0" fontId="34" fillId="2" borderId="2" xfId="4" applyFont="1" applyFill="1" applyBorder="1" applyAlignment="1">
      <alignment horizontal="left" vertical="center" indent="2"/>
    </xf>
    <xf numFmtId="0" fontId="34" fillId="2" borderId="9" xfId="4" applyFont="1" applyFill="1" applyBorder="1" applyAlignment="1">
      <alignment horizontal="left" vertical="center" indent="3"/>
    </xf>
    <xf numFmtId="0" fontId="34" fillId="2" borderId="0" xfId="4" applyFont="1" applyFill="1" applyAlignment="1">
      <alignment horizontal="left" vertical="center" indent="3"/>
    </xf>
    <xf numFmtId="0" fontId="34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3"/>
    </xf>
    <xf numFmtId="0" fontId="20" fillId="2" borderId="1" xfId="4" applyFont="1" applyFill="1" applyBorder="1" applyAlignment="1">
      <alignment horizontal="left" vertical="center" indent="3"/>
    </xf>
    <xf numFmtId="0" fontId="0" fillId="2" borderId="0" xfId="0" applyFill="1"/>
    <xf numFmtId="0" fontId="34" fillId="2" borderId="1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2"/>
    </xf>
    <xf numFmtId="0" fontId="34" fillId="2" borderId="1" xfId="4" applyFont="1" applyFill="1" applyBorder="1" applyAlignment="1">
      <alignment horizontal="left" vertical="center" indent="2"/>
    </xf>
    <xf numFmtId="0" fontId="16" fillId="2" borderId="0" xfId="4" applyFont="1" applyFill="1" applyAlignment="1">
      <alignment horizontal="left" vertical="center" indent="3"/>
    </xf>
    <xf numFmtId="0" fontId="13" fillId="2" borderId="0" xfId="4" applyFont="1" applyFill="1" applyAlignment="1">
      <alignment horizontal="left" vertical="center" indent="3"/>
    </xf>
    <xf numFmtId="0" fontId="31" fillId="2" borderId="9" xfId="4" applyFont="1" applyFill="1" applyBorder="1" applyAlignment="1">
      <alignment horizontal="left" vertical="center" indent="2"/>
    </xf>
    <xf numFmtId="0" fontId="31" fillId="2" borderId="10" xfId="4" applyFont="1" applyFill="1" applyBorder="1" applyAlignment="1">
      <alignment horizontal="left" vertical="center" indent="2"/>
    </xf>
    <xf numFmtId="0" fontId="33" fillId="2" borderId="4" xfId="4" applyFont="1" applyFill="1" applyBorder="1" applyAlignment="1">
      <alignment horizontal="left" vertical="center" indent="2"/>
    </xf>
    <xf numFmtId="0" fontId="14" fillId="2" borderId="0" xfId="4" applyFont="1" applyFill="1" applyAlignment="1">
      <alignment horizontal="left" vertical="center" indent="3"/>
    </xf>
    <xf numFmtId="0" fontId="20" fillId="2" borderId="0" xfId="4" applyFont="1" applyFill="1" applyAlignment="1">
      <alignment horizontal="left" vertical="center" indent="4"/>
    </xf>
    <xf numFmtId="0" fontId="37" fillId="2" borderId="0" xfId="4" applyFont="1" applyFill="1" applyAlignment="1">
      <alignment horizontal="left" vertical="center" indent="3"/>
    </xf>
    <xf numFmtId="0" fontId="37" fillId="2" borderId="1" xfId="4" applyFont="1" applyFill="1" applyBorder="1" applyAlignment="1">
      <alignment horizontal="left" vertical="center" indent="3"/>
    </xf>
    <xf numFmtId="0" fontId="38" fillId="2" borderId="0" xfId="4" applyFont="1" applyFill="1" applyAlignment="1">
      <alignment horizontal="left" vertical="center" indent="3"/>
    </xf>
    <xf numFmtId="0" fontId="38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4"/>
    </xf>
    <xf numFmtId="0" fontId="19" fillId="3" borderId="2" xfId="4" applyFont="1" applyFill="1" applyBorder="1" applyAlignment="1">
      <alignment horizontal="center" vertical="center" shrinkToFit="1"/>
    </xf>
    <xf numFmtId="0" fontId="10" fillId="2" borderId="0" xfId="4" applyFont="1" applyFill="1" applyAlignment="1">
      <alignment vertical="center" shrinkToFit="1"/>
    </xf>
    <xf numFmtId="0" fontId="31" fillId="2" borderId="9" xfId="4" applyFont="1" applyFill="1" applyBorder="1" applyAlignment="1">
      <alignment vertical="center" shrinkToFit="1"/>
    </xf>
    <xf numFmtId="0" fontId="31" fillId="2" borderId="10" xfId="4" applyFont="1" applyFill="1" applyBorder="1" applyAlignment="1">
      <alignment vertical="center" shrinkToFit="1"/>
    </xf>
    <xf numFmtId="0" fontId="32" fillId="2" borderId="0" xfId="4" applyFont="1" applyFill="1" applyAlignment="1">
      <alignment vertical="center" shrinkToFit="1"/>
    </xf>
    <xf numFmtId="0" fontId="33" fillId="2" borderId="4" xfId="4" applyFont="1" applyFill="1" applyBorder="1" applyAlignment="1">
      <alignment vertical="center" shrinkToFit="1"/>
    </xf>
    <xf numFmtId="0" fontId="20" fillId="2" borderId="0" xfId="4" applyFont="1" applyFill="1" applyAlignment="1">
      <alignment vertical="center" shrinkToFit="1"/>
    </xf>
    <xf numFmtId="0" fontId="37" fillId="2" borderId="0" xfId="4" applyFont="1" applyFill="1" applyAlignment="1">
      <alignment vertical="center" shrinkToFit="1"/>
    </xf>
    <xf numFmtId="0" fontId="35" fillId="2" borderId="0" xfId="4" applyFont="1" applyFill="1" applyAlignment="1">
      <alignment vertical="center" shrinkToFit="1"/>
    </xf>
    <xf numFmtId="0" fontId="37" fillId="2" borderId="1" xfId="4" applyFont="1" applyFill="1" applyBorder="1" applyAlignment="1">
      <alignment vertical="center" shrinkToFit="1"/>
    </xf>
    <xf numFmtId="0" fontId="16" fillId="2" borderId="0" xfId="4" applyFont="1" applyFill="1" applyAlignment="1">
      <alignment vertical="center" shrinkToFit="1"/>
    </xf>
    <xf numFmtId="0" fontId="31" fillId="2" borderId="9" xfId="1" applyNumberFormat="1" applyFont="1" applyFill="1" applyBorder="1" applyAlignment="1">
      <alignment vertical="center" shrinkToFit="1"/>
    </xf>
    <xf numFmtId="0" fontId="31" fillId="2" borderId="0" xfId="1" applyNumberFormat="1" applyFont="1" applyFill="1" applyAlignment="1">
      <alignment vertical="center" shrinkToFit="1"/>
    </xf>
    <xf numFmtId="0" fontId="31" fillId="2" borderId="10" xfId="1" applyNumberFormat="1" applyFont="1" applyFill="1" applyBorder="1" applyAlignment="1">
      <alignment vertical="center" shrinkToFit="1"/>
    </xf>
    <xf numFmtId="0" fontId="33" fillId="2" borderId="0" xfId="1" applyNumberFormat="1" applyFont="1" applyFill="1" applyAlignment="1">
      <alignment vertical="center" shrinkToFit="1"/>
    </xf>
    <xf numFmtId="0" fontId="38" fillId="2" borderId="0" xfId="1" applyNumberFormat="1" applyFont="1" applyFill="1" applyAlignment="1">
      <alignment vertical="center" shrinkToFit="1"/>
    </xf>
    <xf numFmtId="0" fontId="38" fillId="2" borderId="1" xfId="1" applyNumberFormat="1" applyFont="1" applyFill="1" applyBorder="1" applyAlignment="1">
      <alignment vertical="center" shrinkToFit="1"/>
    </xf>
    <xf numFmtId="0" fontId="33" fillId="2" borderId="1" xfId="1" applyNumberFormat="1" applyFont="1" applyFill="1" applyBorder="1" applyAlignment="1">
      <alignment vertical="center" shrinkToFit="1"/>
    </xf>
    <xf numFmtId="0" fontId="34" fillId="2" borderId="9" xfId="4" applyFont="1" applyFill="1" applyBorder="1" applyAlignment="1">
      <alignment vertical="center" shrinkToFit="1"/>
    </xf>
    <xf numFmtId="0" fontId="34" fillId="2" borderId="1" xfId="4" applyFont="1" applyFill="1" applyBorder="1" applyAlignment="1">
      <alignment vertical="center" shrinkToFit="1"/>
    </xf>
    <xf numFmtId="0" fontId="20" fillId="2" borderId="9" xfId="4" applyFont="1" applyFill="1" applyBorder="1" applyAlignment="1">
      <alignment vertical="center" shrinkToFit="1"/>
    </xf>
    <xf numFmtId="0" fontId="20" fillId="2" borderId="1" xfId="4" applyFont="1" applyFill="1" applyBorder="1" applyAlignment="1">
      <alignment vertical="center" shrinkToFit="1"/>
    </xf>
    <xf numFmtId="0" fontId="15" fillId="2" borderId="0" xfId="4" applyFont="1" applyFill="1" applyAlignment="1">
      <alignment vertical="center" shrinkToFit="1"/>
    </xf>
    <xf numFmtId="0" fontId="27" fillId="4" borderId="2" xfId="4" applyFont="1" applyFill="1" applyBorder="1" applyAlignment="1">
      <alignment vertical="center" shrinkToFit="1"/>
    </xf>
    <xf numFmtId="0" fontId="29" fillId="5" borderId="2" xfId="4" applyFont="1" applyFill="1" applyBorder="1" applyAlignment="1">
      <alignment vertical="center" shrinkToFit="1"/>
    </xf>
    <xf numFmtId="0" fontId="31" fillId="2" borderId="2" xfId="4" applyFont="1" applyFill="1" applyBorder="1" applyAlignment="1">
      <alignment vertical="center" shrinkToFit="1"/>
    </xf>
    <xf numFmtId="0" fontId="32" fillId="2" borderId="1" xfId="4" applyFont="1" applyFill="1" applyBorder="1" applyAlignment="1">
      <alignment vertical="center" shrinkToFit="1"/>
    </xf>
    <xf numFmtId="0" fontId="33" fillId="2" borderId="2" xfId="4" applyFont="1" applyFill="1" applyBorder="1" applyAlignment="1">
      <alignment vertical="center" shrinkToFit="1"/>
    </xf>
    <xf numFmtId="0" fontId="34" fillId="2" borderId="2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 shrinkToFit="1"/>
    </xf>
    <xf numFmtId="0" fontId="30" fillId="5" borderId="2" xfId="1" applyNumberFormat="1" applyFont="1" applyFill="1" applyBorder="1" applyAlignment="1">
      <alignment vertical="center" shrinkToFit="1"/>
    </xf>
    <xf numFmtId="0" fontId="33" fillId="2" borderId="9" xfId="4" applyFont="1" applyFill="1" applyBorder="1" applyAlignment="1">
      <alignment vertical="center" shrinkToFit="1"/>
    </xf>
    <xf numFmtId="0" fontId="33" fillId="2" borderId="1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/>
    </xf>
    <xf numFmtId="0" fontId="34" fillId="2" borderId="0" xfId="4" applyFont="1" applyFill="1" applyAlignment="1">
      <alignment horizontal="left" vertical="center" indent="2"/>
    </xf>
    <xf numFmtId="0" fontId="34" fillId="2" borderId="8" xfId="4" applyFont="1" applyFill="1" applyBorder="1" applyAlignment="1">
      <alignment horizontal="left" vertical="center" indent="2"/>
    </xf>
    <xf numFmtId="0" fontId="37" fillId="2" borderId="10" xfId="4" applyFont="1" applyFill="1" applyBorder="1" applyAlignment="1">
      <alignment horizontal="left" vertical="center" indent="3"/>
    </xf>
    <xf numFmtId="0" fontId="37" fillId="2" borderId="10" xfId="4" applyFont="1" applyFill="1" applyBorder="1" applyAlignment="1">
      <alignment vertical="center" shrinkToFit="1"/>
    </xf>
    <xf numFmtId="0" fontId="38" fillId="2" borderId="10" xfId="4" applyFont="1" applyFill="1" applyBorder="1" applyAlignment="1">
      <alignment horizontal="left" vertical="center" indent="3"/>
    </xf>
    <xf numFmtId="0" fontId="38" fillId="2" borderId="10" xfId="1" applyNumberFormat="1" applyFont="1" applyFill="1" applyBorder="1" applyAlignment="1">
      <alignment vertical="center" shrinkToFit="1"/>
    </xf>
    <xf numFmtId="0" fontId="34" fillId="2" borderId="8" xfId="4" applyFont="1" applyFill="1" applyBorder="1" applyAlignment="1">
      <alignment vertical="center" shrinkToFit="1"/>
    </xf>
    <xf numFmtId="0" fontId="34" fillId="2" borderId="8" xfId="1" applyNumberFormat="1" applyFont="1" applyFill="1" applyBorder="1" applyAlignment="1">
      <alignment vertical="center" shrinkToFit="1"/>
    </xf>
    <xf numFmtId="0" fontId="34" fillId="2" borderId="0" xfId="4" applyFont="1" applyFill="1" applyAlignment="1">
      <alignment horizontal="left" vertical="center" indent="1"/>
    </xf>
    <xf numFmtId="0" fontId="22" fillId="5" borderId="2" xfId="4" applyFont="1" applyFill="1" applyBorder="1" applyAlignment="1">
      <alignment horizontal="left" vertical="center" indent="1"/>
    </xf>
    <xf numFmtId="0" fontId="23" fillId="5" borderId="2" xfId="4" applyFont="1" applyFill="1" applyBorder="1" applyAlignment="1">
      <alignment vertical="center" shrinkToFit="1"/>
    </xf>
    <xf numFmtId="0" fontId="22" fillId="5" borderId="2" xfId="4" applyFont="1" applyFill="1" applyBorder="1" applyAlignment="1">
      <alignment horizontal="left" vertical="center"/>
    </xf>
    <xf numFmtId="0" fontId="30" fillId="5" borderId="9" xfId="1" applyNumberFormat="1" applyFont="1" applyFill="1" applyBorder="1" applyAlignment="1">
      <alignment vertical="center" shrinkToFit="1"/>
    </xf>
    <xf numFmtId="0" fontId="23" fillId="4" borderId="2" xfId="4" applyFont="1" applyFill="1" applyBorder="1" applyAlignment="1">
      <alignment vertical="center" shrinkToFit="1"/>
    </xf>
    <xf numFmtId="3" fontId="23" fillId="4" borderId="2" xfId="4" applyNumberFormat="1" applyFont="1" applyFill="1" applyBorder="1" applyAlignment="1">
      <alignment vertical="center"/>
    </xf>
    <xf numFmtId="0" fontId="24" fillId="5" borderId="9" xfId="4" applyFont="1" applyFill="1" applyBorder="1" applyAlignment="1">
      <alignment horizontal="left" vertical="center" indent="1"/>
    </xf>
    <xf numFmtId="0" fontId="22" fillId="5" borderId="9" xfId="4" applyFont="1" applyFill="1" applyBorder="1" applyAlignment="1">
      <alignment horizontal="left" vertical="center"/>
    </xf>
    <xf numFmtId="0" fontId="34" fillId="2" borderId="0" xfId="1" applyNumberFormat="1" applyFont="1" applyFill="1" applyAlignment="1">
      <alignment horizontal="center" vertical="center"/>
    </xf>
    <xf numFmtId="0" fontId="34" fillId="2" borderId="0" xfId="4" applyFont="1" applyFill="1" applyAlignment="1">
      <alignment horizontal="left" vertical="center" indent="5"/>
    </xf>
    <xf numFmtId="0" fontId="23" fillId="5" borderId="9" xfId="4" applyFont="1" applyFill="1" applyBorder="1" applyAlignment="1">
      <alignment vertical="center" shrinkToFit="1"/>
    </xf>
    <xf numFmtId="0" fontId="23" fillId="5" borderId="0" xfId="4" applyFont="1" applyFill="1" applyAlignment="1">
      <alignment vertical="center" shrinkToFit="1"/>
    </xf>
    <xf numFmtId="0" fontId="10" fillId="2" borderId="0" xfId="1" applyNumberFormat="1" applyFont="1" applyFill="1" applyAlignment="1">
      <alignment horizontal="center" vertical="center" shrinkToFit="1"/>
    </xf>
    <xf numFmtId="0" fontId="34" fillId="2" borderId="0" xfId="1" applyNumberFormat="1" applyFont="1" applyFill="1" applyAlignment="1">
      <alignment horizontal="center" vertical="center" shrinkToFit="1"/>
    </xf>
    <xf numFmtId="0" fontId="20" fillId="2" borderId="0" xfId="1" applyNumberFormat="1" applyFont="1" applyFill="1" applyAlignment="1">
      <alignment vertical="center" shrinkToFit="1"/>
    </xf>
    <xf numFmtId="0" fontId="20" fillId="2" borderId="1" xfId="1" applyNumberFormat="1" applyFont="1" applyFill="1" applyBorder="1" applyAlignment="1">
      <alignment vertical="center" shrinkToFit="1"/>
    </xf>
    <xf numFmtId="0" fontId="10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/>
    </xf>
    <xf numFmtId="0" fontId="39" fillId="2" borderId="8" xfId="1" applyNumberFormat="1" applyFont="1" applyFill="1" applyBorder="1" applyAlignment="1">
      <alignment vertical="center" shrinkToFit="1"/>
    </xf>
    <xf numFmtId="0" fontId="14" fillId="2" borderId="0" xfId="1" applyNumberFormat="1" applyFont="1" applyFill="1" applyAlignment="1">
      <alignment horizontal="center" vertical="center"/>
    </xf>
    <xf numFmtId="0" fontId="14" fillId="2" borderId="0" xfId="1" applyNumberFormat="1" applyFont="1" applyFill="1" applyAlignment="1">
      <alignment vertical="center"/>
    </xf>
    <xf numFmtId="0" fontId="14" fillId="2" borderId="0" xfId="4" applyFont="1" applyFill="1" applyAlignment="1">
      <alignment horizontal="left" vertical="center" indent="5"/>
    </xf>
    <xf numFmtId="0" fontId="40" fillId="2" borderId="0" xfId="4" applyFont="1" applyFill="1" applyAlignment="1">
      <alignment vertical="center"/>
    </xf>
    <xf numFmtId="0" fontId="33" fillId="2" borderId="8" xfId="4" applyFont="1" applyFill="1" applyBorder="1" applyAlignment="1">
      <alignment horizontal="left" vertical="center" indent="2"/>
    </xf>
    <xf numFmtId="0" fontId="33" fillId="2" borderId="3" xfId="4" applyFont="1" applyFill="1" applyBorder="1" applyAlignment="1">
      <alignment horizontal="left" vertical="center" indent="2"/>
    </xf>
    <xf numFmtId="0" fontId="34" fillId="2" borderId="4" xfId="4" applyFont="1" applyFill="1" applyBorder="1" applyAlignment="1">
      <alignment horizontal="left" vertical="center" indent="2"/>
    </xf>
    <xf numFmtId="0" fontId="41" fillId="2" borderId="0" xfId="4" applyFont="1" applyFill="1" applyAlignment="1">
      <alignment horizontal="left" vertical="center" indent="3"/>
    </xf>
    <xf numFmtId="0" fontId="34" fillId="2" borderId="4" xfId="4" applyFont="1" applyFill="1" applyBorder="1" applyAlignment="1">
      <alignment vertical="center" shrinkToFit="1"/>
    </xf>
    <xf numFmtId="0" fontId="41" fillId="2" borderId="0" xfId="4" applyFont="1" applyFill="1" applyAlignment="1">
      <alignment vertical="center" shrinkToFit="1"/>
    </xf>
    <xf numFmtId="0" fontId="33" fillId="2" borderId="3" xfId="4" applyFont="1" applyFill="1" applyBorder="1" applyAlignment="1">
      <alignment vertical="center" shrinkToFit="1"/>
    </xf>
    <xf numFmtId="0" fontId="33" fillId="2" borderId="8" xfId="4" applyFont="1" applyFill="1" applyBorder="1" applyAlignment="1">
      <alignment vertical="center" shrinkToFit="1"/>
    </xf>
    <xf numFmtId="0" fontId="34" fillId="2" borderId="4" xfId="1" applyNumberFormat="1" applyFont="1" applyFill="1" applyBorder="1" applyAlignment="1">
      <alignment vertical="center" shrinkToFit="1"/>
    </xf>
    <xf numFmtId="0" fontId="37" fillId="2" borderId="0" xfId="1" applyNumberFormat="1" applyFont="1" applyFill="1" applyAlignment="1">
      <alignment vertical="center" shrinkToFit="1"/>
    </xf>
    <xf numFmtId="0" fontId="14" fillId="2" borderId="0" xfId="4" applyFont="1" applyFill="1" applyAlignment="1">
      <alignment horizontal="left" vertical="center" indent="1"/>
    </xf>
    <xf numFmtId="0" fontId="36" fillId="2" borderId="0" xfId="4" applyFont="1" applyFill="1" applyAlignment="1">
      <alignment horizontal="right" vertical="center"/>
    </xf>
    <xf numFmtId="0" fontId="34" fillId="2" borderId="0" xfId="4" applyFont="1" applyFill="1" applyAlignment="1">
      <alignment horizontal="left" vertical="center" wrapText="1" indent="1"/>
    </xf>
    <xf numFmtId="0" fontId="36" fillId="2" borderId="0" xfId="4" applyFont="1" applyFill="1" applyAlignment="1">
      <alignment vertical="center" shrinkToFit="1"/>
    </xf>
    <xf numFmtId="0" fontId="35" fillId="2" borderId="1" xfId="4" applyFont="1" applyFill="1" applyBorder="1" applyAlignment="1">
      <alignment horizontal="left" vertical="center" indent="4"/>
    </xf>
    <xf numFmtId="0" fontId="35" fillId="2" borderId="0" xfId="4" applyFont="1" applyFill="1" applyAlignment="1">
      <alignment horizontal="left" vertical="center" indent="5"/>
    </xf>
    <xf numFmtId="0" fontId="35" fillId="2" borderId="1" xfId="4" applyFont="1" applyFill="1" applyBorder="1" applyAlignment="1">
      <alignment vertical="center" shrinkToFit="1"/>
    </xf>
    <xf numFmtId="0" fontId="37" fillId="2" borderId="1" xfId="1" applyNumberFormat="1" applyFont="1" applyFill="1" applyBorder="1" applyAlignment="1">
      <alignment vertical="center" shrinkToFit="1"/>
    </xf>
    <xf numFmtId="0" fontId="12" fillId="2" borderId="0" xfId="1" applyNumberFormat="1" applyFont="1" applyFill="1" applyAlignment="1">
      <alignment vertical="center" shrinkToFit="1"/>
    </xf>
    <xf numFmtId="0" fontId="37" fillId="2" borderId="10" xfId="1" applyNumberFormat="1" applyFont="1" applyFill="1" applyBorder="1" applyAlignment="1">
      <alignment vertical="center" shrinkToFit="1"/>
    </xf>
    <xf numFmtId="0" fontId="14" fillId="2" borderId="1" xfId="4" applyFont="1" applyFill="1" applyBorder="1" applyAlignment="1">
      <alignment horizontal="left" vertical="center" indent="2"/>
    </xf>
    <xf numFmtId="0" fontId="14" fillId="2" borderId="1" xfId="4" applyFont="1" applyFill="1" applyBorder="1" applyAlignment="1">
      <alignment vertical="center" shrinkToFit="1"/>
    </xf>
    <xf numFmtId="0" fontId="22" fillId="4" borderId="9" xfId="4" applyFont="1" applyFill="1" applyBorder="1" applyAlignment="1">
      <alignment horizontal="left" vertical="center"/>
    </xf>
    <xf numFmtId="0" fontId="22" fillId="4" borderId="1" xfId="4" applyFont="1" applyFill="1" applyBorder="1" applyAlignment="1">
      <alignment horizontal="left" vertical="center"/>
    </xf>
    <xf numFmtId="0" fontId="22" fillId="5" borderId="3" xfId="4" applyFont="1" applyFill="1" applyBorder="1" applyAlignment="1">
      <alignment horizontal="left" vertical="center" indent="1"/>
    </xf>
    <xf numFmtId="0" fontId="22" fillId="5" borderId="10" xfId="4" applyFont="1" applyFill="1" applyBorder="1" applyAlignment="1">
      <alignment horizontal="left" vertical="center" indent="1"/>
    </xf>
    <xf numFmtId="0" fontId="22" fillId="5" borderId="0" xfId="4" applyFont="1" applyFill="1" applyAlignment="1">
      <alignment horizontal="left" vertical="center"/>
    </xf>
    <xf numFmtId="0" fontId="22" fillId="5" borderId="1" xfId="4" applyFont="1" applyFill="1" applyBorder="1" applyAlignment="1">
      <alignment horizontal="left" vertical="center"/>
    </xf>
    <xf numFmtId="0" fontId="23" fillId="4" borderId="9" xfId="4" applyFont="1" applyFill="1" applyBorder="1" applyAlignment="1">
      <alignment vertical="center" shrinkToFit="1"/>
    </xf>
    <xf numFmtId="0" fontId="23" fillId="5" borderId="3" xfId="4" applyFont="1" applyFill="1" applyBorder="1" applyAlignment="1">
      <alignment vertical="center" shrinkToFit="1"/>
    </xf>
    <xf numFmtId="0" fontId="23" fillId="5" borderId="10" xfId="4" applyFont="1" applyFill="1" applyBorder="1" applyAlignment="1">
      <alignment vertical="center" shrinkToFit="1"/>
    </xf>
    <xf numFmtId="0" fontId="23" fillId="4" borderId="1" xfId="4" applyFont="1" applyFill="1" applyBorder="1" applyAlignment="1">
      <alignment vertical="center" shrinkToFit="1"/>
    </xf>
    <xf numFmtId="0" fontId="23" fillId="5" borderId="1" xfId="4" applyFont="1" applyFill="1" applyBorder="1" applyAlignment="1">
      <alignment vertical="center" shrinkToFit="1"/>
    </xf>
    <xf numFmtId="0" fontId="37" fillId="2" borderId="4" xfId="4" applyFont="1" applyFill="1" applyBorder="1" applyAlignment="1">
      <alignment horizontal="left" vertical="center" indent="3"/>
    </xf>
    <xf numFmtId="0" fontId="37" fillId="2" borderId="3" xfId="4" applyFont="1" applyFill="1" applyBorder="1" applyAlignment="1">
      <alignment horizontal="left" vertical="center" indent="3"/>
    </xf>
    <xf numFmtId="0" fontId="37" fillId="2" borderId="4" xfId="4" applyFont="1" applyFill="1" applyBorder="1" applyAlignment="1">
      <alignment vertical="center" shrinkToFit="1"/>
    </xf>
    <xf numFmtId="0" fontId="37" fillId="2" borderId="3" xfId="4" applyFont="1" applyFill="1" applyBorder="1" applyAlignment="1">
      <alignment vertical="center" shrinkToFit="1"/>
    </xf>
    <xf numFmtId="0" fontId="37" fillId="2" borderId="9" xfId="4" applyFont="1" applyFill="1" applyBorder="1" applyAlignment="1">
      <alignment horizontal="left" vertical="center" indent="3"/>
    </xf>
    <xf numFmtId="0" fontId="37" fillId="2" borderId="9" xfId="4" applyFont="1" applyFill="1" applyBorder="1" applyAlignment="1">
      <alignment vertical="center" shrinkToFit="1"/>
    </xf>
    <xf numFmtId="0" fontId="14" fillId="2" borderId="9" xfId="4" applyFont="1" applyFill="1" applyBorder="1" applyAlignment="1">
      <alignment vertical="center"/>
    </xf>
    <xf numFmtId="0" fontId="14" fillId="2" borderId="9" xfId="4" applyFont="1" applyFill="1" applyBorder="1" applyAlignment="1">
      <alignment vertical="center" shrinkToFit="1"/>
    </xf>
    <xf numFmtId="0" fontId="14" fillId="2" borderId="0" xfId="4" applyFont="1" applyFill="1" applyAlignment="1">
      <alignment vertical="center" shrinkToFit="1"/>
    </xf>
    <xf numFmtId="0" fontId="31" fillId="2" borderId="0" xfId="4" applyFont="1" applyFill="1" applyAlignment="1">
      <alignment vertical="center" shrinkToFit="1"/>
    </xf>
    <xf numFmtId="0" fontId="33" fillId="2" borderId="0" xfId="4" applyFont="1" applyFill="1" applyAlignment="1">
      <alignment vertical="center" shrinkToFit="1"/>
    </xf>
    <xf numFmtId="0" fontId="7" fillId="2" borderId="0" xfId="0" applyFont="1" applyFill="1"/>
    <xf numFmtId="0" fontId="1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6" fillId="2" borderId="1" xfId="0" applyFont="1" applyFill="1" applyBorder="1"/>
    <xf numFmtId="0" fontId="5" fillId="2" borderId="0" xfId="0" applyFont="1" applyFill="1"/>
    <xf numFmtId="0" fontId="25" fillId="2" borderId="0" xfId="2" applyFont="1" applyFill="1"/>
    <xf numFmtId="0" fontId="25" fillId="2" borderId="0" xfId="2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4" fillId="2" borderId="0" xfId="2" applyFont="1" applyFill="1"/>
    <xf numFmtId="0" fontId="3" fillId="2" borderId="0" xfId="2" applyFill="1"/>
    <xf numFmtId="0" fontId="4" fillId="2" borderId="0" xfId="2" applyFont="1" applyFill="1" applyAlignment="1">
      <alignment horizontal="left" indent="1"/>
    </xf>
    <xf numFmtId="0" fontId="42" fillId="2" borderId="1" xfId="0" applyFont="1" applyFill="1" applyBorder="1"/>
    <xf numFmtId="0" fontId="43" fillId="2" borderId="0" xfId="0" applyFont="1" applyFill="1"/>
    <xf numFmtId="0" fontId="43" fillId="2" borderId="0" xfId="0" applyFont="1" applyFill="1" applyAlignment="1">
      <alignment horizontal="left" indent="1"/>
    </xf>
    <xf numFmtId="0" fontId="44" fillId="2" borderId="0" xfId="5" applyFont="1" applyFill="1"/>
    <xf numFmtId="0" fontId="20" fillId="2" borderId="0" xfId="5" applyFont="1" applyFill="1" applyAlignment="1">
      <alignment horizontal="center" vertical="center"/>
    </xf>
    <xf numFmtId="0" fontId="45" fillId="2" borderId="2" xfId="5" applyFont="1" applyFill="1" applyBorder="1" applyAlignment="1">
      <alignment vertical="center"/>
    </xf>
    <xf numFmtId="0" fontId="46" fillId="2" borderId="2" xfId="5" applyFont="1" applyFill="1" applyBorder="1" applyAlignment="1">
      <alignment vertical="center"/>
    </xf>
    <xf numFmtId="0" fontId="47" fillId="2" borderId="0" xfId="5" applyFont="1" applyFill="1" applyAlignment="1">
      <alignment vertical="center"/>
    </xf>
    <xf numFmtId="0" fontId="46" fillId="2" borderId="0" xfId="5" applyFont="1" applyFill="1" applyAlignment="1">
      <alignment vertical="center"/>
    </xf>
    <xf numFmtId="0" fontId="18" fillId="2" borderId="0" xfId="5" applyFont="1" applyFill="1" applyAlignment="1">
      <alignment horizontal="left"/>
    </xf>
    <xf numFmtId="0" fontId="50" fillId="2" borderId="0" xfId="5" applyFont="1" applyFill="1" applyAlignment="1">
      <alignment vertical="center"/>
    </xf>
    <xf numFmtId="0" fontId="51" fillId="2" borderId="0" xfId="8" applyFont="1" applyFill="1" applyAlignment="1">
      <alignment vertical="center"/>
    </xf>
    <xf numFmtId="0" fontId="52" fillId="2" borderId="0" xfId="2" applyFont="1" applyFill="1" applyAlignment="1">
      <alignment horizontal="left" vertical="center" indent="1"/>
    </xf>
    <xf numFmtId="0" fontId="14" fillId="2" borderId="0" xfId="4" applyFont="1" applyFill="1" applyAlignment="1">
      <alignment vertical="center"/>
    </xf>
    <xf numFmtId="0" fontId="31" fillId="2" borderId="0" xfId="4" applyFont="1" applyFill="1" applyAlignment="1">
      <alignment horizontal="left" vertical="center" indent="2"/>
    </xf>
    <xf numFmtId="0" fontId="33" fillId="2" borderId="0" xfId="4" applyFont="1" applyFill="1" applyAlignment="1">
      <alignment horizontal="left" vertical="center" indent="2"/>
    </xf>
    <xf numFmtId="0" fontId="20" fillId="2" borderId="0" xfId="5" applyFont="1" applyFill="1" applyAlignment="1">
      <alignment vertical="center"/>
    </xf>
    <xf numFmtId="171" fontId="23" fillId="4" borderId="2" xfId="4" applyNumberFormat="1" applyFont="1" applyFill="1" applyBorder="1" applyAlignment="1">
      <alignment vertical="center"/>
    </xf>
    <xf numFmtId="171" fontId="20" fillId="2" borderId="0" xfId="4" applyNumberFormat="1" applyFont="1" applyFill="1" applyAlignment="1">
      <alignment vertical="center"/>
    </xf>
    <xf numFmtId="171" fontId="20" fillId="2" borderId="4" xfId="4" applyNumberFormat="1" applyFont="1" applyFill="1" applyBorder="1" applyAlignment="1">
      <alignment vertical="center"/>
    </xf>
    <xf numFmtId="171" fontId="20" fillId="2" borderId="3" xfId="4" applyNumberFormat="1" applyFont="1" applyFill="1" applyBorder="1" applyAlignment="1">
      <alignment vertical="center"/>
    </xf>
    <xf numFmtId="171" fontId="20" fillId="2" borderId="1" xfId="4" applyNumberFormat="1" applyFont="1" applyFill="1" applyBorder="1" applyAlignment="1">
      <alignment vertical="center"/>
    </xf>
    <xf numFmtId="171" fontId="23" fillId="2" borderId="2" xfId="4" applyNumberFormat="1" applyFont="1" applyFill="1" applyBorder="1" applyAlignment="1">
      <alignment vertical="center"/>
    </xf>
    <xf numFmtId="171" fontId="20" fillId="2" borderId="7" xfId="4" applyNumberFormat="1" applyFont="1" applyFill="1" applyBorder="1" applyAlignment="1">
      <alignment vertical="center"/>
    </xf>
    <xf numFmtId="171" fontId="23" fillId="5" borderId="2" xfId="4" applyNumberFormat="1" applyFont="1" applyFill="1" applyBorder="1" applyAlignment="1">
      <alignment vertical="center"/>
    </xf>
    <xf numFmtId="171" fontId="21" fillId="2" borderId="6" xfId="4" applyNumberFormat="1" applyFont="1" applyFill="1" applyBorder="1" applyAlignment="1">
      <alignment vertical="center"/>
    </xf>
    <xf numFmtId="171" fontId="21" fillId="2" borderId="5" xfId="4" applyNumberFormat="1" applyFont="1" applyFill="1" applyBorder="1" applyAlignment="1">
      <alignment vertical="center"/>
    </xf>
    <xf numFmtId="171" fontId="20" fillId="2" borderId="9" xfId="4" applyNumberFormat="1" applyFont="1" applyFill="1" applyBorder="1" applyAlignment="1">
      <alignment vertical="center"/>
    </xf>
    <xf numFmtId="171" fontId="20" fillId="2" borderId="8" xfId="4" applyNumberFormat="1" applyFont="1" applyFill="1" applyBorder="1" applyAlignment="1">
      <alignment vertical="center"/>
    </xf>
    <xf numFmtId="165" fontId="23" fillId="4" borderId="2" xfId="4" applyNumberFormat="1" applyFont="1" applyFill="1" applyBorder="1" applyAlignment="1">
      <alignment vertical="center"/>
    </xf>
    <xf numFmtId="165" fontId="20" fillId="2" borderId="7" xfId="4" applyNumberFormat="1" applyFont="1" applyFill="1" applyBorder="1" applyAlignment="1">
      <alignment vertical="center"/>
    </xf>
    <xf numFmtId="165" fontId="20" fillId="2" borderId="0" xfId="4" applyNumberFormat="1" applyFont="1" applyFill="1" applyAlignment="1">
      <alignment vertical="center"/>
    </xf>
    <xf numFmtId="165" fontId="20" fillId="2" borderId="4" xfId="4" applyNumberFormat="1" applyFont="1" applyFill="1" applyBorder="1" applyAlignment="1">
      <alignment vertical="center"/>
    </xf>
    <xf numFmtId="165" fontId="21" fillId="2" borderId="6" xfId="4" applyNumberFormat="1" applyFont="1" applyFill="1" applyBorder="1" applyAlignment="1">
      <alignment vertical="center"/>
    </xf>
    <xf numFmtId="165" fontId="21" fillId="2" borderId="5" xfId="4" applyNumberFormat="1" applyFont="1" applyFill="1" applyBorder="1" applyAlignment="1">
      <alignment vertical="center"/>
    </xf>
    <xf numFmtId="165" fontId="20" fillId="2" borderId="3" xfId="4" applyNumberFormat="1" applyFont="1" applyFill="1" applyBorder="1" applyAlignment="1">
      <alignment vertical="center"/>
    </xf>
    <xf numFmtId="165" fontId="20" fillId="2" borderId="1" xfId="4" applyNumberFormat="1" applyFont="1" applyFill="1" applyBorder="1" applyAlignment="1">
      <alignment vertical="center"/>
    </xf>
    <xf numFmtId="166" fontId="29" fillId="5" borderId="2" xfId="4" applyNumberFormat="1" applyFont="1" applyFill="1" applyBorder="1" applyAlignment="1">
      <alignment vertical="center"/>
    </xf>
    <xf numFmtId="166" fontId="31" fillId="2" borderId="0" xfId="4" applyNumberFormat="1" applyFont="1" applyFill="1" applyAlignment="1">
      <alignment vertical="center"/>
    </xf>
    <xf numFmtId="166" fontId="31" fillId="2" borderId="2" xfId="4" applyNumberFormat="1" applyFont="1" applyFill="1" applyBorder="1" applyAlignment="1">
      <alignment vertical="center"/>
    </xf>
    <xf numFmtId="166" fontId="32" fillId="2" borderId="0" xfId="4" applyNumberFormat="1" applyFont="1" applyFill="1" applyAlignment="1">
      <alignment vertical="center"/>
    </xf>
    <xf numFmtId="166" fontId="32" fillId="2" borderId="1" xfId="4" applyNumberFormat="1" applyFont="1" applyFill="1" applyBorder="1" applyAlignment="1">
      <alignment vertical="center"/>
    </xf>
    <xf numFmtId="166" fontId="33" fillId="2" borderId="2" xfId="4" applyNumberFormat="1" applyFont="1" applyFill="1" applyBorder="1" applyAlignment="1">
      <alignment vertical="center"/>
    </xf>
    <xf numFmtId="166" fontId="35" fillId="2" borderId="0" xfId="4" applyNumberFormat="1" applyFont="1" applyFill="1" applyAlignment="1">
      <alignment vertical="center"/>
    </xf>
    <xf numFmtId="166" fontId="20" fillId="2" borderId="0" xfId="4" applyNumberFormat="1" applyFont="1" applyFill="1" applyAlignment="1">
      <alignment vertical="center"/>
    </xf>
    <xf numFmtId="166" fontId="20" fillId="2" borderId="1" xfId="4" applyNumberFormat="1" applyFont="1" applyFill="1" applyBorder="1" applyAlignment="1">
      <alignment vertical="center"/>
    </xf>
    <xf numFmtId="172" fontId="30" fillId="5" borderId="2" xfId="1" applyNumberFormat="1" applyFont="1" applyFill="1" applyBorder="1" applyAlignment="1">
      <alignment vertical="center"/>
    </xf>
    <xf numFmtId="172" fontId="31" fillId="2" borderId="0" xfId="4" applyNumberFormat="1" applyFont="1" applyFill="1" applyAlignment="1">
      <alignment vertical="center"/>
    </xf>
    <xf numFmtId="172" fontId="33" fillId="2" borderId="9" xfId="4" applyNumberFormat="1" applyFont="1" applyFill="1" applyBorder="1" applyAlignment="1">
      <alignment vertical="center"/>
    </xf>
    <xf numFmtId="172" fontId="33" fillId="2" borderId="1" xfId="4" applyNumberFormat="1" applyFont="1" applyFill="1" applyBorder="1" applyAlignment="1">
      <alignment vertical="center"/>
    </xf>
    <xf numFmtId="166" fontId="34" fillId="2" borderId="2" xfId="4" applyNumberFormat="1" applyFont="1" applyFill="1" applyBorder="1" applyAlignment="1">
      <alignment vertical="center"/>
    </xf>
    <xf numFmtId="166" fontId="34" fillId="2" borderId="9" xfId="4" applyNumberFormat="1" applyFont="1" applyFill="1" applyBorder="1" applyAlignment="1">
      <alignment vertical="center"/>
    </xf>
    <xf numFmtId="166" fontId="34" fillId="2" borderId="0" xfId="4" applyNumberFormat="1" applyFont="1" applyFill="1" applyAlignment="1">
      <alignment vertical="center"/>
    </xf>
    <xf numFmtId="166" fontId="34" fillId="2" borderId="1" xfId="4" applyNumberFormat="1" applyFont="1" applyFill="1" applyBorder="1" applyAlignment="1">
      <alignment vertical="center"/>
    </xf>
    <xf numFmtId="172" fontId="34" fillId="2" borderId="2" xfId="4" applyNumberFormat="1" applyFont="1" applyFill="1" applyBorder="1" applyAlignment="1">
      <alignment vertical="center"/>
    </xf>
    <xf numFmtId="171" fontId="34" fillId="2" borderId="9" xfId="4" applyNumberFormat="1" applyFont="1" applyFill="1" applyBorder="1" applyAlignment="1">
      <alignment vertical="center"/>
    </xf>
    <xf numFmtId="171" fontId="34" fillId="2" borderId="1" xfId="4" applyNumberFormat="1" applyFont="1" applyFill="1" applyBorder="1" applyAlignment="1">
      <alignment vertical="center"/>
    </xf>
    <xf numFmtId="173" fontId="10" fillId="2" borderId="0" xfId="4" applyNumberFormat="1" applyFont="1" applyFill="1" applyAlignment="1">
      <alignment vertical="center"/>
    </xf>
    <xf numFmtId="173" fontId="14" fillId="2" borderId="0" xfId="4" applyNumberFormat="1" applyFont="1" applyFill="1" applyAlignment="1">
      <alignment vertical="center"/>
    </xf>
    <xf numFmtId="174" fontId="23" fillId="5" borderId="2" xfId="4" applyNumberFormat="1" applyFont="1" applyFill="1" applyBorder="1" applyAlignment="1">
      <alignment vertical="center"/>
    </xf>
    <xf numFmtId="174" fontId="34" fillId="2" borderId="9" xfId="4" applyNumberFormat="1" applyFont="1" applyFill="1" applyBorder="1" applyAlignment="1">
      <alignment vertical="center"/>
    </xf>
    <xf numFmtId="174" fontId="34" fillId="2" borderId="1" xfId="4" applyNumberFormat="1" applyFont="1" applyFill="1" applyBorder="1" applyAlignment="1">
      <alignment vertical="center"/>
    </xf>
    <xf numFmtId="167" fontId="15" fillId="2" borderId="0" xfId="4" applyNumberFormat="1" applyFont="1" applyFill="1" applyAlignment="1">
      <alignment vertical="center"/>
    </xf>
    <xf numFmtId="167" fontId="36" fillId="2" borderId="0" xfId="4" applyNumberFormat="1" applyFont="1" applyFill="1" applyAlignment="1">
      <alignment vertical="center"/>
    </xf>
    <xf numFmtId="168" fontId="23" fillId="5" borderId="2" xfId="4" applyNumberFormat="1" applyFont="1" applyFill="1" applyBorder="1" applyAlignment="1">
      <alignment vertical="center"/>
    </xf>
    <xf numFmtId="170" fontId="23" fillId="5" borderId="2" xfId="4" applyNumberFormat="1" applyFont="1" applyFill="1" applyBorder="1" applyAlignment="1">
      <alignment vertical="center"/>
    </xf>
    <xf numFmtId="170" fontId="34" fillId="2" borderId="9" xfId="4" applyNumberFormat="1" applyFont="1" applyFill="1" applyBorder="1" applyAlignment="1">
      <alignment vertical="center"/>
    </xf>
    <xf numFmtId="170" fontId="34" fillId="2" borderId="1" xfId="4" applyNumberFormat="1" applyFont="1" applyFill="1" applyBorder="1" applyAlignment="1">
      <alignment vertical="center"/>
    </xf>
    <xf numFmtId="165" fontId="23" fillId="5" borderId="2" xfId="4" applyNumberFormat="1" applyFont="1" applyFill="1" applyBorder="1" applyAlignment="1">
      <alignment vertical="center"/>
    </xf>
    <xf numFmtId="165" fontId="34" fillId="2" borderId="9" xfId="4" applyNumberFormat="1" applyFont="1" applyFill="1" applyBorder="1" applyAlignment="1">
      <alignment vertical="center"/>
    </xf>
    <xf numFmtId="165" fontId="34" fillId="2" borderId="1" xfId="4" applyNumberFormat="1" applyFont="1" applyFill="1" applyBorder="1" applyAlignment="1">
      <alignment vertical="center"/>
    </xf>
    <xf numFmtId="170" fontId="27" fillId="4" borderId="2" xfId="4" applyNumberFormat="1" applyFont="1" applyFill="1" applyBorder="1" applyAlignment="1">
      <alignment vertical="center"/>
    </xf>
    <xf numFmtId="169" fontId="10" fillId="2" borderId="0" xfId="4" applyNumberFormat="1" applyFont="1" applyFill="1" applyAlignment="1">
      <alignment vertical="center"/>
    </xf>
    <xf numFmtId="166" fontId="31" fillId="2" borderId="9" xfId="4" applyNumberFormat="1" applyFont="1" applyFill="1" applyBorder="1" applyAlignment="1">
      <alignment vertical="center"/>
    </xf>
    <xf numFmtId="166" fontId="31" fillId="2" borderId="10" xfId="4" applyNumberFormat="1" applyFont="1" applyFill="1" applyBorder="1" applyAlignment="1">
      <alignment vertical="center"/>
    </xf>
    <xf numFmtId="166" fontId="33" fillId="2" borderId="4" xfId="4" applyNumberFormat="1" applyFont="1" applyFill="1" applyBorder="1" applyAlignment="1">
      <alignment vertical="center"/>
    </xf>
    <xf numFmtId="166" fontId="37" fillId="2" borderId="0" xfId="4" applyNumberFormat="1" applyFont="1" applyFill="1" applyAlignment="1">
      <alignment vertical="center"/>
    </xf>
    <xf numFmtId="166" fontId="37" fillId="2" borderId="1" xfId="4" applyNumberFormat="1" applyFont="1" applyFill="1" applyBorder="1" applyAlignment="1">
      <alignment vertical="center"/>
    </xf>
    <xf numFmtId="166" fontId="16" fillId="2" borderId="0" xfId="4" applyNumberFormat="1" applyFont="1" applyFill="1" applyAlignment="1">
      <alignment vertical="center"/>
    </xf>
    <xf numFmtId="166" fontId="14" fillId="2" borderId="0" xfId="4" applyNumberFormat="1" applyFont="1" applyFill="1" applyAlignment="1">
      <alignment vertical="center"/>
    </xf>
    <xf numFmtId="172" fontId="31" fillId="2" borderId="9" xfId="1" applyNumberFormat="1" applyFont="1" applyFill="1" applyBorder="1" applyAlignment="1">
      <alignment vertical="center"/>
    </xf>
    <xf numFmtId="172" fontId="31" fillId="2" borderId="0" xfId="1" applyNumberFormat="1" applyFont="1" applyFill="1" applyAlignment="1">
      <alignment vertical="center"/>
    </xf>
    <xf numFmtId="172" fontId="31" fillId="2" borderId="10" xfId="1" applyNumberFormat="1" applyFont="1" applyFill="1" applyBorder="1" applyAlignment="1">
      <alignment vertical="center"/>
    </xf>
    <xf numFmtId="172" fontId="33" fillId="2" borderId="0" xfId="1" applyNumberFormat="1" applyFont="1" applyFill="1" applyAlignment="1">
      <alignment vertical="center"/>
    </xf>
    <xf numFmtId="172" fontId="38" fillId="2" borderId="0" xfId="1" applyNumberFormat="1" applyFont="1" applyFill="1" applyAlignment="1">
      <alignment vertical="center"/>
    </xf>
    <xf numFmtId="172" fontId="38" fillId="2" borderId="1" xfId="1" applyNumberFormat="1" applyFont="1" applyFill="1" applyBorder="1" applyAlignment="1">
      <alignment vertical="center"/>
    </xf>
    <xf numFmtId="165" fontId="30" fillId="5" borderId="9" xfId="1" applyNumberFormat="1" applyFont="1" applyFill="1" applyBorder="1" applyAlignment="1">
      <alignment vertical="center"/>
    </xf>
    <xf numFmtId="165" fontId="31" fillId="2" borderId="9" xfId="1" applyNumberFormat="1" applyFont="1" applyFill="1" applyBorder="1" applyAlignment="1">
      <alignment vertical="center"/>
    </xf>
    <xf numFmtId="165" fontId="31" fillId="2" borderId="0" xfId="1" applyNumberFormat="1" applyFont="1" applyFill="1" applyAlignment="1">
      <alignment vertical="center"/>
    </xf>
    <xf numFmtId="165" fontId="31" fillId="2" borderId="10" xfId="1" applyNumberFormat="1" applyFont="1" applyFill="1" applyBorder="1" applyAlignment="1">
      <alignment vertical="center"/>
    </xf>
    <xf numFmtId="165" fontId="33" fillId="2" borderId="0" xfId="1" applyNumberFormat="1" applyFont="1" applyFill="1" applyAlignment="1">
      <alignment vertical="center"/>
    </xf>
    <xf numFmtId="165" fontId="33" fillId="2" borderId="1" xfId="1" applyNumberFormat="1" applyFont="1" applyFill="1" applyBorder="1" applyAlignment="1">
      <alignment vertical="center"/>
    </xf>
    <xf numFmtId="166" fontId="37" fillId="2" borderId="10" xfId="4" applyNumberFormat="1" applyFont="1" applyFill="1" applyBorder="1" applyAlignment="1">
      <alignment vertical="center"/>
    </xf>
    <xf numFmtId="166" fontId="34" fillId="2" borderId="8" xfId="4" applyNumberFormat="1" applyFont="1" applyFill="1" applyBorder="1" applyAlignment="1">
      <alignment vertical="center"/>
    </xf>
    <xf numFmtId="172" fontId="38" fillId="2" borderId="10" xfId="1" applyNumberFormat="1" applyFont="1" applyFill="1" applyBorder="1" applyAlignment="1">
      <alignment vertical="center"/>
    </xf>
    <xf numFmtId="172" fontId="34" fillId="2" borderId="8" xfId="1" applyNumberFormat="1" applyFont="1" applyFill="1" applyBorder="1" applyAlignment="1">
      <alignment vertical="center"/>
    </xf>
    <xf numFmtId="171" fontId="34" fillId="2" borderId="0" xfId="4" applyNumberFormat="1" applyFont="1" applyFill="1" applyAlignment="1">
      <alignment vertical="center"/>
    </xf>
    <xf numFmtId="174" fontId="34" fillId="2" borderId="0" xfId="4" applyNumberFormat="1" applyFont="1" applyFill="1" applyAlignment="1">
      <alignment vertical="center"/>
    </xf>
    <xf numFmtId="171" fontId="23" fillId="5" borderId="9" xfId="4" applyNumberFormat="1" applyFont="1" applyFill="1" applyBorder="1" applyAlignment="1">
      <alignment vertical="center"/>
    </xf>
    <xf numFmtId="175" fontId="10" fillId="2" borderId="0" xfId="4" applyNumberFormat="1" applyFont="1" applyFill="1" applyAlignment="1">
      <alignment vertical="center"/>
    </xf>
    <xf numFmtId="170" fontId="23" fillId="5" borderId="9" xfId="4" applyNumberFormat="1" applyFont="1" applyFill="1" applyBorder="1" applyAlignment="1">
      <alignment vertical="center"/>
    </xf>
    <xf numFmtId="168" fontId="34" fillId="2" borderId="9" xfId="4" applyNumberFormat="1" applyFont="1" applyFill="1" applyBorder="1" applyAlignment="1">
      <alignment vertical="center"/>
    </xf>
    <xf numFmtId="168" fontId="34" fillId="2" borderId="0" xfId="4" applyNumberFormat="1" applyFont="1" applyFill="1" applyAlignment="1">
      <alignment vertical="center"/>
    </xf>
    <xf numFmtId="168" fontId="34" fillId="2" borderId="1" xfId="4" applyNumberFormat="1" applyFont="1" applyFill="1" applyBorder="1" applyAlignment="1">
      <alignment vertical="center"/>
    </xf>
    <xf numFmtId="170" fontId="23" fillId="5" borderId="0" xfId="4" applyNumberFormat="1" applyFont="1" applyFill="1" applyAlignment="1">
      <alignment vertical="center"/>
    </xf>
    <xf numFmtId="170" fontId="34" fillId="2" borderId="0" xfId="4" applyNumberFormat="1" applyFont="1" applyFill="1" applyAlignment="1">
      <alignment vertical="center"/>
    </xf>
    <xf numFmtId="165" fontId="23" fillId="5" borderId="0" xfId="4" applyNumberFormat="1" applyFont="1" applyFill="1" applyAlignment="1">
      <alignment vertical="center"/>
    </xf>
    <xf numFmtId="165" fontId="34" fillId="2" borderId="0" xfId="4" applyNumberFormat="1" applyFont="1" applyFill="1" applyAlignment="1">
      <alignment vertical="center"/>
    </xf>
    <xf numFmtId="173" fontId="33" fillId="2" borderId="4" xfId="4" applyNumberFormat="1" applyFont="1" applyFill="1" applyBorder="1" applyAlignment="1">
      <alignment vertical="center"/>
    </xf>
    <xf numFmtId="173" fontId="20" fillId="2" borderId="0" xfId="1" applyNumberFormat="1" applyFont="1" applyFill="1" applyAlignment="1">
      <alignment vertical="center"/>
    </xf>
    <xf numFmtId="173" fontId="20" fillId="2" borderId="1" xfId="1" applyNumberFormat="1" applyFont="1" applyFill="1" applyBorder="1" applyAlignment="1">
      <alignment vertical="center"/>
    </xf>
    <xf numFmtId="173" fontId="20" fillId="2" borderId="0" xfId="4" applyNumberFormat="1" applyFont="1" applyFill="1" applyAlignment="1">
      <alignment vertical="center"/>
    </xf>
    <xf numFmtId="176" fontId="14" fillId="2" borderId="0" xfId="1" applyNumberFormat="1" applyFont="1" applyFill="1" applyAlignment="1">
      <alignment vertical="center"/>
    </xf>
    <xf numFmtId="172" fontId="31" fillId="2" borderId="9" xfId="4" applyNumberFormat="1" applyFont="1" applyFill="1" applyBorder="1" applyAlignment="1">
      <alignment vertical="center"/>
    </xf>
    <xf numFmtId="172" fontId="31" fillId="2" borderId="10" xfId="4" applyNumberFormat="1" applyFont="1" applyFill="1" applyBorder="1" applyAlignment="1">
      <alignment vertical="center"/>
    </xf>
    <xf numFmtId="172" fontId="33" fillId="2" borderId="0" xfId="4" applyNumberFormat="1" applyFont="1" applyFill="1" applyAlignment="1">
      <alignment vertical="center"/>
    </xf>
    <xf numFmtId="172" fontId="37" fillId="2" borderId="0" xfId="4" applyNumberFormat="1" applyFont="1" applyFill="1" applyAlignment="1">
      <alignment vertical="center"/>
    </xf>
    <xf numFmtId="172" fontId="37" fillId="2" borderId="1" xfId="4" applyNumberFormat="1" applyFont="1" applyFill="1" applyBorder="1" applyAlignment="1">
      <alignment vertical="center"/>
    </xf>
    <xf numFmtId="170" fontId="30" fillId="5" borderId="9" xfId="1" applyNumberFormat="1" applyFont="1" applyFill="1" applyBorder="1" applyAlignment="1">
      <alignment vertical="center"/>
    </xf>
    <xf numFmtId="170" fontId="31" fillId="2" borderId="9" xfId="1" applyNumberFormat="1" applyFont="1" applyFill="1" applyBorder="1" applyAlignment="1">
      <alignment vertical="center"/>
    </xf>
    <xf numFmtId="170" fontId="31" fillId="2" borderId="0" xfId="1" applyNumberFormat="1" applyFont="1" applyFill="1" applyAlignment="1">
      <alignment vertical="center"/>
    </xf>
    <xf numFmtId="170" fontId="31" fillId="2" borderId="10" xfId="1" applyNumberFormat="1" applyFont="1" applyFill="1" applyBorder="1" applyAlignment="1">
      <alignment vertical="center"/>
    </xf>
    <xf numFmtId="170" fontId="33" fillId="2" borderId="0" xfId="1" applyNumberFormat="1" applyFont="1" applyFill="1" applyAlignment="1">
      <alignment vertical="center"/>
    </xf>
    <xf numFmtId="170" fontId="33" fillId="2" borderId="1" xfId="1" applyNumberFormat="1" applyFont="1" applyFill="1" applyBorder="1" applyAlignment="1">
      <alignment vertical="center"/>
    </xf>
    <xf numFmtId="172" fontId="39" fillId="2" borderId="8" xfId="1" applyNumberFormat="1" applyFont="1" applyFill="1" applyBorder="1" applyAlignment="1">
      <alignment vertical="center"/>
    </xf>
    <xf numFmtId="165" fontId="12" fillId="2" borderId="0" xfId="1" applyNumberFormat="1" applyFont="1" applyFill="1" applyAlignment="1">
      <alignment vertical="center"/>
    </xf>
    <xf numFmtId="168" fontId="23" fillId="5" borderId="9" xfId="4" applyNumberFormat="1" applyFont="1" applyFill="1" applyBorder="1" applyAlignment="1">
      <alignment vertical="center"/>
    </xf>
    <xf numFmtId="165" fontId="23" fillId="5" borderId="9" xfId="4" applyNumberFormat="1" applyFont="1" applyFill="1" applyBorder="1" applyAlignment="1">
      <alignment vertical="center"/>
    </xf>
    <xf numFmtId="166" fontId="34" fillId="2" borderId="4" xfId="4" applyNumberFormat="1" applyFont="1" applyFill="1" applyBorder="1" applyAlignment="1">
      <alignment vertical="center"/>
    </xf>
    <xf numFmtId="166" fontId="41" fillId="2" borderId="0" xfId="4" applyNumberFormat="1" applyFont="1" applyFill="1" applyAlignment="1">
      <alignment vertical="center"/>
    </xf>
    <xf numFmtId="166" fontId="33" fillId="2" borderId="8" xfId="4" applyNumberFormat="1" applyFont="1" applyFill="1" applyBorder="1" applyAlignment="1">
      <alignment vertical="center"/>
    </xf>
    <xf numFmtId="172" fontId="34" fillId="2" borderId="4" xfId="1" applyNumberFormat="1" applyFont="1" applyFill="1" applyBorder="1" applyAlignment="1">
      <alignment vertical="center"/>
    </xf>
    <xf numFmtId="172" fontId="37" fillId="2" borderId="0" xfId="1" applyNumberFormat="1" applyFont="1" applyFill="1" applyAlignment="1">
      <alignment vertical="center"/>
    </xf>
    <xf numFmtId="172" fontId="33" fillId="2" borderId="1" xfId="1" applyNumberFormat="1" applyFont="1" applyFill="1" applyBorder="1" applyAlignment="1">
      <alignment vertical="center"/>
    </xf>
    <xf numFmtId="165" fontId="30" fillId="5" borderId="2" xfId="1" applyNumberFormat="1" applyFont="1" applyFill="1" applyBorder="1" applyAlignment="1">
      <alignment vertical="center"/>
    </xf>
    <xf numFmtId="165" fontId="34" fillId="2" borderId="4" xfId="1" applyNumberFormat="1" applyFont="1" applyFill="1" applyBorder="1" applyAlignment="1">
      <alignment vertical="center"/>
    </xf>
    <xf numFmtId="170" fontId="30" fillId="5" borderId="2" xfId="1" applyNumberFormat="1" applyFont="1" applyFill="1" applyBorder="1" applyAlignment="1">
      <alignment vertical="center"/>
    </xf>
    <xf numFmtId="170" fontId="34" fillId="2" borderId="4" xfId="1" applyNumberFormat="1" applyFont="1" applyFill="1" applyBorder="1" applyAlignment="1">
      <alignment vertical="center"/>
    </xf>
    <xf numFmtId="166" fontId="33" fillId="2" borderId="3" xfId="4" applyNumberFormat="1" applyFont="1" applyFill="1" applyBorder="1" applyAlignment="1">
      <alignment vertical="center"/>
    </xf>
    <xf numFmtId="166" fontId="35" fillId="2" borderId="1" xfId="4" applyNumberFormat="1" applyFont="1" applyFill="1" applyBorder="1" applyAlignment="1">
      <alignment vertical="center"/>
    </xf>
    <xf numFmtId="172" fontId="37" fillId="2" borderId="1" xfId="1" applyNumberFormat="1" applyFont="1" applyFill="1" applyBorder="1" applyAlignment="1">
      <alignment vertical="center"/>
    </xf>
    <xf numFmtId="172" fontId="37" fillId="2" borderId="10" xfId="1" applyNumberFormat="1" applyFont="1" applyFill="1" applyBorder="1" applyAlignment="1">
      <alignment vertical="center"/>
    </xf>
    <xf numFmtId="173" fontId="14" fillId="2" borderId="1" xfId="4" applyNumberFormat="1" applyFont="1" applyFill="1" applyBorder="1" applyAlignment="1">
      <alignment vertical="center"/>
    </xf>
    <xf numFmtId="173" fontId="37" fillId="2" borderId="0" xfId="4" applyNumberFormat="1" applyFont="1" applyFill="1" applyAlignment="1">
      <alignment vertical="center"/>
    </xf>
    <xf numFmtId="165" fontId="31" fillId="2" borderId="9" xfId="4" applyNumberFormat="1" applyFont="1" applyFill="1" applyBorder="1" applyAlignment="1">
      <alignment vertical="center"/>
    </xf>
    <xf numFmtId="165" fontId="31" fillId="2" borderId="0" xfId="4" applyNumberFormat="1" applyFont="1" applyFill="1" applyAlignment="1">
      <alignment vertical="center"/>
    </xf>
    <xf numFmtId="165" fontId="31" fillId="2" borderId="10" xfId="4" applyNumberFormat="1" applyFont="1" applyFill="1" applyBorder="1" applyAlignment="1">
      <alignment vertical="center"/>
    </xf>
    <xf numFmtId="165" fontId="33" fillId="2" borderId="1" xfId="4" applyNumberFormat="1" applyFont="1" applyFill="1" applyBorder="1" applyAlignment="1">
      <alignment vertical="center"/>
    </xf>
    <xf numFmtId="170" fontId="31" fillId="2" borderId="9" xfId="4" applyNumberFormat="1" applyFont="1" applyFill="1" applyBorder="1" applyAlignment="1">
      <alignment vertical="center"/>
    </xf>
    <xf numFmtId="170" fontId="31" fillId="2" borderId="0" xfId="4" applyNumberFormat="1" applyFont="1" applyFill="1" applyAlignment="1">
      <alignment vertical="center"/>
    </xf>
    <xf numFmtId="170" fontId="31" fillId="2" borderId="10" xfId="4" applyNumberFormat="1" applyFont="1" applyFill="1" applyBorder="1" applyAlignment="1">
      <alignment vertical="center"/>
    </xf>
    <xf numFmtId="170" fontId="33" fillId="2" borderId="1" xfId="4" applyNumberFormat="1" applyFont="1" applyFill="1" applyBorder="1" applyAlignment="1">
      <alignment vertical="center"/>
    </xf>
    <xf numFmtId="171" fontId="23" fillId="4" borderId="9" xfId="4" applyNumberFormat="1" applyFont="1" applyFill="1" applyBorder="1" applyAlignment="1">
      <alignment vertical="center"/>
    </xf>
    <xf numFmtId="174" fontId="23" fillId="5" borderId="3" xfId="4" applyNumberFormat="1" applyFont="1" applyFill="1" applyBorder="1" applyAlignment="1">
      <alignment vertical="center"/>
    </xf>
    <xf numFmtId="171" fontId="23" fillId="5" borderId="3" xfId="4" applyNumberFormat="1" applyFont="1" applyFill="1" applyBorder="1" applyAlignment="1">
      <alignment vertical="center"/>
    </xf>
    <xf numFmtId="174" fontId="23" fillId="5" borderId="10" xfId="4" applyNumberFormat="1" applyFont="1" applyFill="1" applyBorder="1" applyAlignment="1">
      <alignment vertical="center"/>
    </xf>
    <xf numFmtId="171" fontId="23" fillId="5" borderId="10" xfId="4" applyNumberFormat="1" applyFont="1" applyFill="1" applyBorder="1" applyAlignment="1">
      <alignment vertical="center"/>
    </xf>
    <xf numFmtId="171" fontId="23" fillId="4" borderId="1" xfId="4" applyNumberFormat="1" applyFont="1" applyFill="1" applyBorder="1" applyAlignment="1">
      <alignment vertical="center"/>
    </xf>
    <xf numFmtId="171" fontId="23" fillId="5" borderId="0" xfId="4" applyNumberFormat="1" applyFont="1" applyFill="1" applyAlignment="1">
      <alignment vertical="center"/>
    </xf>
    <xf numFmtId="165" fontId="23" fillId="5" borderId="1" xfId="4" applyNumberFormat="1" applyFont="1" applyFill="1" applyBorder="1" applyAlignment="1">
      <alignment vertical="center"/>
    </xf>
    <xf numFmtId="166" fontId="37" fillId="2" borderId="4" xfId="4" applyNumberFormat="1" applyFont="1" applyFill="1" applyBorder="1" applyAlignment="1">
      <alignment vertical="center"/>
    </xf>
    <xf numFmtId="166" fontId="37" fillId="2" borderId="3" xfId="4" applyNumberFormat="1" applyFont="1" applyFill="1" applyBorder="1" applyAlignment="1">
      <alignment vertical="center"/>
    </xf>
    <xf numFmtId="165" fontId="33" fillId="2" borderId="0" xfId="4" applyNumberFormat="1" applyFont="1" applyFill="1" applyAlignment="1">
      <alignment vertical="center"/>
    </xf>
    <xf numFmtId="170" fontId="33" fillId="2" borderId="0" xfId="4" applyNumberFormat="1" applyFont="1" applyFill="1" applyAlignment="1">
      <alignment vertical="center"/>
    </xf>
    <xf numFmtId="166" fontId="33" fillId="2" borderId="1" xfId="4" applyNumberFormat="1" applyFont="1" applyFill="1" applyBorder="1" applyAlignment="1">
      <alignment vertical="center"/>
    </xf>
    <xf numFmtId="173" fontId="37" fillId="2" borderId="9" xfId="4" applyNumberFormat="1" applyFont="1" applyFill="1" applyBorder="1" applyAlignment="1">
      <alignment vertical="center"/>
    </xf>
    <xf numFmtId="166" fontId="37" fillId="2" borderId="9" xfId="4" applyNumberFormat="1" applyFont="1" applyFill="1" applyBorder="1" applyAlignment="1">
      <alignment vertical="center"/>
    </xf>
    <xf numFmtId="170" fontId="33" fillId="2" borderId="9" xfId="4" applyNumberFormat="1" applyFont="1" applyFill="1" applyBorder="1" applyAlignment="1">
      <alignment vertical="center"/>
    </xf>
    <xf numFmtId="0" fontId="48" fillId="2" borderId="0" xfId="5" applyFont="1" applyFill="1" applyAlignment="1">
      <alignment horizontal="left" vertical="center"/>
    </xf>
    <xf numFmtId="0" fontId="20" fillId="2" borderId="0" xfId="5" applyFont="1" applyFill="1" applyAlignment="1">
      <alignment vertical="center"/>
    </xf>
    <xf numFmtId="177" fontId="49" fillId="2" borderId="0" xfId="5" quotePrefix="1" applyNumberFormat="1" applyFont="1" applyFill="1" applyAlignment="1">
      <alignment horizontal="left" vertical="center"/>
    </xf>
  </cellXfs>
  <cellStyles count="9">
    <cellStyle name="Comma 2" xfId="3"/>
    <cellStyle name="Hyperlink" xfId="2" builtinId="8"/>
    <cellStyle name="Normal" xfId="0" builtinId="0"/>
    <cellStyle name="Normal 2" xfId="4"/>
    <cellStyle name="Normal 2 2" xfId="8"/>
    <cellStyle name="Normal 3" xfId="5"/>
    <cellStyle name="Percent" xfId="1" builtinId="5"/>
    <cellStyle name="Percent 2" xfId="6"/>
    <cellStyle name="Percent 3" xfId="7"/>
  </cellStyles>
  <dxfs count="67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/4.0/?ref=chooser-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04" customWidth="1"/>
    <col min="5" max="21" width="9.7109375" style="204" customWidth="1"/>
    <col min="22" max="22" width="9.7109375" style="192" customWidth="1"/>
    <col min="23" max="23" width="107.42578125" style="204" customWidth="1"/>
    <col min="24" max="24" width="44.7109375" style="204" customWidth="1"/>
    <col min="25" max="26" width="9.7109375" style="204" customWidth="1"/>
    <col min="27" max="46" width="9.140625" style="204" customWidth="1"/>
    <col min="47" max="16384" width="9.140625" style="204"/>
  </cols>
  <sheetData>
    <row r="2" spans="1:23" ht="21" customHeight="1" x14ac:dyDescent="0.35">
      <c r="A2" s="191"/>
    </row>
    <row r="6" spans="1:23" ht="31.15" customHeight="1" x14ac:dyDescent="0.25">
      <c r="A6" s="193"/>
      <c r="B6" s="194" t="s">
        <v>0</v>
      </c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V6" s="204"/>
    </row>
    <row r="7" spans="1:23" ht="15" customHeight="1" x14ac:dyDescent="0.25">
      <c r="V7" s="204"/>
    </row>
    <row r="8" spans="1:23" ht="15" customHeight="1" x14ac:dyDescent="0.25">
      <c r="V8" s="204"/>
    </row>
    <row r="9" spans="1:23" ht="15" customHeight="1" x14ac:dyDescent="0.25">
      <c r="V9" s="204"/>
    </row>
    <row r="10" spans="1:23" ht="28.9" customHeight="1" x14ac:dyDescent="0.25">
      <c r="C10" s="195" t="s">
        <v>11</v>
      </c>
      <c r="V10" s="204"/>
    </row>
    <row r="11" spans="1:23" ht="15" customHeight="1" x14ac:dyDescent="0.25">
      <c r="V11" s="204"/>
    </row>
    <row r="15" spans="1:23" ht="30" customHeight="1" x14ac:dyDescent="0.25">
      <c r="C15" s="195" t="s">
        <v>1</v>
      </c>
    </row>
    <row r="16" spans="1:23" ht="15" customHeight="1" x14ac:dyDescent="0.25">
      <c r="W16" s="196"/>
    </row>
    <row r="17" spans="12:32" ht="15" customHeight="1" x14ac:dyDescent="0.25">
      <c r="W17" s="196"/>
    </row>
    <row r="28" spans="12:32" ht="21" customHeight="1" x14ac:dyDescent="0.25">
      <c r="L28" s="356" t="s">
        <v>2</v>
      </c>
      <c r="M28" s="357"/>
      <c r="N28" s="357"/>
      <c r="O28" s="357"/>
    </row>
    <row r="29" spans="12:32" ht="15" customHeight="1" x14ac:dyDescent="0.25">
      <c r="V29" s="204"/>
    </row>
    <row r="30" spans="12:32" ht="18" customHeight="1" x14ac:dyDescent="0.25">
      <c r="L30" s="358">
        <v>45432.789594907408</v>
      </c>
      <c r="M30" s="357"/>
      <c r="N30" s="357"/>
      <c r="O30" s="357"/>
      <c r="V30" s="204"/>
    </row>
    <row r="31" spans="12:32" ht="15" customHeight="1" x14ac:dyDescent="0.2">
      <c r="L31" s="197" t="s">
        <v>3</v>
      </c>
      <c r="V31" s="204"/>
      <c r="AA31" s="198"/>
      <c r="AB31" s="198"/>
      <c r="AC31" s="198"/>
      <c r="AD31" s="198"/>
      <c r="AE31" s="198"/>
      <c r="AF31" s="198"/>
    </row>
    <row r="32" spans="12:32" ht="15" customHeight="1" x14ac:dyDescent="0.25">
      <c r="V32" s="204"/>
    </row>
    <row r="33" spans="2:32" ht="15" customHeight="1" x14ac:dyDescent="0.25">
      <c r="B33" s="199" t="s">
        <v>4</v>
      </c>
      <c r="V33" s="204"/>
    </row>
    <row r="34" spans="2:32" ht="15" customHeight="1" x14ac:dyDescent="0.25">
      <c r="B34" s="199"/>
      <c r="V34" s="199"/>
    </row>
    <row r="35" spans="2:32" ht="15" customHeight="1" x14ac:dyDescent="0.25">
      <c r="B35" s="199" t="s">
        <v>5</v>
      </c>
      <c r="V35" s="199"/>
    </row>
    <row r="36" spans="2:32" ht="15" customHeight="1" x14ac:dyDescent="0.25">
      <c r="B36" s="199" t="s">
        <v>6</v>
      </c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W36" s="198"/>
      <c r="X36" s="198"/>
      <c r="Y36" s="198"/>
      <c r="Z36" s="198"/>
    </row>
    <row r="38" spans="2:32" ht="15" customHeight="1" x14ac:dyDescent="0.25">
      <c r="B38" s="199" t="s">
        <v>7</v>
      </c>
    </row>
    <row r="39" spans="2:32" ht="15" customHeight="1" x14ac:dyDescent="0.25">
      <c r="B39" s="199" t="s">
        <v>8</v>
      </c>
    </row>
    <row r="40" spans="2:32" ht="15" customHeight="1" x14ac:dyDescent="0.25">
      <c r="B40" s="200" t="s">
        <v>9</v>
      </c>
      <c r="AA40" s="198"/>
      <c r="AB40" s="198"/>
      <c r="AC40" s="198"/>
      <c r="AD40" s="198"/>
      <c r="AE40" s="198"/>
      <c r="AF40" s="198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78" footer="0.31496062992125978"/>
  <pageSetup paperSize="9" scale="8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61"/>
  <sheetViews>
    <sheetView showGridLines="0" workbookViewId="0"/>
  </sheetViews>
  <sheetFormatPr defaultColWidth="9.140625" defaultRowHeight="15" x14ac:dyDescent="0.25"/>
  <cols>
    <col min="1" max="1" width="7.7109375" style="48" customWidth="1"/>
    <col min="2" max="2" width="15.85546875" style="48" customWidth="1"/>
    <col min="3" max="3" width="2.85546875" style="48" customWidth="1"/>
    <col min="4" max="4" width="54.7109375" style="48" customWidth="1"/>
    <col min="5" max="6" width="9.140625" style="48" customWidth="1"/>
    <col min="7" max="16384" width="9.140625" style="48"/>
  </cols>
  <sheetData>
    <row r="1" spans="1:4" ht="18" customHeight="1" x14ac:dyDescent="0.3">
      <c r="A1" s="177" t="s">
        <v>10</v>
      </c>
      <c r="B1" s="177" t="s">
        <v>11</v>
      </c>
      <c r="C1" s="178"/>
      <c r="D1" s="179"/>
    </row>
    <row r="2" spans="1:4" ht="18" customHeight="1" x14ac:dyDescent="0.3">
      <c r="A2" s="176"/>
      <c r="B2" s="178"/>
      <c r="C2" s="178"/>
      <c r="D2" s="179"/>
    </row>
    <row r="3" spans="1:4" ht="18" customHeight="1" x14ac:dyDescent="0.3">
      <c r="A3" s="176"/>
      <c r="B3" s="188" t="s">
        <v>12</v>
      </c>
      <c r="C3" s="180"/>
      <c r="D3" s="180"/>
    </row>
    <row r="4" spans="1:4" ht="15" customHeight="1" x14ac:dyDescent="0.3">
      <c r="A4" s="181"/>
      <c r="B4" s="182" t="str">
        <f ca="1">HYPERLINK("#"&amp;CELL("address",Ind_Summary!$B$2),MID(CELL("filename",Ind_Summary!$B$2),FIND("]",CELL("filename",Ind_Summary!$B$2))+1,256))</f>
        <v>Ind_Summary</v>
      </c>
      <c r="D4" s="189" t="s">
        <v>13</v>
      </c>
    </row>
    <row r="5" spans="1:4" ht="15" customHeight="1" x14ac:dyDescent="0.3">
      <c r="A5" s="181"/>
      <c r="B5" s="183" t="str">
        <f ca="1">HYPERLINK("#"&amp;CELL("address",Ind_Summary_fec!$B$2),MID(CELL("filename",Ind_Summary_fec!$B$2),FIND("]",CELL("filename",Ind_Summary_fec!$B$2))+1,256))</f>
        <v>Ind_Summary_fec</v>
      </c>
      <c r="D5" s="190" t="s">
        <v>14</v>
      </c>
    </row>
    <row r="6" spans="1:4" ht="15" customHeight="1" x14ac:dyDescent="0.3">
      <c r="A6" s="181"/>
      <c r="B6" s="183" t="str">
        <f ca="1">HYPERLINK("#"&amp;CELL("address",Ind_Summary_ued!$B$2),MID(CELL("filename",Ind_Summary_ued!$B$2),FIND("]",CELL("filename",Ind_Summary_ued!$B$2))+1,256))</f>
        <v>Ind_Summary_ued</v>
      </c>
      <c r="D6" s="190" t="s">
        <v>15</v>
      </c>
    </row>
    <row r="7" spans="1:4" ht="5.0999999999999996" customHeight="1" x14ac:dyDescent="0.3">
      <c r="A7" s="181"/>
      <c r="B7" s="185"/>
      <c r="D7" s="178"/>
    </row>
    <row r="8" spans="1:4" x14ac:dyDescent="0.25">
      <c r="A8" s="186"/>
      <c r="B8" s="182" t="str">
        <f ca="1">HYPERLINK("#"&amp;CELL("address",ISI!$B$2),MID(CELL("filename",ISI!$B$2),FIND("]",CELL("filename",ISI!$B$2))+1,256))</f>
        <v>ISI</v>
      </c>
      <c r="D8" s="189" t="s">
        <v>16</v>
      </c>
    </row>
    <row r="9" spans="1:4" x14ac:dyDescent="0.25">
      <c r="A9" s="186"/>
      <c r="B9" s="183" t="str">
        <f ca="1">HYPERLINK("#"&amp;CELL("address",ISI_fec!$B$2),MID(CELL("filename",ISI_fec!$B$2),FIND("]",CELL("filename",ISI_fec!$B$2))+1,256))</f>
        <v>ISI_fec</v>
      </c>
      <c r="D9" s="190" t="s">
        <v>17</v>
      </c>
    </row>
    <row r="10" spans="1:4" x14ac:dyDescent="0.25">
      <c r="A10" s="186"/>
      <c r="B10" s="183" t="str">
        <f ca="1">HYPERLINK("#"&amp;CELL("address",ISI_ued!$B$2),MID(CELL("filename",ISI_ued!$B$2),FIND("]",CELL("filename",ISI_ued!$B$2))+1,256))</f>
        <v>ISI_ued</v>
      </c>
      <c r="D10" s="190" t="s">
        <v>18</v>
      </c>
    </row>
    <row r="11" spans="1:4" x14ac:dyDescent="0.25">
      <c r="A11" s="186"/>
      <c r="B11" s="183" t="str">
        <f ca="1">HYPERLINK("#"&amp;CELL("address",ISI_emi!$B$2),MID(CELL("filename",ISI_emi!$B$2),FIND("]",CELL("filename",ISI_emi!$B$2))+1,256))</f>
        <v>ISI_emi</v>
      </c>
      <c r="D11" s="190" t="s">
        <v>19</v>
      </c>
    </row>
    <row r="12" spans="1:4" ht="5.0999999999999996" customHeight="1" x14ac:dyDescent="0.25">
      <c r="A12" s="186"/>
      <c r="B12" s="187"/>
      <c r="D12" s="184"/>
    </row>
    <row r="13" spans="1:4" x14ac:dyDescent="0.25">
      <c r="B13" s="182" t="str">
        <f ca="1">HYPERLINK("#"&amp;CELL("address",NFM!$B$2),MID(CELL("filename",NFM!$B$2),FIND("]",CELL("filename",NFM!$B$2))+1,256))</f>
        <v>NFM</v>
      </c>
      <c r="D13" s="189" t="s">
        <v>20</v>
      </c>
    </row>
    <row r="14" spans="1:4" x14ac:dyDescent="0.25">
      <c r="B14" s="183" t="str">
        <f ca="1">HYPERLINK("#"&amp;CELL("address",NFM_fec!$B$2),MID(CELL("filename",NFM_fec!$B$2),FIND("]",CELL("filename",NFM_fec!$B$2))+1,256))</f>
        <v>NFM_fec</v>
      </c>
      <c r="D14" s="190" t="s">
        <v>17</v>
      </c>
    </row>
    <row r="15" spans="1:4" x14ac:dyDescent="0.25">
      <c r="B15" s="183" t="str">
        <f ca="1">HYPERLINK("#"&amp;CELL("address",NFM_ued!$B$2),MID(CELL("filename",NFM_ued!$B$2),FIND("]",CELL("filename",NFM_ued!$B$2))+1,256))</f>
        <v>NFM_ued</v>
      </c>
      <c r="D15" s="190" t="s">
        <v>18</v>
      </c>
    </row>
    <row r="16" spans="1:4" x14ac:dyDescent="0.25">
      <c r="B16" s="183" t="str">
        <f ca="1">HYPERLINK("#"&amp;CELL("address",NFM_emi!$B$2),MID(CELL("filename",NFM_emi!$B$2),FIND("]",CELL("filename",NFM_emi!$B$2))+1,256))</f>
        <v>NFM_emi</v>
      </c>
      <c r="D16" s="190" t="s">
        <v>19</v>
      </c>
    </row>
    <row r="17" spans="2:4" ht="5.0999999999999996" customHeight="1" x14ac:dyDescent="0.25">
      <c r="B17" s="187"/>
      <c r="D17" s="184"/>
    </row>
    <row r="18" spans="2:4" x14ac:dyDescent="0.25">
      <c r="B18" s="182" t="str">
        <f ca="1">HYPERLINK("#"&amp;CELL("address",CHI!$B$2),MID(CELL("filename",CHI!$B$2),FIND("]",CELL("filename",CHI!$B$2))+1,256))</f>
        <v>CHI</v>
      </c>
      <c r="D18" s="189" t="s">
        <v>21</v>
      </c>
    </row>
    <row r="19" spans="2:4" x14ac:dyDescent="0.25">
      <c r="B19" s="183" t="str">
        <f ca="1">HYPERLINK("#"&amp;CELL("address",CHI_fec!$B$2),MID(CELL("filename",CHI_fec!$B$2),FIND("]",CELL("filename",CHI_fec!$B$2))+1,256))</f>
        <v>CHI_fec</v>
      </c>
      <c r="D19" s="190" t="s">
        <v>17</v>
      </c>
    </row>
    <row r="20" spans="2:4" x14ac:dyDescent="0.25">
      <c r="B20" s="183" t="str">
        <f ca="1">HYPERLINK("#"&amp;CELL("address",CHI_ued!$B$2),MID(CELL("filename",CHI_ued!$B$2),FIND("]",CELL("filename",CHI_ued!$B$2))+1,256))</f>
        <v>CHI_ued</v>
      </c>
      <c r="D20" s="190" t="s">
        <v>18</v>
      </c>
    </row>
    <row r="21" spans="2:4" x14ac:dyDescent="0.25">
      <c r="B21" s="183" t="str">
        <f ca="1">HYPERLINK("#"&amp;CELL("address",CHI_emi!$B$2),MID(CELL("filename",CHI_emi!$B$2),FIND("]",CELL("filename",CHI_emi!$B$2))+1,256))</f>
        <v>CHI_emi</v>
      </c>
      <c r="D21" s="190" t="s">
        <v>19</v>
      </c>
    </row>
    <row r="22" spans="2:4" ht="5.0999999999999996" customHeight="1" x14ac:dyDescent="0.25">
      <c r="B22" s="187"/>
      <c r="D22" s="184"/>
    </row>
    <row r="23" spans="2:4" x14ac:dyDescent="0.25">
      <c r="B23" s="182" t="str">
        <f ca="1">HYPERLINK("#"&amp;CELL("address",NMM!$B$2),MID(CELL("filename",NMM!$B$2),FIND("]",CELL("filename",NMM!$B$2))+1,256))</f>
        <v>NMM</v>
      </c>
      <c r="D23" s="189" t="s">
        <v>22</v>
      </c>
    </row>
    <row r="24" spans="2:4" x14ac:dyDescent="0.25">
      <c r="B24" s="183" t="str">
        <f ca="1">HYPERLINK("#"&amp;CELL("address",NMM_fec!$B$2),MID(CELL("filename",NMM_fec!$B$2),FIND("]",CELL("filename",NMM_fec!$B$2))+1,256))</f>
        <v>NMM_fec</v>
      </c>
      <c r="D24" s="190" t="s">
        <v>17</v>
      </c>
    </row>
    <row r="25" spans="2:4" x14ac:dyDescent="0.25">
      <c r="B25" s="183" t="str">
        <f ca="1">HYPERLINK("#"&amp;CELL("address",NMM_ued!$B$2),MID(CELL("filename",NMM_ued!$B$2),FIND("]",CELL("filename",NMM_ued!$B$2))+1,256))</f>
        <v>NMM_ued</v>
      </c>
      <c r="D25" s="190" t="s">
        <v>18</v>
      </c>
    </row>
    <row r="26" spans="2:4" x14ac:dyDescent="0.25">
      <c r="B26" s="183" t="str">
        <f ca="1">HYPERLINK("#"&amp;CELL("address",NMM_emi!$B$2),MID(CELL("filename",NMM_emi!$B$2),FIND("]",CELL("filename",NMM_emi!$B$2))+1,256))</f>
        <v>NMM_emi</v>
      </c>
      <c r="D26" s="190" t="s">
        <v>19</v>
      </c>
    </row>
    <row r="27" spans="2:4" ht="5.0999999999999996" customHeight="1" x14ac:dyDescent="0.25">
      <c r="B27" s="187"/>
      <c r="D27" s="184"/>
    </row>
    <row r="28" spans="2:4" x14ac:dyDescent="0.25">
      <c r="B28" s="182" t="str">
        <f ca="1">HYPERLINK("#"&amp;CELL("address",PPA!$B$2),MID(CELL("filename",PPA!$B$2),FIND("]",CELL("filename",PPA!$B$2))+1,256))</f>
        <v>PPA</v>
      </c>
      <c r="D28" s="189" t="s">
        <v>23</v>
      </c>
    </row>
    <row r="29" spans="2:4" x14ac:dyDescent="0.25">
      <c r="B29" s="183" t="str">
        <f ca="1">HYPERLINK("#"&amp;CELL("address",PPA_fec!$B$2),MID(CELL("filename",PPA_fec!$B$2),FIND("]",CELL("filename",PPA_fec!$B$2))+1,256))</f>
        <v>PPA_fec</v>
      </c>
      <c r="D29" s="190" t="s">
        <v>17</v>
      </c>
    </row>
    <row r="30" spans="2:4" x14ac:dyDescent="0.25">
      <c r="B30" s="183" t="str">
        <f ca="1">HYPERLINK("#"&amp;CELL("address",PPA_ued!$B$2),MID(CELL("filename",PPA_ued!$B$2),FIND("]",CELL("filename",PPA_ued!$B$2))+1,256))</f>
        <v>PPA_ued</v>
      </c>
      <c r="D30" s="190" t="s">
        <v>18</v>
      </c>
    </row>
    <row r="31" spans="2:4" x14ac:dyDescent="0.25">
      <c r="B31" s="183" t="str">
        <f ca="1">HYPERLINK("#"&amp;CELL("address",PPA_emi!$B$2),MID(CELL("filename",PPA_emi!$B$2),FIND("]",CELL("filename",PPA_emi!$B$2))+1,256))</f>
        <v>PPA_emi</v>
      </c>
      <c r="D31" s="190" t="s">
        <v>19</v>
      </c>
    </row>
    <row r="32" spans="2:4" ht="5.0999999999999996" customHeight="1" x14ac:dyDescent="0.25">
      <c r="B32" s="187"/>
      <c r="D32" s="184"/>
    </row>
    <row r="33" spans="2:4" x14ac:dyDescent="0.25">
      <c r="B33" s="182" t="str">
        <f ca="1">HYPERLINK("#"&amp;CELL("address",FBT!$B$2),MID(CELL("filename",FBT!$B$2),FIND("]",CELL("filename",FBT!$B$2))+1,256))</f>
        <v>FBT</v>
      </c>
      <c r="D33" s="189" t="s">
        <v>24</v>
      </c>
    </row>
    <row r="34" spans="2:4" x14ac:dyDescent="0.25">
      <c r="B34" s="183" t="str">
        <f ca="1">HYPERLINK("#"&amp;CELL("address",FBT_fec!$B$2),MID(CELL("filename",FBT_fec!$B$2),FIND("]",CELL("filename",FBT_fec!$B$2))+1,256))</f>
        <v>FBT_fec</v>
      </c>
      <c r="D34" s="190" t="s">
        <v>17</v>
      </c>
    </row>
    <row r="35" spans="2:4" x14ac:dyDescent="0.25">
      <c r="B35" s="183" t="str">
        <f ca="1">HYPERLINK("#"&amp;CELL("address",FBT_ued!$B$2),MID(CELL("filename",FBT_ued!$B$2),FIND("]",CELL("filename",FBT_ued!$B$2))+1,256))</f>
        <v>FBT_ued</v>
      </c>
      <c r="D35" s="190" t="s">
        <v>18</v>
      </c>
    </row>
    <row r="36" spans="2:4" x14ac:dyDescent="0.25">
      <c r="B36" s="183" t="str">
        <f ca="1">HYPERLINK("#"&amp;CELL("address",FBT_emi!$B$2),MID(CELL("filename",FBT_emi!$B$2),FIND("]",CELL("filename",FBT_emi!$B$2))+1,256))</f>
        <v>FBT_emi</v>
      </c>
      <c r="D36" s="190" t="s">
        <v>19</v>
      </c>
    </row>
    <row r="37" spans="2:4" ht="5.0999999999999996" customHeight="1" x14ac:dyDescent="0.25">
      <c r="B37" s="187"/>
      <c r="D37" s="184"/>
    </row>
    <row r="38" spans="2:4" x14ac:dyDescent="0.25">
      <c r="B38" s="182" t="str">
        <f ca="1">HYPERLINK("#"&amp;CELL("address",TRE!$B$2),MID(CELL("filename",TRE!$B$2),FIND("]",CELL("filename",TRE!$B$2))+1,256))</f>
        <v>TRE</v>
      </c>
      <c r="D38" s="189" t="s">
        <v>25</v>
      </c>
    </row>
    <row r="39" spans="2:4" x14ac:dyDescent="0.25">
      <c r="B39" s="183" t="str">
        <f ca="1">HYPERLINK("#"&amp;CELL("address",TRE_fec!$B$2),MID(CELL("filename",TRE_fec!$B$2),FIND("]",CELL("filename",TRE_fec!$B$2))+1,256))</f>
        <v>TRE_fec</v>
      </c>
      <c r="D39" s="190" t="s">
        <v>17</v>
      </c>
    </row>
    <row r="40" spans="2:4" x14ac:dyDescent="0.25">
      <c r="B40" s="183" t="str">
        <f ca="1">HYPERLINK("#"&amp;CELL("address",TRE_ued!$B$2),MID(CELL("filename",TRE_ued!$B$2),FIND("]",CELL("filename",TRE_ued!$B$2))+1,256))</f>
        <v>TRE_ued</v>
      </c>
      <c r="D40" s="190" t="s">
        <v>18</v>
      </c>
    </row>
    <row r="41" spans="2:4" x14ac:dyDescent="0.25">
      <c r="B41" s="183" t="str">
        <f ca="1">HYPERLINK("#"&amp;CELL("address",TRE_emi!$B$2),MID(CELL("filename",TRE_emi!$B$2),FIND("]",CELL("filename",TRE_emi!$B$2))+1,256))</f>
        <v>TRE_emi</v>
      </c>
      <c r="D41" s="190" t="s">
        <v>19</v>
      </c>
    </row>
    <row r="42" spans="2:4" ht="5.0999999999999996" customHeight="1" x14ac:dyDescent="0.25">
      <c r="B42" s="187"/>
      <c r="D42" s="184"/>
    </row>
    <row r="43" spans="2:4" x14ac:dyDescent="0.25">
      <c r="B43" s="182" t="str">
        <f ca="1">HYPERLINK("#"&amp;CELL("address",MAE!$B$2),MID(CELL("filename",MAE!$B$2),FIND("]",CELL("filename",MAE!$B$2))+1,256))</f>
        <v>MAE</v>
      </c>
      <c r="D43" s="189" t="s">
        <v>26</v>
      </c>
    </row>
    <row r="44" spans="2:4" x14ac:dyDescent="0.25">
      <c r="B44" s="183" t="str">
        <f ca="1">HYPERLINK("#"&amp;CELL("address",MAE_fec!$B$2),MID(CELL("filename",MAE_fec!$B$2),FIND("]",CELL("filename",MAE_fec!$B$2))+1,256))</f>
        <v>MAE_fec</v>
      </c>
      <c r="D44" s="190" t="s">
        <v>17</v>
      </c>
    </row>
    <row r="45" spans="2:4" x14ac:dyDescent="0.25">
      <c r="B45" s="183" t="str">
        <f ca="1">HYPERLINK("#"&amp;CELL("address",MAE_ued!$B$2),MID(CELL("filename",MAE_ued!$B$2),FIND("]",CELL("filename",MAE_ued!$B$2))+1,256))</f>
        <v>MAE_ued</v>
      </c>
      <c r="D45" s="190" t="s">
        <v>18</v>
      </c>
    </row>
    <row r="46" spans="2:4" x14ac:dyDescent="0.25">
      <c r="B46" s="183" t="str">
        <f ca="1">HYPERLINK("#"&amp;CELL("address",MAE_emi!$B$2),MID(CELL("filename",MAE_emi!$B$2),FIND("]",CELL("filename",MAE_emi!$B$2))+1,256))</f>
        <v>MAE_emi</v>
      </c>
      <c r="D46" s="190" t="s">
        <v>19</v>
      </c>
    </row>
    <row r="47" spans="2:4" ht="5.0999999999999996" customHeight="1" x14ac:dyDescent="0.25">
      <c r="B47" s="187"/>
      <c r="D47" s="184"/>
    </row>
    <row r="48" spans="2:4" x14ac:dyDescent="0.25">
      <c r="B48" s="182" t="str">
        <f ca="1">HYPERLINK("#"&amp;CELL("address",TEL!$B$2),MID(CELL("filename",TEL!$B$2),FIND("]",CELL("filename",TEL!$B$2))+1,256))</f>
        <v>TEL</v>
      </c>
      <c r="D48" s="189" t="s">
        <v>27</v>
      </c>
    </row>
    <row r="49" spans="2:4" x14ac:dyDescent="0.25">
      <c r="B49" s="183" t="str">
        <f ca="1">HYPERLINK("#"&amp;CELL("address",TEL_fec!$B$2),MID(CELL("filename",TEL_fec!$B$2),FIND("]",CELL("filename",TEL_fec!$B$2))+1,256))</f>
        <v>TEL_fec</v>
      </c>
      <c r="D49" s="190" t="s">
        <v>17</v>
      </c>
    </row>
    <row r="50" spans="2:4" x14ac:dyDescent="0.25">
      <c r="B50" s="183" t="str">
        <f ca="1">HYPERLINK("#"&amp;CELL("address",TEL_ued!$B$2),MID(CELL("filename",TEL_ued!$B$2),FIND("]",CELL("filename",TEL_ued!$B$2))+1,256))</f>
        <v>TEL_ued</v>
      </c>
      <c r="D50" s="190" t="s">
        <v>18</v>
      </c>
    </row>
    <row r="51" spans="2:4" x14ac:dyDescent="0.25">
      <c r="B51" s="183" t="str">
        <f ca="1">HYPERLINK("#"&amp;CELL("address",TEL_emi!$B$2),MID(CELL("filename",TEL_emi!$B$2),FIND("]",CELL("filename",TEL_emi!$B$2))+1,256))</f>
        <v>TEL_emi</v>
      </c>
      <c r="D51" s="190" t="s">
        <v>19</v>
      </c>
    </row>
    <row r="52" spans="2:4" ht="5.0999999999999996" customHeight="1" x14ac:dyDescent="0.25">
      <c r="B52" s="187"/>
      <c r="D52" s="184"/>
    </row>
    <row r="53" spans="2:4" x14ac:dyDescent="0.25">
      <c r="B53" s="182" t="str">
        <f ca="1">HYPERLINK("#"&amp;CELL("address",WWP!$B$2),MID(CELL("filename",WWP!$B$2),FIND("]",CELL("filename",WWP!$B$2))+1,256))</f>
        <v>WWP</v>
      </c>
      <c r="D53" s="189" t="s">
        <v>28</v>
      </c>
    </row>
    <row r="54" spans="2:4" x14ac:dyDescent="0.25">
      <c r="B54" s="183" t="str">
        <f ca="1">HYPERLINK("#"&amp;CELL("address",WWP_fec!$B$2),MID(CELL("filename",WWP_fec!$B$2),FIND("]",CELL("filename",WWP_fec!$B$2))+1,256))</f>
        <v>WWP_fec</v>
      </c>
      <c r="D54" s="190" t="s">
        <v>17</v>
      </c>
    </row>
    <row r="55" spans="2:4" x14ac:dyDescent="0.25">
      <c r="B55" s="183" t="str">
        <f ca="1">HYPERLINK("#"&amp;CELL("address",WWP_ued!$B$2),MID(CELL("filename",WWP_ued!$B$2),FIND("]",CELL("filename",WWP_ued!$B$2))+1,256))</f>
        <v>WWP_ued</v>
      </c>
      <c r="D55" s="190" t="s">
        <v>18</v>
      </c>
    </row>
    <row r="56" spans="2:4" x14ac:dyDescent="0.25">
      <c r="B56" s="183" t="str">
        <f ca="1">HYPERLINK("#"&amp;CELL("address",WWP_emi!$B$2),MID(CELL("filename",WWP_emi!$B$2),FIND("]",CELL("filename",WWP_emi!$B$2))+1,256))</f>
        <v>WWP_emi</v>
      </c>
      <c r="D56" s="190" t="s">
        <v>19</v>
      </c>
    </row>
    <row r="57" spans="2:4" ht="5.0999999999999996" customHeight="1" x14ac:dyDescent="0.25">
      <c r="B57" s="187"/>
      <c r="D57" s="184"/>
    </row>
    <row r="58" spans="2:4" x14ac:dyDescent="0.25">
      <c r="B58" s="182" t="str">
        <f ca="1">HYPERLINK("#"&amp;CELL("address",OIS!$B$2),MID(CELL("filename",OIS!$B$2),FIND("]",CELL("filename",OIS!$B$2))+1,256))</f>
        <v>OIS</v>
      </c>
      <c r="D58" s="189" t="s">
        <v>29</v>
      </c>
    </row>
    <row r="59" spans="2:4" x14ac:dyDescent="0.25">
      <c r="B59" s="183" t="str">
        <f ca="1">HYPERLINK("#"&amp;CELL("address",OIS_fec!$B$2),MID(CELL("filename",OIS_fec!$B$2),FIND("]",CELL("filename",OIS_fec!$B$2))+1,256))</f>
        <v>OIS_fec</v>
      </c>
      <c r="D59" s="190" t="s">
        <v>17</v>
      </c>
    </row>
    <row r="60" spans="2:4" x14ac:dyDescent="0.25">
      <c r="B60" s="183" t="str">
        <f ca="1">HYPERLINK("#"&amp;CELL("address",OIS_ued!$B$2),MID(CELL("filename",OIS_ued!$B$2),FIND("]",CELL("filename",OIS_ued!$B$2))+1,256))</f>
        <v>OIS_ued</v>
      </c>
      <c r="D60" s="190" t="s">
        <v>18</v>
      </c>
    </row>
    <row r="61" spans="2:4" x14ac:dyDescent="0.25">
      <c r="B61" s="183" t="str">
        <f ca="1">HYPERLINK("#"&amp;CELL("address",OIS_emi!$B$2),MID(CELL("filename",OIS_emi!$B$2),FIND("]",CELL("filename",OIS_emi!$B$2))+1,256))</f>
        <v>OIS_emi</v>
      </c>
      <c r="D61" s="190" t="s">
        <v>19</v>
      </c>
    </row>
  </sheetData>
  <pageMargins left="0.39370078740157483" right="0.39370078740157483" top="0.39370078740157483" bottom="0.39370078740157483" header="0.31496062992125978" footer="0.31496062992125978"/>
  <pageSetup paperSize="9" scale="9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CY180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Summary"</f>
        <v>EU27: Industry Summary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2" customHeight="1" x14ac:dyDescent="0.25">
      <c r="A3" s="30" t="s">
        <v>55</v>
      </c>
      <c r="B3" s="205">
        <f>ISI!B$3+NFM!B$3+CHI!B$3+NMM!B$3+PPA!B$3+FBT!B$3+TRE!B$3+MAE!B$3+TEL!B$3+WWP!B$3+OIS!B$3</f>
        <v>2245126.5918818396</v>
      </c>
      <c r="C3" s="205">
        <f>ISI!C$3+NFM!C$3+CHI!C$3+NMM!C$3+PPA!C$3+FBT!C$3+TRE!C$3+MAE!C$3+TEL!C$3+WWP!C$3+OIS!C$3</f>
        <v>2262880.2529874076</v>
      </c>
      <c r="D3" s="205">
        <f>ISI!D$3+NFM!D$3+CHI!D$3+NMM!D$3+PPA!D$3+FBT!D$3+TRE!D$3+MAE!D$3+TEL!D$3+WWP!D$3+OIS!D$3</f>
        <v>2249191.7592077339</v>
      </c>
      <c r="E3" s="205">
        <f>ISI!E$3+NFM!E$3+CHI!E$3+NMM!E$3+PPA!E$3+FBT!E$3+TRE!E$3+MAE!E$3+TEL!E$3+WWP!E$3+OIS!E$3</f>
        <v>2232384.475456255</v>
      </c>
      <c r="F3" s="205">
        <f>ISI!F$3+NFM!F$3+CHI!F$3+NMM!F$3+PPA!F$3+FBT!F$3+TRE!F$3+MAE!F$3+TEL!F$3+WWP!F$3+OIS!F$3</f>
        <v>2278946.5584964193</v>
      </c>
      <c r="G3" s="205">
        <f>ISI!G$3+NFM!G$3+CHI!G$3+NMM!G$3+PPA!G$3+FBT!G$3+TRE!G$3+MAE!G$3+TEL!G$3+WWP!G$3+OIS!G$3</f>
        <v>2306363.1608681367</v>
      </c>
      <c r="H3" s="205">
        <f>ISI!H$3+NFM!H$3+CHI!H$3+NMM!H$3+PPA!H$3+FBT!H$3+TRE!H$3+MAE!H$3+TEL!H$3+WWP!H$3+OIS!H$3</f>
        <v>2419628.3501709104</v>
      </c>
      <c r="I3" s="205">
        <f>ISI!I$3+NFM!I$3+CHI!I$3+NMM!I$3+PPA!I$3+FBT!I$3+TRE!I$3+MAE!I$3+TEL!I$3+WWP!I$3+OIS!I$3</f>
        <v>2510080.1600853191</v>
      </c>
      <c r="J3" s="205">
        <f>ISI!J$3+NFM!J$3+CHI!J$3+NMM!J$3+PPA!J$3+FBT!J$3+TRE!J$3+MAE!J$3+TEL!J$3+WWP!J$3+OIS!J$3</f>
        <v>2471567.0188197484</v>
      </c>
      <c r="K3" s="205">
        <f>ISI!K$3+NFM!K$3+CHI!K$3+NMM!K$3+PPA!K$3+FBT!K$3+TRE!K$3+MAE!K$3+TEL!K$3+WWP!K$3+OIS!K$3</f>
        <v>2180030.9083993351</v>
      </c>
      <c r="L3" s="205">
        <f>ISI!L$3+NFM!L$3+CHI!L$3+NMM!L$3+PPA!L$3+FBT!L$3+TRE!L$3+MAE!L$3+TEL!L$3+WWP!L$3+OIS!L$3</f>
        <v>2262114.8248839909</v>
      </c>
      <c r="M3" s="205">
        <f>ISI!M$3+NFM!M$3+CHI!M$3+NMM!M$3+PPA!M$3+FBT!M$3+TRE!M$3+MAE!M$3+TEL!M$3+WWP!M$3+OIS!M$3</f>
        <v>2326499.6923050196</v>
      </c>
      <c r="N3" s="205">
        <f>ISI!N$3+NFM!N$3+CHI!N$3+NMM!N$3+PPA!N$3+FBT!N$3+TRE!N$3+MAE!N$3+TEL!N$3+WWP!N$3+OIS!N$3</f>
        <v>2267740.968761717</v>
      </c>
      <c r="O3" s="205">
        <f>ISI!O$3+NFM!O$3+CHI!O$3+NMM!O$3+PPA!O$3+FBT!O$3+TRE!O$3+MAE!O$3+TEL!O$3+WWP!O$3+OIS!O$3</f>
        <v>2228109.3060025615</v>
      </c>
      <c r="P3" s="205">
        <f>ISI!P$3+NFM!P$3+CHI!P$3+NMM!P$3+PPA!P$3+FBT!P$3+TRE!P$3+MAE!P$3+TEL!P$3+WWP!P$3+OIS!P$3</f>
        <v>2275602.5813669544</v>
      </c>
      <c r="Q3" s="205">
        <f>ISI!Q$3+NFM!Q$3+CHI!Q$3+NMM!Q$3+PPA!Q$3+FBT!Q$3+TRE!Q$3+MAE!Q$3+TEL!Q$3+WWP!Q$3+OIS!Q$3</f>
        <v>2368451.1590821277</v>
      </c>
      <c r="R3" s="205">
        <f>ISI!R$3+NFM!R$3+CHI!R$3+NMM!R$3+PPA!R$3+FBT!R$3+TRE!R$3+MAE!R$3+TEL!R$3+WWP!R$3+OIS!R$3</f>
        <v>2418603.8811328402</v>
      </c>
      <c r="S3" s="205">
        <f>ISI!S$3+NFM!S$3+CHI!S$3+NMM!S$3+PPA!S$3+FBT!S$3+TRE!S$3+MAE!S$3+TEL!S$3+WWP!S$3+OIS!S$3</f>
        <v>2480957.4697840828</v>
      </c>
      <c r="T3" s="205">
        <f>ISI!T$3+NFM!T$3+CHI!T$3+NMM!T$3+PPA!T$3+FBT!T$3+TRE!T$3+MAE!T$3+TEL!T$3+WWP!T$3+OIS!T$3</f>
        <v>2534946.8790618293</v>
      </c>
      <c r="U3" s="205">
        <f>ISI!U$3+NFM!U$3+CHI!U$3+NMM!U$3+PPA!U$3+FBT!U$3+TRE!U$3+MAE!U$3+TEL!U$3+WWP!U$3+OIS!U$3</f>
        <v>2556532.6047689877</v>
      </c>
      <c r="V3" s="205">
        <f>ISI!V$3+NFM!V$3+CHI!V$3+NMM!V$3+PPA!V$3+FBT!V$3+TRE!V$3+MAE!V$3+TEL!V$3+WWP!V$3+OIS!V$3</f>
        <v>2396789.5836239955</v>
      </c>
      <c r="W3" s="205">
        <f>ISI!W$3+NFM!W$3+CHI!W$3+NMM!W$3+PPA!W$3+FBT!W$3+TRE!W$3+MAE!W$3+TEL!W$3+WWP!W$3+OIS!W$3</f>
        <v>2571109.1385431066</v>
      </c>
    </row>
    <row r="4" spans="1:23" ht="12" customHeight="1" x14ac:dyDescent="0.25">
      <c r="A4" s="12" t="s">
        <v>16</v>
      </c>
      <c r="B4" s="206">
        <f>ISI!B$3</f>
        <v>53100.41965659945</v>
      </c>
      <c r="C4" s="206">
        <f>ISI!C$3</f>
        <v>50746.225506592222</v>
      </c>
      <c r="D4" s="206">
        <f>ISI!D$3</f>
        <v>47887.083446499491</v>
      </c>
      <c r="E4" s="206">
        <f>ISI!E$3</f>
        <v>47437.72077067892</v>
      </c>
      <c r="F4" s="206">
        <f>ISI!F$3</f>
        <v>53122.137257005881</v>
      </c>
      <c r="G4" s="206">
        <f>ISI!G$3</f>
        <v>55745.288087968176</v>
      </c>
      <c r="H4" s="206">
        <f>ISI!H$3</f>
        <v>59782.02479756697</v>
      </c>
      <c r="I4" s="206">
        <f>ISI!I$3</f>
        <v>66292.465976633845</v>
      </c>
      <c r="J4" s="206">
        <f>ISI!J$3</f>
        <v>60374.619647317268</v>
      </c>
      <c r="K4" s="206">
        <f>ISI!K$3</f>
        <v>35516.382412286468</v>
      </c>
      <c r="L4" s="206">
        <f>ISI!L$3</f>
        <v>40666.649467418436</v>
      </c>
      <c r="M4" s="206">
        <f>ISI!M$3</f>
        <v>45327.562040446282</v>
      </c>
      <c r="N4" s="206">
        <f>ISI!N$3</f>
        <v>41404.429230928072</v>
      </c>
      <c r="O4" s="206">
        <f>ISI!O$3</f>
        <v>40039.803512912062</v>
      </c>
      <c r="P4" s="206">
        <f>ISI!P$3</f>
        <v>41160.173718232531</v>
      </c>
      <c r="Q4" s="206">
        <f>ISI!Q$3</f>
        <v>41367.781277122202</v>
      </c>
      <c r="R4" s="206">
        <f>ISI!R$3</f>
        <v>41197.912183258217</v>
      </c>
      <c r="S4" s="206">
        <f>ISI!S$3</f>
        <v>43500.388391352884</v>
      </c>
      <c r="T4" s="206">
        <f>ISI!T$3</f>
        <v>46474.803984483879</v>
      </c>
      <c r="U4" s="206">
        <f>ISI!U$3</f>
        <v>39226.3703284191</v>
      </c>
      <c r="V4" s="206">
        <f>ISI!V$3</f>
        <v>32459.21958988301</v>
      </c>
      <c r="W4" s="206">
        <f>ISI!W$3</f>
        <v>42717.513105451661</v>
      </c>
    </row>
    <row r="5" spans="1:23" ht="12" customHeight="1" x14ac:dyDescent="0.25">
      <c r="A5" s="13" t="s">
        <v>20</v>
      </c>
      <c r="B5" s="207">
        <f>NFM!B$3</f>
        <v>18642.886337720098</v>
      </c>
      <c r="C5" s="207">
        <f>NFM!C$3</f>
        <v>17729.881783475641</v>
      </c>
      <c r="D5" s="207">
        <f>NFM!D$3</f>
        <v>16843.148213152297</v>
      </c>
      <c r="E5" s="207">
        <f>NFM!E$3</f>
        <v>16684.733319917788</v>
      </c>
      <c r="F5" s="207">
        <f>NFM!F$3</f>
        <v>18498.374612133848</v>
      </c>
      <c r="G5" s="207">
        <f>NFM!G$3</f>
        <v>19343.216784106258</v>
      </c>
      <c r="H5" s="207">
        <f>NFM!H$3</f>
        <v>20896.191755040491</v>
      </c>
      <c r="I5" s="207">
        <f>NFM!I$3</f>
        <v>23094.301360499976</v>
      </c>
      <c r="J5" s="207">
        <f>NFM!J$3</f>
        <v>21418.74229558972</v>
      </c>
      <c r="K5" s="207">
        <f>NFM!K$3</f>
        <v>17576.145834970208</v>
      </c>
      <c r="L5" s="207">
        <f>NFM!L$3</f>
        <v>20824.806091489118</v>
      </c>
      <c r="M5" s="207">
        <f>NFM!M$3</f>
        <v>21744.353991756267</v>
      </c>
      <c r="N5" s="207">
        <f>NFM!N$3</f>
        <v>21704.292416355456</v>
      </c>
      <c r="O5" s="207">
        <f>NFM!O$3</f>
        <v>20444.177287894061</v>
      </c>
      <c r="P5" s="207">
        <f>NFM!P$3</f>
        <v>20852.395881619472</v>
      </c>
      <c r="Q5" s="207">
        <f>NFM!Q$3</f>
        <v>22522.718722877798</v>
      </c>
      <c r="R5" s="207">
        <f>NFM!R$3</f>
        <v>22719.050075335086</v>
      </c>
      <c r="S5" s="207">
        <f>NFM!S$3</f>
        <v>23179.09466293233</v>
      </c>
      <c r="T5" s="207">
        <f>NFM!T$3</f>
        <v>23008.516125822396</v>
      </c>
      <c r="U5" s="207">
        <f>NFM!U$3</f>
        <v>22382.543832245654</v>
      </c>
      <c r="V5" s="207">
        <f>NFM!V$3</f>
        <v>19712.922927116851</v>
      </c>
      <c r="W5" s="207">
        <f>NFM!W$3</f>
        <v>24635.930309618001</v>
      </c>
    </row>
    <row r="6" spans="1:23" ht="12" customHeight="1" x14ac:dyDescent="0.25">
      <c r="A6" s="14" t="s">
        <v>43</v>
      </c>
      <c r="B6" s="206">
        <f>NFM!B$4</f>
        <v>1878.141839195383</v>
      </c>
      <c r="C6" s="206">
        <f>NFM!C$4</f>
        <v>1841.05868473386</v>
      </c>
      <c r="D6" s="206">
        <f>NFM!D$4</f>
        <v>1717.3534337489709</v>
      </c>
      <c r="E6" s="206">
        <f>NFM!E$4</f>
        <v>1758.1091515460871</v>
      </c>
      <c r="F6" s="206">
        <f>NFM!F$4</f>
        <v>1862.1894104493649</v>
      </c>
      <c r="G6" s="206">
        <f>NFM!G$4</f>
        <v>1930.9328777978001</v>
      </c>
      <c r="H6" s="206">
        <f>NFM!H$4</f>
        <v>2143.4983872839362</v>
      </c>
      <c r="I6" s="206">
        <f>NFM!I$4</f>
        <v>2141.8636741707292</v>
      </c>
      <c r="J6" s="206">
        <f>NFM!J$4</f>
        <v>2020.098379427815</v>
      </c>
      <c r="K6" s="206">
        <f>NFM!K$4</f>
        <v>1247.308353811537</v>
      </c>
      <c r="L6" s="206">
        <f>NFM!L$4</f>
        <v>1537.6138191449959</v>
      </c>
      <c r="M6" s="206">
        <f>NFM!M$4</f>
        <v>1559.124880843706</v>
      </c>
      <c r="N6" s="206">
        <f>NFM!N$4</f>
        <v>1383.697141175169</v>
      </c>
      <c r="O6" s="206">
        <f>NFM!O$4</f>
        <v>1372.314121723105</v>
      </c>
      <c r="P6" s="206">
        <f>NFM!P$4</f>
        <v>1418.1431038974599</v>
      </c>
      <c r="Q6" s="206">
        <f>NFM!Q$4</f>
        <v>1343.1855668065559</v>
      </c>
      <c r="R6" s="206">
        <f>NFM!R$4</f>
        <v>1305.26556987973</v>
      </c>
      <c r="S6" s="206">
        <f>NFM!S$4</f>
        <v>1650.5154022559429</v>
      </c>
      <c r="T6" s="206">
        <f>NFM!T$4</f>
        <v>1684.4722789676121</v>
      </c>
      <c r="U6" s="206">
        <f>NFM!U$4</f>
        <v>1549.356505714326</v>
      </c>
      <c r="V6" s="206">
        <f>NFM!V$4</f>
        <v>1398.4916867192931</v>
      </c>
      <c r="W6" s="206">
        <f>NFM!W$4</f>
        <v>1611.217754624591</v>
      </c>
    </row>
    <row r="7" spans="1:23" ht="12" customHeight="1" x14ac:dyDescent="0.25">
      <c r="A7" s="14" t="s">
        <v>56</v>
      </c>
      <c r="B7" s="206">
        <f>NFM!B$5</f>
        <v>8075.7262174621901</v>
      </c>
      <c r="C7" s="206">
        <f>NFM!C$5</f>
        <v>7673.7919043596157</v>
      </c>
      <c r="D7" s="206">
        <f>NFM!D$5</f>
        <v>7211.7122920148595</v>
      </c>
      <c r="E7" s="206">
        <f>NFM!E$5</f>
        <v>7087.1667312934223</v>
      </c>
      <c r="F7" s="206">
        <f>NFM!F$5</f>
        <v>7802.7863183109857</v>
      </c>
      <c r="G7" s="206">
        <f>NFM!G$5</f>
        <v>8172.9446666553131</v>
      </c>
      <c r="H7" s="206">
        <f>NFM!H$5</f>
        <v>8775.4439632610593</v>
      </c>
      <c r="I7" s="206">
        <f>NFM!I$5</f>
        <v>9672.3500817757467</v>
      </c>
      <c r="J7" s="206">
        <f>NFM!J$5</f>
        <v>9115.9531785493346</v>
      </c>
      <c r="K7" s="206">
        <f>NFM!K$5</f>
        <v>7153.1209411680693</v>
      </c>
      <c r="L7" s="206">
        <f>NFM!L$5</f>
        <v>9544.2524205248719</v>
      </c>
      <c r="M7" s="206">
        <f>NFM!M$5</f>
        <v>10072.351091591732</v>
      </c>
      <c r="N7" s="206">
        <f>NFM!N$5</f>
        <v>9345.2876903794167</v>
      </c>
      <c r="O7" s="206">
        <f>NFM!O$5</f>
        <v>9205.2546789200132</v>
      </c>
      <c r="P7" s="206">
        <f>NFM!P$5</f>
        <v>8600.5356874988138</v>
      </c>
      <c r="Q7" s="206">
        <f>NFM!Q$5</f>
        <v>9041.8774577705444</v>
      </c>
      <c r="R7" s="206">
        <f>NFM!R$5</f>
        <v>9305.5918321321551</v>
      </c>
      <c r="S7" s="206">
        <f>NFM!S$5</f>
        <v>9807.1644785746266</v>
      </c>
      <c r="T7" s="206">
        <f>NFM!T$5</f>
        <v>9806.874922962761</v>
      </c>
      <c r="U7" s="206">
        <f>NFM!U$5</f>
        <v>9434.9940224867078</v>
      </c>
      <c r="V7" s="206">
        <f>NFM!V$5</f>
        <v>8263.2264068386794</v>
      </c>
      <c r="W7" s="206">
        <f>NFM!W$5</f>
        <v>9630.8992073587815</v>
      </c>
    </row>
    <row r="8" spans="1:23" ht="12" customHeight="1" x14ac:dyDescent="0.25">
      <c r="A8" s="14" t="s">
        <v>45</v>
      </c>
      <c r="B8" s="206">
        <f>NFM!B$8</f>
        <v>8689.0182810625229</v>
      </c>
      <c r="C8" s="206">
        <f>NFM!C$8</f>
        <v>8215.0311943821671</v>
      </c>
      <c r="D8" s="206">
        <f>NFM!D$8</f>
        <v>7914.0824873884658</v>
      </c>
      <c r="E8" s="206">
        <f>NFM!E$8</f>
        <v>7839.4574370782793</v>
      </c>
      <c r="F8" s="206">
        <f>NFM!F$8</f>
        <v>8833.3988833734984</v>
      </c>
      <c r="G8" s="206">
        <f>NFM!G$8</f>
        <v>9239.3392396531453</v>
      </c>
      <c r="H8" s="206">
        <f>NFM!H$8</f>
        <v>9977.2494044954947</v>
      </c>
      <c r="I8" s="206">
        <f>NFM!I$8</f>
        <v>11280.087604553501</v>
      </c>
      <c r="J8" s="206">
        <f>NFM!J$8</f>
        <v>10282.690737612569</v>
      </c>
      <c r="K8" s="206">
        <f>NFM!K$8</f>
        <v>9175.7165399905989</v>
      </c>
      <c r="L8" s="206">
        <f>NFM!L$8</f>
        <v>9742.9398518192502</v>
      </c>
      <c r="M8" s="206">
        <f>NFM!M$8</f>
        <v>10112.878019320829</v>
      </c>
      <c r="N8" s="206">
        <f>NFM!N$8</f>
        <v>10975.30758480087</v>
      </c>
      <c r="O8" s="206">
        <f>NFM!O$8</f>
        <v>9866.6084872509437</v>
      </c>
      <c r="P8" s="206">
        <f>NFM!P$8</f>
        <v>10833.717090223199</v>
      </c>
      <c r="Q8" s="206">
        <f>NFM!Q$8</f>
        <v>12137.655698300699</v>
      </c>
      <c r="R8" s="206">
        <f>NFM!R$8</f>
        <v>12108.192673323199</v>
      </c>
      <c r="S8" s="206">
        <f>NFM!S$8</f>
        <v>11721.41478210176</v>
      </c>
      <c r="T8" s="206">
        <f>NFM!T$8</f>
        <v>11517.168923892021</v>
      </c>
      <c r="U8" s="206">
        <f>NFM!U$8</f>
        <v>11398.19330404462</v>
      </c>
      <c r="V8" s="206">
        <f>NFM!V$8</f>
        <v>10051.204833558881</v>
      </c>
      <c r="W8" s="206">
        <f>NFM!W$8</f>
        <v>13393.81334763463</v>
      </c>
    </row>
    <row r="9" spans="1:23" ht="12" customHeight="1" x14ac:dyDescent="0.25">
      <c r="A9" s="13" t="s">
        <v>21</v>
      </c>
      <c r="B9" s="207">
        <f>CHI!B$3</f>
        <v>193919.37752477662</v>
      </c>
      <c r="C9" s="207">
        <f>CHI!C$3</f>
        <v>199916.85306153726</v>
      </c>
      <c r="D9" s="207">
        <f>CHI!D$3</f>
        <v>205177.76579871034</v>
      </c>
      <c r="E9" s="207">
        <f>CHI!E$3</f>
        <v>197591.10743346094</v>
      </c>
      <c r="F9" s="207">
        <f>CHI!F$3</f>
        <v>196428.92299655903</v>
      </c>
      <c r="G9" s="207">
        <f>CHI!G$3</f>
        <v>200474.54624530801</v>
      </c>
      <c r="H9" s="207">
        <f>CHI!H$3</f>
        <v>202142.7175686952</v>
      </c>
      <c r="I9" s="207">
        <f>CHI!I$3</f>
        <v>209114.86015316629</v>
      </c>
      <c r="J9" s="207">
        <f>CHI!J$3</f>
        <v>205386.23588912925</v>
      </c>
      <c r="K9" s="207">
        <f>CHI!K$3</f>
        <v>198041.18818606815</v>
      </c>
      <c r="L9" s="207">
        <f>CHI!L$3</f>
        <v>209869.09964646248</v>
      </c>
      <c r="M9" s="207">
        <f>CHI!M$3</f>
        <v>215228.9171649155</v>
      </c>
      <c r="N9" s="207">
        <f>CHI!N$3</f>
        <v>211905.22721252608</v>
      </c>
      <c r="O9" s="207">
        <f>CHI!O$3</f>
        <v>209274.80276131839</v>
      </c>
      <c r="P9" s="207">
        <f>CHI!P$3</f>
        <v>215718.28920409473</v>
      </c>
      <c r="Q9" s="207">
        <f>CHI!Q$3</f>
        <v>277695.3442467422</v>
      </c>
      <c r="R9" s="207">
        <f>CHI!R$3</f>
        <v>279611.05414692324</v>
      </c>
      <c r="S9" s="207">
        <f>CHI!S$3</f>
        <v>284331.30140105169</v>
      </c>
      <c r="T9" s="207">
        <f>CHI!T$3</f>
        <v>293350.03339497553</v>
      </c>
      <c r="U9" s="207">
        <f>CHI!U$3</f>
        <v>296911.74434386124</v>
      </c>
      <c r="V9" s="207">
        <f>CHI!V$3</f>
        <v>309678.44844126096</v>
      </c>
      <c r="W9" s="207">
        <f>CHI!W$3</f>
        <v>343099.86111633223</v>
      </c>
    </row>
    <row r="10" spans="1:23" ht="12" customHeight="1" x14ac:dyDescent="0.25">
      <c r="A10" s="14" t="s">
        <v>57</v>
      </c>
      <c r="B10" s="206">
        <f>CHI!B$5</f>
        <v>46231.891836254217</v>
      </c>
      <c r="C10" s="206">
        <f>CHI!C$5</f>
        <v>47451.230221916478</v>
      </c>
      <c r="D10" s="206">
        <f>CHI!D$5</f>
        <v>48230.988271586022</v>
      </c>
      <c r="E10" s="206">
        <f>CHI!E$5</f>
        <v>48337.567610988182</v>
      </c>
      <c r="F10" s="206">
        <f>CHI!F$5</f>
        <v>48758.350017214361</v>
      </c>
      <c r="G10" s="206">
        <f>CHI!G$5</f>
        <v>49158.515895756573</v>
      </c>
      <c r="H10" s="206">
        <f>CHI!H$5</f>
        <v>51309.175602457923</v>
      </c>
      <c r="I10" s="206">
        <f>CHI!I$5</f>
        <v>53506.921361537563</v>
      </c>
      <c r="J10" s="206">
        <f>CHI!J$5</f>
        <v>57080.994670163731</v>
      </c>
      <c r="K10" s="206">
        <f>CHI!K$5</f>
        <v>50889.831397604918</v>
      </c>
      <c r="L10" s="206">
        <f>CHI!L$5</f>
        <v>59162.077743336456</v>
      </c>
      <c r="M10" s="206">
        <f>CHI!M$5</f>
        <v>62238.898559649788</v>
      </c>
      <c r="N10" s="206">
        <f>CHI!N$5</f>
        <v>58915.241424511863</v>
      </c>
      <c r="O10" s="206">
        <f>CHI!O$5</f>
        <v>57836.64861025069</v>
      </c>
      <c r="P10" s="206">
        <f>CHI!P$5</f>
        <v>56972.610257210566</v>
      </c>
      <c r="Q10" s="206">
        <f>CHI!Q$5</f>
        <v>66213.425538716008</v>
      </c>
      <c r="R10" s="206">
        <f>CHI!R$5</f>
        <v>64912.300749086411</v>
      </c>
      <c r="S10" s="206">
        <f>CHI!S$5</f>
        <v>71702.508905105235</v>
      </c>
      <c r="T10" s="206">
        <f>CHI!T$5</f>
        <v>67004.756206716818</v>
      </c>
      <c r="U10" s="206">
        <f>CHI!U$5</f>
        <v>64029.532512620397</v>
      </c>
      <c r="V10" s="206">
        <f>CHI!V$5</f>
        <v>59559.569032262618</v>
      </c>
      <c r="W10" s="206">
        <f>CHI!W$5</f>
        <v>66143.799386523227</v>
      </c>
    </row>
    <row r="11" spans="1:23" ht="12" customHeight="1" x14ac:dyDescent="0.25">
      <c r="A11" s="14" t="s">
        <v>47</v>
      </c>
      <c r="B11" s="206">
        <f>CHI!B$6</f>
        <v>75311.81117311072</v>
      </c>
      <c r="C11" s="206">
        <f>CHI!C$6</f>
        <v>71848.680934133328</v>
      </c>
      <c r="D11" s="206">
        <f>CHI!D$6</f>
        <v>69613.550593443491</v>
      </c>
      <c r="E11" s="206">
        <f>CHI!E$6</f>
        <v>64523.71747860944</v>
      </c>
      <c r="F11" s="206">
        <f>CHI!F$6</f>
        <v>66087.617337746837</v>
      </c>
      <c r="G11" s="206">
        <f>CHI!G$6</f>
        <v>66332.958863840613</v>
      </c>
      <c r="H11" s="206">
        <f>CHI!H$6</f>
        <v>65269.848165254487</v>
      </c>
      <c r="I11" s="206">
        <f>CHI!I$6</f>
        <v>67729.901475447754</v>
      </c>
      <c r="J11" s="206">
        <f>CHI!J$6</f>
        <v>60858.544970257972</v>
      </c>
      <c r="K11" s="206">
        <f>CHI!K$6</f>
        <v>56286.547836145597</v>
      </c>
      <c r="L11" s="206">
        <f>CHI!L$6</f>
        <v>58160.468552715232</v>
      </c>
      <c r="M11" s="206">
        <f>CHI!M$6</f>
        <v>59555.211136530539</v>
      </c>
      <c r="N11" s="206">
        <f>CHI!N$6</f>
        <v>59809.84207470699</v>
      </c>
      <c r="O11" s="206">
        <f>CHI!O$6</f>
        <v>60382.269975366908</v>
      </c>
      <c r="P11" s="206">
        <f>CHI!P$6</f>
        <v>65055.999517598051</v>
      </c>
      <c r="Q11" s="206">
        <f>CHI!Q$6</f>
        <v>65716.943963594647</v>
      </c>
      <c r="R11" s="206">
        <f>CHI!R$6</f>
        <v>69854.461700899687</v>
      </c>
      <c r="S11" s="206">
        <f>CHI!S$6</f>
        <v>67454.910554700895</v>
      </c>
      <c r="T11" s="206">
        <f>CHI!T$6</f>
        <v>67247.195297589831</v>
      </c>
      <c r="U11" s="206">
        <f>CHI!U$6</f>
        <v>69443.417942853441</v>
      </c>
      <c r="V11" s="206">
        <f>CHI!V$6</f>
        <v>72459.579193828133</v>
      </c>
      <c r="W11" s="206">
        <f>CHI!W$6</f>
        <v>78492.07163788451</v>
      </c>
    </row>
    <row r="12" spans="1:23" ht="12" customHeight="1" x14ac:dyDescent="0.25">
      <c r="A12" s="14" t="s">
        <v>48</v>
      </c>
      <c r="B12" s="206">
        <f>CHI!B$7</f>
        <v>72375.674515411694</v>
      </c>
      <c r="C12" s="206">
        <f>CHI!C$7</f>
        <v>80616.941905487445</v>
      </c>
      <c r="D12" s="206">
        <f>CHI!D$7</f>
        <v>87333.226933680839</v>
      </c>
      <c r="E12" s="206">
        <f>CHI!E$7</f>
        <v>84729.822343863329</v>
      </c>
      <c r="F12" s="206">
        <f>CHI!F$7</f>
        <v>81582.95564159783</v>
      </c>
      <c r="G12" s="206">
        <f>CHI!G$7</f>
        <v>84983.071485710811</v>
      </c>
      <c r="H12" s="206">
        <f>CHI!H$7</f>
        <v>85563.693800982772</v>
      </c>
      <c r="I12" s="206">
        <f>CHI!I$7</f>
        <v>87878.037316180969</v>
      </c>
      <c r="J12" s="206">
        <f>CHI!J$7</f>
        <v>87446.696248707551</v>
      </c>
      <c r="K12" s="206">
        <f>CHI!K$7</f>
        <v>90864.808952317617</v>
      </c>
      <c r="L12" s="206">
        <f>CHI!L$7</f>
        <v>92546.553350410773</v>
      </c>
      <c r="M12" s="206">
        <f>CHI!M$7</f>
        <v>93434.807468735176</v>
      </c>
      <c r="N12" s="206">
        <f>CHI!N$7</f>
        <v>93180.143713307232</v>
      </c>
      <c r="O12" s="206">
        <f>CHI!O$7</f>
        <v>91055.884175700819</v>
      </c>
      <c r="P12" s="206">
        <f>CHI!P$7</f>
        <v>93689.679429286101</v>
      </c>
      <c r="Q12" s="206">
        <f>CHI!Q$7</f>
        <v>145764.97474443159</v>
      </c>
      <c r="R12" s="206">
        <f>CHI!R$7</f>
        <v>144844.29169693711</v>
      </c>
      <c r="S12" s="206">
        <f>CHI!S$7</f>
        <v>145173.88194124561</v>
      </c>
      <c r="T12" s="206">
        <f>CHI!T$7</f>
        <v>159098.08189066889</v>
      </c>
      <c r="U12" s="206">
        <f>CHI!U$7</f>
        <v>163438.79388838739</v>
      </c>
      <c r="V12" s="206">
        <f>CHI!V$7</f>
        <v>177659.30021517019</v>
      </c>
      <c r="W12" s="206">
        <f>CHI!W$7</f>
        <v>198463.9900919245</v>
      </c>
    </row>
    <row r="13" spans="1:23" ht="12" customHeight="1" x14ac:dyDescent="0.25">
      <c r="A13" s="13" t="s">
        <v>22</v>
      </c>
      <c r="B13" s="207">
        <f>NMM!B$3</f>
        <v>83102.523023900692</v>
      </c>
      <c r="C13" s="207">
        <f>NMM!C$3</f>
        <v>81900.153487304793</v>
      </c>
      <c r="D13" s="207">
        <f>NMM!D$3</f>
        <v>81119.792120644517</v>
      </c>
      <c r="E13" s="207">
        <f>NMM!E$3</f>
        <v>78314.095199452058</v>
      </c>
      <c r="F13" s="207">
        <f>NMM!F$3</f>
        <v>78281.43824008209</v>
      </c>
      <c r="G13" s="207">
        <f>NMM!G$3</f>
        <v>78526.001312601264</v>
      </c>
      <c r="H13" s="207">
        <f>NMM!H$3</f>
        <v>81432.880638308037</v>
      </c>
      <c r="I13" s="207">
        <f>NMM!I$3</f>
        <v>85839.803375459349</v>
      </c>
      <c r="J13" s="207">
        <f>NMM!J$3</f>
        <v>80419.180085911328</v>
      </c>
      <c r="K13" s="207">
        <f>NMM!K$3</f>
        <v>66831.351590405931</v>
      </c>
      <c r="L13" s="207">
        <f>NMM!L$3</f>
        <v>64899.202043782025</v>
      </c>
      <c r="M13" s="207">
        <f>NMM!M$3</f>
        <v>65539.932794292879</v>
      </c>
      <c r="N13" s="207">
        <f>NMM!N$3</f>
        <v>61913.536712116715</v>
      </c>
      <c r="O13" s="207">
        <f>NMM!O$3</f>
        <v>60197.319950947072</v>
      </c>
      <c r="P13" s="207">
        <f>NMM!P$3</f>
        <v>62236.836004087469</v>
      </c>
      <c r="Q13" s="207">
        <f>NMM!Q$3</f>
        <v>62435.099999999991</v>
      </c>
      <c r="R13" s="207">
        <f>NMM!R$3</f>
        <v>65121.844378480797</v>
      </c>
      <c r="S13" s="207">
        <f>NMM!S$3</f>
        <v>65606.262303498195</v>
      </c>
      <c r="T13" s="207">
        <f>NMM!T$3</f>
        <v>67438.680263810849</v>
      </c>
      <c r="U13" s="207">
        <f>NMM!U$3</f>
        <v>69219.309764854261</v>
      </c>
      <c r="V13" s="207">
        <f>NMM!V$3</f>
        <v>65652.145924005061</v>
      </c>
      <c r="W13" s="207">
        <f>NMM!W$3</f>
        <v>68801.680322362809</v>
      </c>
    </row>
    <row r="14" spans="1:23" ht="12" customHeight="1" x14ac:dyDescent="0.25">
      <c r="A14" s="14" t="s">
        <v>49</v>
      </c>
      <c r="B14" s="206">
        <f>NMM!B$4</f>
        <v>35196.743127138361</v>
      </c>
      <c r="C14" s="206">
        <f>NMM!C$4</f>
        <v>34087.492210248864</v>
      </c>
      <c r="D14" s="206">
        <f>NMM!D$4</f>
        <v>34295.295941851073</v>
      </c>
      <c r="E14" s="206">
        <f>NMM!E$4</f>
        <v>32659.044641054781</v>
      </c>
      <c r="F14" s="206">
        <f>NMM!F$4</f>
        <v>32888.344302408252</v>
      </c>
      <c r="G14" s="206">
        <f>NMM!G$4</f>
        <v>32140.666703245421</v>
      </c>
      <c r="H14" s="206">
        <f>NMM!H$4</f>
        <v>37443.880459033317</v>
      </c>
      <c r="I14" s="206">
        <f>NMM!I$4</f>
        <v>38496.600132115564</v>
      </c>
      <c r="J14" s="206">
        <f>NMM!J$4</f>
        <v>35289.1310675122</v>
      </c>
      <c r="K14" s="206">
        <f>NMM!K$4</f>
        <v>30345.833905075171</v>
      </c>
      <c r="L14" s="206">
        <f>NMM!L$4</f>
        <v>26604.077790568481</v>
      </c>
      <c r="M14" s="206">
        <f>NMM!M$4</f>
        <v>26736.202180668759</v>
      </c>
      <c r="N14" s="206">
        <f>NMM!N$4</f>
        <v>24830.91238725945</v>
      </c>
      <c r="O14" s="206">
        <f>NMM!O$4</f>
        <v>23673.55418270583</v>
      </c>
      <c r="P14" s="206">
        <f>NMM!P$4</f>
        <v>24642.291510152379</v>
      </c>
      <c r="Q14" s="206">
        <f>NMM!Q$4</f>
        <v>24464.92947467657</v>
      </c>
      <c r="R14" s="206">
        <f>NMM!R$4</f>
        <v>25179.112401502829</v>
      </c>
      <c r="S14" s="206">
        <f>NMM!S$4</f>
        <v>25756.70491742995</v>
      </c>
      <c r="T14" s="206">
        <f>NMM!T$4</f>
        <v>26657.578286546908</v>
      </c>
      <c r="U14" s="206">
        <f>NMM!U$4</f>
        <v>27761.76954289489</v>
      </c>
      <c r="V14" s="206">
        <f>NMM!V$4</f>
        <v>27876.163385500291</v>
      </c>
      <c r="W14" s="206">
        <f>NMM!W$4</f>
        <v>28724.57974685447</v>
      </c>
    </row>
    <row r="15" spans="1:23" ht="12" customHeight="1" x14ac:dyDescent="0.25">
      <c r="A15" s="14" t="s">
        <v>50</v>
      </c>
      <c r="B15" s="206">
        <f>NMM!B$5</f>
        <v>28926.048809613061</v>
      </c>
      <c r="C15" s="206">
        <f>NMM!C$5</f>
        <v>28863.7030173569</v>
      </c>
      <c r="D15" s="206">
        <f>NMM!D$5</f>
        <v>27823.621539547519</v>
      </c>
      <c r="E15" s="206">
        <f>NMM!E$5</f>
        <v>27820.102712793148</v>
      </c>
      <c r="F15" s="206">
        <f>NMM!F$5</f>
        <v>27906.589178024351</v>
      </c>
      <c r="G15" s="206">
        <f>NMM!G$5</f>
        <v>29329.08237037676</v>
      </c>
      <c r="H15" s="206">
        <f>NMM!H$5</f>
        <v>25891.047988914968</v>
      </c>
      <c r="I15" s="206">
        <f>NMM!I$5</f>
        <v>28751.896089563299</v>
      </c>
      <c r="J15" s="206">
        <f>NMM!J$5</f>
        <v>27666.319354715259</v>
      </c>
      <c r="K15" s="206">
        <f>NMM!K$5</f>
        <v>22285.8423027463</v>
      </c>
      <c r="L15" s="206">
        <f>NMM!L$5</f>
        <v>22917.30444474224</v>
      </c>
      <c r="M15" s="206">
        <f>NMM!M$5</f>
        <v>23169.788288042291</v>
      </c>
      <c r="N15" s="206">
        <f>NMM!N$5</f>
        <v>22171.397506840349</v>
      </c>
      <c r="O15" s="206">
        <f>NMM!O$5</f>
        <v>21869.390445108391</v>
      </c>
      <c r="P15" s="206">
        <f>NMM!P$5</f>
        <v>22793.57695193178</v>
      </c>
      <c r="Q15" s="206">
        <f>NMM!Q$5</f>
        <v>22814.434492528591</v>
      </c>
      <c r="R15" s="206">
        <f>NMM!R$5</f>
        <v>23971.911574424012</v>
      </c>
      <c r="S15" s="206">
        <f>NMM!S$5</f>
        <v>23500.586896440109</v>
      </c>
      <c r="T15" s="206">
        <f>NMM!T$5</f>
        <v>23703.387749819449</v>
      </c>
      <c r="U15" s="206">
        <f>NMM!U$5</f>
        <v>24368.55134483322</v>
      </c>
      <c r="V15" s="206">
        <f>NMM!V$5</f>
        <v>22438.889355426822</v>
      </c>
      <c r="W15" s="206">
        <f>NMM!W$5</f>
        <v>23947.256761015338</v>
      </c>
    </row>
    <row r="16" spans="1:23" ht="12" customHeight="1" x14ac:dyDescent="0.25">
      <c r="A16" s="14" t="s">
        <v>58</v>
      </c>
      <c r="B16" s="206">
        <f>NMM!B$6</f>
        <v>18979.731087149259</v>
      </c>
      <c r="C16" s="206">
        <f>NMM!C$6</f>
        <v>18948.958259699029</v>
      </c>
      <c r="D16" s="206">
        <f>NMM!D$6</f>
        <v>19000.874639245929</v>
      </c>
      <c r="E16" s="206">
        <f>NMM!E$6</f>
        <v>17834.947845604129</v>
      </c>
      <c r="F16" s="206">
        <f>NMM!F$6</f>
        <v>17486.504759649481</v>
      </c>
      <c r="G16" s="206">
        <f>NMM!G$6</f>
        <v>17056.252238979079</v>
      </c>
      <c r="H16" s="206">
        <f>NMM!H$6</f>
        <v>18097.952190359742</v>
      </c>
      <c r="I16" s="206">
        <f>NMM!I$6</f>
        <v>18591.30715378049</v>
      </c>
      <c r="J16" s="206">
        <f>NMM!J$6</f>
        <v>17463.72966368388</v>
      </c>
      <c r="K16" s="206">
        <f>NMM!K$6</f>
        <v>14199.675382584461</v>
      </c>
      <c r="L16" s="206">
        <f>NMM!L$6</f>
        <v>15377.8198084713</v>
      </c>
      <c r="M16" s="206">
        <f>NMM!M$6</f>
        <v>15633.94232558182</v>
      </c>
      <c r="N16" s="206">
        <f>NMM!N$6</f>
        <v>14911.22681801691</v>
      </c>
      <c r="O16" s="206">
        <f>NMM!O$6</f>
        <v>14654.37532313285</v>
      </c>
      <c r="P16" s="206">
        <f>NMM!P$6</f>
        <v>14800.967542003311</v>
      </c>
      <c r="Q16" s="206">
        <f>NMM!Q$6</f>
        <v>15155.73603279483</v>
      </c>
      <c r="R16" s="206">
        <f>NMM!R$6</f>
        <v>15970.820402553951</v>
      </c>
      <c r="S16" s="206">
        <f>NMM!S$6</f>
        <v>16348.970489628129</v>
      </c>
      <c r="T16" s="206">
        <f>NMM!T$6</f>
        <v>17077.7142274445</v>
      </c>
      <c r="U16" s="206">
        <f>NMM!U$6</f>
        <v>17088.98887712615</v>
      </c>
      <c r="V16" s="206">
        <f>NMM!V$6</f>
        <v>15337.093183077939</v>
      </c>
      <c r="W16" s="206">
        <f>NMM!W$6</f>
        <v>16129.843814493001</v>
      </c>
    </row>
    <row r="17" spans="1:23" ht="12" customHeight="1" x14ac:dyDescent="0.25">
      <c r="A17" s="13" t="s">
        <v>23</v>
      </c>
      <c r="B17" s="207">
        <f>PPA!B$3</f>
        <v>102266.93474442216</v>
      </c>
      <c r="C17" s="207">
        <f>PPA!C$3</f>
        <v>102223.72452620308</v>
      </c>
      <c r="D17" s="207">
        <f>PPA!D$3</f>
        <v>98398.675120163884</v>
      </c>
      <c r="E17" s="207">
        <f>PPA!E$3</f>
        <v>91628.116379127401</v>
      </c>
      <c r="F17" s="207">
        <f>PPA!F$3</f>
        <v>91118.192800817487</v>
      </c>
      <c r="G17" s="207">
        <f>PPA!G$3</f>
        <v>88785.749421314598</v>
      </c>
      <c r="H17" s="207">
        <f>PPA!H$3</f>
        <v>88766.538006603078</v>
      </c>
      <c r="I17" s="207">
        <f>PPA!I$3</f>
        <v>88320.331679067109</v>
      </c>
      <c r="J17" s="207">
        <f>PPA!J$3</f>
        <v>81830.761216564046</v>
      </c>
      <c r="K17" s="207">
        <f>PPA!K$3</f>
        <v>73686.302646395634</v>
      </c>
      <c r="L17" s="207">
        <f>PPA!L$3</f>
        <v>74678.486841809528</v>
      </c>
      <c r="M17" s="207">
        <f>PPA!M$3</f>
        <v>74257.053199031696</v>
      </c>
      <c r="N17" s="207">
        <f>PPA!N$3</f>
        <v>72001.318629841961</v>
      </c>
      <c r="O17" s="207">
        <f>PPA!O$3</f>
        <v>68584.705135404831</v>
      </c>
      <c r="P17" s="207">
        <f>PPA!P$3</f>
        <v>69587.873021616455</v>
      </c>
      <c r="Q17" s="207">
        <f>PPA!Q$3</f>
        <v>69849.8</v>
      </c>
      <c r="R17" s="207">
        <f>PPA!R$3</f>
        <v>70622.578129979956</v>
      </c>
      <c r="S17" s="207">
        <f>PPA!S$3</f>
        <v>70124.090407309443</v>
      </c>
      <c r="T17" s="207">
        <f>PPA!T$3</f>
        <v>71442.09664446277</v>
      </c>
      <c r="U17" s="207">
        <f>PPA!U$3</f>
        <v>70516.38381107738</v>
      </c>
      <c r="V17" s="207">
        <f>PPA!V$3</f>
        <v>64588.525769312924</v>
      </c>
      <c r="W17" s="207">
        <f>PPA!W$3</f>
        <v>64997.424551010918</v>
      </c>
    </row>
    <row r="18" spans="1:23" ht="12" customHeight="1" x14ac:dyDescent="0.25">
      <c r="A18" s="14" t="s">
        <v>52</v>
      </c>
      <c r="B18" s="206">
        <f>PPA!B$5</f>
        <v>3836.0168956676248</v>
      </c>
      <c r="C18" s="206">
        <f>PPA!C$5</f>
        <v>3726.9417361073852</v>
      </c>
      <c r="D18" s="206">
        <f>PPA!D$5</f>
        <v>3451.5806651715088</v>
      </c>
      <c r="E18" s="206">
        <f>PPA!E$5</f>
        <v>3226.419496996105</v>
      </c>
      <c r="F18" s="206">
        <f>PPA!F$5</f>
        <v>3027.5179943753528</v>
      </c>
      <c r="G18" s="206">
        <f>PPA!G$5</f>
        <v>2838.9293087774759</v>
      </c>
      <c r="H18" s="206">
        <f>PPA!H$5</f>
        <v>2864.5393752805062</v>
      </c>
      <c r="I18" s="206">
        <f>PPA!I$5</f>
        <v>2872.6666217941929</v>
      </c>
      <c r="J18" s="206">
        <f>PPA!J$5</f>
        <v>2492.3242571084261</v>
      </c>
      <c r="K18" s="206">
        <f>PPA!K$5</f>
        <v>1639.208110100134</v>
      </c>
      <c r="L18" s="206">
        <f>PPA!L$5</f>
        <v>2900.972987869749</v>
      </c>
      <c r="M18" s="206">
        <f>PPA!M$5</f>
        <v>2611.831374331583</v>
      </c>
      <c r="N18" s="206">
        <f>PPA!N$5</f>
        <v>2235.775977911695</v>
      </c>
      <c r="O18" s="206">
        <f>PPA!O$5</f>
        <v>2327.0318024450739</v>
      </c>
      <c r="P18" s="206">
        <f>PPA!P$5</f>
        <v>2579.5008171484469</v>
      </c>
      <c r="Q18" s="206">
        <f>PPA!Q$5</f>
        <v>2892.5080319003359</v>
      </c>
      <c r="R18" s="206">
        <f>PPA!R$5</f>
        <v>2800.4038210180252</v>
      </c>
      <c r="S18" s="206">
        <f>PPA!S$5</f>
        <v>2927.74322275343</v>
      </c>
      <c r="T18" s="206">
        <f>PPA!T$5</f>
        <v>3444.2698515978882</v>
      </c>
      <c r="U18" s="206">
        <f>PPA!U$5</f>
        <v>2808.590377691864</v>
      </c>
      <c r="V18" s="206">
        <f>PPA!V$5</f>
        <v>2331.858726253673</v>
      </c>
      <c r="W18" s="206">
        <f>PPA!W$5</f>
        <v>2312.9137658340828</v>
      </c>
    </row>
    <row r="19" spans="1:23" ht="12" customHeight="1" x14ac:dyDescent="0.25">
      <c r="A19" s="14" t="s">
        <v>59</v>
      </c>
      <c r="B19" s="206">
        <f>PPA!B$6</f>
        <v>50660.307362693333</v>
      </c>
      <c r="C19" s="206">
        <f>PPA!C$6</f>
        <v>51606.380272383518</v>
      </c>
      <c r="D19" s="206">
        <f>PPA!D$6</f>
        <v>49260.601255134767</v>
      </c>
      <c r="E19" s="206">
        <f>PPA!E$6</f>
        <v>46159.853015912071</v>
      </c>
      <c r="F19" s="206">
        <f>PPA!F$6</f>
        <v>45559.870657473293</v>
      </c>
      <c r="G19" s="206">
        <f>PPA!G$6</f>
        <v>42938.710485240183</v>
      </c>
      <c r="H19" s="206">
        <f>PPA!H$6</f>
        <v>43131.988677766778</v>
      </c>
      <c r="I19" s="206">
        <f>PPA!I$6</f>
        <v>43718.277522563993</v>
      </c>
      <c r="J19" s="206">
        <f>PPA!J$6</f>
        <v>39913.442274932801</v>
      </c>
      <c r="K19" s="206">
        <f>PPA!K$6</f>
        <v>37407.414811337723</v>
      </c>
      <c r="L19" s="206">
        <f>PPA!L$6</f>
        <v>37452.834952710109</v>
      </c>
      <c r="M19" s="206">
        <f>PPA!M$6</f>
        <v>38384.153339072123</v>
      </c>
      <c r="N19" s="206">
        <f>PPA!N$6</f>
        <v>38378.478462379877</v>
      </c>
      <c r="O19" s="206">
        <f>PPA!O$6</f>
        <v>36938.255301513833</v>
      </c>
      <c r="P19" s="206">
        <f>PPA!P$6</f>
        <v>38395.482702722009</v>
      </c>
      <c r="Q19" s="206">
        <f>PPA!Q$6</f>
        <v>39223.091968099667</v>
      </c>
      <c r="R19" s="206">
        <f>PPA!R$6</f>
        <v>39955.666913442939</v>
      </c>
      <c r="S19" s="206">
        <f>PPA!S$6</f>
        <v>40179.723707755657</v>
      </c>
      <c r="T19" s="206">
        <f>PPA!T$6</f>
        <v>42117.535494204683</v>
      </c>
      <c r="U19" s="206">
        <f>PPA!U$6</f>
        <v>42504.965937242589</v>
      </c>
      <c r="V19" s="206">
        <f>PPA!V$6</f>
        <v>39640.251601412972</v>
      </c>
      <c r="W19" s="206">
        <f>PPA!W$6</f>
        <v>39759.80543088245</v>
      </c>
    </row>
    <row r="20" spans="1:23" ht="12" customHeight="1" x14ac:dyDescent="0.25">
      <c r="A20" s="14" t="s">
        <v>60</v>
      </c>
      <c r="B20" s="206">
        <f>PPA!B$7</f>
        <v>47770.610486061203</v>
      </c>
      <c r="C20" s="206">
        <f>PPA!C$7</f>
        <v>46890.402517712173</v>
      </c>
      <c r="D20" s="206">
        <f>PPA!D$7</f>
        <v>45686.493199857607</v>
      </c>
      <c r="E20" s="206">
        <f>PPA!E$7</f>
        <v>42241.84386621922</v>
      </c>
      <c r="F20" s="206">
        <f>PPA!F$7</f>
        <v>42530.80414896884</v>
      </c>
      <c r="G20" s="206">
        <f>PPA!G$7</f>
        <v>43008.10962729693</v>
      </c>
      <c r="H20" s="206">
        <f>PPA!H$7</f>
        <v>42770.009953555797</v>
      </c>
      <c r="I20" s="206">
        <f>PPA!I$7</f>
        <v>41729.38753470892</v>
      </c>
      <c r="J20" s="206">
        <f>PPA!J$7</f>
        <v>39424.994684522811</v>
      </c>
      <c r="K20" s="206">
        <f>PPA!K$7</f>
        <v>34639.679724957787</v>
      </c>
      <c r="L20" s="206">
        <f>PPA!L$7</f>
        <v>34324.678901229679</v>
      </c>
      <c r="M20" s="206">
        <f>PPA!M$7</f>
        <v>33261.068485627991</v>
      </c>
      <c r="N20" s="206">
        <f>PPA!N$7</f>
        <v>31387.06418955038</v>
      </c>
      <c r="O20" s="206">
        <f>PPA!O$7</f>
        <v>29319.41803144593</v>
      </c>
      <c r="P20" s="206">
        <f>PPA!P$7</f>
        <v>28612.889501746002</v>
      </c>
      <c r="Q20" s="206">
        <f>PPA!Q$7</f>
        <v>27734.2</v>
      </c>
      <c r="R20" s="206">
        <f>PPA!R$7</f>
        <v>27866.507395518998</v>
      </c>
      <c r="S20" s="206">
        <f>PPA!S$7</f>
        <v>27016.62347680036</v>
      </c>
      <c r="T20" s="206">
        <f>PPA!T$7</f>
        <v>25880.291298660199</v>
      </c>
      <c r="U20" s="206">
        <f>PPA!U$7</f>
        <v>25202.827496142931</v>
      </c>
      <c r="V20" s="206">
        <f>PPA!V$7</f>
        <v>22616.415441646281</v>
      </c>
      <c r="W20" s="206">
        <f>PPA!W$7</f>
        <v>22924.70535429438</v>
      </c>
    </row>
    <row r="21" spans="1:23" ht="12" customHeight="1" x14ac:dyDescent="0.25">
      <c r="A21" s="15" t="s">
        <v>61</v>
      </c>
      <c r="B21" s="208">
        <f>FBT!B$3</f>
        <v>208952.20180473241</v>
      </c>
      <c r="C21" s="208">
        <f>FBT!C$3</f>
        <v>211827.24054880411</v>
      </c>
      <c r="D21" s="208">
        <f>FBT!D$3</f>
        <v>215633.03696090929</v>
      </c>
      <c r="E21" s="208">
        <f>FBT!E$3</f>
        <v>216594.91211557441</v>
      </c>
      <c r="F21" s="208">
        <f>FBT!F$3</f>
        <v>219048.6263626393</v>
      </c>
      <c r="G21" s="208">
        <f>FBT!G$3</f>
        <v>216546.2741676672</v>
      </c>
      <c r="H21" s="208">
        <f>FBT!H$3</f>
        <v>213861.76983858109</v>
      </c>
      <c r="I21" s="208">
        <f>FBT!I$3</f>
        <v>217217.69008836269</v>
      </c>
      <c r="J21" s="208">
        <f>FBT!J$3</f>
        <v>214855.6756222914</v>
      </c>
      <c r="K21" s="208">
        <f>FBT!K$3</f>
        <v>213807.58166139899</v>
      </c>
      <c r="L21" s="208">
        <f>FBT!L$3</f>
        <v>214795.03596897531</v>
      </c>
      <c r="M21" s="208">
        <f>FBT!M$3</f>
        <v>216449.2027307766</v>
      </c>
      <c r="N21" s="208">
        <f>FBT!N$3</f>
        <v>217013.4857065611</v>
      </c>
      <c r="O21" s="208">
        <f>FBT!O$3</f>
        <v>217959.5205214422</v>
      </c>
      <c r="P21" s="208">
        <f>FBT!P$3</f>
        <v>224040.601021707</v>
      </c>
      <c r="Q21" s="208">
        <f>FBT!Q$3</f>
        <v>229714.2</v>
      </c>
      <c r="R21" s="208">
        <f>FBT!R$3</f>
        <v>234383.50473402269</v>
      </c>
      <c r="S21" s="208">
        <f>FBT!S$3</f>
        <v>234928.49710076541</v>
      </c>
      <c r="T21" s="208">
        <f>FBT!T$3</f>
        <v>236469.68500669979</v>
      </c>
      <c r="U21" s="208">
        <f>FBT!U$3</f>
        <v>238194.58758428961</v>
      </c>
      <c r="V21" s="208">
        <f>FBT!V$3</f>
        <v>232367.29321775431</v>
      </c>
      <c r="W21" s="208">
        <f>FBT!W$3</f>
        <v>229494.03909983649</v>
      </c>
    </row>
    <row r="22" spans="1:23" ht="12" customHeight="1" x14ac:dyDescent="0.25">
      <c r="A22" s="12" t="s">
        <v>62</v>
      </c>
      <c r="B22" s="206">
        <f>TRE!B$3</f>
        <v>184730.92965160121</v>
      </c>
      <c r="C22" s="206">
        <f>TRE!C$3</f>
        <v>193947.10201477641</v>
      </c>
      <c r="D22" s="206">
        <f>TRE!D$3</f>
        <v>194249.0323489455</v>
      </c>
      <c r="E22" s="206">
        <f>TRE!E$3</f>
        <v>197587.54149659199</v>
      </c>
      <c r="F22" s="206">
        <f>TRE!F$3</f>
        <v>196620.47119695201</v>
      </c>
      <c r="G22" s="206">
        <f>TRE!G$3</f>
        <v>196350.5715481104</v>
      </c>
      <c r="H22" s="206">
        <f>TRE!H$3</f>
        <v>210530.75708566821</v>
      </c>
      <c r="I22" s="206">
        <f>TRE!I$3</f>
        <v>219816.87832345409</v>
      </c>
      <c r="J22" s="206">
        <f>TRE!J$3</f>
        <v>205893.42301663529</v>
      </c>
      <c r="K22" s="206">
        <f>TRE!K$3</f>
        <v>168487.09432379709</v>
      </c>
      <c r="L22" s="206">
        <f>TRE!L$3</f>
        <v>206452.3082363646</v>
      </c>
      <c r="M22" s="206">
        <f>TRE!M$3</f>
        <v>220702.89525825129</v>
      </c>
      <c r="N22" s="206">
        <f>TRE!N$3</f>
        <v>216832.21509234159</v>
      </c>
      <c r="O22" s="206">
        <f>TRE!O$3</f>
        <v>220796.61239328311</v>
      </c>
      <c r="P22" s="206">
        <f>TRE!P$3</f>
        <v>240376.3639571637</v>
      </c>
      <c r="Q22" s="206">
        <f>TRE!Q$3</f>
        <v>254354.6</v>
      </c>
      <c r="R22" s="206">
        <f>TRE!R$3</f>
        <v>272228.84896915709</v>
      </c>
      <c r="S22" s="206">
        <f>TRE!S$3</f>
        <v>283808.11213137727</v>
      </c>
      <c r="T22" s="206">
        <f>TRE!T$3</f>
        <v>281001.05896667222</v>
      </c>
      <c r="U22" s="206">
        <f>TRE!U$3</f>
        <v>281001.04305100709</v>
      </c>
      <c r="V22" s="206">
        <f>TRE!V$3</f>
        <v>230571.63993552001</v>
      </c>
      <c r="W22" s="206">
        <f>TRE!W$3</f>
        <v>245089.0848580719</v>
      </c>
    </row>
    <row r="23" spans="1:23" ht="12" customHeight="1" x14ac:dyDescent="0.25">
      <c r="A23" s="12" t="s">
        <v>63</v>
      </c>
      <c r="B23" s="206">
        <f>MAE!B$3</f>
        <v>530368.93316041469</v>
      </c>
      <c r="C23" s="206">
        <f>MAE!C$3</f>
        <v>521725.08834846999</v>
      </c>
      <c r="D23" s="206">
        <f>MAE!D$3</f>
        <v>507363.14935852349</v>
      </c>
      <c r="E23" s="206">
        <f>MAE!E$3</f>
        <v>502102.51249155949</v>
      </c>
      <c r="F23" s="206">
        <f>MAE!F$3</f>
        <v>517713.14359723008</v>
      </c>
      <c r="G23" s="206">
        <f>MAE!G$3</f>
        <v>523898.57663143758</v>
      </c>
      <c r="H23" s="206">
        <f>MAE!H$3</f>
        <v>558963.23944405245</v>
      </c>
      <c r="I23" s="206">
        <f>MAE!I$3</f>
        <v>587943.8361339171</v>
      </c>
      <c r="J23" s="206">
        <f>MAE!J$3</f>
        <v>582346.13094670197</v>
      </c>
      <c r="K23" s="206">
        <f>MAE!K$3</f>
        <v>476307.14344496722</v>
      </c>
      <c r="L23" s="206">
        <f>MAE!L$3</f>
        <v>518593.22979366581</v>
      </c>
      <c r="M23" s="206">
        <f>MAE!M$3</f>
        <v>545971.14132986253</v>
      </c>
      <c r="N23" s="206">
        <f>MAE!N$3</f>
        <v>534308.00460499455</v>
      </c>
      <c r="O23" s="206">
        <f>MAE!O$3</f>
        <v>527526.51731021865</v>
      </c>
      <c r="P23" s="206">
        <f>MAE!P$3</f>
        <v>540617.83434036444</v>
      </c>
      <c r="Q23" s="206">
        <f>MAE!Q$3</f>
        <v>546672.64778807689</v>
      </c>
      <c r="R23" s="206">
        <f>MAE!R$3</f>
        <v>557910.79079072329</v>
      </c>
      <c r="S23" s="206">
        <f>MAE!S$3</f>
        <v>573302.51274662779</v>
      </c>
      <c r="T23" s="206">
        <f>MAE!T$3</f>
        <v>585323.77363899536</v>
      </c>
      <c r="U23" s="206">
        <f>MAE!U$3</f>
        <v>583333.08801664691</v>
      </c>
      <c r="V23" s="206">
        <f>MAE!V$3</f>
        <v>537387.61373900354</v>
      </c>
      <c r="W23" s="206">
        <f>MAE!W$3</f>
        <v>582681.33828187198</v>
      </c>
    </row>
    <row r="24" spans="1:23" ht="12" customHeight="1" x14ac:dyDescent="0.25">
      <c r="A24" s="12" t="s">
        <v>64</v>
      </c>
      <c r="B24" s="206">
        <f>TEL!B$3</f>
        <v>94515.906644736853</v>
      </c>
      <c r="C24" s="206">
        <f>TEL!C$3</f>
        <v>94538.194791471469</v>
      </c>
      <c r="D24" s="206">
        <f>TEL!D$3</f>
        <v>90429.905474966508</v>
      </c>
      <c r="E24" s="206">
        <f>TEL!E$3</f>
        <v>85771.891854971051</v>
      </c>
      <c r="F24" s="206">
        <f>TEL!F$3</f>
        <v>81650.685471928635</v>
      </c>
      <c r="G24" s="206">
        <f>TEL!G$3</f>
        <v>76713.903599334211</v>
      </c>
      <c r="H24" s="206">
        <f>TEL!H$3</f>
        <v>75545.395009004962</v>
      </c>
      <c r="I24" s="206">
        <f>TEL!I$3</f>
        <v>76023.827745405797</v>
      </c>
      <c r="J24" s="206">
        <f>TEL!J$3</f>
        <v>71876.526185114417</v>
      </c>
      <c r="K24" s="206">
        <f>TEL!K$3</f>
        <v>61041.575758887913</v>
      </c>
      <c r="L24" s="206">
        <f>TEL!L$3</f>
        <v>64075.639152276373</v>
      </c>
      <c r="M24" s="206">
        <f>TEL!M$3</f>
        <v>68021.994407371283</v>
      </c>
      <c r="N24" s="206">
        <f>TEL!N$3</f>
        <v>63786.417797252478</v>
      </c>
      <c r="O24" s="206">
        <f>TEL!O$3</f>
        <v>63159.849298623507</v>
      </c>
      <c r="P24" s="206">
        <f>TEL!P$3</f>
        <v>64334.579840322011</v>
      </c>
      <c r="Q24" s="206">
        <f>TEL!Q$3</f>
        <v>64583.499999999993</v>
      </c>
      <c r="R24" s="206">
        <f>TEL!R$3</f>
        <v>65276.392469425809</v>
      </c>
      <c r="S24" s="206">
        <f>TEL!S$3</f>
        <v>66106.467792740747</v>
      </c>
      <c r="T24" s="206">
        <f>TEL!T$3</f>
        <v>65969.04869974649</v>
      </c>
      <c r="U24" s="206">
        <f>TEL!U$3</f>
        <v>64965.127165543388</v>
      </c>
      <c r="V24" s="206">
        <f>TEL!V$3</f>
        <v>55106.165529239552</v>
      </c>
      <c r="W24" s="206">
        <f>TEL!W$3</f>
        <v>60759.690924492337</v>
      </c>
    </row>
    <row r="25" spans="1:23" ht="12" customHeight="1" x14ac:dyDescent="0.25">
      <c r="A25" s="12" t="s">
        <v>65</v>
      </c>
      <c r="B25" s="206">
        <f>WWP!B$3</f>
        <v>41579.616756122377</v>
      </c>
      <c r="C25" s="206">
        <f>WWP!C$3</f>
        <v>41349.592455131969</v>
      </c>
      <c r="D25" s="206">
        <f>WWP!D$3</f>
        <v>39943.138773995619</v>
      </c>
      <c r="E25" s="206">
        <f>WWP!E$3</f>
        <v>39695.905423708558</v>
      </c>
      <c r="F25" s="206">
        <f>WWP!F$3</f>
        <v>40177.026455451407</v>
      </c>
      <c r="G25" s="206">
        <f>WWP!G$3</f>
        <v>39527.931727599876</v>
      </c>
      <c r="H25" s="206">
        <f>WWP!H$3</f>
        <v>41237.861454214908</v>
      </c>
      <c r="I25" s="206">
        <f>WWP!I$3</f>
        <v>43287.784983568461</v>
      </c>
      <c r="J25" s="206">
        <f>WWP!J$3</f>
        <v>38868.9891473561</v>
      </c>
      <c r="K25" s="206">
        <f>WWP!K$3</f>
        <v>33416.85622909449</v>
      </c>
      <c r="L25" s="206">
        <f>WWP!L$3</f>
        <v>35442.277410819843</v>
      </c>
      <c r="M25" s="206">
        <f>WWP!M$3</f>
        <v>35090.781371396333</v>
      </c>
      <c r="N25" s="206">
        <f>WWP!N$3</f>
        <v>32307.947823464201</v>
      </c>
      <c r="O25" s="206">
        <f>WWP!O$3</f>
        <v>31390.939389116858</v>
      </c>
      <c r="P25" s="206">
        <f>WWP!P$3</f>
        <v>31970.54591582144</v>
      </c>
      <c r="Q25" s="206">
        <f>WWP!Q$3</f>
        <v>33382.199999999997</v>
      </c>
      <c r="R25" s="206">
        <f>WWP!R$3</f>
        <v>33467.603242009383</v>
      </c>
      <c r="S25" s="206">
        <f>WWP!S$3</f>
        <v>34606.533339591813</v>
      </c>
      <c r="T25" s="206">
        <f>WWP!T$3</f>
        <v>35147.647629453568</v>
      </c>
      <c r="U25" s="206">
        <f>WWP!U$3</f>
        <v>35842.785478975748</v>
      </c>
      <c r="V25" s="206">
        <f>WWP!V$3</f>
        <v>35642.34472863876</v>
      </c>
      <c r="W25" s="206">
        <f>WWP!W$3</f>
        <v>43921.250566485913</v>
      </c>
    </row>
    <row r="26" spans="1:23" ht="12" customHeight="1" x14ac:dyDescent="0.25">
      <c r="A26" s="16" t="s">
        <v>66</v>
      </c>
      <c r="B26" s="209">
        <f>OIS!B$3</f>
        <v>733946.8625768132</v>
      </c>
      <c r="C26" s="209">
        <f>OIS!C$3</f>
        <v>746976.19646364066</v>
      </c>
      <c r="D26" s="209">
        <f>OIS!D$3</f>
        <v>752147.03159122285</v>
      </c>
      <c r="E26" s="209">
        <f>OIS!E$3</f>
        <v>758975.93897121248</v>
      </c>
      <c r="F26" s="209">
        <f>OIS!F$3</f>
        <v>786287.53950561909</v>
      </c>
      <c r="G26" s="209">
        <f>OIS!G$3</f>
        <v>810451.10134268913</v>
      </c>
      <c r="H26" s="209">
        <f>OIS!H$3</f>
        <v>866468.97457317507</v>
      </c>
      <c r="I26" s="209">
        <f>OIS!I$3</f>
        <v>893128.3802657848</v>
      </c>
      <c r="J26" s="209">
        <f>OIS!J$3</f>
        <v>908296.73476713768</v>
      </c>
      <c r="K26" s="209">
        <f>OIS!K$3</f>
        <v>835319.2863110631</v>
      </c>
      <c r="L26" s="209">
        <f>OIS!L$3</f>
        <v>811818.09023092757</v>
      </c>
      <c r="M26" s="209">
        <f>OIS!M$3</f>
        <v>818165.85801691876</v>
      </c>
      <c r="N26" s="209">
        <f>OIS!N$3</f>
        <v>794564.09353533457</v>
      </c>
      <c r="O26" s="209">
        <f>OIS!O$3</f>
        <v>768735.05844140076</v>
      </c>
      <c r="P26" s="209">
        <f>OIS!P$3</f>
        <v>764707.08846192528</v>
      </c>
      <c r="Q26" s="209">
        <f>OIS!Q$3</f>
        <v>765873.26704730839</v>
      </c>
      <c r="R26" s="209">
        <f>OIS!R$3</f>
        <v>776064.30201352458</v>
      </c>
      <c r="S26" s="209">
        <f>OIS!S$3</f>
        <v>801464.20950683521</v>
      </c>
      <c r="T26" s="209">
        <f>OIS!T$3</f>
        <v>829321.53470670653</v>
      </c>
      <c r="U26" s="209">
        <f>OIS!U$3</f>
        <v>854939.62139206717</v>
      </c>
      <c r="V26" s="209">
        <f>OIS!V$3</f>
        <v>813623.26382226089</v>
      </c>
      <c r="W26" s="209">
        <f>OIS!W$3</f>
        <v>864911.32540757221</v>
      </c>
    </row>
    <row r="28" spans="1:23" ht="12" customHeight="1" x14ac:dyDescent="0.25">
      <c r="A28" s="30" t="s">
        <v>67</v>
      </c>
      <c r="B28" s="205"/>
      <c r="C28" s="205"/>
      <c r="D28" s="205"/>
      <c r="E28" s="205"/>
      <c r="F28" s="205"/>
      <c r="G28" s="205"/>
      <c r="H28" s="205"/>
      <c r="I28" s="205"/>
      <c r="J28" s="205"/>
      <c r="K28" s="205"/>
      <c r="L28" s="205"/>
      <c r="M28" s="205"/>
      <c r="N28" s="205"/>
      <c r="O28" s="205"/>
      <c r="P28" s="205"/>
      <c r="Q28" s="205"/>
      <c r="R28" s="205"/>
      <c r="S28" s="205"/>
      <c r="T28" s="205"/>
      <c r="U28" s="205"/>
      <c r="V28" s="205"/>
      <c r="W28" s="205"/>
    </row>
    <row r="29" spans="1:23" ht="12" customHeight="1" x14ac:dyDescent="0.25">
      <c r="A29" s="29" t="s">
        <v>68</v>
      </c>
      <c r="B29" s="210">
        <f>ISI!B25+NFM!B43+CHI!B32+NMM!B31+PPA!B32+FBT!B12+TRE!B12+MAE!B12+TEL!B12+WWP!B12+OIS!B12</f>
        <v>269384.1220419007</v>
      </c>
      <c r="C29" s="210">
        <f>ISI!C25+NFM!C43+CHI!C32+NMM!C31+PPA!C32+FBT!C12+TRE!C12+MAE!C12+TEL!C12+WWP!C12+OIS!C12</f>
        <v>268427.73490774358</v>
      </c>
      <c r="D29" s="210">
        <f>ISI!D25+NFM!D43+CHI!D32+NMM!D31+PPA!D32+FBT!D12+TRE!D12+MAE!D12+TEL!D12+WWP!D12+OIS!D12</f>
        <v>268305.00206002104</v>
      </c>
      <c r="E29" s="210">
        <f>ISI!E25+NFM!E43+CHI!E32+NMM!E31+PPA!E32+FBT!E12+TRE!E12+MAE!E12+TEL!E12+WWP!E12+OIS!E12</f>
        <v>275070.63350893365</v>
      </c>
      <c r="F29" s="210">
        <f>ISI!F25+NFM!F43+CHI!F32+NMM!F31+PPA!F32+FBT!F12+TRE!F12+MAE!F12+TEL!F12+WWP!F12+OIS!F12</f>
        <v>274409.77516739746</v>
      </c>
      <c r="G29" s="210">
        <f>ISI!G25+NFM!G43+CHI!G32+NMM!G31+PPA!G32+FBT!G12+TRE!G12+MAE!G12+TEL!G12+WWP!G12+OIS!G12</f>
        <v>274930.28112086147</v>
      </c>
      <c r="H29" s="210">
        <f>ISI!H25+NFM!H43+CHI!H32+NMM!H31+PPA!H32+FBT!H12+TRE!H12+MAE!H12+TEL!H12+WWP!H12+OIS!H12</f>
        <v>269540.865584591</v>
      </c>
      <c r="I29" s="210">
        <f>ISI!I25+NFM!I43+CHI!I32+NMM!I31+PPA!I32+FBT!I12+TRE!I12+MAE!I12+TEL!I12+WWP!I12+OIS!I12</f>
        <v>274240.64951933851</v>
      </c>
      <c r="J29" s="210">
        <f>ISI!J25+NFM!J43+CHI!J32+NMM!J31+PPA!J32+FBT!J12+TRE!J12+MAE!J12+TEL!J12+WWP!J12+OIS!J12</f>
        <v>265072.24574376608</v>
      </c>
      <c r="K29" s="210">
        <f>ISI!K25+NFM!K43+CHI!K32+NMM!K31+PPA!K32+FBT!K12+TRE!K12+MAE!K12+TEL!K12+WWP!K12+OIS!K12</f>
        <v>229181.37420464316</v>
      </c>
      <c r="L29" s="210">
        <f>ISI!L25+NFM!L43+CHI!L32+NMM!L31+PPA!L32+FBT!L12+TRE!L12+MAE!L12+TEL!L12+WWP!L12+OIS!L12</f>
        <v>243878.36844368014</v>
      </c>
      <c r="M29" s="210">
        <f>ISI!M25+NFM!M43+CHI!M32+NMM!M31+PPA!M32+FBT!M12+TRE!M12+MAE!M12+TEL!M12+WWP!M12+OIS!M12</f>
        <v>244386.22132416166</v>
      </c>
      <c r="N29" s="210">
        <f>ISI!N25+NFM!N43+CHI!N32+NMM!N31+PPA!N32+FBT!N12+TRE!N12+MAE!N12+TEL!N12+WWP!N12+OIS!N12</f>
        <v>239836.10679277728</v>
      </c>
      <c r="O29" s="210">
        <f>ISI!O25+NFM!O43+CHI!O32+NMM!O31+PPA!O32+FBT!O12+TRE!O12+MAE!O12+TEL!O12+WWP!O12+OIS!O12</f>
        <v>236914.08761822869</v>
      </c>
      <c r="P29" s="210">
        <f>ISI!P25+NFM!P43+CHI!P32+NMM!P31+PPA!P32+FBT!P12+TRE!P12+MAE!P12+TEL!P12+WWP!P12+OIS!P12</f>
        <v>233441.63912295786</v>
      </c>
      <c r="Q29" s="210">
        <f>ISI!Q25+NFM!Q43+CHI!Q32+NMM!Q31+PPA!Q32+FBT!Q12+TRE!Q12+MAE!Q12+TEL!Q12+WWP!Q12+OIS!Q12</f>
        <v>233475.93740326737</v>
      </c>
      <c r="R29" s="210">
        <f>ISI!R25+NFM!R43+CHI!R32+NMM!R31+PPA!R32+FBT!R12+TRE!R12+MAE!R12+TEL!R12+WWP!R12+OIS!R12</f>
        <v>237760.30068787618</v>
      </c>
      <c r="S29" s="210">
        <f>ISI!S25+NFM!S43+CHI!S32+NMM!S31+PPA!S32+FBT!S12+TRE!S12+MAE!S12+TEL!S12+WWP!S12+OIS!S12</f>
        <v>239973.73955288043</v>
      </c>
      <c r="T29" s="210">
        <f>ISI!T25+NFM!T43+CHI!T32+NMM!T31+PPA!T32+FBT!T12+TRE!T12+MAE!T12+TEL!T12+WWP!T12+OIS!T12</f>
        <v>241772.61891659498</v>
      </c>
      <c r="U29" s="210">
        <f>ISI!U25+NFM!U43+CHI!U32+NMM!U31+PPA!U32+FBT!U12+TRE!U12+MAE!U12+TEL!U12+WWP!U12+OIS!U12</f>
        <v>238971.38658641445</v>
      </c>
      <c r="V29" s="210">
        <f>ISI!V25+NFM!V43+CHI!V32+NMM!V31+PPA!V32+FBT!V12+TRE!V12+MAE!V12+TEL!V12+WWP!V12+OIS!V12</f>
        <v>230303.2716251075</v>
      </c>
      <c r="W29" s="210">
        <f>ISI!W25+NFM!W43+CHI!W32+NMM!W31+PPA!W32+FBT!W12+TRE!W12+MAE!W12+TEL!W12+WWP!W12+OIS!W12</f>
        <v>243631.82459157347</v>
      </c>
    </row>
    <row r="30" spans="1:23" ht="12" customHeight="1" x14ac:dyDescent="0.25">
      <c r="A30" s="17" t="s">
        <v>30</v>
      </c>
      <c r="B30" s="211">
        <f t="shared" ref="B30:W30" si="0">B31+B32</f>
        <v>22810.469303525362</v>
      </c>
      <c r="C30" s="211">
        <f t="shared" si="0"/>
        <v>20365.668056749782</v>
      </c>
      <c r="D30" s="211">
        <f t="shared" si="0"/>
        <v>19108.770851246776</v>
      </c>
      <c r="E30" s="211">
        <f t="shared" si="0"/>
        <v>19743.310748065349</v>
      </c>
      <c r="F30" s="211">
        <f t="shared" si="0"/>
        <v>18499.91908856406</v>
      </c>
      <c r="G30" s="211">
        <f t="shared" si="0"/>
        <v>17673.429578675834</v>
      </c>
      <c r="H30" s="211">
        <f t="shared" si="0"/>
        <v>17620.803095442818</v>
      </c>
      <c r="I30" s="211">
        <f t="shared" si="0"/>
        <v>18226.160705073082</v>
      </c>
      <c r="J30" s="211">
        <f t="shared" si="0"/>
        <v>16835.214445399826</v>
      </c>
      <c r="K30" s="211">
        <f t="shared" si="0"/>
        <v>13351.738950988823</v>
      </c>
      <c r="L30" s="211">
        <f t="shared" si="0"/>
        <v>13490.268701633704</v>
      </c>
      <c r="M30" s="211">
        <f t="shared" si="0"/>
        <v>15011.164918314704</v>
      </c>
      <c r="N30" s="211">
        <f t="shared" si="0"/>
        <v>13931.306706792777</v>
      </c>
      <c r="O30" s="211">
        <f t="shared" si="0"/>
        <v>13153.561822871881</v>
      </c>
      <c r="P30" s="211">
        <f t="shared" si="0"/>
        <v>12837.333619948406</v>
      </c>
      <c r="Q30" s="211">
        <f t="shared" si="0"/>
        <v>13157.662940670678</v>
      </c>
      <c r="R30" s="211">
        <f t="shared" si="0"/>
        <v>13161.297162510748</v>
      </c>
      <c r="S30" s="211">
        <f t="shared" si="0"/>
        <v>13365.87558039553</v>
      </c>
      <c r="T30" s="211">
        <f t="shared" si="0"/>
        <v>12771.385726569217</v>
      </c>
      <c r="U30" s="211">
        <f t="shared" si="0"/>
        <v>11847.406018916594</v>
      </c>
      <c r="V30" s="211">
        <f t="shared" si="0"/>
        <v>11027.445227858983</v>
      </c>
      <c r="W30" s="211">
        <f t="shared" si="0"/>
        <v>10983.431298366293</v>
      </c>
    </row>
    <row r="31" spans="1:23" ht="12" customHeight="1" x14ac:dyDescent="0.25">
      <c r="A31" s="18" t="s">
        <v>39</v>
      </c>
      <c r="B31" s="206">
        <f>ISI!B27+NFM!B44+CHI!B33+NMM!B32+PPA!B33+FBT!B13+TRE!B13+MAE!B13+TEL!B13+WWP!B13+OIS!B13</f>
        <v>18908.225967325878</v>
      </c>
      <c r="C31" s="206">
        <f>ISI!C27+NFM!C44+CHI!C33+NMM!C32+PPA!C33+FBT!C13+TRE!C13+MAE!C13+TEL!C13+WWP!C13+OIS!C13</f>
        <v>17141.663456577815</v>
      </c>
      <c r="D31" s="206">
        <f>ISI!D27+NFM!D44+CHI!D33+NMM!D32+PPA!D33+FBT!D13+TRE!D13+MAE!D13+TEL!D13+WWP!D13+OIS!D13</f>
        <v>15531.269303525367</v>
      </c>
      <c r="E31" s="206">
        <f>ISI!E27+NFM!E44+CHI!E33+NMM!E32+PPA!E33+FBT!E13+TRE!E13+MAE!E13+TEL!E13+WWP!E13+OIS!E13</f>
        <v>15622.626655202062</v>
      </c>
      <c r="F31" s="206">
        <f>ISI!F27+NFM!F44+CHI!F33+NMM!F32+PPA!F33+FBT!F13+TRE!F13+MAE!F13+TEL!F13+WWP!F13+OIS!F13</f>
        <v>15536.37437661221</v>
      </c>
      <c r="G31" s="206">
        <f>ISI!G27+NFM!G44+CHI!G33+NMM!G32+PPA!G33+FBT!G13+TRE!G13+MAE!G13+TEL!G13+WWP!G13+OIS!G13</f>
        <v>14770.242132416162</v>
      </c>
      <c r="H31" s="206">
        <f>ISI!H27+NFM!H44+CHI!H33+NMM!H32+PPA!H33+FBT!H13+TRE!H13+MAE!H13+TEL!H13+WWP!H13+OIS!H13</f>
        <v>14153.425881341358</v>
      </c>
      <c r="I31" s="206">
        <f>ISI!I27+NFM!I44+CHI!I33+NMM!I32+PPA!I33+FBT!I13+TRE!I13+MAE!I13+TEL!I13+WWP!I13+OIS!I13</f>
        <v>15409.762596732584</v>
      </c>
      <c r="J31" s="206">
        <f>ISI!J27+NFM!J44+CHI!J33+NMM!J32+PPA!J33+FBT!J13+TRE!J13+MAE!J13+TEL!J13+WWP!J13+OIS!J13</f>
        <v>14515.081599312121</v>
      </c>
      <c r="K31" s="206">
        <f>ISI!K27+NFM!K44+CHI!K33+NMM!K32+PPA!K33+FBT!K13+TRE!K13+MAE!K13+TEL!K13+WWP!K13+OIS!K13</f>
        <v>11653.35769561479</v>
      </c>
      <c r="L31" s="206">
        <f>ISI!L27+NFM!L44+CHI!L33+NMM!L32+PPA!L33+FBT!L13+TRE!L13+MAE!L13+TEL!L13+WWP!L13+OIS!L13</f>
        <v>11621.111349957006</v>
      </c>
      <c r="M31" s="206">
        <f>ISI!M27+NFM!M44+CHI!M33+NMM!M32+PPA!M33+FBT!M13+TRE!M13+MAE!M13+TEL!M13+WWP!M13+OIS!M13</f>
        <v>12772.740498710233</v>
      </c>
      <c r="N31" s="206">
        <f>ISI!N27+NFM!N44+CHI!N33+NMM!N32+PPA!N33+FBT!N13+TRE!N13+MAE!N13+TEL!N13+WWP!N13+OIS!N13</f>
        <v>12153.543164230439</v>
      </c>
      <c r="O31" s="206">
        <f>ISI!O27+NFM!O44+CHI!O33+NMM!O32+PPA!O33+FBT!O13+TRE!O13+MAE!O13+TEL!O13+WWP!O13+OIS!O13</f>
        <v>11508.076010318142</v>
      </c>
      <c r="P31" s="206">
        <f>ISI!P27+NFM!P44+CHI!P33+NMM!P32+PPA!P33+FBT!P13+TRE!P13+MAE!P13+TEL!P13+WWP!P13+OIS!P13</f>
        <v>11342.508254514183</v>
      </c>
      <c r="Q31" s="206">
        <f>ISI!Q27+NFM!Q44+CHI!Q33+NMM!Q32+PPA!Q33+FBT!Q13+TRE!Q13+MAE!Q13+TEL!Q13+WWP!Q13+OIS!Q13</f>
        <v>11504.939036973345</v>
      </c>
      <c r="R31" s="206">
        <f>ISI!R27+NFM!R44+CHI!R33+NMM!R32+PPA!R33+FBT!R13+TRE!R13+MAE!R13+TEL!R13+WWP!R13+OIS!R13</f>
        <v>11517.301633705933</v>
      </c>
      <c r="S31" s="206">
        <f>ISI!S27+NFM!S44+CHI!S33+NMM!S32+PPA!S33+FBT!S13+TRE!S13+MAE!S13+TEL!S13+WWP!S13+OIS!S13</f>
        <v>11683.771969045572</v>
      </c>
      <c r="T31" s="206">
        <f>ISI!T27+NFM!T44+CHI!T33+NMM!T32+PPA!T33+FBT!T13+TRE!T13+MAE!T13+TEL!T13+WWP!T13+OIS!T13</f>
        <v>11207.180223559759</v>
      </c>
      <c r="U31" s="206">
        <f>ISI!U27+NFM!U44+CHI!U33+NMM!U32+PPA!U33+FBT!U13+TRE!U13+MAE!U13+TEL!U13+WWP!U13+OIS!U13</f>
        <v>10469.036543422182</v>
      </c>
      <c r="V31" s="206">
        <f>ISI!V27+NFM!V44+CHI!V33+NMM!V32+PPA!V33+FBT!V13+TRE!V13+MAE!V13+TEL!V13+WWP!V13+OIS!V13</f>
        <v>9872.0368873602729</v>
      </c>
      <c r="W31" s="206">
        <f>ISI!W27+NFM!W44+CHI!W33+NMM!W32+PPA!W33+FBT!W13+TRE!W13+MAE!W13+TEL!W13+WWP!W13+OIS!W13</f>
        <v>9769.7687876182281</v>
      </c>
    </row>
    <row r="32" spans="1:23" ht="12" customHeight="1" x14ac:dyDescent="0.25">
      <c r="A32" s="18" t="s">
        <v>40</v>
      </c>
      <c r="B32" s="206">
        <f>ISI!B28</f>
        <v>3902.243336199484</v>
      </c>
      <c r="C32" s="206">
        <f>ISI!C28</f>
        <v>3224.0046001719688</v>
      </c>
      <c r="D32" s="206">
        <f>ISI!D28</f>
        <v>3577.5015477214101</v>
      </c>
      <c r="E32" s="206">
        <f>ISI!E28</f>
        <v>4120.6840928632846</v>
      </c>
      <c r="F32" s="206">
        <f>ISI!F28</f>
        <v>2963.544711951849</v>
      </c>
      <c r="G32" s="206">
        <f>ISI!G28</f>
        <v>2903.1874462596729</v>
      </c>
      <c r="H32" s="206">
        <f>ISI!H28</f>
        <v>3467.377214101461</v>
      </c>
      <c r="I32" s="206">
        <f>ISI!I28</f>
        <v>2816.3981083404979</v>
      </c>
      <c r="J32" s="206">
        <f>ISI!J28</f>
        <v>2320.1328460877039</v>
      </c>
      <c r="K32" s="206">
        <f>ISI!K28</f>
        <v>1698.3812553740329</v>
      </c>
      <c r="L32" s="206">
        <f>ISI!L28</f>
        <v>1869.157351676698</v>
      </c>
      <c r="M32" s="206">
        <f>ISI!M28</f>
        <v>2238.424419604471</v>
      </c>
      <c r="N32" s="206">
        <f>ISI!N28</f>
        <v>1777.763542562338</v>
      </c>
      <c r="O32" s="206">
        <f>ISI!O28</f>
        <v>1645.4858125537401</v>
      </c>
      <c r="P32" s="206">
        <f>ISI!P28</f>
        <v>1494.825365434222</v>
      </c>
      <c r="Q32" s="206">
        <f>ISI!Q28</f>
        <v>1652.723903697334</v>
      </c>
      <c r="R32" s="206">
        <f>ISI!R28</f>
        <v>1643.995528804815</v>
      </c>
      <c r="S32" s="206">
        <f>ISI!S28</f>
        <v>1682.103611349957</v>
      </c>
      <c r="T32" s="206">
        <f>ISI!T28</f>
        <v>1564.205503009458</v>
      </c>
      <c r="U32" s="206">
        <f>ISI!U28</f>
        <v>1378.3694754944111</v>
      </c>
      <c r="V32" s="206">
        <f>ISI!V28</f>
        <v>1155.40834049871</v>
      </c>
      <c r="W32" s="206">
        <f>ISI!W28</f>
        <v>1213.662510748065</v>
      </c>
    </row>
    <row r="33" spans="1:23" ht="12" customHeight="1" x14ac:dyDescent="0.25">
      <c r="A33" s="19" t="s">
        <v>31</v>
      </c>
      <c r="B33" s="207">
        <f t="shared" ref="B33:W33" si="1">SUM(B34:B38)</f>
        <v>43589.913873371028</v>
      </c>
      <c r="C33" s="207">
        <f t="shared" si="1"/>
        <v>43791.521107227716</v>
      </c>
      <c r="D33" s="207">
        <f t="shared" si="1"/>
        <v>43188.051243168113</v>
      </c>
      <c r="E33" s="207">
        <f t="shared" si="1"/>
        <v>43838.796621573354</v>
      </c>
      <c r="F33" s="207">
        <f t="shared" si="1"/>
        <v>41617.817729736242</v>
      </c>
      <c r="G33" s="207">
        <f t="shared" si="1"/>
        <v>40045.484818196033</v>
      </c>
      <c r="H33" s="207">
        <f t="shared" si="1"/>
        <v>39689.498344694206</v>
      </c>
      <c r="I33" s="207">
        <f t="shared" si="1"/>
        <v>39132.054506440814</v>
      </c>
      <c r="J33" s="207">
        <f t="shared" si="1"/>
        <v>36688.676182287185</v>
      </c>
      <c r="K33" s="207">
        <f t="shared" si="1"/>
        <v>32065.335597592428</v>
      </c>
      <c r="L33" s="207">
        <f t="shared" si="1"/>
        <v>30903.236285468607</v>
      </c>
      <c r="M33" s="207">
        <f t="shared" si="1"/>
        <v>28978.725279449696</v>
      </c>
      <c r="N33" s="207">
        <f t="shared" si="1"/>
        <v>27344.126655202064</v>
      </c>
      <c r="O33" s="207">
        <f t="shared" si="1"/>
        <v>24968.568529664662</v>
      </c>
      <c r="P33" s="207">
        <f t="shared" si="1"/>
        <v>24083.418916595008</v>
      </c>
      <c r="Q33" s="207">
        <f t="shared" si="1"/>
        <v>24600.788048151331</v>
      </c>
      <c r="R33" s="207">
        <f t="shared" si="1"/>
        <v>24041.39939810834</v>
      </c>
      <c r="S33" s="207">
        <f t="shared" si="1"/>
        <v>22686.580137575238</v>
      </c>
      <c r="T33" s="207">
        <f t="shared" si="1"/>
        <v>24416.729234737744</v>
      </c>
      <c r="U33" s="207">
        <f t="shared" si="1"/>
        <v>23579.801289767842</v>
      </c>
      <c r="V33" s="207">
        <f t="shared" si="1"/>
        <v>23107.479191745482</v>
      </c>
      <c r="W33" s="207">
        <f t="shared" si="1"/>
        <v>23482.604385210663</v>
      </c>
    </row>
    <row r="34" spans="1:23" ht="12" customHeight="1" x14ac:dyDescent="0.25">
      <c r="A34" s="18" t="s">
        <v>32</v>
      </c>
      <c r="B34" s="206">
        <f>ISI!B30+NFM!B46+CHI!B35+NMM!B34+PPA!B35+FBT!B15+TRE!B15+MAE!B15+TEL!B15+WWP!B15+OIS!B15</f>
        <v>2910.6894239036969</v>
      </c>
      <c r="C34" s="206">
        <f>ISI!C30+NFM!C46+CHI!C35+NMM!C34+PPA!C35+FBT!C15+TRE!C15+MAE!C15+TEL!C15+WWP!C15+OIS!C15</f>
        <v>3195.0584694754939</v>
      </c>
      <c r="D34" s="206">
        <f>ISI!D30+NFM!D46+CHI!D35+NMM!D34+PPA!D35+FBT!D15+TRE!D15+MAE!D15+TEL!D15+WWP!D15+OIS!D15</f>
        <v>3476.7460017196909</v>
      </c>
      <c r="E34" s="206">
        <f>ISI!E30+NFM!E46+CHI!E35+NMM!E34+PPA!E35+FBT!E15+TRE!E15+MAE!E15+TEL!E15+WWP!E15+OIS!E15</f>
        <v>4164.4154772141001</v>
      </c>
      <c r="F34" s="206">
        <f>ISI!F30+NFM!F46+CHI!F35+NMM!F34+PPA!F35+FBT!F15+TRE!F15+MAE!F15+TEL!F15+WWP!F15+OIS!F15</f>
        <v>3707.7802235597592</v>
      </c>
      <c r="G34" s="206">
        <f>ISI!G30+NFM!G46+CHI!G35+NMM!G34+PPA!G35+FBT!G15+TRE!G15+MAE!G15+TEL!G15+WWP!G15+OIS!G15</f>
        <v>3449.2450558899386</v>
      </c>
      <c r="H34" s="206">
        <f>ISI!H30+NFM!H46+CHI!H35+NMM!H34+PPA!H35+FBT!H15+TRE!H15+MAE!H15+TEL!H15+WWP!H15+OIS!H15</f>
        <v>3924.9325881341351</v>
      </c>
      <c r="I34" s="206">
        <f>ISI!I30+NFM!I46+CHI!I35+NMM!I34+PPA!I35+FBT!I15+TRE!I15+MAE!I15+TEL!I15+WWP!I15+OIS!I15</f>
        <v>4682.1703353396397</v>
      </c>
      <c r="J34" s="206">
        <f>ISI!J30+NFM!J46+CHI!J35+NMM!J34+PPA!J35+FBT!J15+TRE!J15+MAE!J15+TEL!J15+WWP!J15+OIS!J15</f>
        <v>4121.2787618228722</v>
      </c>
      <c r="K34" s="206">
        <f>ISI!K30+NFM!K46+CHI!K35+NMM!K34+PPA!K35+FBT!K15+TRE!K15+MAE!K15+TEL!K15+WWP!K15+OIS!K15</f>
        <v>3698.2026655202067</v>
      </c>
      <c r="L34" s="206">
        <f>ISI!L30+NFM!L46+CHI!L35+NMM!L34+PPA!L35+FBT!L15+TRE!L15+MAE!L15+TEL!L15+WWP!L15+OIS!L15</f>
        <v>3857.7894239036978</v>
      </c>
      <c r="M34" s="206">
        <f>ISI!M30+NFM!M46+CHI!M35+NMM!M34+PPA!M35+FBT!M15+TRE!M15+MAE!M15+TEL!M15+WWP!M15+OIS!M15</f>
        <v>3397.9732588134138</v>
      </c>
      <c r="N34" s="206">
        <f>ISI!N30+NFM!N46+CHI!N35+NMM!N34+PPA!N35+FBT!N15+TRE!N15+MAE!N15+TEL!N15+WWP!N15+OIS!N15</f>
        <v>3579.8631126397249</v>
      </c>
      <c r="O34" s="206">
        <f>ISI!O30+NFM!O46+CHI!O35+NMM!O34+PPA!O35+FBT!O15+TRE!O15+MAE!O15+TEL!O15+WWP!O15+OIS!O15</f>
        <v>3271.8024075666376</v>
      </c>
      <c r="P34" s="206">
        <f>ISI!P30+NFM!P46+CHI!P35+NMM!P34+PPA!P35+FBT!P15+TRE!P15+MAE!P15+TEL!P15+WWP!P15+OIS!P15</f>
        <v>3369.1484952708515</v>
      </c>
      <c r="Q34" s="206">
        <f>ISI!Q30+NFM!Q46+CHI!Q35+NMM!Q34+PPA!Q35+FBT!Q15+TRE!Q15+MAE!Q15+TEL!Q15+WWP!Q15+OIS!Q15</f>
        <v>3454.940240756664</v>
      </c>
      <c r="R34" s="206">
        <f>ISI!R30+NFM!R46+CHI!R35+NMM!R34+PPA!R35+FBT!R15+TRE!R15+MAE!R15+TEL!R15+WWP!R15+OIS!R15</f>
        <v>3705.3574376612205</v>
      </c>
      <c r="S34" s="206">
        <f>ISI!S30+NFM!S46+CHI!S35+NMM!S34+PPA!S35+FBT!S15+TRE!S15+MAE!S15+TEL!S15+WWP!S15+OIS!S15</f>
        <v>3687.7312123817705</v>
      </c>
      <c r="T34" s="206">
        <f>ISI!T30+NFM!T46+CHI!T35+NMM!T34+PPA!T35+FBT!T15+TRE!T15+MAE!T15+TEL!T15+WWP!T15+OIS!T15</f>
        <v>3778.7055030094575</v>
      </c>
      <c r="U34" s="206">
        <f>ISI!U30+NFM!U46+CHI!U35+NMM!U34+PPA!U35+FBT!U15+TRE!U15+MAE!U15+TEL!U15+WWP!U15+OIS!U15</f>
        <v>3879.9215821152197</v>
      </c>
      <c r="V34" s="206">
        <f>ISI!V30+NFM!V46+CHI!V35+NMM!V34+PPA!V35+FBT!V15+TRE!V15+MAE!V15+TEL!V15+WWP!V15+OIS!V15</f>
        <v>4123.3744625967311</v>
      </c>
      <c r="W34" s="206">
        <f>ISI!W30+NFM!W46+CHI!W35+NMM!W34+PPA!W35+FBT!W15+TRE!W15+MAE!W15+TEL!W15+WWP!W15+OIS!W15</f>
        <v>3958.2577815993118</v>
      </c>
    </row>
    <row r="35" spans="1:23" ht="12" customHeight="1" x14ac:dyDescent="0.25">
      <c r="A35" s="18" t="s">
        <v>33</v>
      </c>
      <c r="B35" s="206">
        <f>ISI!B31+NFM!B47+CHI!B36+NMM!B35+PPA!B36+FBT!B16+TRE!B16+MAE!B16+TEL!B16+WWP!B16+OIS!B16</f>
        <v>4508.7294926913155</v>
      </c>
      <c r="C35" s="206">
        <f>ISI!C31+NFM!C47+CHI!C36+NMM!C35+PPA!C36+FBT!C16+TRE!C16+MAE!C16+TEL!C16+WWP!C16+OIS!C16</f>
        <v>4569.537059329321</v>
      </c>
      <c r="D35" s="206">
        <f>ISI!D31+NFM!D47+CHI!D36+NMM!D35+PPA!D36+FBT!D16+TRE!D16+MAE!D16+TEL!D16+WWP!D16+OIS!D16</f>
        <v>4115.9480653482369</v>
      </c>
      <c r="E35" s="206">
        <f>ISI!E31+NFM!E47+CHI!E36+NMM!E35+PPA!E36+FBT!E16+TRE!E16+MAE!E16+TEL!E16+WWP!E16+OIS!E16</f>
        <v>3637.2742046431636</v>
      </c>
      <c r="F35" s="206">
        <f>ISI!F31+NFM!F47+CHI!F36+NMM!F35+PPA!F36+FBT!F16+TRE!F16+MAE!F16+TEL!F16+WWP!F16+OIS!F16</f>
        <v>3185.068701633706</v>
      </c>
      <c r="G35" s="206">
        <f>ISI!G31+NFM!G47+CHI!G36+NMM!G35+PPA!G36+FBT!G16+TRE!G16+MAE!G16+TEL!G16+WWP!G16+OIS!G16</f>
        <v>3143.4832330180566</v>
      </c>
      <c r="H35" s="206">
        <f>ISI!H31+NFM!H47+CHI!H36+NMM!H35+PPA!H36+FBT!H16+TRE!H16+MAE!H16+TEL!H16+WWP!H16+OIS!H16</f>
        <v>3330.8431642304386</v>
      </c>
      <c r="I35" s="206">
        <f>ISI!I31+NFM!I47+CHI!I36+NMM!I35+PPA!I36+FBT!I16+TRE!I16+MAE!I16+TEL!I16+WWP!I16+OIS!I16</f>
        <v>3168.7832330180563</v>
      </c>
      <c r="J35" s="206">
        <f>ISI!J31+NFM!J47+CHI!J36+NMM!J35+PPA!J36+FBT!J16+TRE!J16+MAE!J16+TEL!J16+WWP!J16+OIS!J16</f>
        <v>2999.2368873602754</v>
      </c>
      <c r="K35" s="206">
        <f>ISI!K31+NFM!K47+CHI!K36+NMM!K35+PPA!K36+FBT!K16+TRE!K16+MAE!K16+TEL!K16+WWP!K16+OIS!K16</f>
        <v>2746.0151332760106</v>
      </c>
      <c r="L35" s="206">
        <f>ISI!L31+NFM!L47+CHI!L36+NMM!L35+PPA!L36+FBT!L16+TRE!L16+MAE!L16+TEL!L16+WWP!L16+OIS!L16</f>
        <v>2884.9243336199479</v>
      </c>
      <c r="M35" s="206">
        <f>ISI!M31+NFM!M47+CHI!M36+NMM!M35+PPA!M36+FBT!M16+TRE!M16+MAE!M16+TEL!M16+WWP!M16+OIS!M16</f>
        <v>2708.6683576956148</v>
      </c>
      <c r="N35" s="206">
        <f>ISI!N31+NFM!N47+CHI!N36+NMM!N35+PPA!N36+FBT!N16+TRE!N16+MAE!N16+TEL!N16+WWP!N16+OIS!N16</f>
        <v>2658.6852966466035</v>
      </c>
      <c r="O35" s="206">
        <f>ISI!O31+NFM!O47+CHI!O36+NMM!O35+PPA!O36+FBT!O16+TRE!O16+MAE!O16+TEL!O16+WWP!O16+OIS!O16</f>
        <v>2438.7656061908856</v>
      </c>
      <c r="P35" s="206">
        <f>ISI!P31+NFM!P47+CHI!P36+NMM!P35+PPA!P36+FBT!P16+TRE!P16+MAE!P16+TEL!P16+WWP!P16+OIS!P16</f>
        <v>2507.7774720550296</v>
      </c>
      <c r="Q35" s="206">
        <f>ISI!Q31+NFM!Q47+CHI!Q36+NMM!Q35+PPA!Q36+FBT!Q16+TRE!Q16+MAE!Q16+TEL!Q16+WWP!Q16+OIS!Q16</f>
        <v>2431.480739466896</v>
      </c>
      <c r="R35" s="206">
        <f>ISI!R31+NFM!R47+CHI!R36+NMM!R35+PPA!R36+FBT!R16+TRE!R16+MAE!R16+TEL!R16+WWP!R16+OIS!R16</f>
        <v>2471.7263972484952</v>
      </c>
      <c r="S35" s="206">
        <f>ISI!S31+NFM!S47+CHI!S36+NMM!S35+PPA!S36+FBT!S16+TRE!S16+MAE!S16+TEL!S16+WWP!S16+OIS!S16</f>
        <v>2432.2256233877902</v>
      </c>
      <c r="T35" s="206">
        <f>ISI!T31+NFM!T47+CHI!T36+NMM!T35+PPA!T36+FBT!T16+TRE!T16+MAE!T16+TEL!T16+WWP!T16+OIS!T16</f>
        <v>2600.2696474634563</v>
      </c>
      <c r="U35" s="206">
        <f>ISI!U31+NFM!U47+CHI!U36+NMM!U35+PPA!U36+FBT!U16+TRE!U16+MAE!U16+TEL!U16+WWP!U16+OIS!U16</f>
        <v>2500.9188306104897</v>
      </c>
      <c r="V35" s="206">
        <f>ISI!V31+NFM!V47+CHI!V36+NMM!V35+PPA!V36+FBT!V16+TRE!V16+MAE!V16+TEL!V16+WWP!V16+OIS!V16</f>
        <v>2340.33301805675</v>
      </c>
      <c r="W35" s="206">
        <f>ISI!W31+NFM!W47+CHI!W36+NMM!W35+PPA!W36+FBT!W16+TRE!W16+MAE!W16+TEL!W16+WWP!W16+OIS!W16</f>
        <v>2451.5366294067071</v>
      </c>
    </row>
    <row r="36" spans="1:23" ht="12" customHeight="1" x14ac:dyDescent="0.25">
      <c r="A36" s="18" t="s">
        <v>69</v>
      </c>
      <c r="B36" s="206">
        <f>ISI!B32+NFM!B48+CHI!B37+NMM!B36+PPA!B37+FBT!B17+TRE!B17+MAE!B17+TEL!B17+WWP!B17+OIS!B17</f>
        <v>10935.737089192178</v>
      </c>
      <c r="C36" s="206">
        <f>ISI!C32+NFM!C48+CHI!C37+NMM!C36+PPA!C37+FBT!C17+TRE!C17+MAE!C17+TEL!C17+WWP!C17+OIS!C17</f>
        <v>11606.358338526083</v>
      </c>
      <c r="D36" s="206">
        <f>ISI!D32+NFM!D48+CHI!D37+NMM!D36+PPA!D37+FBT!D17+TRE!D17+MAE!D17+TEL!D17+WWP!D17+OIS!D17</f>
        <v>11292.644880313424</v>
      </c>
      <c r="E36" s="206">
        <f>ISI!E32+NFM!E48+CHI!E37+NMM!E36+PPA!E37+FBT!E17+TRE!E17+MAE!E17+TEL!E17+WWP!E17+OIS!E17</f>
        <v>11030.76411942374</v>
      </c>
      <c r="F36" s="206">
        <f>ISI!F32+NFM!F48+CHI!F37+NMM!F36+PPA!F37+FBT!F17+TRE!F17+MAE!F17+TEL!F17+WWP!F17+OIS!F17</f>
        <v>10735.900962754302</v>
      </c>
      <c r="G36" s="206">
        <f>ISI!G32+NFM!G48+CHI!G37+NMM!G36+PPA!G37+FBT!G17+TRE!G17+MAE!G17+TEL!G17+WWP!G17+OIS!G17</f>
        <v>10922.678197387784</v>
      </c>
      <c r="H36" s="206">
        <f>ISI!H32+NFM!H48+CHI!H37+NMM!H36+PPA!H37+FBT!H17+TRE!H17+MAE!H17+TEL!H17+WWP!H17+OIS!H17</f>
        <v>9718.1334263795034</v>
      </c>
      <c r="I36" s="206">
        <f>ISI!I32+NFM!I48+CHI!I37+NMM!I36+PPA!I37+FBT!I17+TRE!I17+MAE!I17+TEL!I17+WWP!I17+OIS!I17</f>
        <v>9978.8717033453704</v>
      </c>
      <c r="J36" s="206">
        <f>ISI!J32+NFM!J48+CHI!J37+NMM!J36+PPA!J37+FBT!J17+TRE!J17+MAE!J17+TEL!J17+WWP!J17+OIS!J17</f>
        <v>9554.9079105760975</v>
      </c>
      <c r="K36" s="206">
        <f>ISI!K32+NFM!K48+CHI!K37+NMM!K36+PPA!K37+FBT!K17+TRE!K17+MAE!K17+TEL!K17+WWP!K17+OIS!K17</f>
        <v>8417.8020636285455</v>
      </c>
      <c r="L36" s="206">
        <f>ISI!L32+NFM!L48+CHI!L37+NMM!L36+PPA!L37+FBT!L17+TRE!L17+MAE!L17+TEL!L17+WWP!L17+OIS!L17</f>
        <v>8436.1067927773001</v>
      </c>
      <c r="M36" s="206">
        <f>ISI!M32+NFM!M48+CHI!M37+NMM!M36+PPA!M37+FBT!M17+TRE!M17+MAE!M17+TEL!M17+WWP!M17+OIS!M17</f>
        <v>8437.4694754944103</v>
      </c>
      <c r="N36" s="206">
        <f>ISI!N32+NFM!N48+CHI!N37+NMM!N36+PPA!N37+FBT!N17+TRE!N17+MAE!N17+TEL!N17+WWP!N17+OIS!N17</f>
        <v>7892.6551160791059</v>
      </c>
      <c r="O36" s="206">
        <f>ISI!O32+NFM!O48+CHI!O37+NMM!O36+PPA!O37+FBT!O17+TRE!O17+MAE!O17+TEL!O17+WWP!O17+OIS!O17</f>
        <v>7406.0582115219258</v>
      </c>
      <c r="P36" s="206">
        <f>ISI!P32+NFM!P48+CHI!P37+NMM!P36+PPA!P37+FBT!P17+TRE!P17+MAE!P17+TEL!P17+WWP!P17+OIS!P17</f>
        <v>7045.4566638005153</v>
      </c>
      <c r="Q36" s="206">
        <f>ISI!Q32+NFM!Q48+CHI!Q37+NMM!Q36+PPA!Q37+FBT!Q17+TRE!Q17+MAE!Q17+TEL!Q17+WWP!Q17+OIS!Q17</f>
        <v>7151.0326741186582</v>
      </c>
      <c r="R36" s="206">
        <f>ISI!R32+NFM!R48+CHI!R37+NMM!R36+PPA!R37+FBT!R17+TRE!R17+MAE!R17+TEL!R17+WWP!R17+OIS!R17</f>
        <v>7084.4760103181416</v>
      </c>
      <c r="S36" s="206">
        <f>ISI!S32+NFM!S48+CHI!S37+NMM!S36+PPA!S37+FBT!S17+TRE!S17+MAE!S17+TEL!S17+WWP!S17+OIS!S17</f>
        <v>7117.5895098882202</v>
      </c>
      <c r="T36" s="206">
        <f>ISI!T32+NFM!T48+CHI!T37+NMM!T36+PPA!T37+FBT!T17+TRE!T17+MAE!T17+TEL!T17+WWP!T17+OIS!T17</f>
        <v>8510.1335339638863</v>
      </c>
      <c r="U36" s="206">
        <f>ISI!U32+NFM!U48+CHI!U37+NMM!U36+PPA!U37+FBT!U17+TRE!U17+MAE!U17+TEL!U17+WWP!U17+OIS!U17</f>
        <v>8358.1420464316416</v>
      </c>
      <c r="V36" s="206">
        <f>ISI!V32+NFM!V48+CHI!V37+NMM!V36+PPA!V37+FBT!V17+TRE!V17+MAE!V17+TEL!V17+WWP!V17+OIS!V17</f>
        <v>8221.8126397248489</v>
      </c>
      <c r="W36" s="206">
        <f>ISI!W32+NFM!W48+CHI!W37+NMM!W36+PPA!W37+FBT!W17+TRE!W17+MAE!W17+TEL!W17+WWP!W17+OIS!W17</f>
        <v>8503.5225279449696</v>
      </c>
    </row>
    <row r="37" spans="1:23" ht="12" customHeight="1" x14ac:dyDescent="0.25">
      <c r="A37" s="18" t="s">
        <v>70</v>
      </c>
      <c r="B37" s="206">
        <f>ISI!B33+NFM!B49+CHI!B38+NMM!B37+PPA!B38+FBT!B18+TRE!B18+MAE!B18+TEL!B18+WWP!B18+OIS!B18</f>
        <v>16604.3475494411</v>
      </c>
      <c r="C37" s="206">
        <f>ISI!C33+NFM!C49+CHI!C38+NMM!C37+PPA!C38+FBT!C18+TRE!C18+MAE!C18+TEL!C18+WWP!C18+OIS!C18</f>
        <v>15974.118314703353</v>
      </c>
      <c r="D37" s="206">
        <f>ISI!D33+NFM!D49+CHI!D38+NMM!D37+PPA!D38+FBT!D18+TRE!D18+MAE!D18+TEL!D18+WWP!D18+OIS!D18</f>
        <v>15314.439638865006</v>
      </c>
      <c r="E37" s="206">
        <f>ISI!E33+NFM!E49+CHI!E38+NMM!E37+PPA!E38+FBT!E18+TRE!E18+MAE!E18+TEL!E18+WWP!E18+OIS!E18</f>
        <v>15156.003009458296</v>
      </c>
      <c r="F37" s="206">
        <f>ISI!F33+NFM!F49+CHI!F38+NMM!F37+PPA!F38+FBT!F18+TRE!F18+MAE!F18+TEL!F18+WWP!F18+OIS!F18</f>
        <v>13190.826139294928</v>
      </c>
      <c r="G37" s="206">
        <f>ISI!G33+NFM!G49+CHI!G38+NMM!G37+PPA!G38+FBT!G18+TRE!G18+MAE!G18+TEL!G18+WWP!G18+OIS!G18</f>
        <v>11642.844883920894</v>
      </c>
      <c r="H37" s="206">
        <f>ISI!H33+NFM!H49+CHI!H38+NMM!H37+PPA!H38+FBT!H18+TRE!H18+MAE!H18+TEL!H18+WWP!H18+OIS!H18</f>
        <v>12223.955803955289</v>
      </c>
      <c r="I37" s="206">
        <f>ISI!I33+NFM!I49+CHI!I38+NMM!I37+PPA!I38+FBT!I18+TRE!I18+MAE!I18+TEL!I18+WWP!I18+OIS!I18</f>
        <v>11122.222269991404</v>
      </c>
      <c r="J37" s="206">
        <f>ISI!J33+NFM!J49+CHI!J38+NMM!J37+PPA!J38+FBT!J18+TRE!J18+MAE!J18+TEL!J18+WWP!J18+OIS!J18</f>
        <v>10274.069561478933</v>
      </c>
      <c r="K37" s="206">
        <f>ISI!K33+NFM!K49+CHI!K38+NMM!K37+PPA!K38+FBT!K18+TRE!K18+MAE!K18+TEL!K18+WWP!K18+OIS!K18</f>
        <v>8142.5937231298367</v>
      </c>
      <c r="L37" s="206">
        <f>ISI!L33+NFM!L49+CHI!L38+NMM!L37+PPA!L38+FBT!L18+TRE!L18+MAE!L18+TEL!L18+WWP!L18+OIS!L18</f>
        <v>6695.1589853826299</v>
      </c>
      <c r="M37" s="206">
        <f>ISI!M33+NFM!M49+CHI!M38+NMM!M37+PPA!M38+FBT!M18+TRE!M18+MAE!M18+TEL!M18+WWP!M18+OIS!M18</f>
        <v>6065.4919174548577</v>
      </c>
      <c r="N37" s="206">
        <f>ISI!N33+NFM!N49+CHI!N38+NMM!N37+PPA!N38+FBT!N18+TRE!N18+MAE!N18+TEL!N18+WWP!N18+OIS!N18</f>
        <v>5039.544969905417</v>
      </c>
      <c r="O37" s="206">
        <f>ISI!O33+NFM!O49+CHI!O38+NMM!O37+PPA!O38+FBT!O18+TRE!O18+MAE!O18+TEL!O18+WWP!O18+OIS!O18</f>
        <v>4537.8158211521913</v>
      </c>
      <c r="P37" s="206">
        <f>ISI!P33+NFM!P49+CHI!P38+NMM!P37+PPA!P38+FBT!P18+TRE!P18+MAE!P18+TEL!P18+WWP!P18+OIS!P18</f>
        <v>3987.4828890799649</v>
      </c>
      <c r="Q37" s="206">
        <f>ISI!Q33+NFM!Q49+CHI!Q38+NMM!Q37+PPA!Q38+FBT!Q18+TRE!Q18+MAE!Q18+TEL!Q18+WWP!Q18+OIS!Q18</f>
        <v>4184.435253654342</v>
      </c>
      <c r="R37" s="206">
        <f>ISI!R33+NFM!R49+CHI!R38+NMM!R37+PPA!R38+FBT!R18+TRE!R18+MAE!R18+TEL!R18+WWP!R18+OIS!R18</f>
        <v>3697.145485812553</v>
      </c>
      <c r="S37" s="206">
        <f>ISI!S33+NFM!S49+CHI!S38+NMM!S37+PPA!S38+FBT!S18+TRE!S18+MAE!S18+TEL!S18+WWP!S18+OIS!S18</f>
        <v>3138.1181427343081</v>
      </c>
      <c r="T37" s="206">
        <f>ISI!T33+NFM!T49+CHI!T38+NMM!T37+PPA!T38+FBT!T18+TRE!T18+MAE!T18+TEL!T18+WWP!T18+OIS!T18</f>
        <v>3002.1315563198623</v>
      </c>
      <c r="U37" s="206">
        <f>ISI!U33+NFM!U49+CHI!U38+NMM!U37+PPA!U38+FBT!U18+TRE!U18+MAE!U18+TEL!U18+WWP!U18+OIS!U18</f>
        <v>2568.2644883920893</v>
      </c>
      <c r="V37" s="206">
        <f>ISI!V33+NFM!V49+CHI!V38+NMM!V37+PPA!V38+FBT!V18+TRE!V18+MAE!V18+TEL!V18+WWP!V18+OIS!V18</f>
        <v>2446.7993121238183</v>
      </c>
      <c r="W37" s="206">
        <f>ISI!W33+NFM!W49+CHI!W38+NMM!W37+PPA!W38+FBT!W18+TRE!W18+MAE!W18+TEL!W18+WWP!W18+OIS!W18</f>
        <v>2359.7447979363715</v>
      </c>
    </row>
    <row r="38" spans="1:23" ht="12" customHeight="1" x14ac:dyDescent="0.25">
      <c r="A38" s="18" t="s">
        <v>34</v>
      </c>
      <c r="B38" s="206">
        <f>ISI!B34+NFM!B50+CHI!B39+NMM!B38+PPA!B39+FBT!B19+TRE!B19+MAE!B19+TEL!B19+WWP!B19+OIS!B19</f>
        <v>8630.4103181427326</v>
      </c>
      <c r="C38" s="206">
        <f>ISI!C34+NFM!C50+CHI!C39+NMM!C38+PPA!C39+FBT!C19+TRE!C19+MAE!C19+TEL!C19+WWP!C19+OIS!C19</f>
        <v>8446.4489251934647</v>
      </c>
      <c r="D38" s="206">
        <f>ISI!D34+NFM!D50+CHI!D39+NMM!D38+PPA!D39+FBT!D19+TRE!D19+MAE!D19+TEL!D19+WWP!D19+OIS!D19</f>
        <v>8988.2726569217521</v>
      </c>
      <c r="E38" s="206">
        <f>ISI!E34+NFM!E50+CHI!E39+NMM!E38+PPA!E39+FBT!E19+TRE!E19+MAE!E19+TEL!E19+WWP!E19+OIS!E19</f>
        <v>9850.3398108340534</v>
      </c>
      <c r="F38" s="206">
        <f>ISI!F34+NFM!F50+CHI!F39+NMM!F38+PPA!F39+FBT!F19+TRE!F19+MAE!F19+TEL!F19+WWP!F19+OIS!F19</f>
        <v>10798.241702493549</v>
      </c>
      <c r="G38" s="206">
        <f>ISI!G34+NFM!G50+CHI!G39+NMM!G38+PPA!G39+FBT!G19+TRE!G19+MAE!G19+TEL!G19+WWP!G19+OIS!G19</f>
        <v>10887.233447979363</v>
      </c>
      <c r="H38" s="206">
        <f>ISI!H34+NFM!H50+CHI!H39+NMM!H38+PPA!H39+FBT!H19+TRE!H19+MAE!H19+TEL!H19+WWP!H19+OIS!H19</f>
        <v>10491.633361994842</v>
      </c>
      <c r="I38" s="206">
        <f>ISI!I34+NFM!I50+CHI!I39+NMM!I38+PPA!I39+FBT!I19+TRE!I19+MAE!I19+TEL!I19+WWP!I19+OIS!I19</f>
        <v>10180.006964746344</v>
      </c>
      <c r="J38" s="206">
        <f>ISI!J34+NFM!J50+CHI!J39+NMM!J38+PPA!J39+FBT!J19+TRE!J19+MAE!J19+TEL!J19+WWP!J19+OIS!J19</f>
        <v>9739.1830610490088</v>
      </c>
      <c r="K38" s="206">
        <f>ISI!K34+NFM!K50+CHI!K39+NMM!K38+PPA!K39+FBT!K19+TRE!K19+MAE!K19+TEL!K19+WWP!K19+OIS!K19</f>
        <v>9060.7220120378315</v>
      </c>
      <c r="L38" s="206">
        <f>ISI!L34+NFM!L50+CHI!L39+NMM!L38+PPA!L39+FBT!L19+TRE!L19+MAE!L19+TEL!L19+WWP!L19+OIS!L19</f>
        <v>9029.2567497850341</v>
      </c>
      <c r="M38" s="206">
        <f>ISI!M34+NFM!M50+CHI!M39+NMM!M38+PPA!M39+FBT!M19+TRE!M19+MAE!M19+TEL!M19+WWP!M19+OIS!M19</f>
        <v>8369.1222699913997</v>
      </c>
      <c r="N38" s="206">
        <f>ISI!N34+NFM!N50+CHI!N39+NMM!N38+PPA!N39+FBT!N19+TRE!N19+MAE!N19+TEL!N19+WWP!N19+OIS!N19</f>
        <v>8173.3781599312124</v>
      </c>
      <c r="O38" s="206">
        <f>ISI!O34+NFM!O50+CHI!O39+NMM!O38+PPA!O39+FBT!O19+TRE!O19+MAE!O19+TEL!O19+WWP!O19+OIS!O19</f>
        <v>7314.1264832330189</v>
      </c>
      <c r="P38" s="206">
        <f>ISI!P34+NFM!P50+CHI!P39+NMM!P38+PPA!P39+FBT!P19+TRE!P19+MAE!P19+TEL!P19+WWP!P19+OIS!P19</f>
        <v>7173.5533963886501</v>
      </c>
      <c r="Q38" s="206">
        <f>ISI!Q34+NFM!Q50+CHI!Q39+NMM!Q38+PPA!Q39+FBT!Q19+TRE!Q19+MAE!Q19+TEL!Q19+WWP!Q19+OIS!Q19</f>
        <v>7378.8991401547728</v>
      </c>
      <c r="R38" s="206">
        <f>ISI!R34+NFM!R50+CHI!R39+NMM!R38+PPA!R39+FBT!R19+TRE!R19+MAE!R19+TEL!R19+WWP!R19+OIS!R19</f>
        <v>7082.6940670679278</v>
      </c>
      <c r="S38" s="206">
        <f>ISI!S34+NFM!S50+CHI!S39+NMM!S38+PPA!S39+FBT!S19+TRE!S19+MAE!S19+TEL!S19+WWP!S19+OIS!S19</f>
        <v>6310.9156491831482</v>
      </c>
      <c r="T38" s="206">
        <f>ISI!T34+NFM!T50+CHI!T39+NMM!T38+PPA!T39+FBT!T19+TRE!T19+MAE!T19+TEL!T19+WWP!T19+OIS!T19</f>
        <v>6525.4889939810828</v>
      </c>
      <c r="U38" s="206">
        <f>ISI!U34+NFM!U50+CHI!U39+NMM!U38+PPA!U39+FBT!U19+TRE!U19+MAE!U19+TEL!U19+WWP!U19+OIS!U19</f>
        <v>6272.5543422184019</v>
      </c>
      <c r="V38" s="206">
        <f>ISI!V34+NFM!V50+CHI!V39+NMM!V38+PPA!V39+FBT!V19+TRE!V19+MAE!V19+TEL!V19+WWP!V19+OIS!V19</f>
        <v>5975.1597592433354</v>
      </c>
      <c r="W38" s="206">
        <f>ISI!W34+NFM!W50+CHI!W39+NMM!W38+PPA!W39+FBT!W19+TRE!W19+MAE!W19+TEL!W19+WWP!W19+OIS!W19</f>
        <v>6209.5426483233023</v>
      </c>
    </row>
    <row r="39" spans="1:23" ht="12" customHeight="1" x14ac:dyDescent="0.25">
      <c r="A39" s="19" t="s">
        <v>71</v>
      </c>
      <c r="B39" s="207">
        <f t="shared" ref="B39:W39" si="2">B40+B41</f>
        <v>95421.941616509037</v>
      </c>
      <c r="C39" s="207">
        <f t="shared" si="2"/>
        <v>95908.429750644878</v>
      </c>
      <c r="D39" s="207">
        <f t="shared" si="2"/>
        <v>96180.155889939808</v>
      </c>
      <c r="E39" s="207">
        <f t="shared" si="2"/>
        <v>97073.897850386944</v>
      </c>
      <c r="F39" s="207">
        <f t="shared" si="2"/>
        <v>94518.199914015466</v>
      </c>
      <c r="G39" s="207">
        <f t="shared" si="2"/>
        <v>96126.012553740322</v>
      </c>
      <c r="H39" s="207">
        <f t="shared" si="2"/>
        <v>89876.153224419613</v>
      </c>
      <c r="I39" s="207">
        <f t="shared" si="2"/>
        <v>91319.095958727412</v>
      </c>
      <c r="J39" s="207">
        <f t="shared" si="2"/>
        <v>88728.83422184005</v>
      </c>
      <c r="K39" s="207">
        <f t="shared" si="2"/>
        <v>73821.050128976771</v>
      </c>
      <c r="L39" s="207">
        <f t="shared" si="2"/>
        <v>82106.745227858963</v>
      </c>
      <c r="M39" s="207">
        <f t="shared" si="2"/>
        <v>81426.593293207203</v>
      </c>
      <c r="N39" s="207">
        <f t="shared" si="2"/>
        <v>80943.857437661194</v>
      </c>
      <c r="O39" s="207">
        <f t="shared" si="2"/>
        <v>81699.906362854701</v>
      </c>
      <c r="P39" s="207">
        <f t="shared" si="2"/>
        <v>79469.714359415302</v>
      </c>
      <c r="Q39" s="207">
        <f t="shared" si="2"/>
        <v>77634.661049011163</v>
      </c>
      <c r="R39" s="207">
        <f t="shared" si="2"/>
        <v>79720.019948409303</v>
      </c>
      <c r="S39" s="207">
        <f t="shared" si="2"/>
        <v>81562.742046431624</v>
      </c>
      <c r="T39" s="207">
        <f t="shared" si="2"/>
        <v>80899.948839208955</v>
      </c>
      <c r="U39" s="207">
        <f t="shared" si="2"/>
        <v>80018.104643164246</v>
      </c>
      <c r="V39" s="207">
        <f t="shared" si="2"/>
        <v>77510.661478933791</v>
      </c>
      <c r="W39" s="207">
        <f t="shared" si="2"/>
        <v>86382.515305245048</v>
      </c>
    </row>
    <row r="40" spans="1:23" ht="12" customHeight="1" x14ac:dyDescent="0.25">
      <c r="A40" s="18" t="s">
        <v>72</v>
      </c>
      <c r="B40" s="206">
        <f>ISI!B36+NFM!B52+CHI!B41+NMM!B40+PPA!B41+FBT!B21+TRE!B21+MAE!B21+TEL!B21+WWP!B21+OIS!B21</f>
        <v>87537.773946689602</v>
      </c>
      <c r="C40" s="206">
        <f>ISI!C36+NFM!C52+CHI!C41+NMM!C40+PPA!C41+FBT!C21+TRE!C21+MAE!C21+TEL!C21+WWP!C21+OIS!C21</f>
        <v>88680.819002579534</v>
      </c>
      <c r="D40" s="206">
        <f>ISI!D36+NFM!D52+CHI!D41+NMM!D40+PPA!D41+FBT!D21+TRE!D21+MAE!D21+TEL!D21+WWP!D21+OIS!D21</f>
        <v>89248.662682717113</v>
      </c>
      <c r="E40" s="206">
        <f>ISI!E36+NFM!E52+CHI!E41+NMM!E40+PPA!E41+FBT!E21+TRE!E21+MAE!E21+TEL!E21+WWP!E21+OIS!E21</f>
        <v>90430.873086844382</v>
      </c>
      <c r="F40" s="206">
        <f>ISI!F36+NFM!F52+CHI!F41+NMM!F40+PPA!F41+FBT!F21+TRE!F21+MAE!F21+TEL!F21+WWP!F21+OIS!F21</f>
        <v>87685.5094582975</v>
      </c>
      <c r="G40" s="206">
        <f>ISI!G36+NFM!G52+CHI!G41+NMM!G40+PPA!G41+FBT!G21+TRE!G21+MAE!G21+TEL!G21+WWP!G21+OIS!G21</f>
        <v>89767.744711951847</v>
      </c>
      <c r="H40" s="206">
        <f>ISI!H36+NFM!H52+CHI!H41+NMM!H40+PPA!H41+FBT!H21+TRE!H21+MAE!H21+TEL!H21+WWP!H21+OIS!H21</f>
        <v>83431.612553740328</v>
      </c>
      <c r="I40" s="206">
        <f>ISI!I36+NFM!I52+CHI!I41+NMM!I40+PPA!I41+FBT!I21+TRE!I21+MAE!I21+TEL!I21+WWP!I21+OIS!I21</f>
        <v>85163.836285468598</v>
      </c>
      <c r="J40" s="206">
        <f>ISI!J36+NFM!J52+CHI!J41+NMM!J40+PPA!J41+FBT!J21+TRE!J21+MAE!J21+TEL!J21+WWP!J21+OIS!J21</f>
        <v>82916.557179707641</v>
      </c>
      <c r="K40" s="206">
        <f>ISI!K36+NFM!K52+CHI!K41+NMM!K40+PPA!K41+FBT!K21+TRE!K21+MAE!K21+TEL!K21+WWP!K21+OIS!K21</f>
        <v>69706.439208942378</v>
      </c>
      <c r="L40" s="206">
        <f>ISI!L36+NFM!L52+CHI!L41+NMM!L40+PPA!L41+FBT!L21+TRE!L21+MAE!L21+TEL!L21+WWP!L21+OIS!L21</f>
        <v>77032.682287188291</v>
      </c>
      <c r="M40" s="206">
        <f>ISI!M36+NFM!M52+CHI!M41+NMM!M40+PPA!M41+FBT!M21+TRE!M21+MAE!M21+TEL!M21+WWP!M21+OIS!M21</f>
        <v>76316.047033533949</v>
      </c>
      <c r="N40" s="206">
        <f>ISI!N36+NFM!N52+CHI!N41+NMM!N40+PPA!N41+FBT!N21+TRE!N21+MAE!N21+TEL!N21+WWP!N21+OIS!N21</f>
        <v>75721.963456577796</v>
      </c>
      <c r="O40" s="206">
        <f>ISI!O36+NFM!O52+CHI!O41+NMM!O40+PPA!O41+FBT!O21+TRE!O21+MAE!O21+TEL!O21+WWP!O21+OIS!O21</f>
        <v>76762.447033533972</v>
      </c>
      <c r="P40" s="206">
        <f>ISI!P36+NFM!P52+CHI!P41+NMM!P40+PPA!P41+FBT!P21+TRE!P21+MAE!P21+TEL!P21+WWP!P21+OIS!P21</f>
        <v>74467.244368013751</v>
      </c>
      <c r="Q40" s="206">
        <f>ISI!Q36+NFM!Q52+CHI!Q41+NMM!Q40+PPA!Q41+FBT!Q21+TRE!Q21+MAE!Q21+TEL!Q21+WWP!Q21+OIS!Q21</f>
        <v>72691.490283748906</v>
      </c>
      <c r="R40" s="206">
        <f>ISI!R36+NFM!R52+CHI!R41+NMM!R40+PPA!R41+FBT!R21+TRE!R21+MAE!R21+TEL!R21+WWP!R21+OIS!R21</f>
        <v>74958.407394668975</v>
      </c>
      <c r="S40" s="206">
        <f>ISI!S36+NFM!S52+CHI!S41+NMM!S40+PPA!S41+FBT!S21+TRE!S21+MAE!S21+TEL!S21+WWP!S21+OIS!S21</f>
        <v>76896.650988821988</v>
      </c>
      <c r="T40" s="206">
        <f>ISI!T36+NFM!T52+CHI!T41+NMM!T40+PPA!T41+FBT!T21+TRE!T21+MAE!T21+TEL!T21+WWP!T21+OIS!T21</f>
        <v>76000.651332760113</v>
      </c>
      <c r="U40" s="206">
        <f>ISI!U36+NFM!U52+CHI!U41+NMM!U40+PPA!U41+FBT!U21+TRE!U21+MAE!U21+TEL!U21+WWP!U21+OIS!U21</f>
        <v>75534.064918314718</v>
      </c>
      <c r="V40" s="206">
        <f>ISI!V36+NFM!V52+CHI!V41+NMM!V40+PPA!V41+FBT!V21+TRE!V21+MAE!V21+TEL!V21+WWP!V21+OIS!V21</f>
        <v>73408.328116938952</v>
      </c>
      <c r="W40" s="206">
        <f>ISI!W36+NFM!W52+CHI!W41+NMM!W40+PPA!W41+FBT!W21+TRE!W21+MAE!W21+TEL!W21+WWP!W21+OIS!W21</f>
        <v>81920.758297506443</v>
      </c>
    </row>
    <row r="41" spans="1:23" ht="12" customHeight="1" x14ac:dyDescent="0.25">
      <c r="A41" s="18" t="s">
        <v>36</v>
      </c>
      <c r="B41" s="206">
        <f>ISI!B37+NFM!B53+CHI!B42+NMM!B41+PPA!B42+FBT!B22+TRE!B22+MAE!B22+TEL!B22+WWP!B22+OIS!B22</f>
        <v>7884.1676698194324</v>
      </c>
      <c r="C41" s="206">
        <f>ISI!C37+NFM!C53+CHI!C42+NMM!C41+PPA!C42+FBT!C22+TRE!C22+MAE!C22+TEL!C22+WWP!C22+OIS!C22</f>
        <v>7227.6107480653473</v>
      </c>
      <c r="D41" s="206">
        <f>ISI!D37+NFM!D53+CHI!D42+NMM!D41+PPA!D42+FBT!D22+TRE!D22+MAE!D22+TEL!D22+WWP!D22+OIS!D22</f>
        <v>6931.4932072226993</v>
      </c>
      <c r="E41" s="206">
        <f>ISI!E37+NFM!E53+CHI!E42+NMM!E41+PPA!E42+FBT!E22+TRE!E22+MAE!E22+TEL!E22+WWP!E22+OIS!E22</f>
        <v>6643.0247635425621</v>
      </c>
      <c r="F41" s="206">
        <f>ISI!F37+NFM!F53+CHI!F42+NMM!F41+PPA!F42+FBT!F22+TRE!F22+MAE!F22+TEL!F22+WWP!F22+OIS!F22</f>
        <v>6832.6904557179705</v>
      </c>
      <c r="G41" s="206">
        <f>ISI!G37+NFM!G53+CHI!G42+NMM!G41+PPA!G42+FBT!G22+TRE!G22+MAE!G22+TEL!G22+WWP!G22+OIS!G22</f>
        <v>6358.2678417884781</v>
      </c>
      <c r="H41" s="206">
        <f>ISI!H37+NFM!H53+CHI!H42+NMM!H41+PPA!H42+FBT!H22+TRE!H22+MAE!H22+TEL!H22+WWP!H22+OIS!H22</f>
        <v>6444.5406706792792</v>
      </c>
      <c r="I41" s="206">
        <f>ISI!I37+NFM!I53+CHI!I42+NMM!I41+PPA!I42+FBT!I22+TRE!I22+MAE!I22+TEL!I22+WWP!I22+OIS!I22</f>
        <v>6155.2596732588145</v>
      </c>
      <c r="J41" s="206">
        <f>ISI!J37+NFM!J53+CHI!J42+NMM!J41+PPA!J42+FBT!J22+TRE!J22+MAE!J22+TEL!J22+WWP!J22+OIS!J22</f>
        <v>5812.2770421324167</v>
      </c>
      <c r="K41" s="206">
        <f>ISI!K37+NFM!K53+CHI!K42+NMM!K41+PPA!K42+FBT!K22+TRE!K22+MAE!K22+TEL!K22+WWP!K22+OIS!K22</f>
        <v>4114.6109200343935</v>
      </c>
      <c r="L41" s="206">
        <f>ISI!L37+NFM!L53+CHI!L42+NMM!L41+PPA!L42+FBT!L22+TRE!L22+MAE!L22+TEL!L22+WWP!L22+OIS!L22</f>
        <v>5074.0629406706785</v>
      </c>
      <c r="M41" s="206">
        <f>ISI!M37+NFM!M53+CHI!M42+NMM!M41+PPA!M42+FBT!M22+TRE!M22+MAE!M22+TEL!M22+WWP!M22+OIS!M22</f>
        <v>5110.5462596732586</v>
      </c>
      <c r="N41" s="206">
        <f>ISI!N37+NFM!N53+CHI!N42+NMM!N41+PPA!N42+FBT!N22+TRE!N22+MAE!N22+TEL!N22+WWP!N22+OIS!N22</f>
        <v>5221.8939810834045</v>
      </c>
      <c r="O41" s="206">
        <f>ISI!O37+NFM!O53+CHI!O42+NMM!O41+PPA!O42+FBT!O22+TRE!O22+MAE!O22+TEL!O22+WWP!O22+OIS!O22</f>
        <v>4937.4593293207226</v>
      </c>
      <c r="P41" s="206">
        <f>ISI!P37+NFM!P53+CHI!P42+NMM!P41+PPA!P42+FBT!P22+TRE!P22+MAE!P22+TEL!P22+WWP!P22+OIS!P22</f>
        <v>5002.4699914015464</v>
      </c>
      <c r="Q41" s="206">
        <f>ISI!Q37+NFM!Q53+CHI!Q42+NMM!Q41+PPA!Q42+FBT!Q22+TRE!Q22+MAE!Q22+TEL!Q22+WWP!Q22+OIS!Q22</f>
        <v>4943.1707652622508</v>
      </c>
      <c r="R41" s="206">
        <f>ISI!R37+NFM!R53+CHI!R42+NMM!R41+PPA!R42+FBT!R22+TRE!R22+MAE!R22+TEL!R22+WWP!R22+OIS!R22</f>
        <v>4761.6125537403259</v>
      </c>
      <c r="S41" s="206">
        <f>ISI!S37+NFM!S53+CHI!S42+NMM!S41+PPA!S42+FBT!S22+TRE!S22+MAE!S22+TEL!S22+WWP!S22+OIS!S22</f>
        <v>4666.0910576096294</v>
      </c>
      <c r="T41" s="206">
        <f>ISI!T37+NFM!T53+CHI!T42+NMM!T41+PPA!T42+FBT!T22+TRE!T22+MAE!T22+TEL!T22+WWP!T22+OIS!T22</f>
        <v>4899.2975064488392</v>
      </c>
      <c r="U41" s="206">
        <f>ISI!U37+NFM!U53+CHI!U42+NMM!U41+PPA!U42+FBT!U22+TRE!U22+MAE!U22+TEL!U22+WWP!U22+OIS!U22</f>
        <v>4484.0397248495274</v>
      </c>
      <c r="V41" s="206">
        <f>ISI!V37+NFM!V53+CHI!V42+NMM!V41+PPA!V42+FBT!V22+TRE!V22+MAE!V22+TEL!V22+WWP!V22+OIS!V22</f>
        <v>4102.3333619948398</v>
      </c>
      <c r="W41" s="206">
        <f>ISI!W37+NFM!W53+CHI!W42+NMM!W41+PPA!W42+FBT!W22+TRE!W22+MAE!W22+TEL!W22+WWP!W22+OIS!W22</f>
        <v>4461.7570077386072</v>
      </c>
    </row>
    <row r="42" spans="1:23" ht="12" customHeight="1" x14ac:dyDescent="0.25">
      <c r="A42" s="19" t="s">
        <v>37</v>
      </c>
      <c r="B42" s="207">
        <f t="shared" ref="B42:W42" si="3">SUM(B43:B48)</f>
        <v>16267.287016337063</v>
      </c>
      <c r="C42" s="207">
        <f t="shared" si="3"/>
        <v>15608.251848667234</v>
      </c>
      <c r="D42" s="207">
        <f t="shared" si="3"/>
        <v>16229.137747205505</v>
      </c>
      <c r="E42" s="207">
        <f t="shared" si="3"/>
        <v>17321.735511607905</v>
      </c>
      <c r="F42" s="207">
        <f t="shared" si="3"/>
        <v>18111.496646603613</v>
      </c>
      <c r="G42" s="207">
        <f t="shared" si="3"/>
        <v>18742.128976784177</v>
      </c>
      <c r="H42" s="207">
        <f t="shared" si="3"/>
        <v>19686.957007738605</v>
      </c>
      <c r="I42" s="207">
        <f t="shared" si="3"/>
        <v>20726.467325881338</v>
      </c>
      <c r="J42" s="207">
        <f t="shared" si="3"/>
        <v>20084.033361994836</v>
      </c>
      <c r="K42" s="207">
        <f t="shared" si="3"/>
        <v>20149.998624247637</v>
      </c>
      <c r="L42" s="207">
        <f t="shared" si="3"/>
        <v>22051.288220120379</v>
      </c>
      <c r="M42" s="207">
        <f t="shared" si="3"/>
        <v>22658.36552020636</v>
      </c>
      <c r="N42" s="207">
        <f t="shared" si="3"/>
        <v>21999.659759243335</v>
      </c>
      <c r="O42" s="207">
        <f t="shared" si="3"/>
        <v>22840.706534823737</v>
      </c>
      <c r="P42" s="207">
        <f t="shared" si="3"/>
        <v>23426.247721410145</v>
      </c>
      <c r="Q42" s="207">
        <f t="shared" si="3"/>
        <v>24330.233104041272</v>
      </c>
      <c r="R42" s="207">
        <f t="shared" si="3"/>
        <v>25678.463886500431</v>
      </c>
      <c r="S42" s="207">
        <f t="shared" si="3"/>
        <v>25941.473086844366</v>
      </c>
      <c r="T42" s="207">
        <f t="shared" si="3"/>
        <v>27022.001977644013</v>
      </c>
      <c r="U42" s="207">
        <f t="shared" si="3"/>
        <v>27659.626483233013</v>
      </c>
      <c r="V42" s="207">
        <f t="shared" si="3"/>
        <v>27915.004041272565</v>
      </c>
      <c r="W42" s="207">
        <f t="shared" si="3"/>
        <v>28018.533276010316</v>
      </c>
    </row>
    <row r="43" spans="1:23" ht="12" customHeight="1" x14ac:dyDescent="0.25">
      <c r="A43" s="18" t="s">
        <v>73</v>
      </c>
      <c r="B43" s="206">
        <f>ISI!B39+NFM!B55+CHI!B44+NMM!B43+PPA!B44+FBT!B24+TRE!B24+MAE!B24+TEL!B24+WWP!B24+OIS!B24</f>
        <v>16049.127343078248</v>
      </c>
      <c r="C43" s="206">
        <f>ISI!C39+NFM!C55+CHI!C44+NMM!C43+PPA!C44+FBT!C24+TRE!C24+MAE!C24+TEL!C24+WWP!C24+OIS!C24</f>
        <v>15204.507480653478</v>
      </c>
      <c r="D43" s="206">
        <f>ISI!D39+NFM!D55+CHI!D44+NMM!D43+PPA!D44+FBT!D24+TRE!D24+MAE!D24+TEL!D24+WWP!D24+OIS!D24</f>
        <v>15702.001891659502</v>
      </c>
      <c r="E43" s="206">
        <f>ISI!E39+NFM!E55+CHI!E44+NMM!E43+PPA!E44+FBT!E24+TRE!E24+MAE!E24+TEL!E24+WWP!E24+OIS!E24</f>
        <v>17181.053740326737</v>
      </c>
      <c r="F43" s="206">
        <f>ISI!F39+NFM!F55+CHI!F44+NMM!F43+PPA!F44+FBT!F24+TRE!F24+MAE!F24+TEL!F24+WWP!F24+OIS!F24</f>
        <v>17962.864746345658</v>
      </c>
      <c r="G43" s="206">
        <f>ISI!G39+NFM!G55+CHI!G44+NMM!G43+PPA!G44+FBT!G24+TRE!G24+MAE!G24+TEL!G24+WWP!G24+OIS!G24</f>
        <v>18554.37248495271</v>
      </c>
      <c r="H43" s="206">
        <f>ISI!H39+NFM!H55+CHI!H44+NMM!H43+PPA!H44+FBT!H24+TRE!H24+MAE!H24+TEL!H24+WWP!H24+OIS!H24</f>
        <v>19475.439810834047</v>
      </c>
      <c r="I43" s="206">
        <f>ISI!I39+NFM!I55+CHI!I44+NMM!I43+PPA!I44+FBT!I24+TRE!I24+MAE!I24+TEL!I24+WWP!I24+OIS!I24</f>
        <v>20455.483147033534</v>
      </c>
      <c r="J43" s="206">
        <f>ISI!J39+NFM!J55+CHI!J44+NMM!J43+PPA!J44+FBT!J24+TRE!J24+MAE!J24+TEL!J24+WWP!J24+OIS!J24</f>
        <v>19777.147635425623</v>
      </c>
      <c r="K43" s="206">
        <f>ISI!K39+NFM!K55+CHI!K44+NMM!K43+PPA!K44+FBT!K24+TRE!K24+MAE!K24+TEL!K24+WWP!K24+OIS!K24</f>
        <v>19822.563198624252</v>
      </c>
      <c r="L43" s="206">
        <f>ISI!L39+NFM!L55+CHI!L44+NMM!L43+PPA!L44+FBT!L24+TRE!L24+MAE!L24+TEL!L24+WWP!L24+OIS!L24</f>
        <v>21565.441530524506</v>
      </c>
      <c r="M43" s="206">
        <f>ISI!M39+NFM!M55+CHI!M44+NMM!M43+PPA!M44+FBT!M24+TRE!M24+MAE!M24+TEL!M24+WWP!M24+OIS!M24</f>
        <v>22170.841788478068</v>
      </c>
      <c r="N43" s="206">
        <f>ISI!N39+NFM!N55+CHI!N44+NMM!N43+PPA!N44+FBT!N24+TRE!N24+MAE!N24+TEL!N24+WWP!N24+OIS!N24</f>
        <v>21625.596818572652</v>
      </c>
      <c r="O43" s="206">
        <f>ISI!O39+NFM!O55+CHI!O44+NMM!O43+PPA!O44+FBT!O24+TRE!O24+MAE!O24+TEL!O24+WWP!O24+OIS!O24</f>
        <v>22390.861736887367</v>
      </c>
      <c r="P43" s="206">
        <f>ISI!P39+NFM!P55+CHI!P44+NMM!P43+PPA!P44+FBT!P24+TRE!P24+MAE!P24+TEL!P24+WWP!P24+OIS!P24</f>
        <v>22796.072570937231</v>
      </c>
      <c r="Q43" s="206">
        <f>ISI!Q39+NFM!Q55+CHI!Q44+NMM!Q43+PPA!Q44+FBT!Q24+TRE!Q24+MAE!Q24+TEL!Q24+WWP!Q24+OIS!Q24</f>
        <v>23676.121066208085</v>
      </c>
      <c r="R43" s="206">
        <f>ISI!R39+NFM!R55+CHI!R44+NMM!R43+PPA!R44+FBT!R24+TRE!R24+MAE!R24+TEL!R24+WWP!R24+OIS!R24</f>
        <v>24909.707136715391</v>
      </c>
      <c r="S43" s="206">
        <f>ISI!S39+NFM!S55+CHI!S44+NMM!S43+PPA!S44+FBT!S24+TRE!S24+MAE!S24+TEL!S24+WWP!S24+OIS!S24</f>
        <v>25063.403525365433</v>
      </c>
      <c r="T43" s="206">
        <f>ISI!T39+NFM!T55+CHI!T44+NMM!T43+PPA!T44+FBT!T24+TRE!T24+MAE!T24+TEL!T24+WWP!T24+OIS!T24</f>
        <v>25927.337231298356</v>
      </c>
      <c r="U43" s="206">
        <f>ISI!U39+NFM!U55+CHI!U44+NMM!U43+PPA!U44+FBT!U24+TRE!U24+MAE!U24+TEL!U24+WWP!U24+OIS!U24</f>
        <v>26458.545313843504</v>
      </c>
      <c r="V43" s="206">
        <f>ISI!V39+NFM!V55+CHI!V44+NMM!V43+PPA!V44+FBT!V24+TRE!V24+MAE!V24+TEL!V24+WWP!V24+OIS!V24</f>
        <v>26595.900687876179</v>
      </c>
      <c r="W43" s="206">
        <f>ISI!W39+NFM!W55+CHI!W44+NMM!W43+PPA!W44+FBT!W24+TRE!W24+MAE!W24+TEL!W24+WWP!W24+OIS!W24</f>
        <v>26664.02347377472</v>
      </c>
    </row>
    <row r="44" spans="1:23" ht="12" customHeight="1" x14ac:dyDescent="0.25">
      <c r="A44" s="18" t="s">
        <v>74</v>
      </c>
      <c r="B44" s="206">
        <f>ISI!B40+NFM!B56+CHI!B45+NMM!B44+PPA!B45+FBT!B25+TRE!B25+MAE!B25+TEL!B25+WWP!B25+OIS!B25</f>
        <v>195.30404127257091</v>
      </c>
      <c r="C44" s="206">
        <f>ISI!C40+NFM!C56+CHI!C45+NMM!C44+PPA!C45+FBT!C25+TRE!C25+MAE!C25+TEL!C25+WWP!C25+OIS!C25</f>
        <v>379.62175408426475</v>
      </c>
      <c r="D44" s="206">
        <f>ISI!D40+NFM!D56+CHI!D45+NMM!D44+PPA!D45+FBT!D25+TRE!D25+MAE!D25+TEL!D25+WWP!D25+OIS!D25</f>
        <v>502.53181427343077</v>
      </c>
      <c r="E44" s="206">
        <f>ISI!E40+NFM!E56+CHI!E45+NMM!E44+PPA!E45+FBT!E25+TRE!E25+MAE!E25+TEL!E25+WWP!E25+OIS!E25</f>
        <v>96.422098022355982</v>
      </c>
      <c r="F44" s="206">
        <f>ISI!F40+NFM!F56+CHI!F45+NMM!F44+PPA!F45+FBT!F25+TRE!F25+MAE!F25+TEL!F25+WWP!F25+OIS!F25</f>
        <v>107.00300945829753</v>
      </c>
      <c r="G44" s="206">
        <f>ISI!G40+NFM!G56+CHI!G45+NMM!G44+PPA!G45+FBT!G25+TRE!G25+MAE!G25+TEL!G25+WWP!G25+OIS!G25</f>
        <v>131.56044711951844</v>
      </c>
      <c r="H44" s="206">
        <f>ISI!H40+NFM!H56+CHI!H45+NMM!H44+PPA!H45+FBT!H25+TRE!H25+MAE!H25+TEL!H25+WWP!H25+OIS!H25</f>
        <v>116.17067927773002</v>
      </c>
      <c r="I44" s="206">
        <f>ISI!I40+NFM!I56+CHI!I45+NMM!I44+PPA!I45+FBT!I25+TRE!I25+MAE!I25+TEL!I25+WWP!I25+OIS!I25</f>
        <v>153.94178847807393</v>
      </c>
      <c r="J44" s="206">
        <f>ISI!J40+NFM!J56+CHI!J45+NMM!J44+PPA!J45+FBT!J25+TRE!J25+MAE!J25+TEL!J25+WWP!J25+OIS!J25</f>
        <v>133.46182287188304</v>
      </c>
      <c r="K44" s="206">
        <f>ISI!K40+NFM!K56+CHI!K45+NMM!K44+PPA!K45+FBT!K25+TRE!K25+MAE!K25+TEL!K25+WWP!K25+OIS!K25</f>
        <v>163.71212381771281</v>
      </c>
      <c r="L44" s="206">
        <f>ISI!L40+NFM!L56+CHI!L45+NMM!L44+PPA!L45+FBT!L25+TRE!L25+MAE!L25+TEL!L25+WWP!L25+OIS!L25</f>
        <v>307.34479793637149</v>
      </c>
      <c r="M44" s="206">
        <f>ISI!M40+NFM!M56+CHI!M45+NMM!M44+PPA!M45+FBT!M25+TRE!M25+MAE!M25+TEL!M25+WWP!M25+OIS!M25</f>
        <v>339.63353396388646</v>
      </c>
      <c r="N44" s="206">
        <f>ISI!N40+NFM!N56+CHI!N45+NMM!N44+PPA!N45+FBT!N25+TRE!N25+MAE!N25+TEL!N25+WWP!N25+OIS!N25</f>
        <v>226.56311263972481</v>
      </c>
      <c r="O44" s="206">
        <f>ISI!O40+NFM!O56+CHI!O45+NMM!O44+PPA!O45+FBT!O25+TRE!O25+MAE!O25+TEL!O25+WWP!O25+OIS!O25</f>
        <v>288.77644024075676</v>
      </c>
      <c r="P44" s="206">
        <f>ISI!P40+NFM!P56+CHI!P45+NMM!P44+PPA!P45+FBT!P25+TRE!P25+MAE!P25+TEL!P25+WWP!P25+OIS!P25</f>
        <v>312.06509028374887</v>
      </c>
      <c r="Q44" s="206">
        <f>ISI!Q40+NFM!Q56+CHI!Q45+NMM!Q44+PPA!Q45+FBT!Q25+TRE!Q25+MAE!Q25+TEL!Q25+WWP!Q25+OIS!Q25</f>
        <v>308.7930352536543</v>
      </c>
      <c r="R44" s="206">
        <f>ISI!R40+NFM!R56+CHI!R45+NMM!R44+PPA!R45+FBT!R25+TRE!R25+MAE!R25+TEL!R25+WWP!R25+OIS!R25</f>
        <v>331.84539982803102</v>
      </c>
      <c r="S44" s="206">
        <f>ISI!S40+NFM!S56+CHI!S45+NMM!S44+PPA!S45+FBT!S25+TRE!S25+MAE!S25+TEL!S25+WWP!S25+OIS!S25</f>
        <v>383.01272570937226</v>
      </c>
      <c r="T44" s="206">
        <f>ISI!T40+NFM!T56+CHI!T45+NMM!T44+PPA!T45+FBT!T25+TRE!T25+MAE!T25+TEL!T25+WWP!T25+OIS!T25</f>
        <v>405.47042132416175</v>
      </c>
      <c r="U44" s="206">
        <f>ISI!U40+NFM!U56+CHI!U45+NMM!U44+PPA!U45+FBT!U25+TRE!U25+MAE!U25+TEL!U25+WWP!U25+OIS!U25</f>
        <v>468.84084264832325</v>
      </c>
      <c r="V44" s="206">
        <f>ISI!V40+NFM!V56+CHI!V45+NMM!V44+PPA!V45+FBT!V25+TRE!V25+MAE!V25+TEL!V25+WWP!V25+OIS!V25</f>
        <v>521.90455717970758</v>
      </c>
      <c r="W44" s="206">
        <f>ISI!W40+NFM!W56+CHI!W45+NMM!W44+PPA!W45+FBT!W25+TRE!W25+MAE!W25+TEL!W25+WWP!W25+OIS!W25</f>
        <v>505.6577815993121</v>
      </c>
    </row>
    <row r="45" spans="1:23" ht="12" customHeight="1" x14ac:dyDescent="0.25">
      <c r="A45" s="18" t="s">
        <v>75</v>
      </c>
      <c r="B45" s="206">
        <f>ISI!B41+NFM!B57+CHI!B46+NMM!B45+PPA!B46+FBT!B26+TRE!B26+MAE!B26+TEL!B26+WWP!B26+OIS!B26</f>
        <v>0</v>
      </c>
      <c r="C45" s="206">
        <f>ISI!C41+NFM!C57+CHI!C46+NMM!C45+PPA!C46+FBT!C26+TRE!C26+MAE!C26+TEL!C26+WWP!C26+OIS!C26</f>
        <v>0</v>
      </c>
      <c r="D45" s="206">
        <f>ISI!D41+NFM!D57+CHI!D46+NMM!D45+PPA!D46+FBT!D26+TRE!D26+MAE!D26+TEL!D26+WWP!D26+OIS!D26</f>
        <v>0</v>
      </c>
      <c r="E45" s="206">
        <f>ISI!E41+NFM!E57+CHI!E46+NMM!E45+PPA!E46+FBT!E26+TRE!E26+MAE!E26+TEL!E26+WWP!E26+OIS!E26</f>
        <v>16.671195184866725</v>
      </c>
      <c r="F45" s="206">
        <f>ISI!F41+NFM!F57+CHI!F46+NMM!F45+PPA!F46+FBT!F26+TRE!F26+MAE!F26+TEL!F26+WWP!F26+OIS!F26</f>
        <v>14.184952708512466</v>
      </c>
      <c r="G45" s="206">
        <f>ISI!G41+NFM!G57+CHI!G46+NMM!G45+PPA!G46+FBT!G26+TRE!G26+MAE!G26+TEL!G26+WWP!G26+OIS!G26</f>
        <v>23.680653482373177</v>
      </c>
      <c r="H45" s="206">
        <f>ISI!H41+NFM!H57+CHI!H46+NMM!H45+PPA!H46+FBT!H26+TRE!H26+MAE!H26+TEL!H26+WWP!H26+OIS!H26</f>
        <v>59.456233877901973</v>
      </c>
      <c r="I45" s="206">
        <f>ISI!I41+NFM!I57+CHI!I46+NMM!I45+PPA!I46+FBT!I26+TRE!I26+MAE!I26+TEL!I26+WWP!I26+OIS!I26</f>
        <v>81.176612209802229</v>
      </c>
      <c r="J45" s="206">
        <f>ISI!J41+NFM!J57+CHI!J46+NMM!J45+PPA!J46+FBT!J26+TRE!J26+MAE!J26+TEL!J26+WWP!J26+OIS!J26</f>
        <v>136.37007738607051</v>
      </c>
      <c r="K45" s="206">
        <f>ISI!K41+NFM!K57+CHI!K46+NMM!K45+PPA!K46+FBT!K26+TRE!K26+MAE!K26+TEL!K26+WWP!K26+OIS!K26</f>
        <v>123.3040412725709</v>
      </c>
      <c r="L45" s="206">
        <f>ISI!L41+NFM!L57+CHI!L46+NMM!L45+PPA!L46+FBT!L26+TRE!L26+MAE!L26+TEL!L26+WWP!L26+OIS!L26</f>
        <v>121.11848667239896</v>
      </c>
      <c r="M45" s="206">
        <f>ISI!M41+NFM!M57+CHI!M46+NMM!M45+PPA!M46+FBT!M26+TRE!M26+MAE!M26+TEL!M26+WWP!M26+OIS!M26</f>
        <v>86.525795356835744</v>
      </c>
      <c r="N45" s="206">
        <f>ISI!N41+NFM!N57+CHI!N46+NMM!N45+PPA!N46+FBT!N26+TRE!N26+MAE!N26+TEL!N26+WWP!N26+OIS!N26</f>
        <v>82.427773000859844</v>
      </c>
      <c r="O45" s="206">
        <f>ISI!O41+NFM!O57+CHI!O46+NMM!O45+PPA!O46+FBT!O26+TRE!O26+MAE!O26+TEL!O26+WWP!O26+OIS!O26</f>
        <v>90.554514187446259</v>
      </c>
      <c r="P45" s="206">
        <f>ISI!P41+NFM!P57+CHI!P46+NMM!P45+PPA!P46+FBT!P26+TRE!P26+MAE!P26+TEL!P26+WWP!P26+OIS!P26</f>
        <v>121.438950988822</v>
      </c>
      <c r="Q45" s="206">
        <f>ISI!Q41+NFM!Q57+CHI!Q46+NMM!Q45+PPA!Q46+FBT!Q26+TRE!Q26+MAE!Q26+TEL!Q26+WWP!Q26+OIS!Q26</f>
        <v>127.71435941530524</v>
      </c>
      <c r="R45" s="206">
        <f>ISI!R41+NFM!R57+CHI!R46+NMM!R45+PPA!R46+FBT!R26+TRE!R26+MAE!R26+TEL!R26+WWP!R26+OIS!R26</f>
        <v>191.36483233018055</v>
      </c>
      <c r="S45" s="206">
        <f>ISI!S41+NFM!S57+CHI!S46+NMM!S45+PPA!S46+FBT!S26+TRE!S26+MAE!S26+TEL!S26+WWP!S26+OIS!S26</f>
        <v>225.93757523645735</v>
      </c>
      <c r="T45" s="206">
        <f>ISI!T41+NFM!T57+CHI!T46+NMM!T45+PPA!T46+FBT!T26+TRE!T26+MAE!T26+TEL!T26+WWP!T26+OIS!T26</f>
        <v>381.22080825451422</v>
      </c>
      <c r="U45" s="206">
        <f>ISI!U41+NFM!U57+CHI!U46+NMM!U45+PPA!U46+FBT!U26+TRE!U26+MAE!U26+TEL!U26+WWP!U26+OIS!U26</f>
        <v>393.92854686156494</v>
      </c>
      <c r="V45" s="206">
        <f>ISI!V41+NFM!V57+CHI!V46+NMM!V45+PPA!V46+FBT!V26+TRE!V26+MAE!V26+TEL!V26+WWP!V26+OIS!V26</f>
        <v>429.64591573516759</v>
      </c>
      <c r="W45" s="206">
        <f>ISI!W41+NFM!W57+CHI!W46+NMM!W45+PPA!W46+FBT!W26+TRE!W26+MAE!W26+TEL!W26+WWP!W26+OIS!W26</f>
        <v>446.25735167669814</v>
      </c>
    </row>
    <row r="46" spans="1:23" ht="12" customHeight="1" x14ac:dyDescent="0.25">
      <c r="A46" s="18" t="s">
        <v>76</v>
      </c>
      <c r="B46" s="206">
        <f>ISI!B42+NFM!B58+CHI!B47+NMM!B46+PPA!B47+FBT!B27+TRE!B27+MAE!B27+TEL!B27+WWP!B27+OIS!B27</f>
        <v>0.93396388650042983</v>
      </c>
      <c r="C46" s="206">
        <f>ISI!C42+NFM!C58+CHI!C47+NMM!C46+PPA!C47+FBT!C27+TRE!C27+MAE!C27+TEL!C27+WWP!C27+OIS!C27</f>
        <v>1.0401547721410145</v>
      </c>
      <c r="D46" s="206">
        <f>ISI!D42+NFM!D58+CHI!D47+NMM!D46+PPA!D47+FBT!D27+TRE!D27+MAE!D27+TEL!D27+WWP!D27+OIS!D27</f>
        <v>1.0904557179707652</v>
      </c>
      <c r="E46" s="206">
        <f>ISI!E42+NFM!E58+CHI!E47+NMM!E46+PPA!E47+FBT!E27+TRE!E27+MAE!E27+TEL!E27+WWP!E27+OIS!E27</f>
        <v>1.2411865864144453</v>
      </c>
      <c r="F46" s="206">
        <f>ISI!F42+NFM!F58+CHI!F47+NMM!F46+PPA!F47+FBT!F27+TRE!F27+MAE!F27+TEL!F27+WWP!F27+OIS!F27</f>
        <v>1.4477214101461737</v>
      </c>
      <c r="G46" s="206">
        <f>ISI!G42+NFM!G58+CHI!G47+NMM!G46+PPA!G47+FBT!G27+TRE!G27+MAE!G27+TEL!G27+WWP!G27+OIS!G27</f>
        <v>1.776182287188306</v>
      </c>
      <c r="H46" s="206">
        <f>ISI!H42+NFM!H58+CHI!H47+NMM!H46+PPA!H47+FBT!H27+TRE!H27+MAE!H27+TEL!H27+WWP!H27+OIS!H27</f>
        <v>1.9749785038693031</v>
      </c>
      <c r="I46" s="206">
        <f>ISI!I42+NFM!I58+CHI!I47+NMM!I46+PPA!I47+FBT!I27+TRE!I27+MAE!I27+TEL!I27+WWP!I27+OIS!I27</f>
        <v>2.1621668099742051</v>
      </c>
      <c r="J46" s="206">
        <f>ISI!J42+NFM!J58+CHI!J47+NMM!J46+PPA!J47+FBT!J27+TRE!J27+MAE!J27+TEL!J27+WWP!J27+OIS!J27</f>
        <v>2.6191745485812556</v>
      </c>
      <c r="K46" s="206">
        <f>ISI!K42+NFM!K58+CHI!K47+NMM!K46+PPA!K47+FBT!K27+TRE!K27+MAE!K27+TEL!K27+WWP!K27+OIS!K27</f>
        <v>2.9577815993121233</v>
      </c>
      <c r="L46" s="206">
        <f>ISI!L42+NFM!L58+CHI!L47+NMM!L46+PPA!L47+FBT!L27+TRE!L27+MAE!L27+TEL!L27+WWP!L27+OIS!L27</f>
        <v>9.9671539122957871</v>
      </c>
      <c r="M46" s="206">
        <f>ISI!M42+NFM!M58+CHI!M47+NMM!M46+PPA!M47+FBT!M27+TRE!M27+MAE!M27+TEL!M27+WWP!M27+OIS!M27</f>
        <v>10.515477214101461</v>
      </c>
      <c r="N46" s="206">
        <f>ISI!N42+NFM!N58+CHI!N47+NMM!N46+PPA!N47+FBT!N27+TRE!N27+MAE!N27+TEL!N27+WWP!N27+OIS!N27</f>
        <v>11.611349957007738</v>
      </c>
      <c r="O46" s="206">
        <f>ISI!O42+NFM!O58+CHI!O47+NMM!O46+PPA!O47+FBT!O27+TRE!O27+MAE!O27+TEL!O27+WWP!O27+OIS!O27</f>
        <v>12.676010318142733</v>
      </c>
      <c r="P46" s="206">
        <f>ISI!P42+NFM!P58+CHI!P47+NMM!P46+PPA!P47+FBT!P27+TRE!P27+MAE!P27+TEL!P27+WWP!P27+OIS!P27</f>
        <v>13.851848667239896</v>
      </c>
      <c r="Q46" s="206">
        <f>ISI!Q42+NFM!Q58+CHI!Q47+NMM!Q46+PPA!Q47+FBT!Q27+TRE!Q27+MAE!Q27+TEL!Q27+WWP!Q27+OIS!Q27</f>
        <v>14.639380911435943</v>
      </c>
      <c r="R46" s="206">
        <f>ISI!R42+NFM!R58+CHI!R47+NMM!R46+PPA!R47+FBT!R27+TRE!R27+MAE!R27+TEL!R27+WWP!R27+OIS!R27</f>
        <v>15.248495270851244</v>
      </c>
      <c r="S46" s="206">
        <f>ISI!S42+NFM!S58+CHI!S47+NMM!S46+PPA!S47+FBT!S27+TRE!S27+MAE!S27+TEL!S27+WWP!S27+OIS!S27</f>
        <v>16.216852966466032</v>
      </c>
      <c r="T46" s="206">
        <f>ISI!T42+NFM!T58+CHI!T47+NMM!T46+PPA!T47+FBT!T27+TRE!T27+MAE!T27+TEL!T27+WWP!T27+OIS!T27</f>
        <v>17.590111779879617</v>
      </c>
      <c r="U46" s="206">
        <f>ISI!U42+NFM!U58+CHI!U47+NMM!U46+PPA!U47+FBT!U27+TRE!U27+MAE!U27+TEL!U27+WWP!U27+OIS!U27</f>
        <v>18.341702493551157</v>
      </c>
      <c r="V46" s="206">
        <f>ISI!V42+NFM!V58+CHI!V47+NMM!V46+PPA!V47+FBT!V27+TRE!V27+MAE!V27+TEL!V27+WWP!V27+OIS!V27</f>
        <v>17.271539122957872</v>
      </c>
      <c r="W46" s="206">
        <f>ISI!W42+NFM!W58+CHI!W47+NMM!W46+PPA!W47+FBT!W27+TRE!W27+MAE!W27+TEL!W27+WWP!W27+OIS!W27</f>
        <v>18.375666380051584</v>
      </c>
    </row>
    <row r="47" spans="1:23" ht="12" customHeight="1" x14ac:dyDescent="0.25">
      <c r="A47" s="18" t="s">
        <v>77</v>
      </c>
      <c r="B47" s="206">
        <f>ISI!B43+NFM!B59+CHI!B48+NMM!B47+PPA!B48+FBT!B28+TRE!B28+MAE!B28+TEL!B28+WWP!B28+OIS!B28</f>
        <v>0.28658641444539984</v>
      </c>
      <c r="C47" s="206">
        <f>ISI!C43+NFM!C59+CHI!C48+NMM!C47+PPA!C48+FBT!C28+TRE!C28+MAE!C28+TEL!C28+WWP!C28+OIS!C28</f>
        <v>0.74041272570937222</v>
      </c>
      <c r="D47" s="206">
        <f>ISI!D43+NFM!D59+CHI!D48+NMM!D47+PPA!D48+FBT!D28+TRE!D28+MAE!D28+TEL!D28+WWP!D28+OIS!D28</f>
        <v>0.45382631126397249</v>
      </c>
      <c r="E47" s="206">
        <f>ISI!E43+NFM!E59+CHI!E48+NMM!E47+PPA!E48+FBT!E28+TRE!E28+MAE!E28+TEL!E28+WWP!E28+OIS!E28</f>
        <v>2.937833190025795</v>
      </c>
      <c r="F47" s="206">
        <f>ISI!F43+NFM!F59+CHI!F48+NMM!F47+PPA!F48+FBT!F28+TRE!F28+MAE!F28+TEL!F28+WWP!F28+OIS!F28</f>
        <v>2.1974204643164232</v>
      </c>
      <c r="G47" s="206">
        <f>ISI!G43+NFM!G59+CHI!G48+NMM!G47+PPA!G48+FBT!G28+TRE!G28+MAE!G28+TEL!G28+WWP!G28+OIS!G28</f>
        <v>2.2690455717970766</v>
      </c>
      <c r="H47" s="206">
        <f>ISI!H43+NFM!H59+CHI!H48+NMM!H47+PPA!H48+FBT!H28+TRE!H28+MAE!H28+TEL!H28+WWP!H28+OIS!H28</f>
        <v>2.0063628546861567</v>
      </c>
      <c r="I47" s="206">
        <f>ISI!I43+NFM!I59+CHI!I48+NMM!I47+PPA!I48+FBT!I28+TRE!I28+MAE!I28+TEL!I28+WWP!I28+OIS!I28</f>
        <v>1.8869303525365435</v>
      </c>
      <c r="J47" s="206">
        <f>ISI!J43+NFM!J59+CHI!J48+NMM!J47+PPA!J48+FBT!J28+TRE!J28+MAE!J28+TEL!J28+WWP!J28+OIS!J28</f>
        <v>1.6002579535683576</v>
      </c>
      <c r="K47" s="206">
        <f>ISI!K43+NFM!K59+CHI!K48+NMM!K47+PPA!K48+FBT!K28+TRE!K28+MAE!K28+TEL!K28+WWP!K28+OIS!K28</f>
        <v>1.3136715391229576</v>
      </c>
      <c r="L47" s="206">
        <f>ISI!L43+NFM!L59+CHI!L48+NMM!L47+PPA!L48+FBT!L28+TRE!L28+MAE!L28+TEL!L28+WWP!L28+OIS!L28</f>
        <v>6.5443680137575235</v>
      </c>
      <c r="M47" s="206">
        <f>ISI!M43+NFM!M59+CHI!M48+NMM!M47+PPA!M48+FBT!M28+TRE!M28+MAE!M28+TEL!M28+WWP!M28+OIS!M28</f>
        <v>5.4933791917454853</v>
      </c>
      <c r="N47" s="206">
        <f>ISI!N43+NFM!N59+CHI!N48+NMM!N47+PPA!N48+FBT!N28+TRE!N28+MAE!N28+TEL!N28+WWP!N28+OIS!N28</f>
        <v>4.0604471195184857</v>
      </c>
      <c r="O47" s="206">
        <f>ISI!O43+NFM!O59+CHI!O48+NMM!O47+PPA!O48+FBT!O28+TRE!O28+MAE!O28+TEL!O28+WWP!O28+OIS!O28</f>
        <v>3.8931212381771276</v>
      </c>
      <c r="P47" s="206">
        <f>ISI!P43+NFM!P59+CHI!P48+NMM!P47+PPA!P48+FBT!P28+TRE!P28+MAE!P28+TEL!P28+WWP!P28+OIS!P28</f>
        <v>3.391745485812554</v>
      </c>
      <c r="Q47" s="206">
        <f>ISI!Q43+NFM!Q59+CHI!Q48+NMM!Q47+PPA!Q48+FBT!Q28+TRE!Q28+MAE!Q28+TEL!Q28+WWP!Q28+OIS!Q28</f>
        <v>3.5827171109200346</v>
      </c>
      <c r="R47" s="206">
        <f>ISI!R43+NFM!R59+CHI!R48+NMM!R47+PPA!R48+FBT!R28+TRE!R28+MAE!R28+TEL!R28+WWP!R28+OIS!R28</f>
        <v>6.974290627687016</v>
      </c>
      <c r="S47" s="206">
        <f>ISI!S43+NFM!S59+CHI!S48+NMM!S47+PPA!S48+FBT!S28+TRE!S28+MAE!S28+TEL!S28+WWP!S28+OIS!S28</f>
        <v>4.9993981083404986</v>
      </c>
      <c r="T47" s="206">
        <f>ISI!T43+NFM!T59+CHI!T48+NMM!T47+PPA!T48+FBT!T28+TRE!T28+MAE!T28+TEL!T28+WWP!T28+OIS!T28</f>
        <v>3.1549441100601889</v>
      </c>
      <c r="U47" s="206">
        <f>ISI!U43+NFM!U59+CHI!U48+NMM!U47+PPA!U48+FBT!U28+TRE!U28+MAE!U28+TEL!U28+WWP!U28+OIS!U28</f>
        <v>3.1478933791917445</v>
      </c>
      <c r="V47" s="206">
        <f>ISI!V43+NFM!V59+CHI!V48+NMM!V47+PPA!V48+FBT!V28+TRE!V28+MAE!V28+TEL!V28+WWP!V28+OIS!V28</f>
        <v>3.4454858125537413</v>
      </c>
      <c r="W47" s="206">
        <f>ISI!W43+NFM!W59+CHI!W48+NMM!W47+PPA!W48+FBT!W28+TRE!W28+MAE!W28+TEL!W28+WWP!W28+OIS!W28</f>
        <v>3.5442820292347368</v>
      </c>
    </row>
    <row r="48" spans="1:23" ht="12" customHeight="1" x14ac:dyDescent="0.25">
      <c r="A48" s="18" t="s">
        <v>78</v>
      </c>
      <c r="B48" s="206">
        <f>ISI!B44+NFM!B60+CHI!B49+NMM!B48+PPA!B49+FBT!B29+TRE!B29+MAE!B29+TEL!B29+WWP!B29+OIS!B29</f>
        <v>21.63508168529664</v>
      </c>
      <c r="C48" s="206">
        <f>ISI!C44+NFM!C60+CHI!C49+NMM!C48+PPA!C49+FBT!C29+TRE!C29+MAE!C29+TEL!C29+WWP!C29+OIS!C29</f>
        <v>22.342046431642302</v>
      </c>
      <c r="D48" s="206">
        <f>ISI!D44+NFM!D60+CHI!D49+NMM!D48+PPA!D49+FBT!D29+TRE!D29+MAE!D29+TEL!D29+WWP!D29+OIS!D29</f>
        <v>23.059759243336192</v>
      </c>
      <c r="E48" s="206">
        <f>ISI!E44+NFM!E60+CHI!E49+NMM!E48+PPA!E49+FBT!E29+TRE!E29+MAE!E29+TEL!E29+WWP!E29+OIS!E29</f>
        <v>23.40945829750645</v>
      </c>
      <c r="F48" s="206">
        <f>ISI!F44+NFM!F60+CHI!F49+NMM!F48+PPA!F49+FBT!F29+TRE!F29+MAE!F29+TEL!F29+WWP!F29+OIS!F29</f>
        <v>23.798796216680994</v>
      </c>
      <c r="G48" s="206">
        <f>ISI!G44+NFM!G60+CHI!G49+NMM!G48+PPA!G49+FBT!G29+TRE!G29+MAE!G29+TEL!G29+WWP!G29+OIS!G29</f>
        <v>28.470163370593291</v>
      </c>
      <c r="H48" s="206">
        <f>ISI!H44+NFM!H60+CHI!H49+NMM!H48+PPA!H49+FBT!H29+TRE!H29+MAE!H29+TEL!H29+WWP!H29+OIS!H29</f>
        <v>31.908942390369734</v>
      </c>
      <c r="I48" s="206">
        <f>ISI!I44+NFM!I60+CHI!I49+NMM!I48+PPA!I49+FBT!I29+TRE!I29+MAE!I29+TEL!I29+WWP!I29+OIS!I29</f>
        <v>31.816680997420463</v>
      </c>
      <c r="J48" s="206">
        <f>ISI!J44+NFM!J60+CHI!J49+NMM!J48+PPA!J49+FBT!J29+TRE!J29+MAE!J29+TEL!J29+WWP!J29+OIS!J29</f>
        <v>32.834393809114353</v>
      </c>
      <c r="K48" s="206">
        <f>ISI!K44+NFM!K60+CHI!K49+NMM!K48+PPA!K49+FBT!K29+TRE!K29+MAE!K29+TEL!K29+WWP!K29+OIS!K29</f>
        <v>36.147807394668959</v>
      </c>
      <c r="L48" s="206">
        <f>ISI!L44+NFM!L60+CHI!L49+NMM!L48+PPA!L49+FBT!L29+TRE!L29+MAE!L29+TEL!L29+WWP!L29+OIS!L29</f>
        <v>40.871883061049004</v>
      </c>
      <c r="M48" s="206">
        <f>ISI!M44+NFM!M60+CHI!M49+NMM!M48+PPA!M49+FBT!M29+TRE!M29+MAE!M29+TEL!M29+WWP!M29+OIS!M29</f>
        <v>45.355546001719695</v>
      </c>
      <c r="N48" s="206">
        <f>ISI!N44+NFM!N60+CHI!N49+NMM!N48+PPA!N49+FBT!N29+TRE!N29+MAE!N29+TEL!N29+WWP!N29+OIS!N29</f>
        <v>49.400257953568378</v>
      </c>
      <c r="O48" s="206">
        <f>ISI!O44+NFM!O60+CHI!O49+NMM!O48+PPA!O49+FBT!O29+TRE!O29+MAE!O29+TEL!O29+WWP!O29+OIS!O29</f>
        <v>53.94471195184866</v>
      </c>
      <c r="P48" s="206">
        <f>ISI!P44+NFM!P60+CHI!P49+NMM!P48+PPA!P49+FBT!P29+TRE!P29+MAE!P29+TEL!P29+WWP!P29+OIS!P29</f>
        <v>179.42751504729148</v>
      </c>
      <c r="Q48" s="206">
        <f>ISI!Q44+NFM!Q60+CHI!Q49+NMM!Q48+PPA!Q49+FBT!Q29+TRE!Q29+MAE!Q29+TEL!Q29+WWP!Q29+OIS!Q29</f>
        <v>199.38254514187449</v>
      </c>
      <c r="R48" s="206">
        <f>ISI!R44+NFM!R60+CHI!R49+NMM!R48+PPA!R49+FBT!R29+TRE!R29+MAE!R29+TEL!R29+WWP!R29+OIS!R29</f>
        <v>223.32373172828892</v>
      </c>
      <c r="S48" s="206">
        <f>ISI!S44+NFM!S60+CHI!S49+NMM!S48+PPA!S49+FBT!S29+TRE!S29+MAE!S29+TEL!S29+WWP!S29+OIS!S29</f>
        <v>247.90300945829748</v>
      </c>
      <c r="T48" s="206">
        <f>ISI!T44+NFM!T60+CHI!T49+NMM!T48+PPA!T49+FBT!T29+TRE!T29+MAE!T29+TEL!T29+WWP!T29+OIS!T29</f>
        <v>287.2284608770421</v>
      </c>
      <c r="U48" s="206">
        <f>ISI!U44+NFM!U60+CHI!U49+NMM!U48+PPA!U49+FBT!U29+TRE!U29+MAE!U29+TEL!U29+WWP!U29+OIS!U29</f>
        <v>316.82218400687867</v>
      </c>
      <c r="V48" s="206">
        <f>ISI!V44+NFM!V60+CHI!V49+NMM!V48+PPA!V49+FBT!V29+TRE!V29+MAE!V29+TEL!V29+WWP!V29+OIS!V29</f>
        <v>346.83585554600177</v>
      </c>
      <c r="W48" s="206">
        <f>ISI!W44+NFM!W60+CHI!W49+NMM!W48+PPA!W49+FBT!W29+TRE!W29+MAE!W29+TEL!W29+WWP!W29+OIS!W29</f>
        <v>380.67472055030089</v>
      </c>
    </row>
    <row r="49" spans="1:23" ht="12" customHeight="1" x14ac:dyDescent="0.25">
      <c r="A49" s="20" t="s">
        <v>79</v>
      </c>
      <c r="B49" s="208">
        <f>ISI!B45+NFM!B61+CHI!B50+NMM!B49+PPA!B50+FBT!B30+TRE!B30+MAE!B30+TEL!B30+WWP!B30+OIS!B30</f>
        <v>9982.4245915735155</v>
      </c>
      <c r="C49" s="208">
        <f>ISI!C45+NFM!C61+CHI!C50+NMM!C49+PPA!C50+FBT!C30+TRE!C30+MAE!C30+TEL!C30+WWP!C30+OIS!C30</f>
        <v>10023.800515907136</v>
      </c>
      <c r="D49" s="208">
        <f>ISI!D45+NFM!D61+CHI!D50+NMM!D49+PPA!D50+FBT!D30+TRE!D30+MAE!D30+TEL!D30+WWP!D30+OIS!D30</f>
        <v>10395.448065348239</v>
      </c>
      <c r="E49" s="208">
        <f>ISI!E45+NFM!E61+CHI!E50+NMM!E49+PPA!E50+FBT!E30+TRE!E30+MAE!E30+TEL!E30+WWP!E30+OIS!E30</f>
        <v>12898.304127257095</v>
      </c>
      <c r="F49" s="208">
        <f>ISI!F45+NFM!F61+CHI!F50+NMM!F49+PPA!F50+FBT!F30+TRE!F30+MAE!F30+TEL!F30+WWP!F30+OIS!F30</f>
        <v>15034.64729148753</v>
      </c>
      <c r="G49" s="208">
        <f>ISI!G45+NFM!G61+CHI!G50+NMM!G49+PPA!G50+FBT!G30+TRE!G30+MAE!G30+TEL!G30+WWP!G30+OIS!G30</f>
        <v>15089.882287188306</v>
      </c>
      <c r="H49" s="208">
        <f>ISI!H45+NFM!H61+CHI!H50+NMM!H49+PPA!H50+FBT!H30+TRE!H30+MAE!H30+TEL!H30+WWP!H30+OIS!H30</f>
        <v>15464.34385210662</v>
      </c>
      <c r="I49" s="208">
        <f>ISI!I45+NFM!I61+CHI!I50+NMM!I49+PPA!I50+FBT!I30+TRE!I30+MAE!I30+TEL!I30+WWP!I30+OIS!I30</f>
        <v>16477.373774720552</v>
      </c>
      <c r="J49" s="208">
        <f>ISI!J45+NFM!J61+CHI!J50+NMM!J49+PPA!J50+FBT!J30+TRE!J30+MAE!J30+TEL!J30+WWP!J30+OIS!J30</f>
        <v>16469.032244196042</v>
      </c>
      <c r="K49" s="208">
        <f>ISI!K45+NFM!K61+CHI!K50+NMM!K49+PPA!K50+FBT!K30+TRE!K30+MAE!K30+TEL!K30+WWP!K30+OIS!K30</f>
        <v>15491.035597592432</v>
      </c>
      <c r="L49" s="208">
        <f>ISI!L45+NFM!L61+CHI!L50+NMM!L49+PPA!L50+FBT!L30+TRE!L30+MAE!L30+TEL!L30+WWP!L30+OIS!L30</f>
        <v>15732.324161650902</v>
      </c>
      <c r="M49" s="208">
        <f>ISI!M45+NFM!M61+CHI!M50+NMM!M49+PPA!M50+FBT!M30+TRE!M30+MAE!M30+TEL!M30+WWP!M30+OIS!M30</f>
        <v>15780.89819432502</v>
      </c>
      <c r="N49" s="208">
        <f>ISI!N45+NFM!N61+CHI!N50+NMM!N49+PPA!N50+FBT!N30+TRE!N30+MAE!N30+TEL!N30+WWP!N30+OIS!N30</f>
        <v>16489.318744625965</v>
      </c>
      <c r="O49" s="208">
        <f>ISI!O45+NFM!O61+CHI!O50+NMM!O49+PPA!O50+FBT!O30+TRE!O30+MAE!O30+TEL!O30+WWP!O30+OIS!O30</f>
        <v>16312.625193465174</v>
      </c>
      <c r="P49" s="208">
        <f>ISI!P45+NFM!P61+CHI!P50+NMM!P49+PPA!P50+FBT!P30+TRE!P30+MAE!P30+TEL!P30+WWP!P30+OIS!P30</f>
        <v>15370.136801375751</v>
      </c>
      <c r="Q49" s="208">
        <f>ISI!Q45+NFM!Q61+CHI!Q50+NMM!Q49+PPA!Q50+FBT!Q30+TRE!Q30+MAE!Q30+TEL!Q30+WWP!Q30+OIS!Q30</f>
        <v>15174.203095442816</v>
      </c>
      <c r="R49" s="208">
        <f>ISI!R45+NFM!R61+CHI!R50+NMM!R49+PPA!R50+FBT!R30+TRE!R30+MAE!R30+TEL!R30+WWP!R30+OIS!R30</f>
        <v>15546.628030954427</v>
      </c>
      <c r="S49" s="208">
        <f>ISI!S45+NFM!S61+CHI!S50+NMM!S49+PPA!S50+FBT!S30+TRE!S30+MAE!S30+TEL!S30+WWP!S30+OIS!S30</f>
        <v>15386.432932072228</v>
      </c>
      <c r="T49" s="208">
        <f>ISI!T45+NFM!T61+CHI!T50+NMM!T49+PPA!T50+FBT!T30+TRE!T30+MAE!T30+TEL!T30+WWP!T30+OIS!T30</f>
        <v>15369.623731728287</v>
      </c>
      <c r="U49" s="208">
        <f>ISI!U45+NFM!U61+CHI!U50+NMM!U49+PPA!U50+FBT!U30+TRE!U30+MAE!U30+TEL!U30+WWP!U30+OIS!U30</f>
        <v>15649.52072226999</v>
      </c>
      <c r="V49" s="208">
        <f>ISI!V45+NFM!V61+CHI!V50+NMM!V49+PPA!V50+FBT!V30+TRE!V30+MAE!V30+TEL!V30+WWP!V30+OIS!V30</f>
        <v>14641.405846947549</v>
      </c>
      <c r="W49" s="208">
        <f>ISI!W45+NFM!W61+CHI!W50+NMM!W49+PPA!W50+FBT!W30+TRE!W30+MAE!W30+TEL!W30+WWP!W30+OIS!W30</f>
        <v>14830.842734307824</v>
      </c>
    </row>
    <row r="50" spans="1:23" ht="12" customHeight="1" x14ac:dyDescent="0.25">
      <c r="A50" s="21" t="s">
        <v>38</v>
      </c>
      <c r="B50" s="209">
        <f>ISI!B46+NFM!B62+CHI!B51+NMM!B50+PPA!B51+FBT!B31+TRE!B31+MAE!B31+TEL!B31+WWP!B31+OIS!B31</f>
        <v>81312.085640584672</v>
      </c>
      <c r="C50" s="209">
        <f>ISI!C46+NFM!C62+CHI!C51+NMM!C50+PPA!C51+FBT!C31+TRE!C31+MAE!C31+TEL!C31+WWP!C31+OIS!C31</f>
        <v>82730.06362854685</v>
      </c>
      <c r="D50" s="209">
        <f>ISI!D46+NFM!D62+CHI!D51+NMM!D50+PPA!D51+FBT!D31+TRE!D31+MAE!D31+TEL!D31+WWP!D31+OIS!D31</f>
        <v>83203.438263112635</v>
      </c>
      <c r="E50" s="209">
        <f>ISI!E46+NFM!E62+CHI!E51+NMM!E50+PPA!E51+FBT!E31+TRE!E31+MAE!E31+TEL!E31+WWP!E31+OIS!E31</f>
        <v>84194.588650042992</v>
      </c>
      <c r="F50" s="209">
        <f>ISI!F46+NFM!F62+CHI!F51+NMM!F50+PPA!F51+FBT!F31+TRE!F31+MAE!F31+TEL!F31+WWP!F31+OIS!F31</f>
        <v>86627.694496990531</v>
      </c>
      <c r="G50" s="209">
        <f>ISI!G46+NFM!G62+CHI!G51+NMM!G50+PPA!G51+FBT!G31+TRE!G31+MAE!G31+TEL!G31+WWP!G31+OIS!G31</f>
        <v>87253.342906276856</v>
      </c>
      <c r="H50" s="209">
        <f>ISI!H46+NFM!H62+CHI!H51+NMM!H50+PPA!H51+FBT!H31+TRE!H31+MAE!H31+TEL!H31+WWP!H31+OIS!H31</f>
        <v>87203.110060189152</v>
      </c>
      <c r="I50" s="209">
        <f>ISI!I46+NFM!I62+CHI!I51+NMM!I50+PPA!I51+FBT!I31+TRE!I31+MAE!I31+TEL!I31+WWP!I31+OIS!I31</f>
        <v>88359.497248495274</v>
      </c>
      <c r="J50" s="209">
        <f>ISI!J46+NFM!J62+CHI!J51+NMM!J50+PPA!J51+FBT!J31+TRE!J31+MAE!J31+TEL!J31+WWP!J31+OIS!J31</f>
        <v>86266.45528804815</v>
      </c>
      <c r="K50" s="209">
        <f>ISI!K46+NFM!K62+CHI!K51+NMM!K50+PPA!K51+FBT!K31+TRE!K31+MAE!K31+TEL!K31+WWP!K31+OIS!K31</f>
        <v>74302.215305245059</v>
      </c>
      <c r="L50" s="209">
        <f>ISI!L46+NFM!L62+CHI!L51+NMM!L50+PPA!L51+FBT!L31+TRE!L31+MAE!L31+TEL!L31+WWP!L31+OIS!L31</f>
        <v>79594.505846947548</v>
      </c>
      <c r="M50" s="209">
        <f>ISI!M46+NFM!M62+CHI!M51+NMM!M50+PPA!M51+FBT!M31+TRE!M31+MAE!M31+TEL!M31+WWP!M31+OIS!M31</f>
        <v>80530.474118658633</v>
      </c>
      <c r="N50" s="209">
        <f>ISI!N46+NFM!N62+CHI!N51+NMM!N50+PPA!N51+FBT!N31+TRE!N31+MAE!N31+TEL!N31+WWP!N31+OIS!N31</f>
        <v>79127.837489251935</v>
      </c>
      <c r="O50" s="209">
        <f>ISI!O46+NFM!O62+CHI!O51+NMM!O50+PPA!O51+FBT!O31+TRE!O31+MAE!O31+TEL!O31+WWP!O31+OIS!O31</f>
        <v>77938.719174548591</v>
      </c>
      <c r="P50" s="209">
        <f>ISI!P46+NFM!P62+CHI!P51+NMM!P50+PPA!P51+FBT!P31+TRE!P31+MAE!P31+TEL!P31+WWP!P31+OIS!P31</f>
        <v>78254.787704213246</v>
      </c>
      <c r="Q50" s="209">
        <f>ISI!Q46+NFM!Q62+CHI!Q51+NMM!Q50+PPA!Q51+FBT!Q31+TRE!Q31+MAE!Q31+TEL!Q31+WWP!Q31+OIS!Q31</f>
        <v>78578.38916595011</v>
      </c>
      <c r="R50" s="209">
        <f>ISI!R46+NFM!R62+CHI!R51+NMM!R50+PPA!R51+FBT!R31+TRE!R31+MAE!R31+TEL!R31+WWP!R31+OIS!R31</f>
        <v>79612.492261392967</v>
      </c>
      <c r="S50" s="209">
        <f>ISI!S46+NFM!S62+CHI!S51+NMM!S50+PPA!S51+FBT!S31+TRE!S31+MAE!S31+TEL!S31+WWP!S31+OIS!S31</f>
        <v>81030.635769561486</v>
      </c>
      <c r="T50" s="209">
        <f>ISI!T46+NFM!T62+CHI!T51+NMM!T50+PPA!T51+FBT!T31+TRE!T31+MAE!T31+TEL!T31+WWP!T31+OIS!T31</f>
        <v>81292.929406706782</v>
      </c>
      <c r="U50" s="209">
        <f>ISI!U46+NFM!U62+CHI!U51+NMM!U50+PPA!U51+FBT!U31+TRE!U31+MAE!U31+TEL!U31+WWP!U31+OIS!U31</f>
        <v>80216.927429062765</v>
      </c>
      <c r="V50" s="209">
        <f>ISI!V46+NFM!V62+CHI!V51+NMM!V50+PPA!V51+FBT!V31+TRE!V31+MAE!V31+TEL!V31+WWP!V31+OIS!V31</f>
        <v>76101.275838349102</v>
      </c>
      <c r="W50" s="209">
        <f>ISI!W46+NFM!W62+CHI!W51+NMM!W50+PPA!W51+FBT!W31+TRE!W31+MAE!W31+TEL!W31+WWP!W31+OIS!W31</f>
        <v>79933.897592433379</v>
      </c>
    </row>
    <row r="51" spans="1:23" ht="12" customHeight="1" x14ac:dyDescent="0.25">
      <c r="A51" s="31" t="s">
        <v>80</v>
      </c>
      <c r="B51" s="212">
        <f t="shared" ref="B51:W51" si="4">SUM(B52,B55,B61,B65,B69,B73:B78)</f>
        <v>269384.1220419007</v>
      </c>
      <c r="C51" s="212">
        <f t="shared" si="4"/>
        <v>268427.73490774364</v>
      </c>
      <c r="D51" s="212">
        <f t="shared" si="4"/>
        <v>268305.00206002104</v>
      </c>
      <c r="E51" s="212">
        <f t="shared" si="4"/>
        <v>275070.63350893365</v>
      </c>
      <c r="F51" s="212">
        <f t="shared" si="4"/>
        <v>274409.77516739746</v>
      </c>
      <c r="G51" s="212">
        <f t="shared" si="4"/>
        <v>274930.28112086153</v>
      </c>
      <c r="H51" s="212">
        <f t="shared" si="4"/>
        <v>269540.865584591</v>
      </c>
      <c r="I51" s="212">
        <f t="shared" si="4"/>
        <v>274240.64951933856</v>
      </c>
      <c r="J51" s="212">
        <f t="shared" si="4"/>
        <v>265072.24574376608</v>
      </c>
      <c r="K51" s="212">
        <f t="shared" si="4"/>
        <v>229181.37420464316</v>
      </c>
      <c r="L51" s="212">
        <f t="shared" si="4"/>
        <v>243878.36844368014</v>
      </c>
      <c r="M51" s="212">
        <f t="shared" si="4"/>
        <v>244386.22132416166</v>
      </c>
      <c r="N51" s="212">
        <f t="shared" si="4"/>
        <v>239836.10679277728</v>
      </c>
      <c r="O51" s="212">
        <f t="shared" si="4"/>
        <v>236914.08761822869</v>
      </c>
      <c r="P51" s="212">
        <f t="shared" si="4"/>
        <v>233441.63912295786</v>
      </c>
      <c r="Q51" s="212">
        <f t="shared" si="4"/>
        <v>233475.93740326737</v>
      </c>
      <c r="R51" s="212">
        <f t="shared" si="4"/>
        <v>237760.30068787615</v>
      </c>
      <c r="S51" s="212">
        <f t="shared" si="4"/>
        <v>239973.73955288046</v>
      </c>
      <c r="T51" s="212">
        <f t="shared" si="4"/>
        <v>241772.61891659498</v>
      </c>
      <c r="U51" s="212">
        <f t="shared" si="4"/>
        <v>238971.38658641442</v>
      </c>
      <c r="V51" s="212">
        <f t="shared" si="4"/>
        <v>230303.2716251075</v>
      </c>
      <c r="W51" s="212">
        <f t="shared" si="4"/>
        <v>243631.8245915735</v>
      </c>
    </row>
    <row r="52" spans="1:23" ht="12" customHeight="1" x14ac:dyDescent="0.25">
      <c r="A52" s="17" t="s">
        <v>16</v>
      </c>
      <c r="B52" s="211">
        <f>ISI!B$47</f>
        <v>34962.264098184787</v>
      </c>
      <c r="C52" s="211">
        <f>ISI!C$47</f>
        <v>33652.877643078064</v>
      </c>
      <c r="D52" s="211">
        <f>ISI!D$47</f>
        <v>33212.353056093525</v>
      </c>
      <c r="E52" s="211">
        <f>ISI!E$47</f>
        <v>34789.524364637553</v>
      </c>
      <c r="F52" s="211">
        <f>ISI!F$47</f>
        <v>35078.789582569894</v>
      </c>
      <c r="G52" s="211">
        <f>ISI!G$47</f>
        <v>33523.186013506114</v>
      </c>
      <c r="H52" s="211">
        <f>ISI!H$47</f>
        <v>34387.137753815987</v>
      </c>
      <c r="I52" s="211">
        <f>ISI!I$47</f>
        <v>33041.719737974279</v>
      </c>
      <c r="J52" s="211">
        <f>ISI!J$47</f>
        <v>30966.52337702033</v>
      </c>
      <c r="K52" s="211">
        <f>ISI!K$47</f>
        <v>23100.011326961103</v>
      </c>
      <c r="L52" s="211">
        <f>ISI!L$47</f>
        <v>26441.361501312786</v>
      </c>
      <c r="M52" s="211">
        <f>ISI!M$47</f>
        <v>27812.683710965866</v>
      </c>
      <c r="N52" s="211">
        <f>ISI!N$47</f>
        <v>26665.897282985832</v>
      </c>
      <c r="O52" s="211">
        <f>ISI!O$47</f>
        <v>25519.467655170691</v>
      </c>
      <c r="P52" s="211">
        <f>ISI!P$47</f>
        <v>25235.147851638674</v>
      </c>
      <c r="Q52" s="211">
        <f>ISI!Q$47</f>
        <v>25786.541193339261</v>
      </c>
      <c r="R52" s="211">
        <f>ISI!R$47</f>
        <v>25840.484054477129</v>
      </c>
      <c r="S52" s="211">
        <f>ISI!S$47</f>
        <v>26251.879819118643</v>
      </c>
      <c r="T52" s="211">
        <f>ISI!T$47</f>
        <v>26180.738296116127</v>
      </c>
      <c r="U52" s="211">
        <f>ISI!U$47</f>
        <v>24586.48961865668</v>
      </c>
      <c r="V52" s="211">
        <f>ISI!V$47</f>
        <v>22361.425337517456</v>
      </c>
      <c r="W52" s="211">
        <f>ISI!W$47</f>
        <v>24254.125065189088</v>
      </c>
    </row>
    <row r="53" spans="1:23" ht="12" customHeight="1" x14ac:dyDescent="0.25">
      <c r="A53" s="18" t="s">
        <v>41</v>
      </c>
      <c r="B53" s="206">
        <f>ISI!B$48</f>
        <v>26202.16866086343</v>
      </c>
      <c r="C53" s="206">
        <f>ISI!C$48</f>
        <v>24768.911051159372</v>
      </c>
      <c r="D53" s="206">
        <f>ISI!D$48</f>
        <v>24553.494458050529</v>
      </c>
      <c r="E53" s="206">
        <f>ISI!E$48</f>
        <v>25724.244758257249</v>
      </c>
      <c r="F53" s="206">
        <f>ISI!F$48</f>
        <v>25703.50755222109</v>
      </c>
      <c r="G53" s="206">
        <f>ISI!G$48</f>
        <v>24470.214407690841</v>
      </c>
      <c r="H53" s="206">
        <f>ISI!H$48</f>
        <v>24803.043508241331</v>
      </c>
      <c r="I53" s="206">
        <f>ISI!I$48</f>
        <v>23652.606699539901</v>
      </c>
      <c r="J53" s="206">
        <f>ISI!J$48</f>
        <v>21774.052545313669</v>
      </c>
      <c r="K53" s="206">
        <f>ISI!K$48</f>
        <v>15873.52828091403</v>
      </c>
      <c r="L53" s="206">
        <f>ISI!L$48</f>
        <v>18701.27085781801</v>
      </c>
      <c r="M53" s="206">
        <f>ISI!M$48</f>
        <v>19676.640032110019</v>
      </c>
      <c r="N53" s="206">
        <f>ISI!N$48</f>
        <v>18812.09005750747</v>
      </c>
      <c r="O53" s="206">
        <f>ISI!O$48</f>
        <v>18277.990026701162</v>
      </c>
      <c r="P53" s="206">
        <f>ISI!P$48</f>
        <v>18085.02732126417</v>
      </c>
      <c r="Q53" s="206">
        <f>ISI!Q$48</f>
        <v>18424.39544016746</v>
      </c>
      <c r="R53" s="206">
        <f>ISI!R$48</f>
        <v>18558.41986408853</v>
      </c>
      <c r="S53" s="206">
        <f>ISI!S$48</f>
        <v>18634.942917662662</v>
      </c>
      <c r="T53" s="206">
        <f>ISI!T$48</f>
        <v>18311.688058822499</v>
      </c>
      <c r="U53" s="206">
        <f>ISI!U$48</f>
        <v>17100.231708107491</v>
      </c>
      <c r="V53" s="206">
        <f>ISI!V$48</f>
        <v>15346.921489489599</v>
      </c>
      <c r="W53" s="206">
        <f>ISI!W$48</f>
        <v>16627.144498676509</v>
      </c>
    </row>
    <row r="54" spans="1:23" ht="12" customHeight="1" x14ac:dyDescent="0.25">
      <c r="A54" s="18" t="s">
        <v>42</v>
      </c>
      <c r="B54" s="206">
        <f>ISI!B$49</f>
        <v>8760.0954373213553</v>
      </c>
      <c r="C54" s="206">
        <f>ISI!C$49</f>
        <v>8883.9665919186937</v>
      </c>
      <c r="D54" s="206">
        <f>ISI!D$49</f>
        <v>8658.8585980429943</v>
      </c>
      <c r="E54" s="206">
        <f>ISI!E$49</f>
        <v>9065.2796063803016</v>
      </c>
      <c r="F54" s="206">
        <f>ISI!F$49</f>
        <v>9375.2820303488024</v>
      </c>
      <c r="G54" s="206">
        <f>ISI!G$49</f>
        <v>9052.9716058152699</v>
      </c>
      <c r="H54" s="206">
        <f>ISI!H$49</f>
        <v>9584.0942455746535</v>
      </c>
      <c r="I54" s="206">
        <f>ISI!I$49</f>
        <v>9389.1130384343778</v>
      </c>
      <c r="J54" s="206">
        <f>ISI!J$49</f>
        <v>9192.4708317066616</v>
      </c>
      <c r="K54" s="206">
        <f>ISI!K$49</f>
        <v>7226.4830460470748</v>
      </c>
      <c r="L54" s="206">
        <f>ISI!L$49</f>
        <v>7740.0906434947756</v>
      </c>
      <c r="M54" s="206">
        <f>ISI!M$49</f>
        <v>8136.0436788558463</v>
      </c>
      <c r="N54" s="206">
        <f>ISI!N$49</f>
        <v>7853.807225478361</v>
      </c>
      <c r="O54" s="206">
        <f>ISI!O$49</f>
        <v>7241.4776284695281</v>
      </c>
      <c r="P54" s="206">
        <f>ISI!P$49</f>
        <v>7150.1205303745037</v>
      </c>
      <c r="Q54" s="206">
        <f>ISI!Q$49</f>
        <v>7362.1457531718024</v>
      </c>
      <c r="R54" s="206">
        <f>ISI!R$49</f>
        <v>7282.0641903886008</v>
      </c>
      <c r="S54" s="206">
        <f>ISI!S$49</f>
        <v>7616.9369014559807</v>
      </c>
      <c r="T54" s="206">
        <f>ISI!T$49</f>
        <v>7869.0502372936271</v>
      </c>
      <c r="U54" s="206">
        <f>ISI!U$49</f>
        <v>7486.2579105491895</v>
      </c>
      <c r="V54" s="206">
        <f>ISI!V$49</f>
        <v>7014.5038480278563</v>
      </c>
      <c r="W54" s="206">
        <f>ISI!W$49</f>
        <v>7626.9805665125796</v>
      </c>
    </row>
    <row r="55" spans="1:23" ht="12" customHeight="1" x14ac:dyDescent="0.25">
      <c r="A55" s="19" t="s">
        <v>20</v>
      </c>
      <c r="B55" s="207">
        <f>NFM!B$63</f>
        <v>11105.870302876563</v>
      </c>
      <c r="C55" s="207">
        <f>NFM!C$63</f>
        <v>11130.396272180147</v>
      </c>
      <c r="D55" s="207">
        <f>NFM!D$63</f>
        <v>11288.319766475644</v>
      </c>
      <c r="E55" s="207">
        <f>NFM!E$63</f>
        <v>11083.68097761364</v>
      </c>
      <c r="F55" s="207">
        <f>NFM!F$63</f>
        <v>11541.523376264042</v>
      </c>
      <c r="G55" s="207">
        <f>NFM!G$63</f>
        <v>11272.434606931631</v>
      </c>
      <c r="H55" s="207">
        <f>NFM!H$63</f>
        <v>10805.985759324183</v>
      </c>
      <c r="I55" s="207">
        <f>NFM!I$63</f>
        <v>10876.383432142233</v>
      </c>
      <c r="J55" s="207">
        <f>NFM!J$63</f>
        <v>10447.052114252663</v>
      </c>
      <c r="K55" s="207">
        <f>NFM!K$63</f>
        <v>8619.8743556194095</v>
      </c>
      <c r="L55" s="207">
        <f>NFM!L$63</f>
        <v>9441.7221252830113</v>
      </c>
      <c r="M55" s="207">
        <f>NFM!M$63</f>
        <v>9816.5569498236</v>
      </c>
      <c r="N55" s="207">
        <f>NFM!N$63</f>
        <v>9025.0935388435428</v>
      </c>
      <c r="O55" s="207">
        <f>NFM!O$63</f>
        <v>8860.37638635025</v>
      </c>
      <c r="P55" s="207">
        <f>NFM!P$63</f>
        <v>8730.4657211224712</v>
      </c>
      <c r="Q55" s="207">
        <f>NFM!Q$63</f>
        <v>9247.0413873623802</v>
      </c>
      <c r="R55" s="207">
        <f>NFM!R$63</f>
        <v>9414.6104572423574</v>
      </c>
      <c r="S55" s="207">
        <f>NFM!S$63</f>
        <v>9511.2345680311537</v>
      </c>
      <c r="T55" s="207">
        <f>NFM!T$63</f>
        <v>9710.8916211729975</v>
      </c>
      <c r="U55" s="207">
        <f>NFM!U$63</f>
        <v>9440.8298287057059</v>
      </c>
      <c r="V55" s="207">
        <f>NFM!V$63</f>
        <v>9042.2427071057737</v>
      </c>
      <c r="W55" s="207">
        <f>NFM!W$63</f>
        <v>9497.2515663914673</v>
      </c>
    </row>
    <row r="56" spans="1:23" ht="12" customHeight="1" x14ac:dyDescent="0.25">
      <c r="A56" s="18" t="s">
        <v>43</v>
      </c>
      <c r="B56" s="206">
        <f>NFM!B$64</f>
        <v>2096.8087617897331</v>
      </c>
      <c r="C56" s="206">
        <f>NFM!C$64</f>
        <v>1865.7610703477931</v>
      </c>
      <c r="D56" s="206">
        <f>NFM!D$64</f>
        <v>2186.8933276796802</v>
      </c>
      <c r="E56" s="206">
        <f>NFM!E$64</f>
        <v>2244.3132319062329</v>
      </c>
      <c r="F56" s="206">
        <f>NFM!F$64</f>
        <v>2441.3270845567831</v>
      </c>
      <c r="G56" s="206">
        <f>NFM!G$64</f>
        <v>2327.7644789246792</v>
      </c>
      <c r="H56" s="206">
        <f>NFM!H$64</f>
        <v>2394.5086250941131</v>
      </c>
      <c r="I56" s="206">
        <f>NFM!I$64</f>
        <v>2170.0964898249149</v>
      </c>
      <c r="J56" s="206">
        <f>NFM!J$64</f>
        <v>2112.7068844813411</v>
      </c>
      <c r="K56" s="206">
        <f>NFM!K$64</f>
        <v>1631.1027716288991</v>
      </c>
      <c r="L56" s="206">
        <f>NFM!L$64</f>
        <v>1983.323479457131</v>
      </c>
      <c r="M56" s="206">
        <f>NFM!M$64</f>
        <v>2111.7717261541079</v>
      </c>
      <c r="N56" s="206">
        <f>NFM!N$64</f>
        <v>1902.3250051865971</v>
      </c>
      <c r="O56" s="206">
        <f>NFM!O$64</f>
        <v>1982.9434566547379</v>
      </c>
      <c r="P56" s="206">
        <f>NFM!P$64</f>
        <v>1887.2809909901709</v>
      </c>
      <c r="Q56" s="206">
        <f>NFM!Q$64</f>
        <v>1984.1873469239349</v>
      </c>
      <c r="R56" s="206">
        <f>NFM!R$64</f>
        <v>1975.8061820152529</v>
      </c>
      <c r="S56" s="206">
        <f>NFM!S$64</f>
        <v>1945.2773188408221</v>
      </c>
      <c r="T56" s="206">
        <f>NFM!T$64</f>
        <v>2090.219450578064</v>
      </c>
      <c r="U56" s="206">
        <f>NFM!U$64</f>
        <v>2053.7991241953991</v>
      </c>
      <c r="V56" s="206">
        <f>NFM!V$64</f>
        <v>1952.5073657914329</v>
      </c>
      <c r="W56" s="206">
        <f>NFM!W$64</f>
        <v>2038.608167666652</v>
      </c>
    </row>
    <row r="57" spans="1:23" ht="12" customHeight="1" x14ac:dyDescent="0.25">
      <c r="A57" s="18" t="s">
        <v>56</v>
      </c>
      <c r="B57" s="206">
        <f>NFM!B$65</f>
        <v>4069.9499704778445</v>
      </c>
      <c r="C57" s="206">
        <f>NFM!C$65</f>
        <v>4151.2972873232884</v>
      </c>
      <c r="D57" s="206">
        <f>NFM!D$65</f>
        <v>4158.13196928054</v>
      </c>
      <c r="E57" s="206">
        <f>NFM!E$65</f>
        <v>4135.7527311775184</v>
      </c>
      <c r="F57" s="206">
        <f>NFM!F$65</f>
        <v>4305.9417109600954</v>
      </c>
      <c r="G57" s="206">
        <f>NFM!G$65</f>
        <v>4313.473850823324</v>
      </c>
      <c r="H57" s="206">
        <f>NFM!H$65</f>
        <v>4032.1733756065187</v>
      </c>
      <c r="I57" s="206">
        <f>NFM!I$65</f>
        <v>4209.7439503248852</v>
      </c>
      <c r="J57" s="206">
        <f>NFM!J$65</f>
        <v>4138.6511001061745</v>
      </c>
      <c r="K57" s="206">
        <f>NFM!K$65</f>
        <v>3064.960890421949</v>
      </c>
      <c r="L57" s="206">
        <f>NFM!L$65</f>
        <v>3332.8190473854811</v>
      </c>
      <c r="M57" s="206">
        <f>NFM!M$65</f>
        <v>3573.0229781682597</v>
      </c>
      <c r="N57" s="206">
        <f>NFM!N$65</f>
        <v>3101.2307864935688</v>
      </c>
      <c r="O57" s="206">
        <f>NFM!O$65</f>
        <v>2866.8417123816171</v>
      </c>
      <c r="P57" s="206">
        <f>NFM!P$65</f>
        <v>2721.5017657986455</v>
      </c>
      <c r="Q57" s="206">
        <f>NFM!Q$65</f>
        <v>2915.6498208585376</v>
      </c>
      <c r="R57" s="206">
        <f>NFM!R$65</f>
        <v>2959.4451330811767</v>
      </c>
      <c r="S57" s="206">
        <f>NFM!S$65</f>
        <v>3240.028084202007</v>
      </c>
      <c r="T57" s="206">
        <f>NFM!T$65</f>
        <v>3277.2425179745455</v>
      </c>
      <c r="U57" s="206">
        <f>NFM!U$65</f>
        <v>3093.5788687811628</v>
      </c>
      <c r="V57" s="206">
        <f>NFM!V$65</f>
        <v>2918.3459404938417</v>
      </c>
      <c r="W57" s="206">
        <f>NFM!W$65</f>
        <v>2998.8014013515285</v>
      </c>
    </row>
    <row r="58" spans="1:23" ht="12" customHeight="1" x14ac:dyDescent="0.25">
      <c r="A58" s="22" t="s">
        <v>44</v>
      </c>
      <c r="B58" s="213">
        <f>NFM!B$66</f>
        <v>3650.2451818409472</v>
      </c>
      <c r="C58" s="213">
        <f>NFM!C$66</f>
        <v>3728.0313704324749</v>
      </c>
      <c r="D58" s="213">
        <f>NFM!D$66</f>
        <v>3722.2949623018881</v>
      </c>
      <c r="E58" s="213">
        <f>NFM!E$66</f>
        <v>3726.938165766006</v>
      </c>
      <c r="F58" s="213">
        <f>NFM!F$66</f>
        <v>3884.499367883127</v>
      </c>
      <c r="G58" s="213">
        <f>NFM!G$66</f>
        <v>3850.5063446888048</v>
      </c>
      <c r="H58" s="213">
        <f>NFM!H$66</f>
        <v>3530.804679415025</v>
      </c>
      <c r="I58" s="213">
        <f>NFM!I$66</f>
        <v>3685.4669226128349</v>
      </c>
      <c r="J58" s="213">
        <f>NFM!J$66</f>
        <v>3648.2210848411842</v>
      </c>
      <c r="K58" s="213">
        <f>NFM!K$66</f>
        <v>2679.0053636819998</v>
      </c>
      <c r="L58" s="213">
        <f>NFM!L$66</f>
        <v>2855.436195941084</v>
      </c>
      <c r="M58" s="213">
        <f>NFM!M$66</f>
        <v>3111.876943270941</v>
      </c>
      <c r="N58" s="213">
        <f>NFM!N$66</f>
        <v>2636.2585436301429</v>
      </c>
      <c r="O58" s="213">
        <f>NFM!O$66</f>
        <v>2410.9881818308131</v>
      </c>
      <c r="P58" s="213">
        <f>NFM!P$66</f>
        <v>2315.2157619958771</v>
      </c>
      <c r="Q58" s="213">
        <f>NFM!Q$66</f>
        <v>2513.0540182116488</v>
      </c>
      <c r="R58" s="213">
        <f>NFM!R$66</f>
        <v>2529.7023875213431</v>
      </c>
      <c r="S58" s="213">
        <f>NFM!S$66</f>
        <v>2777.7821048270798</v>
      </c>
      <c r="T58" s="213">
        <f>NFM!T$66</f>
        <v>2796.5048943972929</v>
      </c>
      <c r="U58" s="213">
        <f>NFM!U$66</f>
        <v>2638.1758994258162</v>
      </c>
      <c r="V58" s="213">
        <f>NFM!V$66</f>
        <v>2530.9960379665731</v>
      </c>
      <c r="W58" s="213">
        <f>NFM!W$66</f>
        <v>2572.7921147009029</v>
      </c>
    </row>
    <row r="59" spans="1:23" ht="12" customHeight="1" x14ac:dyDescent="0.25">
      <c r="A59" s="23" t="s">
        <v>81</v>
      </c>
      <c r="B59" s="214">
        <f>NFM!B$67</f>
        <v>419.70478863689749</v>
      </c>
      <c r="C59" s="214">
        <f>NFM!C$67</f>
        <v>423.26591689081391</v>
      </c>
      <c r="D59" s="214">
        <f>NFM!D$67</f>
        <v>435.83700697865208</v>
      </c>
      <c r="E59" s="214">
        <f>NFM!E$67</f>
        <v>408.81456541151238</v>
      </c>
      <c r="F59" s="214">
        <f>NFM!F$67</f>
        <v>421.44234307696843</v>
      </c>
      <c r="G59" s="214">
        <f>NFM!G$67</f>
        <v>462.96750613451911</v>
      </c>
      <c r="H59" s="214">
        <f>NFM!H$67</f>
        <v>501.36869619149343</v>
      </c>
      <c r="I59" s="214">
        <f>NFM!I$67</f>
        <v>524.27702771205009</v>
      </c>
      <c r="J59" s="214">
        <f>NFM!J$67</f>
        <v>490.43001526498989</v>
      </c>
      <c r="K59" s="214">
        <f>NFM!K$67</f>
        <v>385.95552673994928</v>
      </c>
      <c r="L59" s="214">
        <f>NFM!L$67</f>
        <v>477.38285144439698</v>
      </c>
      <c r="M59" s="214">
        <f>NFM!M$67</f>
        <v>461.14603489731888</v>
      </c>
      <c r="N59" s="214">
        <f>NFM!N$67</f>
        <v>464.97224286342589</v>
      </c>
      <c r="O59" s="214">
        <f>NFM!O$67</f>
        <v>455.85353055080373</v>
      </c>
      <c r="P59" s="214">
        <f>NFM!P$67</f>
        <v>406.28600380276822</v>
      </c>
      <c r="Q59" s="214">
        <f>NFM!Q$67</f>
        <v>402.59580264688901</v>
      </c>
      <c r="R59" s="214">
        <f>NFM!R$67</f>
        <v>429.74274555983351</v>
      </c>
      <c r="S59" s="214">
        <f>NFM!S$67</f>
        <v>462.245979374927</v>
      </c>
      <c r="T59" s="214">
        <f>NFM!T$67</f>
        <v>480.73762357725252</v>
      </c>
      <c r="U59" s="214">
        <f>NFM!U$67</f>
        <v>455.40296935534678</v>
      </c>
      <c r="V59" s="214">
        <f>NFM!V$67</f>
        <v>387.34990252726863</v>
      </c>
      <c r="W59" s="214">
        <f>NFM!W$67</f>
        <v>426.00928665062543</v>
      </c>
    </row>
    <row r="60" spans="1:23" ht="12" customHeight="1" x14ac:dyDescent="0.25">
      <c r="A60" s="18" t="s">
        <v>45</v>
      </c>
      <c r="B60" s="206">
        <f>NFM!B$68</f>
        <v>4939.1115706089849</v>
      </c>
      <c r="C60" s="206">
        <f>NFM!C$68</f>
        <v>5113.3379145090666</v>
      </c>
      <c r="D60" s="206">
        <f>NFM!D$68</f>
        <v>4943.2944695154247</v>
      </c>
      <c r="E60" s="206">
        <f>NFM!E$68</f>
        <v>4703.6150145298898</v>
      </c>
      <c r="F60" s="206">
        <f>NFM!F$68</f>
        <v>4794.2545807471633</v>
      </c>
      <c r="G60" s="206">
        <f>NFM!G$68</f>
        <v>4631.196277183627</v>
      </c>
      <c r="H60" s="206">
        <f>NFM!H$68</f>
        <v>4379.3037586235514</v>
      </c>
      <c r="I60" s="206">
        <f>NFM!I$68</f>
        <v>4496.5429919924327</v>
      </c>
      <c r="J60" s="206">
        <f>NFM!J$68</f>
        <v>4195.6941296651476</v>
      </c>
      <c r="K60" s="206">
        <f>NFM!K$68</f>
        <v>3923.810693568561</v>
      </c>
      <c r="L60" s="206">
        <f>NFM!L$68</f>
        <v>4125.5795984403994</v>
      </c>
      <c r="M60" s="206">
        <f>NFM!M$68</f>
        <v>4131.7622455012324</v>
      </c>
      <c r="N60" s="206">
        <f>NFM!N$68</f>
        <v>4021.5377471633769</v>
      </c>
      <c r="O60" s="206">
        <f>NFM!O$68</f>
        <v>4010.591217313895</v>
      </c>
      <c r="P60" s="206">
        <f>NFM!P$68</f>
        <v>4121.682964333655</v>
      </c>
      <c r="Q60" s="206">
        <f>NFM!Q$68</f>
        <v>4347.2042195799086</v>
      </c>
      <c r="R60" s="206">
        <f>NFM!R$68</f>
        <v>4479.3591421459278</v>
      </c>
      <c r="S60" s="206">
        <f>NFM!S$68</f>
        <v>4325.9291649883244</v>
      </c>
      <c r="T60" s="206">
        <f>NFM!T$68</f>
        <v>4343.429652620388</v>
      </c>
      <c r="U60" s="206">
        <f>NFM!U$68</f>
        <v>4293.4518357291436</v>
      </c>
      <c r="V60" s="206">
        <f>NFM!V$68</f>
        <v>4171.3894008204988</v>
      </c>
      <c r="W60" s="206">
        <f>NFM!W$68</f>
        <v>4459.8419973732862</v>
      </c>
    </row>
    <row r="61" spans="1:23" ht="12" customHeight="1" x14ac:dyDescent="0.25">
      <c r="A61" s="19" t="s">
        <v>21</v>
      </c>
      <c r="B61" s="207">
        <f>CHI!B$52</f>
        <v>50351.464982567501</v>
      </c>
      <c r="C61" s="207">
        <f>CHI!C$52</f>
        <v>50175.397940076502</v>
      </c>
      <c r="D61" s="207">
        <f>CHI!D$52</f>
        <v>50513.305068779424</v>
      </c>
      <c r="E61" s="207">
        <f>CHI!E$52</f>
        <v>53775.491537522401</v>
      </c>
      <c r="F61" s="207">
        <f>CHI!F$52</f>
        <v>51400.298225349965</v>
      </c>
      <c r="G61" s="207">
        <f>CHI!G$52</f>
        <v>52023.376103883325</v>
      </c>
      <c r="H61" s="207">
        <f>CHI!H$52</f>
        <v>50492.00775212334</v>
      </c>
      <c r="I61" s="207">
        <f>CHI!I$52</f>
        <v>52898.152313517348</v>
      </c>
      <c r="J61" s="207">
        <f>CHI!J$52</f>
        <v>51744.697913584256</v>
      </c>
      <c r="K61" s="207">
        <f>CHI!K$52</f>
        <v>47020.029020361944</v>
      </c>
      <c r="L61" s="207">
        <f>CHI!L$52</f>
        <v>49156.835011272633</v>
      </c>
      <c r="M61" s="207">
        <f>CHI!M$52</f>
        <v>52870.84845704231</v>
      </c>
      <c r="N61" s="207">
        <f>CHI!N$52</f>
        <v>53263.356728298342</v>
      </c>
      <c r="O61" s="207">
        <f>CHI!O$52</f>
        <v>53130.324112897528</v>
      </c>
      <c r="P61" s="207">
        <f>CHI!P$52</f>
        <v>51856.082745756161</v>
      </c>
      <c r="Q61" s="207">
        <f>CHI!Q$52</f>
        <v>50567.914384924821</v>
      </c>
      <c r="R61" s="207">
        <f>CHI!R$52</f>
        <v>51336.529402842825</v>
      </c>
      <c r="S61" s="207">
        <f>CHI!S$52</f>
        <v>51677.178738680261</v>
      </c>
      <c r="T61" s="207">
        <f>CHI!T$52</f>
        <v>51144.796225824539</v>
      </c>
      <c r="U61" s="207">
        <f>CHI!U$52</f>
        <v>50527.488678706351</v>
      </c>
      <c r="V61" s="207">
        <f>CHI!V$52</f>
        <v>50318.822870054879</v>
      </c>
      <c r="W61" s="207">
        <f>CHI!W$52</f>
        <v>51763.233029601681</v>
      </c>
    </row>
    <row r="62" spans="1:23" ht="12" customHeight="1" x14ac:dyDescent="0.25">
      <c r="A62" s="18" t="s">
        <v>57</v>
      </c>
      <c r="B62" s="206">
        <f>CHI!B$53</f>
        <v>29023.405762797978</v>
      </c>
      <c r="C62" s="206">
        <f>CHI!C$53</f>
        <v>28883.147223305161</v>
      </c>
      <c r="D62" s="206">
        <f>CHI!D$53</f>
        <v>30079.248209629965</v>
      </c>
      <c r="E62" s="206">
        <f>CHI!E$53</f>
        <v>32198.120431566611</v>
      </c>
      <c r="F62" s="206">
        <f>CHI!F$53</f>
        <v>30879.451056857186</v>
      </c>
      <c r="G62" s="206">
        <f>CHI!G$53</f>
        <v>31467.312157719556</v>
      </c>
      <c r="H62" s="206">
        <f>CHI!H$53</f>
        <v>30959.746055474214</v>
      </c>
      <c r="I62" s="206">
        <f>CHI!I$53</f>
        <v>32315.036282298097</v>
      </c>
      <c r="J62" s="206">
        <f>CHI!J$53</f>
        <v>32668.985312398261</v>
      </c>
      <c r="K62" s="206">
        <f>CHI!K$53</f>
        <v>29657.696491186929</v>
      </c>
      <c r="L62" s="206">
        <f>CHI!L$53</f>
        <v>32093.249606209778</v>
      </c>
      <c r="M62" s="206">
        <f>CHI!M$53</f>
        <v>34208.68675824524</v>
      </c>
      <c r="N62" s="206">
        <f>CHI!N$53</f>
        <v>34481.081745703501</v>
      </c>
      <c r="O62" s="206">
        <f>CHI!O$53</f>
        <v>35417.197790923892</v>
      </c>
      <c r="P62" s="206">
        <f>CHI!P$53</f>
        <v>33882.948790705661</v>
      </c>
      <c r="Q62" s="206">
        <f>CHI!Q$53</f>
        <v>34311.057373956937</v>
      </c>
      <c r="R62" s="206">
        <f>CHI!R$53</f>
        <v>34424.464777542904</v>
      </c>
      <c r="S62" s="206">
        <f>CHI!S$53</f>
        <v>35626.552938955894</v>
      </c>
      <c r="T62" s="206">
        <f>CHI!T$53</f>
        <v>33913.458528150426</v>
      </c>
      <c r="U62" s="206">
        <f>CHI!U$53</f>
        <v>33689.653291975759</v>
      </c>
      <c r="V62" s="206">
        <f>CHI!V$53</f>
        <v>32740.038523308904</v>
      </c>
      <c r="W62" s="206">
        <f>CHI!W$53</f>
        <v>33940.034230485675</v>
      </c>
    </row>
    <row r="63" spans="1:23" ht="12" customHeight="1" x14ac:dyDescent="0.25">
      <c r="A63" s="18" t="s">
        <v>47</v>
      </c>
      <c r="B63" s="206">
        <f>CHI!B$54</f>
        <v>17694.74822220653</v>
      </c>
      <c r="C63" s="206">
        <f>CHI!C$54</f>
        <v>17375.0078408425</v>
      </c>
      <c r="D63" s="206">
        <f>CHI!D$54</f>
        <v>16371.50778155558</v>
      </c>
      <c r="E63" s="206">
        <f>CHI!E$54</f>
        <v>17459.757004043789</v>
      </c>
      <c r="F63" s="206">
        <f>CHI!F$54</f>
        <v>16528.289139844459</v>
      </c>
      <c r="G63" s="206">
        <f>CHI!G$54</f>
        <v>16537.04319757218</v>
      </c>
      <c r="H63" s="206">
        <f>CHI!H$54</f>
        <v>15456.133551197299</v>
      </c>
      <c r="I63" s="206">
        <f>CHI!I$54</f>
        <v>16463.29566178051</v>
      </c>
      <c r="J63" s="206">
        <f>CHI!J$54</f>
        <v>14979.294264754401</v>
      </c>
      <c r="K63" s="206">
        <f>CHI!K$54</f>
        <v>13403.30829750175</v>
      </c>
      <c r="L63" s="206">
        <f>CHI!L$54</f>
        <v>13133.086396578579</v>
      </c>
      <c r="M63" s="206">
        <f>CHI!M$54</f>
        <v>14655.15532238211</v>
      </c>
      <c r="N63" s="206">
        <f>CHI!N$54</f>
        <v>14801.767569230949</v>
      </c>
      <c r="O63" s="206">
        <f>CHI!O$54</f>
        <v>13746.61802685246</v>
      </c>
      <c r="P63" s="206">
        <f>CHI!P$54</f>
        <v>13124.867770675161</v>
      </c>
      <c r="Q63" s="206">
        <f>CHI!Q$54</f>
        <v>11723.073608064111</v>
      </c>
      <c r="R63" s="206">
        <f>CHI!R$54</f>
        <v>12110.514225957781</v>
      </c>
      <c r="S63" s="206">
        <f>CHI!S$54</f>
        <v>11541.316979983279</v>
      </c>
      <c r="T63" s="206">
        <f>CHI!T$54</f>
        <v>12781.55182490183</v>
      </c>
      <c r="U63" s="206">
        <f>CHI!U$54</f>
        <v>12231.14653864765</v>
      </c>
      <c r="V63" s="206">
        <f>CHI!V$54</f>
        <v>13089.52418502736</v>
      </c>
      <c r="W63" s="206">
        <f>CHI!W$54</f>
        <v>13297.353804132579</v>
      </c>
    </row>
    <row r="64" spans="1:23" ht="12" customHeight="1" x14ac:dyDescent="0.25">
      <c r="A64" s="18" t="s">
        <v>48</v>
      </c>
      <c r="B64" s="206">
        <f>CHI!B$55</f>
        <v>3633.310997562995</v>
      </c>
      <c r="C64" s="206">
        <f>CHI!C$55</f>
        <v>3917.2428759288382</v>
      </c>
      <c r="D64" s="206">
        <f>CHI!D$55</f>
        <v>4062.5490775938788</v>
      </c>
      <c r="E64" s="206">
        <f>CHI!E$55</f>
        <v>4117.6141019120041</v>
      </c>
      <c r="F64" s="206">
        <f>CHI!F$55</f>
        <v>3992.55802864832</v>
      </c>
      <c r="G64" s="206">
        <f>CHI!G$55</f>
        <v>4019.0207485915871</v>
      </c>
      <c r="H64" s="206">
        <f>CHI!H$55</f>
        <v>4076.1281454518248</v>
      </c>
      <c r="I64" s="206">
        <f>CHI!I$55</f>
        <v>4119.8203694387448</v>
      </c>
      <c r="J64" s="206">
        <f>CHI!J$55</f>
        <v>4096.4183364316013</v>
      </c>
      <c r="K64" s="206">
        <f>CHI!K$55</f>
        <v>3959.024231673272</v>
      </c>
      <c r="L64" s="206">
        <f>CHI!L$55</f>
        <v>3930.4990084842748</v>
      </c>
      <c r="M64" s="206">
        <f>CHI!M$55</f>
        <v>4007.0063764149631</v>
      </c>
      <c r="N64" s="206">
        <f>CHI!N$55</f>
        <v>3980.50741336389</v>
      </c>
      <c r="O64" s="206">
        <f>CHI!O$55</f>
        <v>3966.5082951211712</v>
      </c>
      <c r="P64" s="206">
        <f>CHI!P$55</f>
        <v>4848.2661843753394</v>
      </c>
      <c r="Q64" s="206">
        <f>CHI!Q$55</f>
        <v>4533.7834029037776</v>
      </c>
      <c r="R64" s="206">
        <f>CHI!R$55</f>
        <v>4801.5503993421389</v>
      </c>
      <c r="S64" s="206">
        <f>CHI!S$55</f>
        <v>4509.3088197410862</v>
      </c>
      <c r="T64" s="206">
        <f>CHI!T$55</f>
        <v>4449.7858727722851</v>
      </c>
      <c r="U64" s="206">
        <f>CHI!U$55</f>
        <v>4606.6888480829457</v>
      </c>
      <c r="V64" s="206">
        <f>CHI!V$55</f>
        <v>4489.2601617186137</v>
      </c>
      <c r="W64" s="206">
        <f>CHI!W$55</f>
        <v>4525.8449949834276</v>
      </c>
    </row>
    <row r="65" spans="1:23" ht="12" customHeight="1" x14ac:dyDescent="0.25">
      <c r="A65" s="19" t="s">
        <v>22</v>
      </c>
      <c r="B65" s="207">
        <f>NMM!B$51</f>
        <v>41959.502474002024</v>
      </c>
      <c r="C65" s="207">
        <f>NMM!C$51</f>
        <v>42111.030462118506</v>
      </c>
      <c r="D65" s="207">
        <f>NMM!D$51</f>
        <v>41155.706408796133</v>
      </c>
      <c r="E65" s="207">
        <f>NMM!E$51</f>
        <v>42493.504591744488</v>
      </c>
      <c r="F65" s="207">
        <f>NMM!F$51</f>
        <v>43194.176778821406</v>
      </c>
      <c r="G65" s="207">
        <f>NMM!G$51</f>
        <v>43838.53020478932</v>
      </c>
      <c r="H65" s="207">
        <f>NMM!H$51</f>
        <v>42620.655301879538</v>
      </c>
      <c r="I65" s="207">
        <f>NMM!I$51</f>
        <v>43766.501933284591</v>
      </c>
      <c r="J65" s="207">
        <f>NMM!J$51</f>
        <v>41996.346892353504</v>
      </c>
      <c r="K65" s="207">
        <f>NMM!K$51</f>
        <v>34058.263878764541</v>
      </c>
      <c r="L65" s="207">
        <f>NMM!L$51</f>
        <v>34876.794389534982</v>
      </c>
      <c r="M65" s="207">
        <f>NMM!M$51</f>
        <v>35615.234520916492</v>
      </c>
      <c r="N65" s="207">
        <f>NMM!N$51</f>
        <v>32962.389674786886</v>
      </c>
      <c r="O65" s="207">
        <f>NMM!O$51</f>
        <v>31836.45604138021</v>
      </c>
      <c r="P65" s="207">
        <f>NMM!P$51</f>
        <v>31742.600594679978</v>
      </c>
      <c r="Q65" s="207">
        <f>NMM!Q$51</f>
        <v>32393.328423947183</v>
      </c>
      <c r="R65" s="207">
        <f>NMM!R$51</f>
        <v>33011.531422778091</v>
      </c>
      <c r="S65" s="207">
        <f>NMM!S$51</f>
        <v>32904.709170734102</v>
      </c>
      <c r="T65" s="207">
        <f>NMM!T$51</f>
        <v>33886.727212036421</v>
      </c>
      <c r="U65" s="207">
        <f>NMM!U$51</f>
        <v>33547.032616801996</v>
      </c>
      <c r="V65" s="207">
        <f>NMM!V$51</f>
        <v>33047.62640518471</v>
      </c>
      <c r="W65" s="207">
        <f>NMM!W$51</f>
        <v>34360.789600544609</v>
      </c>
    </row>
    <row r="66" spans="1:23" ht="12" customHeight="1" x14ac:dyDescent="0.25">
      <c r="A66" s="18" t="s">
        <v>49</v>
      </c>
      <c r="B66" s="206">
        <f>NMM!B$52</f>
        <v>18262.727712895081</v>
      </c>
      <c r="C66" s="206">
        <f>NMM!C$52</f>
        <v>17905.35445934704</v>
      </c>
      <c r="D66" s="206">
        <f>NMM!D$52</f>
        <v>17666.65748366556</v>
      </c>
      <c r="E66" s="206">
        <f>NMM!E$52</f>
        <v>18042.231732801341</v>
      </c>
      <c r="F66" s="206">
        <f>NMM!F$52</f>
        <v>18543.96269743449</v>
      </c>
      <c r="G66" s="206">
        <f>NMM!G$52</f>
        <v>18439.647741826251</v>
      </c>
      <c r="H66" s="206">
        <f>NMM!H$52</f>
        <v>19831.911971093079</v>
      </c>
      <c r="I66" s="206">
        <f>NMM!I$52</f>
        <v>20042.656615896809</v>
      </c>
      <c r="J66" s="206">
        <f>NMM!J$52</f>
        <v>18283.06601727198</v>
      </c>
      <c r="K66" s="206">
        <f>NMM!K$52</f>
        <v>14682.918152036231</v>
      </c>
      <c r="L66" s="206">
        <f>NMM!L$52</f>
        <v>14199.48441249644</v>
      </c>
      <c r="M66" s="206">
        <f>NMM!M$52</f>
        <v>14251.064213821021</v>
      </c>
      <c r="N66" s="206">
        <f>NMM!N$52</f>
        <v>12813.058428221861</v>
      </c>
      <c r="O66" s="206">
        <f>NMM!O$52</f>
        <v>12109.80684175044</v>
      </c>
      <c r="P66" s="206">
        <f>NMM!P$52</f>
        <v>12316.185034026001</v>
      </c>
      <c r="Q66" s="206">
        <f>NMM!Q$52</f>
        <v>12245.90845880316</v>
      </c>
      <c r="R66" s="206">
        <f>NMM!R$52</f>
        <v>12238.148039164071</v>
      </c>
      <c r="S66" s="206">
        <f>NMM!S$52</f>
        <v>12722.28188865113</v>
      </c>
      <c r="T66" s="206">
        <f>NMM!T$52</f>
        <v>13056.547545507599</v>
      </c>
      <c r="U66" s="206">
        <f>NMM!U$52</f>
        <v>12944.308438231141</v>
      </c>
      <c r="V66" s="206">
        <f>NMM!V$52</f>
        <v>12824.896242264571</v>
      </c>
      <c r="W66" s="206">
        <f>NMM!W$52</f>
        <v>12931.980560278769</v>
      </c>
    </row>
    <row r="67" spans="1:23" ht="12" customHeight="1" x14ac:dyDescent="0.25">
      <c r="A67" s="18" t="s">
        <v>50</v>
      </c>
      <c r="B67" s="206">
        <f>NMM!B$53</f>
        <v>17090.49317185285</v>
      </c>
      <c r="C67" s="206">
        <f>NMM!C$53</f>
        <v>17556.200216104291</v>
      </c>
      <c r="D67" s="206">
        <f>NMM!D$53</f>
        <v>16882.71500640492</v>
      </c>
      <c r="E67" s="206">
        <f>NMM!E$53</f>
        <v>17889.111857796499</v>
      </c>
      <c r="F67" s="206">
        <f>NMM!F$53</f>
        <v>18019.256406226199</v>
      </c>
      <c r="G67" s="206">
        <f>NMM!G$53</f>
        <v>18967.1535421349</v>
      </c>
      <c r="H67" s="206">
        <f>NMM!H$53</f>
        <v>16157.99244641467</v>
      </c>
      <c r="I67" s="206">
        <f>NMM!I$53</f>
        <v>17150.997373491529</v>
      </c>
      <c r="J67" s="206">
        <f>NMM!J$53</f>
        <v>17285.439545973459</v>
      </c>
      <c r="K67" s="206">
        <f>NMM!K$53</f>
        <v>13688.55272737112</v>
      </c>
      <c r="L67" s="206">
        <f>NMM!L$53</f>
        <v>14824.217761409551</v>
      </c>
      <c r="M67" s="206">
        <f>NMM!M$53</f>
        <v>15514.208808397239</v>
      </c>
      <c r="N67" s="206">
        <f>NMM!N$53</f>
        <v>14535.307361912481</v>
      </c>
      <c r="O67" s="206">
        <f>NMM!O$53</f>
        <v>14354.96891498994</v>
      </c>
      <c r="P67" s="206">
        <f>NMM!P$53</f>
        <v>13995.054097267581</v>
      </c>
      <c r="Q67" s="206">
        <f>NMM!Q$53</f>
        <v>14707.517245550011</v>
      </c>
      <c r="R67" s="206">
        <f>NMM!R$53</f>
        <v>15218.039992110351</v>
      </c>
      <c r="S67" s="206">
        <f>NMM!S$53</f>
        <v>14492.765449583139</v>
      </c>
      <c r="T67" s="206">
        <f>NMM!T$53</f>
        <v>15122.58047876698</v>
      </c>
      <c r="U67" s="206">
        <f>NMM!U$53</f>
        <v>15083.07067651193</v>
      </c>
      <c r="V67" s="206">
        <f>NMM!V$53</f>
        <v>14935.413495451099</v>
      </c>
      <c r="W67" s="206">
        <f>NMM!W$53</f>
        <v>16143.53202895373</v>
      </c>
    </row>
    <row r="68" spans="1:23" ht="12" customHeight="1" x14ac:dyDescent="0.25">
      <c r="A68" s="18" t="s">
        <v>58</v>
      </c>
      <c r="B68" s="206">
        <f>NMM!B$54</f>
        <v>6606.2815892540921</v>
      </c>
      <c r="C68" s="206">
        <f>NMM!C$54</f>
        <v>6649.4757866671716</v>
      </c>
      <c r="D68" s="206">
        <f>NMM!D$54</f>
        <v>6606.3339187256524</v>
      </c>
      <c r="E68" s="206">
        <f>NMM!E$54</f>
        <v>6562.1610011466482</v>
      </c>
      <c r="F68" s="206">
        <f>NMM!F$54</f>
        <v>6630.9576751607156</v>
      </c>
      <c r="G68" s="206">
        <f>NMM!G$54</f>
        <v>6431.7289208281736</v>
      </c>
      <c r="H68" s="206">
        <f>NMM!H$54</f>
        <v>6630.7508843717887</v>
      </c>
      <c r="I68" s="206">
        <f>NMM!I$54</f>
        <v>6572.8479438962531</v>
      </c>
      <c r="J68" s="206">
        <f>NMM!J$54</f>
        <v>6427.8413291080633</v>
      </c>
      <c r="K68" s="206">
        <f>NMM!K$54</f>
        <v>5686.7929993571861</v>
      </c>
      <c r="L68" s="206">
        <f>NMM!L$54</f>
        <v>5853.0922156289889</v>
      </c>
      <c r="M68" s="206">
        <f>NMM!M$54</f>
        <v>5849.9614986982306</v>
      </c>
      <c r="N68" s="206">
        <f>NMM!N$54</f>
        <v>5614.023884652549</v>
      </c>
      <c r="O68" s="206">
        <f>NMM!O$54</f>
        <v>5371.6802846398286</v>
      </c>
      <c r="P68" s="206">
        <f>NMM!P$54</f>
        <v>5431.361463386399</v>
      </c>
      <c r="Q68" s="206">
        <f>NMM!Q$54</f>
        <v>5439.9027195940143</v>
      </c>
      <c r="R68" s="206">
        <f>NMM!R$54</f>
        <v>5555.3433915036721</v>
      </c>
      <c r="S68" s="206">
        <f>NMM!S$54</f>
        <v>5689.6618324998362</v>
      </c>
      <c r="T68" s="206">
        <f>NMM!T$54</f>
        <v>5707.5991877618471</v>
      </c>
      <c r="U68" s="206">
        <f>NMM!U$54</f>
        <v>5519.6535020589236</v>
      </c>
      <c r="V68" s="206">
        <f>NMM!V$54</f>
        <v>5287.3166674690401</v>
      </c>
      <c r="W68" s="206">
        <f>NMM!W$54</f>
        <v>5285.2770113121096</v>
      </c>
    </row>
    <row r="69" spans="1:23" ht="12" customHeight="1" x14ac:dyDescent="0.25">
      <c r="A69" s="19" t="s">
        <v>23</v>
      </c>
      <c r="B69" s="207">
        <f>PPA!B$52</f>
        <v>32882.449742489604</v>
      </c>
      <c r="C69" s="207">
        <f>PPA!C$52</f>
        <v>32066.054632213105</v>
      </c>
      <c r="D69" s="207">
        <f>PPA!D$52</f>
        <v>32526.408978914114</v>
      </c>
      <c r="E69" s="207">
        <f>PPA!E$52</f>
        <v>33594.820450665888</v>
      </c>
      <c r="F69" s="207">
        <f>PPA!F$52</f>
        <v>33703.983448336723</v>
      </c>
      <c r="G69" s="207">
        <f>PPA!G$52</f>
        <v>34234.452109584992</v>
      </c>
      <c r="H69" s="207">
        <f>PPA!H$52</f>
        <v>35078.519405896848</v>
      </c>
      <c r="I69" s="207">
        <f>PPA!I$52</f>
        <v>36049.972855656721</v>
      </c>
      <c r="J69" s="207">
        <f>PPA!J$52</f>
        <v>33835.767764447344</v>
      </c>
      <c r="K69" s="207">
        <f>PPA!K$52</f>
        <v>31301.280728227619</v>
      </c>
      <c r="L69" s="207">
        <f>PPA!L$52</f>
        <v>32964.446548669293</v>
      </c>
      <c r="M69" s="207">
        <f>PPA!M$52</f>
        <v>32476.649304123624</v>
      </c>
      <c r="N69" s="207">
        <f>PPA!N$52</f>
        <v>32231.274169951103</v>
      </c>
      <c r="O69" s="207">
        <f>PPA!O$52</f>
        <v>32278.291351086289</v>
      </c>
      <c r="P69" s="207">
        <f>PPA!P$52</f>
        <v>31932.811617104693</v>
      </c>
      <c r="Q69" s="207">
        <f>PPA!Q$52</f>
        <v>31947.260783030364</v>
      </c>
      <c r="R69" s="207">
        <f>PPA!R$52</f>
        <v>32180.21214517151</v>
      </c>
      <c r="S69" s="207">
        <f>PPA!S$52</f>
        <v>32506.097948250968</v>
      </c>
      <c r="T69" s="207">
        <f>PPA!T$52</f>
        <v>32307.222146041917</v>
      </c>
      <c r="U69" s="207">
        <f>PPA!U$52</f>
        <v>32514.902793954134</v>
      </c>
      <c r="V69" s="207">
        <f>PPA!V$52</f>
        <v>31397.222693106556</v>
      </c>
      <c r="W69" s="207">
        <f>PPA!W$52</f>
        <v>32932.051682794758</v>
      </c>
    </row>
    <row r="70" spans="1:23" ht="12" customHeight="1" x14ac:dyDescent="0.25">
      <c r="A70" s="18" t="s">
        <v>52</v>
      </c>
      <c r="B70" s="206">
        <f>PPA!B$53</f>
        <v>11402.53607444471</v>
      </c>
      <c r="C70" s="206">
        <f>PPA!C$53</f>
        <v>10875.65674741964</v>
      </c>
      <c r="D70" s="206">
        <f>PPA!D$53</f>
        <v>10997.329301847791</v>
      </c>
      <c r="E70" s="206">
        <f>PPA!E$53</f>
        <v>11336.454684213861</v>
      </c>
      <c r="F70" s="206">
        <f>PPA!F$53</f>
        <v>11180.01619848665</v>
      </c>
      <c r="G70" s="206">
        <f>PPA!G$53</f>
        <v>11193.386215439299</v>
      </c>
      <c r="H70" s="206">
        <f>PPA!H$53</f>
        <v>11657.38450246631</v>
      </c>
      <c r="I70" s="206">
        <f>PPA!I$53</f>
        <v>12202.24631280514</v>
      </c>
      <c r="J70" s="206">
        <f>PPA!J$53</f>
        <v>11581.109890084181</v>
      </c>
      <c r="K70" s="206">
        <f>PPA!K$53</f>
        <v>10418.99114514159</v>
      </c>
      <c r="L70" s="206">
        <f>PPA!L$53</f>
        <v>11051.951415067449</v>
      </c>
      <c r="M70" s="206">
        <f>PPA!M$53</f>
        <v>10999.902158157831</v>
      </c>
      <c r="N70" s="206">
        <f>PPA!N$53</f>
        <v>10954.90807099598</v>
      </c>
      <c r="O70" s="206">
        <f>PPA!O$53</f>
        <v>11013.078373249131</v>
      </c>
      <c r="P70" s="206">
        <f>PPA!P$53</f>
        <v>10961.103648873701</v>
      </c>
      <c r="Q70" s="206">
        <f>PPA!Q$53</f>
        <v>10890.191207176609</v>
      </c>
      <c r="R70" s="206">
        <f>PPA!R$53</f>
        <v>11013.455170628929</v>
      </c>
      <c r="S70" s="206">
        <f>PPA!S$53</f>
        <v>11260.656354320459</v>
      </c>
      <c r="T70" s="206">
        <f>PPA!T$53</f>
        <v>11360.387473772371</v>
      </c>
      <c r="U70" s="206">
        <f>PPA!U$53</f>
        <v>11729.976843209841</v>
      </c>
      <c r="V70" s="206">
        <f>PPA!V$53</f>
        <v>11552.307707557071</v>
      </c>
      <c r="W70" s="206">
        <f>PPA!W$53</f>
        <v>11469.134497686749</v>
      </c>
    </row>
    <row r="71" spans="1:23" ht="12" customHeight="1" x14ac:dyDescent="0.25">
      <c r="A71" s="18" t="s">
        <v>59</v>
      </c>
      <c r="B71" s="206">
        <f>PPA!B$54</f>
        <v>19354.060189269159</v>
      </c>
      <c r="C71" s="206">
        <f>PPA!C$54</f>
        <v>19094.39825408017</v>
      </c>
      <c r="D71" s="206">
        <f>PPA!D$54</f>
        <v>19381.66126344393</v>
      </c>
      <c r="E71" s="206">
        <f>PPA!E$54</f>
        <v>20003.926865816578</v>
      </c>
      <c r="F71" s="206">
        <f>PPA!F$54</f>
        <v>20280.713725596939</v>
      </c>
      <c r="G71" s="206">
        <f>PPA!G$54</f>
        <v>20738.535509738551</v>
      </c>
      <c r="H71" s="206">
        <f>PPA!H$54</f>
        <v>21153.93053319371</v>
      </c>
      <c r="I71" s="206">
        <f>PPA!I$54</f>
        <v>21559.856966056261</v>
      </c>
      <c r="J71" s="206">
        <f>PPA!J$54</f>
        <v>20155.18695110636</v>
      </c>
      <c r="K71" s="206">
        <f>PPA!K$54</f>
        <v>18924.819506032989</v>
      </c>
      <c r="L71" s="206">
        <f>PPA!L$54</f>
        <v>19888.81274507293</v>
      </c>
      <c r="M71" s="206">
        <f>PPA!M$54</f>
        <v>19519.239544854041</v>
      </c>
      <c r="N71" s="206">
        <f>PPA!N$54</f>
        <v>19321.318110156972</v>
      </c>
      <c r="O71" s="206">
        <f>PPA!O$54</f>
        <v>19357.547057923421</v>
      </c>
      <c r="P71" s="206">
        <f>PPA!P$54</f>
        <v>19138.471337042181</v>
      </c>
      <c r="Q71" s="206">
        <f>PPA!Q$54</f>
        <v>19294.021427327742</v>
      </c>
      <c r="R71" s="206">
        <f>PPA!R$54</f>
        <v>19334.268777224981</v>
      </c>
      <c r="S71" s="206">
        <f>PPA!S$54</f>
        <v>19448.883396287791</v>
      </c>
      <c r="T71" s="206">
        <f>PPA!T$54</f>
        <v>19191.17756357952</v>
      </c>
      <c r="U71" s="206">
        <f>PPA!U$54</f>
        <v>19180.910626286812</v>
      </c>
      <c r="V71" s="206">
        <f>PPA!V$54</f>
        <v>18330.926193788371</v>
      </c>
      <c r="W71" s="206">
        <f>PPA!W$54</f>
        <v>19702.79271826784</v>
      </c>
    </row>
    <row r="72" spans="1:23" ht="12" customHeight="1" x14ac:dyDescent="0.25">
      <c r="A72" s="18" t="s">
        <v>60</v>
      </c>
      <c r="B72" s="206">
        <f>PPA!B$55</f>
        <v>2125.8534787757371</v>
      </c>
      <c r="C72" s="206">
        <f>PPA!C$55</f>
        <v>2095.999630713296</v>
      </c>
      <c r="D72" s="206">
        <f>PPA!D$55</f>
        <v>2147.4184136223939</v>
      </c>
      <c r="E72" s="206">
        <f>PPA!E$55</f>
        <v>2254.4389006354472</v>
      </c>
      <c r="F72" s="206">
        <f>PPA!F$55</f>
        <v>2243.2535242531321</v>
      </c>
      <c r="G72" s="206">
        <f>PPA!G$55</f>
        <v>2302.530384407145</v>
      </c>
      <c r="H72" s="206">
        <f>PPA!H$55</f>
        <v>2267.2043702368251</v>
      </c>
      <c r="I72" s="206">
        <f>PPA!I$55</f>
        <v>2287.8695767953168</v>
      </c>
      <c r="J72" s="206">
        <f>PPA!J$55</f>
        <v>2099.470923256803</v>
      </c>
      <c r="K72" s="206">
        <f>PPA!K$55</f>
        <v>1957.4700770530401</v>
      </c>
      <c r="L72" s="206">
        <f>PPA!L$55</f>
        <v>2023.682388528915</v>
      </c>
      <c r="M72" s="206">
        <f>PPA!M$55</f>
        <v>1957.5076011117519</v>
      </c>
      <c r="N72" s="206">
        <f>PPA!N$55</f>
        <v>1955.0479887981501</v>
      </c>
      <c r="O72" s="206">
        <f>PPA!O$55</f>
        <v>1907.6659199137409</v>
      </c>
      <c r="P72" s="206">
        <f>PPA!P$55</f>
        <v>1833.236631188812</v>
      </c>
      <c r="Q72" s="206">
        <f>PPA!Q$55</f>
        <v>1763.0481485260129</v>
      </c>
      <c r="R72" s="206">
        <f>PPA!R$55</f>
        <v>1832.4881973175991</v>
      </c>
      <c r="S72" s="206">
        <f>PPA!S$55</f>
        <v>1796.558197642717</v>
      </c>
      <c r="T72" s="206">
        <f>PPA!T$55</f>
        <v>1755.6571086900269</v>
      </c>
      <c r="U72" s="206">
        <f>PPA!U$55</f>
        <v>1604.0153244574849</v>
      </c>
      <c r="V72" s="206">
        <f>PPA!V$55</f>
        <v>1513.988791761115</v>
      </c>
      <c r="W72" s="206">
        <f>PPA!W$55</f>
        <v>1760.12446684017</v>
      </c>
    </row>
    <row r="73" spans="1:23" ht="12" customHeight="1" x14ac:dyDescent="0.25">
      <c r="A73" s="20" t="s">
        <v>61</v>
      </c>
      <c r="B73" s="208">
        <f>FBT!B$12</f>
        <v>27523.25816929981</v>
      </c>
      <c r="C73" s="208">
        <f>FBT!C$12</f>
        <v>28034.955352477238</v>
      </c>
      <c r="D73" s="208">
        <f>FBT!D$12</f>
        <v>29053.04392349772</v>
      </c>
      <c r="E73" s="208">
        <f>FBT!E$12</f>
        <v>29365.400563834621</v>
      </c>
      <c r="F73" s="208">
        <f>FBT!F$12</f>
        <v>29139.458361590681</v>
      </c>
      <c r="G73" s="208">
        <f>FBT!G$12</f>
        <v>27792.686394242239</v>
      </c>
      <c r="H73" s="208">
        <f>FBT!H$12</f>
        <v>26413.492767191179</v>
      </c>
      <c r="I73" s="208">
        <f>FBT!I$12</f>
        <v>26711.057493967441</v>
      </c>
      <c r="J73" s="208">
        <f>FBT!J$12</f>
        <v>26302.938714967459</v>
      </c>
      <c r="K73" s="208">
        <f>FBT!K$12</f>
        <v>25165.32891267577</v>
      </c>
      <c r="L73" s="208">
        <f>FBT!L$12</f>
        <v>25924.70347593445</v>
      </c>
      <c r="M73" s="208">
        <f>FBT!M$12</f>
        <v>26021.623806725231</v>
      </c>
      <c r="N73" s="208">
        <f>FBT!N$12</f>
        <v>26285.649636682068</v>
      </c>
      <c r="O73" s="208">
        <f>FBT!O$12</f>
        <v>25946.13472219032</v>
      </c>
      <c r="P73" s="208">
        <f>FBT!P$12</f>
        <v>26314.230365099051</v>
      </c>
      <c r="Q73" s="208">
        <f>FBT!Q$12</f>
        <v>26517.30364199225</v>
      </c>
      <c r="R73" s="208">
        <f>FBT!R$12</f>
        <v>27419.80826410908</v>
      </c>
      <c r="S73" s="208">
        <f>FBT!S$12</f>
        <v>27542.163707114749</v>
      </c>
      <c r="T73" s="208">
        <f>FBT!T$12</f>
        <v>28005.02209125381</v>
      </c>
      <c r="U73" s="208">
        <f>FBT!U$12</f>
        <v>27554.67990115867</v>
      </c>
      <c r="V73" s="208">
        <f>FBT!V$12</f>
        <v>27240.01392304432</v>
      </c>
      <c r="W73" s="208">
        <f>FBT!W$12</f>
        <v>28856.389928361201</v>
      </c>
    </row>
    <row r="74" spans="1:23" ht="12" customHeight="1" x14ac:dyDescent="0.25">
      <c r="A74" s="14" t="s">
        <v>62</v>
      </c>
      <c r="B74" s="206">
        <f>TRE!B$12</f>
        <v>7903.1142656489919</v>
      </c>
      <c r="C74" s="206">
        <f>TRE!C$12</f>
        <v>8116.6777554290175</v>
      </c>
      <c r="D74" s="206">
        <f>TRE!D$12</f>
        <v>7786.9555494451361</v>
      </c>
      <c r="E74" s="206">
        <f>TRE!E$12</f>
        <v>8372.7357654130192</v>
      </c>
      <c r="F74" s="206">
        <f>TRE!F$12</f>
        <v>8534.5876614076078</v>
      </c>
      <c r="G74" s="206">
        <f>TRE!G$12</f>
        <v>8168.2974040075924</v>
      </c>
      <c r="H74" s="206">
        <f>TRE!H$12</f>
        <v>7960.6090500287301</v>
      </c>
      <c r="I74" s="206">
        <f>TRE!I$12</f>
        <v>8048.9764396013661</v>
      </c>
      <c r="J74" s="206">
        <f>TRE!J$12</f>
        <v>7620.316686491853</v>
      </c>
      <c r="K74" s="206">
        <f>TRE!K$12</f>
        <v>6609.572050763205</v>
      </c>
      <c r="L74" s="206">
        <f>TRE!L$12</f>
        <v>7209.1986953616888</v>
      </c>
      <c r="M74" s="206">
        <f>TRE!M$12</f>
        <v>6970.2776744777766</v>
      </c>
      <c r="N74" s="206">
        <f>TRE!N$12</f>
        <v>6990.5928031038957</v>
      </c>
      <c r="O74" s="206">
        <f>TRE!O$12</f>
        <v>7157.1658580446392</v>
      </c>
      <c r="P74" s="206">
        <f>TRE!P$12</f>
        <v>6819.5574207925947</v>
      </c>
      <c r="Q74" s="206">
        <f>TRE!Q$12</f>
        <v>6848.1310827617854</v>
      </c>
      <c r="R74" s="206">
        <f>TRE!R$12</f>
        <v>7312.2467199409084</v>
      </c>
      <c r="S74" s="206">
        <f>TRE!S$12</f>
        <v>7407.4817893164327</v>
      </c>
      <c r="T74" s="206">
        <f>TRE!T$12</f>
        <v>7541.5283091164956</v>
      </c>
      <c r="U74" s="206">
        <f>TRE!U$12</f>
        <v>7418.4927259860069</v>
      </c>
      <c r="V74" s="206">
        <f>TRE!V$12</f>
        <v>6740.0749777418832</v>
      </c>
      <c r="W74" s="206">
        <f>TRE!W$12</f>
        <v>7101.3573241381127</v>
      </c>
    </row>
    <row r="75" spans="1:23" ht="12" customHeight="1" x14ac:dyDescent="0.25">
      <c r="A75" s="14" t="s">
        <v>63</v>
      </c>
      <c r="B75" s="206">
        <f>MAE!B$12</f>
        <v>16979.065129156948</v>
      </c>
      <c r="C75" s="206">
        <f>MAE!C$12</f>
        <v>17468.02990151526</v>
      </c>
      <c r="D75" s="206">
        <f>MAE!D$12</f>
        <v>17198.763323457719</v>
      </c>
      <c r="E75" s="206">
        <f>MAE!E$12</f>
        <v>18906.962616392051</v>
      </c>
      <c r="F75" s="206">
        <f>MAE!F$12</f>
        <v>19102.152387673679</v>
      </c>
      <c r="G75" s="206">
        <f>MAE!G$12</f>
        <v>18915.426755402841</v>
      </c>
      <c r="H75" s="206">
        <f>MAE!H$12</f>
        <v>18976.04358500781</v>
      </c>
      <c r="I75" s="206">
        <f>MAE!I$12</f>
        <v>18962.08405100026</v>
      </c>
      <c r="J75" s="206">
        <f>MAE!J$12</f>
        <v>19855.489421689021</v>
      </c>
      <c r="K75" s="206">
        <f>MAE!K$12</f>
        <v>17118.529826000671</v>
      </c>
      <c r="L75" s="206">
        <f>MAE!L$12</f>
        <v>18413.480829242329</v>
      </c>
      <c r="M75" s="206">
        <f>MAE!M$12</f>
        <v>17949.656679729978</v>
      </c>
      <c r="N75" s="206">
        <f>MAE!N$12</f>
        <v>17477.503218557511</v>
      </c>
      <c r="O75" s="206">
        <f>MAE!O$12</f>
        <v>17722.459628901881</v>
      </c>
      <c r="P75" s="206">
        <f>MAE!P$12</f>
        <v>17059.180117630029</v>
      </c>
      <c r="Q75" s="206">
        <f>MAE!Q$12</f>
        <v>16690.72087495833</v>
      </c>
      <c r="R75" s="206">
        <f>MAE!R$12</f>
        <v>16920.817248715579</v>
      </c>
      <c r="S75" s="206">
        <f>MAE!S$12</f>
        <v>17271.15273475261</v>
      </c>
      <c r="T75" s="206">
        <f>MAE!T$12</f>
        <v>17197.301842514069</v>
      </c>
      <c r="U75" s="206">
        <f>MAE!U$12</f>
        <v>16962.77053723787</v>
      </c>
      <c r="V75" s="206">
        <f>MAE!V$12</f>
        <v>15701.61806572388</v>
      </c>
      <c r="W75" s="206">
        <f>MAE!W$12</f>
        <v>17200.31978595928</v>
      </c>
    </row>
    <row r="76" spans="1:23" ht="12" customHeight="1" x14ac:dyDescent="0.25">
      <c r="A76" s="14" t="s">
        <v>64</v>
      </c>
      <c r="B76" s="206">
        <f>TEL!B$12</f>
        <v>9756.8662398830947</v>
      </c>
      <c r="C76" s="206">
        <f>TEL!C$12</f>
        <v>9639.1340192065236</v>
      </c>
      <c r="D76" s="206">
        <f>TEL!D$12</f>
        <v>9577.9514878856571</v>
      </c>
      <c r="E76" s="206">
        <f>TEL!E$12</f>
        <v>9479.1234255713989</v>
      </c>
      <c r="F76" s="206">
        <f>TEL!F$12</f>
        <v>8837.7845369247043</v>
      </c>
      <c r="G76" s="206">
        <f>TEL!G$12</f>
        <v>7195.1620461023522</v>
      </c>
      <c r="H76" s="206">
        <f>TEL!H$12</f>
        <v>6577.9182499998969</v>
      </c>
      <c r="I76" s="206">
        <f>TEL!I$12</f>
        <v>5987.7417663941942</v>
      </c>
      <c r="J76" s="206">
        <f>TEL!J$12</f>
        <v>5302.7821912963354</v>
      </c>
      <c r="K76" s="206">
        <f>TEL!K$12</f>
        <v>4491.0012738593696</v>
      </c>
      <c r="L76" s="206">
        <f>TEL!L$12</f>
        <v>4438.2117314182751</v>
      </c>
      <c r="M76" s="206">
        <f>TEL!M$12</f>
        <v>4203.9990079951294</v>
      </c>
      <c r="N76" s="206">
        <f>TEL!N$12</f>
        <v>3998.9402781878398</v>
      </c>
      <c r="O76" s="206">
        <f>TEL!O$12</f>
        <v>3858.8471079985638</v>
      </c>
      <c r="P76" s="206">
        <f>TEL!P$12</f>
        <v>3713.952911655902</v>
      </c>
      <c r="Q76" s="206">
        <f>TEL!Q$12</f>
        <v>3698.662445394973</v>
      </c>
      <c r="R76" s="206">
        <f>TEL!R$12</f>
        <v>3691.6152720225869</v>
      </c>
      <c r="S76" s="206">
        <f>TEL!S$12</f>
        <v>3718.8140354366369</v>
      </c>
      <c r="T76" s="206">
        <f>TEL!T$12</f>
        <v>3698.3110142804039</v>
      </c>
      <c r="U76" s="206">
        <f>TEL!U$12</f>
        <v>3612.7445365838248</v>
      </c>
      <c r="V76" s="206">
        <f>TEL!V$12</f>
        <v>3216.7386299486652</v>
      </c>
      <c r="W76" s="206">
        <f>TEL!W$12</f>
        <v>3385.3200318119311</v>
      </c>
    </row>
    <row r="77" spans="1:23" ht="12" customHeight="1" x14ac:dyDescent="0.25">
      <c r="A77" s="14" t="s">
        <v>65</v>
      </c>
      <c r="B77" s="206">
        <f>WWP!B$12</f>
        <v>6474.7755301560637</v>
      </c>
      <c r="C77" s="206">
        <f>WWP!C$12</f>
        <v>6176.1692112769651</v>
      </c>
      <c r="D77" s="206">
        <f>WWP!D$12</f>
        <v>6287.0275884817302</v>
      </c>
      <c r="E77" s="206">
        <f>WWP!E$12</f>
        <v>6877.9886103523477</v>
      </c>
      <c r="F77" s="206">
        <f>WWP!F$12</f>
        <v>7619.9660389226883</v>
      </c>
      <c r="G77" s="206">
        <f>WWP!G$12</f>
        <v>7275.2361060954672</v>
      </c>
      <c r="H77" s="206">
        <f>WWP!H$12</f>
        <v>7003.2611046532229</v>
      </c>
      <c r="I77" s="206">
        <f>WWP!I$12</f>
        <v>7567.0061565355154</v>
      </c>
      <c r="J77" s="206">
        <f>WWP!J$12</f>
        <v>7440.060600195141</v>
      </c>
      <c r="K77" s="206">
        <f>WWP!K$12</f>
        <v>7165.6224752455664</v>
      </c>
      <c r="L77" s="206">
        <f>WWP!L$12</f>
        <v>7749.0222135149697</v>
      </c>
      <c r="M77" s="206">
        <f>WWP!M$12</f>
        <v>7893.7930108544997</v>
      </c>
      <c r="N77" s="206">
        <f>WWP!N$12</f>
        <v>7874.208526221385</v>
      </c>
      <c r="O77" s="206">
        <f>WWP!O$12</f>
        <v>7987.5182532552271</v>
      </c>
      <c r="P77" s="206">
        <f>WWP!P$12</f>
        <v>7834.008437698044</v>
      </c>
      <c r="Q77" s="206">
        <f>WWP!Q$12</f>
        <v>8092.0054261134947</v>
      </c>
      <c r="R77" s="206">
        <f>WWP!R$12</f>
        <v>8503.8499268441774</v>
      </c>
      <c r="S77" s="206">
        <f>WWP!S$12</f>
        <v>8635.4569872914635</v>
      </c>
      <c r="T77" s="206">
        <f>WWP!T$12</f>
        <v>8757.0608868728668</v>
      </c>
      <c r="U77" s="206">
        <f>WWP!U$12</f>
        <v>8542.6088777990753</v>
      </c>
      <c r="V77" s="206">
        <f>WWP!V$12</f>
        <v>8609.5844353380635</v>
      </c>
      <c r="W77" s="206">
        <f>WWP!W$12</f>
        <v>9358.8496214730258</v>
      </c>
    </row>
    <row r="78" spans="1:23" ht="12" customHeight="1" x14ac:dyDescent="0.25">
      <c r="A78" s="21" t="s">
        <v>66</v>
      </c>
      <c r="B78" s="209">
        <f>OIS!B$12</f>
        <v>29485.49110763528</v>
      </c>
      <c r="C78" s="209">
        <f>OIS!C$12</f>
        <v>29857.011718172289</v>
      </c>
      <c r="D78" s="209">
        <f>OIS!D$12</f>
        <v>29705.166908194271</v>
      </c>
      <c r="E78" s="209">
        <f>OIS!E$12</f>
        <v>26331.400605186209</v>
      </c>
      <c r="F78" s="209">
        <f>OIS!F$12</f>
        <v>26257.054769536051</v>
      </c>
      <c r="G78" s="209">
        <f>OIS!G$12</f>
        <v>30691.493376315651</v>
      </c>
      <c r="H78" s="209">
        <f>OIS!H$12</f>
        <v>29225.234854670289</v>
      </c>
      <c r="I78" s="209">
        <f>OIS!I$12</f>
        <v>30331.053339264541</v>
      </c>
      <c r="J78" s="209">
        <f>OIS!J$12</f>
        <v>29560.270067468191</v>
      </c>
      <c r="K78" s="209">
        <f>OIS!K$12</f>
        <v>24531.86035616395</v>
      </c>
      <c r="L78" s="209">
        <f>OIS!L$12</f>
        <v>27262.591922135711</v>
      </c>
      <c r="M78" s="209">
        <f>OIS!M$12</f>
        <v>22754.898201507101</v>
      </c>
      <c r="N78" s="209">
        <f>OIS!N$12</f>
        <v>23061.200935158871</v>
      </c>
      <c r="O78" s="209">
        <f>OIS!O$12</f>
        <v>22617.046500953089</v>
      </c>
      <c r="P78" s="209">
        <f>OIS!P$12</f>
        <v>22203.60133978026</v>
      </c>
      <c r="Q78" s="209">
        <f>OIS!Q$12</f>
        <v>21687.027759442561</v>
      </c>
      <c r="R78" s="209">
        <f>OIS!R$12</f>
        <v>22128.5957737319</v>
      </c>
      <c r="S78" s="209">
        <f>OIS!S$12</f>
        <v>22547.57005415345</v>
      </c>
      <c r="T78" s="209">
        <f>OIS!T$12</f>
        <v>23343.019271365349</v>
      </c>
      <c r="U78" s="209">
        <f>OIS!U$12</f>
        <v>24263.346470824112</v>
      </c>
      <c r="V78" s="209">
        <f>OIS!V$12</f>
        <v>22627.901580341291</v>
      </c>
      <c r="W78" s="209">
        <f>OIS!W$12</f>
        <v>24922.136955308339</v>
      </c>
    </row>
    <row r="80" spans="1:23" ht="12" customHeight="1" x14ac:dyDescent="0.25">
      <c r="A80" s="30" t="s">
        <v>82</v>
      </c>
      <c r="B80" s="205"/>
      <c r="C80" s="205"/>
      <c r="D80" s="205"/>
      <c r="E80" s="205"/>
      <c r="F80" s="205"/>
      <c r="G80" s="205"/>
      <c r="H80" s="205"/>
      <c r="I80" s="205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</row>
    <row r="81" spans="1:23" ht="12" customHeight="1" x14ac:dyDescent="0.25">
      <c r="A81" s="31" t="s">
        <v>68</v>
      </c>
      <c r="B81" s="212">
        <v>99359.169647463452</v>
      </c>
      <c r="C81" s="212">
        <v>99453.771281169407</v>
      </c>
      <c r="D81" s="212">
        <v>99055.82502149613</v>
      </c>
      <c r="E81" s="212">
        <v>97790.273946689587</v>
      </c>
      <c r="F81" s="212">
        <v>99497.237317282867</v>
      </c>
      <c r="G81" s="212">
        <v>101543.07850386931</v>
      </c>
      <c r="H81" s="212">
        <v>101637.94591573515</v>
      </c>
      <c r="I81" s="212">
        <v>101551.41134995699</v>
      </c>
      <c r="J81" s="212">
        <v>99014.810146173666</v>
      </c>
      <c r="K81" s="212">
        <v>90223.144024075678</v>
      </c>
      <c r="L81" s="212">
        <v>95138.701719690449</v>
      </c>
      <c r="M81" s="212">
        <v>93368.359071367144</v>
      </c>
      <c r="N81" s="212">
        <v>89460.548323301802</v>
      </c>
      <c r="O81" s="212">
        <v>86807.68142734305</v>
      </c>
      <c r="P81" s="212">
        <v>88771.024505588983</v>
      </c>
      <c r="Q81" s="212">
        <v>86040.698194325028</v>
      </c>
      <c r="R81" s="212">
        <v>85803.26835769559</v>
      </c>
      <c r="S81" s="212">
        <v>92506.559931212381</v>
      </c>
      <c r="T81" s="212">
        <v>88954.903439380912</v>
      </c>
      <c r="U81" s="212">
        <v>88433.758555460008</v>
      </c>
      <c r="V81" s="212">
        <v>87892.306964746342</v>
      </c>
      <c r="W81" s="212">
        <v>89500.924419604475</v>
      </c>
    </row>
    <row r="82" spans="1:23" ht="12" customHeight="1" x14ac:dyDescent="0.25">
      <c r="A82" s="24" t="s">
        <v>30</v>
      </c>
      <c r="B82" s="215">
        <v>712.40034393809117</v>
      </c>
      <c r="C82" s="215">
        <v>730.59492691315552</v>
      </c>
      <c r="D82" s="215">
        <v>1009.0570937231297</v>
      </c>
      <c r="E82" s="215">
        <v>990.74875322441937</v>
      </c>
      <c r="F82" s="215">
        <v>1173.3976784178844</v>
      </c>
      <c r="G82" s="215">
        <v>1136.1649183147031</v>
      </c>
      <c r="H82" s="215">
        <v>1266.8657781599311</v>
      </c>
      <c r="I82" s="215">
        <v>1346.8134135855544</v>
      </c>
      <c r="J82" s="215">
        <v>1415.209114359415</v>
      </c>
      <c r="K82" s="215">
        <v>1059.6687876182286</v>
      </c>
      <c r="L82" s="215">
        <v>1225.073344797936</v>
      </c>
      <c r="M82" s="215">
        <v>1519.2827171109197</v>
      </c>
      <c r="N82" s="215">
        <v>1494.5539122957864</v>
      </c>
      <c r="O82" s="215">
        <v>1574.3419604471194</v>
      </c>
      <c r="P82" s="215">
        <v>1604.4864144453998</v>
      </c>
      <c r="Q82" s="215">
        <v>1637.2579535683576</v>
      </c>
      <c r="R82" s="215">
        <v>1665.4660361134997</v>
      </c>
      <c r="S82" s="215">
        <v>1733.1754084264833</v>
      </c>
      <c r="T82" s="215">
        <v>1756.4797076526227</v>
      </c>
      <c r="U82" s="215">
        <v>1634.4730868443683</v>
      </c>
      <c r="V82" s="215">
        <v>1523.0854686156492</v>
      </c>
      <c r="W82" s="215">
        <v>1590.2214961306961</v>
      </c>
    </row>
    <row r="83" spans="1:23" ht="12" customHeight="1" x14ac:dyDescent="0.25">
      <c r="A83" s="14" t="s">
        <v>31</v>
      </c>
      <c r="B83" s="206">
        <v>84147.393465176268</v>
      </c>
      <c r="C83" s="206">
        <v>84809.433533963907</v>
      </c>
      <c r="D83" s="206">
        <v>85545.239896818573</v>
      </c>
      <c r="E83" s="206">
        <v>83800.182459157353</v>
      </c>
      <c r="F83" s="206">
        <v>84709.268013757508</v>
      </c>
      <c r="G83" s="206">
        <v>86314.627343078246</v>
      </c>
      <c r="H83" s="206">
        <v>87533.252278589847</v>
      </c>
      <c r="I83" s="206">
        <v>86484.2649183147</v>
      </c>
      <c r="J83" s="206">
        <v>84294.918056749768</v>
      </c>
      <c r="K83" s="206">
        <v>77672.475666380065</v>
      </c>
      <c r="L83" s="206">
        <v>81139.918830610477</v>
      </c>
      <c r="M83" s="206">
        <v>78359.060275150463</v>
      </c>
      <c r="N83" s="206">
        <v>74762.984178847808</v>
      </c>
      <c r="O83" s="206">
        <v>71799.004729148728</v>
      </c>
      <c r="P83" s="206">
        <v>73210.921926053299</v>
      </c>
      <c r="Q83" s="206">
        <v>70694.567583834913</v>
      </c>
      <c r="R83" s="206">
        <v>70579.926483232994</v>
      </c>
      <c r="S83" s="206">
        <v>76012.770163370587</v>
      </c>
      <c r="T83" s="206">
        <v>72572.621926053311</v>
      </c>
      <c r="U83" s="206">
        <v>71582.802923473762</v>
      </c>
      <c r="V83" s="206">
        <v>71623.785124677554</v>
      </c>
      <c r="W83" s="206">
        <v>73887.83912295787</v>
      </c>
    </row>
    <row r="84" spans="1:23" ht="12" customHeight="1" x14ac:dyDescent="0.25">
      <c r="A84" s="18" t="s">
        <v>32</v>
      </c>
      <c r="B84" s="206">
        <v>612.35838349097162</v>
      </c>
      <c r="C84" s="206">
        <v>1002.8528804815131</v>
      </c>
      <c r="D84" s="206">
        <v>971.47919174548565</v>
      </c>
      <c r="E84" s="206">
        <v>387.57325881341353</v>
      </c>
      <c r="F84" s="206">
        <v>335.23215821152189</v>
      </c>
      <c r="G84" s="206">
        <v>470.5380911435941</v>
      </c>
      <c r="H84" s="206">
        <v>728.58280309544273</v>
      </c>
      <c r="I84" s="206">
        <v>908.01745485812557</v>
      </c>
      <c r="J84" s="206">
        <v>784.3516766981943</v>
      </c>
      <c r="K84" s="206">
        <v>286.66104901117797</v>
      </c>
      <c r="L84" s="206">
        <v>147.19329320722269</v>
      </c>
      <c r="M84" s="206">
        <v>394.84299226139296</v>
      </c>
      <c r="N84" s="206">
        <v>382.00627687016345</v>
      </c>
      <c r="O84" s="206">
        <v>356.07987962166806</v>
      </c>
      <c r="P84" s="206">
        <v>347.42527944969896</v>
      </c>
      <c r="Q84" s="206">
        <v>375.99914015477214</v>
      </c>
      <c r="R84" s="206">
        <v>253.20361134995699</v>
      </c>
      <c r="S84" s="206">
        <v>223.43009458297502</v>
      </c>
      <c r="T84" s="206">
        <v>234.1912295786758</v>
      </c>
      <c r="U84" s="206">
        <v>173.88847807394666</v>
      </c>
      <c r="V84" s="206">
        <v>231.0064488392089</v>
      </c>
      <c r="W84" s="206">
        <v>87.621840068787606</v>
      </c>
    </row>
    <row r="85" spans="1:23" ht="12" customHeight="1" x14ac:dyDescent="0.25">
      <c r="A85" s="18" t="s">
        <v>33</v>
      </c>
      <c r="B85" s="206">
        <v>2843.253912295786</v>
      </c>
      <c r="C85" s="206">
        <v>3403.8380911435934</v>
      </c>
      <c r="D85" s="206">
        <v>3543.6628546861566</v>
      </c>
      <c r="E85" s="206">
        <v>3229.9532244196043</v>
      </c>
      <c r="F85" s="206">
        <v>3682.7002579535683</v>
      </c>
      <c r="G85" s="206">
        <v>4076.3671539122943</v>
      </c>
      <c r="H85" s="206">
        <v>5143.2824591573517</v>
      </c>
      <c r="I85" s="206">
        <v>5590.2232158211509</v>
      </c>
      <c r="J85" s="206">
        <v>5678.1146173688721</v>
      </c>
      <c r="K85" s="206">
        <v>5767.2502149613083</v>
      </c>
      <c r="L85" s="206">
        <v>5739.4980223559751</v>
      </c>
      <c r="M85" s="206">
        <v>6297.1770421324163</v>
      </c>
      <c r="N85" s="206">
        <v>5920.1582115219253</v>
      </c>
      <c r="O85" s="206">
        <v>8622.0096302665497</v>
      </c>
      <c r="P85" s="206">
        <v>10228.633447979364</v>
      </c>
      <c r="Q85" s="206">
        <v>10657.29226139295</v>
      </c>
      <c r="R85" s="206">
        <v>10177.184522785899</v>
      </c>
      <c r="S85" s="206">
        <v>10919.019604471196</v>
      </c>
      <c r="T85" s="206">
        <v>11343.468873602755</v>
      </c>
      <c r="U85" s="206">
        <v>12030.60773860705</v>
      </c>
      <c r="V85" s="206">
        <v>10857.895958727431</v>
      </c>
      <c r="W85" s="206">
        <v>10418.533705932932</v>
      </c>
    </row>
    <row r="86" spans="1:23" ht="12" customHeight="1" x14ac:dyDescent="0.25">
      <c r="A86" s="18" t="s">
        <v>83</v>
      </c>
      <c r="B86" s="206">
        <v>3737.4300945829746</v>
      </c>
      <c r="C86" s="206">
        <v>3227.3870163370593</v>
      </c>
      <c r="D86" s="206">
        <v>3192.9123817712803</v>
      </c>
      <c r="E86" s="206">
        <v>2998.894239036973</v>
      </c>
      <c r="F86" s="206">
        <v>3153.7650902837486</v>
      </c>
      <c r="G86" s="206">
        <v>3355.7601891659497</v>
      </c>
      <c r="H86" s="206">
        <v>3164.98271711092</v>
      </c>
      <c r="I86" s="206">
        <v>3354.6840928632837</v>
      </c>
      <c r="J86" s="206">
        <v>3044.2454858125534</v>
      </c>
      <c r="K86" s="206">
        <v>2726.7597592433362</v>
      </c>
      <c r="L86" s="206">
        <v>3554.5534823731728</v>
      </c>
      <c r="M86" s="206">
        <v>2863.1252794496986</v>
      </c>
      <c r="N86" s="206">
        <v>2442.7082545141875</v>
      </c>
      <c r="O86" s="206">
        <v>2029.4097162510752</v>
      </c>
      <c r="P86" s="206">
        <v>1648.2330180567494</v>
      </c>
      <c r="Q86" s="206">
        <v>1551.2434221840069</v>
      </c>
      <c r="R86" s="206">
        <v>1731.011263972485</v>
      </c>
      <c r="S86" s="206">
        <v>1753.7104041272571</v>
      </c>
      <c r="T86" s="206">
        <v>1585.4633705932929</v>
      </c>
      <c r="U86" s="206">
        <v>1250.6461736887361</v>
      </c>
      <c r="V86" s="206">
        <v>1495.8954428202924</v>
      </c>
      <c r="W86" s="206">
        <v>1572.4337059329318</v>
      </c>
    </row>
    <row r="87" spans="1:23" ht="12" customHeight="1" x14ac:dyDescent="0.25">
      <c r="A87" s="18" t="s">
        <v>70</v>
      </c>
      <c r="B87" s="206">
        <v>3081.1670679277727</v>
      </c>
      <c r="C87" s="206">
        <v>3234.7949269131545</v>
      </c>
      <c r="D87" s="206">
        <v>3417.5885640584693</v>
      </c>
      <c r="E87" s="206">
        <v>2267.1408426483235</v>
      </c>
      <c r="F87" s="206">
        <v>1987.7706792777301</v>
      </c>
      <c r="G87" s="206">
        <v>2092.5616509028378</v>
      </c>
      <c r="H87" s="206">
        <v>2229.3297506448839</v>
      </c>
      <c r="I87" s="206">
        <v>2085.5172828890804</v>
      </c>
      <c r="J87" s="206">
        <v>2204.5430782459152</v>
      </c>
      <c r="K87" s="206">
        <v>2117.653138435081</v>
      </c>
      <c r="L87" s="206">
        <v>2008.9125537403265</v>
      </c>
      <c r="M87" s="206">
        <v>2061.5218400687872</v>
      </c>
      <c r="N87" s="206">
        <v>2096.3980223559761</v>
      </c>
      <c r="O87" s="206">
        <v>1589.0141014617366</v>
      </c>
      <c r="P87" s="206">
        <v>1565.7431642304387</v>
      </c>
      <c r="Q87" s="206">
        <v>1634.1937231298359</v>
      </c>
      <c r="R87" s="206">
        <v>1003.6564918314705</v>
      </c>
      <c r="S87" s="206">
        <v>960.19019776440234</v>
      </c>
      <c r="T87" s="206">
        <v>977.83774720550286</v>
      </c>
      <c r="U87" s="206">
        <v>828.69054170249353</v>
      </c>
      <c r="V87" s="206">
        <v>707.35683576956148</v>
      </c>
      <c r="W87" s="206">
        <v>526.20748065348232</v>
      </c>
    </row>
    <row r="88" spans="1:23" ht="12" customHeight="1" x14ac:dyDescent="0.25">
      <c r="A88" s="18" t="s">
        <v>34</v>
      </c>
      <c r="B88" s="206">
        <f t="shared" ref="B88:W88" si="5">IF(ABS(B83-B84-B85-B86-B87-B89)&lt;0.0000001,0,B83-B84-B85-B86-B87-B89)</f>
        <v>30405.524849527101</v>
      </c>
      <c r="C88" s="206">
        <f t="shared" si="5"/>
        <v>31627.139208942404</v>
      </c>
      <c r="D88" s="206">
        <f t="shared" si="5"/>
        <v>31755.348065348233</v>
      </c>
      <c r="E88" s="206">
        <f t="shared" si="5"/>
        <v>31173.842046431651</v>
      </c>
      <c r="F88" s="206">
        <f t="shared" si="5"/>
        <v>32397.1121238177</v>
      </c>
      <c r="G88" s="206">
        <f t="shared" si="5"/>
        <v>33177.518486672423</v>
      </c>
      <c r="H88" s="206">
        <f t="shared" si="5"/>
        <v>35090.376182287175</v>
      </c>
      <c r="I88" s="206">
        <f t="shared" si="5"/>
        <v>32793.93740326741</v>
      </c>
      <c r="J88" s="206">
        <f t="shared" si="5"/>
        <v>32741.806276870149</v>
      </c>
      <c r="K88" s="206">
        <f t="shared" si="5"/>
        <v>30682.047033533985</v>
      </c>
      <c r="L88" s="206">
        <f t="shared" si="5"/>
        <v>31139.757007738597</v>
      </c>
      <c r="M88" s="206">
        <f t="shared" si="5"/>
        <v>31536.786156491828</v>
      </c>
      <c r="N88" s="206">
        <f t="shared" si="5"/>
        <v>27890.527171109214</v>
      </c>
      <c r="O88" s="206">
        <f t="shared" si="5"/>
        <v>25590.620034393789</v>
      </c>
      <c r="P88" s="206">
        <f t="shared" si="5"/>
        <v>24727.007222699904</v>
      </c>
      <c r="Q88" s="206">
        <f t="shared" si="5"/>
        <v>23949.062338779018</v>
      </c>
      <c r="R88" s="206">
        <f t="shared" si="5"/>
        <v>25434.312897678392</v>
      </c>
      <c r="S88" s="206">
        <f t="shared" si="5"/>
        <v>25962.546689595867</v>
      </c>
      <c r="T88" s="206">
        <f t="shared" si="5"/>
        <v>27313.303697334486</v>
      </c>
      <c r="U88" s="206">
        <f t="shared" si="5"/>
        <v>27056.509630266548</v>
      </c>
      <c r="V88" s="206">
        <f t="shared" si="5"/>
        <v>26555.353654342216</v>
      </c>
      <c r="W88" s="206">
        <f t="shared" si="5"/>
        <v>26874.942820292352</v>
      </c>
    </row>
    <row r="89" spans="1:23" ht="12" customHeight="1" x14ac:dyDescent="0.25">
      <c r="A89" s="18" t="s">
        <v>84</v>
      </c>
      <c r="B89" s="206">
        <v>43467.659157351671</v>
      </c>
      <c r="C89" s="206">
        <v>42313.421410146184</v>
      </c>
      <c r="D89" s="206">
        <v>42664.248839208936</v>
      </c>
      <c r="E89" s="206">
        <v>43742.778847807385</v>
      </c>
      <c r="F89" s="206">
        <v>43152.68770421324</v>
      </c>
      <c r="G89" s="206">
        <v>43141.881771281165</v>
      </c>
      <c r="H89" s="206">
        <v>41176.698366294062</v>
      </c>
      <c r="I89" s="206">
        <v>41751.885468615641</v>
      </c>
      <c r="J89" s="206">
        <v>39841.856921754079</v>
      </c>
      <c r="K89" s="206">
        <v>36092.104471195176</v>
      </c>
      <c r="L89" s="206">
        <v>38550.004471195185</v>
      </c>
      <c r="M89" s="206">
        <v>35205.606964746345</v>
      </c>
      <c r="N89" s="206">
        <v>36031.186242476346</v>
      </c>
      <c r="O89" s="206">
        <v>33611.871367153908</v>
      </c>
      <c r="P89" s="206">
        <v>34693.879793637141</v>
      </c>
      <c r="Q89" s="206">
        <v>32526.776698194328</v>
      </c>
      <c r="R89" s="206">
        <v>31980.557695614785</v>
      </c>
      <c r="S89" s="206">
        <v>36193.873172828899</v>
      </c>
      <c r="T89" s="206">
        <v>31118.357007738603</v>
      </c>
      <c r="U89" s="206">
        <v>30242.460361134988</v>
      </c>
      <c r="V89" s="206">
        <v>31776.276784178845</v>
      </c>
      <c r="W89" s="206">
        <v>34408.099570077378</v>
      </c>
    </row>
    <row r="90" spans="1:23" ht="12" customHeight="1" x14ac:dyDescent="0.25">
      <c r="A90" s="14" t="s">
        <v>35</v>
      </c>
      <c r="B90" s="206">
        <v>14499.375838349095</v>
      </c>
      <c r="C90" s="206">
        <v>13913.742820292346</v>
      </c>
      <c r="D90" s="206">
        <v>12501.528030954425</v>
      </c>
      <c r="E90" s="206">
        <v>12999.342734307822</v>
      </c>
      <c r="F90" s="206">
        <v>13614.571625107477</v>
      </c>
      <c r="G90" s="206">
        <v>14092.286242476353</v>
      </c>
      <c r="H90" s="206">
        <v>12837.82785898538</v>
      </c>
      <c r="I90" s="206">
        <v>13720.33301805675</v>
      </c>
      <c r="J90" s="206">
        <v>13304.682975064488</v>
      </c>
      <c r="K90" s="206">
        <v>11490.999570077387</v>
      </c>
      <c r="L90" s="206">
        <v>12773.709544282026</v>
      </c>
      <c r="M90" s="206">
        <v>13490.016079105762</v>
      </c>
      <c r="N90" s="206">
        <v>13203.010232158211</v>
      </c>
      <c r="O90" s="206">
        <v>13434.334737747206</v>
      </c>
      <c r="P90" s="206">
        <v>13955.616165090283</v>
      </c>
      <c r="Q90" s="206">
        <v>13708.872656921754</v>
      </c>
      <c r="R90" s="206">
        <v>13557.875838349099</v>
      </c>
      <c r="S90" s="206">
        <v>14760.614359415307</v>
      </c>
      <c r="T90" s="206">
        <v>14625.801805674977</v>
      </c>
      <c r="U90" s="206">
        <v>15216.482545141871</v>
      </c>
      <c r="V90" s="206">
        <v>14745.436371453139</v>
      </c>
      <c r="W90" s="206">
        <v>14022.863800515905</v>
      </c>
    </row>
    <row r="91" spans="1:23" ht="12" customHeight="1" x14ac:dyDescent="0.25">
      <c r="A91" s="18" t="s">
        <v>72</v>
      </c>
      <c r="B91" s="206">
        <v>14499.375838349095</v>
      </c>
      <c r="C91" s="206">
        <v>13913.742820292346</v>
      </c>
      <c r="D91" s="206">
        <v>12501.528030954425</v>
      </c>
      <c r="E91" s="206">
        <v>12999.342734307822</v>
      </c>
      <c r="F91" s="206">
        <v>13614.571625107477</v>
      </c>
      <c r="G91" s="206">
        <v>14092.286242476353</v>
      </c>
      <c r="H91" s="206">
        <v>12837.82785898538</v>
      </c>
      <c r="I91" s="206">
        <v>13710.373172828891</v>
      </c>
      <c r="J91" s="206">
        <v>13304.682975064488</v>
      </c>
      <c r="K91" s="206">
        <v>11490.999570077387</v>
      </c>
      <c r="L91" s="206">
        <v>12758.542820292345</v>
      </c>
      <c r="M91" s="206">
        <v>13472.914703353397</v>
      </c>
      <c r="N91" s="206">
        <v>13188.225709372313</v>
      </c>
      <c r="O91" s="206">
        <v>13417.23336199484</v>
      </c>
      <c r="P91" s="206">
        <v>13936.699570077386</v>
      </c>
      <c r="Q91" s="206">
        <v>13691.651848667239</v>
      </c>
      <c r="R91" s="206">
        <v>13540.01014617369</v>
      </c>
      <c r="S91" s="206">
        <v>14743.12648323302</v>
      </c>
      <c r="T91" s="206">
        <v>14606.874204643163</v>
      </c>
      <c r="U91" s="206">
        <v>15192.776698194322</v>
      </c>
      <c r="V91" s="206">
        <v>14731.29845227859</v>
      </c>
      <c r="W91" s="206">
        <v>14005.556577815991</v>
      </c>
    </row>
    <row r="92" spans="1:23" ht="12" customHeight="1" x14ac:dyDescent="0.25">
      <c r="A92" s="18" t="s">
        <v>36</v>
      </c>
      <c r="B92" s="206">
        <v>0</v>
      </c>
      <c r="C92" s="206">
        <v>0</v>
      </c>
      <c r="D92" s="206">
        <v>0</v>
      </c>
      <c r="E92" s="206">
        <v>0</v>
      </c>
      <c r="F92" s="206">
        <v>0</v>
      </c>
      <c r="G92" s="206">
        <v>0</v>
      </c>
      <c r="H92" s="206">
        <v>0</v>
      </c>
      <c r="I92" s="206">
        <v>9.9598452278589846</v>
      </c>
      <c r="J92" s="206">
        <v>0</v>
      </c>
      <c r="K92" s="206">
        <v>0</v>
      </c>
      <c r="L92" s="206">
        <v>15.166723989681859</v>
      </c>
      <c r="M92" s="206">
        <v>17.101375752364579</v>
      </c>
      <c r="N92" s="206">
        <v>14.78452278589854</v>
      </c>
      <c r="O92" s="206">
        <v>17.101375752364579</v>
      </c>
      <c r="P92" s="206">
        <v>18.91659501289768</v>
      </c>
      <c r="Q92" s="206">
        <v>17.220808254514189</v>
      </c>
      <c r="R92" s="206">
        <v>17.865692175408419</v>
      </c>
      <c r="S92" s="206">
        <v>17.487876182287181</v>
      </c>
      <c r="T92" s="206">
        <v>18.92760103181427</v>
      </c>
      <c r="U92" s="206">
        <v>23.705846947549439</v>
      </c>
      <c r="V92" s="206">
        <v>14.13791917454858</v>
      </c>
      <c r="W92" s="206">
        <v>17.307222699914011</v>
      </c>
    </row>
    <row r="93" spans="1:23" ht="12" customHeight="1" x14ac:dyDescent="0.25">
      <c r="A93" s="14" t="s">
        <v>37</v>
      </c>
      <c r="B93" s="206">
        <v>0</v>
      </c>
      <c r="C93" s="206">
        <v>0</v>
      </c>
      <c r="D93" s="206">
        <v>0</v>
      </c>
      <c r="E93" s="206">
        <v>0</v>
      </c>
      <c r="F93" s="206">
        <v>0</v>
      </c>
      <c r="G93" s="206">
        <v>0</v>
      </c>
      <c r="H93" s="206">
        <v>0</v>
      </c>
      <c r="I93" s="206">
        <v>0</v>
      </c>
      <c r="J93" s="206">
        <v>0</v>
      </c>
      <c r="K93" s="206">
        <v>0</v>
      </c>
      <c r="L93" s="206">
        <v>0</v>
      </c>
      <c r="M93" s="206">
        <v>0</v>
      </c>
      <c r="N93" s="206">
        <v>0</v>
      </c>
      <c r="O93" s="206">
        <v>0</v>
      </c>
      <c r="P93" s="206">
        <v>0</v>
      </c>
      <c r="Q93" s="206">
        <v>0</v>
      </c>
      <c r="R93" s="206">
        <v>0</v>
      </c>
      <c r="S93" s="206">
        <v>0</v>
      </c>
      <c r="T93" s="206">
        <v>0</v>
      </c>
      <c r="U93" s="206">
        <v>0</v>
      </c>
      <c r="V93" s="206">
        <v>0</v>
      </c>
      <c r="W93" s="206">
        <v>0</v>
      </c>
    </row>
    <row r="94" spans="1:23" ht="12" customHeight="1" x14ac:dyDescent="0.25">
      <c r="A94" s="31" t="s">
        <v>80</v>
      </c>
      <c r="B94" s="212">
        <f t="shared" ref="B94:W94" si="6">SUM(B95:B96)</f>
        <v>99359.169647463452</v>
      </c>
      <c r="C94" s="212">
        <f t="shared" si="6"/>
        <v>99453.771281169407</v>
      </c>
      <c r="D94" s="212">
        <f t="shared" si="6"/>
        <v>99055.82502149613</v>
      </c>
      <c r="E94" s="212">
        <f t="shared" si="6"/>
        <v>97790.273946689587</v>
      </c>
      <c r="F94" s="212">
        <f t="shared" si="6"/>
        <v>99497.237317282867</v>
      </c>
      <c r="G94" s="212">
        <f t="shared" si="6"/>
        <v>101543.07850386931</v>
      </c>
      <c r="H94" s="212">
        <f t="shared" si="6"/>
        <v>101637.94591573515</v>
      </c>
      <c r="I94" s="212">
        <f t="shared" si="6"/>
        <v>101551.41134995699</v>
      </c>
      <c r="J94" s="212">
        <f t="shared" si="6"/>
        <v>99014.810146173666</v>
      </c>
      <c r="K94" s="212">
        <f t="shared" si="6"/>
        <v>90223.144024075678</v>
      </c>
      <c r="L94" s="212">
        <f t="shared" si="6"/>
        <v>95138.701719690449</v>
      </c>
      <c r="M94" s="212">
        <f t="shared" si="6"/>
        <v>93368.359071367144</v>
      </c>
      <c r="N94" s="212">
        <f t="shared" si="6"/>
        <v>89460.548323301802</v>
      </c>
      <c r="O94" s="212">
        <f t="shared" si="6"/>
        <v>86807.68142734305</v>
      </c>
      <c r="P94" s="212">
        <f t="shared" si="6"/>
        <v>88771.024505588983</v>
      </c>
      <c r="Q94" s="212">
        <f t="shared" si="6"/>
        <v>86040.698194325028</v>
      </c>
      <c r="R94" s="212">
        <f t="shared" si="6"/>
        <v>85803.26835769559</v>
      </c>
      <c r="S94" s="212">
        <f t="shared" si="6"/>
        <v>92506.559931212381</v>
      </c>
      <c r="T94" s="212">
        <f t="shared" si="6"/>
        <v>88954.903439380912</v>
      </c>
      <c r="U94" s="212">
        <f t="shared" si="6"/>
        <v>88433.758555460008</v>
      </c>
      <c r="V94" s="212">
        <f t="shared" si="6"/>
        <v>87892.306964746342</v>
      </c>
      <c r="W94" s="212">
        <f t="shared" si="6"/>
        <v>89500.924419604475</v>
      </c>
    </row>
    <row r="95" spans="1:23" ht="12" customHeight="1" x14ac:dyDescent="0.25">
      <c r="A95" s="24" t="s">
        <v>46</v>
      </c>
      <c r="B95" s="215">
        <f>CHI!B58</f>
        <v>76239.28709696373</v>
      </c>
      <c r="C95" s="215">
        <f>CHI!C58</f>
        <v>76594.2477513513</v>
      </c>
      <c r="D95" s="215">
        <f>CHI!D58</f>
        <v>75853.251250571571</v>
      </c>
      <c r="E95" s="215">
        <f>CHI!E58</f>
        <v>75729.977654837887</v>
      </c>
      <c r="F95" s="215">
        <f>CHI!F58</f>
        <v>76710.206790145967</v>
      </c>
      <c r="G95" s="215">
        <f>CHI!G58</f>
        <v>77972.239985124179</v>
      </c>
      <c r="H95" s="215">
        <f>CHI!H58</f>
        <v>77057.807288896962</v>
      </c>
      <c r="I95" s="215">
        <f>CHI!I58</f>
        <v>78083.764481033693</v>
      </c>
      <c r="J95" s="215">
        <f>CHI!J58</f>
        <v>75827.561701238548</v>
      </c>
      <c r="K95" s="215">
        <f>CHI!K58</f>
        <v>68132.160573993344</v>
      </c>
      <c r="L95" s="215">
        <f>CHI!L58</f>
        <v>72693.256902036534</v>
      </c>
      <c r="M95" s="215">
        <f>CHI!M58</f>
        <v>71202.080829141138</v>
      </c>
      <c r="N95" s="215">
        <f>CHI!N58</f>
        <v>70379.176787939039</v>
      </c>
      <c r="O95" s="215">
        <f>CHI!O58</f>
        <v>69197.853305542696</v>
      </c>
      <c r="P95" s="215">
        <f>CHI!P58</f>
        <v>72448.882888599313</v>
      </c>
      <c r="Q95" s="215">
        <f>CHI!Q58</f>
        <v>69109.574303970076</v>
      </c>
      <c r="R95" s="215">
        <f>CHI!R58</f>
        <v>69167.982226182023</v>
      </c>
      <c r="S95" s="215">
        <f>CHI!S58</f>
        <v>75756.250646900371</v>
      </c>
      <c r="T95" s="215">
        <f>CHI!T58</f>
        <v>72319.575295113507</v>
      </c>
      <c r="U95" s="215">
        <f>CHI!U58</f>
        <v>71629.818553216872</v>
      </c>
      <c r="V95" s="215">
        <f>CHI!V58</f>
        <v>71097.67038634757</v>
      </c>
      <c r="W95" s="215">
        <f>CHI!W58</f>
        <v>72031.899736361403</v>
      </c>
    </row>
    <row r="96" spans="1:23" ht="12" customHeight="1" x14ac:dyDescent="0.25">
      <c r="A96" s="21" t="s">
        <v>29</v>
      </c>
      <c r="B96" s="209">
        <v>23119.882550499722</v>
      </c>
      <c r="C96" s="209">
        <v>22859.523529818107</v>
      </c>
      <c r="D96" s="209">
        <v>23202.573770924559</v>
      </c>
      <c r="E96" s="209">
        <v>22060.296291851701</v>
      </c>
      <c r="F96" s="209">
        <v>22787.0305271369</v>
      </c>
      <c r="G96" s="209">
        <v>23570.838518745135</v>
      </c>
      <c r="H96" s="209">
        <v>24580.13862683819</v>
      </c>
      <c r="I96" s="209">
        <v>23467.646868923301</v>
      </c>
      <c r="J96" s="209">
        <v>23187.248444935118</v>
      </c>
      <c r="K96" s="209">
        <v>22090.983450082334</v>
      </c>
      <c r="L96" s="209">
        <v>22445.444817653915</v>
      </c>
      <c r="M96" s="209">
        <v>22166.278242226006</v>
      </c>
      <c r="N96" s="209">
        <v>19081.371535362763</v>
      </c>
      <c r="O96" s="209">
        <v>17609.828121800354</v>
      </c>
      <c r="P96" s="209">
        <v>16322.141616989669</v>
      </c>
      <c r="Q96" s="209">
        <v>16931.123890354953</v>
      </c>
      <c r="R96" s="209">
        <v>16635.286131513567</v>
      </c>
      <c r="S96" s="209">
        <v>16750.30928431201</v>
      </c>
      <c r="T96" s="209">
        <v>16635.328144267405</v>
      </c>
      <c r="U96" s="209">
        <v>16803.940002243136</v>
      </c>
      <c r="V96" s="209">
        <v>16794.636578398771</v>
      </c>
      <c r="W96" s="209">
        <v>17469.024683243071</v>
      </c>
    </row>
    <row r="98" spans="1:23" ht="12" customHeight="1" x14ac:dyDescent="0.25">
      <c r="A98" s="30" t="s">
        <v>85</v>
      </c>
      <c r="B98" s="205">
        <f t="shared" ref="B98:W98" si="7">SUM(B99,B102,B108,B112,B116,B120:B126)</f>
        <v>791136.81568332796</v>
      </c>
      <c r="C98" s="205">
        <f t="shared" si="7"/>
        <v>768684.56591611402</v>
      </c>
      <c r="D98" s="205">
        <f t="shared" si="7"/>
        <v>762228.37765241158</v>
      </c>
      <c r="E98" s="205">
        <f t="shared" si="7"/>
        <v>778397.89100404631</v>
      </c>
      <c r="F98" s="205">
        <f t="shared" si="7"/>
        <v>774095.14807669341</v>
      </c>
      <c r="G98" s="205">
        <f t="shared" si="7"/>
        <v>764987.60836007237</v>
      </c>
      <c r="H98" s="205">
        <f t="shared" si="7"/>
        <v>755522.90525867685</v>
      </c>
      <c r="I98" s="205">
        <f t="shared" si="7"/>
        <v>760504.54001138872</v>
      </c>
      <c r="J98" s="205">
        <f t="shared" si="7"/>
        <v>723368.5949221442</v>
      </c>
      <c r="K98" s="205">
        <f t="shared" si="7"/>
        <v>587560.96930545836</v>
      </c>
      <c r="L98" s="205">
        <f t="shared" si="7"/>
        <v>631806.05618638801</v>
      </c>
      <c r="M98" s="205">
        <f t="shared" si="7"/>
        <v>631670.9636643196</v>
      </c>
      <c r="N98" s="205">
        <f t="shared" si="7"/>
        <v>605442.89660816966</v>
      </c>
      <c r="O98" s="205">
        <f t="shared" si="7"/>
        <v>594869.92967302166</v>
      </c>
      <c r="P98" s="205">
        <f t="shared" si="7"/>
        <v>591921.38851560338</v>
      </c>
      <c r="Q98" s="205">
        <f t="shared" si="7"/>
        <v>590383.46918205975</v>
      </c>
      <c r="R98" s="205">
        <f t="shared" si="7"/>
        <v>595311.76064644032</v>
      </c>
      <c r="S98" s="205">
        <f t="shared" si="7"/>
        <v>605113.37464162521</v>
      </c>
      <c r="T98" s="205">
        <f t="shared" si="7"/>
        <v>609050.4277643197</v>
      </c>
      <c r="U98" s="205">
        <f t="shared" si="7"/>
        <v>591843.951977922</v>
      </c>
      <c r="V98" s="205">
        <f t="shared" si="7"/>
        <v>562132.50971179572</v>
      </c>
      <c r="W98" s="205">
        <f t="shared" si="7"/>
        <v>600538.61450959428</v>
      </c>
    </row>
    <row r="99" spans="1:23" ht="12" customHeight="1" x14ac:dyDescent="0.25">
      <c r="A99" s="25" t="s">
        <v>16</v>
      </c>
      <c r="B99" s="211">
        <f>ISI!B$54</f>
        <v>198253.14049203691</v>
      </c>
      <c r="C99" s="211">
        <f>ISI!C$54</f>
        <v>184175.61370219517</v>
      </c>
      <c r="D99" s="211">
        <f>ISI!D$54</f>
        <v>186699.92372565568</v>
      </c>
      <c r="E99" s="211">
        <f>ISI!E$54</f>
        <v>194865.66479002615</v>
      </c>
      <c r="F99" s="211">
        <f>ISI!F$54</f>
        <v>197380.47067142732</v>
      </c>
      <c r="G99" s="211">
        <f>ISI!G$54</f>
        <v>187468.98353737709</v>
      </c>
      <c r="H99" s="211">
        <f>ISI!H$54</f>
        <v>194278.81724577601</v>
      </c>
      <c r="I99" s="211">
        <f>ISI!I$54</f>
        <v>183934.91275341841</v>
      </c>
      <c r="J99" s="211">
        <f>ISI!J$54</f>
        <v>168561.98986308847</v>
      </c>
      <c r="K99" s="211">
        <f>ISI!K$54</f>
        <v>118000.25480074986</v>
      </c>
      <c r="L99" s="211">
        <f>ISI!L$54</f>
        <v>141753.99110884569</v>
      </c>
      <c r="M99" s="211">
        <f>ISI!M$54</f>
        <v>141337.52770225093</v>
      </c>
      <c r="N99" s="211">
        <f>ISI!N$54</f>
        <v>133267.27307949972</v>
      </c>
      <c r="O99" s="211">
        <f>ISI!O$54</f>
        <v>132822.67859320019</v>
      </c>
      <c r="P99" s="211">
        <f>ISI!P$54</f>
        <v>134252.86983016238</v>
      </c>
      <c r="Q99" s="211">
        <f>ISI!Q$54</f>
        <v>136945.86381820971</v>
      </c>
      <c r="R99" s="211">
        <f>ISI!R$54</f>
        <v>137387.93846057518</v>
      </c>
      <c r="S99" s="211">
        <f>ISI!S$54</f>
        <v>141464.52228466855</v>
      </c>
      <c r="T99" s="211">
        <f>ISI!T$54</f>
        <v>140638.46337307105</v>
      </c>
      <c r="U99" s="211">
        <f>ISI!U$54</f>
        <v>131404.64796454986</v>
      </c>
      <c r="V99" s="211">
        <f>ISI!V$54</f>
        <v>115139.35519985994</v>
      </c>
      <c r="W99" s="211">
        <f>ISI!W$54</f>
        <v>129825.40064676685</v>
      </c>
    </row>
    <row r="100" spans="1:23" ht="12" customHeight="1" x14ac:dyDescent="0.25">
      <c r="A100" s="14" t="s">
        <v>41</v>
      </c>
      <c r="B100" s="206">
        <f>ISI!B$55</f>
        <v>182634.02105303592</v>
      </c>
      <c r="C100" s="206">
        <f>ISI!C$55</f>
        <v>168771.41313959853</v>
      </c>
      <c r="D100" s="206">
        <f>ISI!D$55</f>
        <v>171899.13880042182</v>
      </c>
      <c r="E100" s="206">
        <f>ISI!E$55</f>
        <v>179615.13085425223</v>
      </c>
      <c r="F100" s="206">
        <f>ISI!F$55</f>
        <v>181734.59229865484</v>
      </c>
      <c r="G100" s="206">
        <f>ISI!G$55</f>
        <v>172407.13114713068</v>
      </c>
      <c r="H100" s="206">
        <f>ISI!H$55</f>
        <v>178106.97282757206</v>
      </c>
      <c r="I100" s="206">
        <f>ISI!I$55</f>
        <v>168390.61322966331</v>
      </c>
      <c r="J100" s="206">
        <f>ISI!J$55</f>
        <v>153793.96567103712</v>
      </c>
      <c r="K100" s="206">
        <f>ISI!K$55</f>
        <v>107012.50461188685</v>
      </c>
      <c r="L100" s="206">
        <f>ISI!L$55</f>
        <v>129734.79386590546</v>
      </c>
      <c r="M100" s="206">
        <f>ISI!M$55</f>
        <v>128894.28770486405</v>
      </c>
      <c r="N100" s="206">
        <f>ISI!N$55</f>
        <v>121499.46496001723</v>
      </c>
      <c r="O100" s="206">
        <f>ISI!O$55</f>
        <v>122159.7460646632</v>
      </c>
      <c r="P100" s="206">
        <f>ISI!P$55</f>
        <v>123420.76810489045</v>
      </c>
      <c r="Q100" s="206">
        <f>ISI!Q$55</f>
        <v>125822.33565943224</v>
      </c>
      <c r="R100" s="206">
        <f>ISI!R$55</f>
        <v>126648.87399878122</v>
      </c>
      <c r="S100" s="206">
        <f>ISI!S$55</f>
        <v>130391.72984265158</v>
      </c>
      <c r="T100" s="206">
        <f>ISI!T$55</f>
        <v>129106.09892345199</v>
      </c>
      <c r="U100" s="206">
        <f>ISI!U$55</f>
        <v>120775.32250860441</v>
      </c>
      <c r="V100" s="206">
        <f>ISI!V$55</f>
        <v>105319.61353520393</v>
      </c>
      <c r="W100" s="206">
        <f>ISI!W$55</f>
        <v>119180.90942825683</v>
      </c>
    </row>
    <row r="101" spans="1:23" ht="12" customHeight="1" x14ac:dyDescent="0.25">
      <c r="A101" s="14" t="s">
        <v>42</v>
      </c>
      <c r="B101" s="206">
        <f>ISI!B$56</f>
        <v>15619.119439000982</v>
      </c>
      <c r="C101" s="206">
        <f>ISI!C$56</f>
        <v>15404.200562596649</v>
      </c>
      <c r="D101" s="206">
        <f>ISI!D$56</f>
        <v>14800.784925233866</v>
      </c>
      <c r="E101" s="206">
        <f>ISI!E$56</f>
        <v>15250.533935773921</v>
      </c>
      <c r="F101" s="206">
        <f>ISI!F$56</f>
        <v>15645.878372772469</v>
      </c>
      <c r="G101" s="206">
        <f>ISI!G$56</f>
        <v>15061.852390246404</v>
      </c>
      <c r="H101" s="206">
        <f>ISI!H$56</f>
        <v>16171.844418203951</v>
      </c>
      <c r="I101" s="206">
        <f>ISI!I$56</f>
        <v>15544.2995237551</v>
      </c>
      <c r="J101" s="206">
        <f>ISI!J$56</f>
        <v>14768.02419205134</v>
      </c>
      <c r="K101" s="206">
        <f>ISI!K$56</f>
        <v>10987.750188863012</v>
      </c>
      <c r="L101" s="206">
        <f>ISI!L$56</f>
        <v>12019.197242940227</v>
      </c>
      <c r="M101" s="206">
        <f>ISI!M$56</f>
        <v>12443.239997386881</v>
      </c>
      <c r="N101" s="206">
        <f>ISI!N$56</f>
        <v>11767.808119482503</v>
      </c>
      <c r="O101" s="206">
        <f>ISI!O$56</f>
        <v>10662.932528537003</v>
      </c>
      <c r="P101" s="206">
        <f>ISI!P$56</f>
        <v>10832.101725271947</v>
      </c>
      <c r="Q101" s="206">
        <f>ISI!Q$56</f>
        <v>11123.528158777477</v>
      </c>
      <c r="R101" s="206">
        <f>ISI!R$56</f>
        <v>10739.064461793962</v>
      </c>
      <c r="S101" s="206">
        <f>ISI!S$56</f>
        <v>11072.792442016984</v>
      </c>
      <c r="T101" s="206">
        <f>ISI!T$56</f>
        <v>11532.364449619059</v>
      </c>
      <c r="U101" s="206">
        <f>ISI!U$56</f>
        <v>10629.325455945449</v>
      </c>
      <c r="V101" s="206">
        <f>ISI!V$56</f>
        <v>9819.7416646560177</v>
      </c>
      <c r="W101" s="206">
        <f>ISI!W$56</f>
        <v>10644.491218510033</v>
      </c>
    </row>
    <row r="102" spans="1:23" ht="12" customHeight="1" x14ac:dyDescent="0.25">
      <c r="A102" s="13" t="s">
        <v>20</v>
      </c>
      <c r="B102" s="207">
        <f>NFM!B$73</f>
        <v>20611.024775386642</v>
      </c>
      <c r="C102" s="207">
        <f>NFM!C$73</f>
        <v>19970.782402724926</v>
      </c>
      <c r="D102" s="207">
        <f>NFM!D$73</f>
        <v>20443.21484750809</v>
      </c>
      <c r="E102" s="207">
        <f>NFM!E$73</f>
        <v>19745.806166343555</v>
      </c>
      <c r="F102" s="207">
        <f>NFM!F$73</f>
        <v>19856.605721693784</v>
      </c>
      <c r="G102" s="207">
        <f>NFM!G$73</f>
        <v>19374.185928774608</v>
      </c>
      <c r="H102" s="207">
        <f>NFM!H$73</f>
        <v>18461.435397791283</v>
      </c>
      <c r="I102" s="207">
        <f>NFM!I$73</f>
        <v>18292.54733203974</v>
      </c>
      <c r="J102" s="207">
        <f>NFM!J$73</f>
        <v>17879.582370992663</v>
      </c>
      <c r="K102" s="207">
        <f>NFM!K$73</f>
        <v>14249.564981989895</v>
      </c>
      <c r="L102" s="207">
        <f>NFM!L$73</f>
        <v>15435.962509986392</v>
      </c>
      <c r="M102" s="207">
        <f>NFM!M$73</f>
        <v>15944.00094219327</v>
      </c>
      <c r="N102" s="207">
        <f>NFM!N$73</f>
        <v>14432.070140831242</v>
      </c>
      <c r="O102" s="207">
        <f>NFM!O$73</f>
        <v>14555.366319243389</v>
      </c>
      <c r="P102" s="207">
        <f>NFM!P$73</f>
        <v>14167.453384139193</v>
      </c>
      <c r="Q102" s="207">
        <f>NFM!Q$73</f>
        <v>14843.636495121867</v>
      </c>
      <c r="R102" s="207">
        <f>NFM!R$73</f>
        <v>15267.911934006315</v>
      </c>
      <c r="S102" s="207">
        <f>NFM!S$73</f>
        <v>14667.481421998449</v>
      </c>
      <c r="T102" s="207">
        <f>NFM!T$73</f>
        <v>15398.56456538213</v>
      </c>
      <c r="U102" s="207">
        <f>NFM!U$73</f>
        <v>15129.315763434874</v>
      </c>
      <c r="V102" s="207">
        <f>NFM!V$73</f>
        <v>14453.915004023098</v>
      </c>
      <c r="W102" s="207">
        <f>NFM!W$73</f>
        <v>15326.585699089224</v>
      </c>
    </row>
    <row r="103" spans="1:23" ht="12" customHeight="1" x14ac:dyDescent="0.25">
      <c r="A103" s="14" t="s">
        <v>43</v>
      </c>
      <c r="B103" s="206">
        <f>NFM!B$74</f>
        <v>4844.4856110727706</v>
      </c>
      <c r="C103" s="206">
        <f>NFM!C$74</f>
        <v>4302.4248903074522</v>
      </c>
      <c r="D103" s="206">
        <f>NFM!D$74</f>
        <v>4896.2194264571499</v>
      </c>
      <c r="E103" s="206">
        <f>NFM!E$74</f>
        <v>5005.1438499904152</v>
      </c>
      <c r="F103" s="206">
        <f>NFM!F$74</f>
        <v>5291.4924224040224</v>
      </c>
      <c r="G103" s="206">
        <f>NFM!G$74</f>
        <v>5106.9963493495379</v>
      </c>
      <c r="H103" s="206">
        <f>NFM!H$74</f>
        <v>5320.1863020163964</v>
      </c>
      <c r="I103" s="206">
        <f>NFM!I$74</f>
        <v>4551.3567069075816</v>
      </c>
      <c r="J103" s="206">
        <f>NFM!J$74</f>
        <v>4398.49804207956</v>
      </c>
      <c r="K103" s="206">
        <f>NFM!K$74</f>
        <v>3317.641390550898</v>
      </c>
      <c r="L103" s="206">
        <f>NFM!L$74</f>
        <v>4031.380169554262</v>
      </c>
      <c r="M103" s="206">
        <f>NFM!M$74</f>
        <v>4201.0137186628644</v>
      </c>
      <c r="N103" s="206">
        <f>NFM!N$74</f>
        <v>3526.8584755607212</v>
      </c>
      <c r="O103" s="206">
        <f>NFM!O$74</f>
        <v>3723.1896440866162</v>
      </c>
      <c r="P103" s="206">
        <f>NFM!P$74</f>
        <v>3466.984829350105</v>
      </c>
      <c r="Q103" s="206">
        <f>NFM!Q$74</f>
        <v>3669.4226698111679</v>
      </c>
      <c r="R103" s="206">
        <f>NFM!R$74</f>
        <v>3731.3061943327589</v>
      </c>
      <c r="S103" s="206">
        <f>NFM!S$74</f>
        <v>3400.0794958910892</v>
      </c>
      <c r="T103" s="206">
        <f>NFM!T$74</f>
        <v>3733.0989753994199</v>
      </c>
      <c r="U103" s="206">
        <f>NFM!U$74</f>
        <v>3735.5048539923132</v>
      </c>
      <c r="V103" s="206">
        <f>NFM!V$74</f>
        <v>3648.0870124094431</v>
      </c>
      <c r="W103" s="206">
        <f>NFM!W$74</f>
        <v>3848.9191349567909</v>
      </c>
    </row>
    <row r="104" spans="1:23" ht="12" customHeight="1" x14ac:dyDescent="0.25">
      <c r="A104" s="14" t="s">
        <v>56</v>
      </c>
      <c r="B104" s="206">
        <f>NFM!B$75</f>
        <v>5631.0389591956991</v>
      </c>
      <c r="C104" s="206">
        <f>NFM!C$75</f>
        <v>5603.4277517689789</v>
      </c>
      <c r="D104" s="206">
        <f>NFM!D$75</f>
        <v>5713.6522553364539</v>
      </c>
      <c r="E104" s="206">
        <f>NFM!E$75</f>
        <v>5712.6205352790166</v>
      </c>
      <c r="F104" s="206">
        <f>NFM!F$75</f>
        <v>5804.6071852513332</v>
      </c>
      <c r="G104" s="206">
        <f>NFM!G$75</f>
        <v>5813.8356653668488</v>
      </c>
      <c r="H104" s="206">
        <f>NFM!H$75</f>
        <v>5507.2035635980528</v>
      </c>
      <c r="I104" s="206">
        <f>NFM!I$75</f>
        <v>5800.8614162462809</v>
      </c>
      <c r="J104" s="206">
        <f>NFM!J$75</f>
        <v>5822.6375997030655</v>
      </c>
      <c r="K104" s="206">
        <f>NFM!K$75</f>
        <v>4328.8078762364648</v>
      </c>
      <c r="L104" s="206">
        <f>NFM!L$75</f>
        <v>4602.3309436359023</v>
      </c>
      <c r="M104" s="206">
        <f>NFM!M$75</f>
        <v>4958.4685478614765</v>
      </c>
      <c r="N104" s="206">
        <f>NFM!N$75</f>
        <v>4434.7917583280851</v>
      </c>
      <c r="O104" s="206">
        <f>NFM!O$75</f>
        <v>4367.4286215333914</v>
      </c>
      <c r="P104" s="206">
        <f>NFM!P$75</f>
        <v>4273.5021786200787</v>
      </c>
      <c r="Q104" s="206">
        <f>NFM!Q$75</f>
        <v>4474.867667286554</v>
      </c>
      <c r="R104" s="206">
        <f>NFM!R$75</f>
        <v>4544.9413936481778</v>
      </c>
      <c r="S104" s="206">
        <f>NFM!S$75</f>
        <v>4512.1896536754493</v>
      </c>
      <c r="T104" s="206">
        <f>NFM!T$75</f>
        <v>4560.1798846335141</v>
      </c>
      <c r="U104" s="206">
        <f>NFM!U$75</f>
        <v>4322.1542524587267</v>
      </c>
      <c r="V104" s="206">
        <f>NFM!V$75</f>
        <v>4104.7335104012272</v>
      </c>
      <c r="W104" s="206">
        <f>NFM!W$75</f>
        <v>4224.316202336262</v>
      </c>
    </row>
    <row r="105" spans="1:23" ht="12" customHeight="1" x14ac:dyDescent="0.25">
      <c r="A105" s="26" t="s">
        <v>44</v>
      </c>
      <c r="B105" s="213">
        <f>NFM!B$76</f>
        <v>5022.6873301584883</v>
      </c>
      <c r="C105" s="213">
        <f>NFM!C$76</f>
        <v>4986.0153134703723</v>
      </c>
      <c r="D105" s="213">
        <f>NFM!D$76</f>
        <v>5098.3497583132876</v>
      </c>
      <c r="E105" s="213">
        <f>NFM!E$76</f>
        <v>5139.5694809484521</v>
      </c>
      <c r="F105" s="213">
        <f>NFM!F$76</f>
        <v>5228.8013541287346</v>
      </c>
      <c r="G105" s="213">
        <f>NFM!G$76</f>
        <v>5197.824922700227</v>
      </c>
      <c r="H105" s="213">
        <f>NFM!H$76</f>
        <v>4854.1328664188259</v>
      </c>
      <c r="I105" s="213">
        <f>NFM!I$76</f>
        <v>5136.240134052121</v>
      </c>
      <c r="J105" s="213">
        <f>NFM!J$76</f>
        <v>5175.1758000516938</v>
      </c>
      <c r="K105" s="213">
        <f>NFM!K$76</f>
        <v>3748.8592241044817</v>
      </c>
      <c r="L105" s="213">
        <f>NFM!L$76</f>
        <v>3886.8993028613831</v>
      </c>
      <c r="M105" s="213">
        <f>NFM!M$76</f>
        <v>4277.8842268658673</v>
      </c>
      <c r="N105" s="213">
        <f>NFM!N$76</f>
        <v>3769.726775858634</v>
      </c>
      <c r="O105" s="213">
        <f>NFM!O$76</f>
        <v>3702.4747188884689</v>
      </c>
      <c r="P105" s="213">
        <f>NFM!P$76</f>
        <v>3672.2695744747371</v>
      </c>
      <c r="Q105" s="213">
        <f>NFM!Q$76</f>
        <v>3878.2437400661333</v>
      </c>
      <c r="R105" s="213">
        <f>NFM!R$76</f>
        <v>3903.8348909512083</v>
      </c>
      <c r="S105" s="213">
        <f>NFM!S$76</f>
        <v>3822.8022532890718</v>
      </c>
      <c r="T105" s="213">
        <f>NFM!T$76</f>
        <v>3840.7707778389977</v>
      </c>
      <c r="U105" s="213">
        <f>NFM!U$76</f>
        <v>3640.1127257683588</v>
      </c>
      <c r="V105" s="213">
        <f>NFM!V$76</f>
        <v>3537.8525886962093</v>
      </c>
      <c r="W105" s="213">
        <f>NFM!W$76</f>
        <v>3592.8064370567695</v>
      </c>
    </row>
    <row r="106" spans="1:23" ht="12" customHeight="1" x14ac:dyDescent="0.25">
      <c r="A106" s="27" t="s">
        <v>81</v>
      </c>
      <c r="B106" s="214">
        <f>NFM!B$77</f>
        <v>608.35162903721096</v>
      </c>
      <c r="C106" s="214">
        <f>NFM!C$77</f>
        <v>617.41243829860628</v>
      </c>
      <c r="D106" s="214">
        <f>NFM!D$77</f>
        <v>615.3024970231661</v>
      </c>
      <c r="E106" s="214">
        <f>NFM!E$77</f>
        <v>573.05105433056485</v>
      </c>
      <c r="F106" s="214">
        <f>NFM!F$77</f>
        <v>575.80583112259831</v>
      </c>
      <c r="G106" s="214">
        <f>NFM!G$77</f>
        <v>616.01074266662158</v>
      </c>
      <c r="H106" s="214">
        <f>NFM!H$77</f>
        <v>653.07069717922684</v>
      </c>
      <c r="I106" s="214">
        <f>NFM!I$77</f>
        <v>664.62128219416024</v>
      </c>
      <c r="J106" s="214">
        <f>NFM!J$77</f>
        <v>647.46179965137128</v>
      </c>
      <c r="K106" s="214">
        <f>NFM!K$77</f>
        <v>579.94865213198295</v>
      </c>
      <c r="L106" s="214">
        <f>NFM!L$77</f>
        <v>715.43164077451911</v>
      </c>
      <c r="M106" s="214">
        <f>NFM!M$77</f>
        <v>680.58432099560957</v>
      </c>
      <c r="N106" s="214">
        <f>NFM!N$77</f>
        <v>665.06498246945114</v>
      </c>
      <c r="O106" s="214">
        <f>NFM!O$77</f>
        <v>664.9539026449221</v>
      </c>
      <c r="P106" s="214">
        <f>NFM!P$77</f>
        <v>601.23260414534161</v>
      </c>
      <c r="Q106" s="214">
        <f>NFM!Q$77</f>
        <v>596.62392722042057</v>
      </c>
      <c r="R106" s="214">
        <f>NFM!R$77</f>
        <v>641.10650269696976</v>
      </c>
      <c r="S106" s="214">
        <f>NFM!S$77</f>
        <v>689.38740038637764</v>
      </c>
      <c r="T106" s="214">
        <f>NFM!T$77</f>
        <v>719.40910679451679</v>
      </c>
      <c r="U106" s="214">
        <f>NFM!U$77</f>
        <v>682.04152669036773</v>
      </c>
      <c r="V106" s="214">
        <f>NFM!V$77</f>
        <v>566.88092170501841</v>
      </c>
      <c r="W106" s="214">
        <f>NFM!W$77</f>
        <v>631.50976527949263</v>
      </c>
    </row>
    <row r="107" spans="1:23" ht="12" customHeight="1" x14ac:dyDescent="0.25">
      <c r="A107" s="14" t="s">
        <v>45</v>
      </c>
      <c r="B107" s="206">
        <f>NFM!B$78</f>
        <v>10135.500205118173</v>
      </c>
      <c r="C107" s="206">
        <f>NFM!C$78</f>
        <v>10064.929760648494</v>
      </c>
      <c r="D107" s="206">
        <f>NFM!D$78</f>
        <v>9833.3431657144884</v>
      </c>
      <c r="E107" s="206">
        <f>NFM!E$78</f>
        <v>9028.0417810741237</v>
      </c>
      <c r="F107" s="206">
        <f>NFM!F$78</f>
        <v>8760.5061140384278</v>
      </c>
      <c r="G107" s="206">
        <f>NFM!G$78</f>
        <v>8453.3539140582216</v>
      </c>
      <c r="H107" s="206">
        <f>NFM!H$78</f>
        <v>7634.0455321768331</v>
      </c>
      <c r="I107" s="206">
        <f>NFM!I$78</f>
        <v>7940.3292088858761</v>
      </c>
      <c r="J107" s="206">
        <f>NFM!J$78</f>
        <v>7658.4467292100362</v>
      </c>
      <c r="K107" s="206">
        <f>NFM!K$78</f>
        <v>6603.1157152025326</v>
      </c>
      <c r="L107" s="206">
        <f>NFM!L$78</f>
        <v>6802.2513967962268</v>
      </c>
      <c r="M107" s="206">
        <f>NFM!M$78</f>
        <v>6784.5186756689291</v>
      </c>
      <c r="N107" s="206">
        <f>NFM!N$78</f>
        <v>6470.4199069424358</v>
      </c>
      <c r="O107" s="206">
        <f>NFM!O$78</f>
        <v>6464.7480536233816</v>
      </c>
      <c r="P107" s="206">
        <f>NFM!P$78</f>
        <v>6426.9663761690108</v>
      </c>
      <c r="Q107" s="206">
        <f>NFM!Q$78</f>
        <v>6699.3461580241465</v>
      </c>
      <c r="R107" s="206">
        <f>NFM!R$78</f>
        <v>6991.6643460253781</v>
      </c>
      <c r="S107" s="206">
        <f>NFM!S$78</f>
        <v>6755.2122724319106</v>
      </c>
      <c r="T107" s="206">
        <f>NFM!T$78</f>
        <v>7105.285705349198</v>
      </c>
      <c r="U107" s="206">
        <f>NFM!U$78</f>
        <v>7071.6566569838342</v>
      </c>
      <c r="V107" s="206">
        <f>NFM!V$78</f>
        <v>6701.0944812124271</v>
      </c>
      <c r="W107" s="206">
        <f>NFM!W$78</f>
        <v>7253.3503617961724</v>
      </c>
    </row>
    <row r="108" spans="1:23" ht="12" customHeight="1" x14ac:dyDescent="0.25">
      <c r="A108" s="13" t="s">
        <v>21</v>
      </c>
      <c r="B108" s="207">
        <f>CHI!B$79</f>
        <v>133286.5345107638</v>
      </c>
      <c r="C108" s="207">
        <f>CHI!C$79</f>
        <v>131216.75536689672</v>
      </c>
      <c r="D108" s="207">
        <f>CHI!D$79</f>
        <v>129785.35695059055</v>
      </c>
      <c r="E108" s="207">
        <f>CHI!E$79</f>
        <v>137257.8574553472</v>
      </c>
      <c r="F108" s="207">
        <f>CHI!F$79</f>
        <v>131454.4873425439</v>
      </c>
      <c r="G108" s="207">
        <f>CHI!G$79</f>
        <v>131476.99607912629</v>
      </c>
      <c r="H108" s="207">
        <f>CHI!H$79</f>
        <v>124220.40512849636</v>
      </c>
      <c r="I108" s="207">
        <f>CHI!I$79</f>
        <v>131058.21329475385</v>
      </c>
      <c r="J108" s="207">
        <f>CHI!J$79</f>
        <v>127936.88308954827</v>
      </c>
      <c r="K108" s="207">
        <f>CHI!K$79</f>
        <v>113645.34606953115</v>
      </c>
      <c r="L108" s="207">
        <f>CHI!L$79</f>
        <v>122034.03712677864</v>
      </c>
      <c r="M108" s="207">
        <f>CHI!M$79</f>
        <v>131940.40629667748</v>
      </c>
      <c r="N108" s="207">
        <f>CHI!N$79</f>
        <v>131037.86009615193</v>
      </c>
      <c r="O108" s="207">
        <f>CHI!O$79</f>
        <v>130119.09452786291</v>
      </c>
      <c r="P108" s="207">
        <f>CHI!P$79</f>
        <v>127822.90894503638</v>
      </c>
      <c r="Q108" s="207">
        <f>CHI!Q$79</f>
        <v>124946.94777949741</v>
      </c>
      <c r="R108" s="207">
        <f>CHI!R$79</f>
        <v>124309.38296448546</v>
      </c>
      <c r="S108" s="207">
        <f>CHI!S$79</f>
        <v>127888.34320132661</v>
      </c>
      <c r="T108" s="207">
        <f>CHI!T$79</f>
        <v>124789.43483786016</v>
      </c>
      <c r="U108" s="207">
        <f>CHI!U$79</f>
        <v>121367.82874584946</v>
      </c>
      <c r="V108" s="207">
        <f>CHI!V$79</f>
        <v>121777.48733489847</v>
      </c>
      <c r="W108" s="207">
        <f>CHI!W$79</f>
        <v>123382.56601551952</v>
      </c>
    </row>
    <row r="109" spans="1:23" ht="12" customHeight="1" x14ac:dyDescent="0.25">
      <c r="A109" s="14" t="s">
        <v>57</v>
      </c>
      <c r="B109" s="206">
        <f>CHI!B$80</f>
        <v>96159.73632585688</v>
      </c>
      <c r="C109" s="206">
        <f>CHI!C$80</f>
        <v>93816.487344867914</v>
      </c>
      <c r="D109" s="206">
        <f>CHI!D$80</f>
        <v>93969.16584612368</v>
      </c>
      <c r="E109" s="206">
        <f>CHI!E$80</f>
        <v>100113.62438550228</v>
      </c>
      <c r="F109" s="206">
        <f>CHI!F$80</f>
        <v>98997.559156532196</v>
      </c>
      <c r="G109" s="206">
        <f>CHI!G$80</f>
        <v>100024.40817936689</v>
      </c>
      <c r="H109" s="206">
        <f>CHI!H$80</f>
        <v>95485.453178549826</v>
      </c>
      <c r="I109" s="206">
        <f>CHI!I$80</f>
        <v>99939.669630152115</v>
      </c>
      <c r="J109" s="206">
        <f>CHI!J$80</f>
        <v>98898.340291734901</v>
      </c>
      <c r="K109" s="206">
        <f>CHI!K$80</f>
        <v>87667.049173962412</v>
      </c>
      <c r="L109" s="206">
        <f>CHI!L$80</f>
        <v>95955.50521597825</v>
      </c>
      <c r="M109" s="206">
        <f>CHI!M$80</f>
        <v>102116.68496439845</v>
      </c>
      <c r="N109" s="206">
        <f>CHI!N$80</f>
        <v>101221.56763421201</v>
      </c>
      <c r="O109" s="206">
        <f>CHI!O$80</f>
        <v>102532.71910963947</v>
      </c>
      <c r="P109" s="206">
        <f>CHI!P$80</f>
        <v>99679.536898438717</v>
      </c>
      <c r="Q109" s="206">
        <f>CHI!Q$80</f>
        <v>99389.721008323773</v>
      </c>
      <c r="R109" s="206">
        <f>CHI!R$80</f>
        <v>98309.501516603952</v>
      </c>
      <c r="S109" s="206">
        <f>CHI!S$80</f>
        <v>103319.49252429631</v>
      </c>
      <c r="T109" s="206">
        <f>CHI!T$80</f>
        <v>98306.153282386484</v>
      </c>
      <c r="U109" s="206">
        <f>CHI!U$80</f>
        <v>95825.469610478409</v>
      </c>
      <c r="V109" s="206">
        <f>CHI!V$80</f>
        <v>95155.50651831468</v>
      </c>
      <c r="W109" s="206">
        <f>CHI!W$80</f>
        <v>95909.527494264199</v>
      </c>
    </row>
    <row r="110" spans="1:23" ht="12" customHeight="1" x14ac:dyDescent="0.25">
      <c r="A110" s="14" t="s">
        <v>47</v>
      </c>
      <c r="B110" s="206">
        <f>CHI!B$81</f>
        <v>30445.820825858766</v>
      </c>
      <c r="C110" s="206">
        <f>CHI!C$81</f>
        <v>30329.814640801611</v>
      </c>
      <c r="D110" s="206">
        <f>CHI!D$81</f>
        <v>28460.39345452399</v>
      </c>
      <c r="E110" s="206">
        <f>CHI!E$81</f>
        <v>29515.679881015636</v>
      </c>
      <c r="F110" s="206">
        <f>CHI!F$81</f>
        <v>26096.426802630023</v>
      </c>
      <c r="G110" s="206">
        <f>CHI!G$81</f>
        <v>25224.912153464011</v>
      </c>
      <c r="H110" s="206">
        <f>CHI!H$81</f>
        <v>22697.384486802715</v>
      </c>
      <c r="I110" s="206">
        <f>CHI!I$81</f>
        <v>24696.956704726297</v>
      </c>
      <c r="J110" s="206">
        <f>CHI!J$81</f>
        <v>22975.097849944126</v>
      </c>
      <c r="K110" s="206">
        <f>CHI!K$81</f>
        <v>20142.514251485867</v>
      </c>
      <c r="L110" s="206">
        <f>CHI!L$81</f>
        <v>20416.793314995411</v>
      </c>
      <c r="M110" s="206">
        <f>CHI!M$81</f>
        <v>23499.90374073344</v>
      </c>
      <c r="N110" s="206">
        <f>CHI!N$81</f>
        <v>23456.375350186991</v>
      </c>
      <c r="O110" s="206">
        <f>CHI!O$81</f>
        <v>21409.585960978948</v>
      </c>
      <c r="P110" s="206">
        <f>CHI!P$81</f>
        <v>20785.618933297919</v>
      </c>
      <c r="Q110" s="206">
        <f>CHI!Q$81</f>
        <v>18628.092383021271</v>
      </c>
      <c r="R110" s="206">
        <f>CHI!R$81</f>
        <v>18888.703724385057</v>
      </c>
      <c r="S110" s="206">
        <f>CHI!S$81</f>
        <v>18133.832529016847</v>
      </c>
      <c r="T110" s="206">
        <f>CHI!T$81</f>
        <v>20181.886494892991</v>
      </c>
      <c r="U110" s="206">
        <f>CHI!U$81</f>
        <v>19199.173897194727</v>
      </c>
      <c r="V110" s="206">
        <f>CHI!V$81</f>
        <v>20433.198545868698</v>
      </c>
      <c r="W110" s="206">
        <f>CHI!W$81</f>
        <v>20939.865049615917</v>
      </c>
    </row>
    <row r="111" spans="1:23" ht="12" customHeight="1" x14ac:dyDescent="0.25">
      <c r="A111" s="14" t="s">
        <v>48</v>
      </c>
      <c r="B111" s="206">
        <f>CHI!B$82</f>
        <v>6680.9773590481418</v>
      </c>
      <c r="C111" s="206">
        <f>CHI!C$82</f>
        <v>7070.4533812271966</v>
      </c>
      <c r="D111" s="206">
        <f>CHI!D$82</f>
        <v>7355.7976499428742</v>
      </c>
      <c r="E111" s="206">
        <f>CHI!E$82</f>
        <v>7628.553188829278</v>
      </c>
      <c r="F111" s="206">
        <f>CHI!F$82</f>
        <v>6360.5013833816811</v>
      </c>
      <c r="G111" s="206">
        <f>CHI!G$82</f>
        <v>6227.6757462953747</v>
      </c>
      <c r="H111" s="206">
        <f>CHI!H$82</f>
        <v>6037.5674631438278</v>
      </c>
      <c r="I111" s="206">
        <f>CHI!I$82</f>
        <v>6421.5869598754298</v>
      </c>
      <c r="J111" s="206">
        <f>CHI!J$82</f>
        <v>6063.4449478692413</v>
      </c>
      <c r="K111" s="206">
        <f>CHI!K$82</f>
        <v>5835.7826440828667</v>
      </c>
      <c r="L111" s="206">
        <f>CHI!L$82</f>
        <v>5661.7385958049754</v>
      </c>
      <c r="M111" s="206">
        <f>CHI!M$82</f>
        <v>6323.8175915456022</v>
      </c>
      <c r="N111" s="206">
        <f>CHI!N$82</f>
        <v>6359.9171117529131</v>
      </c>
      <c r="O111" s="206">
        <f>CHI!O$82</f>
        <v>6176.7894572444966</v>
      </c>
      <c r="P111" s="206">
        <f>CHI!P$82</f>
        <v>7357.7531132997547</v>
      </c>
      <c r="Q111" s="206">
        <f>CHI!Q$82</f>
        <v>6929.1343881523599</v>
      </c>
      <c r="R111" s="206">
        <f>CHI!R$82</f>
        <v>7111.1777234964393</v>
      </c>
      <c r="S111" s="206">
        <f>CHI!S$82</f>
        <v>6435.0181480134625</v>
      </c>
      <c r="T111" s="206">
        <f>CHI!T$82</f>
        <v>6301.3950605806758</v>
      </c>
      <c r="U111" s="206">
        <f>CHI!U$82</f>
        <v>6343.1852381763219</v>
      </c>
      <c r="V111" s="206">
        <f>CHI!V$82</f>
        <v>6188.7822707150926</v>
      </c>
      <c r="W111" s="206">
        <f>CHI!W$82</f>
        <v>6533.1734716394039</v>
      </c>
    </row>
    <row r="112" spans="1:23" ht="12" customHeight="1" x14ac:dyDescent="0.25">
      <c r="A112" s="13" t="s">
        <v>22</v>
      </c>
      <c r="B112" s="207">
        <f>NMM!B$59</f>
        <v>241075.97124025394</v>
      </c>
      <c r="C112" s="207">
        <f>NMM!C$59</f>
        <v>237537.59409121424</v>
      </c>
      <c r="D112" s="207">
        <f>NMM!D$59</f>
        <v>233875.71111417242</v>
      </c>
      <c r="E112" s="207">
        <f>NMM!E$59</f>
        <v>239135.84537128633</v>
      </c>
      <c r="F112" s="207">
        <f>NMM!F$59</f>
        <v>246993.70245732646</v>
      </c>
      <c r="G112" s="207">
        <f>NMM!G$59</f>
        <v>246982.36099881397</v>
      </c>
      <c r="H112" s="207">
        <f>NMM!H$59</f>
        <v>247756.62693517277</v>
      </c>
      <c r="I112" s="207">
        <f>NMM!I$59</f>
        <v>257278.09937135896</v>
      </c>
      <c r="J112" s="207">
        <f>NMM!J$59</f>
        <v>246694.35281390842</v>
      </c>
      <c r="K112" s="207">
        <f>NMM!K$59</f>
        <v>199537.95483277223</v>
      </c>
      <c r="L112" s="207">
        <f>NMM!L$59</f>
        <v>203008.74679801954</v>
      </c>
      <c r="M112" s="207">
        <f>NMM!M$59</f>
        <v>206682.55849409479</v>
      </c>
      <c r="N112" s="207">
        <f>NMM!N$59</f>
        <v>192558.58607752205</v>
      </c>
      <c r="O112" s="207">
        <f>NMM!O$59</f>
        <v>184417.81080907956</v>
      </c>
      <c r="P112" s="207">
        <f>NMM!P$59</f>
        <v>187377.83557533438</v>
      </c>
      <c r="Q112" s="207">
        <f>NMM!Q$59</f>
        <v>187816.79374290392</v>
      </c>
      <c r="R112" s="207">
        <f>NMM!R$59</f>
        <v>189587.93683408957</v>
      </c>
      <c r="S112" s="207">
        <f>NMM!S$59</f>
        <v>190846.47471727958</v>
      </c>
      <c r="T112" s="207">
        <f>NMM!T$59</f>
        <v>195878.25188238107</v>
      </c>
      <c r="U112" s="207">
        <f>NMM!U$59</f>
        <v>193632.15385208934</v>
      </c>
      <c r="V112" s="207">
        <f>NMM!V$59</f>
        <v>186633.89392370585</v>
      </c>
      <c r="W112" s="207">
        <f>NMM!W$59</f>
        <v>193154.80642154621</v>
      </c>
    </row>
    <row r="113" spans="1:23" ht="12" customHeight="1" x14ac:dyDescent="0.25">
      <c r="A113" s="14" t="s">
        <v>49</v>
      </c>
      <c r="B113" s="206">
        <f>NMM!B$60</f>
        <v>167575.09887634113</v>
      </c>
      <c r="C113" s="206">
        <f>NMM!C$60</f>
        <v>163438.2495353815</v>
      </c>
      <c r="D113" s="206">
        <f>NMM!D$60</f>
        <v>161668.52368822769</v>
      </c>
      <c r="E113" s="206">
        <f>NMM!E$60</f>
        <v>163965.60300413897</v>
      </c>
      <c r="F113" s="206">
        <f>NMM!F$60</f>
        <v>170742.35790782937</v>
      </c>
      <c r="G113" s="206">
        <f>NMM!G$60</f>
        <v>169150.26064693608</v>
      </c>
      <c r="H113" s="206">
        <f>NMM!H$60</f>
        <v>176524.77764507907</v>
      </c>
      <c r="I113" s="206">
        <f>NMM!I$60</f>
        <v>182965.59374503649</v>
      </c>
      <c r="J113" s="206">
        <f>NMM!J$60</f>
        <v>171958.08880727584</v>
      </c>
      <c r="K113" s="206">
        <f>NMM!K$60</f>
        <v>139236.34402452793</v>
      </c>
      <c r="L113" s="206">
        <f>NMM!L$60</f>
        <v>138288.00068676713</v>
      </c>
      <c r="M113" s="206">
        <f>NMM!M$60</f>
        <v>138099.25821719278</v>
      </c>
      <c r="N113" s="206">
        <f>NMM!N$60</f>
        <v>128101.14398546492</v>
      </c>
      <c r="O113" s="206">
        <f>NMM!O$60</f>
        <v>122216.36910903078</v>
      </c>
      <c r="P113" s="206">
        <f>NMM!P$60</f>
        <v>126521.30549946023</v>
      </c>
      <c r="Q113" s="206">
        <f>NMM!Q$60</f>
        <v>125182.24931483492</v>
      </c>
      <c r="R113" s="206">
        <f>NMM!R$60</f>
        <v>125215.11122275848</v>
      </c>
      <c r="S113" s="206">
        <f>NMM!S$60</f>
        <v>128628.69407303707</v>
      </c>
      <c r="T113" s="206">
        <f>NMM!T$60</f>
        <v>131706.90810839526</v>
      </c>
      <c r="U113" s="206">
        <f>NMM!U$60</f>
        <v>130489.63646650652</v>
      </c>
      <c r="V113" s="206">
        <f>NMM!V$60</f>
        <v>125343.08211782346</v>
      </c>
      <c r="W113" s="206">
        <f>NMM!W$60</f>
        <v>128770.93336222201</v>
      </c>
    </row>
    <row r="114" spans="1:23" ht="12" customHeight="1" x14ac:dyDescent="0.25">
      <c r="A114" s="14" t="s">
        <v>50</v>
      </c>
      <c r="B114" s="206">
        <f>NMM!B$61</f>
        <v>55687.051566305818</v>
      </c>
      <c r="C114" s="206">
        <f>NMM!C$61</f>
        <v>56552.36154877986</v>
      </c>
      <c r="D114" s="206">
        <f>NMM!D$61</f>
        <v>54897.817913286104</v>
      </c>
      <c r="E114" s="206">
        <f>NMM!E$61</f>
        <v>57743.249320140785</v>
      </c>
      <c r="F114" s="206">
        <f>NMM!F$61</f>
        <v>58737.858993125861</v>
      </c>
      <c r="G114" s="206">
        <f>NMM!G$61</f>
        <v>60765.066517896412</v>
      </c>
      <c r="H114" s="206">
        <f>NMM!H$61</f>
        <v>53754.459749174341</v>
      </c>
      <c r="I114" s="206">
        <f>NMM!I$61</f>
        <v>56573.602915706535</v>
      </c>
      <c r="J114" s="206">
        <f>NMM!J$61</f>
        <v>57450.628119094545</v>
      </c>
      <c r="K114" s="206">
        <f>NMM!K$61</f>
        <v>45519.140276521233</v>
      </c>
      <c r="L114" s="206">
        <f>NMM!L$61</f>
        <v>49442.283274253197</v>
      </c>
      <c r="M114" s="206">
        <f>NMM!M$61</f>
        <v>53014.095376113371</v>
      </c>
      <c r="N114" s="206">
        <f>NMM!N$61</f>
        <v>49651.072337550257</v>
      </c>
      <c r="O114" s="206">
        <f>NMM!O$61</f>
        <v>48036.809523755845</v>
      </c>
      <c r="P114" s="206">
        <f>NMM!P$61</f>
        <v>46569.45869739871</v>
      </c>
      <c r="Q114" s="206">
        <f>NMM!Q$61</f>
        <v>48334.911120875127</v>
      </c>
      <c r="R114" s="206">
        <f>NMM!R$61</f>
        <v>49813.339561895249</v>
      </c>
      <c r="S114" s="206">
        <f>NMM!S$61</f>
        <v>47476.121515189981</v>
      </c>
      <c r="T114" s="206">
        <f>NMM!T$61</f>
        <v>49274.969112984501</v>
      </c>
      <c r="U114" s="206">
        <f>NMM!U$61</f>
        <v>48665.238725510266</v>
      </c>
      <c r="V114" s="206">
        <f>NMM!V$61</f>
        <v>47367.416609227577</v>
      </c>
      <c r="W114" s="206">
        <f>NMM!W$61</f>
        <v>50418.358315816979</v>
      </c>
    </row>
    <row r="115" spans="1:23" ht="12" customHeight="1" x14ac:dyDescent="0.25">
      <c r="A115" s="14" t="s">
        <v>58</v>
      </c>
      <c r="B115" s="206">
        <f>NMM!B$62</f>
        <v>17813.820797607026</v>
      </c>
      <c r="C115" s="206">
        <f>NMM!C$62</f>
        <v>17546.983007052891</v>
      </c>
      <c r="D115" s="206">
        <f>NMM!D$62</f>
        <v>17309.369512658632</v>
      </c>
      <c r="E115" s="206">
        <f>NMM!E$62</f>
        <v>17426.993047006566</v>
      </c>
      <c r="F115" s="206">
        <f>NMM!F$62</f>
        <v>17513.485556371234</v>
      </c>
      <c r="G115" s="206">
        <f>NMM!G$62</f>
        <v>17067.033833981455</v>
      </c>
      <c r="H115" s="206">
        <f>NMM!H$62</f>
        <v>17477.389540919379</v>
      </c>
      <c r="I115" s="206">
        <f>NMM!I$62</f>
        <v>17738.902710615919</v>
      </c>
      <c r="J115" s="206">
        <f>NMM!J$62</f>
        <v>17285.635887538025</v>
      </c>
      <c r="K115" s="206">
        <f>NMM!K$62</f>
        <v>14782.470531723055</v>
      </c>
      <c r="L115" s="206">
        <f>NMM!L$62</f>
        <v>15278.462836999221</v>
      </c>
      <c r="M115" s="206">
        <f>NMM!M$62</f>
        <v>15569.204900788625</v>
      </c>
      <c r="N115" s="206">
        <f>NMM!N$62</f>
        <v>14806.369754506892</v>
      </c>
      <c r="O115" s="206">
        <f>NMM!O$62</f>
        <v>14164.632176292953</v>
      </c>
      <c r="P115" s="206">
        <f>NMM!P$62</f>
        <v>14287.071378475437</v>
      </c>
      <c r="Q115" s="206">
        <f>NMM!Q$62</f>
        <v>14299.633307193872</v>
      </c>
      <c r="R115" s="206">
        <f>NMM!R$62</f>
        <v>14559.486049435871</v>
      </c>
      <c r="S115" s="206">
        <f>NMM!S$62</f>
        <v>14741.659129052514</v>
      </c>
      <c r="T115" s="206">
        <f>NMM!T$62</f>
        <v>14896.3746610013</v>
      </c>
      <c r="U115" s="206">
        <f>NMM!U$62</f>
        <v>14477.278660072558</v>
      </c>
      <c r="V115" s="206">
        <f>NMM!V$62</f>
        <v>13923.395196654812</v>
      </c>
      <c r="W115" s="206">
        <f>NMM!W$62</f>
        <v>13965.514743507194</v>
      </c>
    </row>
    <row r="116" spans="1:23" ht="12" customHeight="1" x14ac:dyDescent="0.25">
      <c r="A116" s="13" t="s">
        <v>23</v>
      </c>
      <c r="B116" s="207">
        <f>PPA!B$57</f>
        <v>33692.112104697975</v>
      </c>
      <c r="C116" s="207">
        <f>PPA!C$57</f>
        <v>31840.824589669846</v>
      </c>
      <c r="D116" s="207">
        <f>PPA!D$57</f>
        <v>32090.994424647281</v>
      </c>
      <c r="E116" s="207">
        <f>PPA!E$57</f>
        <v>33467.593642911583</v>
      </c>
      <c r="F116" s="207">
        <f>PPA!F$57</f>
        <v>29624.605058512283</v>
      </c>
      <c r="G116" s="207">
        <f>PPA!G$57</f>
        <v>29859.565610325626</v>
      </c>
      <c r="H116" s="207">
        <f>PPA!H$57</f>
        <v>29023.837569634405</v>
      </c>
      <c r="I116" s="207">
        <f>PPA!I$57</f>
        <v>28379.268032764106</v>
      </c>
      <c r="J116" s="207">
        <f>PPA!J$57</f>
        <v>26513.434141818263</v>
      </c>
      <c r="K116" s="207">
        <f>PPA!K$57</f>
        <v>24526.141740006944</v>
      </c>
      <c r="L116" s="207">
        <f>PPA!L$57</f>
        <v>25083.606184866327</v>
      </c>
      <c r="M116" s="207">
        <f>PPA!M$57</f>
        <v>23014.083379054817</v>
      </c>
      <c r="N116" s="207">
        <f>PPA!N$57</f>
        <v>22671.335721310923</v>
      </c>
      <c r="O116" s="207">
        <f>PPA!O$57</f>
        <v>23006.987003570259</v>
      </c>
      <c r="P116" s="207">
        <f>PPA!P$57</f>
        <v>22380.049567956277</v>
      </c>
      <c r="Q116" s="207">
        <f>PPA!Q$57</f>
        <v>21812.69418226961</v>
      </c>
      <c r="R116" s="207">
        <f>PPA!R$57</f>
        <v>21757.071759998649</v>
      </c>
      <c r="S116" s="207">
        <f>PPA!S$57</f>
        <v>21840.881384401713</v>
      </c>
      <c r="T116" s="207">
        <f>PPA!T$57</f>
        <v>21332.156869514809</v>
      </c>
      <c r="U116" s="207">
        <f>PPA!U$57</f>
        <v>21132.976471279911</v>
      </c>
      <c r="V116" s="207">
        <f>PPA!V$57</f>
        <v>20159.093053371231</v>
      </c>
      <c r="W116" s="207">
        <f>PPA!W$57</f>
        <v>23875.568614421816</v>
      </c>
    </row>
    <row r="117" spans="1:23" ht="12" customHeight="1" x14ac:dyDescent="0.25">
      <c r="A117" s="14" t="s">
        <v>52</v>
      </c>
      <c r="B117" s="206">
        <f>PPA!B$58</f>
        <v>7749.2955768014699</v>
      </c>
      <c r="C117" s="206">
        <f>PPA!C$58</f>
        <v>6893.7744960704986</v>
      </c>
      <c r="D117" s="206">
        <f>PPA!D$58</f>
        <v>6773.6744931010153</v>
      </c>
      <c r="E117" s="206">
        <f>PPA!E$58</f>
        <v>7436.0852837847342</v>
      </c>
      <c r="F117" s="206">
        <f>PPA!F$58</f>
        <v>6392.2952072386261</v>
      </c>
      <c r="G117" s="206">
        <f>PPA!G$58</f>
        <v>6481.0250001235163</v>
      </c>
      <c r="H117" s="206">
        <f>PPA!H$58</f>
        <v>6266.9702229353707</v>
      </c>
      <c r="I117" s="206">
        <f>PPA!I$58</f>
        <v>6030.5437487943009</v>
      </c>
      <c r="J117" s="206">
        <f>PPA!J$58</f>
        <v>5647.3073289228232</v>
      </c>
      <c r="K117" s="206">
        <f>PPA!K$58</f>
        <v>4949.1324416800726</v>
      </c>
      <c r="L117" s="206">
        <f>PPA!L$58</f>
        <v>5008.9859960205558</v>
      </c>
      <c r="M117" s="206">
        <f>PPA!M$58</f>
        <v>4769.5791541354547</v>
      </c>
      <c r="N117" s="206">
        <f>PPA!N$58</f>
        <v>4715.8139536747094</v>
      </c>
      <c r="O117" s="206">
        <f>PPA!O$58</f>
        <v>4670.7451049767669</v>
      </c>
      <c r="P117" s="206">
        <f>PPA!P$58</f>
        <v>4439.3131794760202</v>
      </c>
      <c r="Q117" s="206">
        <f>PPA!Q$58</f>
        <v>4163.136328636464</v>
      </c>
      <c r="R117" s="206">
        <f>PPA!R$58</f>
        <v>4204.3145223580941</v>
      </c>
      <c r="S117" s="206">
        <f>PPA!S$58</f>
        <v>4322.2634000482103</v>
      </c>
      <c r="T117" s="206">
        <f>PPA!T$58</f>
        <v>4302.5525543324893</v>
      </c>
      <c r="U117" s="206">
        <f>PPA!U$58</f>
        <v>4328.922770260122</v>
      </c>
      <c r="V117" s="206">
        <f>PPA!V$58</f>
        <v>4134.2784077830556</v>
      </c>
      <c r="W117" s="206">
        <f>PPA!W$58</f>
        <v>4311.1540405939904</v>
      </c>
    </row>
    <row r="118" spans="1:23" ht="12" customHeight="1" x14ac:dyDescent="0.25">
      <c r="A118" s="14" t="s">
        <v>59</v>
      </c>
      <c r="B118" s="206">
        <f>PPA!B$59</f>
        <v>25195.934280008831</v>
      </c>
      <c r="C118" s="206">
        <f>PPA!C$59</f>
        <v>24355.610010296608</v>
      </c>
      <c r="D118" s="206">
        <f>PPA!D$59</f>
        <v>24665.84515380616</v>
      </c>
      <c r="E118" s="206">
        <f>PPA!E$59</f>
        <v>25260.84039912677</v>
      </c>
      <c r="F118" s="206">
        <f>PPA!F$59</f>
        <v>22661.723079186351</v>
      </c>
      <c r="G118" s="206">
        <f>PPA!G$59</f>
        <v>22804.61437591082</v>
      </c>
      <c r="H118" s="206">
        <f>PPA!H$59</f>
        <v>22217.582177402001</v>
      </c>
      <c r="I118" s="206">
        <f>PPA!I$59</f>
        <v>21778.075711939779</v>
      </c>
      <c r="J118" s="206">
        <f>PPA!J$59</f>
        <v>20390.415760970202</v>
      </c>
      <c r="K118" s="206">
        <f>PPA!K$59</f>
        <v>19100.061323683291</v>
      </c>
      <c r="L118" s="206">
        <f>PPA!L$59</f>
        <v>19555.82172009024</v>
      </c>
      <c r="M118" s="206">
        <f>PPA!M$59</f>
        <v>17794.749509329889</v>
      </c>
      <c r="N118" s="206">
        <f>PPA!N$59</f>
        <v>17460.201753808909</v>
      </c>
      <c r="O118" s="206">
        <f>PPA!O$59</f>
        <v>17868.741638479922</v>
      </c>
      <c r="P118" s="206">
        <f>PPA!P$59</f>
        <v>17484.916856048822</v>
      </c>
      <c r="Q118" s="206">
        <f>PPA!Q$59</f>
        <v>17203.163111670769</v>
      </c>
      <c r="R118" s="206">
        <f>PPA!R$59</f>
        <v>17075.296669686999</v>
      </c>
      <c r="S118" s="206">
        <f>PPA!S$59</f>
        <v>17014.29133283913</v>
      </c>
      <c r="T118" s="206">
        <f>PPA!T$59</f>
        <v>16566.16450437485</v>
      </c>
      <c r="U118" s="206">
        <f>PPA!U$59</f>
        <v>16373.12577012526</v>
      </c>
      <c r="V118" s="206">
        <f>PPA!V$59</f>
        <v>15611.893943270181</v>
      </c>
      <c r="W118" s="206">
        <f>PPA!W$59</f>
        <v>18846.09158764753</v>
      </c>
    </row>
    <row r="119" spans="1:23" ht="12" customHeight="1" x14ac:dyDescent="0.25">
      <c r="A119" s="14" t="s">
        <v>60</v>
      </c>
      <c r="B119" s="206">
        <f>PPA!B$60</f>
        <v>746.88224788767843</v>
      </c>
      <c r="C119" s="206">
        <f>PPA!C$60</f>
        <v>591.44008330273959</v>
      </c>
      <c r="D119" s="206">
        <f>PPA!D$60</f>
        <v>651.47477774010554</v>
      </c>
      <c r="E119" s="206">
        <f>PPA!E$60</f>
        <v>770.66796000007753</v>
      </c>
      <c r="F119" s="206">
        <f>PPA!F$60</f>
        <v>570.58677208730637</v>
      </c>
      <c r="G119" s="206">
        <f>PPA!G$60</f>
        <v>573.92623429129185</v>
      </c>
      <c r="H119" s="206">
        <f>PPA!H$60</f>
        <v>539.28516929703108</v>
      </c>
      <c r="I119" s="206">
        <f>PPA!I$60</f>
        <v>570.64857203002612</v>
      </c>
      <c r="J119" s="206">
        <f>PPA!J$60</f>
        <v>475.7110519252397</v>
      </c>
      <c r="K119" s="206">
        <f>PPA!K$60</f>
        <v>476.94797464357879</v>
      </c>
      <c r="L119" s="206">
        <f>PPA!L$60</f>
        <v>518.79846875553244</v>
      </c>
      <c r="M119" s="206">
        <f>PPA!M$60</f>
        <v>449.7547155894714</v>
      </c>
      <c r="N119" s="206">
        <f>PPA!N$60</f>
        <v>495.3200138273067</v>
      </c>
      <c r="O119" s="206">
        <f>PPA!O$60</f>
        <v>467.50026011357232</v>
      </c>
      <c r="P119" s="206">
        <f>PPA!P$60</f>
        <v>455.81953243143761</v>
      </c>
      <c r="Q119" s="206">
        <f>PPA!Q$60</f>
        <v>446.39474196237597</v>
      </c>
      <c r="R119" s="206">
        <f>PPA!R$60</f>
        <v>477.46056795355668</v>
      </c>
      <c r="S119" s="206">
        <f>PPA!S$60</f>
        <v>504.32665151437459</v>
      </c>
      <c r="T119" s="206">
        <f>PPA!T$60</f>
        <v>463.43981080746897</v>
      </c>
      <c r="U119" s="206">
        <f>PPA!U$60</f>
        <v>430.92793089453102</v>
      </c>
      <c r="V119" s="206">
        <f>PPA!V$60</f>
        <v>412.92070231799431</v>
      </c>
      <c r="W119" s="206">
        <f>PPA!W$60</f>
        <v>718.32298618029495</v>
      </c>
    </row>
    <row r="120" spans="1:23" ht="12" customHeight="1" x14ac:dyDescent="0.25">
      <c r="A120" s="15" t="s">
        <v>61</v>
      </c>
      <c r="B120" s="208">
        <f>FBT!B$33</f>
        <v>51166.587886429079</v>
      </c>
      <c r="C120" s="208">
        <f>FBT!C$33</f>
        <v>51835.489201686672</v>
      </c>
      <c r="D120" s="208">
        <f>FBT!D$33</f>
        <v>53406.479714273613</v>
      </c>
      <c r="E120" s="208">
        <f>FBT!E$33</f>
        <v>52863.473638872383</v>
      </c>
      <c r="F120" s="208">
        <f>FBT!F$33</f>
        <v>51121.078002176117</v>
      </c>
      <c r="G120" s="208">
        <f>FBT!G$33</f>
        <v>47383.360028388517</v>
      </c>
      <c r="H120" s="208">
        <f>FBT!H$33</f>
        <v>44069.75673019531</v>
      </c>
      <c r="I120" s="208">
        <f>FBT!I$33</f>
        <v>43822.876838360608</v>
      </c>
      <c r="J120" s="208">
        <f>FBT!J$33</f>
        <v>41957.340643199517</v>
      </c>
      <c r="K120" s="208">
        <f>FBT!K$33</f>
        <v>39299.001636830937</v>
      </c>
      <c r="L120" s="208">
        <f>FBT!L$33</f>
        <v>40562.739342685883</v>
      </c>
      <c r="M120" s="208">
        <f>FBT!M$33</f>
        <v>39602.787193244287</v>
      </c>
      <c r="N120" s="208">
        <f>FBT!N$33</f>
        <v>39805.18400590348</v>
      </c>
      <c r="O120" s="208">
        <f>FBT!O$33</f>
        <v>38745.361423943883</v>
      </c>
      <c r="P120" s="208">
        <f>FBT!P$33</f>
        <v>38366.280204946423</v>
      </c>
      <c r="Q120" s="208">
        <f>FBT!Q$33</f>
        <v>38730.411026652349</v>
      </c>
      <c r="R120" s="208">
        <f>FBT!R$33</f>
        <v>39715.47001046237</v>
      </c>
      <c r="S120" s="208">
        <f>FBT!S$33</f>
        <v>39944.160885413992</v>
      </c>
      <c r="T120" s="208">
        <f>FBT!T$33</f>
        <v>40366.778554979472</v>
      </c>
      <c r="U120" s="208">
        <f>FBT!U$33</f>
        <v>38569.743059494562</v>
      </c>
      <c r="V120" s="208">
        <f>FBT!V$33</f>
        <v>37677.357712858568</v>
      </c>
      <c r="W120" s="208">
        <f>FBT!W$33</f>
        <v>40826.85679298875</v>
      </c>
    </row>
    <row r="121" spans="1:23" ht="12" customHeight="1" x14ac:dyDescent="0.25">
      <c r="A121" s="12" t="s">
        <v>62</v>
      </c>
      <c r="B121" s="206">
        <f>TRE!B$33</f>
        <v>9374.8241194317652</v>
      </c>
      <c r="C121" s="206">
        <f>TRE!C$33</f>
        <v>9737.1502874041416</v>
      </c>
      <c r="D121" s="206">
        <f>TRE!D$33</f>
        <v>8908.9941183985193</v>
      </c>
      <c r="E121" s="206">
        <f>TRE!E$33</f>
        <v>9427.0641798115939</v>
      </c>
      <c r="F121" s="206">
        <f>TRE!F$33</f>
        <v>9014.4595990281505</v>
      </c>
      <c r="G121" s="206">
        <f>TRE!G$33</f>
        <v>8019.1084993166514</v>
      </c>
      <c r="H121" s="206">
        <f>TRE!H$33</f>
        <v>7782.296023240373</v>
      </c>
      <c r="I121" s="206">
        <f>TRE!I$33</f>
        <v>7798.919066549649</v>
      </c>
      <c r="J121" s="206">
        <f>TRE!J$33</f>
        <v>6872.0489062397201</v>
      </c>
      <c r="K121" s="206">
        <f>TRE!K$33</f>
        <v>5961.7887545710664</v>
      </c>
      <c r="L121" s="206">
        <f>TRE!L$33</f>
        <v>6521.9937837325724</v>
      </c>
      <c r="M121" s="206">
        <f>TRE!M$33</f>
        <v>6142.9451025243334</v>
      </c>
      <c r="N121" s="206">
        <f>TRE!N$33</f>
        <v>5964.2060909763031</v>
      </c>
      <c r="O121" s="206">
        <f>TRE!O$33</f>
        <v>6145.6608815129557</v>
      </c>
      <c r="P121" s="206">
        <f>TRE!P$33</f>
        <v>5285.2390874654448</v>
      </c>
      <c r="Q121" s="206">
        <f>TRE!Q$33</f>
        <v>5375.8735563852106</v>
      </c>
      <c r="R121" s="206">
        <f>TRE!R$33</f>
        <v>6429.7661826168523</v>
      </c>
      <c r="S121" s="206">
        <f>TRE!S$33</f>
        <v>6602.0680696573781</v>
      </c>
      <c r="T121" s="206">
        <f>TRE!T$33</f>
        <v>6598.1412631345829</v>
      </c>
      <c r="U121" s="206">
        <f>TRE!U$33</f>
        <v>6640.2263653147966</v>
      </c>
      <c r="V121" s="206">
        <f>TRE!V$33</f>
        <v>5955.1995754079244</v>
      </c>
      <c r="W121" s="206">
        <f>TRE!W$33</f>
        <v>6431.2612227651771</v>
      </c>
    </row>
    <row r="122" spans="1:23" ht="12" customHeight="1" x14ac:dyDescent="0.25">
      <c r="A122" s="12" t="s">
        <v>63</v>
      </c>
      <c r="B122" s="206">
        <f>MAE!B$33</f>
        <v>25565.32646474614</v>
      </c>
      <c r="C122" s="206">
        <f>MAE!C$33</f>
        <v>26270.169505793579</v>
      </c>
      <c r="D122" s="206">
        <f>MAE!D$33</f>
        <v>25603.35006206841</v>
      </c>
      <c r="E122" s="206">
        <f>MAE!E$33</f>
        <v>25277.544327340049</v>
      </c>
      <c r="F122" s="206">
        <f>MAE!F$33</f>
        <v>25173.855381078742</v>
      </c>
      <c r="G122" s="206">
        <f>MAE!G$33</f>
        <v>24712.453759892789</v>
      </c>
      <c r="H122" s="206">
        <f>MAE!H$33</f>
        <v>24547.11906036011</v>
      </c>
      <c r="I122" s="206">
        <f>MAE!I$33</f>
        <v>23899.23184356709</v>
      </c>
      <c r="J122" s="206">
        <f>MAE!J$33</f>
        <v>22932.347417366389</v>
      </c>
      <c r="K122" s="206">
        <f>MAE!K$33</f>
        <v>20293.52882807513</v>
      </c>
      <c r="L122" s="206">
        <f>MAE!L$33</f>
        <v>20909.566162639239</v>
      </c>
      <c r="M122" s="206">
        <f>MAE!M$33</f>
        <v>19529.089555302009</v>
      </c>
      <c r="N122" s="206">
        <f>MAE!N$33</f>
        <v>18488.375075216689</v>
      </c>
      <c r="O122" s="206">
        <f>MAE!O$33</f>
        <v>18909.708827595459</v>
      </c>
      <c r="P122" s="206">
        <f>MAE!P$33</f>
        <v>16955.467342045878</v>
      </c>
      <c r="Q122" s="206">
        <f>MAE!Q$33</f>
        <v>17177.130053217741</v>
      </c>
      <c r="R122" s="206">
        <f>MAE!R$33</f>
        <v>17330.752725335791</v>
      </c>
      <c r="S122" s="206">
        <f>MAE!S$33</f>
        <v>17558.59200388216</v>
      </c>
      <c r="T122" s="206">
        <f>MAE!T$33</f>
        <v>16925.600685358411</v>
      </c>
      <c r="U122" s="206">
        <f>MAE!U$33</f>
        <v>16433.31757832627</v>
      </c>
      <c r="V122" s="206">
        <f>MAE!V$33</f>
        <v>15216.14693485421</v>
      </c>
      <c r="W122" s="206">
        <f>MAE!W$33</f>
        <v>17084.44295356351</v>
      </c>
    </row>
    <row r="123" spans="1:23" ht="12" customHeight="1" x14ac:dyDescent="0.25">
      <c r="A123" s="12" t="s">
        <v>64</v>
      </c>
      <c r="B123" s="206">
        <f>TEL!B$33</f>
        <v>16519.796298681169</v>
      </c>
      <c r="C123" s="206">
        <f>TEL!C$33</f>
        <v>15995.26345143799</v>
      </c>
      <c r="D123" s="206">
        <f>TEL!D$33</f>
        <v>15871.750968752491</v>
      </c>
      <c r="E123" s="206">
        <f>TEL!E$33</f>
        <v>15900.81021898106</v>
      </c>
      <c r="F123" s="206">
        <f>TEL!F$33</f>
        <v>14448.05169365081</v>
      </c>
      <c r="G123" s="206">
        <f>TEL!G$33</f>
        <v>10820.11349068199</v>
      </c>
      <c r="H123" s="206">
        <f>TEL!H$33</f>
        <v>9814.0431089786398</v>
      </c>
      <c r="I123" s="206">
        <f>TEL!I$33</f>
        <v>8613.5341928190246</v>
      </c>
      <c r="J123" s="206">
        <f>TEL!J$33</f>
        <v>7413.3755487177659</v>
      </c>
      <c r="K123" s="206">
        <f>TEL!K$33</f>
        <v>6390.3216739674226</v>
      </c>
      <c r="L123" s="206">
        <f>TEL!L$33</f>
        <v>5878.1643726741186</v>
      </c>
      <c r="M123" s="206">
        <f>TEL!M$33</f>
        <v>5428.2652737243516</v>
      </c>
      <c r="N123" s="206">
        <f>TEL!N$33</f>
        <v>5242.6421793241843</v>
      </c>
      <c r="O123" s="206">
        <f>TEL!O$33</f>
        <v>5095.4960361045914</v>
      </c>
      <c r="P123" s="206">
        <f>TEL!P$33</f>
        <v>4839.2123227306629</v>
      </c>
      <c r="Q123" s="206">
        <f>TEL!Q$33</f>
        <v>4748.6180572193161</v>
      </c>
      <c r="R123" s="206">
        <f>TEL!R$33</f>
        <v>4870.756374040724</v>
      </c>
      <c r="S123" s="206">
        <f>TEL!S$33</f>
        <v>4929.3913889485902</v>
      </c>
      <c r="T123" s="206">
        <f>TEL!T$33</f>
        <v>4731.8328829359543</v>
      </c>
      <c r="U123" s="206">
        <f>TEL!U$33</f>
        <v>4544.6917993219113</v>
      </c>
      <c r="V123" s="206">
        <f>TEL!V$33</f>
        <v>4091.9678680627931</v>
      </c>
      <c r="W123" s="206">
        <f>TEL!W$33</f>
        <v>4468.7498824686991</v>
      </c>
    </row>
    <row r="124" spans="1:23" ht="12" customHeight="1" x14ac:dyDescent="0.25">
      <c r="A124" s="12" t="s">
        <v>65</v>
      </c>
      <c r="B124" s="206">
        <f>WWP!B$33</f>
        <v>3884.402440658288</v>
      </c>
      <c r="C124" s="206">
        <f>WWP!C$33</f>
        <v>3808.3763210683951</v>
      </c>
      <c r="D124" s="206">
        <f>WWP!D$33</f>
        <v>3497.389499167341</v>
      </c>
      <c r="E124" s="206">
        <f>WWP!E$33</f>
        <v>3680.7363418372202</v>
      </c>
      <c r="F124" s="206">
        <f>WWP!F$33</f>
        <v>4282.231112266837</v>
      </c>
      <c r="G124" s="206">
        <f>WWP!G$33</f>
        <v>4056.0136856348772</v>
      </c>
      <c r="H124" s="206">
        <f>WWP!H$33</f>
        <v>4020.6609574890631</v>
      </c>
      <c r="I124" s="206">
        <f>WWP!I$33</f>
        <v>3491.5518919543979</v>
      </c>
      <c r="J124" s="206">
        <f>WWP!J$33</f>
        <v>3311.613749538772</v>
      </c>
      <c r="K124" s="206">
        <f>WWP!K$33</f>
        <v>2791.3570762974341</v>
      </c>
      <c r="L124" s="206">
        <f>WWP!L$33</f>
        <v>2901.501120488108</v>
      </c>
      <c r="M124" s="206">
        <f>WWP!M$33</f>
        <v>2940.232801693598</v>
      </c>
      <c r="N124" s="206">
        <f>WWP!N$33</f>
        <v>2365.0905610945129</v>
      </c>
      <c r="O124" s="206">
        <f>WWP!O$33</f>
        <v>2220.120897903174</v>
      </c>
      <c r="P124" s="206">
        <f>WWP!P$33</f>
        <v>2006.590795581063</v>
      </c>
      <c r="Q124" s="206">
        <f>WWP!Q$33</f>
        <v>2026.6277756114009</v>
      </c>
      <c r="R124" s="206">
        <f>WWP!R$33</f>
        <v>2159.5706354617728</v>
      </c>
      <c r="S124" s="206">
        <f>WWP!S$33</f>
        <v>2159.5524546320912</v>
      </c>
      <c r="T124" s="206">
        <f>WWP!T$33</f>
        <v>2309.1046658148248</v>
      </c>
      <c r="U124" s="206">
        <f>WWP!U$33</f>
        <v>2060.1202242305708</v>
      </c>
      <c r="V124" s="206">
        <f>WWP!V$33</f>
        <v>1887.207751840489</v>
      </c>
      <c r="W124" s="206">
        <f>WWP!W$33</f>
        <v>2305.784679631648</v>
      </c>
    </row>
    <row r="125" spans="1:23" ht="12" customHeight="1" x14ac:dyDescent="0.25">
      <c r="A125" s="12" t="s">
        <v>66</v>
      </c>
      <c r="B125" s="206">
        <f>OIS!B$33</f>
        <v>48806.609992646932</v>
      </c>
      <c r="C125" s="206">
        <f>OIS!C$33</f>
        <v>47627.088573681707</v>
      </c>
      <c r="D125" s="206">
        <f>OIS!D$33</f>
        <v>43753.742263321103</v>
      </c>
      <c r="E125" s="206">
        <f>OIS!E$33</f>
        <v>38646.736225714281</v>
      </c>
      <c r="F125" s="206">
        <f>OIS!F$33</f>
        <v>36031.715110481578</v>
      </c>
      <c r="G125" s="206">
        <f>OIS!G$33</f>
        <v>45687.695801264599</v>
      </c>
      <c r="H125" s="206">
        <f>OIS!H$33</f>
        <v>42483.188041060683</v>
      </c>
      <c r="I125" s="206">
        <f>OIS!I$33</f>
        <v>44678.261200873822</v>
      </c>
      <c r="J125" s="206">
        <f>OIS!J$33</f>
        <v>44226.253844608473</v>
      </c>
      <c r="K125" s="206">
        <f>OIS!K$33</f>
        <v>35133.857874838417</v>
      </c>
      <c r="L125" s="206">
        <f>OIS!L$33</f>
        <v>39406.943575752783</v>
      </c>
      <c r="M125" s="206">
        <f>OIS!M$33</f>
        <v>30944.365380241939</v>
      </c>
      <c r="N125" s="206">
        <f>OIS!N$33</f>
        <v>31572.07569540897</v>
      </c>
      <c r="O125" s="206">
        <f>OIS!O$33</f>
        <v>30899.91386180327</v>
      </c>
      <c r="P125" s="206">
        <f>OIS!P$33</f>
        <v>30596.166618830699</v>
      </c>
      <c r="Q125" s="206">
        <f>OIS!Q$33</f>
        <v>28336.484831125479</v>
      </c>
      <c r="R125" s="206">
        <f>OIS!R$33</f>
        <v>28693.29443583572</v>
      </c>
      <c r="S125" s="206">
        <f>OIS!S$33</f>
        <v>29281.899635747261</v>
      </c>
      <c r="T125" s="206">
        <f>OIS!T$33</f>
        <v>32337.14450760376</v>
      </c>
      <c r="U125" s="206">
        <f>OIS!U$33</f>
        <v>33463.268243412153</v>
      </c>
      <c r="V125" s="206">
        <f>OIS!V$33</f>
        <v>31970.209530522541</v>
      </c>
      <c r="W125" s="206">
        <f>OIS!W$33</f>
        <v>35900.846587617387</v>
      </c>
    </row>
    <row r="126" spans="1:23" ht="12" customHeight="1" x14ac:dyDescent="0.25">
      <c r="A126" s="28" t="s">
        <v>86</v>
      </c>
      <c r="B126" s="216">
        <f>Ind_Summary_emi!B43</f>
        <v>8900.4853575953202</v>
      </c>
      <c r="C126" s="216">
        <f>Ind_Summary_emi!C43</f>
        <v>8669.4584223406</v>
      </c>
      <c r="D126" s="216">
        <f>Ind_Summary_emi!D43</f>
        <v>8291.469963855985</v>
      </c>
      <c r="E126" s="216">
        <f>Ind_Summary_emi!E43</f>
        <v>8128.7586455749106</v>
      </c>
      <c r="F126" s="216">
        <f>Ind_Summary_emi!F43</f>
        <v>8713.8859265072824</v>
      </c>
      <c r="G126" s="216">
        <f>Ind_Summary_emi!G43</f>
        <v>9146.7709404753168</v>
      </c>
      <c r="H126" s="216">
        <f>Ind_Summary_emi!H43</f>
        <v>9064.7190604818079</v>
      </c>
      <c r="I126" s="216">
        <f>Ind_Summary_emi!I43</f>
        <v>9257.1241929291464</v>
      </c>
      <c r="J126" s="216">
        <f>Ind_Summary_emi!J43</f>
        <v>9069.3725331174155</v>
      </c>
      <c r="K126" s="216">
        <f>Ind_Summary_emi!K43</f>
        <v>7731.8510358280364</v>
      </c>
      <c r="L126" s="216">
        <f>Ind_Summary_emi!L43</f>
        <v>8308.804099918787</v>
      </c>
      <c r="M126" s="216">
        <f>Ind_Summary_emi!M43</f>
        <v>8164.7015433177021</v>
      </c>
      <c r="N126" s="216">
        <f>Ind_Summary_emi!N43</f>
        <v>8038.1978849297784</v>
      </c>
      <c r="O126" s="216">
        <f>Ind_Summary_emi!O43</f>
        <v>7931.7304912019599</v>
      </c>
      <c r="P126" s="216">
        <f>Ind_Summary_emi!P43</f>
        <v>7871.314841374392</v>
      </c>
      <c r="Q126" s="216">
        <f>Ind_Summary_emi!Q43</f>
        <v>7622.3878638458373</v>
      </c>
      <c r="R126" s="216">
        <f>Ind_Summary_emi!R43</f>
        <v>7801.9083295320452</v>
      </c>
      <c r="S126" s="216">
        <f>Ind_Summary_emi!S43</f>
        <v>7930.0071936687746</v>
      </c>
      <c r="T126" s="216">
        <f>Ind_Summary_emi!T43</f>
        <v>7744.953676283556</v>
      </c>
      <c r="U126" s="216">
        <f>Ind_Summary_emi!U43</f>
        <v>7465.6619106182543</v>
      </c>
      <c r="V126" s="216">
        <f>Ind_Summary_emi!V43</f>
        <v>7170.6758223905426</v>
      </c>
      <c r="W126" s="216">
        <f>Ind_Summary_emi!W43</f>
        <v>7955.7449932153277</v>
      </c>
    </row>
    <row r="128" spans="1:23" ht="12" customHeight="1" x14ac:dyDescent="0.25">
      <c r="A128" s="30" t="s">
        <v>87</v>
      </c>
      <c r="B128" s="205">
        <f t="shared" ref="B128:W128" si="8">IF(B29=0,"",B29/B3*1000)</f>
        <v>119.98616158926967</v>
      </c>
      <c r="C128" s="205">
        <f t="shared" si="8"/>
        <v>118.62215623357481</v>
      </c>
      <c r="D128" s="205">
        <f t="shared" si="8"/>
        <v>119.28951853999772</v>
      </c>
      <c r="E128" s="205">
        <f t="shared" si="8"/>
        <v>123.21830604592189</v>
      </c>
      <c r="F128" s="205">
        <f t="shared" si="8"/>
        <v>120.41079864042307</v>
      </c>
      <c r="G128" s="205">
        <f t="shared" si="8"/>
        <v>119.20511296121082</v>
      </c>
      <c r="H128" s="205">
        <f t="shared" si="8"/>
        <v>111.39763078307129</v>
      </c>
      <c r="I128" s="205">
        <f t="shared" si="8"/>
        <v>109.25573369338807</v>
      </c>
      <c r="J128" s="205">
        <f t="shared" si="8"/>
        <v>107.24865792647876</v>
      </c>
      <c r="K128" s="205">
        <f t="shared" si="8"/>
        <v>105.12758021991402</v>
      </c>
      <c r="L128" s="205">
        <f t="shared" si="8"/>
        <v>107.80989795961709</v>
      </c>
      <c r="M128" s="205">
        <f t="shared" si="8"/>
        <v>105.04459645211979</v>
      </c>
      <c r="N128" s="205">
        <f t="shared" si="8"/>
        <v>105.75992147980553</v>
      </c>
      <c r="O128" s="205">
        <f t="shared" si="8"/>
        <v>106.32965222127048</v>
      </c>
      <c r="P128" s="205">
        <f t="shared" si="8"/>
        <v>102.58453784260057</v>
      </c>
      <c r="Q128" s="205">
        <f t="shared" si="8"/>
        <v>98.577476047151805</v>
      </c>
      <c r="R128" s="205">
        <f t="shared" si="8"/>
        <v>98.304771005540843</v>
      </c>
      <c r="S128" s="205">
        <f t="shared" si="8"/>
        <v>96.726260919646194</v>
      </c>
      <c r="T128" s="205">
        <f t="shared" si="8"/>
        <v>95.375812768934139</v>
      </c>
      <c r="U128" s="205">
        <f t="shared" si="8"/>
        <v>93.474804952862428</v>
      </c>
      <c r="V128" s="205">
        <f t="shared" si="8"/>
        <v>96.088231190025539</v>
      </c>
      <c r="W128" s="205">
        <f t="shared" si="8"/>
        <v>94.757480707188122</v>
      </c>
    </row>
    <row r="129" spans="1:23" ht="12" customHeight="1" x14ac:dyDescent="0.25">
      <c r="A129" s="12" t="s">
        <v>16</v>
      </c>
      <c r="B129" s="206">
        <f t="shared" ref="B129:W129" si="9">IF(B52=0,"",B52/B4*1000)</f>
        <v>658.41784912974026</v>
      </c>
      <c r="C129" s="206">
        <f t="shared" si="9"/>
        <v>663.16021156502302</v>
      </c>
      <c r="D129" s="206">
        <f t="shared" si="9"/>
        <v>693.55556166203144</v>
      </c>
      <c r="E129" s="206">
        <f t="shared" si="9"/>
        <v>733.37259462391432</v>
      </c>
      <c r="F129" s="206">
        <f t="shared" si="9"/>
        <v>660.34221124910812</v>
      </c>
      <c r="G129" s="206">
        <f t="shared" si="9"/>
        <v>601.3635800142473</v>
      </c>
      <c r="H129" s="206">
        <f t="shared" si="9"/>
        <v>575.20864959420862</v>
      </c>
      <c r="I129" s="206">
        <f t="shared" si="9"/>
        <v>498.42345206498305</v>
      </c>
      <c r="J129" s="206">
        <f t="shared" si="9"/>
        <v>512.90630993476282</v>
      </c>
      <c r="K129" s="206">
        <f t="shared" si="9"/>
        <v>650.4043981396577</v>
      </c>
      <c r="L129" s="206">
        <f t="shared" si="9"/>
        <v>650.19768895633365</v>
      </c>
      <c r="M129" s="206">
        <f t="shared" si="9"/>
        <v>613.5931971401485</v>
      </c>
      <c r="N129" s="206">
        <f t="shared" si="9"/>
        <v>644.03489622475161</v>
      </c>
      <c r="O129" s="206">
        <f t="shared" si="9"/>
        <v>637.35246969783839</v>
      </c>
      <c r="P129" s="206">
        <f t="shared" si="9"/>
        <v>613.09624260551595</v>
      </c>
      <c r="Q129" s="206">
        <f t="shared" si="9"/>
        <v>623.34842230468132</v>
      </c>
      <c r="R129" s="206">
        <f t="shared" si="9"/>
        <v>627.22799979601984</v>
      </c>
      <c r="S129" s="206">
        <f t="shared" si="9"/>
        <v>603.48610184678387</v>
      </c>
      <c r="T129" s="206">
        <f t="shared" si="9"/>
        <v>563.33187128356371</v>
      </c>
      <c r="U129" s="206">
        <f t="shared" si="9"/>
        <v>626.78472193090022</v>
      </c>
      <c r="V129" s="206">
        <f t="shared" si="9"/>
        <v>688.90828615260773</v>
      </c>
      <c r="W129" s="206">
        <f t="shared" si="9"/>
        <v>567.77942586020413</v>
      </c>
    </row>
    <row r="130" spans="1:23" ht="12" customHeight="1" x14ac:dyDescent="0.25">
      <c r="A130" s="13" t="s">
        <v>20</v>
      </c>
      <c r="B130" s="207">
        <f t="shared" ref="B130:W130" si="10">IF(B55=0,"",B55/B5*1000)</f>
        <v>595.71624810081516</v>
      </c>
      <c r="C130" s="207">
        <f t="shared" si="10"/>
        <v>627.77611312410136</v>
      </c>
      <c r="D130" s="207">
        <f t="shared" si="10"/>
        <v>670.20248374118933</v>
      </c>
      <c r="E130" s="207">
        <f t="shared" si="10"/>
        <v>664.30075717076261</v>
      </c>
      <c r="F130" s="207">
        <f t="shared" si="10"/>
        <v>623.92094539449317</v>
      </c>
      <c r="G130" s="207">
        <f t="shared" si="10"/>
        <v>582.75904844295871</v>
      </c>
      <c r="H130" s="207">
        <f t="shared" si="10"/>
        <v>517.12703855321433</v>
      </c>
      <c r="I130" s="207">
        <f t="shared" si="10"/>
        <v>470.95529162639997</v>
      </c>
      <c r="J130" s="207">
        <f t="shared" si="10"/>
        <v>487.75282741058936</v>
      </c>
      <c r="K130" s="207">
        <f t="shared" si="10"/>
        <v>490.43029322554668</v>
      </c>
      <c r="L130" s="207">
        <f t="shared" si="10"/>
        <v>453.38823726871317</v>
      </c>
      <c r="M130" s="207">
        <f t="shared" si="10"/>
        <v>451.45314289609428</v>
      </c>
      <c r="N130" s="207">
        <f t="shared" si="10"/>
        <v>415.82067573152517</v>
      </c>
      <c r="O130" s="207">
        <f t="shared" si="10"/>
        <v>433.3936387646612</v>
      </c>
      <c r="P130" s="207">
        <f t="shared" si="10"/>
        <v>418.67926211865262</v>
      </c>
      <c r="Q130" s="207">
        <f t="shared" si="10"/>
        <v>410.56506104520832</v>
      </c>
      <c r="R130" s="207">
        <f t="shared" si="10"/>
        <v>414.39278605505251</v>
      </c>
      <c r="S130" s="207">
        <f t="shared" si="10"/>
        <v>410.33675846025955</v>
      </c>
      <c r="T130" s="207">
        <f t="shared" si="10"/>
        <v>422.05640590070431</v>
      </c>
      <c r="U130" s="207">
        <f t="shared" si="10"/>
        <v>421.79431879877177</v>
      </c>
      <c r="V130" s="207">
        <f t="shared" si="10"/>
        <v>458.69619338222935</v>
      </c>
      <c r="W130" s="207">
        <f t="shared" si="10"/>
        <v>385.50407664871858</v>
      </c>
    </row>
    <row r="131" spans="1:23" ht="12" customHeight="1" x14ac:dyDescent="0.25">
      <c r="A131" s="14" t="s">
        <v>43</v>
      </c>
      <c r="B131" s="206">
        <f t="shared" ref="B131:W131" si="11">IF(B56=0,"",B56/B6*1000)</f>
        <v>1116.4272676487678</v>
      </c>
      <c r="C131" s="206">
        <f t="shared" si="11"/>
        <v>1013.4174895231567</v>
      </c>
      <c r="D131" s="206">
        <f t="shared" si="11"/>
        <v>1273.4090052189822</v>
      </c>
      <c r="E131" s="206">
        <f t="shared" si="11"/>
        <v>1276.5494280787834</v>
      </c>
      <c r="F131" s="206">
        <f t="shared" si="11"/>
        <v>1310.9982641173256</v>
      </c>
      <c r="G131" s="206">
        <f t="shared" si="11"/>
        <v>1205.5128925970021</v>
      </c>
      <c r="H131" s="206">
        <f t="shared" si="11"/>
        <v>1117.103068189492</v>
      </c>
      <c r="I131" s="206">
        <f t="shared" si="11"/>
        <v>1013.1814251274029</v>
      </c>
      <c r="J131" s="206">
        <f t="shared" si="11"/>
        <v>1045.8435618763069</v>
      </c>
      <c r="K131" s="206">
        <f t="shared" si="11"/>
        <v>1307.6981058008305</v>
      </c>
      <c r="L131" s="206">
        <f t="shared" si="11"/>
        <v>1289.8710032145625</v>
      </c>
      <c r="M131" s="206">
        <f t="shared" si="11"/>
        <v>1354.459640854004</v>
      </c>
      <c r="N131" s="206">
        <f t="shared" si="11"/>
        <v>1374.8131354603793</v>
      </c>
      <c r="O131" s="206">
        <f t="shared" si="11"/>
        <v>1444.9632378372048</v>
      </c>
      <c r="P131" s="206">
        <f t="shared" si="11"/>
        <v>1330.811386949164</v>
      </c>
      <c r="Q131" s="206">
        <f t="shared" si="11"/>
        <v>1477.2250357345415</v>
      </c>
      <c r="R131" s="206">
        <f t="shared" si="11"/>
        <v>1513.7196809667689</v>
      </c>
      <c r="S131" s="206">
        <f t="shared" si="11"/>
        <v>1178.5878012298431</v>
      </c>
      <c r="T131" s="206">
        <f t="shared" si="11"/>
        <v>1240.874947410312</v>
      </c>
      <c r="U131" s="206">
        <f t="shared" si="11"/>
        <v>1325.5820184835391</v>
      </c>
      <c r="V131" s="206">
        <f t="shared" si="11"/>
        <v>1396.1522863048258</v>
      </c>
      <c r="W131" s="206">
        <f t="shared" si="11"/>
        <v>1265.2592499153795</v>
      </c>
    </row>
    <row r="132" spans="1:23" ht="12" customHeight="1" x14ac:dyDescent="0.25">
      <c r="A132" s="14" t="s">
        <v>56</v>
      </c>
      <c r="B132" s="206">
        <f t="shared" ref="B132:W132" si="12">IF(B57=0,"",B57/B7*1000)</f>
        <v>503.9732478396021</v>
      </c>
      <c r="C132" s="206">
        <f t="shared" si="12"/>
        <v>540.97079241422534</v>
      </c>
      <c r="D132" s="206">
        <f t="shared" si="12"/>
        <v>576.58040156213872</v>
      </c>
      <c r="E132" s="206">
        <f t="shared" si="12"/>
        <v>583.55516216601484</v>
      </c>
      <c r="F132" s="206">
        <f t="shared" si="12"/>
        <v>551.84667826353757</v>
      </c>
      <c r="G132" s="206">
        <f t="shared" si="12"/>
        <v>527.77475276711561</v>
      </c>
      <c r="H132" s="206">
        <f t="shared" si="12"/>
        <v>459.48369022552737</v>
      </c>
      <c r="I132" s="206">
        <f t="shared" si="12"/>
        <v>435.2348617174967</v>
      </c>
      <c r="J132" s="206">
        <f t="shared" si="12"/>
        <v>454.00091674941859</v>
      </c>
      <c r="K132" s="206">
        <f t="shared" si="12"/>
        <v>428.4788298185066</v>
      </c>
      <c r="L132" s="206">
        <f t="shared" si="12"/>
        <v>349.19644834814602</v>
      </c>
      <c r="M132" s="206">
        <f t="shared" si="12"/>
        <v>354.73574597205737</v>
      </c>
      <c r="N132" s="206">
        <f t="shared" si="12"/>
        <v>331.84968609218487</v>
      </c>
      <c r="O132" s="206">
        <f t="shared" si="12"/>
        <v>311.43534995796153</v>
      </c>
      <c r="P132" s="206">
        <f t="shared" si="12"/>
        <v>316.43398326390826</v>
      </c>
      <c r="Q132" s="206">
        <f t="shared" si="12"/>
        <v>322.46066532928319</v>
      </c>
      <c r="R132" s="206">
        <f t="shared" si="12"/>
        <v>318.02868495287208</v>
      </c>
      <c r="S132" s="206">
        <f t="shared" si="12"/>
        <v>330.37358466663676</v>
      </c>
      <c r="T132" s="206">
        <f t="shared" si="12"/>
        <v>334.17806831622727</v>
      </c>
      <c r="U132" s="206">
        <f t="shared" si="12"/>
        <v>327.88350065809715</v>
      </c>
      <c r="V132" s="206">
        <f t="shared" si="12"/>
        <v>353.17269512046857</v>
      </c>
      <c r="W132" s="206">
        <f t="shared" si="12"/>
        <v>311.37294003245336</v>
      </c>
    </row>
    <row r="133" spans="1:23" ht="12" customHeight="1" x14ac:dyDescent="0.25">
      <c r="A133" s="14" t="s">
        <v>45</v>
      </c>
      <c r="B133" s="206">
        <f t="shared" ref="B133:W133" si="13">IF(B60=0,"",B60/B8*1000)</f>
        <v>568.43148568045285</v>
      </c>
      <c r="C133" s="206">
        <f t="shared" si="13"/>
        <v>622.43682263870312</v>
      </c>
      <c r="D133" s="206">
        <f t="shared" si="13"/>
        <v>624.62003364165605</v>
      </c>
      <c r="E133" s="206">
        <f t="shared" si="13"/>
        <v>599.99241685823858</v>
      </c>
      <c r="F133" s="206">
        <f t="shared" si="13"/>
        <v>542.74177403797091</v>
      </c>
      <c r="G133" s="206">
        <f t="shared" si="13"/>
        <v>501.24756295424078</v>
      </c>
      <c r="H133" s="206">
        <f t="shared" si="13"/>
        <v>438.92896539705106</v>
      </c>
      <c r="I133" s="206">
        <f t="shared" si="13"/>
        <v>398.62660199352405</v>
      </c>
      <c r="J133" s="206">
        <f t="shared" si="13"/>
        <v>408.03465131144281</v>
      </c>
      <c r="K133" s="206">
        <f t="shared" si="13"/>
        <v>427.62989423958174</v>
      </c>
      <c r="L133" s="206">
        <f t="shared" si="13"/>
        <v>423.44299166232156</v>
      </c>
      <c r="M133" s="206">
        <f t="shared" si="13"/>
        <v>408.56443018569286</v>
      </c>
      <c r="N133" s="206">
        <f t="shared" si="13"/>
        <v>366.41686040148835</v>
      </c>
      <c r="O133" s="206">
        <f t="shared" si="13"/>
        <v>406.48123643460133</v>
      </c>
      <c r="P133" s="206">
        <f t="shared" si="13"/>
        <v>380.44956592536784</v>
      </c>
      <c r="Q133" s="206">
        <f t="shared" si="13"/>
        <v>358.15847208357764</v>
      </c>
      <c r="R133" s="206">
        <f t="shared" si="13"/>
        <v>369.94448824842897</v>
      </c>
      <c r="S133" s="206">
        <f t="shared" si="13"/>
        <v>369.06203264761905</v>
      </c>
      <c r="T133" s="206">
        <f t="shared" si="13"/>
        <v>377.12650403260767</v>
      </c>
      <c r="U133" s="206">
        <f t="shared" si="13"/>
        <v>376.67827884666798</v>
      </c>
      <c r="V133" s="206">
        <f t="shared" si="13"/>
        <v>415.01386847605556</v>
      </c>
      <c r="W133" s="206">
        <f t="shared" si="13"/>
        <v>332.97776231598016</v>
      </c>
    </row>
    <row r="134" spans="1:23" ht="12" customHeight="1" x14ac:dyDescent="0.25">
      <c r="A134" s="13" t="s">
        <v>21</v>
      </c>
      <c r="B134" s="207">
        <f t="shared" ref="B134:W134" si="14">IF(B61=0,"",B61/B9*1000)</f>
        <v>259.65153985776493</v>
      </c>
      <c r="C134" s="207">
        <f t="shared" si="14"/>
        <v>250.98133134694649</v>
      </c>
      <c r="D134" s="207">
        <f t="shared" si="14"/>
        <v>246.19287997479952</v>
      </c>
      <c r="E134" s="207">
        <f t="shared" si="14"/>
        <v>272.15542357153583</v>
      </c>
      <c r="F134" s="207">
        <f t="shared" si="14"/>
        <v>261.6737771669724</v>
      </c>
      <c r="G134" s="207">
        <f t="shared" si="14"/>
        <v>259.50115402793136</v>
      </c>
      <c r="H134" s="207">
        <f t="shared" si="14"/>
        <v>249.78395640181489</v>
      </c>
      <c r="I134" s="207">
        <f t="shared" si="14"/>
        <v>252.96218678467935</v>
      </c>
      <c r="J134" s="207">
        <f t="shared" si="14"/>
        <v>251.9384889137209</v>
      </c>
      <c r="K134" s="207">
        <f t="shared" si="14"/>
        <v>237.42550451769972</v>
      </c>
      <c r="L134" s="207">
        <f t="shared" si="14"/>
        <v>234.2261680927796</v>
      </c>
      <c r="M134" s="207">
        <f t="shared" si="14"/>
        <v>245.64937255401847</v>
      </c>
      <c r="N134" s="207">
        <f t="shared" si="14"/>
        <v>251.3546146498733</v>
      </c>
      <c r="O134" s="207">
        <f t="shared" si="14"/>
        <v>253.87826633621825</v>
      </c>
      <c r="P134" s="207">
        <f t="shared" si="14"/>
        <v>240.38797515538536</v>
      </c>
      <c r="Q134" s="207">
        <f t="shared" si="14"/>
        <v>182.09853147553468</v>
      </c>
      <c r="R134" s="207">
        <f t="shared" si="14"/>
        <v>183.59978492076266</v>
      </c>
      <c r="S134" s="207">
        <f t="shared" si="14"/>
        <v>181.74987588084497</v>
      </c>
      <c r="T134" s="207">
        <f t="shared" si="14"/>
        <v>174.34733391341263</v>
      </c>
      <c r="U134" s="207">
        <f t="shared" si="14"/>
        <v>170.17679374847881</v>
      </c>
      <c r="V134" s="207">
        <f t="shared" si="14"/>
        <v>162.48732555762345</v>
      </c>
      <c r="W134" s="207">
        <f t="shared" si="14"/>
        <v>150.8692917017845</v>
      </c>
    </row>
    <row r="135" spans="1:23" ht="12" customHeight="1" x14ac:dyDescent="0.25">
      <c r="A135" s="14" t="s">
        <v>57</v>
      </c>
      <c r="B135" s="206">
        <f t="shared" ref="B135:W135" si="15">IF(B62=0,"",B62/B10*1000)</f>
        <v>627.77889050255874</v>
      </c>
      <c r="C135" s="206">
        <f t="shared" si="15"/>
        <v>608.69122019021529</v>
      </c>
      <c r="D135" s="206">
        <f t="shared" si="15"/>
        <v>623.64984188703295</v>
      </c>
      <c r="E135" s="206">
        <f t="shared" si="15"/>
        <v>666.10965389676085</v>
      </c>
      <c r="F135" s="206">
        <f t="shared" si="15"/>
        <v>633.31616114891199</v>
      </c>
      <c r="G135" s="206">
        <f t="shared" si="15"/>
        <v>640.11924657057955</v>
      </c>
      <c r="H135" s="206">
        <f t="shared" si="15"/>
        <v>603.39589736053199</v>
      </c>
      <c r="I135" s="206">
        <f t="shared" si="15"/>
        <v>603.94123713361591</v>
      </c>
      <c r="J135" s="206">
        <f t="shared" si="15"/>
        <v>572.32684015358188</v>
      </c>
      <c r="K135" s="206">
        <f t="shared" si="15"/>
        <v>582.78236882865258</v>
      </c>
      <c r="L135" s="206">
        <f t="shared" si="15"/>
        <v>542.46319315288929</v>
      </c>
      <c r="M135" s="206">
        <f t="shared" si="15"/>
        <v>549.63515662893064</v>
      </c>
      <c r="N135" s="206">
        <f t="shared" si="15"/>
        <v>585.26589914570968</v>
      </c>
      <c r="O135" s="206">
        <f t="shared" si="15"/>
        <v>612.36601085918926</v>
      </c>
      <c r="P135" s="206">
        <f t="shared" si="15"/>
        <v>594.72347567956774</v>
      </c>
      <c r="Q135" s="206">
        <f t="shared" si="15"/>
        <v>518.18882794237447</v>
      </c>
      <c r="R135" s="206">
        <f t="shared" si="15"/>
        <v>530.32267197873739</v>
      </c>
      <c r="S135" s="206">
        <f t="shared" si="15"/>
        <v>496.86619733356747</v>
      </c>
      <c r="T135" s="206">
        <f t="shared" si="15"/>
        <v>506.13509320926096</v>
      </c>
      <c r="U135" s="206">
        <f t="shared" si="15"/>
        <v>526.15803942244054</v>
      </c>
      <c r="V135" s="206">
        <f t="shared" si="15"/>
        <v>549.70240811470728</v>
      </c>
      <c r="W135" s="206">
        <f t="shared" si="15"/>
        <v>513.12495721860432</v>
      </c>
    </row>
    <row r="136" spans="1:23" ht="12" customHeight="1" x14ac:dyDescent="0.25">
      <c r="A136" s="14" t="s">
        <v>47</v>
      </c>
      <c r="B136" s="206">
        <f t="shared" ref="B136:W136" si="16">IF(B63=0,"",B63/B11*1000)</f>
        <v>234.95316267900688</v>
      </c>
      <c r="C136" s="206">
        <f t="shared" si="16"/>
        <v>241.82779161625655</v>
      </c>
      <c r="D136" s="206">
        <f t="shared" si="16"/>
        <v>235.17702576569224</v>
      </c>
      <c r="E136" s="206">
        <f t="shared" si="16"/>
        <v>270.59440600011857</v>
      </c>
      <c r="F136" s="206">
        <f t="shared" si="16"/>
        <v>250.09661122105703</v>
      </c>
      <c r="G136" s="206">
        <f t="shared" si="16"/>
        <v>249.30356614299689</v>
      </c>
      <c r="H136" s="206">
        <f t="shared" si="16"/>
        <v>236.80357754264185</v>
      </c>
      <c r="I136" s="206">
        <f t="shared" si="16"/>
        <v>243.07278326321639</v>
      </c>
      <c r="J136" s="206">
        <f t="shared" si="16"/>
        <v>246.13296739307347</v>
      </c>
      <c r="K136" s="206">
        <f t="shared" si="16"/>
        <v>238.12631637171631</v>
      </c>
      <c r="L136" s="206">
        <f t="shared" si="16"/>
        <v>225.80778187292404</v>
      </c>
      <c r="M136" s="206">
        <f t="shared" si="16"/>
        <v>246.07679231940114</v>
      </c>
      <c r="N136" s="206">
        <f t="shared" si="16"/>
        <v>247.48046568560451</v>
      </c>
      <c r="O136" s="206">
        <f t="shared" si="16"/>
        <v>227.65984174593677</v>
      </c>
      <c r="P136" s="206">
        <f t="shared" si="16"/>
        <v>201.74723112393042</v>
      </c>
      <c r="Q136" s="206">
        <f t="shared" si="16"/>
        <v>178.3873823249962</v>
      </c>
      <c r="R136" s="206">
        <f t="shared" si="16"/>
        <v>173.36779829199949</v>
      </c>
      <c r="S136" s="206">
        <f t="shared" si="16"/>
        <v>171.09676501051962</v>
      </c>
      <c r="T136" s="206">
        <f t="shared" si="16"/>
        <v>190.06817709407019</v>
      </c>
      <c r="U136" s="206">
        <f t="shared" si="16"/>
        <v>176.13111366023111</v>
      </c>
      <c r="V136" s="206">
        <f t="shared" si="16"/>
        <v>180.64587637216479</v>
      </c>
      <c r="W136" s="206">
        <f t="shared" si="16"/>
        <v>169.41015221866763</v>
      </c>
    </row>
    <row r="137" spans="1:23" ht="12" customHeight="1" x14ac:dyDescent="0.25">
      <c r="A137" s="14" t="s">
        <v>48</v>
      </c>
      <c r="B137" s="206">
        <f t="shared" ref="B137:W137" si="17">IF(B64=0,"",B64/B12*1000)</f>
        <v>50.200720364814245</v>
      </c>
      <c r="C137" s="206">
        <f t="shared" si="17"/>
        <v>48.590814577428155</v>
      </c>
      <c r="D137" s="206">
        <f t="shared" si="17"/>
        <v>46.517794203103243</v>
      </c>
      <c r="E137" s="206">
        <f t="shared" si="17"/>
        <v>48.59698731812847</v>
      </c>
      <c r="F137" s="206">
        <f t="shared" si="17"/>
        <v>48.938629365035887</v>
      </c>
      <c r="G137" s="206">
        <f t="shared" si="17"/>
        <v>47.292015672407786</v>
      </c>
      <c r="H137" s="206">
        <f t="shared" si="17"/>
        <v>47.638524757155899</v>
      </c>
      <c r="I137" s="206">
        <f t="shared" si="17"/>
        <v>46.881114954989592</v>
      </c>
      <c r="J137" s="206">
        <f t="shared" si="17"/>
        <v>46.84474671039554</v>
      </c>
      <c r="K137" s="206">
        <f t="shared" si="17"/>
        <v>43.570489800411252</v>
      </c>
      <c r="L137" s="206">
        <f t="shared" si="17"/>
        <v>42.47050663899013</v>
      </c>
      <c r="M137" s="206">
        <f t="shared" si="17"/>
        <v>42.885584986684684</v>
      </c>
      <c r="N137" s="206">
        <f t="shared" si="17"/>
        <v>42.718408179439486</v>
      </c>
      <c r="O137" s="206">
        <f t="shared" si="17"/>
        <v>43.561251763449171</v>
      </c>
      <c r="P137" s="206">
        <f t="shared" si="17"/>
        <v>51.748135055095922</v>
      </c>
      <c r="Q137" s="206">
        <f t="shared" si="17"/>
        <v>31.103380018778992</v>
      </c>
      <c r="R137" s="206">
        <f t="shared" si="17"/>
        <v>33.149738543984832</v>
      </c>
      <c r="S137" s="206">
        <f t="shared" si="17"/>
        <v>31.061433085918868</v>
      </c>
      <c r="T137" s="206">
        <f t="shared" si="17"/>
        <v>27.968821621810296</v>
      </c>
      <c r="U137" s="206">
        <f t="shared" si="17"/>
        <v>28.186018377184432</v>
      </c>
      <c r="V137" s="206">
        <f t="shared" si="17"/>
        <v>25.26892854064771</v>
      </c>
      <c r="W137" s="206">
        <f t="shared" si="17"/>
        <v>22.80436361723428</v>
      </c>
    </row>
    <row r="138" spans="1:23" ht="12" customHeight="1" x14ac:dyDescent="0.25">
      <c r="A138" s="13" t="s">
        <v>22</v>
      </c>
      <c r="B138" s="207">
        <f t="shared" ref="B138:W138" si="18">IF(B65=0,"",B65/B13*1000)</f>
        <v>504.91249780628522</v>
      </c>
      <c r="C138" s="207">
        <f t="shared" si="18"/>
        <v>514.17523251218415</v>
      </c>
      <c r="D138" s="207">
        <f t="shared" si="18"/>
        <v>507.34482094810795</v>
      </c>
      <c r="E138" s="207">
        <f t="shared" si="18"/>
        <v>542.60353112068901</v>
      </c>
      <c r="F138" s="207">
        <f t="shared" si="18"/>
        <v>551.78057212424699</v>
      </c>
      <c r="G138" s="207">
        <f t="shared" si="18"/>
        <v>558.26770078708228</v>
      </c>
      <c r="H138" s="207">
        <f t="shared" si="18"/>
        <v>523.38385880248143</v>
      </c>
      <c r="I138" s="207">
        <f t="shared" si="18"/>
        <v>509.86256040046976</v>
      </c>
      <c r="J138" s="207">
        <f t="shared" si="18"/>
        <v>522.218043599662</v>
      </c>
      <c r="K138" s="207">
        <f t="shared" si="18"/>
        <v>509.61506939886311</v>
      </c>
      <c r="L138" s="207">
        <f t="shared" si="18"/>
        <v>537.39943313950994</v>
      </c>
      <c r="M138" s="207">
        <f t="shared" si="18"/>
        <v>543.41274094223377</v>
      </c>
      <c r="N138" s="207">
        <f t="shared" si="18"/>
        <v>532.39390649017821</v>
      </c>
      <c r="O138" s="207">
        <f t="shared" si="18"/>
        <v>528.86832947584298</v>
      </c>
      <c r="P138" s="207">
        <f t="shared" si="18"/>
        <v>510.02915046316377</v>
      </c>
      <c r="Q138" s="207">
        <f t="shared" si="18"/>
        <v>518.83200994227911</v>
      </c>
      <c r="R138" s="207">
        <f t="shared" si="18"/>
        <v>506.9194789834084</v>
      </c>
      <c r="S138" s="207">
        <f t="shared" si="18"/>
        <v>501.54829760785793</v>
      </c>
      <c r="T138" s="207">
        <f t="shared" si="18"/>
        <v>502.48206340154059</v>
      </c>
      <c r="U138" s="207">
        <f t="shared" si="18"/>
        <v>484.64847064735289</v>
      </c>
      <c r="V138" s="207">
        <f t="shared" si="18"/>
        <v>503.374656533522</v>
      </c>
      <c r="W138" s="207">
        <f t="shared" si="18"/>
        <v>499.41788397537465</v>
      </c>
    </row>
    <row r="139" spans="1:23" ht="12" customHeight="1" x14ac:dyDescent="0.25">
      <c r="A139" s="14" t="s">
        <v>49</v>
      </c>
      <c r="B139" s="206">
        <f t="shared" ref="B139:W139" si="19">IF(B66=0,"",B66/B14*1000)</f>
        <v>518.8755006940869</v>
      </c>
      <c r="C139" s="206">
        <f t="shared" si="19"/>
        <v>525.27637847068002</v>
      </c>
      <c r="D139" s="206">
        <f t="shared" si="19"/>
        <v>515.13354815832531</v>
      </c>
      <c r="E139" s="206">
        <f t="shared" si="19"/>
        <v>552.44211614570474</v>
      </c>
      <c r="F139" s="206">
        <f t="shared" si="19"/>
        <v>563.84604001109915</v>
      </c>
      <c r="G139" s="206">
        <f t="shared" si="19"/>
        <v>573.71702684575303</v>
      </c>
      <c r="H139" s="206">
        <f t="shared" si="19"/>
        <v>529.64360872775512</v>
      </c>
      <c r="I139" s="206">
        <f t="shared" si="19"/>
        <v>520.63445985133467</v>
      </c>
      <c r="J139" s="206">
        <f t="shared" si="19"/>
        <v>518.09340338514869</v>
      </c>
      <c r="K139" s="206">
        <f t="shared" si="19"/>
        <v>483.85284774067765</v>
      </c>
      <c r="L139" s="206">
        <f t="shared" si="19"/>
        <v>533.73338193780035</v>
      </c>
      <c r="M139" s="206">
        <f t="shared" si="19"/>
        <v>533.02500173809483</v>
      </c>
      <c r="N139" s="206">
        <f t="shared" si="19"/>
        <v>516.0123892505917</v>
      </c>
      <c r="O139" s="206">
        <f t="shared" si="19"/>
        <v>511.53311193960815</v>
      </c>
      <c r="P139" s="206">
        <f t="shared" si="19"/>
        <v>499.79869075697991</v>
      </c>
      <c r="Q139" s="206">
        <f t="shared" si="19"/>
        <v>500.5495099210807</v>
      </c>
      <c r="R139" s="206">
        <f t="shared" si="19"/>
        <v>486.04366365327593</v>
      </c>
      <c r="S139" s="206">
        <f t="shared" si="19"/>
        <v>493.94058476951255</v>
      </c>
      <c r="T139" s="206">
        <f t="shared" si="19"/>
        <v>489.78745950440498</v>
      </c>
      <c r="U139" s="206">
        <f t="shared" si="19"/>
        <v>466.26380995745984</v>
      </c>
      <c r="V139" s="206">
        <f t="shared" si="19"/>
        <v>460.06676259242352</v>
      </c>
      <c r="W139" s="206">
        <f t="shared" si="19"/>
        <v>450.20608392695135</v>
      </c>
    </row>
    <row r="140" spans="1:23" ht="12" customHeight="1" x14ac:dyDescent="0.25">
      <c r="A140" s="14" t="s">
        <v>50</v>
      </c>
      <c r="B140" s="206">
        <f t="shared" ref="B140:W140" si="20">IF(B67=0,"",B67/B15*1000)</f>
        <v>590.83400171035896</v>
      </c>
      <c r="C140" s="206">
        <f t="shared" si="20"/>
        <v>608.24490210237559</v>
      </c>
      <c r="D140" s="206">
        <f t="shared" si="20"/>
        <v>606.77633148540428</v>
      </c>
      <c r="E140" s="206">
        <f t="shared" si="20"/>
        <v>643.02824624619893</v>
      </c>
      <c r="F140" s="206">
        <f t="shared" si="20"/>
        <v>645.69898855342217</v>
      </c>
      <c r="G140" s="206">
        <f t="shared" si="20"/>
        <v>646.7012265372573</v>
      </c>
      <c r="H140" s="206">
        <f t="shared" si="20"/>
        <v>624.07641642518979</v>
      </c>
      <c r="I140" s="206">
        <f t="shared" si="20"/>
        <v>596.51708951873957</v>
      </c>
      <c r="J140" s="206">
        <f t="shared" si="20"/>
        <v>624.78276652392674</v>
      </c>
      <c r="K140" s="206">
        <f t="shared" si="20"/>
        <v>614.22640174045694</v>
      </c>
      <c r="L140" s="206">
        <f t="shared" si="20"/>
        <v>646.85695462803733</v>
      </c>
      <c r="M140" s="206">
        <f t="shared" si="20"/>
        <v>669.58785361038349</v>
      </c>
      <c r="N140" s="206">
        <f t="shared" si="20"/>
        <v>655.58823513168386</v>
      </c>
      <c r="O140" s="206">
        <f t="shared" si="20"/>
        <v>656.39547435126474</v>
      </c>
      <c r="P140" s="206">
        <f t="shared" si="20"/>
        <v>613.99113122003803</v>
      </c>
      <c r="Q140" s="206">
        <f t="shared" si="20"/>
        <v>644.65841791373418</v>
      </c>
      <c r="R140" s="206">
        <f t="shared" si="20"/>
        <v>634.82797126394803</v>
      </c>
      <c r="S140" s="206">
        <f t="shared" si="20"/>
        <v>616.69802177487395</v>
      </c>
      <c r="T140" s="206">
        <f t="shared" si="20"/>
        <v>637.99236794251794</v>
      </c>
      <c r="U140" s="206">
        <f t="shared" si="20"/>
        <v>618.95639437384693</v>
      </c>
      <c r="V140" s="206">
        <f t="shared" si="20"/>
        <v>665.60395476253757</v>
      </c>
      <c r="W140" s="206">
        <f t="shared" si="20"/>
        <v>674.12865657474424</v>
      </c>
    </row>
    <row r="141" spans="1:23" ht="12" customHeight="1" x14ac:dyDescent="0.25">
      <c r="A141" s="14" t="s">
        <v>58</v>
      </c>
      <c r="B141" s="206">
        <f t="shared" ref="B141:W141" si="21">IF(B68=0,"",B68/B16*1000)</f>
        <v>348.07034719933699</v>
      </c>
      <c r="C141" s="206">
        <f t="shared" si="21"/>
        <v>350.91511076940787</v>
      </c>
      <c r="D141" s="206">
        <f t="shared" si="21"/>
        <v>347.68577995248705</v>
      </c>
      <c r="E141" s="206">
        <f t="shared" si="21"/>
        <v>367.93833421632672</v>
      </c>
      <c r="F141" s="206">
        <f t="shared" si="21"/>
        <v>379.20429304212962</v>
      </c>
      <c r="G141" s="206">
        <f t="shared" si="21"/>
        <v>377.08922398143147</v>
      </c>
      <c r="H141" s="206">
        <f t="shared" si="21"/>
        <v>366.38127975074434</v>
      </c>
      <c r="I141" s="206">
        <f t="shared" si="21"/>
        <v>353.54415316405994</v>
      </c>
      <c r="J141" s="206">
        <f t="shared" si="21"/>
        <v>368.06807325212253</v>
      </c>
      <c r="K141" s="206">
        <f t="shared" si="21"/>
        <v>400.48753553422023</v>
      </c>
      <c r="L141" s="206">
        <f t="shared" si="21"/>
        <v>380.6191182188681</v>
      </c>
      <c r="M141" s="206">
        <f t="shared" si="21"/>
        <v>374.18338745729784</v>
      </c>
      <c r="N141" s="206">
        <f t="shared" si="21"/>
        <v>376.49644480420932</v>
      </c>
      <c r="O141" s="206">
        <f t="shared" si="21"/>
        <v>366.55812112033834</v>
      </c>
      <c r="P141" s="206">
        <f t="shared" si="21"/>
        <v>366.95989285652229</v>
      </c>
      <c r="Q141" s="206">
        <f t="shared" si="21"/>
        <v>358.93358843297671</v>
      </c>
      <c r="R141" s="206">
        <f t="shared" si="21"/>
        <v>347.84333249501054</v>
      </c>
      <c r="S141" s="206">
        <f t="shared" si="21"/>
        <v>348.01346275041516</v>
      </c>
      <c r="T141" s="206">
        <f t="shared" si="21"/>
        <v>334.21329761974408</v>
      </c>
      <c r="U141" s="206">
        <f t="shared" si="21"/>
        <v>322.99473899518165</v>
      </c>
      <c r="V141" s="206">
        <f t="shared" si="21"/>
        <v>344.74046707251927</v>
      </c>
      <c r="W141" s="206">
        <f t="shared" si="21"/>
        <v>327.67068745967509</v>
      </c>
    </row>
    <row r="142" spans="1:23" ht="12" customHeight="1" x14ac:dyDescent="0.25">
      <c r="A142" s="13" t="s">
        <v>23</v>
      </c>
      <c r="B142" s="207">
        <f t="shared" ref="B142:W142" si="22">IF(B69=0,"",B69/B17*1000)</f>
        <v>321.53549751605391</v>
      </c>
      <c r="C142" s="207">
        <f t="shared" si="22"/>
        <v>313.68505482299844</v>
      </c>
      <c r="D142" s="207">
        <f t="shared" si="22"/>
        <v>330.55738747694573</v>
      </c>
      <c r="E142" s="207">
        <f t="shared" si="22"/>
        <v>366.6431416276356</v>
      </c>
      <c r="F142" s="207">
        <f t="shared" si="22"/>
        <v>369.89301930090892</v>
      </c>
      <c r="G142" s="207">
        <f t="shared" si="22"/>
        <v>385.58498782425556</v>
      </c>
      <c r="H142" s="207">
        <f t="shared" si="22"/>
        <v>395.17728407170119</v>
      </c>
      <c r="I142" s="207">
        <f t="shared" si="22"/>
        <v>408.17297863704647</v>
      </c>
      <c r="J142" s="207">
        <f t="shared" si="22"/>
        <v>413.48470014719067</v>
      </c>
      <c r="K142" s="207">
        <f t="shared" si="22"/>
        <v>424.79103448079877</v>
      </c>
      <c r="L142" s="207">
        <f t="shared" si="22"/>
        <v>441.41824429969307</v>
      </c>
      <c r="M142" s="207">
        <f t="shared" si="22"/>
        <v>437.35440480079694</v>
      </c>
      <c r="N142" s="207">
        <f t="shared" si="22"/>
        <v>447.64838732540096</v>
      </c>
      <c r="O142" s="207">
        <f t="shared" si="22"/>
        <v>470.6339596759974</v>
      </c>
      <c r="P142" s="207">
        <f t="shared" si="22"/>
        <v>458.88471985895058</v>
      </c>
      <c r="Q142" s="207">
        <f t="shared" si="22"/>
        <v>457.37082687467057</v>
      </c>
      <c r="R142" s="207">
        <f t="shared" si="22"/>
        <v>455.6646471606324</v>
      </c>
      <c r="S142" s="207">
        <f t="shared" si="22"/>
        <v>463.55108151053702</v>
      </c>
      <c r="T142" s="207">
        <f t="shared" si="22"/>
        <v>452.21548167631977</v>
      </c>
      <c r="U142" s="207">
        <f t="shared" si="22"/>
        <v>461.09713851841599</v>
      </c>
      <c r="V142" s="207">
        <f t="shared" si="22"/>
        <v>486.11146204584679</v>
      </c>
      <c r="W142" s="207">
        <f t="shared" si="22"/>
        <v>506.66702427492658</v>
      </c>
    </row>
    <row r="143" spans="1:23" ht="12" customHeight="1" x14ac:dyDescent="0.25">
      <c r="A143" s="14" t="s">
        <v>52</v>
      </c>
      <c r="B143" s="206">
        <f t="shared" ref="B143:W143" si="23">IF(B70=0,"",B70/B18*1000)</f>
        <v>2972.4937049476157</v>
      </c>
      <c r="C143" s="206">
        <f t="shared" si="23"/>
        <v>2918.1182635762775</v>
      </c>
      <c r="D143" s="206">
        <f t="shared" si="23"/>
        <v>3186.1718930162492</v>
      </c>
      <c r="E143" s="206">
        <f t="shared" si="23"/>
        <v>3513.6332069554028</v>
      </c>
      <c r="F143" s="206">
        <f t="shared" si="23"/>
        <v>3692.7992564395463</v>
      </c>
      <c r="G143" s="206">
        <f t="shared" si="23"/>
        <v>3942.8196330325291</v>
      </c>
      <c r="H143" s="206">
        <f t="shared" si="23"/>
        <v>4069.5494022751132</v>
      </c>
      <c r="I143" s="206">
        <f t="shared" si="23"/>
        <v>4247.7070677919237</v>
      </c>
      <c r="J143" s="206">
        <f t="shared" si="23"/>
        <v>4646.7107388026989</v>
      </c>
      <c r="K143" s="206">
        <f t="shared" si="23"/>
        <v>6356.112491723291</v>
      </c>
      <c r="L143" s="206">
        <f t="shared" si="23"/>
        <v>3809.7395119777211</v>
      </c>
      <c r="M143" s="206">
        <f t="shared" si="23"/>
        <v>4211.5667444162291</v>
      </c>
      <c r="N143" s="206">
        <f t="shared" si="23"/>
        <v>4899.8236760859672</v>
      </c>
      <c r="O143" s="206">
        <f t="shared" si="23"/>
        <v>4732.6720510125378</v>
      </c>
      <c r="P143" s="206">
        <f t="shared" si="23"/>
        <v>4249.3119505931536</v>
      </c>
      <c r="Q143" s="206">
        <f t="shared" si="23"/>
        <v>3764.964897961549</v>
      </c>
      <c r="R143" s="206">
        <f t="shared" si="23"/>
        <v>3932.8096497973033</v>
      </c>
      <c r="S143" s="206">
        <f t="shared" si="23"/>
        <v>3846.18987990697</v>
      </c>
      <c r="T143" s="206">
        <f t="shared" si="23"/>
        <v>3298.3441957958044</v>
      </c>
      <c r="U143" s="206">
        <f t="shared" si="23"/>
        <v>4176.4640854639993</v>
      </c>
      <c r="V143" s="206">
        <f t="shared" si="23"/>
        <v>4954.1198947831735</v>
      </c>
      <c r="W143" s="206">
        <f t="shared" si="23"/>
        <v>4958.7384826475582</v>
      </c>
    </row>
    <row r="144" spans="1:23" ht="12" customHeight="1" x14ac:dyDescent="0.25">
      <c r="A144" s="14" t="s">
        <v>59</v>
      </c>
      <c r="B144" s="206">
        <f t="shared" ref="B144:W144" si="24">IF(B71=0,"",B71/B19*1000)</f>
        <v>382.03598037231114</v>
      </c>
      <c r="C144" s="206">
        <f t="shared" si="24"/>
        <v>370.00072768712067</v>
      </c>
      <c r="D144" s="206">
        <f t="shared" si="24"/>
        <v>393.45157731755552</v>
      </c>
      <c r="E144" s="206">
        <f t="shared" si="24"/>
        <v>433.36201393277594</v>
      </c>
      <c r="F144" s="206">
        <f t="shared" si="24"/>
        <v>445.14423401397971</v>
      </c>
      <c r="G144" s="206">
        <f t="shared" si="24"/>
        <v>482.97993291780961</v>
      </c>
      <c r="H144" s="206">
        <f t="shared" si="24"/>
        <v>490.44644547303045</v>
      </c>
      <c r="I144" s="206">
        <f t="shared" si="24"/>
        <v>493.15430954315912</v>
      </c>
      <c r="J144" s="206">
        <f t="shared" si="24"/>
        <v>504.97240534336487</v>
      </c>
      <c r="K144" s="206">
        <f t="shared" si="24"/>
        <v>505.91091636455752</v>
      </c>
      <c r="L144" s="206">
        <f t="shared" si="24"/>
        <v>531.03624252170971</v>
      </c>
      <c r="M144" s="206">
        <f t="shared" si="24"/>
        <v>508.52338391908603</v>
      </c>
      <c r="N144" s="206">
        <f t="shared" si="24"/>
        <v>503.44148294196975</v>
      </c>
      <c r="O144" s="206">
        <f t="shared" si="24"/>
        <v>524.05147183900954</v>
      </c>
      <c r="P144" s="206">
        <f t="shared" si="24"/>
        <v>498.45632844942406</v>
      </c>
      <c r="Q144" s="206">
        <f t="shared" si="24"/>
        <v>491.90465257098202</v>
      </c>
      <c r="R144" s="206">
        <f t="shared" si="24"/>
        <v>483.89303122156213</v>
      </c>
      <c r="S144" s="206">
        <f t="shared" si="24"/>
        <v>484.04721589794525</v>
      </c>
      <c r="T144" s="206">
        <f t="shared" si="24"/>
        <v>455.6576575146521</v>
      </c>
      <c r="U144" s="206">
        <f t="shared" si="24"/>
        <v>451.26281608146439</v>
      </c>
      <c r="V144" s="206">
        <f t="shared" si="24"/>
        <v>462.43213534837821</v>
      </c>
      <c r="W144" s="206">
        <f t="shared" si="24"/>
        <v>495.5455014114375</v>
      </c>
    </row>
    <row r="145" spans="1:23" ht="12" customHeight="1" x14ac:dyDescent="0.25">
      <c r="A145" s="14" t="s">
        <v>60</v>
      </c>
      <c r="B145" s="206">
        <f t="shared" ref="B145:W145" si="25">IF(B72=0,"",B72/B20*1000)</f>
        <v>44.501283470011998</v>
      </c>
      <c r="C145" s="206">
        <f t="shared" si="25"/>
        <v>44.699970957203071</v>
      </c>
      <c r="D145" s="206">
        <f t="shared" si="25"/>
        <v>47.003354015998035</v>
      </c>
      <c r="E145" s="206">
        <f t="shared" si="25"/>
        <v>53.369803358378505</v>
      </c>
      <c r="F145" s="206">
        <f t="shared" si="25"/>
        <v>52.744206678902401</v>
      </c>
      <c r="G145" s="206">
        <f t="shared" si="25"/>
        <v>53.537121355962739</v>
      </c>
      <c r="H145" s="206">
        <f t="shared" si="25"/>
        <v>53.009208384538503</v>
      </c>
      <c r="I145" s="206">
        <f t="shared" si="25"/>
        <v>54.826339708253656</v>
      </c>
      <c r="J145" s="206">
        <f t="shared" si="25"/>
        <v>53.252281707497566</v>
      </c>
      <c r="K145" s="206">
        <f t="shared" si="25"/>
        <v>56.509473892239505</v>
      </c>
      <c r="L145" s="206">
        <f t="shared" si="25"/>
        <v>58.957066848378204</v>
      </c>
      <c r="M145" s="206">
        <f t="shared" si="25"/>
        <v>58.852817730662657</v>
      </c>
      <c r="N145" s="206">
        <f t="shared" si="25"/>
        <v>62.288335633793992</v>
      </c>
      <c r="O145" s="206">
        <f t="shared" si="25"/>
        <v>65.064931298012596</v>
      </c>
      <c r="P145" s="206">
        <f t="shared" si="25"/>
        <v>64.070307582075728</v>
      </c>
      <c r="Q145" s="206">
        <f t="shared" si="25"/>
        <v>63.569461117537656</v>
      </c>
      <c r="R145" s="206">
        <f t="shared" si="25"/>
        <v>65.759521683448114</v>
      </c>
      <c r="S145" s="206">
        <f t="shared" si="25"/>
        <v>66.498250574704585</v>
      </c>
      <c r="T145" s="206">
        <f t="shared" si="25"/>
        <v>67.837610034200651</v>
      </c>
      <c r="U145" s="206">
        <f t="shared" si="25"/>
        <v>63.644260736338623</v>
      </c>
      <c r="V145" s="206">
        <f t="shared" si="25"/>
        <v>66.942031360691601</v>
      </c>
      <c r="W145" s="206">
        <f t="shared" si="25"/>
        <v>76.778498987794137</v>
      </c>
    </row>
    <row r="146" spans="1:23" ht="12" customHeight="1" x14ac:dyDescent="0.25">
      <c r="A146" s="15" t="s">
        <v>61</v>
      </c>
      <c r="B146" s="208">
        <f t="shared" ref="B146:W146" si="26">IF(B73=0,"",B73/B21*1000)</f>
        <v>131.72035485426721</v>
      </c>
      <c r="C146" s="208">
        <f t="shared" si="26"/>
        <v>132.34820639613676</v>
      </c>
      <c r="D146" s="208">
        <f t="shared" si="26"/>
        <v>134.73373251597138</v>
      </c>
      <c r="E146" s="208">
        <f t="shared" si="26"/>
        <v>135.57751785122878</v>
      </c>
      <c r="F146" s="208">
        <f t="shared" si="26"/>
        <v>133.02735034434653</v>
      </c>
      <c r="G146" s="208">
        <f t="shared" si="26"/>
        <v>128.34525323083116</v>
      </c>
      <c r="H146" s="208">
        <f t="shared" si="26"/>
        <v>123.50731403339454</v>
      </c>
      <c r="I146" s="208">
        <f t="shared" si="26"/>
        <v>122.96907071933948</v>
      </c>
      <c r="J146" s="208">
        <f t="shared" si="26"/>
        <v>122.42142842531693</v>
      </c>
      <c r="K146" s="208">
        <f t="shared" si="26"/>
        <v>117.70082574774823</v>
      </c>
      <c r="L146" s="208">
        <f t="shared" si="26"/>
        <v>120.69507732794615</v>
      </c>
      <c r="M146" s="208">
        <f t="shared" si="26"/>
        <v>120.22046502565036</v>
      </c>
      <c r="N146" s="208">
        <f t="shared" si="26"/>
        <v>121.12449855869652</v>
      </c>
      <c r="O146" s="208">
        <f t="shared" si="26"/>
        <v>119.04107083791193</v>
      </c>
      <c r="P146" s="208">
        <f t="shared" si="26"/>
        <v>117.45295381773012</v>
      </c>
      <c r="Q146" s="208">
        <f t="shared" si="26"/>
        <v>115.43606639028954</v>
      </c>
      <c r="R146" s="208">
        <f t="shared" si="26"/>
        <v>116.9869368376625</v>
      </c>
      <c r="S146" s="208">
        <f t="shared" si="26"/>
        <v>117.23636786090441</v>
      </c>
      <c r="T146" s="208">
        <f t="shared" si="26"/>
        <v>118.42965025500142</v>
      </c>
      <c r="U146" s="208">
        <f t="shared" si="26"/>
        <v>115.6813854614053</v>
      </c>
      <c r="V146" s="208">
        <f t="shared" si="26"/>
        <v>117.22826197195215</v>
      </c>
      <c r="W146" s="208">
        <f t="shared" si="26"/>
        <v>125.73916970369694</v>
      </c>
    </row>
    <row r="147" spans="1:23" ht="12" customHeight="1" x14ac:dyDescent="0.25">
      <c r="A147" s="12" t="s">
        <v>62</v>
      </c>
      <c r="B147" s="206">
        <f t="shared" ref="B147:W147" si="27">IF(B74=0,"",B74/B22*1000)</f>
        <v>42.781759830658061</v>
      </c>
      <c r="C147" s="206">
        <f t="shared" si="27"/>
        <v>41.849956359804878</v>
      </c>
      <c r="D147" s="206">
        <f t="shared" si="27"/>
        <v>40.087486950549064</v>
      </c>
      <c r="E147" s="206">
        <f t="shared" si="27"/>
        <v>42.374816256102022</v>
      </c>
      <c r="F147" s="206">
        <f t="shared" si="27"/>
        <v>43.406404274449272</v>
      </c>
      <c r="G147" s="206">
        <f t="shared" si="27"/>
        <v>41.60057869760859</v>
      </c>
      <c r="H147" s="206">
        <f t="shared" si="27"/>
        <v>37.812095297740441</v>
      </c>
      <c r="I147" s="206">
        <f t="shared" si="27"/>
        <v>36.616735261600489</v>
      </c>
      <c r="J147" s="206">
        <f t="shared" si="27"/>
        <v>37.010976722049861</v>
      </c>
      <c r="K147" s="206">
        <f t="shared" si="27"/>
        <v>39.228951495008772</v>
      </c>
      <c r="L147" s="206">
        <f t="shared" si="27"/>
        <v>34.919438571294485</v>
      </c>
      <c r="M147" s="206">
        <f t="shared" si="27"/>
        <v>31.582175967024082</v>
      </c>
      <c r="N147" s="206">
        <f t="shared" si="27"/>
        <v>32.239641144314447</v>
      </c>
      <c r="O147" s="206">
        <f t="shared" si="27"/>
        <v>32.415197771677263</v>
      </c>
      <c r="P147" s="206">
        <f t="shared" si="27"/>
        <v>28.370332708784439</v>
      </c>
      <c r="Q147" s="206">
        <f t="shared" si="27"/>
        <v>26.923559010773879</v>
      </c>
      <c r="R147" s="206">
        <f t="shared" si="27"/>
        <v>26.860660608271424</v>
      </c>
      <c r="S147" s="206">
        <f t="shared" si="27"/>
        <v>26.100317336551129</v>
      </c>
      <c r="T147" s="206">
        <f t="shared" si="27"/>
        <v>26.838077894969604</v>
      </c>
      <c r="U147" s="206">
        <f t="shared" si="27"/>
        <v>26.400231990026484</v>
      </c>
      <c r="V147" s="206">
        <f t="shared" si="27"/>
        <v>29.232020814124251</v>
      </c>
      <c r="W147" s="206">
        <f t="shared" si="27"/>
        <v>28.974596433988165</v>
      </c>
    </row>
    <row r="148" spans="1:23" ht="12" customHeight="1" x14ac:dyDescent="0.25">
      <c r="A148" s="12" t="s">
        <v>63</v>
      </c>
      <c r="B148" s="206">
        <f t="shared" ref="B148:W148" si="28">IF(B75=0,"",B75/B23*1000)</f>
        <v>32.013687204452985</v>
      </c>
      <c r="C148" s="206">
        <f t="shared" si="28"/>
        <v>33.481291760016028</v>
      </c>
      <c r="D148" s="206">
        <f t="shared" si="28"/>
        <v>33.898329717486774</v>
      </c>
      <c r="E148" s="206">
        <f t="shared" si="28"/>
        <v>37.655582567334562</v>
      </c>
      <c r="F148" s="206">
        <f t="shared" si="28"/>
        <v>36.897174862021181</v>
      </c>
      <c r="G148" s="206">
        <f t="shared" si="28"/>
        <v>36.105131029416476</v>
      </c>
      <c r="H148" s="206">
        <f t="shared" si="28"/>
        <v>33.948643212890843</v>
      </c>
      <c r="I148" s="206">
        <f t="shared" si="28"/>
        <v>32.251522825185688</v>
      </c>
      <c r="J148" s="206">
        <f t="shared" si="28"/>
        <v>34.095683591836647</v>
      </c>
      <c r="K148" s="206">
        <f t="shared" si="28"/>
        <v>35.940107263956158</v>
      </c>
      <c r="L148" s="206">
        <f t="shared" si="28"/>
        <v>35.506597023197841</v>
      </c>
      <c r="M148" s="206">
        <f t="shared" si="28"/>
        <v>32.876566765065029</v>
      </c>
      <c r="N148" s="206">
        <f t="shared" si="28"/>
        <v>32.710539740983954</v>
      </c>
      <c r="O148" s="206">
        <f t="shared" si="28"/>
        <v>33.59539103221983</v>
      </c>
      <c r="P148" s="206">
        <f t="shared" si="28"/>
        <v>31.554971060924789</v>
      </c>
      <c r="Q148" s="206">
        <f t="shared" si="28"/>
        <v>30.531472431429666</v>
      </c>
      <c r="R148" s="206">
        <f t="shared" si="28"/>
        <v>30.328894023960025</v>
      </c>
      <c r="S148" s="206">
        <f t="shared" si="28"/>
        <v>30.125723070719616</v>
      </c>
      <c r="T148" s="206">
        <f t="shared" si="28"/>
        <v>29.380836072311471</v>
      </c>
      <c r="U148" s="206">
        <f t="shared" si="28"/>
        <v>29.079047435680167</v>
      </c>
      <c r="V148" s="206">
        <f t="shared" si="28"/>
        <v>29.218421981251293</v>
      </c>
      <c r="W148" s="206">
        <f t="shared" si="28"/>
        <v>29.519256334306398</v>
      </c>
    </row>
    <row r="149" spans="1:23" ht="12" customHeight="1" x14ac:dyDescent="0.25">
      <c r="A149" s="12" t="s">
        <v>64</v>
      </c>
      <c r="B149" s="206">
        <f t="shared" ref="B149:W149" si="29">IF(B76=0,"",B76/B24*1000)</f>
        <v>103.22988570121713</v>
      </c>
      <c r="C149" s="206">
        <f t="shared" si="29"/>
        <v>101.960208151511</v>
      </c>
      <c r="D149" s="206">
        <f t="shared" si="29"/>
        <v>105.91575251106613</v>
      </c>
      <c r="E149" s="206">
        <f t="shared" si="29"/>
        <v>110.51549896555092</v>
      </c>
      <c r="F149" s="206">
        <f t="shared" si="29"/>
        <v>108.23895091441845</v>
      </c>
      <c r="G149" s="206">
        <f t="shared" si="29"/>
        <v>93.7921512074481</v>
      </c>
      <c r="H149" s="206">
        <f t="shared" si="29"/>
        <v>87.072392026222289</v>
      </c>
      <c r="I149" s="206">
        <f t="shared" si="29"/>
        <v>78.761382371411045</v>
      </c>
      <c r="J149" s="206">
        <f t="shared" si="29"/>
        <v>73.776272626744429</v>
      </c>
      <c r="K149" s="206">
        <f t="shared" si="29"/>
        <v>73.572826684531663</v>
      </c>
      <c r="L149" s="206">
        <f t="shared" si="29"/>
        <v>69.265196416860121</v>
      </c>
      <c r="M149" s="206">
        <f t="shared" si="29"/>
        <v>61.803524648485727</v>
      </c>
      <c r="N149" s="206">
        <f t="shared" si="29"/>
        <v>62.692661169633666</v>
      </c>
      <c r="O149" s="206">
        <f t="shared" si="29"/>
        <v>61.096521775308652</v>
      </c>
      <c r="P149" s="206">
        <f t="shared" si="29"/>
        <v>57.728719467414074</v>
      </c>
      <c r="Q149" s="206">
        <f t="shared" si="29"/>
        <v>57.269464265562775</v>
      </c>
      <c r="R149" s="206">
        <f t="shared" si="29"/>
        <v>56.55360433332261</v>
      </c>
      <c r="S149" s="206">
        <f t="shared" si="29"/>
        <v>56.254919671339721</v>
      </c>
      <c r="T149" s="206">
        <f t="shared" si="29"/>
        <v>56.061305827116101</v>
      </c>
      <c r="U149" s="206">
        <f t="shared" si="29"/>
        <v>55.61052050860873</v>
      </c>
      <c r="V149" s="206">
        <f t="shared" si="29"/>
        <v>58.373479610767887</v>
      </c>
      <c r="W149" s="206">
        <f t="shared" si="29"/>
        <v>55.716544641725669</v>
      </c>
    </row>
    <row r="150" spans="1:23" ht="12" customHeight="1" x14ac:dyDescent="0.25">
      <c r="A150" s="12" t="s">
        <v>65</v>
      </c>
      <c r="B150" s="206">
        <f t="shared" ref="B150:W150" si="30">IF(B77=0,"",B77/B25*1000)</f>
        <v>155.71994249328159</v>
      </c>
      <c r="C150" s="206">
        <f t="shared" si="30"/>
        <v>149.36469369023806</v>
      </c>
      <c r="D150" s="206">
        <f t="shared" si="30"/>
        <v>157.39943783723891</v>
      </c>
      <c r="E150" s="206">
        <f t="shared" si="30"/>
        <v>173.26695378119373</v>
      </c>
      <c r="F150" s="206">
        <f t="shared" si="30"/>
        <v>189.65978100374761</v>
      </c>
      <c r="G150" s="206">
        <f t="shared" si="30"/>
        <v>184.05304269981892</v>
      </c>
      <c r="H150" s="206">
        <f t="shared" si="30"/>
        <v>169.82600109922583</v>
      </c>
      <c r="I150" s="206">
        <f t="shared" si="30"/>
        <v>174.8069613496709</v>
      </c>
      <c r="J150" s="206">
        <f t="shared" si="30"/>
        <v>191.41379190462482</v>
      </c>
      <c r="K150" s="206">
        <f t="shared" si="30"/>
        <v>214.43137637246662</v>
      </c>
      <c r="L150" s="206">
        <f t="shared" si="30"/>
        <v>218.6378184362764</v>
      </c>
      <c r="M150" s="206">
        <f t="shared" si="30"/>
        <v>224.95346932596357</v>
      </c>
      <c r="N150" s="206">
        <f t="shared" si="30"/>
        <v>243.72357443584224</v>
      </c>
      <c r="O150" s="206">
        <f t="shared" si="30"/>
        <v>254.45298575628084</v>
      </c>
      <c r="P150" s="206">
        <f t="shared" si="30"/>
        <v>245.03830676914356</v>
      </c>
      <c r="Q150" s="206">
        <f t="shared" si="30"/>
        <v>242.40479735048902</v>
      </c>
      <c r="R150" s="206">
        <f t="shared" si="30"/>
        <v>254.09199055431404</v>
      </c>
      <c r="S150" s="206">
        <f t="shared" si="30"/>
        <v>249.53256376627638</v>
      </c>
      <c r="T150" s="206">
        <f t="shared" si="30"/>
        <v>249.15069649026779</v>
      </c>
      <c r="U150" s="206">
        <f t="shared" si="30"/>
        <v>238.33551895150285</v>
      </c>
      <c r="V150" s="206">
        <f t="shared" si="30"/>
        <v>241.55493980226922</v>
      </c>
      <c r="W150" s="206">
        <f t="shared" si="30"/>
        <v>213.0824942542572</v>
      </c>
    </row>
    <row r="151" spans="1:23" ht="12" customHeight="1" x14ac:dyDescent="0.25">
      <c r="A151" s="16" t="s">
        <v>66</v>
      </c>
      <c r="B151" s="209">
        <f t="shared" ref="B151:W151" si="31">IF(B78=0,"",B78/B26*1000)</f>
        <v>40.173877171590739</v>
      </c>
      <c r="C151" s="209">
        <f t="shared" si="31"/>
        <v>39.970499541380754</v>
      </c>
      <c r="D151" s="209">
        <f t="shared" si="31"/>
        <v>39.493829877053138</v>
      </c>
      <c r="E151" s="209">
        <f t="shared" si="31"/>
        <v>34.693327223097832</v>
      </c>
      <c r="F151" s="209">
        <f t="shared" si="31"/>
        <v>33.393705801372946</v>
      </c>
      <c r="G151" s="209">
        <f t="shared" si="31"/>
        <v>37.869642382456504</v>
      </c>
      <c r="H151" s="209">
        <f t="shared" si="31"/>
        <v>33.729118655479517</v>
      </c>
      <c r="I151" s="209">
        <f t="shared" si="31"/>
        <v>33.96046303022905</v>
      </c>
      <c r="J151" s="209">
        <f t="shared" si="31"/>
        <v>32.54472788019725</v>
      </c>
      <c r="K151" s="209">
        <f t="shared" si="31"/>
        <v>29.368243686197584</v>
      </c>
      <c r="L151" s="209">
        <f t="shared" si="31"/>
        <v>33.582143894306014</v>
      </c>
      <c r="M151" s="209">
        <f t="shared" si="31"/>
        <v>27.81208477295878</v>
      </c>
      <c r="N151" s="209">
        <f t="shared" si="31"/>
        <v>29.023713911549077</v>
      </c>
      <c r="O151" s="209">
        <f t="shared" si="31"/>
        <v>29.42112012792655</v>
      </c>
      <c r="P151" s="209">
        <f t="shared" si="31"/>
        <v>29.035432879848056</v>
      </c>
      <c r="Q151" s="209">
        <f t="shared" si="31"/>
        <v>28.316731621999466</v>
      </c>
      <c r="R151" s="209">
        <f t="shared" si="31"/>
        <v>28.513868910499458</v>
      </c>
      <c r="S151" s="209">
        <f t="shared" si="31"/>
        <v>28.132971861622668</v>
      </c>
      <c r="T151" s="209">
        <f t="shared" si="31"/>
        <v>28.147127856291249</v>
      </c>
      <c r="U151" s="209">
        <f t="shared" si="31"/>
        <v>28.38018716610301</v>
      </c>
      <c r="V151" s="209">
        <f t="shared" si="31"/>
        <v>27.811276528696265</v>
      </c>
      <c r="W151" s="209">
        <f t="shared" si="31"/>
        <v>28.814672930273261</v>
      </c>
    </row>
    <row r="152" spans="1:23" ht="12" customHeight="1" x14ac:dyDescent="0.25">
      <c r="A152" s="11"/>
    </row>
    <row r="153" spans="1:23" ht="12" customHeight="1" x14ac:dyDescent="0.25">
      <c r="A153" s="30" t="s">
        <v>88</v>
      </c>
      <c r="B153" s="217">
        <f t="shared" ref="B153:W153" si="32">IF(B51=0,"",B98/B51)</f>
        <v>2.9368353624059274</v>
      </c>
      <c r="C153" s="217">
        <f t="shared" si="32"/>
        <v>2.8636555241965009</v>
      </c>
      <c r="D153" s="217">
        <f t="shared" si="32"/>
        <v>2.8409025989083037</v>
      </c>
      <c r="E153" s="217">
        <f t="shared" si="32"/>
        <v>2.8298109510071194</v>
      </c>
      <c r="F153" s="217">
        <f t="shared" si="32"/>
        <v>2.8209459652247237</v>
      </c>
      <c r="G153" s="217">
        <f t="shared" si="32"/>
        <v>2.7824785441650852</v>
      </c>
      <c r="H153" s="217">
        <f t="shared" si="32"/>
        <v>2.8029994769812312</v>
      </c>
      <c r="I153" s="217">
        <f t="shared" si="32"/>
        <v>2.7731284233184419</v>
      </c>
      <c r="J153" s="217">
        <f t="shared" si="32"/>
        <v>2.7289488301291018</v>
      </c>
      <c r="K153" s="217">
        <f t="shared" si="32"/>
        <v>2.5637378750543967</v>
      </c>
      <c r="L153" s="217">
        <f t="shared" si="32"/>
        <v>2.5906605010451909</v>
      </c>
      <c r="M153" s="217">
        <f t="shared" si="32"/>
        <v>2.5847241315067886</v>
      </c>
      <c r="N153" s="217">
        <f t="shared" si="32"/>
        <v>2.5244026210418902</v>
      </c>
      <c r="O153" s="217">
        <f t="shared" si="32"/>
        <v>2.5109099068503475</v>
      </c>
      <c r="P153" s="217">
        <f t="shared" si="32"/>
        <v>2.5356289937795884</v>
      </c>
      <c r="Q153" s="217">
        <f t="shared" si="32"/>
        <v>2.5286694455468868</v>
      </c>
      <c r="R153" s="217">
        <f t="shared" si="32"/>
        <v>2.5038316275850687</v>
      </c>
      <c r="S153" s="217">
        <f t="shared" si="32"/>
        <v>2.5215816354284164</v>
      </c>
      <c r="T153" s="217">
        <f t="shared" si="32"/>
        <v>2.5191042331159328</v>
      </c>
      <c r="U153" s="217">
        <f t="shared" si="32"/>
        <v>2.4766310328282981</v>
      </c>
      <c r="V153" s="217">
        <f t="shared" si="32"/>
        <v>2.4408359713918735</v>
      </c>
      <c r="W153" s="217">
        <f t="shared" si="32"/>
        <v>2.4649432212574953</v>
      </c>
    </row>
    <row r="154" spans="1:23" ht="12" customHeight="1" x14ac:dyDescent="0.25">
      <c r="A154" s="25" t="s">
        <v>16</v>
      </c>
      <c r="B154" s="218">
        <f>ISI!B65</f>
        <v>5.6704891861488473</v>
      </c>
      <c r="C154" s="218">
        <f>ISI!C65</f>
        <v>5.4728043068280545</v>
      </c>
      <c r="D154" s="218">
        <f>ISI!D65</f>
        <v>5.6214000679304936</v>
      </c>
      <c r="E154" s="218">
        <f>ISI!E65</f>
        <v>5.601274186665826</v>
      </c>
      <c r="F154" s="218">
        <f>ISI!F65</f>
        <v>5.6267754110165367</v>
      </c>
      <c r="G154" s="218">
        <f>ISI!G65</f>
        <v>5.5922185755807323</v>
      </c>
      <c r="H154" s="218">
        <f>ISI!H65</f>
        <v>5.6497524928260896</v>
      </c>
      <c r="I154" s="218">
        <f>ISI!I65</f>
        <v>5.5667475607217014</v>
      </c>
      <c r="J154" s="218">
        <f>ISI!J65</f>
        <v>5.44336178171603</v>
      </c>
      <c r="K154" s="218">
        <f>ISI!K65</f>
        <v>5.1082336337656358</v>
      </c>
      <c r="L154" s="218">
        <f>ISI!L65</f>
        <v>5.3610700455726441</v>
      </c>
      <c r="M154" s="218">
        <f>ISI!M65</f>
        <v>5.0817651820678122</v>
      </c>
      <c r="N154" s="218">
        <f>ISI!N65</f>
        <v>4.9976669326079968</v>
      </c>
      <c r="O154" s="218">
        <f>ISI!O65</f>
        <v>5.2047589858829992</v>
      </c>
      <c r="P154" s="218">
        <f>ISI!P65</f>
        <v>5.3200746284291931</v>
      </c>
      <c r="Q154" s="218">
        <f>ISI!Q65</f>
        <v>5.3107496190137828</v>
      </c>
      <c r="R154" s="218">
        <f>ISI!R65</f>
        <v>5.3167710856705614</v>
      </c>
      <c r="S154" s="218">
        <f>ISI!S65</f>
        <v>5.3887387592580387</v>
      </c>
      <c r="T154" s="218">
        <f>ISI!T65</f>
        <v>5.3718295405723735</v>
      </c>
      <c r="U154" s="218">
        <f>ISI!U65</f>
        <v>5.344587617129271</v>
      </c>
      <c r="V154" s="218">
        <f>ISI!V65</f>
        <v>5.1490168207963887</v>
      </c>
      <c r="W154" s="218">
        <f>ISI!W65</f>
        <v>5.3527142413023885</v>
      </c>
    </row>
    <row r="155" spans="1:23" ht="12" customHeight="1" x14ac:dyDescent="0.25">
      <c r="A155" s="14" t="s">
        <v>41</v>
      </c>
      <c r="B155" s="219">
        <f>ISI!B66</f>
        <v>6.9701872168247334</v>
      </c>
      <c r="C155" s="219">
        <f>ISI!C66</f>
        <v>6.8138406565798038</v>
      </c>
      <c r="D155" s="219">
        <f>ISI!D66</f>
        <v>7.0010050542545086</v>
      </c>
      <c r="E155" s="219">
        <f>ISI!E66</f>
        <v>6.9823286375238443</v>
      </c>
      <c r="F155" s="219">
        <f>ISI!F66</f>
        <v>7.0704199389686329</v>
      </c>
      <c r="G155" s="219">
        <f>ISI!G66</f>
        <v>7.0455913575053986</v>
      </c>
      <c r="H155" s="219">
        <f>ISI!H66</f>
        <v>7.1808515260795422</v>
      </c>
      <c r="I155" s="219">
        <f>ISI!I66</f>
        <v>7.119325804920221</v>
      </c>
      <c r="J155" s="219">
        <f>ISI!J66</f>
        <v>7.0631760142480919</v>
      </c>
      <c r="K155" s="219">
        <f>ISI!K66</f>
        <v>6.7415701612196868</v>
      </c>
      <c r="L155" s="219">
        <f>ISI!L66</f>
        <v>6.9372180560483256</v>
      </c>
      <c r="M155" s="219">
        <f>ISI!M66</f>
        <v>6.5506248777496241</v>
      </c>
      <c r="N155" s="219">
        <f>ISI!N66</f>
        <v>6.4585840589004411</v>
      </c>
      <c r="O155" s="219">
        <f>ISI!O66</f>
        <v>6.6834343320139542</v>
      </c>
      <c r="P155" s="219">
        <f>ISI!P66</f>
        <v>6.8244723058711507</v>
      </c>
      <c r="Q155" s="219">
        <f>ISI!Q66</f>
        <v>6.8291161068505941</v>
      </c>
      <c r="R155" s="219">
        <f>ISI!R66</f>
        <v>6.824334987907732</v>
      </c>
      <c r="S155" s="219">
        <f>ISI!S66</f>
        <v>6.9971628257075613</v>
      </c>
      <c r="T155" s="219">
        <f>ISI!T66</f>
        <v>7.0504750031086942</v>
      </c>
      <c r="U155" s="219">
        <f>ISI!U66</f>
        <v>7.0627886551585686</v>
      </c>
      <c r="V155" s="219">
        <f>ISI!V66</f>
        <v>6.8625889307723691</v>
      </c>
      <c r="W155" s="219">
        <f>ISI!W66</f>
        <v>7.167851908530861</v>
      </c>
    </row>
    <row r="156" spans="1:23" ht="12" customHeight="1" x14ac:dyDescent="0.25">
      <c r="A156" s="14" t="s">
        <v>42</v>
      </c>
      <c r="B156" s="219">
        <f>ISI!B67</f>
        <v>1.7829850771325575</v>
      </c>
      <c r="C156" s="219">
        <f>ISI!C67</f>
        <v>1.7339327431295262</v>
      </c>
      <c r="D156" s="219">
        <f>ISI!D67</f>
        <v>1.7093228579317625</v>
      </c>
      <c r="E156" s="219">
        <f>ISI!E67</f>
        <v>1.6823015503063281</v>
      </c>
      <c r="F156" s="219">
        <f>ISI!F67</f>
        <v>1.6688434888811952</v>
      </c>
      <c r="G156" s="219">
        <f>ISI!G67</f>
        <v>1.6637467834949651</v>
      </c>
      <c r="H156" s="219">
        <f>ISI!H67</f>
        <v>1.6873628330263046</v>
      </c>
      <c r="I156" s="219">
        <f>ISI!I67</f>
        <v>1.655566341583538</v>
      </c>
      <c r="J156" s="219">
        <f>ISI!J67</f>
        <v>1.6065347894402324</v>
      </c>
      <c r="K156" s="219">
        <f>ISI!K67</f>
        <v>1.5204837704384253</v>
      </c>
      <c r="L156" s="219">
        <f>ISI!L67</f>
        <v>1.5528496753512651</v>
      </c>
      <c r="M156" s="219">
        <f>ISI!M67</f>
        <v>1.5293969020501554</v>
      </c>
      <c r="N156" s="219">
        <f>ISI!N67</f>
        <v>1.4983571383451861</v>
      </c>
      <c r="O156" s="219">
        <f>ISI!O67</f>
        <v>1.4724802140679392</v>
      </c>
      <c r="P156" s="219">
        <f>ISI!P67</f>
        <v>1.5149537241024091</v>
      </c>
      <c r="Q156" s="219">
        <f>ISI!Q67</f>
        <v>1.5109084405161599</v>
      </c>
      <c r="R156" s="219">
        <f>ISI!R67</f>
        <v>1.4747280689956237</v>
      </c>
      <c r="S156" s="219">
        <f>ISI!S67</f>
        <v>1.4537067308382736</v>
      </c>
      <c r="T156" s="219">
        <f>ISI!T67</f>
        <v>1.4655344802558208</v>
      </c>
      <c r="U156" s="219">
        <f>ISI!U67</f>
        <v>1.4198449456259363</v>
      </c>
      <c r="V156" s="219">
        <f>ISI!V67</f>
        <v>1.3999196347175518</v>
      </c>
      <c r="W156" s="219">
        <f>ISI!W67</f>
        <v>1.3956363367760884</v>
      </c>
    </row>
    <row r="157" spans="1:23" ht="12" customHeight="1" x14ac:dyDescent="0.25">
      <c r="A157" s="13" t="s">
        <v>20</v>
      </c>
      <c r="B157" s="220">
        <f>NFM!B96</f>
        <v>1.8558675919390237</v>
      </c>
      <c r="C157" s="220">
        <f>NFM!C96</f>
        <v>1.7942561894800519</v>
      </c>
      <c r="D157" s="220">
        <f>NFM!D96</f>
        <v>1.8110060018162224</v>
      </c>
      <c r="E157" s="220">
        <f>NFM!E96</f>
        <v>1.7815206163209962</v>
      </c>
      <c r="F157" s="220">
        <f>NFM!F96</f>
        <v>1.7204492920345591</v>
      </c>
      <c r="G157" s="220">
        <f>NFM!G96</f>
        <v>1.7187224059708504</v>
      </c>
      <c r="H157" s="220">
        <f>NFM!H96</f>
        <v>1.7084452829175187</v>
      </c>
      <c r="I157" s="220">
        <f>NFM!I96</f>
        <v>1.6818593649412013</v>
      </c>
      <c r="J157" s="220">
        <f>NFM!J96</f>
        <v>1.7114476098573277</v>
      </c>
      <c r="K157" s="220">
        <f>NFM!K96</f>
        <v>1.65310587998309</v>
      </c>
      <c r="L157" s="220">
        <f>NFM!L96</f>
        <v>1.6348672736991512</v>
      </c>
      <c r="M157" s="220">
        <f>NFM!M96</f>
        <v>1.6241948193943681</v>
      </c>
      <c r="N157" s="220">
        <f>NFM!N96</f>
        <v>1.5991047714593036</v>
      </c>
      <c r="O157" s="220">
        <f>NFM!O96</f>
        <v>1.6427480825381739</v>
      </c>
      <c r="P157" s="220">
        <f>NFM!P96</f>
        <v>1.6227603242130011</v>
      </c>
      <c r="Q157" s="220">
        <f>NFM!Q96</f>
        <v>1.6052308920568006</v>
      </c>
      <c r="R157" s="220">
        <f>NFM!R96</f>
        <v>1.6217252963728521</v>
      </c>
      <c r="S157" s="220">
        <f>NFM!S96</f>
        <v>1.5421217211168676</v>
      </c>
      <c r="T157" s="220">
        <f>NFM!T96</f>
        <v>1.5857003832488563</v>
      </c>
      <c r="U157" s="220">
        <f>NFM!U96</f>
        <v>1.6025408823102401</v>
      </c>
      <c r="V157" s="220">
        <f>NFM!V96</f>
        <v>1.5984878389367503</v>
      </c>
      <c r="W157" s="220">
        <f>NFM!W96</f>
        <v>1.6137916945705002</v>
      </c>
    </row>
    <row r="158" spans="1:23" ht="12" customHeight="1" x14ac:dyDescent="0.25">
      <c r="A158" s="14" t="s">
        <v>43</v>
      </c>
      <c r="B158" s="219">
        <f>NFM!B97</f>
        <v>2.3104088934356395</v>
      </c>
      <c r="C158" s="219">
        <f>NFM!C97</f>
        <v>2.3059892065951644</v>
      </c>
      <c r="D158" s="219">
        <f>NFM!D97</f>
        <v>2.2388926631607116</v>
      </c>
      <c r="E158" s="219">
        <f>NFM!E97</f>
        <v>2.2301449632051757</v>
      </c>
      <c r="F158" s="219">
        <f>NFM!F97</f>
        <v>2.167465578814352</v>
      </c>
      <c r="G158" s="219">
        <f>NFM!G97</f>
        <v>2.1939489134694319</v>
      </c>
      <c r="H158" s="219">
        <f>NFM!H97</f>
        <v>2.2218279968848695</v>
      </c>
      <c r="I158" s="219">
        <f>NFM!I97</f>
        <v>2.0973061466381102</v>
      </c>
      <c r="J158" s="219">
        <f>NFM!J97</f>
        <v>2.0819253604881252</v>
      </c>
      <c r="K158" s="219">
        <f>NFM!K97</f>
        <v>2.0339867286460063</v>
      </c>
      <c r="L158" s="219">
        <f>NFM!L97</f>
        <v>2.0326387557604666</v>
      </c>
      <c r="M158" s="219">
        <f>NFM!M97</f>
        <v>1.9893313593669606</v>
      </c>
      <c r="N158" s="219">
        <f>NFM!N97</f>
        <v>1.8539726208428697</v>
      </c>
      <c r="O158" s="219">
        <f>NFM!O97</f>
        <v>1.8776075694905117</v>
      </c>
      <c r="P158" s="219">
        <f>NFM!P97</f>
        <v>1.837026307106042</v>
      </c>
      <c r="Q158" s="219">
        <f>NFM!Q97</f>
        <v>1.8493327636121841</v>
      </c>
      <c r="R158" s="219">
        <f>NFM!R97</f>
        <v>1.8884980866528911</v>
      </c>
      <c r="S158" s="219">
        <f>NFM!S97</f>
        <v>1.7478636402943175</v>
      </c>
      <c r="T158" s="219">
        <f>NFM!T97</f>
        <v>1.785984229726217</v>
      </c>
      <c r="U158" s="219">
        <f>NFM!U97</f>
        <v>1.8188267830018394</v>
      </c>
      <c r="V158" s="219">
        <f>NFM!V97</f>
        <v>1.8684113956879855</v>
      </c>
      <c r="W158" s="219">
        <f>NFM!W97</f>
        <v>1.88801320234196</v>
      </c>
    </row>
    <row r="159" spans="1:23" ht="12" customHeight="1" x14ac:dyDescent="0.25">
      <c r="A159" s="14" t="s">
        <v>56</v>
      </c>
      <c r="B159" s="219">
        <f>NFM!B98</f>
        <v>1.3835646629667466</v>
      </c>
      <c r="C159" s="219">
        <f>NFM!C98</f>
        <v>1.3498016075312227</v>
      </c>
      <c r="D159" s="219">
        <f>NFM!D98</f>
        <v>1.3740911297543683</v>
      </c>
      <c r="E159" s="219">
        <f>NFM!E98</f>
        <v>1.3812770991394685</v>
      </c>
      <c r="F159" s="219">
        <f>NFM!F98</f>
        <v>1.3480459269749567</v>
      </c>
      <c r="G159" s="219">
        <f>NFM!G98</f>
        <v>1.3478314385184338</v>
      </c>
      <c r="H159" s="219">
        <f>NFM!H98</f>
        <v>1.3658151697828866</v>
      </c>
      <c r="I159" s="219">
        <f>NFM!I98</f>
        <v>1.3779606277000771</v>
      </c>
      <c r="J159" s="219">
        <f>NFM!J98</f>
        <v>1.4068925983042373</v>
      </c>
      <c r="K159" s="219">
        <f>NFM!K98</f>
        <v>1.4123533810053033</v>
      </c>
      <c r="L159" s="219">
        <f>NFM!L98</f>
        <v>1.3809123382340016</v>
      </c>
      <c r="M159" s="219">
        <f>NFM!M98</f>
        <v>1.3877516540359551</v>
      </c>
      <c r="N159" s="219">
        <f>NFM!N98</f>
        <v>1.4300102325961743</v>
      </c>
      <c r="O159" s="219">
        <f>NFM!O98</f>
        <v>1.5234285878675764</v>
      </c>
      <c r="P159" s="219">
        <f>NFM!P98</f>
        <v>1.5702735277726292</v>
      </c>
      <c r="Q159" s="219">
        <f>NFM!Q98</f>
        <v>1.5347754161948335</v>
      </c>
      <c r="R159" s="219">
        <f>NFM!R98</f>
        <v>1.5357410559310787</v>
      </c>
      <c r="S159" s="219">
        <f>NFM!S98</f>
        <v>1.392639056332984</v>
      </c>
      <c r="T159" s="219">
        <f>NFM!T98</f>
        <v>1.3914685469941572</v>
      </c>
      <c r="U159" s="219">
        <f>NFM!U98</f>
        <v>1.3971372432349234</v>
      </c>
      <c r="V159" s="219">
        <f>NFM!V98</f>
        <v>1.4065273939753096</v>
      </c>
      <c r="W159" s="219">
        <f>NFM!W98</f>
        <v>1.4086682100496575</v>
      </c>
    </row>
    <row r="160" spans="1:23" ht="12" customHeight="1" x14ac:dyDescent="0.25">
      <c r="A160" s="26" t="s">
        <v>44</v>
      </c>
      <c r="B160" s="221">
        <f>NFM!B99</f>
        <v>1.3759862913168397</v>
      </c>
      <c r="C160" s="221">
        <f>NFM!C99</f>
        <v>1.3374392053176214</v>
      </c>
      <c r="D160" s="221">
        <f>NFM!D99</f>
        <v>1.3696791387967922</v>
      </c>
      <c r="E160" s="221">
        <f>NFM!E99</f>
        <v>1.3790326676622242</v>
      </c>
      <c r="F160" s="221">
        <f>NFM!F99</f>
        <v>1.3460682726222686</v>
      </c>
      <c r="G160" s="221">
        <f>NFM!G99</f>
        <v>1.3499068583200351</v>
      </c>
      <c r="H160" s="221">
        <f>NFM!H99</f>
        <v>1.3747950700073974</v>
      </c>
      <c r="I160" s="221">
        <f>NFM!I99</f>
        <v>1.3936470579990314</v>
      </c>
      <c r="J160" s="221">
        <f>NFM!J99</f>
        <v>1.4185477468882568</v>
      </c>
      <c r="K160" s="221">
        <f>NFM!K99</f>
        <v>1.3993474126352941</v>
      </c>
      <c r="L160" s="221">
        <f>NFM!L99</f>
        <v>1.3612278601729897</v>
      </c>
      <c r="M160" s="221">
        <f>NFM!M99</f>
        <v>1.3746958201918225</v>
      </c>
      <c r="N160" s="221">
        <f>NFM!N99</f>
        <v>1.4299533651459311</v>
      </c>
      <c r="O160" s="221">
        <f>NFM!O99</f>
        <v>1.5356668882868392</v>
      </c>
      <c r="P160" s="221">
        <f>NFM!P99</f>
        <v>1.5861457211698426</v>
      </c>
      <c r="Q160" s="221">
        <f>NFM!Q99</f>
        <v>1.5432393064220671</v>
      </c>
      <c r="R160" s="221">
        <f>NFM!R99</f>
        <v>1.5431992752223591</v>
      </c>
      <c r="S160" s="221">
        <f>NFM!S99</f>
        <v>1.37620666741499</v>
      </c>
      <c r="T160" s="221">
        <f>NFM!T99</f>
        <v>1.3734182212710793</v>
      </c>
      <c r="U160" s="221">
        <f>NFM!U99</f>
        <v>1.3797839357719128</v>
      </c>
      <c r="V160" s="221">
        <f>NFM!V99</f>
        <v>1.3978104017652095</v>
      </c>
      <c r="W160" s="221">
        <f>NFM!W99</f>
        <v>1.3964620058214254</v>
      </c>
    </row>
    <row r="161" spans="1:23" ht="12" customHeight="1" x14ac:dyDescent="0.25">
      <c r="A161" s="27" t="s">
        <v>81</v>
      </c>
      <c r="B161" s="222">
        <f>NFM!B100</f>
        <v>1.4494750727362298</v>
      </c>
      <c r="C161" s="222">
        <f>NFM!C100</f>
        <v>1.4586868766423133</v>
      </c>
      <c r="D161" s="222">
        <f>NFM!D100</f>
        <v>1.411772032137933</v>
      </c>
      <c r="E161" s="222">
        <f>NFM!E100</f>
        <v>1.4017383498891047</v>
      </c>
      <c r="F161" s="222">
        <f>NFM!F100</f>
        <v>1.3662742735307885</v>
      </c>
      <c r="G161" s="222">
        <f>NFM!G100</f>
        <v>1.3305701469416613</v>
      </c>
      <c r="H161" s="222">
        <f>NFM!H100</f>
        <v>1.3025757334673964</v>
      </c>
      <c r="I161" s="222">
        <f>NFM!I100</f>
        <v>1.2676910241415189</v>
      </c>
      <c r="J161" s="222">
        <f>NFM!J100</f>
        <v>1.3201920345383709</v>
      </c>
      <c r="K161" s="222">
        <f>NFM!K100</f>
        <v>1.5026307746662821</v>
      </c>
      <c r="L161" s="222">
        <f>NFM!L100</f>
        <v>1.4986538343592948</v>
      </c>
      <c r="M161" s="222">
        <f>NFM!M100</f>
        <v>1.4758542186037704</v>
      </c>
      <c r="N161" s="222">
        <f>NFM!N100</f>
        <v>1.4303326546414892</v>
      </c>
      <c r="O161" s="222">
        <f>NFM!O100</f>
        <v>1.4587007845293296</v>
      </c>
      <c r="P161" s="222">
        <f>NFM!P100</f>
        <v>1.4798260302297057</v>
      </c>
      <c r="Q161" s="222">
        <f>NFM!Q100</f>
        <v>1.4819427408281025</v>
      </c>
      <c r="R161" s="222">
        <f>NFM!R100</f>
        <v>1.4918378711938207</v>
      </c>
      <c r="S161" s="222">
        <f>NFM!S100</f>
        <v>1.4913864720221104</v>
      </c>
      <c r="T161" s="222">
        <f>NFM!T100</f>
        <v>1.4964693244545084</v>
      </c>
      <c r="U161" s="222">
        <f>NFM!U100</f>
        <v>1.4976659630828559</v>
      </c>
      <c r="V161" s="222">
        <f>NFM!V100</f>
        <v>1.4634853862267623</v>
      </c>
      <c r="W161" s="222">
        <f>NFM!W100</f>
        <v>1.4823849739158392</v>
      </c>
    </row>
    <row r="162" spans="1:23" ht="12" customHeight="1" x14ac:dyDescent="0.25">
      <c r="A162" s="14" t="s">
        <v>45</v>
      </c>
      <c r="B162" s="219">
        <f>NFM!B101</f>
        <v>2.0520897453362208</v>
      </c>
      <c r="C162" s="219">
        <f>NFM!C101</f>
        <v>1.9683678115794605</v>
      </c>
      <c r="D162" s="219">
        <f>NFM!D101</f>
        <v>1.9892286867301312</v>
      </c>
      <c r="E162" s="219">
        <f>NFM!E101</f>
        <v>1.9193836555895181</v>
      </c>
      <c r="F162" s="219">
        <f>NFM!F101</f>
        <v>1.8272926409079306</v>
      </c>
      <c r="G162" s="219">
        <f>NFM!G101</f>
        <v>1.8253067691613722</v>
      </c>
      <c r="H162" s="219">
        <f>NFM!H101</f>
        <v>1.7432098691816418</v>
      </c>
      <c r="I162" s="219">
        <f>NFM!I101</f>
        <v>1.7658741889105103</v>
      </c>
      <c r="J162" s="219">
        <f>NFM!J101</f>
        <v>1.8253110194715854</v>
      </c>
      <c r="K162" s="219">
        <f>NFM!K101</f>
        <v>1.6828323869002055</v>
      </c>
      <c r="L162" s="219">
        <f>NFM!L101</f>
        <v>1.6487989710264455</v>
      </c>
      <c r="M162" s="219">
        <f>NFM!M101</f>
        <v>1.6420399511264436</v>
      </c>
      <c r="N162" s="219">
        <f>NFM!N101</f>
        <v>1.60894173168122</v>
      </c>
      <c r="O162" s="219">
        <f>NFM!O101</f>
        <v>1.6119189673868495</v>
      </c>
      <c r="P162" s="219">
        <f>NFM!P101</f>
        <v>1.5593063396150961</v>
      </c>
      <c r="Q162" s="219">
        <f>NFM!Q101</f>
        <v>1.5410700348168913</v>
      </c>
      <c r="R162" s="219">
        <f>NFM!R101</f>
        <v>1.5608626422117784</v>
      </c>
      <c r="S162" s="219">
        <f>NFM!S101</f>
        <v>1.5615633115550893</v>
      </c>
      <c r="T162" s="219">
        <f>NFM!T101</f>
        <v>1.6358698709584452</v>
      </c>
      <c r="U162" s="219">
        <f>NFM!U101</f>
        <v>1.6470795358958246</v>
      </c>
      <c r="V162" s="219">
        <f>NFM!V101</f>
        <v>1.606441844027878</v>
      </c>
      <c r="W162" s="219">
        <f>NFM!W101</f>
        <v>1.6263693570463211</v>
      </c>
    </row>
    <row r="163" spans="1:23" ht="12" customHeight="1" x14ac:dyDescent="0.25">
      <c r="A163" s="13" t="s">
        <v>21</v>
      </c>
      <c r="B163" s="220">
        <f>CHI!B100</f>
        <v>2.6471232675535812</v>
      </c>
      <c r="C163" s="220">
        <f>CHI!C100</f>
        <v>2.6151612294855404</v>
      </c>
      <c r="D163" s="220">
        <f>CHI!D100</f>
        <v>2.5693301353746998</v>
      </c>
      <c r="E163" s="220">
        <f>CHI!E100</f>
        <v>2.5524240417137634</v>
      </c>
      <c r="F163" s="220">
        <f>CHI!F100</f>
        <v>2.5574654599515969</v>
      </c>
      <c r="G163" s="220">
        <f>CHI!G100</f>
        <v>2.5272676616870329</v>
      </c>
      <c r="H163" s="220">
        <f>CHI!H100</f>
        <v>2.460199359437683</v>
      </c>
      <c r="I163" s="220">
        <f>CHI!I100</f>
        <v>2.4775574866584487</v>
      </c>
      <c r="J163" s="220">
        <f>CHI!J100</f>
        <v>2.4724636194264398</v>
      </c>
      <c r="K163" s="220">
        <f>CHI!K100</f>
        <v>2.416956102266913</v>
      </c>
      <c r="L163" s="220">
        <f>CHI!L100</f>
        <v>2.4825446369521922</v>
      </c>
      <c r="M163" s="220">
        <f>CHI!M100</f>
        <v>2.495522771946423</v>
      </c>
      <c r="N163" s="220">
        <f>CHI!N100</f>
        <v>2.4601877941074766</v>
      </c>
      <c r="O163" s="220">
        <f>CHI!O100</f>
        <v>2.4490551620082468</v>
      </c>
      <c r="P163" s="220">
        <f>CHI!P100</f>
        <v>2.4649549710828715</v>
      </c>
      <c r="Q163" s="220">
        <f>CHI!Q100</f>
        <v>2.4708740571817271</v>
      </c>
      <c r="R163" s="220">
        <f>CHI!R100</f>
        <v>2.421460593664551</v>
      </c>
      <c r="S163" s="220">
        <f>CHI!S100</f>
        <v>2.4747547432499921</v>
      </c>
      <c r="T163" s="220">
        <f>CHI!T100</f>
        <v>2.4399243724985307</v>
      </c>
      <c r="U163" s="220">
        <f>CHI!U100</f>
        <v>2.4020158515615511</v>
      </c>
      <c r="V163" s="220">
        <f>CHI!V100</f>
        <v>2.4201179675721147</v>
      </c>
      <c r="W163" s="220">
        <f>CHI!W100</f>
        <v>2.3835946635126346</v>
      </c>
    </row>
    <row r="164" spans="1:23" ht="12" customHeight="1" x14ac:dyDescent="0.25">
      <c r="A164" s="14" t="s">
        <v>89</v>
      </c>
      <c r="B164" s="219">
        <f>CHI!B101</f>
        <v>3.3131789257177333</v>
      </c>
      <c r="C164" s="219">
        <f>CHI!C101</f>
        <v>3.2481393602830617</v>
      </c>
      <c r="D164" s="219">
        <f>CHI!D101</f>
        <v>3.1240530079484885</v>
      </c>
      <c r="E164" s="219">
        <f>CHI!E101</f>
        <v>3.1093002648487582</v>
      </c>
      <c r="F164" s="219">
        <f>CHI!F101</f>
        <v>3.2059364971952276</v>
      </c>
      <c r="G164" s="219">
        <f>CHI!G101</f>
        <v>3.1786765796210186</v>
      </c>
      <c r="H164" s="219">
        <f>CHI!H101</f>
        <v>3.084180761930583</v>
      </c>
      <c r="I164" s="219">
        <f>CHI!I101</f>
        <v>3.0926677215243674</v>
      </c>
      <c r="J164" s="219">
        <f>CHI!J101</f>
        <v>3.0272853394746186</v>
      </c>
      <c r="K164" s="219">
        <f>CHI!K101</f>
        <v>2.9559628543644152</v>
      </c>
      <c r="L164" s="219">
        <f>CHI!L101</f>
        <v>2.9898968285658318</v>
      </c>
      <c r="M164" s="219">
        <f>CHI!M101</f>
        <v>2.9851097671788147</v>
      </c>
      <c r="N164" s="219">
        <f>CHI!N101</f>
        <v>2.9355682162385954</v>
      </c>
      <c r="O164" s="219">
        <f>CHI!O101</f>
        <v>2.894998066050126</v>
      </c>
      <c r="P164" s="219">
        <f>CHI!P101</f>
        <v>2.9418790411117208</v>
      </c>
      <c r="Q164" s="219">
        <f>CHI!Q101</f>
        <v>2.8967256801524099</v>
      </c>
      <c r="R164" s="219">
        <f>CHI!R101</f>
        <v>2.8558033407896875</v>
      </c>
      <c r="S164" s="219">
        <f>CHI!S101</f>
        <v>2.9000698636583921</v>
      </c>
      <c r="T164" s="219">
        <f>CHI!T101</f>
        <v>2.8987357099184043</v>
      </c>
      <c r="U164" s="219">
        <f>CHI!U101</f>
        <v>2.8443590315398772</v>
      </c>
      <c r="V164" s="219">
        <f>CHI!V101</f>
        <v>2.9063956797292643</v>
      </c>
      <c r="W164" s="219">
        <f>CHI!W101</f>
        <v>2.8258524090737711</v>
      </c>
    </row>
    <row r="165" spans="1:23" ht="12" customHeight="1" x14ac:dyDescent="0.25">
      <c r="A165" s="14" t="s">
        <v>47</v>
      </c>
      <c r="B165" s="219">
        <f>CHI!B102</f>
        <v>1.7206133957673335</v>
      </c>
      <c r="C165" s="219">
        <f>CHI!C102</f>
        <v>1.7456000548964901</v>
      </c>
      <c r="D165" s="219">
        <f>CHI!D102</f>
        <v>1.7384100373814044</v>
      </c>
      <c r="E165" s="219">
        <f>CHI!E102</f>
        <v>1.6904977471438818</v>
      </c>
      <c r="F165" s="219">
        <f>CHI!F102</f>
        <v>1.5788946201164777</v>
      </c>
      <c r="G165" s="219">
        <f>CHI!G102</f>
        <v>1.525358061419789</v>
      </c>
      <c r="H165" s="219">
        <f>CHI!H102</f>
        <v>1.4685033880963378</v>
      </c>
      <c r="I165" s="219">
        <f>CHI!I102</f>
        <v>1.5001222848752092</v>
      </c>
      <c r="J165" s="219">
        <f>CHI!J102</f>
        <v>1.5337904072025268</v>
      </c>
      <c r="K165" s="219">
        <f>CHI!K102</f>
        <v>1.5028016818236019</v>
      </c>
      <c r="L165" s="219">
        <f>CHI!L102</f>
        <v>1.5546074013732505</v>
      </c>
      <c r="M165" s="219">
        <f>CHI!M102</f>
        <v>1.6035247135759232</v>
      </c>
      <c r="N165" s="219">
        <f>CHI!N102</f>
        <v>1.5847009649676391</v>
      </c>
      <c r="O165" s="219">
        <f>CHI!O102</f>
        <v>1.5574438686779357</v>
      </c>
      <c r="P165" s="219">
        <f>CHI!P102</f>
        <v>1.5836821594301425</v>
      </c>
      <c r="Q165" s="219">
        <f>CHI!Q102</f>
        <v>1.5890109544486106</v>
      </c>
      <c r="R165" s="219">
        <f>CHI!R102</f>
        <v>1.5596946068482251</v>
      </c>
      <c r="S165" s="219">
        <f>CHI!S102</f>
        <v>1.5712099893337406</v>
      </c>
      <c r="T165" s="219">
        <f>CHI!T102</f>
        <v>1.5789856170338692</v>
      </c>
      <c r="U165" s="219">
        <f>CHI!U102</f>
        <v>1.5696953541133443</v>
      </c>
      <c r="V165" s="219">
        <f>CHI!V102</f>
        <v>1.5610344774213798</v>
      </c>
      <c r="W165" s="219">
        <f>CHI!W102</f>
        <v>1.5747392570022603</v>
      </c>
    </row>
    <row r="166" spans="1:23" ht="12" customHeight="1" x14ac:dyDescent="0.25">
      <c r="A166" s="14" t="s">
        <v>48</v>
      </c>
      <c r="B166" s="219">
        <f>CHI!B103</f>
        <v>1.8388124120201483</v>
      </c>
      <c r="C166" s="219">
        <f>CHI!C103</f>
        <v>1.8049565996212793</v>
      </c>
      <c r="D166" s="219">
        <f>CHI!D103</f>
        <v>1.8106360094237886</v>
      </c>
      <c r="E166" s="219">
        <f>CHI!E103</f>
        <v>1.8526634599602176</v>
      </c>
      <c r="F166" s="219">
        <f>CHI!F103</f>
        <v>1.5930892770355121</v>
      </c>
      <c r="G166" s="219">
        <f>CHI!G103</f>
        <v>1.5495505337905462</v>
      </c>
      <c r="H166" s="219">
        <f>CHI!H103</f>
        <v>1.4812015833900101</v>
      </c>
      <c r="I166" s="219">
        <f>CHI!I103</f>
        <v>1.5587055706388144</v>
      </c>
      <c r="J166" s="219">
        <f>CHI!J103</f>
        <v>1.4801820639127206</v>
      </c>
      <c r="K166" s="219">
        <f>CHI!K103</f>
        <v>1.4740456997951707</v>
      </c>
      <c r="L166" s="219">
        <f>CHI!L103</f>
        <v>1.4404630515320551</v>
      </c>
      <c r="M166" s="219">
        <f>CHI!M103</f>
        <v>1.5781900495011121</v>
      </c>
      <c r="N166" s="219">
        <f>CHI!N103</f>
        <v>1.5977654231720688</v>
      </c>
      <c r="O166" s="219">
        <f>CHI!O103</f>
        <v>1.5572359863313496</v>
      </c>
      <c r="P166" s="219">
        <f>CHI!P103</f>
        <v>1.5176050228041971</v>
      </c>
      <c r="Q166" s="219">
        <f>CHI!Q103</f>
        <v>1.5283337937393344</v>
      </c>
      <c r="R166" s="219">
        <f>CHI!R103</f>
        <v>1.4810169907767172</v>
      </c>
      <c r="S166" s="219">
        <f>CHI!S103</f>
        <v>1.4270519951620759</v>
      </c>
      <c r="T166" s="219">
        <f>CHI!T103</f>
        <v>1.4161119749914639</v>
      </c>
      <c r="U166" s="219">
        <f>CHI!U103</f>
        <v>1.3769510916319021</v>
      </c>
      <c r="V166" s="219">
        <f>CHI!V103</f>
        <v>1.3785750987409593</v>
      </c>
      <c r="W166" s="219">
        <f>CHI!W103</f>
        <v>1.4435256794876878</v>
      </c>
    </row>
    <row r="167" spans="1:23" ht="12" customHeight="1" x14ac:dyDescent="0.25">
      <c r="A167" s="13" t="s">
        <v>22</v>
      </c>
      <c r="B167" s="220">
        <f>NMM!B76</f>
        <v>5.7454439882747383</v>
      </c>
      <c r="C167" s="220">
        <f>NMM!C76</f>
        <v>5.640745227189206</v>
      </c>
      <c r="D167" s="220">
        <f>NMM!D76</f>
        <v>5.6827043324467539</v>
      </c>
      <c r="E167" s="220">
        <f>NMM!E76</f>
        <v>5.6275858550331224</v>
      </c>
      <c r="F167" s="220">
        <f>NMM!F76</f>
        <v>5.7182176135008618</v>
      </c>
      <c r="G167" s="220">
        <f>NMM!G76</f>
        <v>5.6339106225744624</v>
      </c>
      <c r="H167" s="220">
        <f>NMM!H76</f>
        <v>5.8130647025562485</v>
      </c>
      <c r="I167" s="220">
        <f>NMM!I76</f>
        <v>5.8784250055793921</v>
      </c>
      <c r="J167" s="220">
        <f>NMM!J76</f>
        <v>5.8741859963735408</v>
      </c>
      <c r="K167" s="220">
        <f>NMM!K76</f>
        <v>5.8587236138359042</v>
      </c>
      <c r="L167" s="220">
        <f>NMM!L76</f>
        <v>5.8207398458309481</v>
      </c>
      <c r="M167" s="220">
        <f>NMM!M76</f>
        <v>5.8032064444981284</v>
      </c>
      <c r="N167" s="220">
        <f>NMM!N76</f>
        <v>5.8417665702438795</v>
      </c>
      <c r="O167" s="220">
        <f>NMM!O76</f>
        <v>5.7926614246691912</v>
      </c>
      <c r="P167" s="220">
        <f>NMM!P76</f>
        <v>5.903039828650293</v>
      </c>
      <c r="Q167" s="220">
        <f>NMM!Q76</f>
        <v>5.7980085060989888</v>
      </c>
      <c r="R167" s="220">
        <f>NMM!R76</f>
        <v>5.7430821492659723</v>
      </c>
      <c r="S167" s="220">
        <f>NMM!S76</f>
        <v>5.7999745181465103</v>
      </c>
      <c r="T167" s="220">
        <f>NMM!T76</f>
        <v>5.7803827043175167</v>
      </c>
      <c r="U167" s="220">
        <f>NMM!U76</f>
        <v>5.7719606995913217</v>
      </c>
      <c r="V167" s="220">
        <f>NMM!V76</f>
        <v>5.6474220458515472</v>
      </c>
      <c r="W167" s="220">
        <f>NMM!W76</f>
        <v>5.6213727526938078</v>
      </c>
    </row>
    <row r="168" spans="1:23" ht="12" customHeight="1" x14ac:dyDescent="0.25">
      <c r="A168" s="14" t="s">
        <v>49</v>
      </c>
      <c r="B168" s="219">
        <f>NMM!B77</f>
        <v>9.175797915336517</v>
      </c>
      <c r="C168" s="219">
        <f>NMM!C77</f>
        <v>9.1278980210337402</v>
      </c>
      <c r="D168" s="219">
        <f>NMM!D77</f>
        <v>9.1510532673033946</v>
      </c>
      <c r="E168" s="219">
        <f>NMM!E77</f>
        <v>9.0878781202019692</v>
      </c>
      <c r="F168" s="219">
        <f>NMM!F77</f>
        <v>9.2074364413735115</v>
      </c>
      <c r="G168" s="219">
        <f>NMM!G77</f>
        <v>9.1731828620161888</v>
      </c>
      <c r="H168" s="219">
        <f>NMM!H77</f>
        <v>8.9010468532928613</v>
      </c>
      <c r="I168" s="219">
        <f>NMM!I77</f>
        <v>9.1288094812699399</v>
      </c>
      <c r="J168" s="219">
        <f>NMM!J77</f>
        <v>9.4053201276431064</v>
      </c>
      <c r="K168" s="219">
        <f>NMM!K77</f>
        <v>9.4828795327186786</v>
      </c>
      <c r="L168" s="219">
        <f>NMM!L77</f>
        <v>9.7389452088179329</v>
      </c>
      <c r="M168" s="219">
        <f>NMM!M77</f>
        <v>9.6904523160635847</v>
      </c>
      <c r="N168" s="219">
        <f>NMM!N77</f>
        <v>9.9977023208846969</v>
      </c>
      <c r="O168" s="219">
        <f>NMM!O77</f>
        <v>10.09234669934378</v>
      </c>
      <c r="P168" s="219">
        <f>NMM!P77</f>
        <v>10.272767512823089</v>
      </c>
      <c r="Q168" s="219">
        <f>NMM!Q77</f>
        <v>10.222373434846782</v>
      </c>
      <c r="R168" s="219">
        <f>NMM!R77</f>
        <v>10.231540819905895</v>
      </c>
      <c r="S168" s="219">
        <f>NMM!S77</f>
        <v>10.110504954915349</v>
      </c>
      <c r="T168" s="219">
        <f>NMM!T77</f>
        <v>10.087422241548992</v>
      </c>
      <c r="U168" s="219">
        <f>NMM!U77</f>
        <v>10.080850366722112</v>
      </c>
      <c r="V168" s="219">
        <f>NMM!V77</f>
        <v>9.7734188058967764</v>
      </c>
      <c r="W168" s="219">
        <f>NMM!W77</f>
        <v>9.9575569853351329</v>
      </c>
    </row>
    <row r="169" spans="1:23" ht="12" customHeight="1" x14ac:dyDescent="0.25">
      <c r="A169" s="14" t="s">
        <v>50</v>
      </c>
      <c r="B169" s="219">
        <f>NMM!B78</f>
        <v>3.2583642266110546</v>
      </c>
      <c r="C169" s="219">
        <f>NMM!C78</f>
        <v>3.2212187633235358</v>
      </c>
      <c r="D169" s="219">
        <f>NMM!D78</f>
        <v>3.2517173862414377</v>
      </c>
      <c r="E169" s="219">
        <f>NMM!E78</f>
        <v>3.2278432702054412</v>
      </c>
      <c r="F169" s="219">
        <f>NMM!F78</f>
        <v>3.2597271312943943</v>
      </c>
      <c r="G169" s="219">
        <f>NMM!G78</f>
        <v>3.2036998268036814</v>
      </c>
      <c r="H169" s="219">
        <f>NMM!H78</f>
        <v>3.326803124054067</v>
      </c>
      <c r="I169" s="219">
        <f>NMM!I78</f>
        <v>3.2985605258820883</v>
      </c>
      <c r="J169" s="219">
        <f>NMM!J78</f>
        <v>3.3236428825714954</v>
      </c>
      <c r="K169" s="219">
        <f>NMM!K78</f>
        <v>3.3253435321546343</v>
      </c>
      <c r="L169" s="219">
        <f>NMM!L78</f>
        <v>3.3352372496147149</v>
      </c>
      <c r="M169" s="219">
        <f>NMM!M78</f>
        <v>3.4171317423173329</v>
      </c>
      <c r="N169" s="219">
        <f>NMM!N78</f>
        <v>3.4158942154641458</v>
      </c>
      <c r="O169" s="219">
        <f>NMM!O78</f>
        <v>3.3463541306309756</v>
      </c>
      <c r="P169" s="219">
        <f>NMM!P78</f>
        <v>3.327565465180375</v>
      </c>
      <c r="Q169" s="219">
        <f>NMM!Q78</f>
        <v>3.2864085973109849</v>
      </c>
      <c r="R169" s="219">
        <f>NMM!R78</f>
        <v>3.2733084935852781</v>
      </c>
      <c r="S169" s="219">
        <f>NMM!S78</f>
        <v>3.2758497113851761</v>
      </c>
      <c r="T169" s="219">
        <f>NMM!T78</f>
        <v>3.2583704336815762</v>
      </c>
      <c r="U169" s="219">
        <f>NMM!U78</f>
        <v>3.2264808518927164</v>
      </c>
      <c r="V169" s="219">
        <f>NMM!V78</f>
        <v>3.1714834426013274</v>
      </c>
      <c r="W169" s="219">
        <f>NMM!W78</f>
        <v>3.1231305655658685</v>
      </c>
    </row>
    <row r="170" spans="1:23" ht="12" customHeight="1" x14ac:dyDescent="0.25">
      <c r="A170" s="14" t="s">
        <v>58</v>
      </c>
      <c r="B170" s="219">
        <f>NMM!B79</f>
        <v>2.696497349822832</v>
      </c>
      <c r="C170" s="219">
        <f>NMM!C79</f>
        <v>2.6388520794731298</v>
      </c>
      <c r="D170" s="219">
        <f>NMM!D79</f>
        <v>2.6201172580143468</v>
      </c>
      <c r="E170" s="219">
        <f>NMM!E79</f>
        <v>2.6556789819636299</v>
      </c>
      <c r="F170" s="219">
        <f>NMM!F79</f>
        <v>2.6411698602716172</v>
      </c>
      <c r="G170" s="219">
        <f>NMM!G79</f>
        <v>2.6535685884883096</v>
      </c>
      <c r="H170" s="219">
        <f>NMM!H79</f>
        <v>2.6358084997752442</v>
      </c>
      <c r="I170" s="219">
        <f>NMM!I79</f>
        <v>2.6988153175046143</v>
      </c>
      <c r="J170" s="219">
        <f>NMM!J79</f>
        <v>2.6891821067923911</v>
      </c>
      <c r="K170" s="219">
        <f>NMM!K79</f>
        <v>2.5994388284212229</v>
      </c>
      <c r="L170" s="219">
        <f>NMM!L79</f>
        <v>2.6103232742861127</v>
      </c>
      <c r="M170" s="219">
        <f>NMM!M79</f>
        <v>2.6614200630642064</v>
      </c>
      <c r="N170" s="219">
        <f>NMM!N79</f>
        <v>2.6373898755550549</v>
      </c>
      <c r="O170" s="219">
        <f>NMM!O79</f>
        <v>2.6369090164945832</v>
      </c>
      <c r="P170" s="219">
        <f>NMM!P79</f>
        <v>2.6304769945411794</v>
      </c>
      <c r="Q170" s="219">
        <f>NMM!Q79</f>
        <v>2.6286560705741935</v>
      </c>
      <c r="R170" s="219">
        <f>NMM!R79</f>
        <v>2.6208075763062841</v>
      </c>
      <c r="S170" s="219">
        <f>NMM!S79</f>
        <v>2.590955238296746</v>
      </c>
      <c r="T170" s="219">
        <f>NMM!T79</f>
        <v>2.6099195425183139</v>
      </c>
      <c r="U170" s="219">
        <f>NMM!U79</f>
        <v>2.6228600499419557</v>
      </c>
      <c r="V170" s="219">
        <f>NMM!V79</f>
        <v>2.6333575369753168</v>
      </c>
      <c r="W170" s="219">
        <f>NMM!W79</f>
        <v>2.6423430056015458</v>
      </c>
    </row>
    <row r="171" spans="1:23" ht="12" customHeight="1" x14ac:dyDescent="0.25">
      <c r="A171" s="13" t="s">
        <v>23</v>
      </c>
      <c r="B171" s="220">
        <f>PPA!B74</f>
        <v>1.0246229331618852</v>
      </c>
      <c r="C171" s="220">
        <f>PPA!C74</f>
        <v>0.99297606003836236</v>
      </c>
      <c r="D171" s="220">
        <f>PPA!D74</f>
        <v>0.9866135067492664</v>
      </c>
      <c r="E171" s="220">
        <f>PPA!E74</f>
        <v>0.99621290407129459</v>
      </c>
      <c r="F171" s="220">
        <f>PPA!F74</f>
        <v>0.87896450293249373</v>
      </c>
      <c r="G171" s="220">
        <f>PPA!G74</f>
        <v>0.87220807608501261</v>
      </c>
      <c r="H171" s="220">
        <f>PPA!H74</f>
        <v>0.82739631150895654</v>
      </c>
      <c r="I171" s="220">
        <f>PPA!I74</f>
        <v>0.78722023304688904</v>
      </c>
      <c r="J171" s="220">
        <f>PPA!J74</f>
        <v>0.78359191747606916</v>
      </c>
      <c r="K171" s="220">
        <f>PPA!K74</f>
        <v>0.78355074199533226</v>
      </c>
      <c r="L171" s="220">
        <f>PPA!L74</f>
        <v>0.76092908606344856</v>
      </c>
      <c r="M171" s="220">
        <f>PPA!M74</f>
        <v>0.70863478444288508</v>
      </c>
      <c r="N171" s="220">
        <f>PPA!N74</f>
        <v>0.70339557790263174</v>
      </c>
      <c r="O171" s="220">
        <f>PPA!O74</f>
        <v>0.71276966780324902</v>
      </c>
      <c r="P171" s="220">
        <f>PPA!P74</f>
        <v>0.70084807552519068</v>
      </c>
      <c r="Q171" s="220">
        <f>PPA!Q74</f>
        <v>0.68277197004182599</v>
      </c>
      <c r="R171" s="220">
        <f>PPA!R74</f>
        <v>0.6761009424626554</v>
      </c>
      <c r="S171" s="220">
        <f>PPA!S74</f>
        <v>0.6719010512788075</v>
      </c>
      <c r="T171" s="220">
        <f>PPA!T74</f>
        <v>0.66029065492182204</v>
      </c>
      <c r="U171" s="220">
        <f>PPA!U74</f>
        <v>0.64994739812691082</v>
      </c>
      <c r="V171" s="220">
        <f>PPA!V74</f>
        <v>0.64206612318602552</v>
      </c>
      <c r="W171" s="220">
        <f>PPA!W74</f>
        <v>0.7249948726059946</v>
      </c>
    </row>
    <row r="172" spans="1:23" ht="12" customHeight="1" x14ac:dyDescent="0.25">
      <c r="A172" s="14" t="s">
        <v>52</v>
      </c>
      <c r="B172" s="219">
        <f>PPA!B75</f>
        <v>0.67961158168744062</v>
      </c>
      <c r="C172" s="219">
        <f>PPA!C75</f>
        <v>0.63387201859842779</v>
      </c>
      <c r="D172" s="219">
        <f>PPA!D75</f>
        <v>0.61593813435802913</v>
      </c>
      <c r="E172" s="219">
        <f>PPA!E75</f>
        <v>0.65594451624629746</v>
      </c>
      <c r="F172" s="219">
        <f>PPA!F75</f>
        <v>0.57176081803029055</v>
      </c>
      <c r="G172" s="219">
        <f>PPA!G75</f>
        <v>0.57900485834966431</v>
      </c>
      <c r="H172" s="219">
        <f>PPA!H75</f>
        <v>0.53759659566942231</v>
      </c>
      <c r="I172" s="219">
        <f>PPA!I75</f>
        <v>0.49421586765264663</v>
      </c>
      <c r="J172" s="219">
        <f>PPA!J75</f>
        <v>0.48763092505996192</v>
      </c>
      <c r="K172" s="219">
        <f>PPA!K75</f>
        <v>0.47501071579160226</v>
      </c>
      <c r="L172" s="219">
        <f>PPA!L75</f>
        <v>0.45322186172404433</v>
      </c>
      <c r="M172" s="219">
        <f>PPA!M75</f>
        <v>0.43360196168637766</v>
      </c>
      <c r="N172" s="219">
        <f>PPA!N75</f>
        <v>0.43047499103714204</v>
      </c>
      <c r="O172" s="219">
        <f>PPA!O75</f>
        <v>0.42410894998459742</v>
      </c>
      <c r="P172" s="219">
        <f>PPA!P75</f>
        <v>0.40500603969128401</v>
      </c>
      <c r="Q172" s="219">
        <f>PPA!Q75</f>
        <v>0.38228312519370344</v>
      </c>
      <c r="R172" s="219">
        <f>PPA!R75</f>
        <v>0.38174346353815541</v>
      </c>
      <c r="S172" s="219">
        <f>PPA!S75</f>
        <v>0.38383760804403338</v>
      </c>
      <c r="T172" s="219">
        <f>PPA!T75</f>
        <v>0.37873290539303833</v>
      </c>
      <c r="U172" s="219">
        <f>PPA!U75</f>
        <v>0.36904785304550841</v>
      </c>
      <c r="V172" s="219">
        <f>PPA!V75</f>
        <v>0.35787467858725502</v>
      </c>
      <c r="W172" s="219">
        <f>PPA!W75</f>
        <v>0.37589183747592481</v>
      </c>
    </row>
    <row r="173" spans="1:23" ht="12" customHeight="1" x14ac:dyDescent="0.25">
      <c r="A173" s="14" t="s">
        <v>59</v>
      </c>
      <c r="B173" s="219">
        <f>PPA!B76</f>
        <v>1.3018423025251669</v>
      </c>
      <c r="C173" s="219">
        <f>PPA!C76</f>
        <v>1.27553692377251</v>
      </c>
      <c r="D173" s="219">
        <f>PPA!D76</f>
        <v>1.2726383367523204</v>
      </c>
      <c r="E173" s="219">
        <f>PPA!E76</f>
        <v>1.2627940788112655</v>
      </c>
      <c r="F173" s="219">
        <f>PPA!F76</f>
        <v>1.1174026410413882</v>
      </c>
      <c r="G173" s="219">
        <f>PPA!G76</f>
        <v>1.0996251092658913</v>
      </c>
      <c r="H173" s="219">
        <f>PPA!H76</f>
        <v>1.0502815135248393</v>
      </c>
      <c r="I173" s="219">
        <f>PPA!I76</f>
        <v>1.0101215303156732</v>
      </c>
      <c r="J173" s="219">
        <f>PPA!J76</f>
        <v>1.0116708820629883</v>
      </c>
      <c r="K173" s="219">
        <f>PPA!K76</f>
        <v>1.0092598937387189</v>
      </c>
      <c r="L173" s="219">
        <f>PPA!L76</f>
        <v>0.98325737039958894</v>
      </c>
      <c r="M173" s="219">
        <f>PPA!M76</f>
        <v>0.91165178174275807</v>
      </c>
      <c r="N173" s="219">
        <f>PPA!N76</f>
        <v>0.90367549740979125</v>
      </c>
      <c r="O173" s="219">
        <f>PPA!O76</f>
        <v>0.92308914889946747</v>
      </c>
      <c r="P173" s="219">
        <f>PPA!P76</f>
        <v>0.91360049337937799</v>
      </c>
      <c r="Q173" s="219">
        <f>PPA!Q76</f>
        <v>0.89163180296381783</v>
      </c>
      <c r="R173" s="219">
        <f>PPA!R76</f>
        <v>0.88316226832436695</v>
      </c>
      <c r="S173" s="219">
        <f>PPA!S76</f>
        <v>0.87482098515160245</v>
      </c>
      <c r="T173" s="219">
        <f>PPA!T76</f>
        <v>0.86321771811510173</v>
      </c>
      <c r="U173" s="219">
        <f>PPA!U76</f>
        <v>0.8536156645079418</v>
      </c>
      <c r="V173" s="219">
        <f>PPA!V76</f>
        <v>0.8516696744194211</v>
      </c>
      <c r="W173" s="219">
        <f>PPA!W76</f>
        <v>0.95651879696089981</v>
      </c>
    </row>
    <row r="174" spans="1:23" ht="12" customHeight="1" x14ac:dyDescent="0.25">
      <c r="A174" s="14" t="s">
        <v>60</v>
      </c>
      <c r="B174" s="219">
        <f>PPA!B77</f>
        <v>0.35133289069282531</v>
      </c>
      <c r="C174" s="219">
        <f>PPA!C77</f>
        <v>0.28217566197827276</v>
      </c>
      <c r="D174" s="219">
        <f>PPA!D77</f>
        <v>0.30337579933533254</v>
      </c>
      <c r="E174" s="219">
        <f>PPA!E77</f>
        <v>0.34184468684551766</v>
      </c>
      <c r="F174" s="219">
        <f>PPA!F77</f>
        <v>0.25435679289850988</v>
      </c>
      <c r="G174" s="219">
        <f>PPA!G77</f>
        <v>0.24925891887375298</v>
      </c>
      <c r="H174" s="219">
        <f>PPA!H77</f>
        <v>0.23786350113673213</v>
      </c>
      <c r="I174" s="219">
        <f>PPA!I77</f>
        <v>0.24942355885047854</v>
      </c>
      <c r="J174" s="219">
        <f>PPA!J77</f>
        <v>0.22658615875817573</v>
      </c>
      <c r="K174" s="219">
        <f>PPA!K77</f>
        <v>0.24365530806050492</v>
      </c>
      <c r="L174" s="219">
        <f>PPA!L77</f>
        <v>0.25636358338457699</v>
      </c>
      <c r="M174" s="219">
        <f>PPA!M77</f>
        <v>0.22975886036612914</v>
      </c>
      <c r="N174" s="219">
        <f>PPA!N77</f>
        <v>0.25335440186908181</v>
      </c>
      <c r="O174" s="219">
        <f>PPA!O77</f>
        <v>0.24506401002053405</v>
      </c>
      <c r="P174" s="219">
        <f>PPA!P77</f>
        <v>0.24864195089525845</v>
      </c>
      <c r="Q174" s="219">
        <f>PPA!Q77</f>
        <v>0.25319486727324036</v>
      </c>
      <c r="R174" s="219">
        <f>PPA!R77</f>
        <v>0.26055314771056354</v>
      </c>
      <c r="S174" s="219">
        <f>PPA!S77</f>
        <v>0.28071823789293715</v>
      </c>
      <c r="T174" s="219">
        <f>PPA!T77</f>
        <v>0.26396943259225703</v>
      </c>
      <c r="U174" s="219">
        <f>PPA!U77</f>
        <v>0.26865574432107175</v>
      </c>
      <c r="V174" s="219">
        <f>PPA!V77</f>
        <v>0.27273696117503826</v>
      </c>
      <c r="W174" s="219">
        <f>PPA!W77</f>
        <v>0.4081091989306021</v>
      </c>
    </row>
    <row r="175" spans="1:23" ht="12" customHeight="1" x14ac:dyDescent="0.25">
      <c r="A175" s="15" t="s">
        <v>61</v>
      </c>
      <c r="B175" s="223">
        <f>FBT!B$38</f>
        <v>1.8590309174769752</v>
      </c>
      <c r="C175" s="223">
        <f>FBT!C$38</f>
        <v>1.8489592207289305</v>
      </c>
      <c r="D175" s="223">
        <f>FBT!D$38</f>
        <v>1.8382404217232176</v>
      </c>
      <c r="E175" s="223">
        <f>FBT!E$38</f>
        <v>1.8001958980248731</v>
      </c>
      <c r="F175" s="223">
        <f>FBT!F$38</f>
        <v>1.7543592392080924</v>
      </c>
      <c r="G175" s="223">
        <f>FBT!G$38</f>
        <v>1.7048859313651969</v>
      </c>
      <c r="H175" s="223">
        <f>FBT!H$38</f>
        <v>1.6684562363117457</v>
      </c>
      <c r="I175" s="223">
        <f>FBT!I$38</f>
        <v>1.6406268021495511</v>
      </c>
      <c r="J175" s="223">
        <f>FBT!J$38</f>
        <v>1.5951579060374748</v>
      </c>
      <c r="K175" s="223">
        <f>FBT!K$38</f>
        <v>1.5616327437324311</v>
      </c>
      <c r="L175" s="223">
        <f>FBT!L$38</f>
        <v>1.5646365784025158</v>
      </c>
      <c r="M175" s="223">
        <f>FBT!M$38</f>
        <v>1.5219183663322746</v>
      </c>
      <c r="N175" s="223">
        <f>FBT!N$38</f>
        <v>1.5143313768572291</v>
      </c>
      <c r="O175" s="223">
        <f>FBT!O$38</f>
        <v>1.4932999400025115</v>
      </c>
      <c r="P175" s="223">
        <f>FBT!P$38</f>
        <v>1.4580050289379614</v>
      </c>
      <c r="Q175" s="223">
        <f>FBT!Q$38</f>
        <v>1.4605712386729877</v>
      </c>
      <c r="R175" s="223">
        <f>FBT!R$38</f>
        <v>1.448422601205698</v>
      </c>
      <c r="S175" s="223">
        <f>FBT!S$38</f>
        <v>1.4502913173483001</v>
      </c>
      <c r="T175" s="223">
        <f>FBT!T$38</f>
        <v>1.4414121304187915</v>
      </c>
      <c r="U175" s="223">
        <f>FBT!U$38</f>
        <v>1.399752898522066</v>
      </c>
      <c r="V175" s="223">
        <f>FBT!V$38</f>
        <v>1.3831622046633587</v>
      </c>
      <c r="W175" s="223">
        <f>FBT!W$38</f>
        <v>1.4148289822235351</v>
      </c>
    </row>
    <row r="176" spans="1:23" ht="12" customHeight="1" x14ac:dyDescent="0.25">
      <c r="A176" s="12" t="s">
        <v>62</v>
      </c>
      <c r="B176" s="219">
        <f>TRE!B$38</f>
        <v>1.1862189770151221</v>
      </c>
      <c r="C176" s="219">
        <f>TRE!C$38</f>
        <v>1.199647267121235</v>
      </c>
      <c r="D176" s="219">
        <f>TRE!D$38</f>
        <v>1.1440920731894166</v>
      </c>
      <c r="E176" s="219">
        <f>TRE!E$38</f>
        <v>1.1259240042847054</v>
      </c>
      <c r="F176" s="219">
        <f>TRE!F$38</f>
        <v>1.0562267278348392</v>
      </c>
      <c r="G176" s="219">
        <f>TRE!G$38</f>
        <v>0.98173561792476549</v>
      </c>
      <c r="H176" s="219">
        <f>TRE!H$38</f>
        <v>0.97760057984662452</v>
      </c>
      <c r="I176" s="219">
        <f>TRE!I$38</f>
        <v>0.96893302211428745</v>
      </c>
      <c r="J176" s="219">
        <f>TRE!J$38</f>
        <v>0.90180620950064327</v>
      </c>
      <c r="K176" s="219">
        <f>TRE!K$38</f>
        <v>0.90199315610496456</v>
      </c>
      <c r="L176" s="219">
        <f>TRE!L$38</f>
        <v>0.90467665816018417</v>
      </c>
      <c r="M176" s="219">
        <f>TRE!M$38</f>
        <v>0.8813056508519328</v>
      </c>
      <c r="N176" s="219">
        <f>TRE!N$38</f>
        <v>0.85317601224435979</v>
      </c>
      <c r="O176" s="219">
        <f>TRE!O$38</f>
        <v>0.858672413551133</v>
      </c>
      <c r="P176" s="219">
        <f>TRE!P$38</f>
        <v>0.77501203690300102</v>
      </c>
      <c r="Q176" s="219">
        <f>TRE!Q$38</f>
        <v>0.78501323812528023</v>
      </c>
      <c r="R176" s="219">
        <f>TRE!R$38</f>
        <v>0.87931472075231243</v>
      </c>
      <c r="S176" s="219">
        <f>TRE!S$38</f>
        <v>0.89127023966219177</v>
      </c>
      <c r="T176" s="219">
        <f>TRE!T$38</f>
        <v>0.87490771004048218</v>
      </c>
      <c r="U176" s="219">
        <f>TRE!U$38</f>
        <v>0.8950910394580498</v>
      </c>
      <c r="V176" s="219">
        <f>TRE!V$38</f>
        <v>0.88355093898422565</v>
      </c>
      <c r="W176" s="219">
        <f>TRE!W$38</f>
        <v>0.9056383067649304</v>
      </c>
    </row>
    <row r="177" spans="1:23" ht="12" customHeight="1" x14ac:dyDescent="0.25">
      <c r="A177" s="12" t="s">
        <v>63</v>
      </c>
      <c r="B177" s="219">
        <f>MAE!B$38</f>
        <v>1.5056969432813243</v>
      </c>
      <c r="C177" s="219">
        <f>MAE!C$38</f>
        <v>1.5038999620394959</v>
      </c>
      <c r="D177" s="219">
        <f>MAE!D$38</f>
        <v>1.4886738994278452</v>
      </c>
      <c r="E177" s="219">
        <f>MAE!E$38</f>
        <v>1.3369436878996523</v>
      </c>
      <c r="F177" s="219">
        <f>MAE!F$38</f>
        <v>1.3178543899232549</v>
      </c>
      <c r="G177" s="219">
        <f>MAE!G$38</f>
        <v>1.3064708546865924</v>
      </c>
      <c r="H177" s="219">
        <f>MAE!H$38</f>
        <v>1.2935846690273085</v>
      </c>
      <c r="I177" s="219">
        <f>MAE!I$38</f>
        <v>1.2603694709551925</v>
      </c>
      <c r="J177" s="219">
        <f>MAE!J$38</f>
        <v>1.154962586432968</v>
      </c>
      <c r="K177" s="219">
        <f>MAE!K$38</f>
        <v>1.1854714764846264</v>
      </c>
      <c r="L177" s="219">
        <f>MAE!L$38</f>
        <v>1.1355574948889018</v>
      </c>
      <c r="M177" s="219">
        <f>MAE!M$38</f>
        <v>1.0879923724310359</v>
      </c>
      <c r="N177" s="219">
        <f>MAE!N$38</f>
        <v>1.0578384591905461</v>
      </c>
      <c r="O177" s="219">
        <f>MAE!O$38</f>
        <v>1.0669912203810246</v>
      </c>
      <c r="P177" s="219">
        <f>MAE!P$38</f>
        <v>0.99392041265353859</v>
      </c>
      <c r="Q177" s="219">
        <f>MAE!Q$38</f>
        <v>1.0291424907230453</v>
      </c>
      <c r="R177" s="219">
        <f>MAE!R$38</f>
        <v>1.0242266948809065</v>
      </c>
      <c r="S177" s="219">
        <f>MAE!S$38</f>
        <v>1.0166427379540899</v>
      </c>
      <c r="T177" s="219">
        <f>MAE!T$38</f>
        <v>0.9842009427034667</v>
      </c>
      <c r="U177" s="219">
        <f>MAE!U$38</f>
        <v>0.96878735359006907</v>
      </c>
      <c r="V177" s="219">
        <f>MAE!V$38</f>
        <v>0.96908145843074367</v>
      </c>
      <c r="W177" s="219">
        <f>MAE!W$38</f>
        <v>0.99326310011454777</v>
      </c>
    </row>
    <row r="178" spans="1:23" ht="12" customHeight="1" x14ac:dyDescent="0.25">
      <c r="A178" s="12" t="s">
        <v>64</v>
      </c>
      <c r="B178" s="219">
        <f>TEL!B$38</f>
        <v>1.6931457183612171</v>
      </c>
      <c r="C178" s="219">
        <f>TEL!C$38</f>
        <v>1.6594087621944582</v>
      </c>
      <c r="D178" s="219">
        <f>TEL!D$38</f>
        <v>1.6571133178976036</v>
      </c>
      <c r="E178" s="219">
        <f>TEL!E$38</f>
        <v>1.6774557630599227</v>
      </c>
      <c r="F178" s="219">
        <f>TEL!F$38</f>
        <v>1.634804699445447</v>
      </c>
      <c r="G178" s="219">
        <f>TEL!G$38</f>
        <v>1.5038040034891622</v>
      </c>
      <c r="H178" s="219">
        <f>TEL!H$38</f>
        <v>1.4919679351409989</v>
      </c>
      <c r="I178" s="219">
        <f>TEL!I$38</f>
        <v>1.4385280008503234</v>
      </c>
      <c r="J178" s="219">
        <f>TEL!J$38</f>
        <v>1.3980162264415894</v>
      </c>
      <c r="K178" s="219">
        <f>TEL!K$38</f>
        <v>1.4229169141330169</v>
      </c>
      <c r="L178" s="219">
        <f>TEL!L$38</f>
        <v>1.3244443321760344</v>
      </c>
      <c r="M178" s="219">
        <f>TEL!M$38</f>
        <v>1.2912146894899172</v>
      </c>
      <c r="N178" s="219">
        <f>TEL!N$38</f>
        <v>1.3110078707401804</v>
      </c>
      <c r="O178" s="219">
        <f>TEL!O$38</f>
        <v>1.3204710872174021</v>
      </c>
      <c r="P178" s="219">
        <f>TEL!P$38</f>
        <v>1.3029816041940749</v>
      </c>
      <c r="Q178" s="219">
        <f>TEL!Q$38</f>
        <v>1.28387440793133</v>
      </c>
      <c r="R178" s="219">
        <f>TEL!R$38</f>
        <v>1.3194106143601745</v>
      </c>
      <c r="S178" s="219">
        <f>TEL!S$38</f>
        <v>1.3255278005235924</v>
      </c>
      <c r="T178" s="219">
        <f>TEL!T$38</f>
        <v>1.2794578024035241</v>
      </c>
      <c r="U178" s="219">
        <f>TEL!U$38</f>
        <v>1.2579610191921642</v>
      </c>
      <c r="V178" s="219">
        <f>TEL!V$38</f>
        <v>1.2720859040164216</v>
      </c>
      <c r="W178" s="219">
        <f>TEL!W$38</f>
        <v>1.3200376450308249</v>
      </c>
    </row>
    <row r="179" spans="1:23" ht="12" customHeight="1" x14ac:dyDescent="0.25">
      <c r="A179" s="12" t="s">
        <v>65</v>
      </c>
      <c r="B179" s="219">
        <f>WWP!B$38</f>
        <v>0.59992851065906538</v>
      </c>
      <c r="C179" s="219">
        <f>WWP!C$38</f>
        <v>0.61662434929968302</v>
      </c>
      <c r="D179" s="219">
        <f>WWP!D$38</f>
        <v>0.55628664737765754</v>
      </c>
      <c r="E179" s="219">
        <f>WWP!E$38</f>
        <v>0.53514719932760435</v>
      </c>
      <c r="F179" s="219">
        <f>WWP!F$38</f>
        <v>0.56197509154151815</v>
      </c>
      <c r="G179" s="219">
        <f>WWP!G$38</f>
        <v>0.55750956071880553</v>
      </c>
      <c r="H179" s="219">
        <f>WWP!H$38</f>
        <v>0.57411267371105001</v>
      </c>
      <c r="I179" s="219">
        <f>WWP!I$38</f>
        <v>0.46141787382303029</v>
      </c>
      <c r="J179" s="219">
        <f>WWP!J$38</f>
        <v>0.4451057494682118</v>
      </c>
      <c r="K179" s="219">
        <f>WWP!K$38</f>
        <v>0.38954844271247685</v>
      </c>
      <c r="L179" s="219">
        <f>WWP!L$38</f>
        <v>0.37443448225346898</v>
      </c>
      <c r="M179" s="219">
        <f>WWP!M$38</f>
        <v>0.37247401821286408</v>
      </c>
      <c r="N179" s="219">
        <f>WWP!N$38</f>
        <v>0.30035914761701826</v>
      </c>
      <c r="O179" s="219">
        <f>WWP!O$38</f>
        <v>0.27794877301199122</v>
      </c>
      <c r="P179" s="219">
        <f>WWP!P$38</f>
        <v>0.25613845217796094</v>
      </c>
      <c r="Q179" s="219">
        <f>WWP!Q$38</f>
        <v>0.25044814837510176</v>
      </c>
      <c r="R179" s="219">
        <f>WWP!R$38</f>
        <v>0.25395211040174137</v>
      </c>
      <c r="S179" s="219">
        <f>WWP!S$38</f>
        <v>0.25007969558649162</v>
      </c>
      <c r="T179" s="219">
        <f>WWP!T$38</f>
        <v>0.26368489332719514</v>
      </c>
      <c r="U179" s="219">
        <f>WWP!U$38</f>
        <v>0.24115820514556224</v>
      </c>
      <c r="V179" s="219">
        <f>WWP!V$38</f>
        <v>0.21919847189074998</v>
      </c>
      <c r="W179" s="219">
        <f>WWP!W$38</f>
        <v>0.24637479742608917</v>
      </c>
    </row>
    <row r="180" spans="1:23" ht="12" customHeight="1" x14ac:dyDescent="0.25">
      <c r="A180" s="16" t="s">
        <v>66</v>
      </c>
      <c r="B180" s="224">
        <f>OIS!B$38</f>
        <v>1.6552754646168482</v>
      </c>
      <c r="C180" s="224">
        <f>OIS!C$38</f>
        <v>1.5951726523486531</v>
      </c>
      <c r="D180" s="224">
        <f>OIS!D$38</f>
        <v>1.4729337289551294</v>
      </c>
      <c r="E180" s="224">
        <f>OIS!E$38</f>
        <v>1.4677053000402287</v>
      </c>
      <c r="F180" s="224">
        <f>OIS!F$38</f>
        <v>1.3722679648094531</v>
      </c>
      <c r="G180" s="224">
        <f>OIS!G$38</f>
        <v>1.4886110376278197</v>
      </c>
      <c r="H180" s="224">
        <f>OIS!H$38</f>
        <v>1.4536474472256202</v>
      </c>
      <c r="I180" s="224">
        <f>OIS!I$38</f>
        <v>1.4730204289686291</v>
      </c>
      <c r="J180" s="224">
        <f>OIS!J$38</f>
        <v>1.4961383554232328</v>
      </c>
      <c r="K180" s="224">
        <f>OIS!K$38</f>
        <v>1.4321725855581342</v>
      </c>
      <c r="L180" s="224">
        <f>OIS!L$38</f>
        <v>1.4454584394727537</v>
      </c>
      <c r="M180" s="224">
        <f>OIS!M$38</f>
        <v>1.3598990910094439</v>
      </c>
      <c r="N180" s="224">
        <f>OIS!N$38</f>
        <v>1.3690560081489298</v>
      </c>
      <c r="O180" s="224">
        <f>OIS!O$38</f>
        <v>1.3662223252934966</v>
      </c>
      <c r="P180" s="224">
        <f>OIS!P$38</f>
        <v>1.3779821638219656</v>
      </c>
      <c r="Q180" s="224">
        <f>OIS!Q$38</f>
        <v>1.3066098842792202</v>
      </c>
      <c r="R180" s="224">
        <f>OIS!R$38</f>
        <v>1.2966613303993084</v>
      </c>
      <c r="S180" s="224">
        <f>OIS!S$38</f>
        <v>1.2986720770983164</v>
      </c>
      <c r="T180" s="224">
        <f>OIS!T$38</f>
        <v>1.385302566548082</v>
      </c>
      <c r="U180" s="224">
        <f>OIS!U$38</f>
        <v>1.3791695339161334</v>
      </c>
      <c r="V180" s="224">
        <f>OIS!V$38</f>
        <v>1.4128667396316448</v>
      </c>
      <c r="W180" s="224">
        <f>OIS!W$38</f>
        <v>1.4405203956625645</v>
      </c>
    </row>
  </sheetData>
  <pageMargins left="0.39370078740157483" right="0.39370078740157483" top="0.39370078740157483" bottom="0.39370078740157483" header="0.31496062992125978" footer="0.31496062992125978"/>
  <pageSetup paperSize="9" scale="5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 / final energy consumption"</f>
        <v>EU27: Industry Summary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</row>
    <row r="5" spans="1:23" ht="15" customHeight="1" x14ac:dyDescent="0.25">
      <c r="A5" s="34" t="s">
        <v>91</v>
      </c>
      <c r="B5" s="225">
        <f t="shared" ref="B5:W5" si="0">SUM(B6:B10,B16,B27)</f>
        <v>269384.1220418844</v>
      </c>
      <c r="C5" s="225">
        <f t="shared" si="0"/>
        <v>268427.73490772792</v>
      </c>
      <c r="D5" s="225">
        <f t="shared" si="0"/>
        <v>268305.0020600062</v>
      </c>
      <c r="E5" s="225">
        <f t="shared" si="0"/>
        <v>275070.63350891758</v>
      </c>
      <c r="F5" s="225">
        <f t="shared" si="0"/>
        <v>274409.77516738116</v>
      </c>
      <c r="G5" s="225">
        <f t="shared" si="0"/>
        <v>274930.281120845</v>
      </c>
      <c r="H5" s="225">
        <f t="shared" si="0"/>
        <v>269540.86558457534</v>
      </c>
      <c r="I5" s="225">
        <f t="shared" si="0"/>
        <v>274240.64951932285</v>
      </c>
      <c r="J5" s="225">
        <f t="shared" si="0"/>
        <v>265072.24574374477</v>
      </c>
      <c r="K5" s="225">
        <f t="shared" si="0"/>
        <v>229181.37420462148</v>
      </c>
      <c r="L5" s="225">
        <f t="shared" si="0"/>
        <v>243878.36844365491</v>
      </c>
      <c r="M5" s="225">
        <f t="shared" si="0"/>
        <v>244386.22132414096</v>
      </c>
      <c r="N5" s="225">
        <f t="shared" si="0"/>
        <v>239836.10679275572</v>
      </c>
      <c r="O5" s="225">
        <f t="shared" si="0"/>
        <v>236914.08761821064</v>
      </c>
      <c r="P5" s="225">
        <f t="shared" si="0"/>
        <v>233441.63912293845</v>
      </c>
      <c r="Q5" s="225">
        <f t="shared" si="0"/>
        <v>233475.93740324766</v>
      </c>
      <c r="R5" s="225">
        <f t="shared" si="0"/>
        <v>237760.3006878536</v>
      </c>
      <c r="S5" s="225">
        <f t="shared" si="0"/>
        <v>239973.73955285986</v>
      </c>
      <c r="T5" s="225">
        <f t="shared" si="0"/>
        <v>241772.61891657472</v>
      </c>
      <c r="U5" s="225">
        <f t="shared" si="0"/>
        <v>238971.38658639533</v>
      </c>
      <c r="V5" s="225">
        <f t="shared" si="0"/>
        <v>230303.27162508637</v>
      </c>
      <c r="W5" s="225">
        <f t="shared" si="0"/>
        <v>243631.82459155453</v>
      </c>
    </row>
    <row r="6" spans="1:23" ht="12" customHeight="1" x14ac:dyDescent="0.25">
      <c r="A6" s="202" t="s">
        <v>92</v>
      </c>
      <c r="B6" s="226">
        <v>2580.8499196346615</v>
      </c>
      <c r="C6" s="226">
        <v>2611.4451671584175</v>
      </c>
      <c r="D6" s="226">
        <v>2625.0670840070898</v>
      </c>
      <c r="E6" s="226">
        <v>2675.7150871617514</v>
      </c>
      <c r="F6" s="226">
        <v>2715.4891254747345</v>
      </c>
      <c r="G6" s="226">
        <v>2734.1435766994782</v>
      </c>
      <c r="H6" s="226">
        <v>2701.8652269221921</v>
      </c>
      <c r="I6" s="226">
        <v>2744.1144923967477</v>
      </c>
      <c r="J6" s="226">
        <v>2690.98848627303</v>
      </c>
      <c r="K6" s="226">
        <v>2371.4394357417459</v>
      </c>
      <c r="L6" s="226">
        <v>2516.2147066197558</v>
      </c>
      <c r="M6" s="226">
        <v>2541.4765115537803</v>
      </c>
      <c r="N6" s="226">
        <v>2506.0127570115601</v>
      </c>
      <c r="O6" s="226">
        <v>2502.9125681417399</v>
      </c>
      <c r="P6" s="226">
        <v>2478.2510218655066</v>
      </c>
      <c r="Q6" s="226">
        <v>2491.9503078402035</v>
      </c>
      <c r="R6" s="226">
        <v>2541.4772108138386</v>
      </c>
      <c r="S6" s="226">
        <v>2580.6881802957141</v>
      </c>
      <c r="T6" s="226">
        <v>2601.505691972151</v>
      </c>
      <c r="U6" s="226">
        <v>2594.5344011854113</v>
      </c>
      <c r="V6" s="226">
        <v>2474.2588180337634</v>
      </c>
      <c r="W6" s="226">
        <v>2627.7598243178413</v>
      </c>
    </row>
    <row r="7" spans="1:23" ht="12" customHeight="1" x14ac:dyDescent="0.25">
      <c r="A7" s="202" t="s">
        <v>93</v>
      </c>
      <c r="B7" s="226">
        <v>4785.290017251109</v>
      </c>
      <c r="C7" s="226">
        <v>4794.740247248722</v>
      </c>
      <c r="D7" s="226">
        <v>4796.0113811413839</v>
      </c>
      <c r="E7" s="226">
        <v>4918.229179717222</v>
      </c>
      <c r="F7" s="226">
        <v>4934.0275617045263</v>
      </c>
      <c r="G7" s="226">
        <v>4998.4168730439824</v>
      </c>
      <c r="H7" s="226">
        <v>4956.025563264936</v>
      </c>
      <c r="I7" s="226">
        <v>5012.6887404514064</v>
      </c>
      <c r="J7" s="226">
        <v>4972.0516434883366</v>
      </c>
      <c r="K7" s="226">
        <v>4371.0868503512784</v>
      </c>
      <c r="L7" s="226">
        <v>4659.7461147419672</v>
      </c>
      <c r="M7" s="226">
        <v>4605.6093323399327</v>
      </c>
      <c r="N7" s="226">
        <v>4573.4755529143004</v>
      </c>
      <c r="O7" s="226">
        <v>4579.7534921916695</v>
      </c>
      <c r="P7" s="226">
        <v>4563.2674812229843</v>
      </c>
      <c r="Q7" s="226">
        <v>4597.3895996342935</v>
      </c>
      <c r="R7" s="226">
        <v>4657.7080300387615</v>
      </c>
      <c r="S7" s="226">
        <v>4727.6830400844865</v>
      </c>
      <c r="T7" s="226">
        <v>4730.3142665914183</v>
      </c>
      <c r="U7" s="226">
        <v>4688.0688771129535</v>
      </c>
      <c r="V7" s="226">
        <v>4551.2436939864365</v>
      </c>
      <c r="W7" s="226">
        <v>4746.1626349376256</v>
      </c>
    </row>
    <row r="8" spans="1:23" ht="12" customHeight="1" x14ac:dyDescent="0.25">
      <c r="A8" s="202" t="s">
        <v>94</v>
      </c>
      <c r="B8" s="226">
        <v>8605.0853092979723</v>
      </c>
      <c r="C8" s="226">
        <v>8622.0485754356469</v>
      </c>
      <c r="D8" s="226">
        <v>8659.8820158236194</v>
      </c>
      <c r="E8" s="226">
        <v>8859.0961651718862</v>
      </c>
      <c r="F8" s="226">
        <v>8966.5155875119071</v>
      </c>
      <c r="G8" s="226">
        <v>9021.7009779462933</v>
      </c>
      <c r="H8" s="226">
        <v>9025.3974359297645</v>
      </c>
      <c r="I8" s="226">
        <v>9124.125786277451</v>
      </c>
      <c r="J8" s="226">
        <v>8918.7266447922339</v>
      </c>
      <c r="K8" s="226">
        <v>7773.1800640811834</v>
      </c>
      <c r="L8" s="226">
        <v>8327.6657957291463</v>
      </c>
      <c r="M8" s="226">
        <v>8300.3822005924885</v>
      </c>
      <c r="N8" s="226">
        <v>8205.7598036764284</v>
      </c>
      <c r="O8" s="226">
        <v>8163.7848118619795</v>
      </c>
      <c r="P8" s="226">
        <v>8146.1058547356115</v>
      </c>
      <c r="Q8" s="226">
        <v>8206.5343400829279</v>
      </c>
      <c r="R8" s="226">
        <v>8327.0790394895866</v>
      </c>
      <c r="S8" s="226">
        <v>8451.2204116558642</v>
      </c>
      <c r="T8" s="226">
        <v>8465.1903255713951</v>
      </c>
      <c r="U8" s="226">
        <v>8361.1750825448289</v>
      </c>
      <c r="V8" s="226">
        <v>8049.1117505922311</v>
      </c>
      <c r="W8" s="226">
        <v>8470.3803766960518</v>
      </c>
    </row>
    <row r="9" spans="1:23" ht="12" customHeight="1" x14ac:dyDescent="0.25">
      <c r="A9" s="202" t="s">
        <v>95</v>
      </c>
      <c r="B9" s="226">
        <v>8005.1443020010665</v>
      </c>
      <c r="C9" s="226">
        <v>8009.0442854814592</v>
      </c>
      <c r="D9" s="226">
        <v>8043.2993528229044</v>
      </c>
      <c r="E9" s="226">
        <v>8222.6809936728587</v>
      </c>
      <c r="F9" s="226">
        <v>8245.5115179361019</v>
      </c>
      <c r="G9" s="226">
        <v>8370.6081765729032</v>
      </c>
      <c r="H9" s="226">
        <v>8331.3322860166572</v>
      </c>
      <c r="I9" s="226">
        <v>8428.819864784351</v>
      </c>
      <c r="J9" s="226">
        <v>8334.2513915155396</v>
      </c>
      <c r="K9" s="226">
        <v>7398.2701543675676</v>
      </c>
      <c r="L9" s="226">
        <v>7848.5799955240027</v>
      </c>
      <c r="M9" s="226">
        <v>7708.2602215669231</v>
      </c>
      <c r="N9" s="226">
        <v>7668.8682256152524</v>
      </c>
      <c r="O9" s="226">
        <v>7673.0956540230654</v>
      </c>
      <c r="P9" s="226">
        <v>7667.5047678012888</v>
      </c>
      <c r="Q9" s="226">
        <v>7745.8527262991875</v>
      </c>
      <c r="R9" s="226">
        <v>7849.3263204572022</v>
      </c>
      <c r="S9" s="226">
        <v>7980.6330489961529</v>
      </c>
      <c r="T9" s="226">
        <v>7979.05448260502</v>
      </c>
      <c r="U9" s="226">
        <v>7916.6877119230821</v>
      </c>
      <c r="V9" s="226">
        <v>7748.8353524344411</v>
      </c>
      <c r="W9" s="226">
        <v>8077.9913513184902</v>
      </c>
    </row>
    <row r="10" spans="1:23" ht="12" customHeight="1" x14ac:dyDescent="0.25">
      <c r="A10" s="36" t="s">
        <v>96</v>
      </c>
      <c r="B10" s="227">
        <f t="shared" ref="B10:W10" si="1">SUM(B11:B15)</f>
        <v>5525.703618897689</v>
      </c>
      <c r="C10" s="227">
        <f t="shared" si="1"/>
        <v>5543.8084628888164</v>
      </c>
      <c r="D10" s="227">
        <f t="shared" si="1"/>
        <v>5564.3323579535463</v>
      </c>
      <c r="E10" s="227">
        <f t="shared" si="1"/>
        <v>5690.0787915261626</v>
      </c>
      <c r="F10" s="227">
        <f t="shared" si="1"/>
        <v>5526.7709854768982</v>
      </c>
      <c r="G10" s="227">
        <f t="shared" si="1"/>
        <v>5425.1774593251566</v>
      </c>
      <c r="H10" s="227">
        <f t="shared" si="1"/>
        <v>5241.4762365980478</v>
      </c>
      <c r="I10" s="227">
        <f t="shared" si="1"/>
        <v>5329.0357647861674</v>
      </c>
      <c r="J10" s="227">
        <f t="shared" si="1"/>
        <v>5167.6623064372507</v>
      </c>
      <c r="K10" s="227">
        <f t="shared" si="1"/>
        <v>4550.2583219631651</v>
      </c>
      <c r="L10" s="227">
        <f t="shared" si="1"/>
        <v>4824.0303078565703</v>
      </c>
      <c r="M10" s="227">
        <f t="shared" si="1"/>
        <v>4764.1194062112299</v>
      </c>
      <c r="N10" s="227">
        <f t="shared" si="1"/>
        <v>4722.4749662908143</v>
      </c>
      <c r="O10" s="227">
        <f t="shared" si="1"/>
        <v>4676.3028972368247</v>
      </c>
      <c r="P10" s="227">
        <f t="shared" si="1"/>
        <v>4646.2935221005155</v>
      </c>
      <c r="Q10" s="227">
        <f t="shared" si="1"/>
        <v>4578.9895150049861</v>
      </c>
      <c r="R10" s="227">
        <f t="shared" si="1"/>
        <v>4694.6132369630986</v>
      </c>
      <c r="S10" s="227">
        <f t="shared" si="1"/>
        <v>4761.7490941753185</v>
      </c>
      <c r="T10" s="227">
        <f t="shared" si="1"/>
        <v>4777.9897801422867</v>
      </c>
      <c r="U10" s="227">
        <f t="shared" si="1"/>
        <v>4748.73817956532</v>
      </c>
      <c r="V10" s="227">
        <f t="shared" si="1"/>
        <v>4619.3441090613724</v>
      </c>
      <c r="W10" s="227">
        <f t="shared" si="1"/>
        <v>4964.8070196614653</v>
      </c>
    </row>
    <row r="11" spans="1:23" ht="12" customHeight="1" x14ac:dyDescent="0.25">
      <c r="A11" s="37" t="s">
        <v>83</v>
      </c>
      <c r="B11" s="228">
        <v>337.98405024216714</v>
      </c>
      <c r="C11" s="228">
        <v>368.17881032633761</v>
      </c>
      <c r="D11" s="228">
        <v>332.62768371665658</v>
      </c>
      <c r="E11" s="228">
        <v>331.55133816755477</v>
      </c>
      <c r="F11" s="228">
        <v>300.83482027230673</v>
      </c>
      <c r="G11" s="228">
        <v>296.27416436011879</v>
      </c>
      <c r="H11" s="228">
        <v>247.9997703445282</v>
      </c>
      <c r="I11" s="228">
        <v>256.81027098005711</v>
      </c>
      <c r="J11" s="228">
        <v>231.01304732618095</v>
      </c>
      <c r="K11" s="228">
        <v>206.60772765257812</v>
      </c>
      <c r="L11" s="228">
        <v>206.76763072337243</v>
      </c>
      <c r="M11" s="228">
        <v>195.75050123150709</v>
      </c>
      <c r="N11" s="228">
        <v>175.74269219009909</v>
      </c>
      <c r="O11" s="228">
        <v>148.6088517805855</v>
      </c>
      <c r="P11" s="228">
        <v>135.39330462941794</v>
      </c>
      <c r="Q11" s="228">
        <v>130.87609827502655</v>
      </c>
      <c r="R11" s="228">
        <v>131.37146595339291</v>
      </c>
      <c r="S11" s="228">
        <v>124.81671015786677</v>
      </c>
      <c r="T11" s="228">
        <v>165.53300472261094</v>
      </c>
      <c r="U11" s="228">
        <v>160.54899742736293</v>
      </c>
      <c r="V11" s="228">
        <v>164.809843342676</v>
      </c>
      <c r="W11" s="228">
        <v>169.10127653264539</v>
      </c>
    </row>
    <row r="12" spans="1:23" ht="12" customHeight="1" x14ac:dyDescent="0.25">
      <c r="A12" s="37" t="s">
        <v>72</v>
      </c>
      <c r="B12" s="228">
        <v>3262.072894692516</v>
      </c>
      <c r="C12" s="228">
        <v>3192.6176149769867</v>
      </c>
      <c r="D12" s="228">
        <v>3227.1107006300604</v>
      </c>
      <c r="E12" s="228">
        <v>3382.4253460959753</v>
      </c>
      <c r="F12" s="228">
        <v>3102.8979000740937</v>
      </c>
      <c r="G12" s="228">
        <v>2983.1749504092077</v>
      </c>
      <c r="H12" s="228">
        <v>2741.9569833690066</v>
      </c>
      <c r="I12" s="228">
        <v>2817.1324763699308</v>
      </c>
      <c r="J12" s="228">
        <v>2676.6209402254326</v>
      </c>
      <c r="K12" s="228">
        <v>2362.6211895810193</v>
      </c>
      <c r="L12" s="228">
        <v>2516.2929870712474</v>
      </c>
      <c r="M12" s="228">
        <v>2515.1990990971703</v>
      </c>
      <c r="N12" s="228">
        <v>2523.937069265774</v>
      </c>
      <c r="O12" s="228">
        <v>2529.1275137319367</v>
      </c>
      <c r="P12" s="228">
        <v>2369.4306877660656</v>
      </c>
      <c r="Q12" s="228">
        <v>2289.3954222524999</v>
      </c>
      <c r="R12" s="228">
        <v>2368.8951890173244</v>
      </c>
      <c r="S12" s="228">
        <v>2416.6349724557299</v>
      </c>
      <c r="T12" s="228">
        <v>2342.9782858257258</v>
      </c>
      <c r="U12" s="228">
        <v>2295.5431629784644</v>
      </c>
      <c r="V12" s="228">
        <v>2247.6252175362993</v>
      </c>
      <c r="W12" s="228">
        <v>2579.9467502060343</v>
      </c>
    </row>
    <row r="13" spans="1:23" ht="12" customHeight="1" x14ac:dyDescent="0.25">
      <c r="A13" s="37" t="s">
        <v>97</v>
      </c>
      <c r="B13" s="228">
        <v>1.2205503009440226</v>
      </c>
      <c r="C13" s="228">
        <v>1.7805674978484904</v>
      </c>
      <c r="D13" s="228">
        <v>1.5442820292330559</v>
      </c>
      <c r="E13" s="228">
        <v>4.1790197764331491</v>
      </c>
      <c r="F13" s="228">
        <v>3.6451418744630493</v>
      </c>
      <c r="G13" s="228">
        <v>4.0452278589807928</v>
      </c>
      <c r="H13" s="228">
        <v>3.9813413585520161</v>
      </c>
      <c r="I13" s="228">
        <v>4.0490971625089669</v>
      </c>
      <c r="J13" s="228">
        <v>4.2194325021443628</v>
      </c>
      <c r="K13" s="228">
        <v>4.2714531384308918</v>
      </c>
      <c r="L13" s="228">
        <v>16.511521926043841</v>
      </c>
      <c r="M13" s="228">
        <v>16.008856405834983</v>
      </c>
      <c r="N13" s="228">
        <v>15.671797076501193</v>
      </c>
      <c r="O13" s="228">
        <v>16.569131556309326</v>
      </c>
      <c r="P13" s="228">
        <v>17.243594153039975</v>
      </c>
      <c r="Q13" s="228">
        <v>18.222098022340461</v>
      </c>
      <c r="R13" s="228">
        <v>22.22278589850902</v>
      </c>
      <c r="S13" s="228">
        <v>21.216251074780811</v>
      </c>
      <c r="T13" s="228">
        <v>20.745055889932217</v>
      </c>
      <c r="U13" s="228">
        <v>21.489595872732004</v>
      </c>
      <c r="V13" s="228">
        <v>20.717024935484762</v>
      </c>
      <c r="W13" s="228">
        <v>21.919948409206622</v>
      </c>
    </row>
    <row r="14" spans="1:23" ht="12" customHeight="1" x14ac:dyDescent="0.25">
      <c r="A14" s="37" t="s">
        <v>78</v>
      </c>
      <c r="B14" s="228">
        <v>21.635081685182893</v>
      </c>
      <c r="C14" s="228">
        <v>22.342046431524068</v>
      </c>
      <c r="D14" s="228">
        <v>23.05975924321158</v>
      </c>
      <c r="E14" s="228">
        <v>23.409458297286104</v>
      </c>
      <c r="F14" s="228">
        <v>23.798796216476116</v>
      </c>
      <c r="G14" s="228">
        <v>28.470163370242446</v>
      </c>
      <c r="H14" s="228">
        <v>31.908942389870358</v>
      </c>
      <c r="I14" s="228">
        <v>31.816680997176878</v>
      </c>
      <c r="J14" s="228">
        <v>32.834393808725835</v>
      </c>
      <c r="K14" s="228">
        <v>36.147807393708149</v>
      </c>
      <c r="L14" s="228">
        <v>40.871883060562766</v>
      </c>
      <c r="M14" s="228">
        <v>45.355546000972417</v>
      </c>
      <c r="N14" s="228">
        <v>49.400257952865893</v>
      </c>
      <c r="O14" s="228">
        <v>53.944711950908818</v>
      </c>
      <c r="P14" s="228">
        <v>179.42751504597109</v>
      </c>
      <c r="Q14" s="228">
        <v>199.3825451402964</v>
      </c>
      <c r="R14" s="228">
        <v>223.32373172550822</v>
      </c>
      <c r="S14" s="228">
        <v>247.90300945626115</v>
      </c>
      <c r="T14" s="228">
        <v>287.22846087386506</v>
      </c>
      <c r="U14" s="228">
        <v>316.82218400359187</v>
      </c>
      <c r="V14" s="228">
        <v>346.83585554266523</v>
      </c>
      <c r="W14" s="228">
        <v>380.67472054787919</v>
      </c>
    </row>
    <row r="15" spans="1:23" ht="12" customHeight="1" x14ac:dyDescent="0.25">
      <c r="A15" s="38" t="s">
        <v>38</v>
      </c>
      <c r="B15" s="229">
        <v>1902.7910419768796</v>
      </c>
      <c r="C15" s="229">
        <v>1958.8894236561193</v>
      </c>
      <c r="D15" s="229">
        <v>1979.9899323343843</v>
      </c>
      <c r="E15" s="229">
        <v>1948.5136291889137</v>
      </c>
      <c r="F15" s="229">
        <v>2095.5943270395583</v>
      </c>
      <c r="G15" s="229">
        <v>2113.2129533266066</v>
      </c>
      <c r="H15" s="229">
        <v>2215.6291991360904</v>
      </c>
      <c r="I15" s="229">
        <v>2219.2272392764935</v>
      </c>
      <c r="J15" s="229">
        <v>2222.9744925747673</v>
      </c>
      <c r="K15" s="229">
        <v>1940.610144197429</v>
      </c>
      <c r="L15" s="229">
        <v>2043.5862850753447</v>
      </c>
      <c r="M15" s="229">
        <v>1991.8054034757447</v>
      </c>
      <c r="N15" s="229">
        <v>1957.7231498055742</v>
      </c>
      <c r="O15" s="229">
        <v>1928.0526882170839</v>
      </c>
      <c r="P15" s="229">
        <v>1944.7984205060211</v>
      </c>
      <c r="Q15" s="229">
        <v>1941.1133513148231</v>
      </c>
      <c r="R15" s="229">
        <v>1948.8000643683642</v>
      </c>
      <c r="S15" s="229">
        <v>1951.1781510306798</v>
      </c>
      <c r="T15" s="229">
        <v>1961.5049728301533</v>
      </c>
      <c r="U15" s="229">
        <v>1954.3342392831692</v>
      </c>
      <c r="V15" s="229">
        <v>1839.3561677042471</v>
      </c>
      <c r="W15" s="229">
        <v>1813.1643239657001</v>
      </c>
    </row>
    <row r="16" spans="1:23" ht="12" customHeight="1" x14ac:dyDescent="0.25">
      <c r="A16" s="39" t="s">
        <v>98</v>
      </c>
      <c r="B16" s="230">
        <f t="shared" ref="B16:W16" si="2">SUM(B17:B26)</f>
        <v>87528.941148966987</v>
      </c>
      <c r="C16" s="230">
        <f t="shared" si="2"/>
        <v>86240.439512942918</v>
      </c>
      <c r="D16" s="230">
        <f t="shared" si="2"/>
        <v>87357.531315841712</v>
      </c>
      <c r="E16" s="230">
        <f t="shared" si="2"/>
        <v>90891.812517071798</v>
      </c>
      <c r="F16" s="230">
        <f t="shared" si="2"/>
        <v>88991.59658777951</v>
      </c>
      <c r="G16" s="230">
        <f t="shared" si="2"/>
        <v>88684.207184784376</v>
      </c>
      <c r="H16" s="230">
        <f t="shared" si="2"/>
        <v>86598.694002861928</v>
      </c>
      <c r="I16" s="230">
        <f t="shared" si="2"/>
        <v>89056.214049246162</v>
      </c>
      <c r="J16" s="230">
        <f t="shared" si="2"/>
        <v>86104.04643312619</v>
      </c>
      <c r="K16" s="230">
        <f t="shared" si="2"/>
        <v>78847.941148941623</v>
      </c>
      <c r="L16" s="230">
        <f t="shared" si="2"/>
        <v>83816.455714329582</v>
      </c>
      <c r="M16" s="230">
        <f t="shared" si="2"/>
        <v>82295.51044535343</v>
      </c>
      <c r="N16" s="230">
        <f t="shared" si="2"/>
        <v>82583.279754420029</v>
      </c>
      <c r="O16" s="230">
        <f t="shared" si="2"/>
        <v>82040.422881460298</v>
      </c>
      <c r="P16" s="230">
        <f t="shared" si="2"/>
        <v>80478.149855201627</v>
      </c>
      <c r="Q16" s="230">
        <f t="shared" si="2"/>
        <v>79850.302477300182</v>
      </c>
      <c r="R16" s="230">
        <f t="shared" si="2"/>
        <v>81711.584737060359</v>
      </c>
      <c r="S16" s="230">
        <f t="shared" si="2"/>
        <v>81946.330216138944</v>
      </c>
      <c r="T16" s="230">
        <f t="shared" si="2"/>
        <v>82446.746039001198</v>
      </c>
      <c r="U16" s="230">
        <f t="shared" si="2"/>
        <v>82217.945439672243</v>
      </c>
      <c r="V16" s="230">
        <f t="shared" si="2"/>
        <v>80208.906086054529</v>
      </c>
      <c r="W16" s="230">
        <f t="shared" si="2"/>
        <v>84517.143827030668</v>
      </c>
    </row>
    <row r="17" spans="1:23" ht="12" customHeight="1" x14ac:dyDescent="0.25">
      <c r="A17" s="46" t="s">
        <v>30</v>
      </c>
      <c r="B17" s="231">
        <v>6638.1290234726548</v>
      </c>
      <c r="C17" s="231">
        <v>6065.9732451856235</v>
      </c>
      <c r="D17" s="231">
        <v>5784.1225517350495</v>
      </c>
      <c r="E17" s="231">
        <v>5573.7046403199038</v>
      </c>
      <c r="F17" s="231">
        <v>5442.3287982719366</v>
      </c>
      <c r="G17" s="231">
        <v>5394.3970287942775</v>
      </c>
      <c r="H17" s="231">
        <v>5111.1215464024681</v>
      </c>
      <c r="I17" s="231">
        <v>4822.4763026338514</v>
      </c>
      <c r="J17" s="231">
        <v>4760.4451341276235</v>
      </c>
      <c r="K17" s="231">
        <v>4333.3579769651487</v>
      </c>
      <c r="L17" s="231">
        <v>4304.1875493246416</v>
      </c>
      <c r="M17" s="231">
        <v>4231.7091982944821</v>
      </c>
      <c r="N17" s="231">
        <v>4209.433152571849</v>
      </c>
      <c r="O17" s="231">
        <v>4116.4236822934945</v>
      </c>
      <c r="P17" s="231">
        <v>4054.2647594827517</v>
      </c>
      <c r="Q17" s="231">
        <v>4279.7377226895396</v>
      </c>
      <c r="R17" s="231">
        <v>4192.8923025004096</v>
      </c>
      <c r="S17" s="231">
        <v>4207.5448622428012</v>
      </c>
      <c r="T17" s="231">
        <v>3960.8710760094168</v>
      </c>
      <c r="U17" s="231">
        <v>3517.0706243754503</v>
      </c>
      <c r="V17" s="231">
        <v>3213.0940663819429</v>
      </c>
      <c r="W17" s="231">
        <v>3077.6129703160464</v>
      </c>
    </row>
    <row r="18" spans="1:23" ht="12" customHeight="1" x14ac:dyDescent="0.25">
      <c r="A18" s="46" t="s">
        <v>32</v>
      </c>
      <c r="B18" s="231">
        <v>2910.6894239033431</v>
      </c>
      <c r="C18" s="231">
        <v>3195.0584694752588</v>
      </c>
      <c r="D18" s="231">
        <v>3476.7460017195049</v>
      </c>
      <c r="E18" s="231">
        <v>4164.4154772136981</v>
      </c>
      <c r="F18" s="231">
        <v>3707.7802235593545</v>
      </c>
      <c r="G18" s="231">
        <v>3449.2450558895566</v>
      </c>
      <c r="H18" s="231">
        <v>3924.9325881337577</v>
      </c>
      <c r="I18" s="231">
        <v>4682.1703353385174</v>
      </c>
      <c r="J18" s="231">
        <v>4121.2787618216871</v>
      </c>
      <c r="K18" s="231">
        <v>3698.2026655193404</v>
      </c>
      <c r="L18" s="231">
        <v>3857.789423902796</v>
      </c>
      <c r="M18" s="231">
        <v>3397.973258812633</v>
      </c>
      <c r="N18" s="231">
        <v>3579.8631126388918</v>
      </c>
      <c r="O18" s="231">
        <v>3271.802407565985</v>
      </c>
      <c r="P18" s="231">
        <v>3369.1484952703049</v>
      </c>
      <c r="Q18" s="231">
        <v>3454.9402407557741</v>
      </c>
      <c r="R18" s="231">
        <v>3705.3574376602883</v>
      </c>
      <c r="S18" s="231">
        <v>3687.7312123809043</v>
      </c>
      <c r="T18" s="231">
        <v>3778.7055030086099</v>
      </c>
      <c r="U18" s="231">
        <v>3879.9215821142484</v>
      </c>
      <c r="V18" s="231">
        <v>4123.3744625955287</v>
      </c>
      <c r="W18" s="231">
        <v>3958.2577815982854</v>
      </c>
    </row>
    <row r="19" spans="1:23" ht="12" customHeight="1" x14ac:dyDescent="0.25">
      <c r="A19" s="46" t="s">
        <v>33</v>
      </c>
      <c r="B19" s="231">
        <v>1862.6153229084407</v>
      </c>
      <c r="C19" s="231">
        <v>2008.0777326985888</v>
      </c>
      <c r="D19" s="231">
        <v>1789.940259742164</v>
      </c>
      <c r="E19" s="231">
        <v>1559.2321804223343</v>
      </c>
      <c r="F19" s="231">
        <v>1377.2433033673603</v>
      </c>
      <c r="G19" s="231">
        <v>1373.599520939661</v>
      </c>
      <c r="H19" s="231">
        <v>1386.9152409886517</v>
      </c>
      <c r="I19" s="231">
        <v>1366.4544556797418</v>
      </c>
      <c r="J19" s="231">
        <v>1289.695019840324</v>
      </c>
      <c r="K19" s="231">
        <v>1176.023622152009</v>
      </c>
      <c r="L19" s="231">
        <v>1220.1980132953067</v>
      </c>
      <c r="M19" s="231">
        <v>1145.4229220682357</v>
      </c>
      <c r="N19" s="231">
        <v>1126.8512042258455</v>
      </c>
      <c r="O19" s="231">
        <v>1046.425104371757</v>
      </c>
      <c r="P19" s="231">
        <v>1094.8207300865959</v>
      </c>
      <c r="Q19" s="231">
        <v>1006.0964079120789</v>
      </c>
      <c r="R19" s="231">
        <v>1027.1569103419536</v>
      </c>
      <c r="S19" s="231">
        <v>1046.3586466888869</v>
      </c>
      <c r="T19" s="231">
        <v>1124.6592526321531</v>
      </c>
      <c r="U19" s="231">
        <v>1135.2836305314227</v>
      </c>
      <c r="V19" s="231">
        <v>1035.166790947866</v>
      </c>
      <c r="W19" s="231">
        <v>1076.6738662191774</v>
      </c>
    </row>
    <row r="20" spans="1:23" ht="12" customHeight="1" x14ac:dyDescent="0.25">
      <c r="A20" s="46" t="s">
        <v>83</v>
      </c>
      <c r="B20" s="231">
        <v>3327.8512526329655</v>
      </c>
      <c r="C20" s="231">
        <v>3640.3460667266495</v>
      </c>
      <c r="D20" s="231">
        <v>3333.9404068275189</v>
      </c>
      <c r="E20" s="231">
        <v>3358.7382756600146</v>
      </c>
      <c r="F20" s="231">
        <v>3256.2963493318916</v>
      </c>
      <c r="G20" s="231">
        <v>3291.0408856282311</v>
      </c>
      <c r="H20" s="231">
        <v>2794.2336327602688</v>
      </c>
      <c r="I20" s="231">
        <v>2938.0587637918402</v>
      </c>
      <c r="J20" s="231">
        <v>2799.7795233393545</v>
      </c>
      <c r="K20" s="231">
        <v>2342.6702451151064</v>
      </c>
      <c r="L20" s="231">
        <v>2432.6315733504766</v>
      </c>
      <c r="M20" s="231">
        <v>2280.6727926967246</v>
      </c>
      <c r="N20" s="231">
        <v>2109.5087478743403</v>
      </c>
      <c r="O20" s="231">
        <v>1871.2119921079413</v>
      </c>
      <c r="P20" s="231">
        <v>1756.3662512691701</v>
      </c>
      <c r="Q20" s="231">
        <v>1753.7703899529895</v>
      </c>
      <c r="R20" s="231">
        <v>1734.8257067018806</v>
      </c>
      <c r="S20" s="231">
        <v>1706.1127407689669</v>
      </c>
      <c r="T20" s="231">
        <v>2376.6357835869298</v>
      </c>
      <c r="U20" s="231">
        <v>2306.6953348389657</v>
      </c>
      <c r="V20" s="231">
        <v>2337.1386944189403</v>
      </c>
      <c r="W20" s="231">
        <v>2331.3397313194514</v>
      </c>
    </row>
    <row r="21" spans="1:23" ht="12" customHeight="1" x14ac:dyDescent="0.25">
      <c r="A21" s="46" t="s">
        <v>70</v>
      </c>
      <c r="B21" s="231">
        <v>8149.8108596609145</v>
      </c>
      <c r="C21" s="231">
        <v>8184.1555205899986</v>
      </c>
      <c r="D21" s="231">
        <v>7821.4530862601214</v>
      </c>
      <c r="E21" s="231">
        <v>8008.9884916591809</v>
      </c>
      <c r="F21" s="231">
        <v>6861.7600335394654</v>
      </c>
      <c r="G21" s="231">
        <v>5986.5029247096472</v>
      </c>
      <c r="H21" s="231">
        <v>6112.6922588899333</v>
      </c>
      <c r="I21" s="231">
        <v>5564.9829892373082</v>
      </c>
      <c r="J21" s="231">
        <v>5141.489881142812</v>
      </c>
      <c r="K21" s="231">
        <v>3970.2349187151385</v>
      </c>
      <c r="L21" s="231">
        <v>3385.8999703837767</v>
      </c>
      <c r="M21" s="231">
        <v>3017.4791013646259</v>
      </c>
      <c r="N21" s="231">
        <v>2605.3964844935695</v>
      </c>
      <c r="O21" s="231">
        <v>2338.2742668021924</v>
      </c>
      <c r="P21" s="231">
        <v>2040.8167929419449</v>
      </c>
      <c r="Q21" s="231">
        <v>2119.2819334110877</v>
      </c>
      <c r="R21" s="231">
        <v>1794.1706221445586</v>
      </c>
      <c r="S21" s="231">
        <v>1568.5221297898922</v>
      </c>
      <c r="T21" s="231">
        <v>1468.5738484201172</v>
      </c>
      <c r="U21" s="231">
        <v>1249.9777506833086</v>
      </c>
      <c r="V21" s="231">
        <v>1131.6500639081023</v>
      </c>
      <c r="W21" s="231">
        <v>1236.0386946460069</v>
      </c>
    </row>
    <row r="22" spans="1:23" ht="12" customHeight="1" x14ac:dyDescent="0.25">
      <c r="A22" s="46" t="s">
        <v>34</v>
      </c>
      <c r="B22" s="231">
        <v>2652.6905993497703</v>
      </c>
      <c r="C22" s="231">
        <v>1719.5509139678338</v>
      </c>
      <c r="D22" s="231">
        <v>1821.4411382143564</v>
      </c>
      <c r="E22" s="231">
        <v>2018.4934975006124</v>
      </c>
      <c r="F22" s="231">
        <v>1870.2887175653966</v>
      </c>
      <c r="G22" s="231">
        <v>1709.2924540293639</v>
      </c>
      <c r="H22" s="231">
        <v>1733.0732070273268</v>
      </c>
      <c r="I22" s="231">
        <v>1723.7966066401282</v>
      </c>
      <c r="J22" s="231">
        <v>1508.9613228218448</v>
      </c>
      <c r="K22" s="231">
        <v>2396.3519137306589</v>
      </c>
      <c r="L22" s="231">
        <v>2522.0754518956478</v>
      </c>
      <c r="M22" s="231">
        <v>2086.084464683875</v>
      </c>
      <c r="N22" s="231">
        <v>2547.9798233926435</v>
      </c>
      <c r="O22" s="231">
        <v>2251.2464219481358</v>
      </c>
      <c r="P22" s="231">
        <v>2399.6262509129706</v>
      </c>
      <c r="Q22" s="231">
        <v>2109.7279368404943</v>
      </c>
      <c r="R22" s="231">
        <v>2070.7184458274746</v>
      </c>
      <c r="S22" s="231">
        <v>1865.2241313666589</v>
      </c>
      <c r="T22" s="231">
        <v>2080.9540936008302</v>
      </c>
      <c r="U22" s="231">
        <v>1903.1227482395529</v>
      </c>
      <c r="V22" s="231">
        <v>1883.6653392586772</v>
      </c>
      <c r="W22" s="231">
        <v>2252.5536938422529</v>
      </c>
    </row>
    <row r="23" spans="1:23" ht="12" customHeight="1" x14ac:dyDescent="0.25">
      <c r="A23" s="46" t="s">
        <v>72</v>
      </c>
      <c r="B23" s="231">
        <v>35923.871275278572</v>
      </c>
      <c r="C23" s="231">
        <v>36163.488538773177</v>
      </c>
      <c r="D23" s="231">
        <v>37227.185721791335</v>
      </c>
      <c r="E23" s="231">
        <v>36913.192341628783</v>
      </c>
      <c r="F23" s="231">
        <v>34431.006034472593</v>
      </c>
      <c r="G23" s="231">
        <v>35344.515685523576</v>
      </c>
      <c r="H23" s="231">
        <v>32226.904157100122</v>
      </c>
      <c r="I23" s="231">
        <v>32866.919828376806</v>
      </c>
      <c r="J23" s="231">
        <v>32266.113443471222</v>
      </c>
      <c r="K23" s="231">
        <v>28141.116153957049</v>
      </c>
      <c r="L23" s="231">
        <v>31383.334489177774</v>
      </c>
      <c r="M23" s="231">
        <v>31374.24730808608</v>
      </c>
      <c r="N23" s="231">
        <v>31224.801289136827</v>
      </c>
      <c r="O23" s="231">
        <v>31753.862330461539</v>
      </c>
      <c r="P23" s="231">
        <v>31080.286853737827</v>
      </c>
      <c r="Q23" s="231">
        <v>29903.958743750205</v>
      </c>
      <c r="R23" s="231">
        <v>30606.620465936667</v>
      </c>
      <c r="S23" s="231">
        <v>31497.999350247039</v>
      </c>
      <c r="T23" s="231">
        <v>30888.8559767513</v>
      </c>
      <c r="U23" s="231">
        <v>30884.258722439143</v>
      </c>
      <c r="V23" s="231">
        <v>30251.339198345046</v>
      </c>
      <c r="W23" s="231">
        <v>34260.288494784392</v>
      </c>
    </row>
    <row r="24" spans="1:23" ht="12" customHeight="1" x14ac:dyDescent="0.25">
      <c r="A24" s="46" t="s">
        <v>36</v>
      </c>
      <c r="B24" s="231">
        <v>1089.5182279176513</v>
      </c>
      <c r="C24" s="231">
        <v>1031.3127644769538</v>
      </c>
      <c r="D24" s="231">
        <v>999.69404951555134</v>
      </c>
      <c r="E24" s="231">
        <v>720.67276044523658</v>
      </c>
      <c r="F24" s="231">
        <v>752.30968429745394</v>
      </c>
      <c r="G24" s="231">
        <v>691.59349669473431</v>
      </c>
      <c r="H24" s="231">
        <v>724.74663303324655</v>
      </c>
      <c r="I24" s="231">
        <v>697.7561457607311</v>
      </c>
      <c r="J24" s="231">
        <v>623.41020212486922</v>
      </c>
      <c r="K24" s="231">
        <v>426.4135993841241</v>
      </c>
      <c r="L24" s="231">
        <v>602.97510123565928</v>
      </c>
      <c r="M24" s="231">
        <v>716.93210334466744</v>
      </c>
      <c r="N24" s="231">
        <v>646.91047374218033</v>
      </c>
      <c r="O24" s="231">
        <v>647.03601975409117</v>
      </c>
      <c r="P24" s="231">
        <v>638.57018859436778</v>
      </c>
      <c r="Q24" s="231">
        <v>627.22207134291932</v>
      </c>
      <c r="R24" s="231">
        <v>611.15057454898363</v>
      </c>
      <c r="S24" s="231">
        <v>589.84894358100792</v>
      </c>
      <c r="T24" s="231">
        <v>609.46497983536551</v>
      </c>
      <c r="U24" s="231">
        <v>538.40152226257078</v>
      </c>
      <c r="V24" s="231">
        <v>493.47884638614158</v>
      </c>
      <c r="W24" s="231">
        <v>523.10661586971355</v>
      </c>
    </row>
    <row r="25" spans="1:23" ht="12" customHeight="1" x14ac:dyDescent="0.25">
      <c r="A25" s="46" t="s">
        <v>73</v>
      </c>
      <c r="B25" s="231">
        <v>14991.340572284955</v>
      </c>
      <c r="C25" s="231">
        <v>14208.675745157039</v>
      </c>
      <c r="D25" s="231">
        <v>14707.560034702454</v>
      </c>
      <c r="E25" s="231">
        <v>15676.070724980384</v>
      </c>
      <c r="F25" s="231">
        <v>16257.936151902193</v>
      </c>
      <c r="G25" s="231">
        <v>16354.137845402824</v>
      </c>
      <c r="H25" s="231">
        <v>17119.730886434321</v>
      </c>
      <c r="I25" s="231">
        <v>17916.224847080946</v>
      </c>
      <c r="J25" s="231">
        <v>17123.840900260206</v>
      </c>
      <c r="K25" s="231">
        <v>16872.534455830471</v>
      </c>
      <c r="L25" s="231">
        <v>18375.039980136404</v>
      </c>
      <c r="M25" s="231">
        <v>18264.091101696209</v>
      </c>
      <c r="N25" s="231">
        <v>18043.216721737921</v>
      </c>
      <c r="O25" s="231">
        <v>18431.515462706502</v>
      </c>
      <c r="P25" s="231">
        <v>18674.112731547455</v>
      </c>
      <c r="Q25" s="231">
        <v>19421.363935219488</v>
      </c>
      <c r="R25" s="231">
        <v>20422.064240462598</v>
      </c>
      <c r="S25" s="231">
        <v>20390.555267018193</v>
      </c>
      <c r="T25" s="231">
        <v>20788.401793444442</v>
      </c>
      <c r="U25" s="231">
        <v>21153.692801932437</v>
      </c>
      <c r="V25" s="231">
        <v>21098.592776881247</v>
      </c>
      <c r="W25" s="231">
        <v>20970.429244142993</v>
      </c>
    </row>
    <row r="26" spans="1:23" ht="12" customHeight="1" x14ac:dyDescent="0.25">
      <c r="A26" s="46" t="s">
        <v>79</v>
      </c>
      <c r="B26" s="231">
        <v>9982.4245915577194</v>
      </c>
      <c r="C26" s="231">
        <v>10023.800515891799</v>
      </c>
      <c r="D26" s="231">
        <v>10395.44806533367</v>
      </c>
      <c r="E26" s="231">
        <v>12898.304127241647</v>
      </c>
      <c r="F26" s="231">
        <v>15034.647291471862</v>
      </c>
      <c r="G26" s="231">
        <v>15089.882287172511</v>
      </c>
      <c r="H26" s="231">
        <v>15464.343852091823</v>
      </c>
      <c r="I26" s="231">
        <v>16477.373774706302</v>
      </c>
      <c r="J26" s="231">
        <v>16469.032244176236</v>
      </c>
      <c r="K26" s="231">
        <v>15491.035597572578</v>
      </c>
      <c r="L26" s="231">
        <v>15732.324161627097</v>
      </c>
      <c r="M26" s="231">
        <v>15780.898194305897</v>
      </c>
      <c r="N26" s="231">
        <v>16489.318744605964</v>
      </c>
      <c r="O26" s="231">
        <v>16312.625193448654</v>
      </c>
      <c r="P26" s="231">
        <v>15370.136801358247</v>
      </c>
      <c r="Q26" s="231">
        <v>15174.20309542561</v>
      </c>
      <c r="R26" s="231">
        <v>15546.62803093553</v>
      </c>
      <c r="S26" s="231">
        <v>15386.432932054595</v>
      </c>
      <c r="T26" s="231">
        <v>15369.623731712034</v>
      </c>
      <c r="U26" s="231">
        <v>15649.520722255156</v>
      </c>
      <c r="V26" s="231">
        <v>14641.405846931038</v>
      </c>
      <c r="W26" s="231">
        <v>14830.842734292359</v>
      </c>
    </row>
    <row r="27" spans="1:23" ht="12" customHeight="1" x14ac:dyDescent="0.25">
      <c r="A27" s="39" t="s">
        <v>99</v>
      </c>
      <c r="B27" s="230">
        <f t="shared" ref="B27:W27" si="3">SUM(B28:B37)</f>
        <v>152353.10772583491</v>
      </c>
      <c r="C27" s="230">
        <f t="shared" si="3"/>
        <v>152606.20865657192</v>
      </c>
      <c r="D27" s="230">
        <f t="shared" si="3"/>
        <v>151258.87855241596</v>
      </c>
      <c r="E27" s="230">
        <f t="shared" si="3"/>
        <v>153813.02077459591</v>
      </c>
      <c r="F27" s="230">
        <f t="shared" si="3"/>
        <v>155029.8638014975</v>
      </c>
      <c r="G27" s="230">
        <f t="shared" si="3"/>
        <v>155696.02687247281</v>
      </c>
      <c r="H27" s="230">
        <f t="shared" si="3"/>
        <v>152686.0748329818</v>
      </c>
      <c r="I27" s="230">
        <f t="shared" si="3"/>
        <v>154545.65082138058</v>
      </c>
      <c r="J27" s="230">
        <f t="shared" si="3"/>
        <v>148884.51883811216</v>
      </c>
      <c r="K27" s="230">
        <f t="shared" si="3"/>
        <v>123869.1982291749</v>
      </c>
      <c r="L27" s="230">
        <f t="shared" si="3"/>
        <v>131885.67580885388</v>
      </c>
      <c r="M27" s="230">
        <f t="shared" si="3"/>
        <v>134170.86320652318</v>
      </c>
      <c r="N27" s="230">
        <f t="shared" si="3"/>
        <v>129576.23573282734</v>
      </c>
      <c r="O27" s="230">
        <f t="shared" si="3"/>
        <v>127277.81531329505</v>
      </c>
      <c r="P27" s="230">
        <f t="shared" si="3"/>
        <v>125462.06662001093</v>
      </c>
      <c r="Q27" s="230">
        <f t="shared" si="3"/>
        <v>126004.91843708589</v>
      </c>
      <c r="R27" s="230">
        <f t="shared" si="3"/>
        <v>127978.51211303075</v>
      </c>
      <c r="S27" s="230">
        <f t="shared" si="3"/>
        <v>129525.4355615134</v>
      </c>
      <c r="T27" s="230">
        <f t="shared" si="3"/>
        <v>130771.81833069125</v>
      </c>
      <c r="U27" s="230">
        <f t="shared" si="3"/>
        <v>128444.23689439151</v>
      </c>
      <c r="V27" s="230">
        <f t="shared" si="3"/>
        <v>122651.57181492362</v>
      </c>
      <c r="W27" s="230">
        <f t="shared" si="3"/>
        <v>130227.5795575924</v>
      </c>
    </row>
    <row r="28" spans="1:23" ht="12" customHeight="1" x14ac:dyDescent="0.25">
      <c r="A28" s="18" t="s">
        <v>30</v>
      </c>
      <c r="B28" s="232">
        <v>12270.096943853223</v>
      </c>
      <c r="C28" s="232">
        <v>11075.690211392191</v>
      </c>
      <c r="D28" s="232">
        <v>9747.1467517903184</v>
      </c>
      <c r="E28" s="232">
        <v>10048.922014882159</v>
      </c>
      <c r="F28" s="232">
        <v>10094.045578340272</v>
      </c>
      <c r="G28" s="232">
        <v>9375.8451036218848</v>
      </c>
      <c r="H28" s="232">
        <v>9042.30433493889</v>
      </c>
      <c r="I28" s="232">
        <v>10587.286294098732</v>
      </c>
      <c r="J28" s="232">
        <v>9754.6364651844979</v>
      </c>
      <c r="K28" s="232">
        <v>7319.9997186496412</v>
      </c>
      <c r="L28" s="232">
        <v>7316.923800632364</v>
      </c>
      <c r="M28" s="232">
        <v>8541.0313004157506</v>
      </c>
      <c r="N28" s="232">
        <v>7944.1100116585903</v>
      </c>
      <c r="O28" s="232">
        <v>7391.6523280246474</v>
      </c>
      <c r="P28" s="232">
        <v>7288.2434950314309</v>
      </c>
      <c r="Q28" s="232">
        <v>7225.201314283805</v>
      </c>
      <c r="R28" s="232">
        <v>7324.4093312055229</v>
      </c>
      <c r="S28" s="232">
        <v>7476.2271068027712</v>
      </c>
      <c r="T28" s="232">
        <v>7246.3091475503425</v>
      </c>
      <c r="U28" s="232">
        <v>6951.9659190467319</v>
      </c>
      <c r="V28" s="232">
        <v>6658.94282097833</v>
      </c>
      <c r="W28" s="232">
        <v>6692.1558173021822</v>
      </c>
    </row>
    <row r="29" spans="1:23" ht="12" customHeight="1" x14ac:dyDescent="0.25">
      <c r="A29" s="18" t="s">
        <v>40</v>
      </c>
      <c r="B29" s="232">
        <v>3902.243336199484</v>
      </c>
      <c r="C29" s="232">
        <v>3224.0046001719688</v>
      </c>
      <c r="D29" s="232">
        <v>3577.5015477214101</v>
      </c>
      <c r="E29" s="232">
        <v>4120.6840928632846</v>
      </c>
      <c r="F29" s="232">
        <v>2963.544711951849</v>
      </c>
      <c r="G29" s="232">
        <v>2903.1874462596729</v>
      </c>
      <c r="H29" s="232">
        <v>3467.377214101461</v>
      </c>
      <c r="I29" s="232">
        <v>2816.3981083404979</v>
      </c>
      <c r="J29" s="232">
        <v>2320.1328460877039</v>
      </c>
      <c r="K29" s="232">
        <v>1698.3812553740329</v>
      </c>
      <c r="L29" s="232">
        <v>1869.157351676698</v>
      </c>
      <c r="M29" s="232">
        <v>2238.424419604471</v>
      </c>
      <c r="N29" s="232">
        <v>1777.763542562338</v>
      </c>
      <c r="O29" s="232">
        <v>1645.4858125537401</v>
      </c>
      <c r="P29" s="232">
        <v>1494.825365434222</v>
      </c>
      <c r="Q29" s="232">
        <v>1652.723903697334</v>
      </c>
      <c r="R29" s="232">
        <v>1643.995528804815</v>
      </c>
      <c r="S29" s="232">
        <v>1682.103611349957</v>
      </c>
      <c r="T29" s="232">
        <v>1564.205503009458</v>
      </c>
      <c r="U29" s="232">
        <v>1378.3694754944111</v>
      </c>
      <c r="V29" s="232">
        <v>1155.40834049871</v>
      </c>
      <c r="W29" s="232">
        <v>1213.662510748065</v>
      </c>
    </row>
    <row r="30" spans="1:23" ht="12" customHeight="1" x14ac:dyDescent="0.25">
      <c r="A30" s="18" t="s">
        <v>33</v>
      </c>
      <c r="B30" s="232">
        <v>2646.1141697828748</v>
      </c>
      <c r="C30" s="232">
        <v>2561.459326630732</v>
      </c>
      <c r="D30" s="232">
        <v>2326.0078056060729</v>
      </c>
      <c r="E30" s="232">
        <v>2078.0420242208293</v>
      </c>
      <c r="F30" s="232">
        <v>1807.8253982663457</v>
      </c>
      <c r="G30" s="232">
        <v>1769.8837120783955</v>
      </c>
      <c r="H30" s="232">
        <v>1943.9279232417869</v>
      </c>
      <c r="I30" s="232">
        <v>1802.3287773383145</v>
      </c>
      <c r="J30" s="232">
        <v>1709.5418675199514</v>
      </c>
      <c r="K30" s="232">
        <v>1569.9915111240016</v>
      </c>
      <c r="L30" s="232">
        <v>1664.7263203246412</v>
      </c>
      <c r="M30" s="232">
        <v>1563.245435627379</v>
      </c>
      <c r="N30" s="232">
        <v>1531.834092420758</v>
      </c>
      <c r="O30" s="232">
        <v>1392.3405018191286</v>
      </c>
      <c r="P30" s="232">
        <v>1412.9567419684338</v>
      </c>
      <c r="Q30" s="232">
        <v>1425.384331554817</v>
      </c>
      <c r="R30" s="232">
        <v>1444.5694869065417</v>
      </c>
      <c r="S30" s="232">
        <v>1385.8669766989033</v>
      </c>
      <c r="T30" s="232">
        <v>1475.6103948313032</v>
      </c>
      <c r="U30" s="232">
        <v>1365.6352000790671</v>
      </c>
      <c r="V30" s="232">
        <v>1305.166227108884</v>
      </c>
      <c r="W30" s="232">
        <v>1374.8627631875297</v>
      </c>
    </row>
    <row r="31" spans="1:23" ht="12" customHeight="1" x14ac:dyDescent="0.25">
      <c r="A31" s="18" t="s">
        <v>83</v>
      </c>
      <c r="B31" s="232">
        <v>7269.9017863170466</v>
      </c>
      <c r="C31" s="232">
        <v>7597.8334614730957</v>
      </c>
      <c r="D31" s="232">
        <v>7626.0767897692485</v>
      </c>
      <c r="E31" s="232">
        <v>7357.1457007810368</v>
      </c>
      <c r="F31" s="232">
        <v>7192.9547458586167</v>
      </c>
      <c r="G31" s="232">
        <v>7359.0438008818082</v>
      </c>
      <c r="H31" s="232">
        <v>6735.3562571526081</v>
      </c>
      <c r="I31" s="232">
        <v>6865.1792807832753</v>
      </c>
      <c r="J31" s="232">
        <v>6660.4854172966325</v>
      </c>
      <c r="K31" s="232">
        <v>5991.8281321334325</v>
      </c>
      <c r="L31" s="232">
        <v>5917.8260753758514</v>
      </c>
      <c r="M31" s="232">
        <v>6047.5719769230145</v>
      </c>
      <c r="N31" s="232">
        <v>5689.8314490155262</v>
      </c>
      <c r="O31" s="232">
        <v>5476.7918818208454</v>
      </c>
      <c r="P31" s="232">
        <v>5275.1360588907501</v>
      </c>
      <c r="Q31" s="232">
        <v>5394.100545305947</v>
      </c>
      <c r="R31" s="232">
        <v>5409.6436699930491</v>
      </c>
      <c r="S31" s="232">
        <v>5512.5976341978439</v>
      </c>
      <c r="T31" s="232">
        <v>6349.185553908861</v>
      </c>
      <c r="U31" s="232">
        <v>6284.8262610268794</v>
      </c>
      <c r="V31" s="232">
        <v>6149.5100176983997</v>
      </c>
      <c r="W31" s="232">
        <v>6449.3388717695725</v>
      </c>
    </row>
    <row r="32" spans="1:23" ht="12" customHeight="1" x14ac:dyDescent="0.25">
      <c r="A32" s="18" t="s">
        <v>70</v>
      </c>
      <c r="B32" s="232">
        <v>8454.536689780185</v>
      </c>
      <c r="C32" s="232">
        <v>7789.9627941133549</v>
      </c>
      <c r="D32" s="232">
        <v>7492.9865526048843</v>
      </c>
      <c r="E32" s="232">
        <v>7147.0145177991153</v>
      </c>
      <c r="F32" s="232">
        <v>6329.0661057554626</v>
      </c>
      <c r="G32" s="232">
        <v>5656.3419592112468</v>
      </c>
      <c r="H32" s="232">
        <v>6111.2635450653552</v>
      </c>
      <c r="I32" s="232">
        <v>5557.2392807540955</v>
      </c>
      <c r="J32" s="232">
        <v>5132.5796803361209</v>
      </c>
      <c r="K32" s="232">
        <v>4172.3588044146982</v>
      </c>
      <c r="L32" s="232">
        <v>3309.2590149988532</v>
      </c>
      <c r="M32" s="232">
        <v>3048.0128160902318</v>
      </c>
      <c r="N32" s="232">
        <v>2434.1484854118476</v>
      </c>
      <c r="O32" s="232">
        <v>2199.5415543499989</v>
      </c>
      <c r="P32" s="232">
        <v>1946.6660961380201</v>
      </c>
      <c r="Q32" s="232">
        <v>2065.1533202432543</v>
      </c>
      <c r="R32" s="232">
        <v>1902.9748636679944</v>
      </c>
      <c r="S32" s="232">
        <v>1569.5960129444159</v>
      </c>
      <c r="T32" s="232">
        <v>1533.5577078997451</v>
      </c>
      <c r="U32" s="232">
        <v>1318.2867377087807</v>
      </c>
      <c r="V32" s="232">
        <v>1315.1492482157159</v>
      </c>
      <c r="W32" s="232">
        <v>1123.7061032903646</v>
      </c>
    </row>
    <row r="33" spans="1:23" ht="12" customHeight="1" x14ac:dyDescent="0.25">
      <c r="A33" s="18" t="s">
        <v>34</v>
      </c>
      <c r="B33" s="232">
        <v>5977.7197187929623</v>
      </c>
      <c r="C33" s="232">
        <v>6726.8980112256304</v>
      </c>
      <c r="D33" s="232">
        <v>7166.8315187073958</v>
      </c>
      <c r="E33" s="232">
        <v>7831.8463133334408</v>
      </c>
      <c r="F33" s="232">
        <v>8927.9529849281535</v>
      </c>
      <c r="G33" s="232">
        <v>9177.9409939499983</v>
      </c>
      <c r="H33" s="232">
        <v>8758.5601549675157</v>
      </c>
      <c r="I33" s="232">
        <v>8456.2103581062165</v>
      </c>
      <c r="J33" s="232">
        <v>8230.2217382271647</v>
      </c>
      <c r="K33" s="232">
        <v>6664.3700983071722</v>
      </c>
      <c r="L33" s="232">
        <v>6507.1812978893868</v>
      </c>
      <c r="M33" s="232">
        <v>6283.0378053075246</v>
      </c>
      <c r="N33" s="232">
        <v>5625.3983365385684</v>
      </c>
      <c r="O33" s="232">
        <v>5062.8800612848827</v>
      </c>
      <c r="P33" s="232">
        <v>4773.9271454756799</v>
      </c>
      <c r="Q33" s="232">
        <v>5269.1712033142785</v>
      </c>
      <c r="R33" s="232">
        <v>5011.9756212404536</v>
      </c>
      <c r="S33" s="232">
        <v>4445.6915178164891</v>
      </c>
      <c r="T33" s="232">
        <v>4444.534900380253</v>
      </c>
      <c r="U33" s="232">
        <v>4369.4315939788485</v>
      </c>
      <c r="V33" s="232">
        <v>4091.4944199846582</v>
      </c>
      <c r="W33" s="232">
        <v>3956.9889544810494</v>
      </c>
    </row>
    <row r="34" spans="1:23" ht="12" customHeight="1" x14ac:dyDescent="0.25">
      <c r="A34" s="18" t="s">
        <v>72</v>
      </c>
      <c r="B34" s="232">
        <v>48547.133817991074</v>
      </c>
      <c r="C34" s="232">
        <v>49704.33460291363</v>
      </c>
      <c r="D34" s="232">
        <v>49296.898074569152</v>
      </c>
      <c r="E34" s="232">
        <v>50231.677497141987</v>
      </c>
      <c r="F34" s="232">
        <v>50258.608533209102</v>
      </c>
      <c r="G34" s="232">
        <v>51571.614523138582</v>
      </c>
      <c r="H34" s="232">
        <v>48578.922092548928</v>
      </c>
      <c r="I34" s="232">
        <v>49633.725769199926</v>
      </c>
      <c r="J34" s="232">
        <v>48107.284618882877</v>
      </c>
      <c r="K34" s="232">
        <v>39366.413989222012</v>
      </c>
      <c r="L34" s="232">
        <v>43440.399608875632</v>
      </c>
      <c r="M34" s="232">
        <v>42766.234160314591</v>
      </c>
      <c r="N34" s="232">
        <v>42199.788210814921</v>
      </c>
      <c r="O34" s="232">
        <v>42768.233629581264</v>
      </c>
      <c r="P34" s="232">
        <v>41329.591916793608</v>
      </c>
      <c r="Q34" s="232">
        <v>40806.929152999845</v>
      </c>
      <c r="R34" s="232">
        <v>42314.737139543024</v>
      </c>
      <c r="S34" s="232">
        <v>43365.029391828582</v>
      </c>
      <c r="T34" s="232">
        <v>43174.287491507253</v>
      </c>
      <c r="U34" s="232">
        <v>42823.103875545436</v>
      </c>
      <c r="V34" s="232">
        <v>41431.268258237309</v>
      </c>
      <c r="W34" s="232">
        <v>45586.18083411533</v>
      </c>
    </row>
    <row r="35" spans="1:23" ht="12" customHeight="1" x14ac:dyDescent="0.25">
      <c r="A35" s="18" t="s">
        <v>36</v>
      </c>
      <c r="B35" s="232">
        <v>6794.6494419017808</v>
      </c>
      <c r="C35" s="232">
        <v>6196.2979835883934</v>
      </c>
      <c r="D35" s="232">
        <v>5931.799157707148</v>
      </c>
      <c r="E35" s="232">
        <v>5922.3520030973259</v>
      </c>
      <c r="F35" s="232">
        <v>6080.3807714205168</v>
      </c>
      <c r="G35" s="232">
        <v>5666.6743450937438</v>
      </c>
      <c r="H35" s="232">
        <v>5719.7940376460328</v>
      </c>
      <c r="I35" s="232">
        <v>5457.5035274980837</v>
      </c>
      <c r="J35" s="232">
        <v>5188.8668400075476</v>
      </c>
      <c r="K35" s="232">
        <v>3688.1973206502694</v>
      </c>
      <c r="L35" s="232">
        <v>4471.0878394350193</v>
      </c>
      <c r="M35" s="232">
        <v>4393.614156328591</v>
      </c>
      <c r="N35" s="232">
        <v>4574.9835073412241</v>
      </c>
      <c r="O35" s="232">
        <v>4290.4233095666314</v>
      </c>
      <c r="P35" s="232">
        <v>4363.8998028071783</v>
      </c>
      <c r="Q35" s="232">
        <v>4315.9486939193312</v>
      </c>
      <c r="R35" s="232">
        <v>4150.4619791913419</v>
      </c>
      <c r="S35" s="232">
        <v>4076.2421140286215</v>
      </c>
      <c r="T35" s="232">
        <v>4289.8325266134734</v>
      </c>
      <c r="U35" s="232">
        <v>3945.6382025869566</v>
      </c>
      <c r="V35" s="232">
        <v>3608.8545156086984</v>
      </c>
      <c r="W35" s="232">
        <v>3938.6503918688936</v>
      </c>
    </row>
    <row r="36" spans="1:23" ht="12" customHeight="1" x14ac:dyDescent="0.25">
      <c r="A36" s="18" t="s">
        <v>73</v>
      </c>
      <c r="B36" s="232">
        <v>1057.7867707932928</v>
      </c>
      <c r="C36" s="232">
        <v>995.83173549643834</v>
      </c>
      <c r="D36" s="232">
        <v>994.441856957048</v>
      </c>
      <c r="E36" s="232">
        <v>1504.9830153463536</v>
      </c>
      <c r="F36" s="232">
        <v>1704.928594443465</v>
      </c>
      <c r="G36" s="232">
        <v>2200.2346395498862</v>
      </c>
      <c r="H36" s="232">
        <v>2355.7089243997252</v>
      </c>
      <c r="I36" s="232">
        <v>2539.2582999525875</v>
      </c>
      <c r="J36" s="232">
        <v>2653.3067351654172</v>
      </c>
      <c r="K36" s="232">
        <v>2950.0287427937801</v>
      </c>
      <c r="L36" s="232">
        <v>3190.4015503881019</v>
      </c>
      <c r="M36" s="232">
        <v>3906.7506867818593</v>
      </c>
      <c r="N36" s="232">
        <v>3582.3800968347314</v>
      </c>
      <c r="O36" s="232">
        <v>3959.3462741808653</v>
      </c>
      <c r="P36" s="232">
        <v>4121.9598393897759</v>
      </c>
      <c r="Q36" s="232">
        <v>4254.7571309885971</v>
      </c>
      <c r="R36" s="232">
        <v>4487.6428962527934</v>
      </c>
      <c r="S36" s="232">
        <v>4672.8482583472396</v>
      </c>
      <c r="T36" s="232">
        <v>5138.9354378539138</v>
      </c>
      <c r="U36" s="232">
        <v>5304.8525119110673</v>
      </c>
      <c r="V36" s="232">
        <v>5497.3079109949322</v>
      </c>
      <c r="W36" s="232">
        <v>5693.5942296317262</v>
      </c>
    </row>
    <row r="37" spans="1:23" ht="12" customHeight="1" x14ac:dyDescent="0.25">
      <c r="A37" s="47" t="s">
        <v>38</v>
      </c>
      <c r="B37" s="233">
        <v>55432.925050422979</v>
      </c>
      <c r="C37" s="233">
        <v>56733.89592956649</v>
      </c>
      <c r="D37" s="233">
        <v>57099.188496983254</v>
      </c>
      <c r="E37" s="233">
        <v>57570.353595130357</v>
      </c>
      <c r="F37" s="233">
        <v>59670.556377323701</v>
      </c>
      <c r="G37" s="233">
        <v>60015.260348687596</v>
      </c>
      <c r="H37" s="233">
        <v>59972.860348919508</v>
      </c>
      <c r="I37" s="233">
        <v>60830.521125308827</v>
      </c>
      <c r="J37" s="233">
        <v>59127.462629404239</v>
      </c>
      <c r="K37" s="233">
        <v>50447.628656505854</v>
      </c>
      <c r="L37" s="233">
        <v>54198.712949257329</v>
      </c>
      <c r="M37" s="233">
        <v>55382.940449129761</v>
      </c>
      <c r="N37" s="233">
        <v>54215.998000228821</v>
      </c>
      <c r="O37" s="233">
        <v>53091.11996011305</v>
      </c>
      <c r="P37" s="233">
        <v>53454.860158081836</v>
      </c>
      <c r="Q37" s="233">
        <v>53595.548840778676</v>
      </c>
      <c r="R37" s="233">
        <v>54288.101596225213</v>
      </c>
      <c r="S37" s="233">
        <v>55339.232937498586</v>
      </c>
      <c r="T37" s="233">
        <v>55555.359667136639</v>
      </c>
      <c r="U37" s="233">
        <v>54702.127117013326</v>
      </c>
      <c r="V37" s="233">
        <v>51438.47005559798</v>
      </c>
      <c r="W37" s="233">
        <v>54198.43908119767</v>
      </c>
    </row>
    <row r="39" spans="1:23" ht="15" customHeight="1" x14ac:dyDescent="0.25">
      <c r="A39" s="32" t="s">
        <v>100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</row>
    <row r="41" spans="1:23" ht="12" customHeight="1" x14ac:dyDescent="0.25">
      <c r="A41" s="35" t="str">
        <f>$A$5</f>
        <v>All industrial sectors</v>
      </c>
      <c r="B41" s="234">
        <f t="shared" ref="B41:W41" si="4">SUM(B42:B46,B47,B48)</f>
        <v>1</v>
      </c>
      <c r="C41" s="234">
        <f t="shared" si="4"/>
        <v>0.99999999999999989</v>
      </c>
      <c r="D41" s="234">
        <f t="shared" si="4"/>
        <v>1</v>
      </c>
      <c r="E41" s="234">
        <f t="shared" si="4"/>
        <v>1</v>
      </c>
      <c r="F41" s="234">
        <f t="shared" si="4"/>
        <v>1</v>
      </c>
      <c r="G41" s="234">
        <f t="shared" si="4"/>
        <v>1</v>
      </c>
      <c r="H41" s="234">
        <f t="shared" si="4"/>
        <v>1</v>
      </c>
      <c r="I41" s="234">
        <f t="shared" si="4"/>
        <v>1</v>
      </c>
      <c r="J41" s="234">
        <f t="shared" si="4"/>
        <v>0.99999999999999978</v>
      </c>
      <c r="K41" s="234">
        <f t="shared" si="4"/>
        <v>0.99999999999999989</v>
      </c>
      <c r="L41" s="234">
        <f t="shared" si="4"/>
        <v>0.99999999999999989</v>
      </c>
      <c r="M41" s="234">
        <f t="shared" si="4"/>
        <v>1</v>
      </c>
      <c r="N41" s="234">
        <f t="shared" si="4"/>
        <v>1</v>
      </c>
      <c r="O41" s="234">
        <f t="shared" si="4"/>
        <v>1</v>
      </c>
      <c r="P41" s="234">
        <f t="shared" si="4"/>
        <v>1</v>
      </c>
      <c r="Q41" s="234">
        <f t="shared" si="4"/>
        <v>1</v>
      </c>
      <c r="R41" s="234">
        <f t="shared" si="4"/>
        <v>1</v>
      </c>
      <c r="S41" s="234">
        <f t="shared" si="4"/>
        <v>1</v>
      </c>
      <c r="T41" s="234">
        <f t="shared" si="4"/>
        <v>1</v>
      </c>
      <c r="U41" s="234">
        <f t="shared" si="4"/>
        <v>1</v>
      </c>
      <c r="V41" s="234">
        <f t="shared" si="4"/>
        <v>1</v>
      </c>
      <c r="W41" s="234">
        <f t="shared" si="4"/>
        <v>1</v>
      </c>
    </row>
    <row r="42" spans="1:23" ht="12" customHeight="1" x14ac:dyDescent="0.25">
      <c r="A42" s="202" t="s">
        <v>92</v>
      </c>
      <c r="B42" s="235">
        <f t="shared" ref="B42:W42" si="5">IF(B6=0,0,B6/B$5)</f>
        <v>9.580556938813883E-3</v>
      </c>
      <c r="C42" s="235">
        <f t="shared" si="5"/>
        <v>9.728671174966709E-3</v>
      </c>
      <c r="D42" s="235">
        <f t="shared" si="5"/>
        <v>9.7838917047845253E-3</v>
      </c>
      <c r="E42" s="235">
        <f t="shared" si="5"/>
        <v>9.7273745765921859E-3</v>
      </c>
      <c r="F42" s="235">
        <f t="shared" si="5"/>
        <v>9.8957448721291846E-3</v>
      </c>
      <c r="G42" s="235">
        <f t="shared" si="5"/>
        <v>9.9448615319957835E-3</v>
      </c>
      <c r="H42" s="235">
        <f t="shared" si="5"/>
        <v>1.0023953959865921E-2</v>
      </c>
      <c r="I42" s="235">
        <f t="shared" si="5"/>
        <v>1.0006228096405521E-2</v>
      </c>
      <c r="J42" s="235">
        <f t="shared" si="5"/>
        <v>1.0151905865220264E-2</v>
      </c>
      <c r="K42" s="235">
        <f t="shared" si="5"/>
        <v>1.034743527466782E-2</v>
      </c>
      <c r="L42" s="235">
        <f t="shared" si="5"/>
        <v>1.0317498524684022E-2</v>
      </c>
      <c r="M42" s="235">
        <f t="shared" si="5"/>
        <v>1.0399426357932432E-2</v>
      </c>
      <c r="N42" s="235">
        <f t="shared" si="5"/>
        <v>1.0448855222525045E-2</v>
      </c>
      <c r="O42" s="235">
        <f t="shared" si="5"/>
        <v>1.0564642201333371E-2</v>
      </c>
      <c r="P42" s="235">
        <f t="shared" si="5"/>
        <v>1.0616148135253514E-2</v>
      </c>
      <c r="Q42" s="235">
        <f t="shared" si="5"/>
        <v>1.0673263958401995E-2</v>
      </c>
      <c r="R42" s="235">
        <f t="shared" si="5"/>
        <v>1.0689241237755864E-2</v>
      </c>
      <c r="S42" s="235">
        <f t="shared" si="5"/>
        <v>1.0754044109594154E-2</v>
      </c>
      <c r="T42" s="235">
        <f t="shared" si="5"/>
        <v>1.0760133648011722E-2</v>
      </c>
      <c r="U42" s="235">
        <f t="shared" si="5"/>
        <v>1.0857092299823977E-2</v>
      </c>
      <c r="V42" s="235">
        <f t="shared" si="5"/>
        <v>1.0743480978688139E-2</v>
      </c>
      <c r="W42" s="235">
        <f t="shared" si="5"/>
        <v>1.078578231199165E-2</v>
      </c>
    </row>
    <row r="43" spans="1:23" ht="12" customHeight="1" x14ac:dyDescent="0.25">
      <c r="A43" s="202" t="s">
        <v>93</v>
      </c>
      <c r="B43" s="235">
        <f t="shared" ref="B43:W43" si="6">IF(B7=0,0,B7/B$5)</f>
        <v>1.7763816148403441E-2</v>
      </c>
      <c r="C43" s="235">
        <f t="shared" si="6"/>
        <v>1.7862313105972135E-2</v>
      </c>
      <c r="D43" s="235">
        <f t="shared" si="6"/>
        <v>1.7875221648192604E-2</v>
      </c>
      <c r="E43" s="235">
        <f t="shared" si="6"/>
        <v>1.7879877313612891E-2</v>
      </c>
      <c r="F43" s="235">
        <f t="shared" si="6"/>
        <v>1.7980509472357274E-2</v>
      </c>
      <c r="G43" s="235">
        <f t="shared" si="6"/>
        <v>1.8180670578250853E-2</v>
      </c>
      <c r="H43" s="235">
        <f t="shared" si="6"/>
        <v>1.8386917147113845E-2</v>
      </c>
      <c r="I43" s="235">
        <f t="shared" si="6"/>
        <v>1.8278430820658536E-2</v>
      </c>
      <c r="J43" s="235">
        <f t="shared" si="6"/>
        <v>1.8757345302363358E-2</v>
      </c>
      <c r="K43" s="235">
        <f t="shared" si="6"/>
        <v>1.9072609480247783E-2</v>
      </c>
      <c r="L43" s="235">
        <f t="shared" si="6"/>
        <v>1.910684471311995E-2</v>
      </c>
      <c r="M43" s="235">
        <f t="shared" si="6"/>
        <v>1.8845617839605189E-2</v>
      </c>
      <c r="N43" s="235">
        <f t="shared" si="6"/>
        <v>1.9069170251609684E-2</v>
      </c>
      <c r="O43" s="235">
        <f t="shared" si="6"/>
        <v>1.9330861825203011E-2</v>
      </c>
      <c r="P43" s="235">
        <f t="shared" si="6"/>
        <v>1.9547787182987563E-2</v>
      </c>
      <c r="Q43" s="235">
        <f t="shared" si="6"/>
        <v>1.9691063887641313E-2</v>
      </c>
      <c r="R43" s="235">
        <f t="shared" si="6"/>
        <v>1.9589931609960774E-2</v>
      </c>
      <c r="S43" s="235">
        <f t="shared" si="6"/>
        <v>1.9700834970082647E-2</v>
      </c>
      <c r="T43" s="235">
        <f t="shared" si="6"/>
        <v>1.9565136398773286E-2</v>
      </c>
      <c r="U43" s="235">
        <f t="shared" si="6"/>
        <v>1.9617699608643631E-2</v>
      </c>
      <c r="V43" s="235">
        <f t="shared" si="6"/>
        <v>1.9761958490088077E-2</v>
      </c>
      <c r="W43" s="235">
        <f t="shared" si="6"/>
        <v>1.9480881214490361E-2</v>
      </c>
    </row>
    <row r="44" spans="1:23" ht="12" customHeight="1" x14ac:dyDescent="0.25">
      <c r="A44" s="202" t="s">
        <v>94</v>
      </c>
      <c r="B44" s="235">
        <f t="shared" ref="B44:W44" si="7">IF(B8=0,0,B8/B$5)</f>
        <v>3.1943550510969004E-2</v>
      </c>
      <c r="C44" s="235">
        <f t="shared" si="7"/>
        <v>3.2120557804503611E-2</v>
      </c>
      <c r="D44" s="235">
        <f t="shared" si="7"/>
        <v>3.2276260037398946E-2</v>
      </c>
      <c r="E44" s="235">
        <f t="shared" si="7"/>
        <v>3.2206622903221259E-2</v>
      </c>
      <c r="F44" s="235">
        <f t="shared" si="7"/>
        <v>3.2675642046798882E-2</v>
      </c>
      <c r="G44" s="235">
        <f t="shared" si="7"/>
        <v>3.2814504612465094E-2</v>
      </c>
      <c r="H44" s="235">
        <f t="shared" si="7"/>
        <v>3.3484337955046801E-2</v>
      </c>
      <c r="I44" s="235">
        <f t="shared" si="7"/>
        <v>3.3270508227973582E-2</v>
      </c>
      <c r="J44" s="235">
        <f t="shared" si="7"/>
        <v>3.3646399379791345E-2</v>
      </c>
      <c r="K44" s="235">
        <f t="shared" si="7"/>
        <v>3.391715444179598E-2</v>
      </c>
      <c r="L44" s="235">
        <f t="shared" si="7"/>
        <v>3.4146799689014448E-2</v>
      </c>
      <c r="M44" s="235">
        <f t="shared" si="7"/>
        <v>3.3964198781826167E-2</v>
      </c>
      <c r="N44" s="235">
        <f t="shared" si="7"/>
        <v>3.4214030211752441E-2</v>
      </c>
      <c r="O44" s="235">
        <f t="shared" si="7"/>
        <v>3.4458840729716327E-2</v>
      </c>
      <c r="P44" s="235">
        <f t="shared" si="7"/>
        <v>3.489568478589028E-2</v>
      </c>
      <c r="Q44" s="235">
        <f t="shared" si="7"/>
        <v>3.5149379552159257E-2</v>
      </c>
      <c r="R44" s="235">
        <f t="shared" si="7"/>
        <v>3.5023000119863958E-2</v>
      </c>
      <c r="S44" s="235">
        <f t="shared" si="7"/>
        <v>3.5217271804002054E-2</v>
      </c>
      <c r="T44" s="235">
        <f t="shared" si="7"/>
        <v>3.5013023242687236E-2</v>
      </c>
      <c r="U44" s="235">
        <f t="shared" si="7"/>
        <v>3.4988184995620862E-2</v>
      </c>
      <c r="V44" s="235">
        <f t="shared" si="7"/>
        <v>3.4950053873726475E-2</v>
      </c>
      <c r="W44" s="235">
        <f t="shared" si="7"/>
        <v>3.4767134346658242E-2</v>
      </c>
    </row>
    <row r="45" spans="1:23" ht="12" customHeight="1" x14ac:dyDescent="0.25">
      <c r="A45" s="202" t="s">
        <v>95</v>
      </c>
      <c r="B45" s="235">
        <f t="shared" ref="B45:W45" si="8">IF(B9=0,0,B9/B$5)</f>
        <v>2.971646673650799E-2</v>
      </c>
      <c r="C45" s="235">
        <f t="shared" si="8"/>
        <v>2.9836873183892752E-2</v>
      </c>
      <c r="D45" s="235">
        <f t="shared" si="8"/>
        <v>2.9978193813263412E-2</v>
      </c>
      <c r="E45" s="235">
        <f t="shared" si="8"/>
        <v>2.9892980173059025E-2</v>
      </c>
      <c r="F45" s="235">
        <f t="shared" si="8"/>
        <v>3.0048169796089094E-2</v>
      </c>
      <c r="G45" s="235">
        <f t="shared" si="8"/>
        <v>3.0446294029334735E-2</v>
      </c>
      <c r="H45" s="235">
        <f t="shared" si="8"/>
        <v>3.0909347523047442E-2</v>
      </c>
      <c r="I45" s="235">
        <f t="shared" si="8"/>
        <v>3.073512216207926E-2</v>
      </c>
      <c r="J45" s="235">
        <f t="shared" si="8"/>
        <v>3.1441433516101007E-2</v>
      </c>
      <c r="K45" s="235">
        <f t="shared" si="8"/>
        <v>3.2281288913828234E-2</v>
      </c>
      <c r="L45" s="235">
        <f t="shared" si="8"/>
        <v>3.2182354038248047E-2</v>
      </c>
      <c r="M45" s="235">
        <f t="shared" si="8"/>
        <v>3.1541304496635655E-2</v>
      </c>
      <c r="N45" s="235">
        <f t="shared" si="8"/>
        <v>3.1975453271687659E-2</v>
      </c>
      <c r="O45" s="235">
        <f t="shared" si="8"/>
        <v>3.2387671544413743E-2</v>
      </c>
      <c r="P45" s="235">
        <f t="shared" si="8"/>
        <v>3.2845488905101951E-2</v>
      </c>
      <c r="Q45" s="235">
        <f t="shared" si="8"/>
        <v>3.3176235685996834E-2</v>
      </c>
      <c r="R45" s="235">
        <f t="shared" si="8"/>
        <v>3.3013612019116186E-2</v>
      </c>
      <c r="S45" s="235">
        <f t="shared" si="8"/>
        <v>3.3256276557036488E-2</v>
      </c>
      <c r="T45" s="235">
        <f t="shared" si="8"/>
        <v>3.3002308195032817E-2</v>
      </c>
      <c r="U45" s="235">
        <f t="shared" si="8"/>
        <v>3.3128182520131805E-2</v>
      </c>
      <c r="V45" s="235">
        <f t="shared" si="8"/>
        <v>3.3646223511096571E-2</v>
      </c>
      <c r="W45" s="235">
        <f t="shared" si="8"/>
        <v>3.3156552371025966E-2</v>
      </c>
    </row>
    <row r="46" spans="1:23" ht="12" customHeight="1" x14ac:dyDescent="0.25">
      <c r="A46" s="202" t="s">
        <v>96</v>
      </c>
      <c r="B46" s="235">
        <f t="shared" ref="B46:W46" si="9">IF(B10=0,0,B10/B$5)</f>
        <v>2.0512358252646166E-2</v>
      </c>
      <c r="C46" s="235">
        <f t="shared" si="9"/>
        <v>2.0652889928808964E-2</v>
      </c>
      <c r="D46" s="235">
        <f t="shared" si="9"/>
        <v>2.0738831983121538E-2</v>
      </c>
      <c r="E46" s="235">
        <f t="shared" si="9"/>
        <v>2.0685882454775727E-2</v>
      </c>
      <c r="F46" s="235">
        <f t="shared" si="9"/>
        <v>2.0140576195238472E-2</v>
      </c>
      <c r="G46" s="235">
        <f t="shared" si="9"/>
        <v>1.9732920787072311E-2</v>
      </c>
      <c r="H46" s="235">
        <f t="shared" si="9"/>
        <v>1.9445942733879812E-2</v>
      </c>
      <c r="I46" s="235">
        <f t="shared" si="9"/>
        <v>1.9431968871597521E-2</v>
      </c>
      <c r="J46" s="235">
        <f t="shared" si="9"/>
        <v>1.9495297562887901E-2</v>
      </c>
      <c r="K46" s="235">
        <f t="shared" si="9"/>
        <v>1.9854398455175195E-2</v>
      </c>
      <c r="L46" s="235">
        <f t="shared" si="9"/>
        <v>1.9780476385182572E-2</v>
      </c>
      <c r="M46" s="235">
        <f t="shared" si="9"/>
        <v>1.9494222630057175E-2</v>
      </c>
      <c r="N46" s="235">
        <f t="shared" si="9"/>
        <v>1.9690425388582306E-2</v>
      </c>
      <c r="O46" s="235">
        <f t="shared" si="9"/>
        <v>1.9738391010216041E-2</v>
      </c>
      <c r="P46" s="235">
        <f t="shared" si="9"/>
        <v>1.9903447986216447E-2</v>
      </c>
      <c r="Q46" s="235">
        <f t="shared" si="9"/>
        <v>1.9612254547227238E-2</v>
      </c>
      <c r="R46" s="235">
        <f t="shared" si="9"/>
        <v>1.9745151833091248E-2</v>
      </c>
      <c r="S46" s="235">
        <f t="shared" si="9"/>
        <v>1.9842792394900489E-2</v>
      </c>
      <c r="T46" s="235">
        <f t="shared" si="9"/>
        <v>1.9762327932556185E-2</v>
      </c>
      <c r="U46" s="235">
        <f t="shared" si="9"/>
        <v>1.9871576456909869E-2</v>
      </c>
      <c r="V46" s="235">
        <f t="shared" si="9"/>
        <v>2.0057657350961395E-2</v>
      </c>
      <c r="W46" s="235">
        <f t="shared" si="9"/>
        <v>2.0378318916196181E-2</v>
      </c>
    </row>
    <row r="47" spans="1:23" ht="12" customHeight="1" x14ac:dyDescent="0.25">
      <c r="A47" s="40" t="str">
        <f>$A$16</f>
        <v>Steam processes</v>
      </c>
      <c r="B47" s="236">
        <f t="shared" ref="B47:W47" si="10">IF(B16=0,0,B16/B$5)</f>
        <v>0.32492242113422631</v>
      </c>
      <c r="C47" s="236">
        <f t="shared" si="10"/>
        <v>0.32127991372645631</v>
      </c>
      <c r="D47" s="236">
        <f t="shared" si="10"/>
        <v>0.32559039393646588</v>
      </c>
      <c r="E47" s="236">
        <f t="shared" si="10"/>
        <v>0.33043081101612815</v>
      </c>
      <c r="F47" s="236">
        <f t="shared" si="10"/>
        <v>0.32430184578336357</v>
      </c>
      <c r="G47" s="236">
        <f t="shared" si="10"/>
        <v>0.32256980505469829</v>
      </c>
      <c r="H47" s="236">
        <f t="shared" si="10"/>
        <v>0.3212822434737243</v>
      </c>
      <c r="I47" s="236">
        <f t="shared" si="10"/>
        <v>0.32473746764143113</v>
      </c>
      <c r="J47" s="236">
        <f t="shared" si="10"/>
        <v>0.32483237236525392</v>
      </c>
      <c r="K47" s="236">
        <f t="shared" si="10"/>
        <v>0.34404166316998913</v>
      </c>
      <c r="L47" s="236">
        <f t="shared" si="10"/>
        <v>0.34368138613201499</v>
      </c>
      <c r="M47" s="236">
        <f t="shared" si="10"/>
        <v>0.33674365927611366</v>
      </c>
      <c r="N47" s="236">
        <f t="shared" si="10"/>
        <v>0.34433213938792334</v>
      </c>
      <c r="O47" s="236">
        <f t="shared" si="10"/>
        <v>0.34628765096345487</v>
      </c>
      <c r="P47" s="236">
        <f t="shared" si="10"/>
        <v>0.34474633641866714</v>
      </c>
      <c r="Q47" s="236">
        <f t="shared" si="10"/>
        <v>0.34200656121314477</v>
      </c>
      <c r="R47" s="236">
        <f t="shared" si="10"/>
        <v>0.34367211220992006</v>
      </c>
      <c r="S47" s="236">
        <f t="shared" si="10"/>
        <v>0.34148040685130188</v>
      </c>
      <c r="T47" s="236">
        <f t="shared" si="10"/>
        <v>0.34100944270885369</v>
      </c>
      <c r="U47" s="236">
        <f t="shared" si="10"/>
        <v>0.34404932998096821</v>
      </c>
      <c r="V47" s="236">
        <f t="shared" si="10"/>
        <v>0.34827514832975376</v>
      </c>
      <c r="W47" s="236">
        <f t="shared" si="10"/>
        <v>0.34690518764829892</v>
      </c>
    </row>
    <row r="48" spans="1:23" ht="12" customHeight="1" x14ac:dyDescent="0.25">
      <c r="A48" s="41" t="str">
        <f>$A$27</f>
        <v>Other processes</v>
      </c>
      <c r="B48" s="237">
        <f t="shared" ref="B48:W48" si="11">IF(B27=0,0,B27/B$5)</f>
        <v>0.56556083027843318</v>
      </c>
      <c r="C48" s="237">
        <f t="shared" si="11"/>
        <v>0.56851878107539944</v>
      </c>
      <c r="D48" s="237">
        <f t="shared" si="11"/>
        <v>0.56375720687677311</v>
      </c>
      <c r="E48" s="237">
        <f t="shared" si="11"/>
        <v>0.55917645156261075</v>
      </c>
      <c r="F48" s="237">
        <f t="shared" si="11"/>
        <v>0.56495751183402365</v>
      </c>
      <c r="G48" s="237">
        <f t="shared" si="11"/>
        <v>0.56631094340618293</v>
      </c>
      <c r="H48" s="237">
        <f t="shared" si="11"/>
        <v>0.56646725720732183</v>
      </c>
      <c r="I48" s="237">
        <f t="shared" si="11"/>
        <v>0.56354027417985453</v>
      </c>
      <c r="J48" s="237">
        <f t="shared" si="11"/>
        <v>0.56167524600838203</v>
      </c>
      <c r="K48" s="237">
        <f t="shared" si="11"/>
        <v>0.54048545026429573</v>
      </c>
      <c r="L48" s="237">
        <f t="shared" si="11"/>
        <v>0.54078464051773589</v>
      </c>
      <c r="M48" s="237">
        <f t="shared" si="11"/>
        <v>0.54901157061782968</v>
      </c>
      <c r="N48" s="237">
        <f t="shared" si="11"/>
        <v>0.54026992626591952</v>
      </c>
      <c r="O48" s="237">
        <f t="shared" si="11"/>
        <v>0.53723194172566258</v>
      </c>
      <c r="P48" s="237">
        <f t="shared" si="11"/>
        <v>0.53744510658588318</v>
      </c>
      <c r="Q48" s="237">
        <f t="shared" si="11"/>
        <v>0.53969124115542855</v>
      </c>
      <c r="R48" s="237">
        <f t="shared" si="11"/>
        <v>0.53826695097029187</v>
      </c>
      <c r="S48" s="237">
        <f t="shared" si="11"/>
        <v>0.53974837331308234</v>
      </c>
      <c r="T48" s="237">
        <f t="shared" si="11"/>
        <v>0.54088762787408506</v>
      </c>
      <c r="U48" s="237">
        <f t="shared" si="11"/>
        <v>0.53748793413790175</v>
      </c>
      <c r="V48" s="237">
        <f t="shared" si="11"/>
        <v>0.53256547746568561</v>
      </c>
      <c r="W48" s="237">
        <f t="shared" si="11"/>
        <v>0.53452614319133873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 / useful energy demand"</f>
        <v>EU27: Industry Summary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</row>
    <row r="5" spans="1:23" ht="15" customHeight="1" x14ac:dyDescent="0.25">
      <c r="A5" s="34" t="s">
        <v>91</v>
      </c>
      <c r="B5" s="225">
        <f t="shared" ref="B5:W5" si="0">SUM(B6:B10,B16,B27)</f>
        <v>136996.90754402615</v>
      </c>
      <c r="C5" s="225">
        <f t="shared" si="0"/>
        <v>136691.70578465448</v>
      </c>
      <c r="D5" s="225">
        <f t="shared" si="0"/>
        <v>136855.35789479723</v>
      </c>
      <c r="E5" s="225">
        <f t="shared" si="0"/>
        <v>141630.96198247743</v>
      </c>
      <c r="F5" s="225">
        <f t="shared" si="0"/>
        <v>141973.32191398132</v>
      </c>
      <c r="G5" s="225">
        <f t="shared" si="0"/>
        <v>142261.01155834744</v>
      </c>
      <c r="H5" s="225">
        <f t="shared" si="0"/>
        <v>140313.94105342365</v>
      </c>
      <c r="I5" s="225">
        <f t="shared" si="0"/>
        <v>143388.88555684546</v>
      </c>
      <c r="J5" s="225">
        <f t="shared" si="0"/>
        <v>138634.47540873295</v>
      </c>
      <c r="K5" s="225">
        <f t="shared" si="0"/>
        <v>120264.70673054861</v>
      </c>
      <c r="L5" s="225">
        <f t="shared" si="0"/>
        <v>128110.62232751878</v>
      </c>
      <c r="M5" s="225">
        <f t="shared" si="0"/>
        <v>129604.0981465447</v>
      </c>
      <c r="N5" s="225">
        <f t="shared" si="0"/>
        <v>127760.03417818797</v>
      </c>
      <c r="O5" s="225">
        <f t="shared" si="0"/>
        <v>126669.26195068369</v>
      </c>
      <c r="P5" s="225">
        <f t="shared" si="0"/>
        <v>125159.29494561187</v>
      </c>
      <c r="Q5" s="225">
        <f t="shared" si="0"/>
        <v>125547.63278700023</v>
      </c>
      <c r="R5" s="225">
        <f t="shared" si="0"/>
        <v>128270.29820698641</v>
      </c>
      <c r="S5" s="225">
        <f t="shared" si="0"/>
        <v>130274.69679497556</v>
      </c>
      <c r="T5" s="225">
        <f t="shared" si="0"/>
        <v>131796.83747590007</v>
      </c>
      <c r="U5" s="225">
        <f t="shared" si="0"/>
        <v>130789.34406557231</v>
      </c>
      <c r="V5" s="225">
        <f t="shared" si="0"/>
        <v>126626.3571490366</v>
      </c>
      <c r="W5" s="225">
        <f t="shared" si="0"/>
        <v>134487.03088839405</v>
      </c>
    </row>
    <row r="6" spans="1:23" ht="12" customHeight="1" x14ac:dyDescent="0.25">
      <c r="A6" s="202" t="s">
        <v>92</v>
      </c>
      <c r="B6" s="226">
        <v>1200.633791037895</v>
      </c>
      <c r="C6" s="226">
        <v>1215.9804990952391</v>
      </c>
      <c r="D6" s="226">
        <v>1222.7179574712563</v>
      </c>
      <c r="E6" s="226">
        <v>1247.2639513908684</v>
      </c>
      <c r="F6" s="226">
        <v>1267.3196612112829</v>
      </c>
      <c r="G6" s="226">
        <v>1277.1195807057782</v>
      </c>
      <c r="H6" s="226">
        <v>1262.5940814093776</v>
      </c>
      <c r="I6" s="226">
        <v>1285.1290034491242</v>
      </c>
      <c r="J6" s="226">
        <v>1260.6416624676995</v>
      </c>
      <c r="K6" s="226">
        <v>1110.8333134311747</v>
      </c>
      <c r="L6" s="226">
        <v>1179.1536922085068</v>
      </c>
      <c r="M6" s="226">
        <v>1192.6553107628943</v>
      </c>
      <c r="N6" s="226">
        <v>1178.3471972845782</v>
      </c>
      <c r="O6" s="226">
        <v>1178.552124604116</v>
      </c>
      <c r="P6" s="226">
        <v>1167.9795380986145</v>
      </c>
      <c r="Q6" s="226">
        <v>1175.1559478772506</v>
      </c>
      <c r="R6" s="226">
        <v>1200.6628967924862</v>
      </c>
      <c r="S6" s="226">
        <v>1222.0444736159998</v>
      </c>
      <c r="T6" s="226">
        <v>1235.6729381295911</v>
      </c>
      <c r="U6" s="226">
        <v>1234.3311785811904</v>
      </c>
      <c r="V6" s="226">
        <v>1178.7459033320497</v>
      </c>
      <c r="W6" s="226">
        <v>1254.4663600035105</v>
      </c>
    </row>
    <row r="7" spans="1:23" ht="12" customHeight="1" x14ac:dyDescent="0.25">
      <c r="A7" s="202" t="s">
        <v>93</v>
      </c>
      <c r="B7" s="226">
        <v>559.06051716508523</v>
      </c>
      <c r="C7" s="226">
        <v>560.5056181844069</v>
      </c>
      <c r="D7" s="226">
        <v>560.52255788349601</v>
      </c>
      <c r="E7" s="226">
        <v>577.02896725522214</v>
      </c>
      <c r="F7" s="226">
        <v>580.41197102106958</v>
      </c>
      <c r="G7" s="226">
        <v>589.1850661790204</v>
      </c>
      <c r="H7" s="226">
        <v>584.43472637564207</v>
      </c>
      <c r="I7" s="226">
        <v>594.10301667959868</v>
      </c>
      <c r="J7" s="226">
        <v>590.19223061979619</v>
      </c>
      <c r="K7" s="226">
        <v>520.16983928980653</v>
      </c>
      <c r="L7" s="226">
        <v>555.24222342144435</v>
      </c>
      <c r="M7" s="226">
        <v>550.20959422297801</v>
      </c>
      <c r="N7" s="226">
        <v>549.82498693769719</v>
      </c>
      <c r="O7" s="226">
        <v>553.2125280840022</v>
      </c>
      <c r="P7" s="226">
        <v>552.74256219654899</v>
      </c>
      <c r="Q7" s="226">
        <v>558.64311872551752</v>
      </c>
      <c r="R7" s="226">
        <v>568.01466298361436</v>
      </c>
      <c r="S7" s="226">
        <v>581.2432665157778</v>
      </c>
      <c r="T7" s="226">
        <v>585.26661184197144</v>
      </c>
      <c r="U7" s="226">
        <v>582.28817813029082</v>
      </c>
      <c r="V7" s="226">
        <v>567.97939272114229</v>
      </c>
      <c r="W7" s="226">
        <v>597.31184744010977</v>
      </c>
    </row>
    <row r="8" spans="1:23" ht="12" customHeight="1" x14ac:dyDescent="0.25">
      <c r="A8" s="202" t="s">
        <v>94</v>
      </c>
      <c r="B8" s="226">
        <v>5507.5756227594293</v>
      </c>
      <c r="C8" s="226">
        <v>5523.3215696977049</v>
      </c>
      <c r="D8" s="226">
        <v>5550.3248760695988</v>
      </c>
      <c r="E8" s="226">
        <v>5694.1223102115846</v>
      </c>
      <c r="F8" s="226">
        <v>5779.677821811556</v>
      </c>
      <c r="G8" s="226">
        <v>5823.488109875766</v>
      </c>
      <c r="H8" s="226">
        <v>5837.5307639777184</v>
      </c>
      <c r="I8" s="226">
        <v>5927.0163353842436</v>
      </c>
      <c r="J8" s="226">
        <v>5802.8626578923286</v>
      </c>
      <c r="K8" s="226">
        <v>5064.759152116957</v>
      </c>
      <c r="L8" s="226">
        <v>5435.5226005633367</v>
      </c>
      <c r="M8" s="226">
        <v>5430.2982621086849</v>
      </c>
      <c r="N8" s="226">
        <v>5388.2276655053938</v>
      </c>
      <c r="O8" s="226">
        <v>5377.6587315404104</v>
      </c>
      <c r="P8" s="226">
        <v>5375.3166643937602</v>
      </c>
      <c r="Q8" s="226">
        <v>5429.1816711375832</v>
      </c>
      <c r="R8" s="226">
        <v>5529.9124995021721</v>
      </c>
      <c r="S8" s="226">
        <v>5643.1109411691659</v>
      </c>
      <c r="T8" s="226">
        <v>5683.9394145748847</v>
      </c>
      <c r="U8" s="226">
        <v>5635.5787264033952</v>
      </c>
      <c r="V8" s="226">
        <v>5442.1575497235026</v>
      </c>
      <c r="W8" s="226">
        <v>5751.6067024954482</v>
      </c>
    </row>
    <row r="9" spans="1:23" ht="12" customHeight="1" x14ac:dyDescent="0.25">
      <c r="A9" s="202" t="s">
        <v>95</v>
      </c>
      <c r="B9" s="226">
        <v>3607.2656547954939</v>
      </c>
      <c r="C9" s="226">
        <v>3610.3652309285476</v>
      </c>
      <c r="D9" s="226">
        <v>3625.2885964018851</v>
      </c>
      <c r="E9" s="226">
        <v>3720.5181433824714</v>
      </c>
      <c r="F9" s="226">
        <v>3742.1207747472731</v>
      </c>
      <c r="G9" s="226">
        <v>3807.4165199354884</v>
      </c>
      <c r="H9" s="226">
        <v>3791.6211863068943</v>
      </c>
      <c r="I9" s="226">
        <v>3857.487812425908</v>
      </c>
      <c r="J9" s="226">
        <v>3819.1357239802496</v>
      </c>
      <c r="K9" s="226">
        <v>3402.9812011234844</v>
      </c>
      <c r="L9" s="226">
        <v>3612.8390275230367</v>
      </c>
      <c r="M9" s="226">
        <v>3557.2141115785853</v>
      </c>
      <c r="N9" s="226">
        <v>3563.7874592750732</v>
      </c>
      <c r="O9" s="226">
        <v>3583.4169446589467</v>
      </c>
      <c r="P9" s="226">
        <v>3591.7847027851994</v>
      </c>
      <c r="Q9" s="226">
        <v>3641.6307433961656</v>
      </c>
      <c r="R9" s="226">
        <v>3706.0526418895925</v>
      </c>
      <c r="S9" s="226">
        <v>3802.0861859353336</v>
      </c>
      <c r="T9" s="226">
        <v>3826.7708023400614</v>
      </c>
      <c r="U9" s="226">
        <v>3813.5494341385979</v>
      </c>
      <c r="V9" s="226">
        <v>3752.8728359448883</v>
      </c>
      <c r="W9" s="226">
        <v>3948.2368082674998</v>
      </c>
    </row>
    <row r="10" spans="1:23" ht="12" customHeight="1" x14ac:dyDescent="0.25">
      <c r="A10" s="36" t="s">
        <v>96</v>
      </c>
      <c r="B10" s="227">
        <f t="shared" ref="B10:W10" si="1">SUM(B11:B15)</f>
        <v>3857.4519077694758</v>
      </c>
      <c r="C10" s="227">
        <f t="shared" si="1"/>
        <v>3872.4087064616797</v>
      </c>
      <c r="D10" s="227">
        <f t="shared" si="1"/>
        <v>3892.7233025881965</v>
      </c>
      <c r="E10" s="227">
        <f t="shared" si="1"/>
        <v>3976.148694426849</v>
      </c>
      <c r="F10" s="227">
        <f t="shared" si="1"/>
        <v>3903.405739408639</v>
      </c>
      <c r="G10" s="227">
        <f t="shared" si="1"/>
        <v>3842.1859165716223</v>
      </c>
      <c r="H10" s="227">
        <f t="shared" si="1"/>
        <v>3749.5580849262205</v>
      </c>
      <c r="I10" s="227">
        <f t="shared" si="1"/>
        <v>3815.1661707237217</v>
      </c>
      <c r="J10" s="227">
        <f t="shared" si="1"/>
        <v>3711.5580377104106</v>
      </c>
      <c r="K10" s="227">
        <f t="shared" si="1"/>
        <v>3273.6531331661467</v>
      </c>
      <c r="L10" s="227">
        <f t="shared" si="1"/>
        <v>3474.1781612135137</v>
      </c>
      <c r="M10" s="227">
        <f t="shared" si="1"/>
        <v>3428.0015917041455</v>
      </c>
      <c r="N10" s="227">
        <f t="shared" si="1"/>
        <v>3413.9409709851816</v>
      </c>
      <c r="O10" s="227">
        <f t="shared" si="1"/>
        <v>3394.7858850308176</v>
      </c>
      <c r="P10" s="227">
        <f t="shared" si="1"/>
        <v>3420.9505949404593</v>
      </c>
      <c r="Q10" s="227">
        <f t="shared" si="1"/>
        <v>3392.2472675475242</v>
      </c>
      <c r="R10" s="227">
        <f t="shared" si="1"/>
        <v>3494.9791375535679</v>
      </c>
      <c r="S10" s="227">
        <f t="shared" si="1"/>
        <v>3569.1673597211975</v>
      </c>
      <c r="T10" s="227">
        <f t="shared" si="1"/>
        <v>3606.8951202283733</v>
      </c>
      <c r="U10" s="227">
        <f t="shared" si="1"/>
        <v>3605.4065441506846</v>
      </c>
      <c r="V10" s="227">
        <f t="shared" si="1"/>
        <v>3519.1455679542214</v>
      </c>
      <c r="W10" s="227">
        <f t="shared" si="1"/>
        <v>3792.4192732557431</v>
      </c>
    </row>
    <row r="11" spans="1:23" ht="12" customHeight="1" x14ac:dyDescent="0.25">
      <c r="A11" s="37" t="s">
        <v>83</v>
      </c>
      <c r="B11" s="228">
        <v>204.26663126262321</v>
      </c>
      <c r="C11" s="228">
        <v>220.83475515907253</v>
      </c>
      <c r="D11" s="228">
        <v>199.6677787893916</v>
      </c>
      <c r="E11" s="228">
        <v>199.09227118793166</v>
      </c>
      <c r="F11" s="228">
        <v>180.64010196081531</v>
      </c>
      <c r="G11" s="228">
        <v>178.012165908886</v>
      </c>
      <c r="H11" s="228">
        <v>149.14700616748902</v>
      </c>
      <c r="I11" s="228">
        <v>154.35776679787756</v>
      </c>
      <c r="J11" s="228">
        <v>139.16393585298397</v>
      </c>
      <c r="K11" s="228">
        <v>124.3494489246997</v>
      </c>
      <c r="L11" s="228">
        <v>124.65141264870152</v>
      </c>
      <c r="M11" s="228">
        <v>117.05681694660707</v>
      </c>
      <c r="N11" s="228">
        <v>105.91387693474125</v>
      </c>
      <c r="O11" s="228">
        <v>90.18381441117242</v>
      </c>
      <c r="P11" s="228">
        <v>82.307685102771543</v>
      </c>
      <c r="Q11" s="228">
        <v>79.826107218513286</v>
      </c>
      <c r="R11" s="228">
        <v>80.226407204950419</v>
      </c>
      <c r="S11" s="228">
        <v>76.707262964429745</v>
      </c>
      <c r="T11" s="228">
        <v>103.01524804927018</v>
      </c>
      <c r="U11" s="228">
        <v>100.16233548849719</v>
      </c>
      <c r="V11" s="228">
        <v>103.10997410508</v>
      </c>
      <c r="W11" s="228">
        <v>106.46501288515594</v>
      </c>
    </row>
    <row r="12" spans="1:23" ht="12" customHeight="1" x14ac:dyDescent="0.25">
      <c r="A12" s="37" t="s">
        <v>72</v>
      </c>
      <c r="B12" s="228">
        <v>2096.229779670824</v>
      </c>
      <c r="C12" s="228">
        <v>2047.2868421756548</v>
      </c>
      <c r="D12" s="228">
        <v>2070.0754247236991</v>
      </c>
      <c r="E12" s="228">
        <v>2174.2930423947523</v>
      </c>
      <c r="F12" s="228">
        <v>2000.5695976699908</v>
      </c>
      <c r="G12" s="228">
        <v>1919.9762543534318</v>
      </c>
      <c r="H12" s="228">
        <v>1767.3811471993347</v>
      </c>
      <c r="I12" s="228">
        <v>1816.5212513196866</v>
      </c>
      <c r="J12" s="228">
        <v>1724.1263950531024</v>
      </c>
      <c r="K12" s="228">
        <v>1525.9588213373688</v>
      </c>
      <c r="L12" s="228">
        <v>1629.9494377680392</v>
      </c>
      <c r="M12" s="228">
        <v>1622.7194820678126</v>
      </c>
      <c r="N12" s="228">
        <v>1638.989465555836</v>
      </c>
      <c r="O12" s="228">
        <v>1653.2416198459603</v>
      </c>
      <c r="P12" s="228">
        <v>1552.7379128719763</v>
      </c>
      <c r="Q12" s="228">
        <v>1507.2143430515323</v>
      </c>
      <c r="R12" s="228">
        <v>1570.4387907152784</v>
      </c>
      <c r="S12" s="228">
        <v>1613.692092714997</v>
      </c>
      <c r="T12" s="228">
        <v>1572.5360048357268</v>
      </c>
      <c r="U12" s="228">
        <v>1548.3059962535931</v>
      </c>
      <c r="V12" s="228">
        <v>1523.1550585188772</v>
      </c>
      <c r="W12" s="228">
        <v>1769.6886078240823</v>
      </c>
    </row>
    <row r="13" spans="1:23" ht="12" customHeight="1" x14ac:dyDescent="0.25">
      <c r="A13" s="37" t="s">
        <v>97</v>
      </c>
      <c r="B13" s="228">
        <v>0.92527326101652241</v>
      </c>
      <c r="C13" s="228">
        <v>1.3357860755982116</v>
      </c>
      <c r="D13" s="228">
        <v>1.1813053752863125</v>
      </c>
      <c r="E13" s="228">
        <v>3.1625297732189295</v>
      </c>
      <c r="F13" s="228">
        <v>2.7675103086638195</v>
      </c>
      <c r="G13" s="228">
        <v>3.0666731063094961</v>
      </c>
      <c r="H13" s="228">
        <v>3.0214721228792483</v>
      </c>
      <c r="I13" s="228">
        <v>3.0621469034071067</v>
      </c>
      <c r="J13" s="228">
        <v>3.1955087201939762</v>
      </c>
      <c r="K13" s="228">
        <v>3.2341646232462971</v>
      </c>
      <c r="L13" s="228">
        <v>11.928164255176034</v>
      </c>
      <c r="M13" s="228">
        <v>11.366834445781819</v>
      </c>
      <c r="N13" s="228">
        <v>11.158205338154042</v>
      </c>
      <c r="O13" s="228">
        <v>11.751993384284283</v>
      </c>
      <c r="P13" s="228">
        <v>12.242469829630636</v>
      </c>
      <c r="Q13" s="228">
        <v>12.947389688748958</v>
      </c>
      <c r="R13" s="228">
        <v>15.993057101779417</v>
      </c>
      <c r="S13" s="228">
        <v>15.140395411783803</v>
      </c>
      <c r="T13" s="228">
        <v>14.773692982064503</v>
      </c>
      <c r="U13" s="228">
        <v>15.26465572405319</v>
      </c>
      <c r="V13" s="228">
        <v>14.814771047239567</v>
      </c>
      <c r="W13" s="228">
        <v>15.7066637770257</v>
      </c>
    </row>
    <row r="14" spans="1:23" ht="12" customHeight="1" x14ac:dyDescent="0.25">
      <c r="A14" s="37" t="s">
        <v>78</v>
      </c>
      <c r="B14" s="228">
        <v>19.922230114572358</v>
      </c>
      <c r="C14" s="228">
        <v>20.592545875791544</v>
      </c>
      <c r="D14" s="228">
        <v>21.293717111645893</v>
      </c>
      <c r="E14" s="228">
        <v>21.586443982213616</v>
      </c>
      <c r="F14" s="228">
        <v>21.925354952992379</v>
      </c>
      <c r="G14" s="228">
        <v>26.369664249280873</v>
      </c>
      <c r="H14" s="228">
        <v>29.545084896415801</v>
      </c>
      <c r="I14" s="228">
        <v>29.543766388610496</v>
      </c>
      <c r="J14" s="228">
        <v>30.587118122256907</v>
      </c>
      <c r="K14" s="228">
        <v>33.836321552798523</v>
      </c>
      <c r="L14" s="228">
        <v>38.27397726199856</v>
      </c>
      <c r="M14" s="228">
        <v>42.453350303445596</v>
      </c>
      <c r="N14" s="228">
        <v>46.187772522797857</v>
      </c>
      <c r="O14" s="228">
        <v>50.404096632633738</v>
      </c>
      <c r="P14" s="228">
        <v>168.0629897088709</v>
      </c>
      <c r="Q14" s="228">
        <v>187.48622778323741</v>
      </c>
      <c r="R14" s="228">
        <v>211.01942786885908</v>
      </c>
      <c r="S14" s="228">
        <v>235.10447553921495</v>
      </c>
      <c r="T14" s="228">
        <v>273.92264665602363</v>
      </c>
      <c r="U14" s="228">
        <v>304.12474377717996</v>
      </c>
      <c r="V14" s="228">
        <v>334.1769182318622</v>
      </c>
      <c r="W14" s="228">
        <v>368.80166741507367</v>
      </c>
    </row>
    <row r="15" spans="1:23" ht="12" customHeight="1" x14ac:dyDescent="0.25">
      <c r="A15" s="38" t="s">
        <v>38</v>
      </c>
      <c r="B15" s="229">
        <v>1536.1079934604397</v>
      </c>
      <c r="C15" s="229">
        <v>1582.3587771755629</v>
      </c>
      <c r="D15" s="229">
        <v>1600.5050765881738</v>
      </c>
      <c r="E15" s="229">
        <v>1578.0144070887329</v>
      </c>
      <c r="F15" s="229">
        <v>1697.5031745161768</v>
      </c>
      <c r="G15" s="229">
        <v>1714.7611589537141</v>
      </c>
      <c r="H15" s="229">
        <v>1800.4633745401018</v>
      </c>
      <c r="I15" s="229">
        <v>1811.6812393141402</v>
      </c>
      <c r="J15" s="229">
        <v>1814.4850799618735</v>
      </c>
      <c r="K15" s="229">
        <v>1586.2743767280333</v>
      </c>
      <c r="L15" s="229">
        <v>1669.3751692795984</v>
      </c>
      <c r="M15" s="229">
        <v>1634.4051079404985</v>
      </c>
      <c r="N15" s="229">
        <v>1611.6916506336529</v>
      </c>
      <c r="O15" s="229">
        <v>1589.2043607567668</v>
      </c>
      <c r="P15" s="229">
        <v>1605.5995374272097</v>
      </c>
      <c r="Q15" s="229">
        <v>1604.7731998054924</v>
      </c>
      <c r="R15" s="229">
        <v>1617.3014546627003</v>
      </c>
      <c r="S15" s="229">
        <v>1628.523133090772</v>
      </c>
      <c r="T15" s="229">
        <v>1642.647527705288</v>
      </c>
      <c r="U15" s="229">
        <v>1637.5488129073613</v>
      </c>
      <c r="V15" s="229">
        <v>1543.8888460511621</v>
      </c>
      <c r="W15" s="229">
        <v>1531.7573213544056</v>
      </c>
    </row>
    <row r="16" spans="1:23" ht="12" customHeight="1" x14ac:dyDescent="0.25">
      <c r="A16" s="39" t="s">
        <v>98</v>
      </c>
      <c r="B16" s="230">
        <f t="shared" ref="B16:W16" si="2">SUM(B17:B26)</f>
        <v>47491.954910522523</v>
      </c>
      <c r="C16" s="230">
        <f t="shared" si="2"/>
        <v>46815.306097509281</v>
      </c>
      <c r="D16" s="230">
        <f t="shared" si="2"/>
        <v>47426.388062689162</v>
      </c>
      <c r="E16" s="230">
        <f t="shared" si="2"/>
        <v>49996.172871606708</v>
      </c>
      <c r="F16" s="230">
        <f t="shared" si="2"/>
        <v>49215.201974584677</v>
      </c>
      <c r="G16" s="230">
        <f t="shared" si="2"/>
        <v>49252.205010408827</v>
      </c>
      <c r="H16" s="230">
        <f t="shared" si="2"/>
        <v>48361.334932392761</v>
      </c>
      <c r="I16" s="230">
        <f t="shared" si="2"/>
        <v>50186.907125931895</v>
      </c>
      <c r="J16" s="230">
        <f t="shared" si="2"/>
        <v>48408.129432071437</v>
      </c>
      <c r="K16" s="230">
        <f t="shared" si="2"/>
        <v>44568.756005451585</v>
      </c>
      <c r="L16" s="230">
        <f t="shared" si="2"/>
        <v>47325.182584253678</v>
      </c>
      <c r="M16" s="230">
        <f t="shared" si="2"/>
        <v>47351.623297302649</v>
      </c>
      <c r="N16" s="230">
        <f t="shared" si="2"/>
        <v>47844.516210384958</v>
      </c>
      <c r="O16" s="230">
        <f t="shared" si="2"/>
        <v>47890.232919819107</v>
      </c>
      <c r="P16" s="230">
        <f t="shared" si="2"/>
        <v>46981.598282146391</v>
      </c>
      <c r="Q16" s="230">
        <f t="shared" si="2"/>
        <v>46690.632594602634</v>
      </c>
      <c r="R16" s="230">
        <f t="shared" si="2"/>
        <v>47927.208213569815</v>
      </c>
      <c r="S16" s="230">
        <f t="shared" si="2"/>
        <v>48453.761342713129</v>
      </c>
      <c r="T16" s="230">
        <f t="shared" si="2"/>
        <v>48889.259862922649</v>
      </c>
      <c r="U16" s="230">
        <f t="shared" si="2"/>
        <v>49000.233613500706</v>
      </c>
      <c r="V16" s="230">
        <f t="shared" si="2"/>
        <v>48102.570504145435</v>
      </c>
      <c r="W16" s="230">
        <f t="shared" si="2"/>
        <v>50984.932521723473</v>
      </c>
    </row>
    <row r="17" spans="1:23" ht="12" customHeight="1" x14ac:dyDescent="0.25">
      <c r="A17" s="46" t="s">
        <v>30</v>
      </c>
      <c r="B17" s="231">
        <v>3015.9367212818797</v>
      </c>
      <c r="C17" s="231">
        <v>2792.4226117747971</v>
      </c>
      <c r="D17" s="231">
        <v>2723.2748694875868</v>
      </c>
      <c r="E17" s="231">
        <v>2650.3827885426012</v>
      </c>
      <c r="F17" s="231">
        <v>2573.208248345647</v>
      </c>
      <c r="G17" s="231">
        <v>2541.068491937584</v>
      </c>
      <c r="H17" s="231">
        <v>2419.7328791007749</v>
      </c>
      <c r="I17" s="231">
        <v>2279.2074199196181</v>
      </c>
      <c r="J17" s="231">
        <v>2304.3192492439994</v>
      </c>
      <c r="K17" s="231">
        <v>2114.2772216372846</v>
      </c>
      <c r="L17" s="231">
        <v>2113.8780113523676</v>
      </c>
      <c r="M17" s="231">
        <v>2076.4492831860543</v>
      </c>
      <c r="N17" s="231">
        <v>2076.4090435455209</v>
      </c>
      <c r="O17" s="231">
        <v>2082.4038191871914</v>
      </c>
      <c r="P17" s="231">
        <v>2070.4581470669505</v>
      </c>
      <c r="Q17" s="231">
        <v>2192.779856910156</v>
      </c>
      <c r="R17" s="231">
        <v>2156.3441297719205</v>
      </c>
      <c r="S17" s="231">
        <v>2191.3911818638308</v>
      </c>
      <c r="T17" s="231">
        <v>2044.1614404103552</v>
      </c>
      <c r="U17" s="231">
        <v>1834.03261275878</v>
      </c>
      <c r="V17" s="231">
        <v>1682.5840411847528</v>
      </c>
      <c r="W17" s="231">
        <v>1602.1888556951446</v>
      </c>
    </row>
    <row r="18" spans="1:23" ht="12" customHeight="1" x14ac:dyDescent="0.25">
      <c r="A18" s="46" t="s">
        <v>32</v>
      </c>
      <c r="B18" s="231">
        <v>1656.2077363989765</v>
      </c>
      <c r="C18" s="231">
        <v>1811.6969351011189</v>
      </c>
      <c r="D18" s="231">
        <v>1959.8712487041637</v>
      </c>
      <c r="E18" s="231">
        <v>2380.025943631415</v>
      </c>
      <c r="F18" s="231">
        <v>2143.8419396194108</v>
      </c>
      <c r="G18" s="231">
        <v>2001.0692148847927</v>
      </c>
      <c r="H18" s="231">
        <v>2286.776291008021</v>
      </c>
      <c r="I18" s="231">
        <v>2753.948132154334</v>
      </c>
      <c r="J18" s="231">
        <v>2421.9288578132482</v>
      </c>
      <c r="K18" s="231">
        <v>2149.8052145495781</v>
      </c>
      <c r="L18" s="231">
        <v>2287.2954843131806</v>
      </c>
      <c r="M18" s="231">
        <v>2012.559092399139</v>
      </c>
      <c r="N18" s="231">
        <v>2141.5707408182229</v>
      </c>
      <c r="O18" s="231">
        <v>1976.141058009614</v>
      </c>
      <c r="P18" s="231">
        <v>2031.1540843464707</v>
      </c>
      <c r="Q18" s="231">
        <v>2085.3071361699672</v>
      </c>
      <c r="R18" s="231">
        <v>2264.0027305989415</v>
      </c>
      <c r="S18" s="231">
        <v>2268.2808449846257</v>
      </c>
      <c r="T18" s="231">
        <v>2348.3907599364275</v>
      </c>
      <c r="U18" s="231">
        <v>2393.6850406827843</v>
      </c>
      <c r="V18" s="231">
        <v>2577.8644223342872</v>
      </c>
      <c r="W18" s="231">
        <v>2507.1721208583526</v>
      </c>
    </row>
    <row r="19" spans="1:23" ht="12" customHeight="1" x14ac:dyDescent="0.25">
      <c r="A19" s="46" t="s">
        <v>33</v>
      </c>
      <c r="B19" s="231">
        <v>1003.5772484467813</v>
      </c>
      <c r="C19" s="231">
        <v>1098.7830940674262</v>
      </c>
      <c r="D19" s="231">
        <v>976.47000879223742</v>
      </c>
      <c r="E19" s="231">
        <v>863.22535701023651</v>
      </c>
      <c r="F19" s="231">
        <v>756.77707500578674</v>
      </c>
      <c r="G19" s="231">
        <v>761.14727674238986</v>
      </c>
      <c r="H19" s="231">
        <v>773.01710643344052</v>
      </c>
      <c r="I19" s="231">
        <v>752.80547570575732</v>
      </c>
      <c r="J19" s="231">
        <v>721.45052500768691</v>
      </c>
      <c r="K19" s="231">
        <v>661.5829130800405</v>
      </c>
      <c r="L19" s="231">
        <v>681.97920384419751</v>
      </c>
      <c r="M19" s="231">
        <v>652.32501266206748</v>
      </c>
      <c r="N19" s="231">
        <v>637.15662633859915</v>
      </c>
      <c r="O19" s="231">
        <v>591.90809295025633</v>
      </c>
      <c r="P19" s="231">
        <v>617.06693247282283</v>
      </c>
      <c r="Q19" s="231">
        <v>571.72391762181803</v>
      </c>
      <c r="R19" s="231">
        <v>572.27738777047261</v>
      </c>
      <c r="S19" s="231">
        <v>583.27138416774608</v>
      </c>
      <c r="T19" s="231">
        <v>631.71401211349018</v>
      </c>
      <c r="U19" s="231">
        <v>640.35902697921267</v>
      </c>
      <c r="V19" s="231">
        <v>580.47846225374178</v>
      </c>
      <c r="W19" s="231">
        <v>606.61445866769066</v>
      </c>
    </row>
    <row r="20" spans="1:23" ht="12" customHeight="1" x14ac:dyDescent="0.25">
      <c r="A20" s="46" t="s">
        <v>83</v>
      </c>
      <c r="B20" s="231">
        <v>1604.9469861044304</v>
      </c>
      <c r="C20" s="231">
        <v>1735.1886463659646</v>
      </c>
      <c r="D20" s="231">
        <v>1603.5552391252841</v>
      </c>
      <c r="E20" s="231">
        <v>1648.4892368117291</v>
      </c>
      <c r="F20" s="231">
        <v>1598.5769904547922</v>
      </c>
      <c r="G20" s="231">
        <v>1599.061200954322</v>
      </c>
      <c r="H20" s="231">
        <v>1356.3406335440761</v>
      </c>
      <c r="I20" s="231">
        <v>1433.6630382948274</v>
      </c>
      <c r="J20" s="231">
        <v>1378.0135730107606</v>
      </c>
      <c r="K20" s="231">
        <v>1179.4599376849076</v>
      </c>
      <c r="L20" s="231">
        <v>1219.4695387536003</v>
      </c>
      <c r="M20" s="231">
        <v>1159.3144484015722</v>
      </c>
      <c r="N20" s="231">
        <v>1050.7553778324366</v>
      </c>
      <c r="O20" s="231">
        <v>934.61922192471263</v>
      </c>
      <c r="P20" s="231">
        <v>881.87945083205386</v>
      </c>
      <c r="Q20" s="231">
        <v>881.36396438697216</v>
      </c>
      <c r="R20" s="231">
        <v>868.11653836305925</v>
      </c>
      <c r="S20" s="231">
        <v>856.69706625243805</v>
      </c>
      <c r="T20" s="231">
        <v>1146.8578420070546</v>
      </c>
      <c r="U20" s="231">
        <v>1108.7848240935436</v>
      </c>
      <c r="V20" s="231">
        <v>1138.9574961358314</v>
      </c>
      <c r="W20" s="231">
        <v>1154.7062154821363</v>
      </c>
    </row>
    <row r="21" spans="1:23" ht="12" customHeight="1" x14ac:dyDescent="0.25">
      <c r="A21" s="46" t="s">
        <v>70</v>
      </c>
      <c r="B21" s="231">
        <v>3910.1575041317496</v>
      </c>
      <c r="C21" s="231">
        <v>3903.9369608789707</v>
      </c>
      <c r="D21" s="231">
        <v>3738.8761061488176</v>
      </c>
      <c r="E21" s="231">
        <v>3854.497812119821</v>
      </c>
      <c r="F21" s="231">
        <v>3340.6120791097505</v>
      </c>
      <c r="G21" s="231">
        <v>2931.700947120607</v>
      </c>
      <c r="H21" s="231">
        <v>2997.260341292088</v>
      </c>
      <c r="I21" s="231">
        <v>2749.7422949863567</v>
      </c>
      <c r="J21" s="231">
        <v>2556.0867084875908</v>
      </c>
      <c r="K21" s="231">
        <v>1980.6016166595275</v>
      </c>
      <c r="L21" s="231">
        <v>1702.2886692438462</v>
      </c>
      <c r="M21" s="231">
        <v>1549.6931655181199</v>
      </c>
      <c r="N21" s="231">
        <v>1354.2948190207355</v>
      </c>
      <c r="O21" s="231">
        <v>1236.4036691212555</v>
      </c>
      <c r="P21" s="231">
        <v>1079.5055569059048</v>
      </c>
      <c r="Q21" s="231">
        <v>1125.5963557125554</v>
      </c>
      <c r="R21" s="231">
        <v>938.10439952156264</v>
      </c>
      <c r="S21" s="231">
        <v>830.32108651661156</v>
      </c>
      <c r="T21" s="231">
        <v>790.04023461890222</v>
      </c>
      <c r="U21" s="231">
        <v>676.41238066902679</v>
      </c>
      <c r="V21" s="231">
        <v>619.64399219215431</v>
      </c>
      <c r="W21" s="231">
        <v>688.6956119159147</v>
      </c>
    </row>
    <row r="22" spans="1:23" ht="12" customHeight="1" x14ac:dyDescent="0.25">
      <c r="A22" s="46" t="s">
        <v>34</v>
      </c>
      <c r="B22" s="231">
        <v>1242.7622545309755</v>
      </c>
      <c r="C22" s="231">
        <v>764.39219338120256</v>
      </c>
      <c r="D22" s="231">
        <v>847.93310553408628</v>
      </c>
      <c r="E22" s="231">
        <v>976.91959642785378</v>
      </c>
      <c r="F22" s="231">
        <v>900.25605364260764</v>
      </c>
      <c r="G22" s="231">
        <v>846.84619809416608</v>
      </c>
      <c r="H22" s="231">
        <v>832.76624114085791</v>
      </c>
      <c r="I22" s="231">
        <v>851.8069437711232</v>
      </c>
      <c r="J22" s="231">
        <v>722.5675368217785</v>
      </c>
      <c r="K22" s="231">
        <v>1173.1156102625823</v>
      </c>
      <c r="L22" s="231">
        <v>1258.5177081737079</v>
      </c>
      <c r="M22" s="231">
        <v>1060.1862481934531</v>
      </c>
      <c r="N22" s="231">
        <v>1329.6073996621374</v>
      </c>
      <c r="O22" s="231">
        <v>1196.7194219614782</v>
      </c>
      <c r="P22" s="231">
        <v>1262.4431196769531</v>
      </c>
      <c r="Q22" s="231">
        <v>1091.0238625121096</v>
      </c>
      <c r="R22" s="231">
        <v>1115.2225828980124</v>
      </c>
      <c r="S22" s="231">
        <v>1009.4575188380439</v>
      </c>
      <c r="T22" s="231">
        <v>1132.1514345576668</v>
      </c>
      <c r="U22" s="231">
        <v>1036.876183851585</v>
      </c>
      <c r="V22" s="231">
        <v>1022.7368260379651</v>
      </c>
      <c r="W22" s="231">
        <v>1190.5862870862995</v>
      </c>
    </row>
    <row r="23" spans="1:23" ht="12" customHeight="1" x14ac:dyDescent="0.25">
      <c r="A23" s="46" t="s">
        <v>72</v>
      </c>
      <c r="B23" s="231">
        <v>20830.456305738218</v>
      </c>
      <c r="C23" s="231">
        <v>20860.028424425051</v>
      </c>
      <c r="D23" s="231">
        <v>21350.479588666636</v>
      </c>
      <c r="E23" s="231">
        <v>21266.983008623993</v>
      </c>
      <c r="F23" s="231">
        <v>19813.070725098511</v>
      </c>
      <c r="G23" s="231">
        <v>20276.471389959333</v>
      </c>
      <c r="H23" s="231">
        <v>18611.900125740991</v>
      </c>
      <c r="I23" s="231">
        <v>19125.580129665064</v>
      </c>
      <c r="J23" s="231">
        <v>18688.108995722199</v>
      </c>
      <c r="K23" s="231">
        <v>16453.10351188964</v>
      </c>
      <c r="L23" s="231">
        <v>18128.162499710586</v>
      </c>
      <c r="M23" s="231">
        <v>18417.049522184039</v>
      </c>
      <c r="N23" s="231">
        <v>18480.725505568811</v>
      </c>
      <c r="O23" s="231">
        <v>18850.973249137904</v>
      </c>
      <c r="P23" s="231">
        <v>18551.303974358943</v>
      </c>
      <c r="Q23" s="231">
        <v>17900.389971403009</v>
      </c>
      <c r="R23" s="231">
        <v>18321.997577619008</v>
      </c>
      <c r="S23" s="231">
        <v>19020.033670642155</v>
      </c>
      <c r="T23" s="231">
        <v>18692.057374384054</v>
      </c>
      <c r="U23" s="231">
        <v>18776.826833559415</v>
      </c>
      <c r="V23" s="231">
        <v>18492.636580120587</v>
      </c>
      <c r="W23" s="231">
        <v>21091.304349296595</v>
      </c>
    </row>
    <row r="24" spans="1:23" ht="12" customHeight="1" x14ac:dyDescent="0.25">
      <c r="A24" s="46" t="s">
        <v>36</v>
      </c>
      <c r="B24" s="231">
        <v>559.13233354579472</v>
      </c>
      <c r="C24" s="231">
        <v>530.7265087974364</v>
      </c>
      <c r="D24" s="231">
        <v>515.09985059432245</v>
      </c>
      <c r="E24" s="231">
        <v>355.34868010633897</v>
      </c>
      <c r="F24" s="231">
        <v>372.91594068225965</v>
      </c>
      <c r="G24" s="231">
        <v>343.9884001785469</v>
      </c>
      <c r="H24" s="231">
        <v>366.64962382604904</v>
      </c>
      <c r="I24" s="231">
        <v>356.46691070836539</v>
      </c>
      <c r="J24" s="231">
        <v>320.51344136517707</v>
      </c>
      <c r="K24" s="231">
        <v>221.27420960637599</v>
      </c>
      <c r="L24" s="231">
        <v>323.27753855568864</v>
      </c>
      <c r="M24" s="231">
        <v>396.89049245922013</v>
      </c>
      <c r="N24" s="231">
        <v>352.94429866925913</v>
      </c>
      <c r="O24" s="231">
        <v>352.82859019059094</v>
      </c>
      <c r="P24" s="231">
        <v>347.4408022684712</v>
      </c>
      <c r="Q24" s="231">
        <v>345.7508317380649</v>
      </c>
      <c r="R24" s="231">
        <v>336.2378920886465</v>
      </c>
      <c r="S24" s="231">
        <v>324.67365701033208</v>
      </c>
      <c r="T24" s="231">
        <v>338.65655826344369</v>
      </c>
      <c r="U24" s="231">
        <v>300.61997842958624</v>
      </c>
      <c r="V24" s="231">
        <v>274.92618717899677</v>
      </c>
      <c r="W24" s="231">
        <v>293.21061302831157</v>
      </c>
    </row>
    <row r="25" spans="1:23" ht="12" customHeight="1" x14ac:dyDescent="0.25">
      <c r="A25" s="46" t="s">
        <v>73</v>
      </c>
      <c r="B25" s="231">
        <v>7934.8247334051694</v>
      </c>
      <c r="C25" s="231">
        <v>7548.7936635117385</v>
      </c>
      <c r="D25" s="231">
        <v>7777.4214410840486</v>
      </c>
      <c r="E25" s="231">
        <v>8313.4195333682273</v>
      </c>
      <c r="F25" s="231">
        <v>8625.5385342897134</v>
      </c>
      <c r="G25" s="231">
        <v>8765.5448820387464</v>
      </c>
      <c r="H25" s="231">
        <v>9333.3212883108499</v>
      </c>
      <c r="I25" s="231">
        <v>9771.4911200882761</v>
      </c>
      <c r="J25" s="231">
        <v>9298.6252484867146</v>
      </c>
      <c r="K25" s="231">
        <v>9183.4221509235995</v>
      </c>
      <c r="L25" s="231">
        <v>10014.925360216848</v>
      </c>
      <c r="M25" s="231">
        <v>9920.1257275830849</v>
      </c>
      <c r="N25" s="231">
        <v>9826.1041219458839</v>
      </c>
      <c r="O25" s="231">
        <v>10097.438144513051</v>
      </c>
      <c r="P25" s="231">
        <v>10209.212418688983</v>
      </c>
      <c r="Q25" s="231">
        <v>10667.584029785659</v>
      </c>
      <c r="R25" s="231">
        <v>11252.155694961928</v>
      </c>
      <c r="S25" s="231">
        <v>11343.078381999787</v>
      </c>
      <c r="T25" s="231">
        <v>11649.277562291254</v>
      </c>
      <c r="U25" s="231">
        <v>11938.732470191</v>
      </c>
      <c r="V25" s="231">
        <v>11912.031226845078</v>
      </c>
      <c r="W25" s="231">
        <v>11849.781647291937</v>
      </c>
    </row>
    <row r="26" spans="1:23" ht="12" customHeight="1" x14ac:dyDescent="0.25">
      <c r="A26" s="46" t="s">
        <v>79</v>
      </c>
      <c r="B26" s="231">
        <v>5733.9530869385499</v>
      </c>
      <c r="C26" s="231">
        <v>5769.3370592055708</v>
      </c>
      <c r="D26" s="231">
        <v>5933.4066045519767</v>
      </c>
      <c r="E26" s="231">
        <v>7686.8809149644903</v>
      </c>
      <c r="F26" s="231">
        <v>9090.4043883362028</v>
      </c>
      <c r="G26" s="231">
        <v>9185.3070084983337</v>
      </c>
      <c r="H26" s="231">
        <v>9383.570401995612</v>
      </c>
      <c r="I26" s="231">
        <v>10112.19566063817</v>
      </c>
      <c r="J26" s="231">
        <v>9996.515296112284</v>
      </c>
      <c r="K26" s="231">
        <v>9452.1136191580517</v>
      </c>
      <c r="L26" s="231">
        <v>9595.3885700896535</v>
      </c>
      <c r="M26" s="231">
        <v>10107.030304715892</v>
      </c>
      <c r="N26" s="231">
        <v>10594.948276983345</v>
      </c>
      <c r="O26" s="231">
        <v>10570.797652823052</v>
      </c>
      <c r="P26" s="231">
        <v>9931.1337955288418</v>
      </c>
      <c r="Q26" s="231">
        <v>9829.1126683623279</v>
      </c>
      <c r="R26" s="231">
        <v>10102.749279976264</v>
      </c>
      <c r="S26" s="231">
        <v>10026.556550437557</v>
      </c>
      <c r="T26" s="231">
        <v>10115.952644340005</v>
      </c>
      <c r="U26" s="231">
        <v>10293.904262285778</v>
      </c>
      <c r="V26" s="231">
        <v>9800.7112698620422</v>
      </c>
      <c r="W26" s="231">
        <v>10000.672362401088</v>
      </c>
    </row>
    <row r="27" spans="1:23" ht="12" customHeight="1" x14ac:dyDescent="0.25">
      <c r="A27" s="39" t="s">
        <v>99</v>
      </c>
      <c r="B27" s="230">
        <f t="shared" ref="B27:W27" si="3">SUM(B28:B37)</f>
        <v>74772.965139976266</v>
      </c>
      <c r="C27" s="230">
        <f t="shared" si="3"/>
        <v>75093.818062777631</v>
      </c>
      <c r="D27" s="230">
        <f t="shared" si="3"/>
        <v>74577.39254169364</v>
      </c>
      <c r="E27" s="230">
        <f t="shared" si="3"/>
        <v>76419.707044203722</v>
      </c>
      <c r="F27" s="230">
        <f t="shared" si="3"/>
        <v>77485.18397119682</v>
      </c>
      <c r="G27" s="230">
        <f t="shared" si="3"/>
        <v>77669.411354670941</v>
      </c>
      <c r="H27" s="230">
        <f t="shared" si="3"/>
        <v>76726.867278035032</v>
      </c>
      <c r="I27" s="230">
        <f t="shared" si="3"/>
        <v>77723.076092250965</v>
      </c>
      <c r="J27" s="230">
        <f t="shared" si="3"/>
        <v>75041.95566399103</v>
      </c>
      <c r="K27" s="230">
        <f t="shared" si="3"/>
        <v>62323.554085969459</v>
      </c>
      <c r="L27" s="230">
        <f t="shared" si="3"/>
        <v>66528.504038335261</v>
      </c>
      <c r="M27" s="230">
        <f t="shared" si="3"/>
        <v>68094.09597886476</v>
      </c>
      <c r="N27" s="230">
        <f t="shared" si="3"/>
        <v>65821.389687815084</v>
      </c>
      <c r="O27" s="230">
        <f t="shared" si="3"/>
        <v>64691.402816946284</v>
      </c>
      <c r="P27" s="230">
        <f t="shared" si="3"/>
        <v>64068.922601050894</v>
      </c>
      <c r="Q27" s="230">
        <f t="shared" si="3"/>
        <v>64660.141443713554</v>
      </c>
      <c r="R27" s="230">
        <f t="shared" si="3"/>
        <v>65843.468154695162</v>
      </c>
      <c r="S27" s="230">
        <f t="shared" si="3"/>
        <v>67003.283225304956</v>
      </c>
      <c r="T27" s="230">
        <f t="shared" si="3"/>
        <v>67969.032725862548</v>
      </c>
      <c r="U27" s="230">
        <f t="shared" si="3"/>
        <v>66917.956390667445</v>
      </c>
      <c r="V27" s="230">
        <f t="shared" si="3"/>
        <v>64062.885395215351</v>
      </c>
      <c r="W27" s="230">
        <f t="shared" si="3"/>
        <v>68158.057375208242</v>
      </c>
    </row>
    <row r="28" spans="1:23" ht="12" customHeight="1" x14ac:dyDescent="0.25">
      <c r="A28" s="18" t="s">
        <v>30</v>
      </c>
      <c r="B28" s="232">
        <v>5090.0702411814136</v>
      </c>
      <c r="C28" s="232">
        <v>4595.7263125824647</v>
      </c>
      <c r="D28" s="232">
        <v>4108.6196659549751</v>
      </c>
      <c r="E28" s="232">
        <v>4287.3705996730087</v>
      </c>
      <c r="F28" s="232">
        <v>4305.112279817884</v>
      </c>
      <c r="G28" s="232">
        <v>4003.6090758882269</v>
      </c>
      <c r="H28" s="232">
        <v>3871.07529651492</v>
      </c>
      <c r="I28" s="232">
        <v>4682.4237696099699</v>
      </c>
      <c r="J28" s="232">
        <v>4301.6705560306773</v>
      </c>
      <c r="K28" s="232">
        <v>3162.6713077191366</v>
      </c>
      <c r="L28" s="232">
        <v>3182.7762377427553</v>
      </c>
      <c r="M28" s="232">
        <v>3781.9188284702082</v>
      </c>
      <c r="N28" s="232">
        <v>3510.6830480297394</v>
      </c>
      <c r="O28" s="232">
        <v>3227.7540437034954</v>
      </c>
      <c r="P28" s="232">
        <v>3203.5463649484514</v>
      </c>
      <c r="Q28" s="232">
        <v>3161.1677340524434</v>
      </c>
      <c r="R28" s="232">
        <v>3221.4042970527953</v>
      </c>
      <c r="S28" s="232">
        <v>3292.4408045050718</v>
      </c>
      <c r="T28" s="232">
        <v>3224.6927051577954</v>
      </c>
      <c r="U28" s="232">
        <v>3108.7229184367088</v>
      </c>
      <c r="V28" s="232">
        <v>3045.0125861813171</v>
      </c>
      <c r="W28" s="232">
        <v>3065.4649168172828</v>
      </c>
    </row>
    <row r="29" spans="1:23" ht="12" customHeight="1" x14ac:dyDescent="0.25">
      <c r="A29" s="18" t="s">
        <v>40</v>
      </c>
      <c r="B29" s="232">
        <v>2096.3549697549652</v>
      </c>
      <c r="C29" s="232">
        <v>1726.816262286108</v>
      </c>
      <c r="D29" s="232">
        <v>1909.8588093760079</v>
      </c>
      <c r="E29" s="232">
        <v>2199.8410248336199</v>
      </c>
      <c r="F29" s="232">
        <v>1559.4360735969169</v>
      </c>
      <c r="G29" s="232">
        <v>1551.544238671413</v>
      </c>
      <c r="H29" s="232">
        <v>1861.773247638276</v>
      </c>
      <c r="I29" s="232">
        <v>1493.8798922542519</v>
      </c>
      <c r="J29" s="232">
        <v>1230.3264300265371</v>
      </c>
      <c r="K29" s="232">
        <v>917.00076451484222</v>
      </c>
      <c r="L29" s="232">
        <v>1007.205540069315</v>
      </c>
      <c r="M29" s="232">
        <v>1200.270265025453</v>
      </c>
      <c r="N29" s="232">
        <v>956.94483329019033</v>
      </c>
      <c r="O29" s="232">
        <v>892.88799786923937</v>
      </c>
      <c r="P29" s="232">
        <v>808.32614449108871</v>
      </c>
      <c r="Q29" s="232">
        <v>900.07875950068808</v>
      </c>
      <c r="R29" s="232">
        <v>896.46392918235836</v>
      </c>
      <c r="S29" s="232">
        <v>926.487242490477</v>
      </c>
      <c r="T29" s="232">
        <v>859.5237474776884</v>
      </c>
      <c r="U29" s="232">
        <v>760.87023635770868</v>
      </c>
      <c r="V29" s="232">
        <v>639.22993191906471</v>
      </c>
      <c r="W29" s="232">
        <v>668.61005551813025</v>
      </c>
    </row>
    <row r="30" spans="1:23" ht="12" customHeight="1" x14ac:dyDescent="0.25">
      <c r="A30" s="18" t="s">
        <v>33</v>
      </c>
      <c r="B30" s="232">
        <v>1088.1433324445263</v>
      </c>
      <c r="C30" s="232">
        <v>1079.2229611172299</v>
      </c>
      <c r="D30" s="232">
        <v>985.40126417411875</v>
      </c>
      <c r="E30" s="232">
        <v>901.26781998616809</v>
      </c>
      <c r="F30" s="232">
        <v>779.35260348032932</v>
      </c>
      <c r="G30" s="232">
        <v>756.07837513828645</v>
      </c>
      <c r="H30" s="232">
        <v>818.42927458038446</v>
      </c>
      <c r="I30" s="232">
        <v>767.93049810046216</v>
      </c>
      <c r="J30" s="232">
        <v>721.35633657079165</v>
      </c>
      <c r="K30" s="232">
        <v>653.23040212966089</v>
      </c>
      <c r="L30" s="232">
        <v>694.82359566537025</v>
      </c>
      <c r="M30" s="232">
        <v>657.60756287167726</v>
      </c>
      <c r="N30" s="232">
        <v>640.67341763244417</v>
      </c>
      <c r="O30" s="232">
        <v>582.58520506845196</v>
      </c>
      <c r="P30" s="232">
        <v>575.80308825180452</v>
      </c>
      <c r="Q30" s="232">
        <v>594.26873688525131</v>
      </c>
      <c r="R30" s="232">
        <v>607.36124593150748</v>
      </c>
      <c r="S30" s="232">
        <v>577.00959194698783</v>
      </c>
      <c r="T30" s="232">
        <v>613.39481396228905</v>
      </c>
      <c r="U30" s="232">
        <v>566.82639914703509</v>
      </c>
      <c r="V30" s="232">
        <v>543.04843107550494</v>
      </c>
      <c r="W30" s="232">
        <v>576.44180787954792</v>
      </c>
    </row>
    <row r="31" spans="1:23" ht="12" customHeight="1" x14ac:dyDescent="0.25">
      <c r="A31" s="18" t="s">
        <v>83</v>
      </c>
      <c r="B31" s="232">
        <v>2486.5778893594143</v>
      </c>
      <c r="C31" s="232">
        <v>2606.9727006452517</v>
      </c>
      <c r="D31" s="232">
        <v>2592.6609062113912</v>
      </c>
      <c r="E31" s="232">
        <v>2509.7954331886203</v>
      </c>
      <c r="F31" s="232">
        <v>2451.9623510792389</v>
      </c>
      <c r="G31" s="232">
        <v>2499.0902312338098</v>
      </c>
      <c r="H31" s="232">
        <v>2265.8137465519931</v>
      </c>
      <c r="I31" s="232">
        <v>2352.6006206293168</v>
      </c>
      <c r="J31" s="232">
        <v>2299.6255903188685</v>
      </c>
      <c r="K31" s="232">
        <v>2093.2623021887543</v>
      </c>
      <c r="L31" s="232">
        <v>2070.4734034506855</v>
      </c>
      <c r="M31" s="232">
        <v>2080.0109424729376</v>
      </c>
      <c r="N31" s="232">
        <v>1944.4953619517655</v>
      </c>
      <c r="O31" s="232">
        <v>1873.1517606319583</v>
      </c>
      <c r="P31" s="232">
        <v>1787.4262086922827</v>
      </c>
      <c r="Q31" s="232">
        <v>1832.0743323736992</v>
      </c>
      <c r="R31" s="232">
        <v>1828.9354670509083</v>
      </c>
      <c r="S31" s="232">
        <v>1862.4153898559825</v>
      </c>
      <c r="T31" s="232">
        <v>2099.8930554316084</v>
      </c>
      <c r="U31" s="232">
        <v>2074.8904056358524</v>
      </c>
      <c r="V31" s="232">
        <v>2031.8981216354998</v>
      </c>
      <c r="W31" s="232">
        <v>2145.9911647218732</v>
      </c>
    </row>
    <row r="32" spans="1:23" ht="12" customHeight="1" x14ac:dyDescent="0.25">
      <c r="A32" s="18" t="s">
        <v>70</v>
      </c>
      <c r="B32" s="232">
        <v>3303.4479171514417</v>
      </c>
      <c r="C32" s="232">
        <v>2964.3204915874289</v>
      </c>
      <c r="D32" s="232">
        <v>2904.6061367712578</v>
      </c>
      <c r="E32" s="232">
        <v>2715.5220553918252</v>
      </c>
      <c r="F32" s="232">
        <v>2466.7967922022572</v>
      </c>
      <c r="G32" s="232">
        <v>2219.1292533575242</v>
      </c>
      <c r="H32" s="232">
        <v>2394.7173569733122</v>
      </c>
      <c r="I32" s="232">
        <v>2171.9918819229451</v>
      </c>
      <c r="J32" s="232">
        <v>2020.3053422260712</v>
      </c>
      <c r="K32" s="232">
        <v>1637.9003920128391</v>
      </c>
      <c r="L32" s="232">
        <v>1294.6385303729053</v>
      </c>
      <c r="M32" s="232">
        <v>1185.9760470033195</v>
      </c>
      <c r="N32" s="232">
        <v>939.91948397158217</v>
      </c>
      <c r="O32" s="232">
        <v>853.42512764001617</v>
      </c>
      <c r="P32" s="232">
        <v>750.89129096932345</v>
      </c>
      <c r="Q32" s="232">
        <v>809.85206026103504</v>
      </c>
      <c r="R32" s="232">
        <v>765.75458145918878</v>
      </c>
      <c r="S32" s="232">
        <v>625.58803092007702</v>
      </c>
      <c r="T32" s="232">
        <v>607.53953502515162</v>
      </c>
      <c r="U32" s="232">
        <v>522.2009791073375</v>
      </c>
      <c r="V32" s="232">
        <v>540.1409927436307</v>
      </c>
      <c r="W32" s="232">
        <v>451.16824504557854</v>
      </c>
    </row>
    <row r="33" spans="1:23" ht="12" customHeight="1" x14ac:dyDescent="0.25">
      <c r="A33" s="18" t="s">
        <v>34</v>
      </c>
      <c r="B33" s="232">
        <v>3163.3043688228136</v>
      </c>
      <c r="C33" s="232">
        <v>3557.7319377601816</v>
      </c>
      <c r="D33" s="232">
        <v>3774.1860427795782</v>
      </c>
      <c r="E33" s="232">
        <v>4160.5875173612194</v>
      </c>
      <c r="F33" s="232">
        <v>4762.9396003776847</v>
      </c>
      <c r="G33" s="232">
        <v>4910.3594828726564</v>
      </c>
      <c r="H33" s="232">
        <v>4690.3957875487631</v>
      </c>
      <c r="I33" s="232">
        <v>4548.1827432459932</v>
      </c>
      <c r="J33" s="232">
        <v>4449.8165143974438</v>
      </c>
      <c r="K33" s="232">
        <v>3574.1252560594503</v>
      </c>
      <c r="L33" s="232">
        <v>3493.0910103673641</v>
      </c>
      <c r="M33" s="232">
        <v>3372.0519798085379</v>
      </c>
      <c r="N33" s="232">
        <v>3019.1566036206614</v>
      </c>
      <c r="O33" s="232">
        <v>2714.2491348012591</v>
      </c>
      <c r="P33" s="232">
        <v>2532.4816662552294</v>
      </c>
      <c r="Q33" s="232">
        <v>2820.2867597387594</v>
      </c>
      <c r="R33" s="232">
        <v>2675.714705364634</v>
      </c>
      <c r="S33" s="232">
        <v>2362.5732157719031</v>
      </c>
      <c r="T33" s="232">
        <v>2376.337665868793</v>
      </c>
      <c r="U33" s="232">
        <v>2353.8917592758071</v>
      </c>
      <c r="V33" s="232">
        <v>2225.2183632668975</v>
      </c>
      <c r="W33" s="232">
        <v>2187.5857043107444</v>
      </c>
    </row>
    <row r="34" spans="1:23" ht="12" customHeight="1" x14ac:dyDescent="0.25">
      <c r="A34" s="18" t="s">
        <v>72</v>
      </c>
      <c r="B34" s="232">
        <v>22113.056733722835</v>
      </c>
      <c r="C34" s="232">
        <v>22673.928782470564</v>
      </c>
      <c r="D34" s="232">
        <v>22327.215308040766</v>
      </c>
      <c r="E34" s="232">
        <v>23059.005202566317</v>
      </c>
      <c r="F34" s="232">
        <v>23105.575188718609</v>
      </c>
      <c r="G34" s="232">
        <v>23379.115878095803</v>
      </c>
      <c r="H34" s="232">
        <v>22191.605733028347</v>
      </c>
      <c r="I34" s="232">
        <v>22545.284897915077</v>
      </c>
      <c r="J34" s="232">
        <v>21751.622428414285</v>
      </c>
      <c r="K34" s="232">
        <v>17716.224932551231</v>
      </c>
      <c r="L34" s="232">
        <v>19458.67023073163</v>
      </c>
      <c r="M34" s="232">
        <v>19437.752806165765</v>
      </c>
      <c r="N34" s="232">
        <v>19133.857269775755</v>
      </c>
      <c r="O34" s="232">
        <v>19417.68606914621</v>
      </c>
      <c r="P34" s="232">
        <v>18862.336196371489</v>
      </c>
      <c r="Q34" s="232">
        <v>18809.864027184707</v>
      </c>
      <c r="R34" s="232">
        <v>19573.97114419462</v>
      </c>
      <c r="S34" s="232">
        <v>20249.019621114887</v>
      </c>
      <c r="T34" s="232">
        <v>20372.868345466781</v>
      </c>
      <c r="U34" s="232">
        <v>20229.645657338002</v>
      </c>
      <c r="V34" s="232">
        <v>19707.289909159372</v>
      </c>
      <c r="W34" s="232">
        <v>21644.506990503516</v>
      </c>
    </row>
    <row r="35" spans="1:23" ht="12" customHeight="1" x14ac:dyDescent="0.25">
      <c r="A35" s="18" t="s">
        <v>36</v>
      </c>
      <c r="B35" s="232">
        <v>3310.0669305797596</v>
      </c>
      <c r="C35" s="232">
        <v>3042.8568761411907</v>
      </c>
      <c r="D35" s="232">
        <v>2908.6756779100679</v>
      </c>
      <c r="E35" s="232">
        <v>2900.3664914009128</v>
      </c>
      <c r="F35" s="232">
        <v>3013.0031799881413</v>
      </c>
      <c r="G35" s="232">
        <v>2813.8911666574986</v>
      </c>
      <c r="H35" s="232">
        <v>2837.170142028076</v>
      </c>
      <c r="I35" s="232">
        <v>2724.501741309874</v>
      </c>
      <c r="J35" s="232">
        <v>2626.2850234788843</v>
      </c>
      <c r="K35" s="232">
        <v>1878.5684953756022</v>
      </c>
      <c r="L35" s="232">
        <v>2282.3828495432545</v>
      </c>
      <c r="M35" s="232">
        <v>2239.8198982069175</v>
      </c>
      <c r="N35" s="232">
        <v>2331.494329612668</v>
      </c>
      <c r="O35" s="232">
        <v>2191.9763991215809</v>
      </c>
      <c r="P35" s="232">
        <v>2232.6731787008262</v>
      </c>
      <c r="Q35" s="232">
        <v>2236.12422634629</v>
      </c>
      <c r="R35" s="232">
        <v>2155.5507766037636</v>
      </c>
      <c r="S35" s="232">
        <v>2125.7194453699453</v>
      </c>
      <c r="T35" s="232">
        <v>2249.4815347288322</v>
      </c>
      <c r="U35" s="232">
        <v>2074.1171808150962</v>
      </c>
      <c r="V35" s="232">
        <v>1898.0346249458883</v>
      </c>
      <c r="W35" s="232">
        <v>2074.5171678160186</v>
      </c>
    </row>
    <row r="36" spans="1:23" ht="12" customHeight="1" x14ac:dyDescent="0.25">
      <c r="A36" s="18" t="s">
        <v>73</v>
      </c>
      <c r="B36" s="232">
        <v>542.15184400865257</v>
      </c>
      <c r="C36" s="232">
        <v>511.09116476633972</v>
      </c>
      <c r="D36" s="232">
        <v>510.08637108028256</v>
      </c>
      <c r="E36" s="232">
        <v>773.54970981576548</v>
      </c>
      <c r="F36" s="232">
        <v>873.97692518069834</v>
      </c>
      <c r="G36" s="232">
        <v>1144.6695099815317</v>
      </c>
      <c r="H36" s="232">
        <v>1225.8913862557924</v>
      </c>
      <c r="I36" s="232">
        <v>1328.5087218558906</v>
      </c>
      <c r="J36" s="232">
        <v>1392.5093949828297</v>
      </c>
      <c r="K36" s="232">
        <v>1545.4962977821069</v>
      </c>
      <c r="L36" s="232">
        <v>1673.577889475504</v>
      </c>
      <c r="M36" s="232">
        <v>2090.3428152152246</v>
      </c>
      <c r="N36" s="232">
        <v>1937.387090377443</v>
      </c>
      <c r="O36" s="232">
        <v>2127.639188867045</v>
      </c>
      <c r="P36" s="232">
        <v>2217.1715397288035</v>
      </c>
      <c r="Q36" s="232">
        <v>2292.8850008022137</v>
      </c>
      <c r="R36" s="232">
        <v>2435.4174023338646</v>
      </c>
      <c r="S36" s="232">
        <v>2523.8987293388163</v>
      </c>
      <c r="T36" s="232">
        <v>2799.0300832995304</v>
      </c>
      <c r="U36" s="232">
        <v>2921.8081032885575</v>
      </c>
      <c r="V36" s="232">
        <v>3039.9507614859899</v>
      </c>
      <c r="W36" s="232">
        <v>3180.9387772546324</v>
      </c>
    </row>
    <row r="37" spans="1:23" ht="12" customHeight="1" x14ac:dyDescent="0.25">
      <c r="A37" s="47" t="s">
        <v>38</v>
      </c>
      <c r="B37" s="233">
        <v>31579.790912950455</v>
      </c>
      <c r="C37" s="233">
        <v>32335.150573420869</v>
      </c>
      <c r="D37" s="233">
        <v>32556.082359395194</v>
      </c>
      <c r="E37" s="233">
        <v>32912.401189986267</v>
      </c>
      <c r="F37" s="233">
        <v>34167.028976755057</v>
      </c>
      <c r="G37" s="233">
        <v>34391.924142774194</v>
      </c>
      <c r="H37" s="233">
        <v>34569.995306915174</v>
      </c>
      <c r="I37" s="233">
        <v>35107.771325407171</v>
      </c>
      <c r="J37" s="233">
        <v>34248.438047544645</v>
      </c>
      <c r="K37" s="233">
        <v>29145.073935635832</v>
      </c>
      <c r="L37" s="233">
        <v>31370.864750916477</v>
      </c>
      <c r="M37" s="233">
        <v>32048.344833624724</v>
      </c>
      <c r="N37" s="233">
        <v>31406.778249552834</v>
      </c>
      <c r="O37" s="233">
        <v>30810.04789009703</v>
      </c>
      <c r="P37" s="233">
        <v>31098.266922641596</v>
      </c>
      <c r="Q37" s="233">
        <v>31203.53980656846</v>
      </c>
      <c r="R37" s="233">
        <v>31682.89460552152</v>
      </c>
      <c r="S37" s="233">
        <v>32458.131153990806</v>
      </c>
      <c r="T37" s="233">
        <v>32766.271239444086</v>
      </c>
      <c r="U37" s="233">
        <v>32304.982751265343</v>
      </c>
      <c r="V37" s="233">
        <v>30393.061672802185</v>
      </c>
      <c r="W37" s="233">
        <v>32162.832545340927</v>
      </c>
    </row>
    <row r="39" spans="1:23" ht="15" customHeight="1" x14ac:dyDescent="0.25">
      <c r="A39" s="32" t="s">
        <v>102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</row>
    <row r="41" spans="1:23" ht="12" customHeight="1" x14ac:dyDescent="0.25">
      <c r="A41" s="35" t="str">
        <f>$A$5</f>
        <v>All industrial sectors</v>
      </c>
      <c r="B41" s="234">
        <f t="shared" ref="B41:W41" si="4">SUM(B42:B46,B47,B48)</f>
        <v>1</v>
      </c>
      <c r="C41" s="234">
        <f t="shared" si="4"/>
        <v>1</v>
      </c>
      <c r="D41" s="234">
        <f t="shared" si="4"/>
        <v>1</v>
      </c>
      <c r="E41" s="234">
        <f t="shared" si="4"/>
        <v>1</v>
      </c>
      <c r="F41" s="234">
        <f t="shared" si="4"/>
        <v>1</v>
      </c>
      <c r="G41" s="234">
        <f t="shared" si="4"/>
        <v>1</v>
      </c>
      <c r="H41" s="234">
        <f t="shared" si="4"/>
        <v>1</v>
      </c>
      <c r="I41" s="234">
        <f t="shared" si="4"/>
        <v>0.99999999999999989</v>
      </c>
      <c r="J41" s="234">
        <f t="shared" si="4"/>
        <v>1</v>
      </c>
      <c r="K41" s="234">
        <f t="shared" si="4"/>
        <v>1</v>
      </c>
      <c r="L41" s="234">
        <f t="shared" si="4"/>
        <v>1</v>
      </c>
      <c r="M41" s="234">
        <f t="shared" si="4"/>
        <v>1</v>
      </c>
      <c r="N41" s="234">
        <f t="shared" si="4"/>
        <v>1</v>
      </c>
      <c r="O41" s="234">
        <f t="shared" si="4"/>
        <v>1</v>
      </c>
      <c r="P41" s="234">
        <f t="shared" si="4"/>
        <v>1</v>
      </c>
      <c r="Q41" s="234">
        <f t="shared" si="4"/>
        <v>1</v>
      </c>
      <c r="R41" s="234">
        <f t="shared" si="4"/>
        <v>1</v>
      </c>
      <c r="S41" s="234">
        <f t="shared" si="4"/>
        <v>1</v>
      </c>
      <c r="T41" s="234">
        <f t="shared" si="4"/>
        <v>1</v>
      </c>
      <c r="U41" s="234">
        <f t="shared" si="4"/>
        <v>1</v>
      </c>
      <c r="V41" s="234">
        <f t="shared" si="4"/>
        <v>1</v>
      </c>
      <c r="W41" s="234">
        <f t="shared" si="4"/>
        <v>0.99999999999999989</v>
      </c>
    </row>
    <row r="42" spans="1:23" ht="12" customHeight="1" x14ac:dyDescent="0.25">
      <c r="A42" s="202" t="s">
        <v>92</v>
      </c>
      <c r="B42" s="235">
        <f t="shared" ref="B42:W42" si="5">IF(B6=0,0,B6/B$5)</f>
        <v>8.7639481252673682E-3</v>
      </c>
      <c r="C42" s="235">
        <f t="shared" si="5"/>
        <v>8.8957884614514014E-3</v>
      </c>
      <c r="D42" s="235">
        <f t="shared" si="5"/>
        <v>8.9343813518150891E-3</v>
      </c>
      <c r="E42" s="235">
        <f t="shared" si="5"/>
        <v>8.80643564042995E-3</v>
      </c>
      <c r="F42" s="235">
        <f t="shared" si="5"/>
        <v>8.9264633955605088E-3</v>
      </c>
      <c r="G42" s="235">
        <f t="shared" si="5"/>
        <v>8.9772986056828076E-3</v>
      </c>
      <c r="H42" s="235">
        <f t="shared" si="5"/>
        <v>8.9983509260042303E-3</v>
      </c>
      <c r="I42" s="235">
        <f t="shared" si="5"/>
        <v>8.9625426577406818E-3</v>
      </c>
      <c r="J42" s="235">
        <f t="shared" si="5"/>
        <v>9.0932768256306931E-3</v>
      </c>
      <c r="K42" s="235">
        <f t="shared" si="5"/>
        <v>9.2365694278037959E-3</v>
      </c>
      <c r="L42" s="235">
        <f t="shared" si="5"/>
        <v>9.2041836249453519E-3</v>
      </c>
      <c r="M42" s="235">
        <f t="shared" si="5"/>
        <v>9.2022962839828307E-3</v>
      </c>
      <c r="N42" s="235">
        <f t="shared" si="5"/>
        <v>9.2231283817686503E-3</v>
      </c>
      <c r="O42" s="235">
        <f t="shared" si="5"/>
        <v>9.3041682445656245E-3</v>
      </c>
      <c r="P42" s="235">
        <f t="shared" si="5"/>
        <v>9.3319440526263876E-3</v>
      </c>
      <c r="Q42" s="235">
        <f t="shared" si="5"/>
        <v>9.3602397893951493E-3</v>
      </c>
      <c r="R42" s="235">
        <f t="shared" si="5"/>
        <v>9.3604124538247194E-3</v>
      </c>
      <c r="S42" s="235">
        <f t="shared" si="5"/>
        <v>9.3805205744538073E-3</v>
      </c>
      <c r="T42" s="235">
        <f t="shared" si="5"/>
        <v>9.3755886847857184E-3</v>
      </c>
      <c r="U42" s="235">
        <f t="shared" si="5"/>
        <v>9.4375515635459449E-3</v>
      </c>
      <c r="V42" s="235">
        <f t="shared" si="5"/>
        <v>9.3088510944422907E-3</v>
      </c>
      <c r="W42" s="235">
        <f t="shared" si="5"/>
        <v>9.327786863289049E-3</v>
      </c>
    </row>
    <row r="43" spans="1:23" ht="12" customHeight="1" x14ac:dyDescent="0.25">
      <c r="A43" s="202" t="s">
        <v>93</v>
      </c>
      <c r="B43" s="235">
        <f t="shared" ref="B43:W43" si="6">IF(B7=0,0,B7/B$5)</f>
        <v>4.0808258170749014E-3</v>
      </c>
      <c r="C43" s="235">
        <f t="shared" si="6"/>
        <v>4.100509354001575E-3</v>
      </c>
      <c r="D43" s="235">
        <f t="shared" si="6"/>
        <v>4.0957297288599995E-3</v>
      </c>
      <c r="E43" s="235">
        <f t="shared" si="6"/>
        <v>4.0741724773895984E-3</v>
      </c>
      <c r="F43" s="235">
        <f t="shared" si="6"/>
        <v>4.0881763080301038E-3</v>
      </c>
      <c r="G43" s="235">
        <f t="shared" si="6"/>
        <v>4.1415779328784676E-3</v>
      </c>
      <c r="H43" s="235">
        <f t="shared" si="6"/>
        <v>4.1651935793972335E-3</v>
      </c>
      <c r="I43" s="235">
        <f t="shared" si="6"/>
        <v>4.1432989340311945E-3</v>
      </c>
      <c r="J43" s="235">
        <f t="shared" si="6"/>
        <v>4.2571822692713734E-3</v>
      </c>
      <c r="K43" s="235">
        <f t="shared" si="6"/>
        <v>4.3252077307704227E-3</v>
      </c>
      <c r="L43" s="235">
        <f t="shared" si="6"/>
        <v>4.3340841948449078E-3</v>
      </c>
      <c r="M43" s="235">
        <f t="shared" si="6"/>
        <v>4.245310156788795E-3</v>
      </c>
      <c r="N43" s="235">
        <f t="shared" si="6"/>
        <v>4.3035757658834986E-3</v>
      </c>
      <c r="O43" s="235">
        <f t="shared" si="6"/>
        <v>4.3673778434059653E-3</v>
      </c>
      <c r="P43" s="235">
        <f t="shared" si="6"/>
        <v>4.416312527461456E-3</v>
      </c>
      <c r="Q43" s="235">
        <f t="shared" si="6"/>
        <v>4.44965075266128E-3</v>
      </c>
      <c r="R43" s="235">
        <f t="shared" si="6"/>
        <v>4.4282633698022903E-3</v>
      </c>
      <c r="S43" s="235">
        <f t="shared" si="6"/>
        <v>4.4616742991198822E-3</v>
      </c>
      <c r="T43" s="235">
        <f t="shared" si="6"/>
        <v>4.4406726523236288E-3</v>
      </c>
      <c r="U43" s="235">
        <f t="shared" si="6"/>
        <v>4.4521071826643301E-3</v>
      </c>
      <c r="V43" s="235">
        <f t="shared" si="6"/>
        <v>4.4854752636739152E-3</v>
      </c>
      <c r="W43" s="235">
        <f t="shared" si="6"/>
        <v>4.4414085395029458E-3</v>
      </c>
    </row>
    <row r="44" spans="1:23" ht="12" customHeight="1" x14ac:dyDescent="0.25">
      <c r="A44" s="202" t="s">
        <v>94</v>
      </c>
      <c r="B44" s="235">
        <f t="shared" ref="B44:W44" si="7">IF(B8=0,0,B8/B$5)</f>
        <v>4.0202189388760336E-2</v>
      </c>
      <c r="C44" s="235">
        <f t="shared" si="7"/>
        <v>4.0407144954348606E-2</v>
      </c>
      <c r="D44" s="235">
        <f t="shared" si="7"/>
        <v>4.0556138695981611E-2</v>
      </c>
      <c r="E44" s="235">
        <f t="shared" si="7"/>
        <v>4.0203937264198353E-2</v>
      </c>
      <c r="F44" s="235">
        <f t="shared" si="7"/>
        <v>4.0709604761613893E-2</v>
      </c>
      <c r="G44" s="235">
        <f t="shared" si="7"/>
        <v>4.0935236197777912E-2</v>
      </c>
      <c r="H44" s="235">
        <f t="shared" si="7"/>
        <v>4.1603355448159747E-2</v>
      </c>
      <c r="I44" s="235">
        <f t="shared" si="7"/>
        <v>4.1335256302236355E-2</v>
      </c>
      <c r="J44" s="235">
        <f t="shared" si="7"/>
        <v>4.1857284349970506E-2</v>
      </c>
      <c r="K44" s="235">
        <f t="shared" si="7"/>
        <v>4.211342870077818E-2</v>
      </c>
      <c r="L44" s="235">
        <f t="shared" si="7"/>
        <v>4.2428352167919806E-2</v>
      </c>
      <c r="M44" s="235">
        <f t="shared" si="7"/>
        <v>4.189912464009117E-2</v>
      </c>
      <c r="N44" s="235">
        <f t="shared" si="7"/>
        <v>4.2174594740561733E-2</v>
      </c>
      <c r="O44" s="235">
        <f t="shared" si="7"/>
        <v>4.2454330661799398E-2</v>
      </c>
      <c r="P44" s="235">
        <f t="shared" si="7"/>
        <v>4.2947802372405593E-2</v>
      </c>
      <c r="Q44" s="235">
        <f t="shared" si="7"/>
        <v>4.3243998716794164E-2</v>
      </c>
      <c r="R44" s="235">
        <f t="shared" si="7"/>
        <v>4.3111402848527706E-2</v>
      </c>
      <c r="S44" s="235">
        <f t="shared" si="7"/>
        <v>4.3317014585343559E-2</v>
      </c>
      <c r="T44" s="235">
        <f t="shared" si="7"/>
        <v>4.312652354510578E-2</v>
      </c>
      <c r="U44" s="235">
        <f t="shared" si="7"/>
        <v>4.3088974615378084E-2</v>
      </c>
      <c r="V44" s="235">
        <f t="shared" si="7"/>
        <v>4.2978078752737042E-2</v>
      </c>
      <c r="W44" s="235">
        <f t="shared" si="7"/>
        <v>4.276699890317677E-2</v>
      </c>
    </row>
    <row r="45" spans="1:23" ht="12" customHeight="1" x14ac:dyDescent="0.25">
      <c r="A45" s="202" t="s">
        <v>95</v>
      </c>
      <c r="B45" s="235">
        <f t="shared" ref="B45:W45" si="8">IF(B9=0,0,B9/B$5)</f>
        <v>2.6331000600405826E-2</v>
      </c>
      <c r="C45" s="235">
        <f t="shared" si="8"/>
        <v>2.6412467458825587E-2</v>
      </c>
      <c r="D45" s="235">
        <f t="shared" si="8"/>
        <v>2.6489928141422852E-2</v>
      </c>
      <c r="E45" s="235">
        <f t="shared" si="8"/>
        <v>2.6269101694322838E-2</v>
      </c>
      <c r="F45" s="235">
        <f t="shared" si="8"/>
        <v>2.6357915165319202E-2</v>
      </c>
      <c r="G45" s="235">
        <f t="shared" si="8"/>
        <v>2.6763597968470096E-2</v>
      </c>
      <c r="H45" s="235">
        <f t="shared" si="8"/>
        <v>2.7022412440566104E-2</v>
      </c>
      <c r="I45" s="235">
        <f t="shared" si="8"/>
        <v>2.6902279053536794E-2</v>
      </c>
      <c r="J45" s="235">
        <f t="shared" si="8"/>
        <v>2.7548239445638441E-2</v>
      </c>
      <c r="K45" s="235">
        <f t="shared" si="8"/>
        <v>2.8295759359791364E-2</v>
      </c>
      <c r="L45" s="235">
        <f t="shared" si="8"/>
        <v>2.8200932614991923E-2</v>
      </c>
      <c r="M45" s="235">
        <f t="shared" si="8"/>
        <v>2.7446771841708326E-2</v>
      </c>
      <c r="N45" s="235">
        <f t="shared" si="8"/>
        <v>2.7894384047398028E-2</v>
      </c>
      <c r="O45" s="235">
        <f t="shared" si="8"/>
        <v>2.8289554146562274E-2</v>
      </c>
      <c r="P45" s="235">
        <f t="shared" si="8"/>
        <v>2.8697706425607577E-2</v>
      </c>
      <c r="Q45" s="235">
        <f t="shared" si="8"/>
        <v>2.9005968990067941E-2</v>
      </c>
      <c r="R45" s="235">
        <f t="shared" si="8"/>
        <v>2.889252378527438E-2</v>
      </c>
      <c r="S45" s="235">
        <f t="shared" si="8"/>
        <v>2.9185147073640876E-2</v>
      </c>
      <c r="T45" s="235">
        <f t="shared" si="8"/>
        <v>2.9035376535797467E-2</v>
      </c>
      <c r="U45" s="235">
        <f t="shared" si="8"/>
        <v>2.9157952135815006E-2</v>
      </c>
      <c r="V45" s="235">
        <f t="shared" si="8"/>
        <v>2.9637375033444536E-2</v>
      </c>
      <c r="W45" s="235">
        <f t="shared" si="8"/>
        <v>2.9357751317627048E-2</v>
      </c>
    </row>
    <row r="46" spans="1:23" ht="12" customHeight="1" x14ac:dyDescent="0.25">
      <c r="A46" s="202" t="s">
        <v>96</v>
      </c>
      <c r="B46" s="235">
        <f t="shared" ref="B46:W46" si="9">IF(B10=0,0,B10/B$5)</f>
        <v>2.8157218852037386E-2</v>
      </c>
      <c r="C46" s="235">
        <f t="shared" si="9"/>
        <v>2.8329507516442236E-2</v>
      </c>
      <c r="D46" s="235">
        <f t="shared" si="9"/>
        <v>2.8444069435561239E-2</v>
      </c>
      <c r="E46" s="235">
        <f t="shared" si="9"/>
        <v>2.8074007538823168E-2</v>
      </c>
      <c r="F46" s="235">
        <f t="shared" si="9"/>
        <v>2.7493938204627144E-2</v>
      </c>
      <c r="G46" s="235">
        <f t="shared" si="9"/>
        <v>2.700800362997401E-2</v>
      </c>
      <c r="H46" s="235">
        <f t="shared" si="9"/>
        <v>2.6722633950525272E-2</v>
      </c>
      <c r="I46" s="235">
        <f t="shared" si="9"/>
        <v>2.6607126179324599E-2</v>
      </c>
      <c r="J46" s="235">
        <f t="shared" si="9"/>
        <v>2.6772258680733681E-2</v>
      </c>
      <c r="K46" s="235">
        <f t="shared" si="9"/>
        <v>2.7220397589300414E-2</v>
      </c>
      <c r="L46" s="235">
        <f t="shared" si="9"/>
        <v>2.7118580006048752E-2</v>
      </c>
      <c r="M46" s="235">
        <f t="shared" si="9"/>
        <v>2.6449793183453727E-2</v>
      </c>
      <c r="N46" s="235">
        <f t="shared" si="9"/>
        <v>2.6721509531092719E-2</v>
      </c>
      <c r="O46" s="235">
        <f t="shared" si="9"/>
        <v>2.6800392082117871E-2</v>
      </c>
      <c r="P46" s="235">
        <f t="shared" si="9"/>
        <v>2.7332772978842984E-2</v>
      </c>
      <c r="Q46" s="235">
        <f t="shared" si="9"/>
        <v>2.7019603573909621E-2</v>
      </c>
      <c r="R46" s="235">
        <f t="shared" si="9"/>
        <v>2.7246986920649485E-2</v>
      </c>
      <c r="S46" s="235">
        <f t="shared" si="9"/>
        <v>2.7397241732508511E-2</v>
      </c>
      <c r="T46" s="235">
        <f t="shared" si="9"/>
        <v>2.7367083985516103E-2</v>
      </c>
      <c r="U46" s="235">
        <f t="shared" si="9"/>
        <v>2.7566515987289333E-2</v>
      </c>
      <c r="V46" s="235">
        <f t="shared" si="9"/>
        <v>2.7791572364450633E-2</v>
      </c>
      <c r="W46" s="235">
        <f t="shared" si="9"/>
        <v>2.8199144915340837E-2</v>
      </c>
    </row>
    <row r="47" spans="1:23" ht="12" customHeight="1" x14ac:dyDescent="0.25">
      <c r="A47" s="40" t="str">
        <f>$A$16</f>
        <v>Steam processes</v>
      </c>
      <c r="B47" s="236">
        <f t="shared" ref="B47:W47" si="10">IF(B16=0,0,B16/B$5)</f>
        <v>0.34666443032854755</v>
      </c>
      <c r="C47" s="236">
        <f t="shared" si="10"/>
        <v>0.34248827190190018</v>
      </c>
      <c r="D47" s="236">
        <f t="shared" si="10"/>
        <v>0.34654388978432649</v>
      </c>
      <c r="E47" s="236">
        <f t="shared" si="10"/>
        <v>0.35300312990737315</v>
      </c>
      <c r="F47" s="236">
        <f t="shared" si="10"/>
        <v>0.34665105606532998</v>
      </c>
      <c r="G47" s="236">
        <f t="shared" si="10"/>
        <v>0.34621014198404143</v>
      </c>
      <c r="H47" s="236">
        <f t="shared" si="10"/>
        <v>0.34466521693649449</v>
      </c>
      <c r="I47" s="236">
        <f t="shared" si="10"/>
        <v>0.35000555957341384</v>
      </c>
      <c r="J47" s="236">
        <f t="shared" si="10"/>
        <v>0.3491781484320608</v>
      </c>
      <c r="K47" s="236">
        <f t="shared" si="10"/>
        <v>0.3705888220831674</v>
      </c>
      <c r="L47" s="236">
        <f t="shared" si="10"/>
        <v>0.3694087322694084</v>
      </c>
      <c r="M47" s="236">
        <f t="shared" si="10"/>
        <v>0.3653559106114197</v>
      </c>
      <c r="N47" s="236">
        <f t="shared" si="10"/>
        <v>0.37448734667412359</v>
      </c>
      <c r="O47" s="236">
        <f t="shared" si="10"/>
        <v>0.37807303983869639</v>
      </c>
      <c r="P47" s="236">
        <f t="shared" si="10"/>
        <v>0.37537442426918677</v>
      </c>
      <c r="Q47" s="236">
        <f t="shared" si="10"/>
        <v>0.37189576225476384</v>
      </c>
      <c r="R47" s="236">
        <f t="shared" si="10"/>
        <v>0.37364229196872167</v>
      </c>
      <c r="S47" s="236">
        <f t="shared" si="10"/>
        <v>0.37193532232102572</v>
      </c>
      <c r="T47" s="236">
        <f t="shared" si="10"/>
        <v>0.37094410457202642</v>
      </c>
      <c r="U47" s="236">
        <f t="shared" si="10"/>
        <v>0.37465004479978153</v>
      </c>
      <c r="V47" s="236">
        <f t="shared" si="10"/>
        <v>0.37987802529555287</v>
      </c>
      <c r="W47" s="236">
        <f t="shared" si="10"/>
        <v>0.37910668549173365</v>
      </c>
    </row>
    <row r="48" spans="1:23" ht="12" customHeight="1" x14ac:dyDescent="0.25">
      <c r="A48" s="41" t="str">
        <f>$A$27</f>
        <v>Other processes</v>
      </c>
      <c r="B48" s="237">
        <f t="shared" ref="B48:W48" si="11">IF(B27=0,0,B27/B$5)</f>
        <v>0.54580038688790677</v>
      </c>
      <c r="C48" s="237">
        <f t="shared" si="11"/>
        <v>0.54936631035303052</v>
      </c>
      <c r="D48" s="237">
        <f t="shared" si="11"/>
        <v>0.54493586286203277</v>
      </c>
      <c r="E48" s="237">
        <f t="shared" si="11"/>
        <v>0.53956921547746295</v>
      </c>
      <c r="F48" s="237">
        <f t="shared" si="11"/>
        <v>0.54577284609951915</v>
      </c>
      <c r="G48" s="237">
        <f t="shared" si="11"/>
        <v>0.5459641436811753</v>
      </c>
      <c r="H48" s="237">
        <f t="shared" si="11"/>
        <v>0.5468228367188529</v>
      </c>
      <c r="I48" s="237">
        <f t="shared" si="11"/>
        <v>0.54204393729971645</v>
      </c>
      <c r="J48" s="237">
        <f t="shared" si="11"/>
        <v>0.54129360999669451</v>
      </c>
      <c r="K48" s="237">
        <f t="shared" si="11"/>
        <v>0.51821981510838844</v>
      </c>
      <c r="L48" s="237">
        <f t="shared" si="11"/>
        <v>0.51930513512184084</v>
      </c>
      <c r="M48" s="237">
        <f t="shared" si="11"/>
        <v>0.52540079328255551</v>
      </c>
      <c r="N48" s="237">
        <f t="shared" si="11"/>
        <v>0.51519546085917178</v>
      </c>
      <c r="O48" s="237">
        <f t="shared" si="11"/>
        <v>0.51071113718285244</v>
      </c>
      <c r="P48" s="237">
        <f t="shared" si="11"/>
        <v>0.51189903737386921</v>
      </c>
      <c r="Q48" s="237">
        <f t="shared" si="11"/>
        <v>0.51502477592240803</v>
      </c>
      <c r="R48" s="237">
        <f t="shared" si="11"/>
        <v>0.51331811865319976</v>
      </c>
      <c r="S48" s="237">
        <f t="shared" si="11"/>
        <v>0.51432307941390765</v>
      </c>
      <c r="T48" s="237">
        <f t="shared" si="11"/>
        <v>0.51571065002444494</v>
      </c>
      <c r="U48" s="237">
        <f t="shared" si="11"/>
        <v>0.51164685371552576</v>
      </c>
      <c r="V48" s="237">
        <f t="shared" si="11"/>
        <v>0.50592062219569867</v>
      </c>
      <c r="W48" s="237">
        <f t="shared" si="11"/>
        <v>0.50680022396932956</v>
      </c>
    </row>
  </sheetData>
  <conditionalFormatting sqref="B28:V37 B6:V15">
    <cfRule type="cellIs" dxfId="672" priority="45" operator="lessThan">
      <formula>0</formula>
    </cfRule>
  </conditionalFormatting>
  <conditionalFormatting sqref="B37:V37">
    <cfRule type="cellIs" dxfId="671" priority="22" operator="lessThan">
      <formula>0</formula>
    </cfRule>
    <cfRule type="cellIs" dxfId="670" priority="28" operator="lessThan">
      <formula>0</formula>
    </cfRule>
    <cfRule type="cellIs" dxfId="669" priority="31" operator="lessThan">
      <formula>0</formula>
    </cfRule>
    <cfRule type="cellIs" dxfId="668" priority="34" operator="lessThan">
      <formula>0</formula>
    </cfRule>
    <cfRule type="cellIs" dxfId="667" priority="40" operator="lessThan">
      <formula>0</formula>
    </cfRule>
    <cfRule type="cellIs" dxfId="666" priority="43" operator="lessThan">
      <formula>0</formula>
    </cfRule>
  </conditionalFormatting>
  <conditionalFormatting sqref="B17:V26">
    <cfRule type="cellIs" dxfId="665" priority="29" operator="lessThan">
      <formula>0</formula>
    </cfRule>
    <cfRule type="cellIs" dxfId="664" priority="32" operator="lessThan">
      <formula>0</formula>
    </cfRule>
    <cfRule type="cellIs" dxfId="663" priority="44" operator="lessThan">
      <formula>0</formula>
    </cfRule>
  </conditionalFormatting>
  <conditionalFormatting sqref="B31:V31">
    <cfRule type="cellIs" dxfId="662" priority="30" operator="lessThan">
      <formula>0</formula>
    </cfRule>
    <cfRule type="cellIs" dxfId="661" priority="42" operator="lessThan">
      <formula>0</formula>
    </cfRule>
  </conditionalFormatting>
  <conditionalFormatting sqref="C17:L26">
    <cfRule type="cellIs" dxfId="660" priority="41" operator="lessThan">
      <formula>0</formula>
    </cfRule>
  </conditionalFormatting>
  <conditionalFormatting sqref="C42:L42">
    <cfRule type="cellIs" dxfId="659" priority="38" operator="lessThan">
      <formula>0</formula>
    </cfRule>
  </conditionalFormatting>
  <conditionalFormatting sqref="C42:L46">
    <cfRule type="cellIs" dxfId="658" priority="39" operator="lessThan">
      <formula>0</formula>
    </cfRule>
  </conditionalFormatting>
  <conditionalFormatting sqref="B42:V46">
    <cfRule type="cellIs" dxfId="657" priority="25" operator="lessThan">
      <formula>0</formula>
    </cfRule>
    <cfRule type="cellIs" dxfId="656" priority="27" operator="lessThan">
      <formula>0</formula>
    </cfRule>
    <cfRule type="cellIs" dxfId="655" priority="37" operator="lessThan">
      <formula>0</formula>
    </cfRule>
  </conditionalFormatting>
  <conditionalFormatting sqref="B42:V42">
    <cfRule type="cellIs" dxfId="654" priority="24" operator="lessThan">
      <formula>0</formula>
    </cfRule>
    <cfRule type="cellIs" dxfId="653" priority="26" operator="lessThan">
      <formula>0</formula>
    </cfRule>
    <cfRule type="cellIs" dxfId="652" priority="36" operator="lessThan">
      <formula>0</formula>
    </cfRule>
  </conditionalFormatting>
  <conditionalFormatting sqref="B28:V37">
    <cfRule type="cellIs" dxfId="651" priority="23" operator="lessThan">
      <formula>0</formula>
    </cfRule>
    <cfRule type="cellIs" dxfId="650" priority="33" operator="lessThan">
      <formula>0</formula>
    </cfRule>
    <cfRule type="cellIs" dxfId="649" priority="35" operator="lessThan">
      <formula>0</formula>
    </cfRule>
  </conditionalFormatting>
  <conditionalFormatting sqref="W28:W37 W6:W15">
    <cfRule type="cellIs" dxfId="648" priority="21" operator="lessThan">
      <formula>0</formula>
    </cfRule>
  </conditionalFormatting>
  <conditionalFormatting sqref="W37">
    <cfRule type="cellIs" dxfId="647" priority="1" operator="lessThan">
      <formula>0</formula>
    </cfRule>
    <cfRule type="cellIs" dxfId="646" priority="7" operator="lessThan">
      <formula>0</formula>
    </cfRule>
    <cfRule type="cellIs" dxfId="645" priority="10" operator="lessThan">
      <formula>0</formula>
    </cfRule>
    <cfRule type="cellIs" dxfId="644" priority="13" operator="lessThan">
      <formula>0</formula>
    </cfRule>
    <cfRule type="cellIs" dxfId="643" priority="17" operator="lessThan">
      <formula>0</formula>
    </cfRule>
    <cfRule type="cellIs" dxfId="642" priority="19" operator="lessThan">
      <formula>0</formula>
    </cfRule>
  </conditionalFormatting>
  <conditionalFormatting sqref="W17:W26">
    <cfRule type="cellIs" dxfId="641" priority="8" operator="lessThan">
      <formula>0</formula>
    </cfRule>
    <cfRule type="cellIs" dxfId="640" priority="11" operator="lessThan">
      <formula>0</formula>
    </cfRule>
    <cfRule type="cellIs" dxfId="639" priority="20" operator="lessThan">
      <formula>0</formula>
    </cfRule>
  </conditionalFormatting>
  <conditionalFormatting sqref="W31">
    <cfRule type="cellIs" dxfId="638" priority="9" operator="lessThan">
      <formula>0</formula>
    </cfRule>
    <cfRule type="cellIs" dxfId="637" priority="18" operator="lessThan">
      <formula>0</formula>
    </cfRule>
  </conditionalFormatting>
  <conditionalFormatting sqref="W42:W46">
    <cfRule type="cellIs" dxfId="636" priority="4" operator="lessThan">
      <formula>0</formula>
    </cfRule>
    <cfRule type="cellIs" dxfId="635" priority="6" operator="lessThan">
      <formula>0</formula>
    </cfRule>
    <cfRule type="cellIs" dxfId="634" priority="16" operator="lessThan">
      <formula>0</formula>
    </cfRule>
  </conditionalFormatting>
  <conditionalFormatting sqref="W42">
    <cfRule type="cellIs" dxfId="633" priority="3" operator="lessThan">
      <formula>0</formula>
    </cfRule>
    <cfRule type="cellIs" dxfId="632" priority="5" operator="lessThan">
      <formula>0</formula>
    </cfRule>
    <cfRule type="cellIs" dxfId="631" priority="15" operator="lessThan">
      <formula>0</formula>
    </cfRule>
  </conditionalFormatting>
  <conditionalFormatting sqref="W28:W37">
    <cfRule type="cellIs" dxfId="630" priority="2" operator="lessThan">
      <formula>0</formula>
    </cfRule>
    <cfRule type="cellIs" dxfId="629" priority="12" operator="lessThan">
      <formula>0</formula>
    </cfRule>
    <cfRule type="cellIs" dxfId="628" priority="1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DA5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index!$A$1&amp;": Industry Summary / CO2 emissions"</f>
        <v>EU27: Industry Summary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5" customHeight="1" x14ac:dyDescent="0.25">
      <c r="A3" s="32" t="s">
        <v>104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5" spans="1:105" ht="15" customHeight="1" x14ac:dyDescent="0.25">
      <c r="A5" s="34" t="s">
        <v>91</v>
      </c>
      <c r="B5" s="225">
        <f t="shared" ref="B5:W5" si="0">SUM(B6:B10,B16,B27,B38)</f>
        <v>791136.81568332796</v>
      </c>
      <c r="C5" s="225">
        <f t="shared" si="0"/>
        <v>768684.56591611402</v>
      </c>
      <c r="D5" s="225">
        <f t="shared" si="0"/>
        <v>762228.37765241158</v>
      </c>
      <c r="E5" s="225">
        <f t="shared" si="0"/>
        <v>778397.89100404619</v>
      </c>
      <c r="F5" s="225">
        <f t="shared" si="0"/>
        <v>774095.14807669329</v>
      </c>
      <c r="G5" s="225">
        <f t="shared" si="0"/>
        <v>764987.60836007237</v>
      </c>
      <c r="H5" s="225">
        <f t="shared" si="0"/>
        <v>755522.90525867674</v>
      </c>
      <c r="I5" s="225">
        <f t="shared" si="0"/>
        <v>760504.54001138883</v>
      </c>
      <c r="J5" s="225">
        <f t="shared" si="0"/>
        <v>723368.5949221442</v>
      </c>
      <c r="K5" s="225">
        <f t="shared" si="0"/>
        <v>587560.96930545848</v>
      </c>
      <c r="L5" s="225">
        <f t="shared" si="0"/>
        <v>631806.05618638801</v>
      </c>
      <c r="M5" s="225">
        <f t="shared" si="0"/>
        <v>631670.96366431948</v>
      </c>
      <c r="N5" s="225">
        <f t="shared" si="0"/>
        <v>605442.89660816977</v>
      </c>
      <c r="O5" s="225">
        <f t="shared" si="0"/>
        <v>594869.92967302154</v>
      </c>
      <c r="P5" s="225">
        <f t="shared" si="0"/>
        <v>591921.38851560326</v>
      </c>
      <c r="Q5" s="225">
        <f t="shared" si="0"/>
        <v>590383.46918205975</v>
      </c>
      <c r="R5" s="225">
        <f t="shared" si="0"/>
        <v>595311.76064644055</v>
      </c>
      <c r="S5" s="225">
        <f t="shared" si="0"/>
        <v>605113.37464162521</v>
      </c>
      <c r="T5" s="225">
        <f t="shared" si="0"/>
        <v>609050.4277643197</v>
      </c>
      <c r="U5" s="225">
        <f t="shared" si="0"/>
        <v>591843.951977922</v>
      </c>
      <c r="V5" s="225">
        <f t="shared" si="0"/>
        <v>562132.50971179572</v>
      </c>
      <c r="W5" s="225">
        <f t="shared" si="0"/>
        <v>600538.61450959416</v>
      </c>
      <c r="DA5" s="89"/>
    </row>
    <row r="6" spans="1:105" ht="12" customHeight="1" x14ac:dyDescent="0.25">
      <c r="A6" s="202" t="s">
        <v>92</v>
      </c>
      <c r="B6" s="226">
        <v>0</v>
      </c>
      <c r="C6" s="226">
        <v>0</v>
      </c>
      <c r="D6" s="226">
        <v>0</v>
      </c>
      <c r="E6" s="226">
        <v>0</v>
      </c>
      <c r="F6" s="226">
        <v>0</v>
      </c>
      <c r="G6" s="226">
        <v>0</v>
      </c>
      <c r="H6" s="226">
        <v>0</v>
      </c>
      <c r="I6" s="226">
        <v>0</v>
      </c>
      <c r="J6" s="226">
        <v>0</v>
      </c>
      <c r="K6" s="226">
        <v>0</v>
      </c>
      <c r="L6" s="226">
        <v>0</v>
      </c>
      <c r="M6" s="226">
        <v>0</v>
      </c>
      <c r="N6" s="226">
        <v>0</v>
      </c>
      <c r="O6" s="226">
        <v>0</v>
      </c>
      <c r="P6" s="226">
        <v>0</v>
      </c>
      <c r="Q6" s="226">
        <v>0</v>
      </c>
      <c r="R6" s="226">
        <v>0</v>
      </c>
      <c r="S6" s="226">
        <v>0</v>
      </c>
      <c r="T6" s="226">
        <v>0</v>
      </c>
      <c r="U6" s="226">
        <v>0</v>
      </c>
      <c r="V6" s="226">
        <v>0</v>
      </c>
      <c r="W6" s="226">
        <v>0</v>
      </c>
      <c r="DA6" s="174"/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/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/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/>
    </row>
    <row r="10" spans="1:105" ht="12" customHeight="1" x14ac:dyDescent="0.25">
      <c r="A10" s="36" t="s">
        <v>96</v>
      </c>
      <c r="B10" s="227">
        <f t="shared" ref="B10:W10" si="1">SUM(B11:B15)</f>
        <v>8698.9249376237185</v>
      </c>
      <c r="C10" s="227">
        <f t="shared" si="1"/>
        <v>8624.1966594024871</v>
      </c>
      <c r="D10" s="227">
        <f t="shared" si="1"/>
        <v>8591.5541146195173</v>
      </c>
      <c r="E10" s="227">
        <f t="shared" si="1"/>
        <v>8964.8875846187257</v>
      </c>
      <c r="F10" s="227">
        <f t="shared" si="1"/>
        <v>8212.806865780718</v>
      </c>
      <c r="G10" s="227">
        <f t="shared" si="1"/>
        <v>7914.9957043339436</v>
      </c>
      <c r="H10" s="227">
        <f t="shared" si="1"/>
        <v>7198.242580883576</v>
      </c>
      <c r="I10" s="227">
        <f t="shared" si="1"/>
        <v>7397.5171718994325</v>
      </c>
      <c r="J10" s="227">
        <f t="shared" si="1"/>
        <v>6980.4565584475058</v>
      </c>
      <c r="K10" s="227">
        <f t="shared" si="1"/>
        <v>6167.8691532799648</v>
      </c>
      <c r="L10" s="227">
        <f t="shared" si="1"/>
        <v>6516.1654991739561</v>
      </c>
      <c r="M10" s="227">
        <f t="shared" si="1"/>
        <v>6480.3863125087164</v>
      </c>
      <c r="N10" s="227">
        <f t="shared" si="1"/>
        <v>6451.7493892691109</v>
      </c>
      <c r="O10" s="227">
        <f t="shared" si="1"/>
        <v>6371.6882289711648</v>
      </c>
      <c r="P10" s="227">
        <f t="shared" si="1"/>
        <v>5949.7100341712039</v>
      </c>
      <c r="Q10" s="227">
        <f t="shared" si="1"/>
        <v>5749.1815699502667</v>
      </c>
      <c r="R10" s="227">
        <f t="shared" si="1"/>
        <v>5934.8189532758915</v>
      </c>
      <c r="S10" s="227">
        <f t="shared" si="1"/>
        <v>6018.7455161808384</v>
      </c>
      <c r="T10" s="227">
        <f t="shared" si="1"/>
        <v>5958.7720509759984</v>
      </c>
      <c r="U10" s="227">
        <f t="shared" si="1"/>
        <v>5826.1385367368648</v>
      </c>
      <c r="V10" s="227">
        <f t="shared" si="1"/>
        <v>5710.766964746259</v>
      </c>
      <c r="W10" s="227">
        <f t="shared" si="1"/>
        <v>6502.8237767174005</v>
      </c>
      <c r="DA10" s="90"/>
    </row>
    <row r="11" spans="1:105" ht="12" customHeight="1" x14ac:dyDescent="0.25">
      <c r="A11" s="37" t="s">
        <v>83</v>
      </c>
      <c r="B11" s="228">
        <v>1048.5680715714441</v>
      </c>
      <c r="C11" s="228">
        <v>1142.2448629180637</v>
      </c>
      <c r="D11" s="228">
        <v>1031.950379363009</v>
      </c>
      <c r="E11" s="228">
        <v>1027.7407235534608</v>
      </c>
      <c r="F11" s="228">
        <v>932.54037618367784</v>
      </c>
      <c r="G11" s="228">
        <v>917.69898799248801</v>
      </c>
      <c r="H11" s="228">
        <v>765.70856749046823</v>
      </c>
      <c r="I11" s="228">
        <v>791.59571206766952</v>
      </c>
      <c r="J11" s="228">
        <v>702.73771063482275</v>
      </c>
      <c r="K11" s="228">
        <v>631.11721611916198</v>
      </c>
      <c r="L11" s="228">
        <v>634.0348275652309</v>
      </c>
      <c r="M11" s="228">
        <v>603.73653689252933</v>
      </c>
      <c r="N11" s="228">
        <v>540.50306599331998</v>
      </c>
      <c r="O11" s="228">
        <v>456.10445755402202</v>
      </c>
      <c r="P11" s="228">
        <v>411.83139287230767</v>
      </c>
      <c r="Q11" s="228">
        <v>398.80542490988967</v>
      </c>
      <c r="R11" s="228">
        <v>398.28727200127537</v>
      </c>
      <c r="S11" s="228">
        <v>378.9172775092992</v>
      </c>
      <c r="T11" s="228">
        <v>495.09377084333346</v>
      </c>
      <c r="U11" s="228">
        <v>480.44369914430081</v>
      </c>
      <c r="V11" s="228">
        <v>481.54407288834273</v>
      </c>
      <c r="W11" s="228">
        <v>490.98656461892813</v>
      </c>
      <c r="DA11" s="69"/>
    </row>
    <row r="12" spans="1:105" ht="12" customHeight="1" x14ac:dyDescent="0.25">
      <c r="A12" s="37" t="s">
        <v>72</v>
      </c>
      <c r="B12" s="228">
        <v>7650.3568660522742</v>
      </c>
      <c r="C12" s="228">
        <v>7481.9517964844226</v>
      </c>
      <c r="D12" s="228">
        <v>7559.6037352565081</v>
      </c>
      <c r="E12" s="228">
        <v>7937.1468610652646</v>
      </c>
      <c r="F12" s="228">
        <v>7280.2664895970402</v>
      </c>
      <c r="G12" s="228">
        <v>6997.296716341456</v>
      </c>
      <c r="H12" s="228">
        <v>6432.5340133931077</v>
      </c>
      <c r="I12" s="228">
        <v>6605.9214598317631</v>
      </c>
      <c r="J12" s="228">
        <v>6277.7188478126827</v>
      </c>
      <c r="K12" s="228">
        <v>5536.7519371608032</v>
      </c>
      <c r="L12" s="228">
        <v>5882.1306716087247</v>
      </c>
      <c r="M12" s="228">
        <v>5876.6497756161871</v>
      </c>
      <c r="N12" s="228">
        <v>5911.2463232757909</v>
      </c>
      <c r="O12" s="228">
        <v>5915.583771417143</v>
      </c>
      <c r="P12" s="228">
        <v>5537.8786412988966</v>
      </c>
      <c r="Q12" s="228">
        <v>5350.3761450403772</v>
      </c>
      <c r="R12" s="228">
        <v>5536.5316812746159</v>
      </c>
      <c r="S12" s="228">
        <v>5639.8282386715391</v>
      </c>
      <c r="T12" s="228">
        <v>5463.6782801326653</v>
      </c>
      <c r="U12" s="228">
        <v>5345.694837592564</v>
      </c>
      <c r="V12" s="228">
        <v>5229.2228918579167</v>
      </c>
      <c r="W12" s="228">
        <v>6011.8372120984723</v>
      </c>
      <c r="DA12" s="69"/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/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/>
    </row>
    <row r="15" spans="1:105" ht="12" customHeight="1" x14ac:dyDescent="0.25">
      <c r="A15" s="38" t="s">
        <v>38</v>
      </c>
      <c r="B15" s="229">
        <v>0</v>
      </c>
      <c r="C15" s="229">
        <v>0</v>
      </c>
      <c r="D15" s="229">
        <v>0</v>
      </c>
      <c r="E15" s="229">
        <v>0</v>
      </c>
      <c r="F15" s="229">
        <v>0</v>
      </c>
      <c r="G15" s="229">
        <v>0</v>
      </c>
      <c r="H15" s="229">
        <v>0</v>
      </c>
      <c r="I15" s="229">
        <v>0</v>
      </c>
      <c r="J15" s="229">
        <v>0</v>
      </c>
      <c r="K15" s="229">
        <v>0</v>
      </c>
      <c r="L15" s="229">
        <v>0</v>
      </c>
      <c r="M15" s="229">
        <v>0</v>
      </c>
      <c r="N15" s="229">
        <v>0</v>
      </c>
      <c r="O15" s="229">
        <v>0</v>
      </c>
      <c r="P15" s="229">
        <v>0</v>
      </c>
      <c r="Q15" s="229">
        <v>0</v>
      </c>
      <c r="R15" s="229">
        <v>0</v>
      </c>
      <c r="S15" s="229">
        <v>0</v>
      </c>
      <c r="T15" s="229">
        <v>0</v>
      </c>
      <c r="U15" s="229">
        <v>0</v>
      </c>
      <c r="V15" s="229">
        <v>0</v>
      </c>
      <c r="W15" s="229">
        <v>0</v>
      </c>
      <c r="DA15" s="91"/>
    </row>
    <row r="16" spans="1:105" ht="12" customHeight="1" x14ac:dyDescent="0.25">
      <c r="A16" s="39" t="s">
        <v>98</v>
      </c>
      <c r="B16" s="230">
        <f t="shared" ref="B16:W16" si="2">SUM(B17:B26)</f>
        <v>177023.1849043495</v>
      </c>
      <c r="C16" s="230">
        <f t="shared" si="2"/>
        <v>173694.36276453172</v>
      </c>
      <c r="D16" s="230">
        <f t="shared" si="2"/>
        <v>173331.72639869977</v>
      </c>
      <c r="E16" s="230">
        <f t="shared" si="2"/>
        <v>174510.07719804009</v>
      </c>
      <c r="F16" s="230">
        <f t="shared" si="2"/>
        <v>162183.59670759019</v>
      </c>
      <c r="G16" s="230">
        <f t="shared" si="2"/>
        <v>159332.57939056458</v>
      </c>
      <c r="H16" s="230">
        <f t="shared" si="2"/>
        <v>151529.3122839125</v>
      </c>
      <c r="I16" s="230">
        <f t="shared" si="2"/>
        <v>151507.37150827012</v>
      </c>
      <c r="J16" s="230">
        <f t="shared" si="2"/>
        <v>145595.63665164146</v>
      </c>
      <c r="K16" s="230">
        <f t="shared" si="2"/>
        <v>129220.56145772945</v>
      </c>
      <c r="L16" s="230">
        <f t="shared" si="2"/>
        <v>137097.49764498457</v>
      </c>
      <c r="M16" s="230">
        <f t="shared" si="2"/>
        <v>132406.77895651391</v>
      </c>
      <c r="N16" s="230">
        <f t="shared" si="2"/>
        <v>131815.66837844744</v>
      </c>
      <c r="O16" s="230">
        <f t="shared" si="2"/>
        <v>128966.90573214587</v>
      </c>
      <c r="P16" s="230">
        <f t="shared" si="2"/>
        <v>126665.63527767373</v>
      </c>
      <c r="Q16" s="230">
        <f t="shared" si="2"/>
        <v>124664.9341114812</v>
      </c>
      <c r="R16" s="230">
        <f t="shared" si="2"/>
        <v>125847.52214962192</v>
      </c>
      <c r="S16" s="230">
        <f t="shared" si="2"/>
        <v>126192.58275200197</v>
      </c>
      <c r="T16" s="230">
        <f t="shared" si="2"/>
        <v>126603.16459902785</v>
      </c>
      <c r="U16" s="230">
        <f t="shared" si="2"/>
        <v>123097.88163247475</v>
      </c>
      <c r="V16" s="230">
        <f t="shared" si="2"/>
        <v>120436.91246859732</v>
      </c>
      <c r="W16" s="230">
        <f t="shared" si="2"/>
        <v>130420.97116332936</v>
      </c>
      <c r="DA16" s="92"/>
    </row>
    <row r="17" spans="1:105" ht="12" customHeight="1" x14ac:dyDescent="0.25">
      <c r="A17" s="46" t="s">
        <v>30</v>
      </c>
      <c r="B17" s="231">
        <v>27143.101563832013</v>
      </c>
      <c r="C17" s="231">
        <v>24789.048534532143</v>
      </c>
      <c r="D17" s="231">
        <v>23588.51424750865</v>
      </c>
      <c r="E17" s="231">
        <v>22703.156359010281</v>
      </c>
      <c r="F17" s="231">
        <v>22146.951673454892</v>
      </c>
      <c r="G17" s="231">
        <v>21984.405148081121</v>
      </c>
      <c r="H17" s="231">
        <v>20905.176958103355</v>
      </c>
      <c r="I17" s="231">
        <v>19739.434049297422</v>
      </c>
      <c r="J17" s="231">
        <v>19454.228678689029</v>
      </c>
      <c r="K17" s="231">
        <v>17618.430109266337</v>
      </c>
      <c r="L17" s="231">
        <v>17502.573941777977</v>
      </c>
      <c r="M17" s="231">
        <v>17232.603858440158</v>
      </c>
      <c r="N17" s="231">
        <v>17156.861974689476</v>
      </c>
      <c r="O17" s="231">
        <v>16758.889542320245</v>
      </c>
      <c r="P17" s="231">
        <v>16515.496643660666</v>
      </c>
      <c r="Q17" s="231">
        <v>17428.843873665497</v>
      </c>
      <c r="R17" s="231">
        <v>17057.098097999376</v>
      </c>
      <c r="S17" s="231">
        <v>17116.898910626071</v>
      </c>
      <c r="T17" s="231">
        <v>16121.387489948269</v>
      </c>
      <c r="U17" s="231">
        <v>14352.869450197788</v>
      </c>
      <c r="V17" s="231">
        <v>13109.434435090257</v>
      </c>
      <c r="W17" s="231">
        <v>12505.128819938871</v>
      </c>
      <c r="DA17" s="73"/>
    </row>
    <row r="18" spans="1:105" ht="12" customHeight="1" x14ac:dyDescent="0.25">
      <c r="A18" s="46" t="s">
        <v>32</v>
      </c>
      <c r="B18" s="231">
        <v>7019.4093004791466</v>
      </c>
      <c r="C18" s="231">
        <v>7705.1927807994334</v>
      </c>
      <c r="D18" s="231">
        <v>8384.5095321595527</v>
      </c>
      <c r="E18" s="231">
        <v>10042.891038719028</v>
      </c>
      <c r="F18" s="231">
        <v>8944.0837286390179</v>
      </c>
      <c r="G18" s="231">
        <v>8320.7867327990734</v>
      </c>
      <c r="H18" s="231">
        <v>9466.0972761590856</v>
      </c>
      <c r="I18" s="231">
        <v>11292.834202557291</v>
      </c>
      <c r="J18" s="231">
        <v>9940.5690739171405</v>
      </c>
      <c r="K18" s="231">
        <v>8918.5737139179128</v>
      </c>
      <c r="L18" s="231">
        <v>9303.43262975783</v>
      </c>
      <c r="M18" s="231">
        <v>8194.541437438118</v>
      </c>
      <c r="N18" s="231">
        <v>8633.1864268779937</v>
      </c>
      <c r="O18" s="231">
        <v>7890.2682163184281</v>
      </c>
      <c r="P18" s="231">
        <v>8125.0277299186873</v>
      </c>
      <c r="Q18" s="231">
        <v>8331.9228287978549</v>
      </c>
      <c r="R18" s="231">
        <v>8935.8281395177528</v>
      </c>
      <c r="S18" s="231">
        <v>8893.3207910379097</v>
      </c>
      <c r="T18" s="231">
        <v>9112.7140991979559</v>
      </c>
      <c r="U18" s="231">
        <v>9356.8064716776607</v>
      </c>
      <c r="V18" s="231">
        <v>9943.9743743970994</v>
      </c>
      <c r="W18" s="231">
        <v>9545.7947500775226</v>
      </c>
      <c r="DA18" s="73"/>
    </row>
    <row r="19" spans="1:105" ht="12" customHeight="1" x14ac:dyDescent="0.25">
      <c r="A19" s="46" t="s">
        <v>33</v>
      </c>
      <c r="B19" s="231">
        <v>4920.7890332243805</v>
      </c>
      <c r="C19" s="231">
        <v>5305.0819261466086</v>
      </c>
      <c r="D19" s="231">
        <v>4728.7909059572412</v>
      </c>
      <c r="E19" s="231">
        <v>4119.2899678780987</v>
      </c>
      <c r="F19" s="231">
        <v>3638.4988676617713</v>
      </c>
      <c r="G19" s="231">
        <v>3628.8724652644796</v>
      </c>
      <c r="H19" s="231">
        <v>3664.0508772428807</v>
      </c>
      <c r="I19" s="231">
        <v>3609.9961259902038</v>
      </c>
      <c r="J19" s="231">
        <v>3407.2076138215734</v>
      </c>
      <c r="K19" s="231">
        <v>3106.9024674736279</v>
      </c>
      <c r="L19" s="231">
        <v>3223.6055015428838</v>
      </c>
      <c r="M19" s="231">
        <v>3026.0593714627494</v>
      </c>
      <c r="N19" s="231">
        <v>2976.9952923890992</v>
      </c>
      <c r="O19" s="231">
        <v>2764.5199276266976</v>
      </c>
      <c r="P19" s="231">
        <v>2892.3749180504587</v>
      </c>
      <c r="Q19" s="231">
        <v>2657.9767220478107</v>
      </c>
      <c r="R19" s="231">
        <v>2713.6158484506263</v>
      </c>
      <c r="S19" s="231">
        <v>2764.3443550148872</v>
      </c>
      <c r="T19" s="231">
        <v>2971.2044394787085</v>
      </c>
      <c r="U19" s="231">
        <v>2999.2726732189544</v>
      </c>
      <c r="V19" s="231">
        <v>2734.7769181348717</v>
      </c>
      <c r="W19" s="231">
        <v>2844.4332482875516</v>
      </c>
      <c r="DA19" s="73"/>
    </row>
    <row r="20" spans="1:105" ht="12" customHeight="1" x14ac:dyDescent="0.25">
      <c r="A20" s="46" t="s">
        <v>83</v>
      </c>
      <c r="B20" s="231">
        <v>10324.388289772063</v>
      </c>
      <c r="C20" s="231">
        <v>11293.878075918808</v>
      </c>
      <c r="D20" s="231">
        <v>10343.279396221342</v>
      </c>
      <c r="E20" s="231">
        <v>10403.962456198931</v>
      </c>
      <c r="F20" s="231">
        <v>10082.444415251528</v>
      </c>
      <c r="G20" s="231">
        <v>10177.166062061107</v>
      </c>
      <c r="H20" s="231">
        <v>8598.6728824686925</v>
      </c>
      <c r="I20" s="231">
        <v>9025.5674893082269</v>
      </c>
      <c r="J20" s="231">
        <v>8505.2575549804842</v>
      </c>
      <c r="K20" s="231">
        <v>7137.1097103121147</v>
      </c>
      <c r="L20" s="231">
        <v>7468.0230409322558</v>
      </c>
      <c r="M20" s="231">
        <v>7047.1089709711832</v>
      </c>
      <c r="N20" s="231">
        <v>6500.1446609466602</v>
      </c>
      <c r="O20" s="231">
        <v>5744.5325822185287</v>
      </c>
      <c r="P20" s="231">
        <v>5346.5715986350078</v>
      </c>
      <c r="Q20" s="231">
        <v>5352.7361100128355</v>
      </c>
      <c r="R20" s="231">
        <v>5260.1271239609468</v>
      </c>
      <c r="S20" s="231">
        <v>5163.4493136902965</v>
      </c>
      <c r="T20" s="231">
        <v>7032.4105795640571</v>
      </c>
      <c r="U20" s="231">
        <v>6810.4663516269666</v>
      </c>
      <c r="V20" s="231">
        <v>6746.4650155849222</v>
      </c>
      <c r="W20" s="231">
        <v>6789.0932204414585</v>
      </c>
      <c r="DA20" s="73"/>
    </row>
    <row r="21" spans="1:105" ht="12" customHeight="1" x14ac:dyDescent="0.25">
      <c r="A21" s="46" t="s">
        <v>70</v>
      </c>
      <c r="B21" s="231">
        <v>26410.140154994722</v>
      </c>
      <c r="C21" s="231">
        <v>26521.436886211202</v>
      </c>
      <c r="D21" s="231">
        <v>25346.069470922714</v>
      </c>
      <c r="E21" s="231">
        <v>25953.793555064083</v>
      </c>
      <c r="F21" s="231">
        <v>22236.104287119426</v>
      </c>
      <c r="G21" s="231">
        <v>19399.76080456495</v>
      </c>
      <c r="H21" s="231">
        <v>19808.687840928786</v>
      </c>
      <c r="I21" s="231">
        <v>18033.790383208205</v>
      </c>
      <c r="J21" s="231">
        <v>16661.425731801399</v>
      </c>
      <c r="K21" s="231">
        <v>12865.876577641642</v>
      </c>
      <c r="L21" s="231">
        <v>10972.290560906162</v>
      </c>
      <c r="M21" s="231">
        <v>9778.3920822333039</v>
      </c>
      <c r="N21" s="231">
        <v>8443.004076988922</v>
      </c>
      <c r="O21" s="231">
        <v>7577.3723059915028</v>
      </c>
      <c r="P21" s="231">
        <v>6613.4366134855463</v>
      </c>
      <c r="Q21" s="231">
        <v>6867.7094294754952</v>
      </c>
      <c r="R21" s="231">
        <v>5814.1591760552064</v>
      </c>
      <c r="S21" s="231">
        <v>5082.9264626253471</v>
      </c>
      <c r="T21" s="231">
        <v>4759.0357411495806</v>
      </c>
      <c r="U21" s="231">
        <v>4050.656899238119</v>
      </c>
      <c r="V21" s="231">
        <v>3667.2061853795221</v>
      </c>
      <c r="W21" s="231">
        <v>4005.4862284197802</v>
      </c>
      <c r="DA21" s="73"/>
    </row>
    <row r="22" spans="1:105" ht="12" customHeight="1" x14ac:dyDescent="0.25">
      <c r="A22" s="46" t="s">
        <v>34</v>
      </c>
      <c r="B22" s="231">
        <v>9700.9136424892822</v>
      </c>
      <c r="C22" s="231">
        <v>6157.8345874546631</v>
      </c>
      <c r="D22" s="231">
        <v>6379.8049351420796</v>
      </c>
      <c r="E22" s="231">
        <v>7133.9182143470061</v>
      </c>
      <c r="F22" s="231">
        <v>6604.0762239894157</v>
      </c>
      <c r="G22" s="231">
        <v>6115.884691157451</v>
      </c>
      <c r="H22" s="231">
        <v>6168.3558357304255</v>
      </c>
      <c r="I22" s="231">
        <v>6014.5344753125264</v>
      </c>
      <c r="J22" s="231">
        <v>5445.7123343648109</v>
      </c>
      <c r="K22" s="231">
        <v>8199.1672844793047</v>
      </c>
      <c r="L22" s="231">
        <v>8640.7709669360192</v>
      </c>
      <c r="M22" s="231">
        <v>6951.5687973906752</v>
      </c>
      <c r="N22" s="231">
        <v>8246.4880903371122</v>
      </c>
      <c r="O22" s="231">
        <v>7092.332762006863</v>
      </c>
      <c r="P22" s="231">
        <v>7501.2081533992559</v>
      </c>
      <c r="Q22" s="231">
        <v>6689.4934850561112</v>
      </c>
      <c r="R22" s="231">
        <v>6529.8540680226151</v>
      </c>
      <c r="S22" s="231">
        <v>5989.0348017776714</v>
      </c>
      <c r="T22" s="231">
        <v>6737.7859146589635</v>
      </c>
      <c r="U22" s="231">
        <v>6176.3441149296805</v>
      </c>
      <c r="V22" s="231">
        <v>6085.802498589579</v>
      </c>
      <c r="W22" s="231">
        <v>7215.1021919806726</v>
      </c>
      <c r="DA22" s="73"/>
    </row>
    <row r="23" spans="1:105" ht="12" customHeight="1" x14ac:dyDescent="0.25">
      <c r="A23" s="46" t="s">
        <v>72</v>
      </c>
      <c r="B23" s="231">
        <v>84173.25377115536</v>
      </c>
      <c r="C23" s="231">
        <v>84553.259564405875</v>
      </c>
      <c r="D23" s="231">
        <v>86943.491422390085</v>
      </c>
      <c r="E23" s="231">
        <v>86539.849594917658</v>
      </c>
      <c r="F23" s="231">
        <v>80687.924024472741</v>
      </c>
      <c r="G23" s="231">
        <v>82801.30422388915</v>
      </c>
      <c r="H23" s="231">
        <v>75496.380670975108</v>
      </c>
      <c r="I23" s="231">
        <v>76936.95162824716</v>
      </c>
      <c r="J23" s="231">
        <v>75557.391587771242</v>
      </c>
      <c r="K23" s="231">
        <v>65812.184494943387</v>
      </c>
      <c r="L23" s="231">
        <v>73237.981420922355</v>
      </c>
      <c r="M23" s="231">
        <v>73196.900718698787</v>
      </c>
      <c r="N23" s="231">
        <v>72958.39913838917</v>
      </c>
      <c r="O23" s="231">
        <v>74098.384099589719</v>
      </c>
      <c r="P23" s="231">
        <v>72472.378668792167</v>
      </c>
      <c r="Q23" s="231">
        <v>69722.779131179006</v>
      </c>
      <c r="R23" s="231">
        <v>71345.84906099709</v>
      </c>
      <c r="S23" s="231">
        <v>73321.491452615694</v>
      </c>
      <c r="T23" s="231">
        <v>71851.114011228026</v>
      </c>
      <c r="U23" s="231">
        <v>71720.272317155759</v>
      </c>
      <c r="V23" s="231">
        <v>70167.212258619445</v>
      </c>
      <c r="W23" s="231">
        <v>79591.407526899915</v>
      </c>
      <c r="DA23" s="73"/>
    </row>
    <row r="24" spans="1:105" ht="12" customHeight="1" x14ac:dyDescent="0.25">
      <c r="A24" s="46" t="s">
        <v>36</v>
      </c>
      <c r="B24" s="231">
        <v>5683.558618164232</v>
      </c>
      <c r="C24" s="231">
        <v>5509.8762371396078</v>
      </c>
      <c r="D24" s="231">
        <v>5430.9045537800193</v>
      </c>
      <c r="E24" s="231">
        <v>4746.1748639817934</v>
      </c>
      <c r="F24" s="231">
        <v>4780.6069331897588</v>
      </c>
      <c r="G24" s="231">
        <v>4400.4101768323517</v>
      </c>
      <c r="H24" s="231">
        <v>4647.7922770243204</v>
      </c>
      <c r="I24" s="231">
        <v>4369.5785007009572</v>
      </c>
      <c r="J24" s="231">
        <v>3960.6631848667434</v>
      </c>
      <c r="K24" s="231">
        <v>2742.4966849726347</v>
      </c>
      <c r="L24" s="231">
        <v>3477.7970942849038</v>
      </c>
      <c r="M24" s="231">
        <v>3672.5647423520136</v>
      </c>
      <c r="N24" s="231">
        <v>3399.378751537583</v>
      </c>
      <c r="O24" s="231">
        <v>3440.5809252818208</v>
      </c>
      <c r="P24" s="231">
        <v>3466.6193691456801</v>
      </c>
      <c r="Q24" s="231">
        <v>3471.7033477347018</v>
      </c>
      <c r="R24" s="231">
        <v>3330.8126102380365</v>
      </c>
      <c r="S24" s="231">
        <v>3363.0379822330692</v>
      </c>
      <c r="T24" s="231">
        <v>3616.0788322904182</v>
      </c>
      <c r="U24" s="231">
        <v>3173.0674022084195</v>
      </c>
      <c r="V24" s="231">
        <v>2884.9267401161078</v>
      </c>
      <c r="W24" s="231">
        <v>3004.7546552374956</v>
      </c>
      <c r="DA24" s="73"/>
    </row>
    <row r="25" spans="1:105" ht="12" customHeight="1" x14ac:dyDescent="0.25">
      <c r="A25" s="46" t="s">
        <v>73</v>
      </c>
      <c r="B25" s="231">
        <v>1647.6305302382946</v>
      </c>
      <c r="C25" s="231">
        <v>1858.7541719233775</v>
      </c>
      <c r="D25" s="231">
        <v>2186.361934618084</v>
      </c>
      <c r="E25" s="231">
        <v>2867.0411479232253</v>
      </c>
      <c r="F25" s="231">
        <v>3062.9065538116342</v>
      </c>
      <c r="G25" s="231">
        <v>2503.9890859149054</v>
      </c>
      <c r="H25" s="231">
        <v>2774.0976652798295</v>
      </c>
      <c r="I25" s="231">
        <v>2484.6846536481271</v>
      </c>
      <c r="J25" s="231">
        <v>2663.1808914290577</v>
      </c>
      <c r="K25" s="231">
        <v>2819.8204147224869</v>
      </c>
      <c r="L25" s="231">
        <v>3271.0224879241819</v>
      </c>
      <c r="M25" s="231">
        <v>3307.0389775269277</v>
      </c>
      <c r="N25" s="231">
        <v>3501.2099662914284</v>
      </c>
      <c r="O25" s="231">
        <v>3600.0253707920829</v>
      </c>
      <c r="P25" s="231">
        <v>3732.5215825862492</v>
      </c>
      <c r="Q25" s="231">
        <v>4141.7691835118894</v>
      </c>
      <c r="R25" s="231">
        <v>4860.1780243802641</v>
      </c>
      <c r="S25" s="231">
        <v>4498.0786823810249</v>
      </c>
      <c r="T25" s="231">
        <v>4401.4334915118816</v>
      </c>
      <c r="U25" s="231">
        <v>4458.125952221415</v>
      </c>
      <c r="V25" s="231">
        <v>5097.114042685509</v>
      </c>
      <c r="W25" s="231">
        <v>4919.7705220460912</v>
      </c>
      <c r="DA25" s="73"/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/>
    </row>
    <row r="27" spans="1:105" ht="12" customHeight="1" x14ac:dyDescent="0.25">
      <c r="A27" s="39" t="s">
        <v>105</v>
      </c>
      <c r="B27" s="230">
        <f t="shared" ref="B27:W27" si="3">SUM(B28:B37)</f>
        <v>316248.56448616629</v>
      </c>
      <c r="C27" s="230">
        <f t="shared" si="3"/>
        <v>307717.24598470586</v>
      </c>
      <c r="D27" s="230">
        <f t="shared" si="3"/>
        <v>301189.79752335721</v>
      </c>
      <c r="E27" s="230">
        <f t="shared" si="3"/>
        <v>307886.85153280443</v>
      </c>
      <c r="F27" s="230">
        <f t="shared" si="3"/>
        <v>304846.89309465868</v>
      </c>
      <c r="G27" s="230">
        <f t="shared" si="3"/>
        <v>301384.64170053054</v>
      </c>
      <c r="H27" s="230">
        <f t="shared" si="3"/>
        <v>294540.69963212108</v>
      </c>
      <c r="I27" s="230">
        <f t="shared" si="3"/>
        <v>295639.40245586832</v>
      </c>
      <c r="J27" s="230">
        <f t="shared" si="3"/>
        <v>284272.34955681534</v>
      </c>
      <c r="K27" s="230">
        <f t="shared" si="3"/>
        <v>229601.61343994961</v>
      </c>
      <c r="L27" s="230">
        <f t="shared" si="3"/>
        <v>243606.23806260628</v>
      </c>
      <c r="M27" s="230">
        <f t="shared" si="3"/>
        <v>248268.36175867211</v>
      </c>
      <c r="N27" s="230">
        <f t="shared" si="3"/>
        <v>236275.26306938671</v>
      </c>
      <c r="O27" s="230">
        <f t="shared" si="3"/>
        <v>230765.09947789571</v>
      </c>
      <c r="P27" s="230">
        <f t="shared" si="3"/>
        <v>225183.26374533551</v>
      </c>
      <c r="Q27" s="230">
        <f t="shared" si="3"/>
        <v>227296.90316892325</v>
      </c>
      <c r="R27" s="230">
        <f t="shared" si="3"/>
        <v>229365.98184791688</v>
      </c>
      <c r="S27" s="230">
        <f t="shared" si="3"/>
        <v>229954.82876898884</v>
      </c>
      <c r="T27" s="230">
        <f t="shared" si="3"/>
        <v>236041.45122130675</v>
      </c>
      <c r="U27" s="230">
        <f t="shared" si="3"/>
        <v>228871.29367208417</v>
      </c>
      <c r="V27" s="230">
        <f t="shared" si="3"/>
        <v>219153.88891985748</v>
      </c>
      <c r="W27" s="230">
        <f t="shared" si="3"/>
        <v>231571.37112759415</v>
      </c>
      <c r="DA27" s="92"/>
    </row>
    <row r="28" spans="1:105" ht="12" customHeight="1" x14ac:dyDescent="0.25">
      <c r="A28" s="18" t="s">
        <v>30</v>
      </c>
      <c r="B28" s="232">
        <v>49703.641842437471</v>
      </c>
      <c r="C28" s="232">
        <v>44872.258105745168</v>
      </c>
      <c r="D28" s="232">
        <v>39486.052516781507</v>
      </c>
      <c r="E28" s="232">
        <v>40876.265917623517</v>
      </c>
      <c r="F28" s="232">
        <v>40968.751378369947</v>
      </c>
      <c r="G28" s="232">
        <v>38176.342604833932</v>
      </c>
      <c r="H28" s="232">
        <v>36859.283568695086</v>
      </c>
      <c r="I28" s="232">
        <v>43086.14738834749</v>
      </c>
      <c r="J28" s="232">
        <v>39791.424836854712</v>
      </c>
      <c r="K28" s="232">
        <v>29816.999487750229</v>
      </c>
      <c r="L28" s="232">
        <v>29902.865399933336</v>
      </c>
      <c r="M28" s="232">
        <v>34864.928722012832</v>
      </c>
      <c r="N28" s="232">
        <v>32455.621785579126</v>
      </c>
      <c r="O28" s="232">
        <v>30225.409148666229</v>
      </c>
      <c r="P28" s="232">
        <v>29839.735478696603</v>
      </c>
      <c r="Q28" s="232">
        <v>29626.428498406611</v>
      </c>
      <c r="R28" s="232">
        <v>29978.731067949335</v>
      </c>
      <c r="S28" s="232">
        <v>30605.321796794673</v>
      </c>
      <c r="T28" s="232">
        <v>29638.101718979833</v>
      </c>
      <c r="U28" s="232">
        <v>28458.440148696744</v>
      </c>
      <c r="V28" s="232">
        <v>27253.444566001948</v>
      </c>
      <c r="W28" s="232">
        <v>27366.559608385458</v>
      </c>
      <c r="DA28" s="71"/>
    </row>
    <row r="29" spans="1:105" ht="12" customHeight="1" x14ac:dyDescent="0.25">
      <c r="A29" s="18" t="s">
        <v>40</v>
      </c>
      <c r="B29" s="232">
        <v>17530.498004788129</v>
      </c>
      <c r="C29" s="232">
        <v>14525.84536142795</v>
      </c>
      <c r="D29" s="232">
        <v>16118.608851077901</v>
      </c>
      <c r="E29" s="232">
        <v>18519.652177623469</v>
      </c>
      <c r="F29" s="232">
        <v>13308.10588110125</v>
      </c>
      <c r="G29" s="232">
        <v>13157.37317601651</v>
      </c>
      <c r="H29" s="232">
        <v>15675.025908770789</v>
      </c>
      <c r="I29" s="232">
        <v>12761.07647940133</v>
      </c>
      <c r="J29" s="232">
        <v>10382.02788568454</v>
      </c>
      <c r="K29" s="232">
        <v>7652.1000256039069</v>
      </c>
      <c r="L29" s="232">
        <v>8445.0775019740777</v>
      </c>
      <c r="M29" s="232">
        <v>9988.9543869555528</v>
      </c>
      <c r="N29" s="232">
        <v>7967.5364832731411</v>
      </c>
      <c r="O29" s="232">
        <v>7365.0091190505618</v>
      </c>
      <c r="P29" s="232">
        <v>6771.5647828159199</v>
      </c>
      <c r="Q29" s="232">
        <v>7471.6927310458486</v>
      </c>
      <c r="R29" s="232">
        <v>7410.8152735051626</v>
      </c>
      <c r="S29" s="232">
        <v>7500.3106364382465</v>
      </c>
      <c r="T29" s="232">
        <v>6971.0956802087467</v>
      </c>
      <c r="U29" s="232">
        <v>6126.5967052030628</v>
      </c>
      <c r="V29" s="232">
        <v>5105.8107489493077</v>
      </c>
      <c r="W29" s="232">
        <v>5345.2533483135976</v>
      </c>
      <c r="DA29" s="71"/>
    </row>
    <row r="30" spans="1:105" ht="12" customHeight="1" x14ac:dyDescent="0.25">
      <c r="A30" s="18" t="s">
        <v>33</v>
      </c>
      <c r="B30" s="232">
        <v>6990.6917586099853</v>
      </c>
      <c r="C30" s="232">
        <v>6767.0446004089845</v>
      </c>
      <c r="D30" s="232">
        <v>6145.0121021986306</v>
      </c>
      <c r="E30" s="232">
        <v>5489.918544957729</v>
      </c>
      <c r="F30" s="232">
        <v>4776.0411311768894</v>
      </c>
      <c r="G30" s="232">
        <v>4675.8040983373712</v>
      </c>
      <c r="H30" s="232">
        <v>5135.6064177189592</v>
      </c>
      <c r="I30" s="232">
        <v>4761.5197688506396</v>
      </c>
      <c r="J30" s="232">
        <v>4516.3887411788955</v>
      </c>
      <c r="K30" s="232">
        <v>4147.7147294847782</v>
      </c>
      <c r="L30" s="232">
        <v>4397.9918556568937</v>
      </c>
      <c r="M30" s="232">
        <v>4129.8924696179529</v>
      </c>
      <c r="N30" s="232">
        <v>4046.9077592092676</v>
      </c>
      <c r="O30" s="232">
        <v>3678.3837154122893</v>
      </c>
      <c r="P30" s="232">
        <v>3732.8491582697147</v>
      </c>
      <c r="Q30" s="232">
        <v>3765.6812443115214</v>
      </c>
      <c r="R30" s="232">
        <v>3816.3659460288159</v>
      </c>
      <c r="S30" s="232">
        <v>3661.2814984267211</v>
      </c>
      <c r="T30" s="232">
        <v>3898.3720142877146</v>
      </c>
      <c r="U30" s="232">
        <v>3607.8317585488835</v>
      </c>
      <c r="V30" s="232">
        <v>3448.0805445518527</v>
      </c>
      <c r="W30" s="232">
        <v>3632.2097880808028</v>
      </c>
      <c r="DA30" s="71"/>
    </row>
    <row r="31" spans="1:105" ht="12" customHeight="1" x14ac:dyDescent="0.25">
      <c r="A31" s="18" t="s">
        <v>83</v>
      </c>
      <c r="B31" s="232">
        <v>22554.279976042028</v>
      </c>
      <c r="C31" s="232">
        <v>23571.661370161553</v>
      </c>
      <c r="D31" s="232">
        <v>23659.284002851375</v>
      </c>
      <c r="E31" s="232">
        <v>22790.346802729833</v>
      </c>
      <c r="F31" s="232">
        <v>22292.276190372795</v>
      </c>
      <c r="G31" s="232">
        <v>22791.857135901002</v>
      </c>
      <c r="H31" s="232">
        <v>20785.338392982281</v>
      </c>
      <c r="I31" s="232">
        <v>21141.475973909142</v>
      </c>
      <c r="J31" s="232">
        <v>20435.330668453938</v>
      </c>
      <c r="K31" s="232">
        <v>18347.320450487219</v>
      </c>
      <c r="L31" s="232">
        <v>18070.278444265496</v>
      </c>
      <c r="M31" s="232">
        <v>18525.718417373584</v>
      </c>
      <c r="N31" s="232">
        <v>17445.673887142697</v>
      </c>
      <c r="O31" s="232">
        <v>16776.057189596853</v>
      </c>
      <c r="P31" s="232">
        <v>16099.554216894681</v>
      </c>
      <c r="Q31" s="232">
        <v>16433.95667272398</v>
      </c>
      <c r="R31" s="232">
        <v>16320.597166650601</v>
      </c>
      <c r="S31" s="232">
        <v>16539.376915013796</v>
      </c>
      <c r="T31" s="232">
        <v>18874.493915927262</v>
      </c>
      <c r="U31" s="232">
        <v>18639.546967205468</v>
      </c>
      <c r="V31" s="232">
        <v>18279.497015145767</v>
      </c>
      <c r="W31" s="232">
        <v>19101.408371925951</v>
      </c>
      <c r="DA31" s="71"/>
    </row>
    <row r="32" spans="1:105" ht="12" customHeight="1" x14ac:dyDescent="0.25">
      <c r="A32" s="18" t="s">
        <v>70</v>
      </c>
      <c r="B32" s="232">
        <v>27397.629560662426</v>
      </c>
      <c r="C32" s="232">
        <v>25244.022559202826</v>
      </c>
      <c r="D32" s="232">
        <v>24281.646340172912</v>
      </c>
      <c r="E32" s="232">
        <v>23160.495176515891</v>
      </c>
      <c r="F32" s="232">
        <v>20509.865293986441</v>
      </c>
      <c r="G32" s="232">
        <v>18329.846726470376</v>
      </c>
      <c r="H32" s="232">
        <v>19804.057974892832</v>
      </c>
      <c r="I32" s="232">
        <v>18008.696251586585</v>
      </c>
      <c r="J32" s="232">
        <v>16632.551484754269</v>
      </c>
      <c r="K32" s="232">
        <v>13520.875845955499</v>
      </c>
      <c r="L32" s="232">
        <v>10723.929168450515</v>
      </c>
      <c r="M32" s="232">
        <v>9877.3391252087404</v>
      </c>
      <c r="N32" s="232">
        <v>7888.0606881346994</v>
      </c>
      <c r="O32" s="232">
        <v>7127.7974087317662</v>
      </c>
      <c r="P32" s="232">
        <v>6308.333447157248</v>
      </c>
      <c r="Q32" s="232">
        <v>6692.301155002614</v>
      </c>
      <c r="R32" s="232">
        <v>6166.7483732258097</v>
      </c>
      <c r="S32" s="232">
        <v>5086.4064703365957</v>
      </c>
      <c r="T32" s="232">
        <v>4969.6213444528385</v>
      </c>
      <c r="U32" s="232">
        <v>4272.0178550059072</v>
      </c>
      <c r="V32" s="232">
        <v>4261.8505592656202</v>
      </c>
      <c r="W32" s="232">
        <v>3641.4631200677572</v>
      </c>
      <c r="DA32" s="71"/>
    </row>
    <row r="33" spans="1:105" ht="12" customHeight="1" x14ac:dyDescent="0.25">
      <c r="A33" s="18" t="s">
        <v>34</v>
      </c>
      <c r="B33" s="232">
        <v>24362.285444531626</v>
      </c>
      <c r="C33" s="232">
        <v>27427.976315528926</v>
      </c>
      <c r="D33" s="232">
        <v>28976.793880165591</v>
      </c>
      <c r="E33" s="232">
        <v>31610.352128273993</v>
      </c>
      <c r="F33" s="232">
        <v>35593.413014597085</v>
      </c>
      <c r="G33" s="232">
        <v>36818.981379510587</v>
      </c>
      <c r="H33" s="232">
        <v>35231.595413058298</v>
      </c>
      <c r="I33" s="232">
        <v>33996.850617514508</v>
      </c>
      <c r="J33" s="232">
        <v>33049.768186937661</v>
      </c>
      <c r="K33" s="232">
        <v>27099.982162032193</v>
      </c>
      <c r="L33" s="232">
        <v>26425.879610818105</v>
      </c>
      <c r="M33" s="232">
        <v>25500.240969087135</v>
      </c>
      <c r="N33" s="232">
        <v>22805.85197768642</v>
      </c>
      <c r="O33" s="232">
        <v>20516.470860615191</v>
      </c>
      <c r="P33" s="232">
        <v>19325.359823744984</v>
      </c>
      <c r="Q33" s="232">
        <v>21333.232999289037</v>
      </c>
      <c r="R33" s="232">
        <v>20263.842465726993</v>
      </c>
      <c r="S33" s="232">
        <v>18037.320570455391</v>
      </c>
      <c r="T33" s="232">
        <v>17934.868469822024</v>
      </c>
      <c r="U33" s="232">
        <v>17636.006720392474</v>
      </c>
      <c r="V33" s="232">
        <v>16523.673109730636</v>
      </c>
      <c r="W33" s="232">
        <v>15955.520861061053</v>
      </c>
      <c r="DA33" s="71"/>
    </row>
    <row r="34" spans="1:105" ht="12" customHeight="1" x14ac:dyDescent="0.25">
      <c r="A34" s="18" t="s">
        <v>72</v>
      </c>
      <c r="B34" s="232">
        <v>113784.65761226944</v>
      </c>
      <c r="C34" s="232">
        <v>116257.83517202812</v>
      </c>
      <c r="D34" s="232">
        <v>115123.6996584076</v>
      </c>
      <c r="E34" s="232">
        <v>117926.56800977657</v>
      </c>
      <c r="F34" s="232">
        <v>117987.07813684957</v>
      </c>
      <c r="G34" s="232">
        <v>121047.41104684799</v>
      </c>
      <c r="H34" s="232">
        <v>114034.82303738993</v>
      </c>
      <c r="I34" s="232">
        <v>116489.50272721321</v>
      </c>
      <c r="J34" s="232">
        <v>112918.86790194859</v>
      </c>
      <c r="K34" s="232">
        <v>92377.18550830349</v>
      </c>
      <c r="L34" s="232">
        <v>101813.85149360076</v>
      </c>
      <c r="M34" s="232">
        <v>100177.18393455884</v>
      </c>
      <c r="N34" s="232">
        <v>98985.708550892537</v>
      </c>
      <c r="O34" s="232">
        <v>100285.26855658898</v>
      </c>
      <c r="P34" s="232">
        <v>96898.019031793345</v>
      </c>
      <c r="Q34" s="232">
        <v>95664.239106472844</v>
      </c>
      <c r="R34" s="232">
        <v>99179.536762584612</v>
      </c>
      <c r="S34" s="232">
        <v>101653.13428864327</v>
      </c>
      <c r="T34" s="232">
        <v>101195.1423556127</v>
      </c>
      <c r="U34" s="232">
        <v>100348.05174823329</v>
      </c>
      <c r="V34" s="232">
        <v>97024.664207246271</v>
      </c>
      <c r="W34" s="232">
        <v>106811.80636220056</v>
      </c>
      <c r="DA34" s="71"/>
    </row>
    <row r="35" spans="1:105" ht="12" customHeight="1" x14ac:dyDescent="0.25">
      <c r="A35" s="18" t="s">
        <v>36</v>
      </c>
      <c r="B35" s="232">
        <v>51087.999527875574</v>
      </c>
      <c r="C35" s="232">
        <v>46922.203394666853</v>
      </c>
      <c r="D35" s="232">
        <v>45400.897021377779</v>
      </c>
      <c r="E35" s="232">
        <v>44854.516565742379</v>
      </c>
      <c r="F35" s="232">
        <v>46247.946761015184</v>
      </c>
      <c r="G35" s="232">
        <v>42878.706073057365</v>
      </c>
      <c r="H35" s="232">
        <v>42773.369665344646</v>
      </c>
      <c r="I35" s="232">
        <v>40684.564275262135</v>
      </c>
      <c r="J35" s="232">
        <v>38524.223855423887</v>
      </c>
      <c r="K35" s="232">
        <v>27086.541929558975</v>
      </c>
      <c r="L35" s="232">
        <v>32624.966393208048</v>
      </c>
      <c r="M35" s="232">
        <v>31288.170477300362</v>
      </c>
      <c r="N35" s="232">
        <v>31338.760533717385</v>
      </c>
      <c r="O35" s="232">
        <v>29958.099138379232</v>
      </c>
      <c r="P35" s="232">
        <v>30534.274994509582</v>
      </c>
      <c r="Q35" s="232">
        <v>30618.951070161049</v>
      </c>
      <c r="R35" s="232">
        <v>28716.73416910231</v>
      </c>
      <c r="S35" s="232">
        <v>29123.154316463799</v>
      </c>
      <c r="T35" s="232">
        <v>32240.058143369122</v>
      </c>
      <c r="U35" s="232">
        <v>28899.083891056845</v>
      </c>
      <c r="V35" s="232">
        <v>26007.128593461715</v>
      </c>
      <c r="W35" s="232">
        <v>27976.664636256697</v>
      </c>
      <c r="DA35" s="71"/>
    </row>
    <row r="36" spans="1:105" ht="12" customHeight="1" x14ac:dyDescent="0.25">
      <c r="A36" s="18" t="s">
        <v>73</v>
      </c>
      <c r="B36" s="232">
        <v>2836.88075894963</v>
      </c>
      <c r="C36" s="232">
        <v>2128.3991055354718</v>
      </c>
      <c r="D36" s="232">
        <v>1997.8031503238992</v>
      </c>
      <c r="E36" s="232">
        <v>2658.7362095610442</v>
      </c>
      <c r="F36" s="232">
        <v>3163.4153071895098</v>
      </c>
      <c r="G36" s="232">
        <v>3508.3194595553719</v>
      </c>
      <c r="H36" s="232">
        <v>4241.5992532682685</v>
      </c>
      <c r="I36" s="232">
        <v>4709.568973783279</v>
      </c>
      <c r="J36" s="232">
        <v>8021.7659955788422</v>
      </c>
      <c r="K36" s="232">
        <v>9552.8933007733067</v>
      </c>
      <c r="L36" s="232">
        <v>11201.398194699057</v>
      </c>
      <c r="M36" s="232">
        <v>13915.933256557088</v>
      </c>
      <c r="N36" s="232">
        <v>13341.141403751462</v>
      </c>
      <c r="O36" s="232">
        <v>14832.604340854605</v>
      </c>
      <c r="P36" s="232">
        <v>15673.572811453443</v>
      </c>
      <c r="Q36" s="232">
        <v>15690.419691509742</v>
      </c>
      <c r="R36" s="232">
        <v>17512.610623143224</v>
      </c>
      <c r="S36" s="232">
        <v>17748.522276416377</v>
      </c>
      <c r="T36" s="232">
        <v>20319.697578646508</v>
      </c>
      <c r="U36" s="232">
        <v>20883.717877741456</v>
      </c>
      <c r="V36" s="232">
        <v>21249.739575504362</v>
      </c>
      <c r="W36" s="232">
        <v>21740.485031302254</v>
      </c>
      <c r="DA36" s="71"/>
    </row>
    <row r="37" spans="1:105" ht="12" customHeight="1" x14ac:dyDescent="0.25">
      <c r="A37" s="47" t="s">
        <v>38</v>
      </c>
      <c r="B37" s="233">
        <v>0</v>
      </c>
      <c r="C37" s="233">
        <v>0</v>
      </c>
      <c r="D37" s="233">
        <v>0</v>
      </c>
      <c r="E37" s="233">
        <v>0</v>
      </c>
      <c r="F37" s="233">
        <v>0</v>
      </c>
      <c r="G37" s="233">
        <v>0</v>
      </c>
      <c r="H37" s="233">
        <v>0</v>
      </c>
      <c r="I37" s="233">
        <v>0</v>
      </c>
      <c r="J37" s="233">
        <v>0</v>
      </c>
      <c r="K37" s="233">
        <v>0</v>
      </c>
      <c r="L37" s="233">
        <v>0</v>
      </c>
      <c r="M37" s="233">
        <v>0</v>
      </c>
      <c r="N37" s="233">
        <v>0</v>
      </c>
      <c r="O37" s="233">
        <v>0</v>
      </c>
      <c r="P37" s="233">
        <v>0</v>
      </c>
      <c r="Q37" s="233">
        <v>0</v>
      </c>
      <c r="R37" s="233">
        <v>0</v>
      </c>
      <c r="S37" s="233">
        <v>0</v>
      </c>
      <c r="T37" s="233">
        <v>0</v>
      </c>
      <c r="U37" s="233">
        <v>0</v>
      </c>
      <c r="V37" s="233">
        <v>0</v>
      </c>
      <c r="W37" s="233">
        <v>0</v>
      </c>
      <c r="DA37" s="86"/>
    </row>
    <row r="38" spans="1:105" ht="12" customHeight="1" x14ac:dyDescent="0.25">
      <c r="A38" s="42" t="s">
        <v>106</v>
      </c>
      <c r="B38" s="238">
        <f t="shared" ref="B38:W38" si="4">SUM(B39:B43)</f>
        <v>289166.14135518845</v>
      </c>
      <c r="C38" s="238">
        <f t="shared" si="4"/>
        <v>278648.76050747401</v>
      </c>
      <c r="D38" s="238">
        <f t="shared" si="4"/>
        <v>279115.29961573501</v>
      </c>
      <c r="E38" s="238">
        <f t="shared" si="4"/>
        <v>287036.07468858297</v>
      </c>
      <c r="F38" s="238">
        <f t="shared" si="4"/>
        <v>298851.85140866367</v>
      </c>
      <c r="G38" s="238">
        <f t="shared" si="4"/>
        <v>296355.3915646433</v>
      </c>
      <c r="H38" s="238">
        <f t="shared" si="4"/>
        <v>302254.65076175967</v>
      </c>
      <c r="I38" s="238">
        <f t="shared" si="4"/>
        <v>305960.24887535092</v>
      </c>
      <c r="J38" s="238">
        <f t="shared" si="4"/>
        <v>286520.15215523983</v>
      </c>
      <c r="K38" s="238">
        <f t="shared" si="4"/>
        <v>222570.92525449945</v>
      </c>
      <c r="L38" s="238">
        <f t="shared" si="4"/>
        <v>244586.15497962324</v>
      </c>
      <c r="M38" s="238">
        <f t="shared" si="4"/>
        <v>244515.43663662477</v>
      </c>
      <c r="N38" s="238">
        <f t="shared" si="4"/>
        <v>230900.21577106649</v>
      </c>
      <c r="O38" s="238">
        <f t="shared" si="4"/>
        <v>228766.23623400883</v>
      </c>
      <c r="P38" s="238">
        <f t="shared" si="4"/>
        <v>234122.77945842274</v>
      </c>
      <c r="Q38" s="238">
        <f t="shared" si="4"/>
        <v>232672.45033170507</v>
      </c>
      <c r="R38" s="238">
        <f t="shared" si="4"/>
        <v>234163.43769562585</v>
      </c>
      <c r="S38" s="238">
        <f t="shared" si="4"/>
        <v>242947.21760445353</v>
      </c>
      <c r="T38" s="238">
        <f t="shared" si="4"/>
        <v>240447.03989300915</v>
      </c>
      <c r="U38" s="238">
        <f t="shared" si="4"/>
        <v>234048.63813662619</v>
      </c>
      <c r="V38" s="238">
        <f t="shared" si="4"/>
        <v>216830.94135859466</v>
      </c>
      <c r="W38" s="238">
        <f t="shared" si="4"/>
        <v>232043.44844195325</v>
      </c>
      <c r="DA38" s="93"/>
    </row>
    <row r="39" spans="1:105" ht="12" customHeight="1" x14ac:dyDescent="0.25">
      <c r="A39" s="43" t="s">
        <v>107</v>
      </c>
      <c r="B39" s="239">
        <f>ISI!B$53</f>
        <v>90315.432538353329</v>
      </c>
      <c r="C39" s="239">
        <f>ISI!C$53</f>
        <v>84641.092126330303</v>
      </c>
      <c r="D39" s="239">
        <f>ISI!D$53</f>
        <v>88131.319939774228</v>
      </c>
      <c r="E39" s="239">
        <f>ISI!E$53</f>
        <v>92048.890847622417</v>
      </c>
      <c r="F39" s="239">
        <f>ISI!F$53</f>
        <v>95319.396191750449</v>
      </c>
      <c r="G39" s="239">
        <f>ISI!G$53</f>
        <v>91226.752312817858</v>
      </c>
      <c r="H39" s="239">
        <f>ISI!H$53</f>
        <v>95954.007634671434</v>
      </c>
      <c r="I39" s="239">
        <f>ISI!I$53</f>
        <v>92038.127364606626</v>
      </c>
      <c r="J39" s="239">
        <f>ISI!J$53</f>
        <v>84039.875434721558</v>
      </c>
      <c r="K39" s="239">
        <f>ISI!K$53</f>
        <v>56989.733397204742</v>
      </c>
      <c r="L39" s="239">
        <f>ISI!L$53</f>
        <v>71746.160314052366</v>
      </c>
      <c r="M39" s="239">
        <f>ISI!M$53</f>
        <v>69387.957531313747</v>
      </c>
      <c r="N39" s="239">
        <f>ISI!N$53</f>
        <v>65257.271359945466</v>
      </c>
      <c r="O39" s="239">
        <f>ISI!O$53</f>
        <v>67529.982028425249</v>
      </c>
      <c r="P39" s="239">
        <f>ISI!P$53</f>
        <v>69905.173335971922</v>
      </c>
      <c r="Q39" s="239">
        <f>ISI!Q$53</f>
        <v>70694.345743171041</v>
      </c>
      <c r="R39" s="239">
        <f>ISI!R$53</f>
        <v>73176.611383001262</v>
      </c>
      <c r="S39" s="239">
        <f>ISI!S$53</f>
        <v>75834.366801883763</v>
      </c>
      <c r="T39" s="239">
        <f>ISI!T$53</f>
        <v>73164.886500813707</v>
      </c>
      <c r="U39" s="239">
        <f>ISI!U$53</f>
        <v>69775.644478982911</v>
      </c>
      <c r="V39" s="239">
        <f>ISI!V$53</f>
        <v>59385.77737682766</v>
      </c>
      <c r="W39" s="239">
        <f>ISI!W$53</f>
        <v>69757.071782147061</v>
      </c>
      <c r="DA39" s="83"/>
    </row>
    <row r="40" spans="1:105" ht="12" customHeight="1" x14ac:dyDescent="0.25">
      <c r="A40" s="44" t="s">
        <v>108</v>
      </c>
      <c r="B40" s="240">
        <f>NFM!B$72</f>
        <v>6698.5750860964899</v>
      </c>
      <c r="C40" s="240">
        <f>NFM!C$72</f>
        <v>6696.3200070021812</v>
      </c>
      <c r="D40" s="240">
        <f>NFM!D$72</f>
        <v>6802.6470454607752</v>
      </c>
      <c r="E40" s="240">
        <f>NFM!E$72</f>
        <v>6777.8242823173305</v>
      </c>
      <c r="F40" s="240">
        <f>NFM!F$72</f>
        <v>6812.9801646595915</v>
      </c>
      <c r="G40" s="240">
        <f>NFM!G$72</f>
        <v>6723.525705444491</v>
      </c>
      <c r="H40" s="240">
        <f>NFM!H$72</f>
        <v>6332.6249788652422</v>
      </c>
      <c r="I40" s="240">
        <f>NFM!I$72</f>
        <v>6595.3933868679269</v>
      </c>
      <c r="J40" s="240">
        <f>NFM!J$72</f>
        <v>6559.4396644829849</v>
      </c>
      <c r="K40" s="240">
        <f>NFM!K$72</f>
        <v>4659.3365335498129</v>
      </c>
      <c r="L40" s="240">
        <f>NFM!L$72</f>
        <v>5096.7165830519098</v>
      </c>
      <c r="M40" s="240">
        <f>NFM!M$72</f>
        <v>5471.394142507982</v>
      </c>
      <c r="N40" s="240">
        <f>NFM!N$72</f>
        <v>5132.8046811931272</v>
      </c>
      <c r="O40" s="240">
        <f>NFM!O$72</f>
        <v>4988.6288383177107</v>
      </c>
      <c r="P40" s="240">
        <f>NFM!P$72</f>
        <v>4958.1874541840189</v>
      </c>
      <c r="Q40" s="240">
        <f>NFM!Q$72</f>
        <v>5077.0482656286313</v>
      </c>
      <c r="R40" s="240">
        <f>NFM!R$72</f>
        <v>5090.5562707100335</v>
      </c>
      <c r="S40" s="240">
        <f>NFM!S$72</f>
        <v>5149.9211107721867</v>
      </c>
      <c r="T40" s="240">
        <f>NFM!T$72</f>
        <v>5131.6246717821832</v>
      </c>
      <c r="U40" s="240">
        <f>NFM!U$72</f>
        <v>4862.3561379820003</v>
      </c>
      <c r="V40" s="240">
        <f>NFM!V$72</f>
        <v>4694.287325604404</v>
      </c>
      <c r="W40" s="240">
        <f>NFM!W$72</f>
        <v>4678.9502938071028</v>
      </c>
      <c r="DA40" s="94"/>
    </row>
    <row r="41" spans="1:105" ht="12" customHeight="1" x14ac:dyDescent="0.25">
      <c r="A41" s="44" t="s">
        <v>109</v>
      </c>
      <c r="B41" s="240">
        <f>CHI!B$78</f>
        <v>52749.317731340998</v>
      </c>
      <c r="C41" s="240">
        <f>CHI!C$78</f>
        <v>50443.239832835876</v>
      </c>
      <c r="D41" s="240">
        <f>CHI!D$78</f>
        <v>48219.97646693061</v>
      </c>
      <c r="E41" s="240">
        <f>CHI!E$78</f>
        <v>50757.569902519834</v>
      </c>
      <c r="F41" s="240">
        <f>CHI!F$78</f>
        <v>52990.964684403603</v>
      </c>
      <c r="G41" s="240">
        <f>CHI!G$78</f>
        <v>54316.216732030138</v>
      </c>
      <c r="H41" s="240">
        <f>CHI!H$78</f>
        <v>51985.520694672385</v>
      </c>
      <c r="I41" s="240">
        <f>CHI!I$78</f>
        <v>54108.607291449458</v>
      </c>
      <c r="J41" s="240">
        <f>CHI!J$78</f>
        <v>51982.65765336778</v>
      </c>
      <c r="K41" s="240">
        <f>CHI!K$78</f>
        <v>43999.965468321221</v>
      </c>
      <c r="L41" s="240">
        <f>CHI!L$78</f>
        <v>49269.409383922575</v>
      </c>
      <c r="M41" s="240">
        <f>CHI!M$78</f>
        <v>50941.008362811226</v>
      </c>
      <c r="N41" s="240">
        <f>CHI!N$78</f>
        <v>48478.973868186833</v>
      </c>
      <c r="O41" s="240">
        <f>CHI!O$78</f>
        <v>48565.757565415275</v>
      </c>
      <c r="P41" s="240">
        <f>CHI!P$78</f>
        <v>48181.384345753366</v>
      </c>
      <c r="Q41" s="240">
        <f>CHI!Q$78</f>
        <v>47084.701328247989</v>
      </c>
      <c r="R41" s="240">
        <f>CHI!R$78</f>
        <v>46176.163083347041</v>
      </c>
      <c r="S41" s="240">
        <f>CHI!S$78</f>
        <v>49114.050725935267</v>
      </c>
      <c r="T41" s="240">
        <f>CHI!T$78</f>
        <v>47819.204832051691</v>
      </c>
      <c r="U41" s="240">
        <f>CHI!U$78</f>
        <v>46748.139516097872</v>
      </c>
      <c r="V41" s="240">
        <f>CHI!V$78</f>
        <v>46445.679313210116</v>
      </c>
      <c r="W41" s="240">
        <f>CHI!W$78</f>
        <v>45566.143407604141</v>
      </c>
      <c r="DA41" s="94"/>
    </row>
    <row r="42" spans="1:105" ht="12" customHeight="1" x14ac:dyDescent="0.25">
      <c r="A42" s="44" t="s">
        <v>110</v>
      </c>
      <c r="B42" s="240">
        <f>NMM!B$58</f>
        <v>130502.33064180231</v>
      </c>
      <c r="C42" s="240">
        <f>NMM!C$58</f>
        <v>128198.65011896502</v>
      </c>
      <c r="D42" s="240">
        <f>NMM!D$58</f>
        <v>127669.88619971339</v>
      </c>
      <c r="E42" s="240">
        <f>NMM!E$58</f>
        <v>129323.03101054848</v>
      </c>
      <c r="F42" s="240">
        <f>NMM!F$58</f>
        <v>135014.62444134275</v>
      </c>
      <c r="G42" s="240">
        <f>NMM!G$58</f>
        <v>134942.12587387548</v>
      </c>
      <c r="H42" s="240">
        <f>NMM!H$58</f>
        <v>138917.77839306882</v>
      </c>
      <c r="I42" s="240">
        <f>NMM!I$58</f>
        <v>143960.99663949775</v>
      </c>
      <c r="J42" s="240">
        <f>NMM!J$58</f>
        <v>134868.80686955006</v>
      </c>
      <c r="K42" s="240">
        <f>NMM!K$58</f>
        <v>109190.03881959566</v>
      </c>
      <c r="L42" s="240">
        <f>NMM!L$58</f>
        <v>110165.06459867762</v>
      </c>
      <c r="M42" s="240">
        <f>NMM!M$58</f>
        <v>110550.37505667412</v>
      </c>
      <c r="N42" s="240">
        <f>NMM!N$58</f>
        <v>103992.96797681128</v>
      </c>
      <c r="O42" s="240">
        <f>NMM!O$58</f>
        <v>99750.137310648657</v>
      </c>
      <c r="P42" s="240">
        <f>NMM!P$58</f>
        <v>103206.71948113902</v>
      </c>
      <c r="Q42" s="240">
        <f>NMM!Q$58</f>
        <v>102193.96713081159</v>
      </c>
      <c r="R42" s="240">
        <f>NMM!R$58</f>
        <v>101918.19862903545</v>
      </c>
      <c r="S42" s="240">
        <f>NMM!S$58</f>
        <v>104918.87177219354</v>
      </c>
      <c r="T42" s="240">
        <f>NMM!T$58</f>
        <v>106586.37021207801</v>
      </c>
      <c r="U42" s="240">
        <f>NMM!U$58</f>
        <v>105196.83609294516</v>
      </c>
      <c r="V42" s="240">
        <f>NMM!V$58</f>
        <v>99134.521520561946</v>
      </c>
      <c r="W42" s="240">
        <f>NMM!W$58</f>
        <v>104085.5379651796</v>
      </c>
      <c r="DA42" s="94"/>
    </row>
    <row r="43" spans="1:105" ht="12" customHeight="1" x14ac:dyDescent="0.25">
      <c r="A43" s="45" t="s">
        <v>111</v>
      </c>
      <c r="B43" s="241">
        <v>8900.4853575953202</v>
      </c>
      <c r="C43" s="241">
        <v>8669.4584223406</v>
      </c>
      <c r="D43" s="241">
        <v>8291.469963855985</v>
      </c>
      <c r="E43" s="241">
        <v>8128.7586455749106</v>
      </c>
      <c r="F43" s="241">
        <v>8713.8859265072824</v>
      </c>
      <c r="G43" s="241">
        <v>9146.7709404753168</v>
      </c>
      <c r="H43" s="241">
        <v>9064.7190604818079</v>
      </c>
      <c r="I43" s="241">
        <v>9257.1241929291464</v>
      </c>
      <c r="J43" s="241">
        <v>9069.3725331174155</v>
      </c>
      <c r="K43" s="241">
        <v>7731.8510358280364</v>
      </c>
      <c r="L43" s="241">
        <v>8308.804099918787</v>
      </c>
      <c r="M43" s="241">
        <v>8164.7015433177021</v>
      </c>
      <c r="N43" s="241">
        <v>8038.1978849297784</v>
      </c>
      <c r="O43" s="241">
        <v>7931.7304912019599</v>
      </c>
      <c r="P43" s="241">
        <v>7871.314841374392</v>
      </c>
      <c r="Q43" s="241">
        <v>7622.3878638458373</v>
      </c>
      <c r="R43" s="241">
        <v>7801.9083295320452</v>
      </c>
      <c r="S43" s="241">
        <v>7930.0071936687746</v>
      </c>
      <c r="T43" s="241">
        <v>7744.953676283556</v>
      </c>
      <c r="U43" s="241">
        <v>7465.6619106182543</v>
      </c>
      <c r="V43" s="241">
        <v>7170.6758223905426</v>
      </c>
      <c r="W43" s="241">
        <v>7955.7449932153277</v>
      </c>
      <c r="DA43" s="84" t="s">
        <v>112</v>
      </c>
    </row>
    <row r="45" spans="1:105" ht="15" customHeight="1" x14ac:dyDescent="0.25">
      <c r="A45" s="32" t="s">
        <v>113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DA45" s="88"/>
    </row>
    <row r="47" spans="1:105" ht="12" customHeight="1" x14ac:dyDescent="0.25">
      <c r="A47" s="35" t="str">
        <f>$A$5</f>
        <v>All industrial sectors</v>
      </c>
      <c r="B47" s="234">
        <f t="shared" ref="B47:W47" si="5">SUM(B48:B55)</f>
        <v>1</v>
      </c>
      <c r="C47" s="234">
        <f t="shared" si="5"/>
        <v>1</v>
      </c>
      <c r="D47" s="234">
        <f t="shared" si="5"/>
        <v>1</v>
      </c>
      <c r="E47" s="234">
        <f t="shared" si="5"/>
        <v>1</v>
      </c>
      <c r="F47" s="234">
        <f t="shared" si="5"/>
        <v>1</v>
      </c>
      <c r="G47" s="234">
        <f t="shared" si="5"/>
        <v>1</v>
      </c>
      <c r="H47" s="234">
        <f t="shared" si="5"/>
        <v>1</v>
      </c>
      <c r="I47" s="234">
        <f t="shared" si="5"/>
        <v>1</v>
      </c>
      <c r="J47" s="234">
        <f t="shared" si="5"/>
        <v>1</v>
      </c>
      <c r="K47" s="234">
        <f t="shared" si="5"/>
        <v>1</v>
      </c>
      <c r="L47" s="234">
        <f t="shared" si="5"/>
        <v>1</v>
      </c>
      <c r="M47" s="234">
        <f t="shared" si="5"/>
        <v>1</v>
      </c>
      <c r="N47" s="234">
        <f t="shared" si="5"/>
        <v>1</v>
      </c>
      <c r="O47" s="234">
        <f t="shared" si="5"/>
        <v>1</v>
      </c>
      <c r="P47" s="234">
        <f t="shared" si="5"/>
        <v>0.99999999999999978</v>
      </c>
      <c r="Q47" s="234">
        <f t="shared" si="5"/>
        <v>1</v>
      </c>
      <c r="R47" s="234">
        <f t="shared" si="5"/>
        <v>1</v>
      </c>
      <c r="S47" s="234">
        <f t="shared" si="5"/>
        <v>1</v>
      </c>
      <c r="T47" s="234">
        <f t="shared" si="5"/>
        <v>1</v>
      </c>
      <c r="U47" s="234">
        <f t="shared" si="5"/>
        <v>1</v>
      </c>
      <c r="V47" s="234">
        <f t="shared" si="5"/>
        <v>1</v>
      </c>
      <c r="W47" s="234">
        <f t="shared" si="5"/>
        <v>1</v>
      </c>
      <c r="DA47" s="95"/>
    </row>
    <row r="48" spans="1:105" ht="12" customHeight="1" x14ac:dyDescent="0.25">
      <c r="A48" s="202" t="s">
        <v>92</v>
      </c>
      <c r="B48" s="235">
        <f t="shared" ref="B48:W48" si="6">IF(B6=0,0,B6/B$5)</f>
        <v>0</v>
      </c>
      <c r="C48" s="235">
        <f t="shared" si="6"/>
        <v>0</v>
      </c>
      <c r="D48" s="235">
        <f t="shared" si="6"/>
        <v>0</v>
      </c>
      <c r="E48" s="235">
        <f t="shared" si="6"/>
        <v>0</v>
      </c>
      <c r="F48" s="235">
        <f t="shared" si="6"/>
        <v>0</v>
      </c>
      <c r="G48" s="235">
        <f t="shared" si="6"/>
        <v>0</v>
      </c>
      <c r="H48" s="235">
        <f t="shared" si="6"/>
        <v>0</v>
      </c>
      <c r="I48" s="235">
        <f t="shared" si="6"/>
        <v>0</v>
      </c>
      <c r="J48" s="235">
        <f t="shared" si="6"/>
        <v>0</v>
      </c>
      <c r="K48" s="235">
        <f t="shared" si="6"/>
        <v>0</v>
      </c>
      <c r="L48" s="235">
        <f t="shared" si="6"/>
        <v>0</v>
      </c>
      <c r="M48" s="235">
        <f t="shared" si="6"/>
        <v>0</v>
      </c>
      <c r="N48" s="235">
        <f t="shared" si="6"/>
        <v>0</v>
      </c>
      <c r="O48" s="235">
        <f t="shared" si="6"/>
        <v>0</v>
      </c>
      <c r="P48" s="235">
        <f t="shared" si="6"/>
        <v>0</v>
      </c>
      <c r="Q48" s="235">
        <f t="shared" si="6"/>
        <v>0</v>
      </c>
      <c r="R48" s="235">
        <f t="shared" si="6"/>
        <v>0</v>
      </c>
      <c r="S48" s="235">
        <f t="shared" si="6"/>
        <v>0</v>
      </c>
      <c r="T48" s="235">
        <f t="shared" si="6"/>
        <v>0</v>
      </c>
      <c r="U48" s="235">
        <f t="shared" si="6"/>
        <v>0</v>
      </c>
      <c r="V48" s="235">
        <f t="shared" si="6"/>
        <v>0</v>
      </c>
      <c r="W48" s="235">
        <f t="shared" si="6"/>
        <v>0</v>
      </c>
      <c r="DA48" s="174"/>
    </row>
    <row r="49" spans="1:105" ht="12" customHeight="1" x14ac:dyDescent="0.25">
      <c r="A49" s="202" t="s">
        <v>93</v>
      </c>
      <c r="B49" s="235">
        <f t="shared" ref="B49:W49" si="7">IF(B7=0,0,B7/B$5)</f>
        <v>0</v>
      </c>
      <c r="C49" s="235">
        <f t="shared" si="7"/>
        <v>0</v>
      </c>
      <c r="D49" s="235">
        <f t="shared" si="7"/>
        <v>0</v>
      </c>
      <c r="E49" s="235">
        <f t="shared" si="7"/>
        <v>0</v>
      </c>
      <c r="F49" s="235">
        <f t="shared" si="7"/>
        <v>0</v>
      </c>
      <c r="G49" s="235">
        <f t="shared" si="7"/>
        <v>0</v>
      </c>
      <c r="H49" s="235">
        <f t="shared" si="7"/>
        <v>0</v>
      </c>
      <c r="I49" s="235">
        <f t="shared" si="7"/>
        <v>0</v>
      </c>
      <c r="J49" s="235">
        <f t="shared" si="7"/>
        <v>0</v>
      </c>
      <c r="K49" s="235">
        <f t="shared" si="7"/>
        <v>0</v>
      </c>
      <c r="L49" s="235">
        <f t="shared" si="7"/>
        <v>0</v>
      </c>
      <c r="M49" s="235">
        <f t="shared" si="7"/>
        <v>0</v>
      </c>
      <c r="N49" s="235">
        <f t="shared" si="7"/>
        <v>0</v>
      </c>
      <c r="O49" s="235">
        <f t="shared" si="7"/>
        <v>0</v>
      </c>
      <c r="P49" s="235">
        <f t="shared" si="7"/>
        <v>0</v>
      </c>
      <c r="Q49" s="235">
        <f t="shared" si="7"/>
        <v>0</v>
      </c>
      <c r="R49" s="235">
        <f t="shared" si="7"/>
        <v>0</v>
      </c>
      <c r="S49" s="235">
        <f t="shared" si="7"/>
        <v>0</v>
      </c>
      <c r="T49" s="235">
        <f t="shared" si="7"/>
        <v>0</v>
      </c>
      <c r="U49" s="235">
        <f t="shared" si="7"/>
        <v>0</v>
      </c>
      <c r="V49" s="235">
        <f t="shared" si="7"/>
        <v>0</v>
      </c>
      <c r="W49" s="235">
        <f t="shared" si="7"/>
        <v>0</v>
      </c>
      <c r="DA49" s="174"/>
    </row>
    <row r="50" spans="1:105" ht="12" customHeight="1" x14ac:dyDescent="0.25">
      <c r="A50" s="202" t="s">
        <v>94</v>
      </c>
      <c r="B50" s="235">
        <f t="shared" ref="B50:W50" si="8">IF(B8=0,0,B8/B$5)</f>
        <v>0</v>
      </c>
      <c r="C50" s="235">
        <f t="shared" si="8"/>
        <v>0</v>
      </c>
      <c r="D50" s="235">
        <f t="shared" si="8"/>
        <v>0</v>
      </c>
      <c r="E50" s="235">
        <f t="shared" si="8"/>
        <v>0</v>
      </c>
      <c r="F50" s="235">
        <f t="shared" si="8"/>
        <v>0</v>
      </c>
      <c r="G50" s="235">
        <f t="shared" si="8"/>
        <v>0</v>
      </c>
      <c r="H50" s="235">
        <f t="shared" si="8"/>
        <v>0</v>
      </c>
      <c r="I50" s="235">
        <f t="shared" si="8"/>
        <v>0</v>
      </c>
      <c r="J50" s="235">
        <f t="shared" si="8"/>
        <v>0</v>
      </c>
      <c r="K50" s="235">
        <f t="shared" si="8"/>
        <v>0</v>
      </c>
      <c r="L50" s="235">
        <f t="shared" si="8"/>
        <v>0</v>
      </c>
      <c r="M50" s="235">
        <f t="shared" si="8"/>
        <v>0</v>
      </c>
      <c r="N50" s="235">
        <f t="shared" si="8"/>
        <v>0</v>
      </c>
      <c r="O50" s="235">
        <f t="shared" si="8"/>
        <v>0</v>
      </c>
      <c r="P50" s="235">
        <f t="shared" si="8"/>
        <v>0</v>
      </c>
      <c r="Q50" s="235">
        <f t="shared" si="8"/>
        <v>0</v>
      </c>
      <c r="R50" s="235">
        <f t="shared" si="8"/>
        <v>0</v>
      </c>
      <c r="S50" s="235">
        <f t="shared" si="8"/>
        <v>0</v>
      </c>
      <c r="T50" s="235">
        <f t="shared" si="8"/>
        <v>0</v>
      </c>
      <c r="U50" s="235">
        <f t="shared" si="8"/>
        <v>0</v>
      </c>
      <c r="V50" s="235">
        <f t="shared" si="8"/>
        <v>0</v>
      </c>
      <c r="W50" s="235">
        <f t="shared" si="8"/>
        <v>0</v>
      </c>
      <c r="DA50" s="174"/>
    </row>
    <row r="51" spans="1:105" ht="12" customHeight="1" x14ac:dyDescent="0.25">
      <c r="A51" s="202" t="s">
        <v>95</v>
      </c>
      <c r="B51" s="235">
        <f t="shared" ref="B51:W51" si="9">IF(B9=0,0,B9/B$5)</f>
        <v>0</v>
      </c>
      <c r="C51" s="235">
        <f t="shared" si="9"/>
        <v>0</v>
      </c>
      <c r="D51" s="235">
        <f t="shared" si="9"/>
        <v>0</v>
      </c>
      <c r="E51" s="235">
        <f t="shared" si="9"/>
        <v>0</v>
      </c>
      <c r="F51" s="235">
        <f t="shared" si="9"/>
        <v>0</v>
      </c>
      <c r="G51" s="235">
        <f t="shared" si="9"/>
        <v>0</v>
      </c>
      <c r="H51" s="235">
        <f t="shared" si="9"/>
        <v>0</v>
      </c>
      <c r="I51" s="235">
        <f t="shared" si="9"/>
        <v>0</v>
      </c>
      <c r="J51" s="235">
        <f t="shared" si="9"/>
        <v>0</v>
      </c>
      <c r="K51" s="235">
        <f t="shared" si="9"/>
        <v>0</v>
      </c>
      <c r="L51" s="235">
        <f t="shared" si="9"/>
        <v>0</v>
      </c>
      <c r="M51" s="235">
        <f t="shared" si="9"/>
        <v>0</v>
      </c>
      <c r="N51" s="235">
        <f t="shared" si="9"/>
        <v>0</v>
      </c>
      <c r="O51" s="235">
        <f t="shared" si="9"/>
        <v>0</v>
      </c>
      <c r="P51" s="235">
        <f t="shared" si="9"/>
        <v>0</v>
      </c>
      <c r="Q51" s="235">
        <f t="shared" si="9"/>
        <v>0</v>
      </c>
      <c r="R51" s="235">
        <f t="shared" si="9"/>
        <v>0</v>
      </c>
      <c r="S51" s="235">
        <f t="shared" si="9"/>
        <v>0</v>
      </c>
      <c r="T51" s="235">
        <f t="shared" si="9"/>
        <v>0</v>
      </c>
      <c r="U51" s="235">
        <f t="shared" si="9"/>
        <v>0</v>
      </c>
      <c r="V51" s="235">
        <f t="shared" si="9"/>
        <v>0</v>
      </c>
      <c r="W51" s="235">
        <f t="shared" si="9"/>
        <v>0</v>
      </c>
      <c r="DA51" s="174"/>
    </row>
    <row r="52" spans="1:105" ht="12" customHeight="1" x14ac:dyDescent="0.25">
      <c r="A52" s="202" t="s">
        <v>96</v>
      </c>
      <c r="B52" s="235">
        <f t="shared" ref="B52:W52" si="10">IF(B10=0,0,B10/B$5)</f>
        <v>1.0995474822025826E-2</v>
      </c>
      <c r="C52" s="235">
        <f t="shared" si="10"/>
        <v>1.1219422168473251E-2</v>
      </c>
      <c r="D52" s="235">
        <f t="shared" si="10"/>
        <v>1.1271627200604442E-2</v>
      </c>
      <c r="E52" s="235">
        <f t="shared" si="10"/>
        <v>1.1517101585482232E-2</v>
      </c>
      <c r="F52" s="235">
        <f t="shared" si="10"/>
        <v>1.0609557347292707E-2</v>
      </c>
      <c r="G52" s="235">
        <f t="shared" si="10"/>
        <v>1.0346567209502342E-2</v>
      </c>
      <c r="H52" s="235">
        <f t="shared" si="10"/>
        <v>9.5274974865507678E-3</v>
      </c>
      <c r="I52" s="235">
        <f t="shared" si="10"/>
        <v>9.7271176997689619E-3</v>
      </c>
      <c r="J52" s="235">
        <f t="shared" si="10"/>
        <v>9.6499303500987756E-3</v>
      </c>
      <c r="K52" s="235">
        <f t="shared" si="10"/>
        <v>1.0497411290901185E-2</v>
      </c>
      <c r="L52" s="235">
        <f t="shared" si="10"/>
        <v>1.0313553400399241E-2</v>
      </c>
      <c r="M52" s="235">
        <f t="shared" si="10"/>
        <v>1.0259116985393842E-2</v>
      </c>
      <c r="N52" s="235">
        <f t="shared" si="10"/>
        <v>1.0656247559288075E-2</v>
      </c>
      <c r="O52" s="235">
        <f t="shared" si="10"/>
        <v>1.0711061210428726E-2</v>
      </c>
      <c r="P52" s="235">
        <f t="shared" si="10"/>
        <v>1.0051520606632662E-2</v>
      </c>
      <c r="Q52" s="235">
        <f t="shared" si="10"/>
        <v>9.7380463208351798E-3</v>
      </c>
      <c r="R52" s="235">
        <f t="shared" si="10"/>
        <v>9.9692620667049415E-3</v>
      </c>
      <c r="S52" s="235">
        <f t="shared" si="10"/>
        <v>9.9464757653809997E-3</v>
      </c>
      <c r="T52" s="235">
        <f t="shared" si="10"/>
        <v>9.783708834832025E-3</v>
      </c>
      <c r="U52" s="235">
        <f t="shared" si="10"/>
        <v>9.8440450684105351E-3</v>
      </c>
      <c r="V52" s="235">
        <f t="shared" si="10"/>
        <v>1.0159111714912484E-2</v>
      </c>
      <c r="W52" s="235">
        <f t="shared" si="10"/>
        <v>1.0828319144852444E-2</v>
      </c>
      <c r="DA52" s="174"/>
    </row>
    <row r="53" spans="1:105" ht="12" customHeight="1" x14ac:dyDescent="0.25">
      <c r="A53" s="40" t="str">
        <f>$A$16</f>
        <v>Steam processes</v>
      </c>
      <c r="B53" s="236">
        <f t="shared" ref="B53:W53" si="11">IF(B16=0,0,B16/B$5)</f>
        <v>0.22375799153203282</v>
      </c>
      <c r="C53" s="236">
        <f t="shared" si="11"/>
        <v>0.22596311994052298</v>
      </c>
      <c r="D53" s="236">
        <f t="shared" si="11"/>
        <v>0.22740130317969062</v>
      </c>
      <c r="E53" s="236">
        <f t="shared" si="11"/>
        <v>0.22419135408106208</v>
      </c>
      <c r="F53" s="236">
        <f t="shared" si="11"/>
        <v>0.20951377503211258</v>
      </c>
      <c r="G53" s="236">
        <f t="shared" si="11"/>
        <v>0.20828125534233263</v>
      </c>
      <c r="H53" s="236">
        <f t="shared" si="11"/>
        <v>0.20056216857122516</v>
      </c>
      <c r="I53" s="236">
        <f t="shared" si="11"/>
        <v>0.19921954904569175</v>
      </c>
      <c r="J53" s="236">
        <f t="shared" si="11"/>
        <v>0.20127447842453244</v>
      </c>
      <c r="K53" s="236">
        <f t="shared" si="11"/>
        <v>0.2199270683525455</v>
      </c>
      <c r="L53" s="236">
        <f t="shared" si="11"/>
        <v>0.2169930096468396</v>
      </c>
      <c r="M53" s="236">
        <f t="shared" si="11"/>
        <v>0.2096135275688833</v>
      </c>
      <c r="N53" s="236">
        <f t="shared" si="11"/>
        <v>0.21771775524481188</v>
      </c>
      <c r="O53" s="236">
        <f t="shared" si="11"/>
        <v>0.2167984954341772</v>
      </c>
      <c r="P53" s="236">
        <f t="shared" si="11"/>
        <v>0.2139906374988759</v>
      </c>
      <c r="Q53" s="236">
        <f t="shared" si="11"/>
        <v>0.21115925600728092</v>
      </c>
      <c r="R53" s="236">
        <f t="shared" si="11"/>
        <v>0.21139767508198709</v>
      </c>
      <c r="S53" s="236">
        <f t="shared" si="11"/>
        <v>0.20854370113160822</v>
      </c>
      <c r="T53" s="236">
        <f t="shared" si="11"/>
        <v>0.20786975729375673</v>
      </c>
      <c r="U53" s="236">
        <f t="shared" si="11"/>
        <v>0.20799043602808795</v>
      </c>
      <c r="V53" s="236">
        <f t="shared" si="11"/>
        <v>0.21425003960426536</v>
      </c>
      <c r="W53" s="236">
        <f t="shared" si="11"/>
        <v>0.21717333076047479</v>
      </c>
      <c r="DA53" s="96"/>
    </row>
    <row r="54" spans="1:105" ht="12" customHeight="1" x14ac:dyDescent="0.25">
      <c r="A54" s="41" t="str">
        <f>$A$27</f>
        <v>Other energy use related</v>
      </c>
      <c r="B54" s="237">
        <f t="shared" ref="B54:W54" si="12">IF(B27=0,0,B27/B$5)</f>
        <v>0.39973941070232355</v>
      </c>
      <c r="C54" s="237">
        <f t="shared" si="12"/>
        <v>0.40031667036005875</v>
      </c>
      <c r="D54" s="237">
        <f t="shared" si="12"/>
        <v>0.39514377364300207</v>
      </c>
      <c r="E54" s="237">
        <f t="shared" si="12"/>
        <v>0.39553916459828126</v>
      </c>
      <c r="F54" s="237">
        <f t="shared" si="12"/>
        <v>0.39381062373543779</v>
      </c>
      <c r="G54" s="237">
        <f t="shared" si="12"/>
        <v>0.39397323356206793</v>
      </c>
      <c r="H54" s="237">
        <f t="shared" si="12"/>
        <v>0.38985012576326317</v>
      </c>
      <c r="I54" s="237">
        <f t="shared" si="12"/>
        <v>0.38874114078456523</v>
      </c>
      <c r="J54" s="237">
        <f t="shared" si="12"/>
        <v>0.39298409075584961</v>
      </c>
      <c r="K54" s="237">
        <f t="shared" si="12"/>
        <v>0.39077070369625827</v>
      </c>
      <c r="L54" s="237">
        <f t="shared" si="12"/>
        <v>0.38557122977425279</v>
      </c>
      <c r="M54" s="237">
        <f t="shared" si="12"/>
        <v>0.39303431064563871</v>
      </c>
      <c r="N54" s="237">
        <f t="shared" si="12"/>
        <v>0.39025193687638426</v>
      </c>
      <c r="O54" s="237">
        <f t="shared" si="12"/>
        <v>0.38792530596518626</v>
      </c>
      <c r="P54" s="237">
        <f t="shared" si="12"/>
        <v>0.38042765156711278</v>
      </c>
      <c r="Q54" s="237">
        <f t="shared" si="12"/>
        <v>0.38499875933828098</v>
      </c>
      <c r="R54" s="237">
        <f t="shared" si="12"/>
        <v>0.38528716717917955</v>
      </c>
      <c r="S54" s="237">
        <f t="shared" si="12"/>
        <v>0.38001941190802174</v>
      </c>
      <c r="T54" s="237">
        <f t="shared" si="12"/>
        <v>0.38755649854439667</v>
      </c>
      <c r="U54" s="237">
        <f t="shared" si="12"/>
        <v>0.38670884936342464</v>
      </c>
      <c r="V54" s="237">
        <f t="shared" si="12"/>
        <v>0.38986161649362222</v>
      </c>
      <c r="W54" s="237">
        <f t="shared" si="12"/>
        <v>0.38560613011820671</v>
      </c>
      <c r="DA54" s="97"/>
    </row>
    <row r="55" spans="1:105" ht="12" customHeight="1" x14ac:dyDescent="0.25">
      <c r="A55" s="42" t="s">
        <v>106</v>
      </c>
      <c r="B55" s="242">
        <f t="shared" ref="B55:W55" si="13">IF(B38=0,0,B38/B$5)</f>
        <v>0.36550712294361781</v>
      </c>
      <c r="C55" s="242">
        <f t="shared" si="13"/>
        <v>0.36250078753094511</v>
      </c>
      <c r="D55" s="242">
        <f t="shared" si="13"/>
        <v>0.36618329597670279</v>
      </c>
      <c r="E55" s="242">
        <f t="shared" si="13"/>
        <v>0.36875237973517444</v>
      </c>
      <c r="F55" s="242">
        <f t="shared" si="13"/>
        <v>0.38606604388515686</v>
      </c>
      <c r="G55" s="242">
        <f t="shared" si="13"/>
        <v>0.38739894388609708</v>
      </c>
      <c r="H55" s="242">
        <f t="shared" si="13"/>
        <v>0.40006020817896104</v>
      </c>
      <c r="I55" s="242">
        <f t="shared" si="13"/>
        <v>0.40231219246997402</v>
      </c>
      <c r="J55" s="242">
        <f t="shared" si="13"/>
        <v>0.39609150046951908</v>
      </c>
      <c r="K55" s="242">
        <f t="shared" si="13"/>
        <v>0.37880481666029509</v>
      </c>
      <c r="L55" s="242">
        <f t="shared" si="13"/>
        <v>0.38712220717850843</v>
      </c>
      <c r="M55" s="242">
        <f t="shared" si="13"/>
        <v>0.38709304480008416</v>
      </c>
      <c r="N55" s="242">
        <f t="shared" si="13"/>
        <v>0.38137406031951576</v>
      </c>
      <c r="O55" s="242">
        <f t="shared" si="13"/>
        <v>0.38456513739020787</v>
      </c>
      <c r="P55" s="242">
        <f t="shared" si="13"/>
        <v>0.39553019032737852</v>
      </c>
      <c r="Q55" s="242">
        <f t="shared" si="13"/>
        <v>0.39410393833360297</v>
      </c>
      <c r="R55" s="242">
        <f t="shared" si="13"/>
        <v>0.39334589567212835</v>
      </c>
      <c r="S55" s="242">
        <f t="shared" si="13"/>
        <v>0.40149041119498902</v>
      </c>
      <c r="T55" s="242">
        <f t="shared" si="13"/>
        <v>0.39479003532701462</v>
      </c>
      <c r="U55" s="242">
        <f t="shared" si="13"/>
        <v>0.3954566695400768</v>
      </c>
      <c r="V55" s="242">
        <f t="shared" si="13"/>
        <v>0.3857292321871999</v>
      </c>
      <c r="W55" s="242">
        <f t="shared" si="13"/>
        <v>0.38639221997646606</v>
      </c>
      <c r="DA55" s="93"/>
    </row>
  </sheetData>
  <conditionalFormatting sqref="B28:V37 B6:V15">
    <cfRule type="cellIs" dxfId="627" priority="108" operator="lessThan">
      <formula>0</formula>
    </cfRule>
  </conditionalFormatting>
  <conditionalFormatting sqref="B37:V37">
    <cfRule type="cellIs" dxfId="626" priority="85" operator="lessThan">
      <formula>0</formula>
    </cfRule>
    <cfRule type="cellIs" dxfId="625" priority="91" operator="lessThan">
      <formula>0</formula>
    </cfRule>
    <cfRule type="cellIs" dxfId="624" priority="94" operator="lessThan">
      <formula>0</formula>
    </cfRule>
    <cfRule type="cellIs" dxfId="623" priority="97" operator="lessThan">
      <formula>0</formula>
    </cfRule>
    <cfRule type="cellIs" dxfId="622" priority="103" operator="lessThan">
      <formula>0</formula>
    </cfRule>
    <cfRule type="cellIs" dxfId="621" priority="106" operator="lessThan">
      <formula>0</formula>
    </cfRule>
  </conditionalFormatting>
  <conditionalFormatting sqref="B17:V26">
    <cfRule type="cellIs" dxfId="620" priority="92" operator="lessThan">
      <formula>0</formula>
    </cfRule>
    <cfRule type="cellIs" dxfId="619" priority="95" operator="lessThan">
      <formula>0</formula>
    </cfRule>
    <cfRule type="cellIs" dxfId="618" priority="107" operator="lessThan">
      <formula>0</formula>
    </cfRule>
  </conditionalFormatting>
  <conditionalFormatting sqref="B31:V31">
    <cfRule type="cellIs" dxfId="617" priority="93" operator="lessThan">
      <formula>0</formula>
    </cfRule>
    <cfRule type="cellIs" dxfId="616" priority="105" operator="lessThan">
      <formula>0</formula>
    </cfRule>
  </conditionalFormatting>
  <conditionalFormatting sqref="C17:L26">
    <cfRule type="cellIs" dxfId="615" priority="104" operator="lessThan">
      <formula>0</formula>
    </cfRule>
  </conditionalFormatting>
  <conditionalFormatting sqref="C48:L48">
    <cfRule type="cellIs" dxfId="614" priority="101" operator="lessThan">
      <formula>0</formula>
    </cfRule>
  </conditionalFormatting>
  <conditionalFormatting sqref="C48:L52">
    <cfRule type="cellIs" dxfId="613" priority="102" operator="lessThan">
      <formula>0</formula>
    </cfRule>
  </conditionalFormatting>
  <conditionalFormatting sqref="B48:V52">
    <cfRule type="cellIs" dxfId="612" priority="88" operator="lessThan">
      <formula>0</formula>
    </cfRule>
    <cfRule type="cellIs" dxfId="611" priority="90" operator="lessThan">
      <formula>0</formula>
    </cfRule>
    <cfRule type="cellIs" dxfId="610" priority="100" operator="lessThan">
      <formula>0</formula>
    </cfRule>
  </conditionalFormatting>
  <conditionalFormatting sqref="B48:V48">
    <cfRule type="cellIs" dxfId="609" priority="87" operator="lessThan">
      <formula>0</formula>
    </cfRule>
    <cfRule type="cellIs" dxfId="608" priority="89" operator="lessThan">
      <formula>0</formula>
    </cfRule>
    <cfRule type="cellIs" dxfId="607" priority="99" operator="lessThan">
      <formula>0</formula>
    </cfRule>
  </conditionalFormatting>
  <conditionalFormatting sqref="B28:V37">
    <cfRule type="cellIs" dxfId="606" priority="86" operator="lessThan">
      <formula>0</formula>
    </cfRule>
    <cfRule type="cellIs" dxfId="605" priority="96" operator="lessThan">
      <formula>0</formula>
    </cfRule>
    <cfRule type="cellIs" dxfId="604" priority="98" operator="lessThan">
      <formula>0</formula>
    </cfRule>
  </conditionalFormatting>
  <conditionalFormatting sqref="W28:W37 W6:W15">
    <cfRule type="cellIs" dxfId="603" priority="84" operator="lessThan">
      <formula>0</formula>
    </cfRule>
  </conditionalFormatting>
  <conditionalFormatting sqref="W37">
    <cfRule type="cellIs" dxfId="602" priority="64" operator="lessThan">
      <formula>0</formula>
    </cfRule>
    <cfRule type="cellIs" dxfId="601" priority="70" operator="lessThan">
      <formula>0</formula>
    </cfRule>
    <cfRule type="cellIs" dxfId="600" priority="73" operator="lessThan">
      <formula>0</formula>
    </cfRule>
    <cfRule type="cellIs" dxfId="599" priority="76" operator="lessThan">
      <formula>0</formula>
    </cfRule>
    <cfRule type="cellIs" dxfId="598" priority="80" operator="lessThan">
      <formula>0</formula>
    </cfRule>
    <cfRule type="cellIs" dxfId="597" priority="82" operator="lessThan">
      <formula>0</formula>
    </cfRule>
  </conditionalFormatting>
  <conditionalFormatting sqref="W17:W26">
    <cfRule type="cellIs" dxfId="596" priority="71" operator="lessThan">
      <formula>0</formula>
    </cfRule>
    <cfRule type="cellIs" dxfId="595" priority="74" operator="lessThan">
      <formula>0</formula>
    </cfRule>
    <cfRule type="cellIs" dxfId="594" priority="83" operator="lessThan">
      <formula>0</formula>
    </cfRule>
  </conditionalFormatting>
  <conditionalFormatting sqref="W31">
    <cfRule type="cellIs" dxfId="593" priority="72" operator="lessThan">
      <formula>0</formula>
    </cfRule>
    <cfRule type="cellIs" dxfId="592" priority="81" operator="lessThan">
      <formula>0</formula>
    </cfRule>
  </conditionalFormatting>
  <conditionalFormatting sqref="W48:W52">
    <cfRule type="cellIs" dxfId="591" priority="67" operator="lessThan">
      <formula>0</formula>
    </cfRule>
    <cfRule type="cellIs" dxfId="590" priority="69" operator="lessThan">
      <formula>0</formula>
    </cfRule>
    <cfRule type="cellIs" dxfId="589" priority="79" operator="lessThan">
      <formula>0</formula>
    </cfRule>
  </conditionalFormatting>
  <conditionalFormatting sqref="W48">
    <cfRule type="cellIs" dxfId="588" priority="66" operator="lessThan">
      <formula>0</formula>
    </cfRule>
    <cfRule type="cellIs" dxfId="587" priority="68" operator="lessThan">
      <formula>0</formula>
    </cfRule>
    <cfRule type="cellIs" dxfId="586" priority="78" operator="lessThan">
      <formula>0</formula>
    </cfRule>
  </conditionalFormatting>
  <conditionalFormatting sqref="W28:W37">
    <cfRule type="cellIs" dxfId="585" priority="65" operator="lessThan">
      <formula>0</formula>
    </cfRule>
    <cfRule type="cellIs" dxfId="584" priority="75" operator="lessThan">
      <formula>0</formula>
    </cfRule>
    <cfRule type="cellIs" dxfId="583" priority="77" operator="lessThan">
      <formula>0</formula>
    </cfRule>
  </conditionalFormatting>
  <conditionalFormatting sqref="DA28:DA37 DA6:DA15">
    <cfRule type="cellIs" dxfId="582" priority="21" operator="lessThan">
      <formula>0</formula>
    </cfRule>
  </conditionalFormatting>
  <conditionalFormatting sqref="DA37">
    <cfRule type="cellIs" dxfId="581" priority="1" operator="lessThan">
      <formula>0</formula>
    </cfRule>
    <cfRule type="cellIs" dxfId="580" priority="7" operator="lessThan">
      <formula>0</formula>
    </cfRule>
    <cfRule type="cellIs" dxfId="579" priority="10" operator="lessThan">
      <formula>0</formula>
    </cfRule>
    <cfRule type="cellIs" dxfId="578" priority="13" operator="lessThan">
      <formula>0</formula>
    </cfRule>
    <cfRule type="cellIs" dxfId="577" priority="17" operator="lessThan">
      <formula>0</formula>
    </cfRule>
    <cfRule type="cellIs" dxfId="576" priority="19" operator="lessThan">
      <formula>0</formula>
    </cfRule>
  </conditionalFormatting>
  <conditionalFormatting sqref="DA17:DA26">
    <cfRule type="cellIs" dxfId="575" priority="8" operator="lessThan">
      <formula>0</formula>
    </cfRule>
    <cfRule type="cellIs" dxfId="574" priority="11" operator="lessThan">
      <formula>0</formula>
    </cfRule>
    <cfRule type="cellIs" dxfId="573" priority="20" operator="lessThan">
      <formula>0</formula>
    </cfRule>
  </conditionalFormatting>
  <conditionalFormatting sqref="DA31">
    <cfRule type="cellIs" dxfId="572" priority="9" operator="lessThan">
      <formula>0</formula>
    </cfRule>
    <cfRule type="cellIs" dxfId="571" priority="18" operator="lessThan">
      <formula>0</formula>
    </cfRule>
  </conditionalFormatting>
  <conditionalFormatting sqref="DA48:DA52">
    <cfRule type="cellIs" dxfId="570" priority="4" operator="lessThan">
      <formula>0</formula>
    </cfRule>
    <cfRule type="cellIs" dxfId="569" priority="6" operator="lessThan">
      <formula>0</formula>
    </cfRule>
    <cfRule type="cellIs" dxfId="568" priority="16" operator="lessThan">
      <formula>0</formula>
    </cfRule>
  </conditionalFormatting>
  <conditionalFormatting sqref="DA48">
    <cfRule type="cellIs" dxfId="567" priority="3" operator="lessThan">
      <formula>0</formula>
    </cfRule>
    <cfRule type="cellIs" dxfId="566" priority="5" operator="lessThan">
      <formula>0</formula>
    </cfRule>
    <cfRule type="cellIs" dxfId="565" priority="15" operator="lessThan">
      <formula>0</formula>
    </cfRule>
  </conditionalFormatting>
  <conditionalFormatting sqref="DA28:DA37">
    <cfRule type="cellIs" dxfId="564" priority="2" operator="lessThan">
      <formula>0</formula>
    </cfRule>
    <cfRule type="cellIs" dxfId="563" priority="12" operator="lessThan">
      <formula>0</formula>
    </cfRule>
    <cfRule type="cellIs" dxfId="562" priority="1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0.39997558519241921"/>
    <pageSetUpPr fitToPage="1"/>
  </sheetPr>
  <dimension ref="A1:DA67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steel"</f>
        <v>EU27: Iron and steel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2" customHeight="1" x14ac:dyDescent="0.25">
      <c r="A3" s="30" t="s">
        <v>55</v>
      </c>
      <c r="B3" s="205">
        <f t="shared" ref="B3:W3" si="0">SUM(B4:B5)</f>
        <v>53100.41965659945</v>
      </c>
      <c r="C3" s="205">
        <f t="shared" si="0"/>
        <v>50746.225506592222</v>
      </c>
      <c r="D3" s="205">
        <f t="shared" si="0"/>
        <v>47887.083446499491</v>
      </c>
      <c r="E3" s="205">
        <f t="shared" si="0"/>
        <v>47437.72077067892</v>
      </c>
      <c r="F3" s="205">
        <f t="shared" si="0"/>
        <v>53122.137257005881</v>
      </c>
      <c r="G3" s="205">
        <f t="shared" si="0"/>
        <v>55745.288087968176</v>
      </c>
      <c r="H3" s="205">
        <f t="shared" si="0"/>
        <v>59782.02479756697</v>
      </c>
      <c r="I3" s="205">
        <f t="shared" si="0"/>
        <v>66292.465976633845</v>
      </c>
      <c r="J3" s="205">
        <f t="shared" si="0"/>
        <v>60374.619647317268</v>
      </c>
      <c r="K3" s="205">
        <f t="shared" si="0"/>
        <v>35516.382412286468</v>
      </c>
      <c r="L3" s="205">
        <f t="shared" si="0"/>
        <v>40666.649467418436</v>
      </c>
      <c r="M3" s="205">
        <f t="shared" si="0"/>
        <v>45327.562040446282</v>
      </c>
      <c r="N3" s="205">
        <f t="shared" si="0"/>
        <v>41404.429230928072</v>
      </c>
      <c r="O3" s="205">
        <f t="shared" si="0"/>
        <v>40039.803512912062</v>
      </c>
      <c r="P3" s="205">
        <f t="shared" si="0"/>
        <v>41160.173718232531</v>
      </c>
      <c r="Q3" s="205">
        <f t="shared" si="0"/>
        <v>41367.781277122202</v>
      </c>
      <c r="R3" s="205">
        <f t="shared" si="0"/>
        <v>41197.912183258217</v>
      </c>
      <c r="S3" s="205">
        <f t="shared" si="0"/>
        <v>43500.388391352884</v>
      </c>
      <c r="T3" s="205">
        <f t="shared" si="0"/>
        <v>46474.803984483879</v>
      </c>
      <c r="U3" s="205">
        <f t="shared" si="0"/>
        <v>39226.3703284191</v>
      </c>
      <c r="V3" s="205">
        <f t="shared" si="0"/>
        <v>32459.21958988301</v>
      </c>
      <c r="W3" s="205">
        <f t="shared" si="0"/>
        <v>42717.513105451661</v>
      </c>
      <c r="DA3" s="112"/>
    </row>
    <row r="4" spans="1:105" ht="12" customHeight="1" x14ac:dyDescent="0.25">
      <c r="A4" s="50" t="s">
        <v>41</v>
      </c>
      <c r="B4" s="243">
        <v>32727.98897996196</v>
      </c>
      <c r="C4" s="243">
        <v>30890.497009368471</v>
      </c>
      <c r="D4" s="243">
        <v>29422.350679930631</v>
      </c>
      <c r="E4" s="243">
        <v>29001.669844474181</v>
      </c>
      <c r="F4" s="243">
        <v>33090.18033500616</v>
      </c>
      <c r="G4" s="243">
        <v>35351.465997680447</v>
      </c>
      <c r="H4" s="243">
        <v>36919.573424295719</v>
      </c>
      <c r="I4" s="243">
        <v>40871.855574627327</v>
      </c>
      <c r="J4" s="243">
        <v>36904.956296850847</v>
      </c>
      <c r="K4" s="243">
        <v>21253.21495065889</v>
      </c>
      <c r="L4" s="243">
        <v>24824.617536555808</v>
      </c>
      <c r="M4" s="243">
        <v>27350.461185403601</v>
      </c>
      <c r="N4" s="243">
        <v>25463.547069025892</v>
      </c>
      <c r="O4" s="243">
        <v>25192.323335926911</v>
      </c>
      <c r="P4" s="243">
        <v>26268.924721607142</v>
      </c>
      <c r="Q4" s="243">
        <v>26080.911316392201</v>
      </c>
      <c r="R4" s="243">
        <v>25591.23010805028</v>
      </c>
      <c r="S4" s="243">
        <v>26263.912640164141</v>
      </c>
      <c r="T4" s="243">
        <v>28017.6566215446</v>
      </c>
      <c r="U4" s="243">
        <v>23277.85528344024</v>
      </c>
      <c r="V4" s="243">
        <v>18688.32306197915</v>
      </c>
      <c r="W4" s="243">
        <v>23892.489767297429</v>
      </c>
      <c r="DA4" s="83" t="s">
        <v>114</v>
      </c>
    </row>
    <row r="5" spans="1:105" ht="12" customHeight="1" x14ac:dyDescent="0.25">
      <c r="A5" s="49" t="s">
        <v>42</v>
      </c>
      <c r="B5" s="244">
        <v>20372.43067663749</v>
      </c>
      <c r="C5" s="244">
        <v>19855.72849722375</v>
      </c>
      <c r="D5" s="244">
        <v>18464.732766568861</v>
      </c>
      <c r="E5" s="244">
        <v>18436.050926204742</v>
      </c>
      <c r="F5" s="244">
        <v>20031.956921999721</v>
      </c>
      <c r="G5" s="244">
        <v>20393.822090287729</v>
      </c>
      <c r="H5" s="244">
        <v>22862.451373271251</v>
      </c>
      <c r="I5" s="244">
        <v>25420.610402006521</v>
      </c>
      <c r="J5" s="244">
        <v>23469.663350466421</v>
      </c>
      <c r="K5" s="244">
        <v>14263.16746162758</v>
      </c>
      <c r="L5" s="244">
        <v>15842.031930862629</v>
      </c>
      <c r="M5" s="244">
        <v>17977.100855042681</v>
      </c>
      <c r="N5" s="244">
        <v>15940.88216190218</v>
      </c>
      <c r="O5" s="244">
        <v>14847.480176985149</v>
      </c>
      <c r="P5" s="244">
        <v>14891.248996625391</v>
      </c>
      <c r="Q5" s="244">
        <v>15286.86996073</v>
      </c>
      <c r="R5" s="244">
        <v>15606.68207520794</v>
      </c>
      <c r="S5" s="244">
        <v>17236.47575118874</v>
      </c>
      <c r="T5" s="244">
        <v>18457.147362939279</v>
      </c>
      <c r="U5" s="244">
        <v>15948.51504497886</v>
      </c>
      <c r="V5" s="244">
        <v>13770.89652790386</v>
      </c>
      <c r="W5" s="244">
        <v>18825.023338154231</v>
      </c>
      <c r="DA5" s="84" t="s">
        <v>115</v>
      </c>
    </row>
    <row r="6" spans="1:105" ht="12" customHeight="1" x14ac:dyDescent="0.25">
      <c r="A6" s="4"/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</row>
    <row r="7" spans="1:105" ht="12" customHeight="1" x14ac:dyDescent="0.25">
      <c r="A7" s="30" t="s">
        <v>116</v>
      </c>
      <c r="B7" s="205">
        <f t="shared" ref="B7:W7" si="1">SUM(B8:B9)</f>
        <v>178302.95899999997</v>
      </c>
      <c r="C7" s="205">
        <f t="shared" si="1"/>
        <v>173967.12300000002</v>
      </c>
      <c r="D7" s="205">
        <f t="shared" si="1"/>
        <v>176612.33000000002</v>
      </c>
      <c r="E7" s="205">
        <f t="shared" si="1"/>
        <v>179594.136</v>
      </c>
      <c r="F7" s="205">
        <f t="shared" si="1"/>
        <v>189153.777</v>
      </c>
      <c r="G7" s="205">
        <f t="shared" si="1"/>
        <v>182842.14299999998</v>
      </c>
      <c r="H7" s="205">
        <f t="shared" si="1"/>
        <v>193920.21236</v>
      </c>
      <c r="I7" s="205">
        <f t="shared" si="1"/>
        <v>196436.22524494567</v>
      </c>
      <c r="J7" s="205">
        <f t="shared" si="1"/>
        <v>185657.50396322913</v>
      </c>
      <c r="K7" s="205">
        <f t="shared" si="1"/>
        <v>129607.84823597805</v>
      </c>
      <c r="L7" s="205">
        <f t="shared" si="1"/>
        <v>163517.16265126329</v>
      </c>
      <c r="M7" s="205">
        <f t="shared" si="1"/>
        <v>168684.94458119618</v>
      </c>
      <c r="N7" s="205">
        <f t="shared" si="1"/>
        <v>159423.27466179745</v>
      </c>
      <c r="O7" s="205">
        <f t="shared" si="1"/>
        <v>154916.41559039656</v>
      </c>
      <c r="P7" s="205">
        <f t="shared" si="1"/>
        <v>157583.15292352985</v>
      </c>
      <c r="Q7" s="205">
        <f t="shared" si="1"/>
        <v>155891.05915516257</v>
      </c>
      <c r="R7" s="205">
        <f t="shared" si="1"/>
        <v>155050.79428769561</v>
      </c>
      <c r="S7" s="205">
        <f t="shared" si="1"/>
        <v>161445.48045486247</v>
      </c>
      <c r="T7" s="205">
        <f t="shared" si="1"/>
        <v>160522.41042022867</v>
      </c>
      <c r="U7" s="205">
        <f t="shared" si="1"/>
        <v>150695.08442022867</v>
      </c>
      <c r="V7" s="205">
        <f t="shared" si="1"/>
        <v>132660.63842022867</v>
      </c>
      <c r="W7" s="205">
        <f t="shared" si="1"/>
        <v>153098.70242022868</v>
      </c>
      <c r="DA7" s="112"/>
    </row>
    <row r="8" spans="1:105" ht="12" customHeight="1" x14ac:dyDescent="0.25">
      <c r="A8" s="50" t="s">
        <v>41</v>
      </c>
      <c r="B8" s="243">
        <v>109563.16899999999</v>
      </c>
      <c r="C8" s="243">
        <v>104778.12300000001</v>
      </c>
      <c r="D8" s="243">
        <v>107717.68799999999</v>
      </c>
      <c r="E8" s="243">
        <v>109169.515</v>
      </c>
      <c r="F8" s="243">
        <v>113743.823</v>
      </c>
      <c r="G8" s="243">
        <v>109280.692</v>
      </c>
      <c r="H8" s="243">
        <v>112074.67236</v>
      </c>
      <c r="I8" s="243">
        <v>113574.95083</v>
      </c>
      <c r="J8" s="243">
        <v>104851.186904</v>
      </c>
      <c r="K8" s="243">
        <v>69558.092999999993</v>
      </c>
      <c r="L8" s="243">
        <v>93793.496593999997</v>
      </c>
      <c r="M8" s="243">
        <v>95020.019792000006</v>
      </c>
      <c r="N8" s="243">
        <v>90577.381626000002</v>
      </c>
      <c r="O8" s="243">
        <v>90148.532999999996</v>
      </c>
      <c r="P8" s="243">
        <v>93096.957000000009</v>
      </c>
      <c r="Q8" s="243">
        <v>91817.957999999999</v>
      </c>
      <c r="R8" s="243">
        <v>91908.816999999995</v>
      </c>
      <c r="S8" s="243">
        <v>94428.224000000002</v>
      </c>
      <c r="T8" s="243">
        <v>92136.396000000008</v>
      </c>
      <c r="U8" s="243">
        <v>86768.317999999999</v>
      </c>
      <c r="V8" s="243">
        <v>74498.881999999998</v>
      </c>
      <c r="W8" s="243">
        <v>85511.426999999996</v>
      </c>
      <c r="DA8" s="83" t="s">
        <v>117</v>
      </c>
    </row>
    <row r="9" spans="1:105" ht="12" customHeight="1" x14ac:dyDescent="0.25">
      <c r="A9" s="49" t="s">
        <v>42</v>
      </c>
      <c r="B9" s="244">
        <v>68739.789999999994</v>
      </c>
      <c r="C9" s="244">
        <v>69189</v>
      </c>
      <c r="D9" s="244">
        <v>68894.642000000007</v>
      </c>
      <c r="E9" s="244">
        <v>70424.620999999999</v>
      </c>
      <c r="F9" s="244">
        <v>75409.953999999998</v>
      </c>
      <c r="G9" s="244">
        <v>73561.451000000001</v>
      </c>
      <c r="H9" s="244">
        <v>81845.540000000008</v>
      </c>
      <c r="I9" s="244">
        <v>82861.27441494567</v>
      </c>
      <c r="J9" s="244">
        <v>80806.317059229128</v>
      </c>
      <c r="K9" s="244">
        <v>60049.755235978053</v>
      </c>
      <c r="L9" s="244">
        <v>69723.666057263312</v>
      </c>
      <c r="M9" s="244">
        <v>73664.924789196157</v>
      </c>
      <c r="N9" s="244">
        <v>68845.893035797431</v>
      </c>
      <c r="O9" s="244">
        <v>64767.882590396577</v>
      </c>
      <c r="P9" s="244">
        <v>64486.195923529842</v>
      </c>
      <c r="Q9" s="244">
        <v>64073.101155162571</v>
      </c>
      <c r="R9" s="244">
        <v>63141.977287695619</v>
      </c>
      <c r="S9" s="244">
        <v>67017.256454862465</v>
      </c>
      <c r="T9" s="244">
        <v>68386.014420228661</v>
      </c>
      <c r="U9" s="244">
        <v>63926.766420228669</v>
      </c>
      <c r="V9" s="244">
        <v>58161.756420228667</v>
      </c>
      <c r="W9" s="244">
        <v>67587.275420228674</v>
      </c>
      <c r="DA9" s="84" t="s">
        <v>118</v>
      </c>
    </row>
    <row r="10" spans="1:105" ht="12" customHeight="1" x14ac:dyDescent="0.25">
      <c r="A10" s="4"/>
      <c r="B10" s="245"/>
      <c r="C10" s="245"/>
      <c r="D10" s="245"/>
      <c r="E10" s="245"/>
      <c r="F10" s="245"/>
      <c r="G10" s="245"/>
      <c r="H10" s="245"/>
      <c r="I10" s="245"/>
      <c r="J10" s="245"/>
      <c r="K10" s="245"/>
      <c r="L10" s="245"/>
      <c r="M10" s="245"/>
      <c r="N10" s="245"/>
      <c r="O10" s="245"/>
      <c r="P10" s="245"/>
      <c r="Q10" s="245"/>
      <c r="R10" s="245"/>
      <c r="S10" s="245"/>
      <c r="T10" s="245"/>
      <c r="U10" s="245"/>
      <c r="V10" s="245"/>
      <c r="W10" s="245"/>
    </row>
    <row r="11" spans="1:105" ht="12" customHeight="1" x14ac:dyDescent="0.25">
      <c r="A11" s="30" t="s">
        <v>119</v>
      </c>
      <c r="B11" s="205">
        <f t="shared" ref="B11:W11" si="2">SUM(B12:B13)</f>
        <v>194279.56</v>
      </c>
      <c r="C11" s="205">
        <f t="shared" si="2"/>
        <v>197251.55262360428</v>
      </c>
      <c r="D11" s="205">
        <f t="shared" si="2"/>
        <v>199444.1032188622</v>
      </c>
      <c r="E11" s="205">
        <f t="shared" si="2"/>
        <v>201831.13131327479</v>
      </c>
      <c r="F11" s="205">
        <f t="shared" si="2"/>
        <v>210018.59285158775</v>
      </c>
      <c r="G11" s="205">
        <f t="shared" si="2"/>
        <v>211178.7154192297</v>
      </c>
      <c r="H11" s="205">
        <f t="shared" si="2"/>
        <v>216860.64272124105</v>
      </c>
      <c r="I11" s="205">
        <f t="shared" si="2"/>
        <v>219077.27268094383</v>
      </c>
      <c r="J11" s="205">
        <f t="shared" si="2"/>
        <v>217541.20096699789</v>
      </c>
      <c r="K11" s="205">
        <f t="shared" si="2"/>
        <v>212195.85065452213</v>
      </c>
      <c r="L11" s="205">
        <f t="shared" si="2"/>
        <v>208050.87710769637</v>
      </c>
      <c r="M11" s="205">
        <f t="shared" si="2"/>
        <v>205814.78839452326</v>
      </c>
      <c r="N11" s="205">
        <f t="shared" si="2"/>
        <v>202017.97173174983</v>
      </c>
      <c r="O11" s="205">
        <f t="shared" si="2"/>
        <v>198684.18281254539</v>
      </c>
      <c r="P11" s="205">
        <f t="shared" si="2"/>
        <v>195279.72339982667</v>
      </c>
      <c r="Q11" s="205">
        <f t="shared" si="2"/>
        <v>194157.95010002685</v>
      </c>
      <c r="R11" s="205">
        <f t="shared" si="2"/>
        <v>190401.30022863633</v>
      </c>
      <c r="S11" s="205">
        <f t="shared" si="2"/>
        <v>193974.09340741311</v>
      </c>
      <c r="T11" s="205">
        <f t="shared" si="2"/>
        <v>194394.25547698932</v>
      </c>
      <c r="U11" s="205">
        <f t="shared" si="2"/>
        <v>188032.76454860112</v>
      </c>
      <c r="V11" s="205">
        <f t="shared" si="2"/>
        <v>184299.99653150112</v>
      </c>
      <c r="W11" s="205">
        <f t="shared" si="2"/>
        <v>184393.54215402249</v>
      </c>
      <c r="DA11" s="112"/>
    </row>
    <row r="12" spans="1:105" ht="12" customHeight="1" x14ac:dyDescent="0.25">
      <c r="A12" s="50" t="s">
        <v>41</v>
      </c>
      <c r="B12" s="243">
        <v>119728.12</v>
      </c>
      <c r="C12" s="243">
        <v>119776.7928682257</v>
      </c>
      <c r="D12" s="243">
        <v>121641.75218025209</v>
      </c>
      <c r="E12" s="243">
        <v>123158.1178626027</v>
      </c>
      <c r="F12" s="243">
        <v>125138.82015076641</v>
      </c>
      <c r="G12" s="243">
        <v>125903.59695080919</v>
      </c>
      <c r="H12" s="243">
        <v>127558.08809364239</v>
      </c>
      <c r="I12" s="243">
        <v>127524.8150609459</v>
      </c>
      <c r="J12" s="243">
        <v>126433.02575109131</v>
      </c>
      <c r="K12" s="243">
        <v>122352.5972410437</v>
      </c>
      <c r="L12" s="243">
        <v>121677.13864171341</v>
      </c>
      <c r="M12" s="243">
        <v>117887.01663135549</v>
      </c>
      <c r="N12" s="243">
        <v>116795.2273215009</v>
      </c>
      <c r="O12" s="243">
        <v>115001.47282340701</v>
      </c>
      <c r="P12" s="243">
        <v>113846.5229754551</v>
      </c>
      <c r="Q12" s="243">
        <v>113669.5243266203</v>
      </c>
      <c r="R12" s="243">
        <v>111518.18230332391</v>
      </c>
      <c r="S12" s="243">
        <v>112835.0928342306</v>
      </c>
      <c r="T12" s="243">
        <v>112104.2886375885</v>
      </c>
      <c r="U12" s="243">
        <v>107305.7983893818</v>
      </c>
      <c r="V12" s="243">
        <v>104164.28966597869</v>
      </c>
      <c r="W12" s="243">
        <v>104414.0782595601</v>
      </c>
      <c r="DA12" s="83" t="s">
        <v>120</v>
      </c>
    </row>
    <row r="13" spans="1:105" ht="12" customHeight="1" x14ac:dyDescent="0.25">
      <c r="A13" s="49" t="s">
        <v>42</v>
      </c>
      <c r="B13" s="244">
        <v>74551.44</v>
      </c>
      <c r="C13" s="244">
        <v>77474.759755378574</v>
      </c>
      <c r="D13" s="244">
        <v>77802.351038610112</v>
      </c>
      <c r="E13" s="244">
        <v>78673.013450672108</v>
      </c>
      <c r="F13" s="244">
        <v>84879.772700821326</v>
      </c>
      <c r="G13" s="244">
        <v>85275.118468420507</v>
      </c>
      <c r="H13" s="244">
        <v>89302.554627598671</v>
      </c>
      <c r="I13" s="244">
        <v>91552.457619997949</v>
      </c>
      <c r="J13" s="244">
        <v>91108.175215906565</v>
      </c>
      <c r="K13" s="244">
        <v>89843.253413478436</v>
      </c>
      <c r="L13" s="244">
        <v>86373.73846598297</v>
      </c>
      <c r="M13" s="244">
        <v>87927.771763167766</v>
      </c>
      <c r="N13" s="244">
        <v>85222.744410248939</v>
      </c>
      <c r="O13" s="244">
        <v>83682.709989138384</v>
      </c>
      <c r="P13" s="244">
        <v>81433.200424371564</v>
      </c>
      <c r="Q13" s="244">
        <v>80488.425773406561</v>
      </c>
      <c r="R13" s="244">
        <v>78883.117925312428</v>
      </c>
      <c r="S13" s="244">
        <v>81139.000573182508</v>
      </c>
      <c r="T13" s="244">
        <v>82289.966839400833</v>
      </c>
      <c r="U13" s="244">
        <v>80726.966159219315</v>
      </c>
      <c r="V13" s="244">
        <v>80135.706865522428</v>
      </c>
      <c r="W13" s="244">
        <v>79979.463894462373</v>
      </c>
      <c r="DA13" s="84" t="s">
        <v>121</v>
      </c>
    </row>
    <row r="14" spans="1:105" ht="12" customHeight="1" x14ac:dyDescent="0.25">
      <c r="A14" s="108" t="s">
        <v>122</v>
      </c>
      <c r="B14" s="247"/>
      <c r="C14" s="212">
        <f t="shared" ref="C14:W14" si="3">SUM(C15:C16)</f>
        <v>7087.6950092465868</v>
      </c>
      <c r="D14" s="212">
        <f t="shared" si="3"/>
        <v>5841.1953492963712</v>
      </c>
      <c r="E14" s="212">
        <f t="shared" si="3"/>
        <v>9125.0699029679417</v>
      </c>
      <c r="F14" s="212">
        <f t="shared" si="3"/>
        <v>12397.184130767206</v>
      </c>
      <c r="G14" s="212">
        <f t="shared" si="3"/>
        <v>6039.4228804974464</v>
      </c>
      <c r="H14" s="212">
        <f t="shared" si="3"/>
        <v>9811.0024893824339</v>
      </c>
      <c r="I14" s="212">
        <f t="shared" si="3"/>
        <v>7347.3003203633061</v>
      </c>
      <c r="J14" s="212">
        <f t="shared" si="3"/>
        <v>2350.8255626995742</v>
      </c>
      <c r="K14" s="212">
        <f t="shared" si="3"/>
        <v>59.022854281806133</v>
      </c>
      <c r="L14" s="212">
        <f t="shared" si="3"/>
        <v>15.81580358779013</v>
      </c>
      <c r="M14" s="212">
        <f t="shared" si="3"/>
        <v>2666.4895027622738</v>
      </c>
      <c r="N14" s="212">
        <f t="shared" si="3"/>
        <v>177.0685628454184</v>
      </c>
      <c r="O14" s="212">
        <f t="shared" si="3"/>
        <v>2100.6666779792031</v>
      </c>
      <c r="P14" s="212">
        <f t="shared" si="3"/>
        <v>179.4426481302516</v>
      </c>
      <c r="Q14" s="212">
        <f t="shared" si="3"/>
        <v>4793.3089388754634</v>
      </c>
      <c r="R14" s="212">
        <f t="shared" si="3"/>
        <v>1993.6369587576119</v>
      </c>
      <c r="S14" s="212">
        <f t="shared" si="3"/>
        <v>6761.2258994470831</v>
      </c>
      <c r="T14" s="212">
        <f t="shared" si="3"/>
        <v>4675.2233353012462</v>
      </c>
      <c r="U14" s="212">
        <f t="shared" si="3"/>
        <v>661.49947696985464</v>
      </c>
      <c r="V14" s="212">
        <f t="shared" si="3"/>
        <v>87.932454534541591</v>
      </c>
      <c r="W14" s="212">
        <f t="shared" si="3"/>
        <v>4829.9592632228414</v>
      </c>
      <c r="DA14" s="109"/>
    </row>
    <row r="15" spans="1:105" ht="12" customHeight="1" x14ac:dyDescent="0.25">
      <c r="A15" s="51" t="s">
        <v>41</v>
      </c>
      <c r="B15" s="248">
        <v>0</v>
      </c>
      <c r="C15" s="243">
        <v>2547.996024994975</v>
      </c>
      <c r="D15" s="243">
        <v>3049.7678589797151</v>
      </c>
      <c r="E15" s="243">
        <v>5597.8357839000346</v>
      </c>
      <c r="F15" s="243">
        <v>3193.3915907389742</v>
      </c>
      <c r="G15" s="243">
        <v>4993.4701060687266</v>
      </c>
      <c r="H15" s="243">
        <v>2602.4162637999402</v>
      </c>
      <c r="I15" s="243">
        <v>3484.38245602494</v>
      </c>
      <c r="J15" s="243">
        <v>810.15062698525844</v>
      </c>
      <c r="K15" s="243">
        <v>0</v>
      </c>
      <c r="L15" s="243">
        <v>0</v>
      </c>
      <c r="M15" s="243">
        <v>642.18556663383379</v>
      </c>
      <c r="N15" s="243">
        <v>0</v>
      </c>
      <c r="O15" s="243">
        <v>1975.1478236835219</v>
      </c>
      <c r="P15" s="243">
        <v>0</v>
      </c>
      <c r="Q15" s="243">
        <v>4515.0211286851754</v>
      </c>
      <c r="R15" s="243">
        <v>347.98113347286881</v>
      </c>
      <c r="S15" s="243">
        <v>2441.972873457858</v>
      </c>
      <c r="T15" s="243">
        <v>921.2483344715148</v>
      </c>
      <c r="U15" s="243">
        <v>373.02077793491623</v>
      </c>
      <c r="V15" s="243">
        <v>0</v>
      </c>
      <c r="W15" s="243">
        <v>1001.83015819764</v>
      </c>
      <c r="DA15" s="83" t="s">
        <v>123</v>
      </c>
    </row>
    <row r="16" spans="1:105" ht="12" customHeight="1" x14ac:dyDescent="0.25">
      <c r="A16" s="52" t="s">
        <v>42</v>
      </c>
      <c r="B16" s="249">
        <v>0</v>
      </c>
      <c r="C16" s="244">
        <v>4539.6989842516114</v>
      </c>
      <c r="D16" s="244">
        <v>2791.4274903166561</v>
      </c>
      <c r="E16" s="244">
        <v>3527.2341190679072</v>
      </c>
      <c r="F16" s="244">
        <v>9203.7925400282311</v>
      </c>
      <c r="G16" s="244">
        <v>1045.95277442872</v>
      </c>
      <c r="H16" s="244">
        <v>7208.5862255824941</v>
      </c>
      <c r="I16" s="244">
        <v>3862.9178643383661</v>
      </c>
      <c r="J16" s="244">
        <v>1540.674935714316</v>
      </c>
      <c r="K16" s="244">
        <v>59.022854281806133</v>
      </c>
      <c r="L16" s="244">
        <v>15.81580358779013</v>
      </c>
      <c r="M16" s="244">
        <v>2024.30393612844</v>
      </c>
      <c r="N16" s="244">
        <v>177.0685628454184</v>
      </c>
      <c r="O16" s="244">
        <v>125.51885429568129</v>
      </c>
      <c r="P16" s="244">
        <v>179.4426481302516</v>
      </c>
      <c r="Q16" s="244">
        <v>278.28781019028793</v>
      </c>
      <c r="R16" s="244">
        <v>1645.6558252847431</v>
      </c>
      <c r="S16" s="244">
        <v>4319.2530259892246</v>
      </c>
      <c r="T16" s="244">
        <v>3753.975000829731</v>
      </c>
      <c r="U16" s="244">
        <v>288.47869903493847</v>
      </c>
      <c r="V16" s="244">
        <v>87.932454534541591</v>
      </c>
      <c r="W16" s="244">
        <v>3828.1291050252012</v>
      </c>
      <c r="DA16" s="84" t="s">
        <v>124</v>
      </c>
    </row>
    <row r="17" spans="1:105" ht="12" customHeight="1" x14ac:dyDescent="0.25">
      <c r="A17" s="108" t="s">
        <v>125</v>
      </c>
      <c r="B17" s="247"/>
      <c r="C17" s="212">
        <f t="shared" ref="C17:W17" si="4">SUM(C18:C19)</f>
        <v>4115.7023856423039</v>
      </c>
      <c r="D17" s="212">
        <f t="shared" si="4"/>
        <v>3648.6447540384397</v>
      </c>
      <c r="E17" s="212">
        <f t="shared" si="4"/>
        <v>6738.0418085553538</v>
      </c>
      <c r="F17" s="212">
        <f t="shared" si="4"/>
        <v>4209.7225924542727</v>
      </c>
      <c r="G17" s="212">
        <f t="shared" si="4"/>
        <v>4879.3003128554701</v>
      </c>
      <c r="H17" s="212">
        <f t="shared" si="4"/>
        <v>4129.0751873710688</v>
      </c>
      <c r="I17" s="212">
        <f t="shared" si="4"/>
        <v>5130.6703606605151</v>
      </c>
      <c r="J17" s="212">
        <f t="shared" si="4"/>
        <v>3886.8972766455408</v>
      </c>
      <c r="K17" s="212">
        <f t="shared" si="4"/>
        <v>5404.3731667575485</v>
      </c>
      <c r="L17" s="212">
        <f t="shared" si="4"/>
        <v>4160.7893504135427</v>
      </c>
      <c r="M17" s="212">
        <f t="shared" si="4"/>
        <v>4902.5782159353985</v>
      </c>
      <c r="N17" s="212">
        <f t="shared" si="4"/>
        <v>3973.8852256188402</v>
      </c>
      <c r="O17" s="212">
        <f t="shared" si="4"/>
        <v>5434.4555971836526</v>
      </c>
      <c r="P17" s="212">
        <f t="shared" si="4"/>
        <v>3583.9020608489809</v>
      </c>
      <c r="Q17" s="212">
        <f t="shared" si="4"/>
        <v>5915.0822386752552</v>
      </c>
      <c r="R17" s="212">
        <f t="shared" si="4"/>
        <v>5750.2868301481503</v>
      </c>
      <c r="S17" s="212">
        <f t="shared" si="4"/>
        <v>3188.4327206703019</v>
      </c>
      <c r="T17" s="212">
        <f t="shared" si="4"/>
        <v>4255.0612657250167</v>
      </c>
      <c r="U17" s="212">
        <f t="shared" si="4"/>
        <v>7022.9904053580685</v>
      </c>
      <c r="V17" s="212">
        <f t="shared" si="4"/>
        <v>3820.70047163454</v>
      </c>
      <c r="W17" s="212">
        <f t="shared" si="4"/>
        <v>4736.4136407014885</v>
      </c>
      <c r="DA17" s="109"/>
    </row>
    <row r="18" spans="1:105" ht="12" customHeight="1" x14ac:dyDescent="0.25">
      <c r="A18" s="51" t="s">
        <v>41</v>
      </c>
      <c r="B18" s="248"/>
      <c r="C18" s="243">
        <f t="shared" ref="C18:W18" si="5">B12+C15-C12</f>
        <v>2499.323156769271</v>
      </c>
      <c r="D18" s="243">
        <f t="shared" si="5"/>
        <v>1184.8085469533253</v>
      </c>
      <c r="E18" s="243">
        <f t="shared" si="5"/>
        <v>4081.4701015494356</v>
      </c>
      <c r="F18" s="243">
        <f t="shared" si="5"/>
        <v>1212.6893025752652</v>
      </c>
      <c r="G18" s="243">
        <f t="shared" si="5"/>
        <v>4228.6933060259325</v>
      </c>
      <c r="H18" s="243">
        <f t="shared" si="5"/>
        <v>947.92512096674182</v>
      </c>
      <c r="I18" s="243">
        <f t="shared" si="5"/>
        <v>3517.6554887214297</v>
      </c>
      <c r="J18" s="243">
        <f t="shared" si="5"/>
        <v>1901.9399368398444</v>
      </c>
      <c r="K18" s="243">
        <f t="shared" si="5"/>
        <v>4080.4285100476118</v>
      </c>
      <c r="L18" s="243">
        <f t="shared" si="5"/>
        <v>675.45859933028987</v>
      </c>
      <c r="M18" s="243">
        <f t="shared" si="5"/>
        <v>4432.3075769917486</v>
      </c>
      <c r="N18" s="243">
        <f t="shared" si="5"/>
        <v>1091.7893098545901</v>
      </c>
      <c r="O18" s="243">
        <f t="shared" si="5"/>
        <v>3768.9023217774229</v>
      </c>
      <c r="P18" s="243">
        <f t="shared" si="5"/>
        <v>1154.9498479519098</v>
      </c>
      <c r="Q18" s="243">
        <f t="shared" si="5"/>
        <v>4692.0197775199631</v>
      </c>
      <c r="R18" s="243">
        <f t="shared" si="5"/>
        <v>2499.323156769271</v>
      </c>
      <c r="S18" s="243">
        <f t="shared" si="5"/>
        <v>1125.0623425511585</v>
      </c>
      <c r="T18" s="243">
        <f t="shared" si="5"/>
        <v>1652.0525311136153</v>
      </c>
      <c r="U18" s="243">
        <f t="shared" si="5"/>
        <v>5171.5110261416121</v>
      </c>
      <c r="V18" s="243">
        <f t="shared" si="5"/>
        <v>3141.5087234031089</v>
      </c>
      <c r="W18" s="243">
        <f t="shared" si="5"/>
        <v>752.04156461622915</v>
      </c>
      <c r="DA18" s="83"/>
    </row>
    <row r="19" spans="1:105" ht="12" customHeight="1" x14ac:dyDescent="0.25">
      <c r="A19" s="52" t="s">
        <v>42</v>
      </c>
      <c r="B19" s="249"/>
      <c r="C19" s="244">
        <f t="shared" ref="C19:W19" si="6">B13+C16-C13</f>
        <v>1616.3792288730328</v>
      </c>
      <c r="D19" s="244">
        <f t="shared" si="6"/>
        <v>2463.8362070851144</v>
      </c>
      <c r="E19" s="244">
        <f t="shared" si="6"/>
        <v>2656.5717070059181</v>
      </c>
      <c r="F19" s="244">
        <f t="shared" si="6"/>
        <v>2997.0332898790075</v>
      </c>
      <c r="G19" s="244">
        <f t="shared" si="6"/>
        <v>650.60700682953757</v>
      </c>
      <c r="H19" s="244">
        <f t="shared" si="6"/>
        <v>3181.1500664043269</v>
      </c>
      <c r="I19" s="244">
        <f t="shared" si="6"/>
        <v>1613.0148719390854</v>
      </c>
      <c r="J19" s="244">
        <f t="shared" si="6"/>
        <v>1984.9573398056964</v>
      </c>
      <c r="K19" s="244">
        <f t="shared" si="6"/>
        <v>1323.9446567099367</v>
      </c>
      <c r="L19" s="244">
        <f t="shared" si="6"/>
        <v>3485.3307510832528</v>
      </c>
      <c r="M19" s="244">
        <f t="shared" si="6"/>
        <v>470.27063894364983</v>
      </c>
      <c r="N19" s="244">
        <f t="shared" si="6"/>
        <v>2882.0959157642501</v>
      </c>
      <c r="O19" s="244">
        <f t="shared" si="6"/>
        <v>1665.5532754062297</v>
      </c>
      <c r="P19" s="244">
        <f t="shared" si="6"/>
        <v>2428.9522128970711</v>
      </c>
      <c r="Q19" s="244">
        <f t="shared" si="6"/>
        <v>1223.0624611552921</v>
      </c>
      <c r="R19" s="244">
        <f t="shared" si="6"/>
        <v>3250.9636733788793</v>
      </c>
      <c r="S19" s="244">
        <f t="shared" si="6"/>
        <v>2063.3703781191434</v>
      </c>
      <c r="T19" s="244">
        <f t="shared" si="6"/>
        <v>2603.0087346114015</v>
      </c>
      <c r="U19" s="244">
        <f t="shared" si="6"/>
        <v>1851.4793792164564</v>
      </c>
      <c r="V19" s="244">
        <f t="shared" si="6"/>
        <v>679.19174823143112</v>
      </c>
      <c r="W19" s="244">
        <f t="shared" si="6"/>
        <v>3984.3720760852593</v>
      </c>
      <c r="DA19" s="84"/>
    </row>
    <row r="20" spans="1:105" ht="12" customHeight="1" x14ac:dyDescent="0.25">
      <c r="A20" s="30" t="s">
        <v>126</v>
      </c>
      <c r="B20" s="205">
        <f t="shared" ref="B20:W20" si="7">SUM(B21:B22)</f>
        <v>15976.60100000001</v>
      </c>
      <c r="C20" s="205">
        <f t="shared" si="7"/>
        <v>23284.429623604272</v>
      </c>
      <c r="D20" s="205">
        <f t="shared" si="7"/>
        <v>22831.773218862203</v>
      </c>
      <c r="E20" s="205">
        <f t="shared" si="7"/>
        <v>22236.995313274805</v>
      </c>
      <c r="F20" s="205">
        <f t="shared" si="7"/>
        <v>20864.815851587729</v>
      </c>
      <c r="G20" s="205">
        <f t="shared" si="7"/>
        <v>28336.572419229706</v>
      </c>
      <c r="H20" s="205">
        <f t="shared" si="7"/>
        <v>22940.430361241059</v>
      </c>
      <c r="I20" s="205">
        <f t="shared" si="7"/>
        <v>22641.047435998174</v>
      </c>
      <c r="J20" s="205">
        <f t="shared" si="7"/>
        <v>31883.697003768742</v>
      </c>
      <c r="K20" s="205">
        <f t="shared" si="7"/>
        <v>82588.002418544085</v>
      </c>
      <c r="L20" s="205">
        <f t="shared" si="7"/>
        <v>44533.714456433067</v>
      </c>
      <c r="M20" s="205">
        <f t="shared" si="7"/>
        <v>37129.843813327097</v>
      </c>
      <c r="N20" s="205">
        <f t="shared" si="7"/>
        <v>42594.69706995241</v>
      </c>
      <c r="O20" s="205">
        <f t="shared" si="7"/>
        <v>43767.767222148817</v>
      </c>
      <c r="P20" s="205">
        <f t="shared" si="7"/>
        <v>37696.570476296809</v>
      </c>
      <c r="Q20" s="205">
        <f t="shared" si="7"/>
        <v>38266.890944864295</v>
      </c>
      <c r="R20" s="205">
        <f t="shared" si="7"/>
        <v>35350.505940940719</v>
      </c>
      <c r="S20" s="205">
        <f t="shared" si="7"/>
        <v>32528.61295255064</v>
      </c>
      <c r="T20" s="205">
        <f t="shared" si="7"/>
        <v>33871.845056760663</v>
      </c>
      <c r="U20" s="205">
        <f t="shared" si="7"/>
        <v>37337.680128372449</v>
      </c>
      <c r="V20" s="205">
        <f t="shared" si="7"/>
        <v>51639.358111272457</v>
      </c>
      <c r="W20" s="205">
        <f t="shared" si="7"/>
        <v>31294.839733793808</v>
      </c>
      <c r="DA20" s="112"/>
    </row>
    <row r="21" spans="1:105" ht="12" customHeight="1" x14ac:dyDescent="0.25">
      <c r="A21" s="50" t="s">
        <v>41</v>
      </c>
      <c r="B21" s="243">
        <f t="shared" ref="B21:W21" si="8">B12-B8</f>
        <v>10164.951000000001</v>
      </c>
      <c r="C21" s="243">
        <f t="shared" si="8"/>
        <v>14998.669868225697</v>
      </c>
      <c r="D21" s="243">
        <f t="shared" si="8"/>
        <v>13924.064180252099</v>
      </c>
      <c r="E21" s="243">
        <f t="shared" si="8"/>
        <v>13988.602862602696</v>
      </c>
      <c r="F21" s="243">
        <f t="shared" si="8"/>
        <v>11394.997150766401</v>
      </c>
      <c r="G21" s="243">
        <f t="shared" si="8"/>
        <v>16622.904950809199</v>
      </c>
      <c r="H21" s="243">
        <f t="shared" si="8"/>
        <v>15483.415733642396</v>
      </c>
      <c r="I21" s="243">
        <f t="shared" si="8"/>
        <v>13949.864230945896</v>
      </c>
      <c r="J21" s="243">
        <f t="shared" si="8"/>
        <v>21581.838847091305</v>
      </c>
      <c r="K21" s="243">
        <f t="shared" si="8"/>
        <v>52794.504241043702</v>
      </c>
      <c r="L21" s="243">
        <f t="shared" si="8"/>
        <v>27883.642047713409</v>
      </c>
      <c r="M21" s="243">
        <f t="shared" si="8"/>
        <v>22866.996839355488</v>
      </c>
      <c r="N21" s="243">
        <f t="shared" si="8"/>
        <v>26217.845695500902</v>
      </c>
      <c r="O21" s="243">
        <f t="shared" si="8"/>
        <v>24852.93982340701</v>
      </c>
      <c r="P21" s="243">
        <f t="shared" si="8"/>
        <v>20749.565975455087</v>
      </c>
      <c r="Q21" s="243">
        <f t="shared" si="8"/>
        <v>21851.566326620305</v>
      </c>
      <c r="R21" s="243">
        <f t="shared" si="8"/>
        <v>19609.36530332391</v>
      </c>
      <c r="S21" s="243">
        <f t="shared" si="8"/>
        <v>18406.868834230598</v>
      </c>
      <c r="T21" s="243">
        <f t="shared" si="8"/>
        <v>19967.892637588491</v>
      </c>
      <c r="U21" s="243">
        <f t="shared" si="8"/>
        <v>20537.480389381803</v>
      </c>
      <c r="V21" s="243">
        <f t="shared" si="8"/>
        <v>29665.407665978695</v>
      </c>
      <c r="W21" s="243">
        <f t="shared" si="8"/>
        <v>18902.651259560109</v>
      </c>
      <c r="DA21" s="83"/>
    </row>
    <row r="22" spans="1:105" ht="12" customHeight="1" x14ac:dyDescent="0.25">
      <c r="A22" s="49" t="s">
        <v>42</v>
      </c>
      <c r="B22" s="244">
        <f t="shared" ref="B22:W22" si="9">B13-B9</f>
        <v>5811.6500000000087</v>
      </c>
      <c r="C22" s="244">
        <f t="shared" si="9"/>
        <v>8285.7597553785745</v>
      </c>
      <c r="D22" s="244">
        <f t="shared" si="9"/>
        <v>8907.7090386101045</v>
      </c>
      <c r="E22" s="244">
        <f t="shared" si="9"/>
        <v>8248.3924506721087</v>
      </c>
      <c r="F22" s="244">
        <f t="shared" si="9"/>
        <v>9469.8187008213281</v>
      </c>
      <c r="G22" s="244">
        <f t="shared" si="9"/>
        <v>11713.667468420506</v>
      </c>
      <c r="H22" s="244">
        <f t="shared" si="9"/>
        <v>7457.0146275986626</v>
      </c>
      <c r="I22" s="244">
        <f t="shared" si="9"/>
        <v>8691.1832050522789</v>
      </c>
      <c r="J22" s="244">
        <f t="shared" si="9"/>
        <v>10301.858156677437</v>
      </c>
      <c r="K22" s="244">
        <f t="shared" si="9"/>
        <v>29793.498177500383</v>
      </c>
      <c r="L22" s="244">
        <f t="shared" si="9"/>
        <v>16650.072408719658</v>
      </c>
      <c r="M22" s="244">
        <f t="shared" si="9"/>
        <v>14262.846973971609</v>
      </c>
      <c r="N22" s="244">
        <f t="shared" si="9"/>
        <v>16376.851374451508</v>
      </c>
      <c r="O22" s="244">
        <f t="shared" si="9"/>
        <v>18914.827398741807</v>
      </c>
      <c r="P22" s="244">
        <f t="shared" si="9"/>
        <v>16947.004500841722</v>
      </c>
      <c r="Q22" s="244">
        <f t="shared" si="9"/>
        <v>16415.324618243991</v>
      </c>
      <c r="R22" s="244">
        <f t="shared" si="9"/>
        <v>15741.140637616809</v>
      </c>
      <c r="S22" s="244">
        <f t="shared" si="9"/>
        <v>14121.744118320043</v>
      </c>
      <c r="T22" s="244">
        <f t="shared" si="9"/>
        <v>13903.952419172172</v>
      </c>
      <c r="U22" s="244">
        <f t="shared" si="9"/>
        <v>16800.199738990646</v>
      </c>
      <c r="V22" s="244">
        <f t="shared" si="9"/>
        <v>21973.950445293762</v>
      </c>
      <c r="W22" s="244">
        <f t="shared" si="9"/>
        <v>12392.188474233699</v>
      </c>
      <c r="DA22" s="84"/>
    </row>
    <row r="23" spans="1:105" ht="12" customHeight="1" x14ac:dyDescent="0.25">
      <c r="A23" s="4"/>
      <c r="B23" s="245"/>
      <c r="C23" s="245"/>
      <c r="D23" s="245"/>
      <c r="E23" s="245"/>
      <c r="F23" s="245"/>
      <c r="G23" s="245"/>
      <c r="H23" s="245"/>
      <c r="I23" s="245"/>
      <c r="J23" s="245"/>
      <c r="K23" s="245"/>
      <c r="L23" s="245"/>
      <c r="M23" s="245"/>
      <c r="N23" s="245"/>
      <c r="O23" s="245"/>
      <c r="P23" s="245"/>
      <c r="Q23" s="245"/>
      <c r="R23" s="245"/>
      <c r="S23" s="245"/>
      <c r="T23" s="245"/>
      <c r="U23" s="245"/>
      <c r="V23" s="245"/>
      <c r="W23" s="245"/>
    </row>
    <row r="24" spans="1:105" ht="12" customHeight="1" x14ac:dyDescent="0.25">
      <c r="A24" s="30" t="s">
        <v>67</v>
      </c>
      <c r="B24" s="205"/>
      <c r="C24" s="205"/>
      <c r="D24" s="205"/>
      <c r="E24" s="205"/>
      <c r="F24" s="205"/>
      <c r="G24" s="205"/>
      <c r="H24" s="205"/>
      <c r="I24" s="205"/>
      <c r="J24" s="205"/>
      <c r="K24" s="205"/>
      <c r="L24" s="205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DA24" s="112"/>
    </row>
    <row r="25" spans="1:105" ht="12" customHeight="1" x14ac:dyDescent="0.25">
      <c r="A25" s="31" t="s">
        <v>68</v>
      </c>
      <c r="B25" s="212">
        <v>34962.26409818478</v>
      </c>
      <c r="C25" s="212">
        <v>33652.877643078064</v>
      </c>
      <c r="D25" s="212">
        <v>33212.353056093518</v>
      </c>
      <c r="E25" s="212">
        <v>34789.524364637553</v>
      </c>
      <c r="F25" s="212">
        <v>35078.789582569902</v>
      </c>
      <c r="G25" s="212">
        <v>33523.186013506107</v>
      </c>
      <c r="H25" s="212">
        <v>34387.137753815987</v>
      </c>
      <c r="I25" s="212">
        <v>33041.719737974287</v>
      </c>
      <c r="J25" s="212">
        <v>30966.52337702033</v>
      </c>
      <c r="K25" s="212">
        <v>23100.01132696111</v>
      </c>
      <c r="L25" s="212">
        <v>26441.361501312778</v>
      </c>
      <c r="M25" s="212">
        <v>27812.68371096587</v>
      </c>
      <c r="N25" s="212">
        <v>26665.897282985828</v>
      </c>
      <c r="O25" s="212">
        <v>25519.467655170691</v>
      </c>
      <c r="P25" s="212">
        <v>25235.147851638681</v>
      </c>
      <c r="Q25" s="212">
        <v>25786.541193339261</v>
      </c>
      <c r="R25" s="212">
        <v>25840.48405447714</v>
      </c>
      <c r="S25" s="212">
        <v>26251.87981911864</v>
      </c>
      <c r="T25" s="212">
        <v>26180.73829611612</v>
      </c>
      <c r="U25" s="212">
        <v>24586.48961865668</v>
      </c>
      <c r="V25" s="212">
        <v>22361.425337517459</v>
      </c>
      <c r="W25" s="212">
        <v>24254.125065189091</v>
      </c>
      <c r="DA25" s="109" t="s">
        <v>127</v>
      </c>
    </row>
    <row r="26" spans="1:105" ht="12" customHeight="1" x14ac:dyDescent="0.25">
      <c r="A26" s="24" t="s">
        <v>30</v>
      </c>
      <c r="B26" s="215">
        <f t="shared" ref="B26:W26" si="10">B27+B28</f>
        <v>5340.3912381771279</v>
      </c>
      <c r="C26" s="215">
        <f t="shared" si="10"/>
        <v>4618.1688306104897</v>
      </c>
      <c r="D26" s="215">
        <f t="shared" si="10"/>
        <v>4963.8245657781599</v>
      </c>
      <c r="E26" s="215">
        <f t="shared" si="10"/>
        <v>5859.8035253654334</v>
      </c>
      <c r="F26" s="215">
        <f t="shared" si="10"/>
        <v>5161.7510490111781</v>
      </c>
      <c r="G26" s="215">
        <f t="shared" si="10"/>
        <v>5121.5616337059319</v>
      </c>
      <c r="H26" s="215">
        <f t="shared" si="10"/>
        <v>5513.786517626826</v>
      </c>
      <c r="I26" s="215">
        <f t="shared" si="10"/>
        <v>4780.87200343938</v>
      </c>
      <c r="J26" s="215">
        <f t="shared" si="10"/>
        <v>3870.6806104901107</v>
      </c>
      <c r="K26" s="215">
        <f t="shared" si="10"/>
        <v>3062.0338865004296</v>
      </c>
      <c r="L26" s="215">
        <f t="shared" si="10"/>
        <v>2930.5996044711951</v>
      </c>
      <c r="M26" s="215">
        <f t="shared" si="10"/>
        <v>3955.250674978503</v>
      </c>
      <c r="N26" s="215">
        <f t="shared" si="10"/>
        <v>3313.4395915735158</v>
      </c>
      <c r="O26" s="215">
        <f t="shared" si="10"/>
        <v>3241.9692304385208</v>
      </c>
      <c r="P26" s="215">
        <f t="shared" si="10"/>
        <v>2876.9228761822869</v>
      </c>
      <c r="Q26" s="215">
        <f t="shared" si="10"/>
        <v>3182.0586715391228</v>
      </c>
      <c r="R26" s="215">
        <f t="shared" si="10"/>
        <v>3275.9608168529658</v>
      </c>
      <c r="S26" s="215">
        <f t="shared" si="10"/>
        <v>3284.8159888220121</v>
      </c>
      <c r="T26" s="215">
        <f t="shared" si="10"/>
        <v>2944.6053224419602</v>
      </c>
      <c r="U26" s="215">
        <f t="shared" si="10"/>
        <v>2726.4500042992258</v>
      </c>
      <c r="V26" s="215">
        <f t="shared" si="10"/>
        <v>2290.5077815993118</v>
      </c>
      <c r="W26" s="215">
        <f t="shared" si="10"/>
        <v>2609.3777429062757</v>
      </c>
      <c r="DA26" s="85"/>
    </row>
    <row r="27" spans="1:105" ht="12" customHeight="1" x14ac:dyDescent="0.25">
      <c r="A27" s="18" t="s">
        <v>39</v>
      </c>
      <c r="B27" s="206">
        <v>1438.1479019776441</v>
      </c>
      <c r="C27" s="206">
        <v>1394.1642304385209</v>
      </c>
      <c r="D27" s="206">
        <v>1386.32301805675</v>
      </c>
      <c r="E27" s="206">
        <v>1739.119432502149</v>
      </c>
      <c r="F27" s="206">
        <v>2198.2063370593291</v>
      </c>
      <c r="G27" s="206">
        <v>2218.3741874462589</v>
      </c>
      <c r="H27" s="206">
        <v>2046.409303525365</v>
      </c>
      <c r="I27" s="206">
        <v>1964.4738950988819</v>
      </c>
      <c r="J27" s="206">
        <v>1550.547764402407</v>
      </c>
      <c r="K27" s="206">
        <v>1363.652631126397</v>
      </c>
      <c r="L27" s="206">
        <v>1061.4422527944971</v>
      </c>
      <c r="M27" s="206">
        <v>1716.8262553740319</v>
      </c>
      <c r="N27" s="206">
        <v>1535.6760490111781</v>
      </c>
      <c r="O27" s="206">
        <v>1596.4834178847809</v>
      </c>
      <c r="P27" s="206">
        <v>1382.0975107480649</v>
      </c>
      <c r="Q27" s="206">
        <v>1529.334767841789</v>
      </c>
      <c r="R27" s="206">
        <v>1631.965288048151</v>
      </c>
      <c r="S27" s="206">
        <v>1602.7123774720551</v>
      </c>
      <c r="T27" s="206">
        <v>1380.399819432502</v>
      </c>
      <c r="U27" s="206">
        <v>1348.080528804815</v>
      </c>
      <c r="V27" s="206">
        <v>1135.099441100602</v>
      </c>
      <c r="W27" s="206">
        <v>1395.7152321582109</v>
      </c>
      <c r="DA27" s="71" t="s">
        <v>128</v>
      </c>
    </row>
    <row r="28" spans="1:105" ht="12" customHeight="1" x14ac:dyDescent="0.25">
      <c r="A28" s="18" t="s">
        <v>40</v>
      </c>
      <c r="B28" s="206">
        <v>3902.243336199484</v>
      </c>
      <c r="C28" s="206">
        <v>3224.0046001719688</v>
      </c>
      <c r="D28" s="206">
        <v>3577.5015477214101</v>
      </c>
      <c r="E28" s="206">
        <v>4120.6840928632846</v>
      </c>
      <c r="F28" s="206">
        <v>2963.544711951849</v>
      </c>
      <c r="G28" s="206">
        <v>2903.1874462596729</v>
      </c>
      <c r="H28" s="206">
        <v>3467.377214101461</v>
      </c>
      <c r="I28" s="206">
        <v>2816.3981083404979</v>
      </c>
      <c r="J28" s="206">
        <v>2320.1328460877039</v>
      </c>
      <c r="K28" s="206">
        <v>1698.3812553740329</v>
      </c>
      <c r="L28" s="206">
        <v>1869.157351676698</v>
      </c>
      <c r="M28" s="206">
        <v>2238.424419604471</v>
      </c>
      <c r="N28" s="206">
        <v>1777.763542562338</v>
      </c>
      <c r="O28" s="206">
        <v>1645.4858125537401</v>
      </c>
      <c r="P28" s="206">
        <v>1494.825365434222</v>
      </c>
      <c r="Q28" s="206">
        <v>1652.723903697334</v>
      </c>
      <c r="R28" s="206">
        <v>1643.995528804815</v>
      </c>
      <c r="S28" s="206">
        <v>1682.103611349957</v>
      </c>
      <c r="T28" s="206">
        <v>1564.205503009458</v>
      </c>
      <c r="U28" s="206">
        <v>1378.3694754944111</v>
      </c>
      <c r="V28" s="206">
        <v>1155.40834049871</v>
      </c>
      <c r="W28" s="206">
        <v>1213.662510748065</v>
      </c>
      <c r="DA28" s="71" t="s">
        <v>129</v>
      </c>
    </row>
    <row r="29" spans="1:105" ht="12" customHeight="1" x14ac:dyDescent="0.25">
      <c r="A29" s="14" t="s">
        <v>31</v>
      </c>
      <c r="B29" s="206">
        <f t="shared" ref="B29:W29" si="11">SUM(B30:B34)</f>
        <v>1935.686263972485</v>
      </c>
      <c r="C29" s="206">
        <f t="shared" si="11"/>
        <v>1744.9832330180568</v>
      </c>
      <c r="D29" s="206">
        <f t="shared" si="11"/>
        <v>1617.3507093723128</v>
      </c>
      <c r="E29" s="206">
        <f t="shared" si="11"/>
        <v>1520.3400042992259</v>
      </c>
      <c r="F29" s="206">
        <f t="shared" si="11"/>
        <v>1533.6975924333619</v>
      </c>
      <c r="G29" s="206">
        <f t="shared" si="11"/>
        <v>1456.3180997420463</v>
      </c>
      <c r="H29" s="206">
        <f t="shared" si="11"/>
        <v>1523.2815563198626</v>
      </c>
      <c r="I29" s="206">
        <f t="shared" si="11"/>
        <v>1235.0049226139295</v>
      </c>
      <c r="J29" s="206">
        <f t="shared" si="11"/>
        <v>1191.5041702493552</v>
      </c>
      <c r="K29" s="206">
        <f t="shared" si="11"/>
        <v>1007.4503654342216</v>
      </c>
      <c r="L29" s="206">
        <f t="shared" si="11"/>
        <v>1127.6917669819431</v>
      </c>
      <c r="M29" s="206">
        <f t="shared" si="11"/>
        <v>944.72966466036087</v>
      </c>
      <c r="N29" s="206">
        <f t="shared" si="11"/>
        <v>876.71429492691311</v>
      </c>
      <c r="O29" s="206">
        <f t="shared" si="11"/>
        <v>633.3379836629407</v>
      </c>
      <c r="P29" s="206">
        <f t="shared" si="11"/>
        <v>636.60838349097162</v>
      </c>
      <c r="Q29" s="206">
        <f t="shared" si="11"/>
        <v>635.47573086844363</v>
      </c>
      <c r="R29" s="206">
        <f t="shared" si="11"/>
        <v>588.44262682717101</v>
      </c>
      <c r="S29" s="206">
        <f t="shared" si="11"/>
        <v>596.54914015477198</v>
      </c>
      <c r="T29" s="206">
        <f t="shared" si="11"/>
        <v>572.00552450558894</v>
      </c>
      <c r="U29" s="206">
        <f t="shared" si="11"/>
        <v>451.09516337059318</v>
      </c>
      <c r="V29" s="206">
        <f t="shared" si="11"/>
        <v>384.64636715391231</v>
      </c>
      <c r="W29" s="206">
        <f t="shared" si="11"/>
        <v>500.26861564918318</v>
      </c>
      <c r="DA29" s="71"/>
    </row>
    <row r="30" spans="1:105" ht="12" customHeight="1" x14ac:dyDescent="0.25">
      <c r="A30" s="18" t="s">
        <v>32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0.20610490111779881</v>
      </c>
      <c r="W30" s="206">
        <v>0.32029234737747198</v>
      </c>
      <c r="DA30" s="71" t="s">
        <v>130</v>
      </c>
    </row>
    <row r="31" spans="1:105" ht="12" customHeight="1" x14ac:dyDescent="0.25">
      <c r="A31" s="18" t="s">
        <v>33</v>
      </c>
      <c r="B31" s="206">
        <v>397.08529664660358</v>
      </c>
      <c r="C31" s="206">
        <v>483.95219260533099</v>
      </c>
      <c r="D31" s="206">
        <v>466.68314703353388</v>
      </c>
      <c r="E31" s="206">
        <v>430.27153912295779</v>
      </c>
      <c r="F31" s="206">
        <v>435.53533963886503</v>
      </c>
      <c r="G31" s="206">
        <v>406.95451418744619</v>
      </c>
      <c r="H31" s="206">
        <v>421.04858125537402</v>
      </c>
      <c r="I31" s="206">
        <v>407.63877901977639</v>
      </c>
      <c r="J31" s="206">
        <v>440.24860275150468</v>
      </c>
      <c r="K31" s="206">
        <v>340.67343078245909</v>
      </c>
      <c r="L31" s="206">
        <v>406.0071367153912</v>
      </c>
      <c r="M31" s="206">
        <v>395.46199484092853</v>
      </c>
      <c r="N31" s="206">
        <v>384.67110920034389</v>
      </c>
      <c r="O31" s="206">
        <v>308.72304385210663</v>
      </c>
      <c r="P31" s="206">
        <v>296.88460877042132</v>
      </c>
      <c r="Q31" s="206">
        <v>302.63714531384352</v>
      </c>
      <c r="R31" s="206">
        <v>313.73998280309542</v>
      </c>
      <c r="S31" s="206">
        <v>326.28976784178838</v>
      </c>
      <c r="T31" s="206">
        <v>319.11743336199481</v>
      </c>
      <c r="U31" s="206">
        <v>214.73404987102319</v>
      </c>
      <c r="V31" s="206">
        <v>202.24555030094581</v>
      </c>
      <c r="W31" s="206">
        <v>218.31072656921751</v>
      </c>
      <c r="DA31" s="71" t="s">
        <v>131</v>
      </c>
    </row>
    <row r="32" spans="1:105" ht="12" customHeight="1" x14ac:dyDescent="0.25">
      <c r="A32" s="18" t="s">
        <v>69</v>
      </c>
      <c r="B32" s="206">
        <v>268.09924763542563</v>
      </c>
      <c r="C32" s="206">
        <v>321.77994411006023</v>
      </c>
      <c r="D32" s="206">
        <v>256.40393379191738</v>
      </c>
      <c r="E32" s="206">
        <v>226.6603181427343</v>
      </c>
      <c r="F32" s="206">
        <v>202.02233447979361</v>
      </c>
      <c r="G32" s="206">
        <v>200.95429922613931</v>
      </c>
      <c r="H32" s="206">
        <v>159.01182287188311</v>
      </c>
      <c r="I32" s="206">
        <v>152.60315993121239</v>
      </c>
      <c r="J32" s="206">
        <v>147.1506448839209</v>
      </c>
      <c r="K32" s="206">
        <v>125.8279449699054</v>
      </c>
      <c r="L32" s="206">
        <v>161.92725709372311</v>
      </c>
      <c r="M32" s="206">
        <v>145.61554170249349</v>
      </c>
      <c r="N32" s="206">
        <v>133.82699914015481</v>
      </c>
      <c r="O32" s="206">
        <v>126.0195399828031</v>
      </c>
      <c r="P32" s="206">
        <v>115.94509888220119</v>
      </c>
      <c r="Q32" s="206">
        <v>173.26036113499569</v>
      </c>
      <c r="R32" s="206">
        <v>125.848581255374</v>
      </c>
      <c r="S32" s="206">
        <v>135.25733018056749</v>
      </c>
      <c r="T32" s="206">
        <v>102.1759243336199</v>
      </c>
      <c r="U32" s="206">
        <v>100.459415305245</v>
      </c>
      <c r="V32" s="206">
        <v>84.257760103181425</v>
      </c>
      <c r="W32" s="206">
        <v>117.3691745485813</v>
      </c>
      <c r="DA32" s="71" t="s">
        <v>132</v>
      </c>
    </row>
    <row r="33" spans="1:105" ht="12" customHeight="1" x14ac:dyDescent="0.25">
      <c r="A33" s="18" t="s">
        <v>70</v>
      </c>
      <c r="B33" s="206">
        <v>790.79557179707649</v>
      </c>
      <c r="C33" s="206">
        <v>659.44309974204634</v>
      </c>
      <c r="D33" s="206">
        <v>637.37669819432494</v>
      </c>
      <c r="E33" s="206">
        <v>586.54314273430782</v>
      </c>
      <c r="F33" s="206">
        <v>618.81893809114354</v>
      </c>
      <c r="G33" s="206">
        <v>571.6796216680998</v>
      </c>
      <c r="H33" s="206">
        <v>631.07145313843512</v>
      </c>
      <c r="I33" s="206">
        <v>414.13172828890788</v>
      </c>
      <c r="J33" s="206">
        <v>360.52762252794503</v>
      </c>
      <c r="K33" s="206">
        <v>337.10068787618218</v>
      </c>
      <c r="L33" s="206">
        <v>227.73645743766119</v>
      </c>
      <c r="M33" s="206">
        <v>216.06053310404121</v>
      </c>
      <c r="N33" s="206">
        <v>184.0370593293207</v>
      </c>
      <c r="O33" s="206">
        <v>180.12583834909719</v>
      </c>
      <c r="P33" s="206">
        <v>200.9796216680997</v>
      </c>
      <c r="Q33" s="206">
        <v>141.9701633705933</v>
      </c>
      <c r="R33" s="206">
        <v>130.5292347377472</v>
      </c>
      <c r="S33" s="206">
        <v>119.60120378331899</v>
      </c>
      <c r="T33" s="206">
        <v>132.05520206362851</v>
      </c>
      <c r="U33" s="206">
        <v>117.1656921754084</v>
      </c>
      <c r="V33" s="206">
        <v>85.956749785038696</v>
      </c>
      <c r="W33" s="206">
        <v>109.6368013757524</v>
      </c>
      <c r="DA33" s="71" t="s">
        <v>133</v>
      </c>
    </row>
    <row r="34" spans="1:105" ht="12" customHeight="1" x14ac:dyDescent="0.25">
      <c r="A34" s="18" t="s">
        <v>34</v>
      </c>
      <c r="B34" s="206">
        <v>479.70614789337912</v>
      </c>
      <c r="C34" s="206">
        <v>279.80799656061907</v>
      </c>
      <c r="D34" s="206">
        <v>256.88693035253652</v>
      </c>
      <c r="E34" s="206">
        <v>276.86500429922609</v>
      </c>
      <c r="F34" s="206">
        <v>277.32098022355967</v>
      </c>
      <c r="G34" s="206">
        <v>276.72966466036121</v>
      </c>
      <c r="H34" s="206">
        <v>312.14969905417018</v>
      </c>
      <c r="I34" s="206">
        <v>260.63125537403272</v>
      </c>
      <c r="J34" s="206">
        <v>243.57730008598449</v>
      </c>
      <c r="K34" s="206">
        <v>203.84830180567491</v>
      </c>
      <c r="L34" s="206">
        <v>332.02091573516759</v>
      </c>
      <c r="M34" s="206">
        <v>187.5915950128977</v>
      </c>
      <c r="N34" s="206">
        <v>174.17912725709371</v>
      </c>
      <c r="O34" s="206">
        <v>18.469561478933791</v>
      </c>
      <c r="P34" s="206">
        <v>22.799054170249359</v>
      </c>
      <c r="Q34" s="206">
        <v>17.60806104901118</v>
      </c>
      <c r="R34" s="206">
        <v>18.324828030954421</v>
      </c>
      <c r="S34" s="206">
        <v>15.40083834909716</v>
      </c>
      <c r="T34" s="206">
        <v>18.656964746345661</v>
      </c>
      <c r="U34" s="206">
        <v>18.736006018916591</v>
      </c>
      <c r="V34" s="206">
        <v>11.98020206362855</v>
      </c>
      <c r="W34" s="206">
        <v>54.63162080825451</v>
      </c>
      <c r="DA34" s="71" t="s">
        <v>134</v>
      </c>
    </row>
    <row r="35" spans="1:105" ht="12" customHeight="1" x14ac:dyDescent="0.25">
      <c r="A35" s="14" t="s">
        <v>35</v>
      </c>
      <c r="B35" s="206">
        <f t="shared" ref="B35:W35" si="12">B36+B37</f>
        <v>17075.919088564056</v>
      </c>
      <c r="C35" s="206">
        <f t="shared" si="12"/>
        <v>16513.793895098879</v>
      </c>
      <c r="D35" s="206">
        <f t="shared" si="12"/>
        <v>16013.497592433359</v>
      </c>
      <c r="E35" s="206">
        <f t="shared" si="12"/>
        <v>16481.307609630268</v>
      </c>
      <c r="F35" s="206">
        <f t="shared" si="12"/>
        <v>17151.327429062767</v>
      </c>
      <c r="G35" s="206">
        <f t="shared" si="12"/>
        <v>15895.158813413584</v>
      </c>
      <c r="H35" s="206">
        <f t="shared" si="12"/>
        <v>15955.675279449697</v>
      </c>
      <c r="I35" s="206">
        <f t="shared" si="12"/>
        <v>15727.25283748925</v>
      </c>
      <c r="J35" s="206">
        <f t="shared" si="12"/>
        <v>15086.779535683576</v>
      </c>
      <c r="K35" s="206">
        <f t="shared" si="12"/>
        <v>10504.831685296645</v>
      </c>
      <c r="L35" s="206">
        <f t="shared" si="12"/>
        <v>12623.068529664659</v>
      </c>
      <c r="M35" s="206">
        <f t="shared" si="12"/>
        <v>12446.23241616509</v>
      </c>
      <c r="N35" s="206">
        <f t="shared" si="12"/>
        <v>12243.108426483232</v>
      </c>
      <c r="O35" s="206">
        <f t="shared" si="12"/>
        <v>11895.761521926055</v>
      </c>
      <c r="P35" s="206">
        <f t="shared" si="12"/>
        <v>11917.73895098882</v>
      </c>
      <c r="Q35" s="206">
        <f t="shared" si="12"/>
        <v>12120.879707652621</v>
      </c>
      <c r="R35" s="206">
        <f t="shared" si="12"/>
        <v>11855.949226139293</v>
      </c>
      <c r="S35" s="206">
        <f t="shared" si="12"/>
        <v>12196.754930352534</v>
      </c>
      <c r="T35" s="206">
        <f t="shared" si="12"/>
        <v>12411.333023215822</v>
      </c>
      <c r="U35" s="206">
        <f t="shared" si="12"/>
        <v>11670.071389509887</v>
      </c>
      <c r="V35" s="206">
        <f t="shared" si="12"/>
        <v>11035.735988822013</v>
      </c>
      <c r="W35" s="206">
        <f t="shared" si="12"/>
        <v>11634.532518486671</v>
      </c>
      <c r="DA35" s="71"/>
    </row>
    <row r="36" spans="1:105" ht="12" customHeight="1" x14ac:dyDescent="0.25">
      <c r="A36" s="18" t="s">
        <v>72</v>
      </c>
      <c r="B36" s="206">
        <v>9689.1409286328453</v>
      </c>
      <c r="C36" s="206">
        <v>9795.6891659501271</v>
      </c>
      <c r="D36" s="206">
        <v>9569.9951848667224</v>
      </c>
      <c r="E36" s="206">
        <v>10041.16693895099</v>
      </c>
      <c r="F36" s="206">
        <v>10536.552794496991</v>
      </c>
      <c r="G36" s="206">
        <v>9728.0966466036098</v>
      </c>
      <c r="H36" s="206">
        <v>9712.4339208942383</v>
      </c>
      <c r="I36" s="206">
        <v>9785.7076956147885</v>
      </c>
      <c r="J36" s="206">
        <v>9450.3375752364573</v>
      </c>
      <c r="K36" s="206">
        <v>6507.8256663800503</v>
      </c>
      <c r="L36" s="206">
        <v>7797.2333619948386</v>
      </c>
      <c r="M36" s="206">
        <v>7691.8508168529661</v>
      </c>
      <c r="N36" s="206">
        <v>7300.9873602751504</v>
      </c>
      <c r="O36" s="206">
        <v>7236.3594582975074</v>
      </c>
      <c r="P36" s="206">
        <v>7184.1497850386932</v>
      </c>
      <c r="Q36" s="206">
        <v>7451.5267411865852</v>
      </c>
      <c r="R36" s="206">
        <v>7363.0007308684426</v>
      </c>
      <c r="S36" s="206">
        <v>7781.8842510748054</v>
      </c>
      <c r="T36" s="206">
        <v>7764.7335391229581</v>
      </c>
      <c r="U36" s="206">
        <v>7405.3470558899389</v>
      </c>
      <c r="V36" s="206">
        <v>7136.6341831470336</v>
      </c>
      <c r="W36" s="206">
        <v>7388.4423207222699</v>
      </c>
      <c r="DA36" s="71" t="s">
        <v>135</v>
      </c>
    </row>
    <row r="37" spans="1:105" ht="12" customHeight="1" x14ac:dyDescent="0.25">
      <c r="A37" s="18" t="s">
        <v>36</v>
      </c>
      <c r="B37" s="206">
        <v>7386.778159931212</v>
      </c>
      <c r="C37" s="206">
        <v>6718.104729148753</v>
      </c>
      <c r="D37" s="206">
        <v>6443.5024075666379</v>
      </c>
      <c r="E37" s="206">
        <v>6440.1406706792768</v>
      </c>
      <c r="F37" s="206">
        <v>6614.7746345657779</v>
      </c>
      <c r="G37" s="206">
        <v>6167.0621668099739</v>
      </c>
      <c r="H37" s="206">
        <v>6243.2413585554596</v>
      </c>
      <c r="I37" s="206">
        <v>5941.5451418744624</v>
      </c>
      <c r="J37" s="206">
        <v>5636.4419604471186</v>
      </c>
      <c r="K37" s="206">
        <v>3997.0060189165952</v>
      </c>
      <c r="L37" s="206">
        <v>4825.8351676698194</v>
      </c>
      <c r="M37" s="206">
        <v>4754.3815993121234</v>
      </c>
      <c r="N37" s="206">
        <v>4942.1210662080821</v>
      </c>
      <c r="O37" s="206">
        <v>4659.4020636285468</v>
      </c>
      <c r="P37" s="206">
        <v>4733.5891659501276</v>
      </c>
      <c r="Q37" s="206">
        <v>4669.3529664660346</v>
      </c>
      <c r="R37" s="206">
        <v>4492.9484952708508</v>
      </c>
      <c r="S37" s="206">
        <v>4414.8706792777293</v>
      </c>
      <c r="T37" s="206">
        <v>4646.5994840928633</v>
      </c>
      <c r="U37" s="206">
        <v>4264.7243336199481</v>
      </c>
      <c r="V37" s="206">
        <v>3899.1018056749781</v>
      </c>
      <c r="W37" s="206">
        <v>4246.0901977644016</v>
      </c>
      <c r="DA37" s="71" t="s">
        <v>136</v>
      </c>
    </row>
    <row r="38" spans="1:105" ht="12" customHeight="1" x14ac:dyDescent="0.25">
      <c r="A38" s="14" t="s">
        <v>37</v>
      </c>
      <c r="B38" s="206">
        <f t="shared" ref="B38:W38" si="13">B39+B40+B41+B42+B43+B44</f>
        <v>7.9219698149471283</v>
      </c>
      <c r="C38" s="206">
        <f t="shared" si="13"/>
        <v>15.095377385893393</v>
      </c>
      <c r="D38" s="206">
        <f t="shared" si="13"/>
        <v>8.0624542018586105</v>
      </c>
      <c r="E38" s="206">
        <f t="shared" si="13"/>
        <v>9.9603276642109684</v>
      </c>
      <c r="F38" s="206">
        <f t="shared" si="13"/>
        <v>24.850098477037061</v>
      </c>
      <c r="G38" s="206">
        <f t="shared" si="13"/>
        <v>22.335772749449347</v>
      </c>
      <c r="H38" s="206">
        <f t="shared" si="13"/>
        <v>43.502289499571134</v>
      </c>
      <c r="I38" s="206">
        <f t="shared" si="13"/>
        <v>30.976216908078577</v>
      </c>
      <c r="J38" s="206">
        <f t="shared" si="13"/>
        <v>44.09844150872177</v>
      </c>
      <c r="K38" s="206">
        <f t="shared" si="13"/>
        <v>48.755062988624005</v>
      </c>
      <c r="L38" s="206">
        <f t="shared" si="13"/>
        <v>62.867980246576337</v>
      </c>
      <c r="M38" s="206">
        <f t="shared" si="13"/>
        <v>53.044471928894254</v>
      </c>
      <c r="N38" s="206">
        <f t="shared" si="13"/>
        <v>49.882325978092922</v>
      </c>
      <c r="O38" s="206">
        <f t="shared" si="13"/>
        <v>48.235870991840017</v>
      </c>
      <c r="P38" s="206">
        <f t="shared" si="13"/>
        <v>55.336690847623125</v>
      </c>
      <c r="Q38" s="206">
        <f t="shared" si="13"/>
        <v>44.792882935137349</v>
      </c>
      <c r="R38" s="206">
        <f t="shared" si="13"/>
        <v>29.349054477143163</v>
      </c>
      <c r="S38" s="206">
        <f t="shared" si="13"/>
        <v>35.175052136704949</v>
      </c>
      <c r="T38" s="206">
        <f t="shared" si="13"/>
        <v>42.452005488439916</v>
      </c>
      <c r="U38" s="206">
        <f t="shared" si="13"/>
        <v>40.412653050493233</v>
      </c>
      <c r="V38" s="206">
        <f t="shared" si="13"/>
        <v>48.143940268962155</v>
      </c>
      <c r="W38" s="206">
        <f t="shared" si="13"/>
        <v>49.121175249283262</v>
      </c>
      <c r="DA38" s="71"/>
    </row>
    <row r="39" spans="1:105" ht="12" customHeight="1" x14ac:dyDescent="0.25">
      <c r="A39" s="18" t="s">
        <v>73</v>
      </c>
      <c r="B39" s="206">
        <v>6.747377472055029</v>
      </c>
      <c r="C39" s="206">
        <v>13.85311693895099</v>
      </c>
      <c r="D39" s="206">
        <v>7.0699054170249349</v>
      </c>
      <c r="E39" s="206">
        <v>8.9567927773000857</v>
      </c>
      <c r="F39" s="206">
        <v>23.78912295786758</v>
      </c>
      <c r="G39" s="206">
        <v>20.83349097162511</v>
      </c>
      <c r="H39" s="206">
        <v>41.810060189165952</v>
      </c>
      <c r="I39" s="206">
        <v>29.527235597592441</v>
      </c>
      <c r="J39" s="206">
        <v>42.669368013757527</v>
      </c>
      <c r="K39" s="206">
        <v>47.465133276010313</v>
      </c>
      <c r="L39" s="206">
        <v>57.940262252794497</v>
      </c>
      <c r="M39" s="206">
        <v>47.002429062768691</v>
      </c>
      <c r="N39" s="206">
        <v>46.716809974204651</v>
      </c>
      <c r="O39" s="206">
        <v>44.411414445399821</v>
      </c>
      <c r="P39" s="206">
        <v>39.503998280309531</v>
      </c>
      <c r="Q39" s="206">
        <v>25.22581685296646</v>
      </c>
      <c r="R39" s="206">
        <v>6.4821582115219254</v>
      </c>
      <c r="S39" s="206">
        <v>7.9009243336199484</v>
      </c>
      <c r="T39" s="206">
        <v>10.735920034393811</v>
      </c>
      <c r="U39" s="206">
        <v>9.33493121238177</v>
      </c>
      <c r="V39" s="206">
        <v>16.88916595012898</v>
      </c>
      <c r="W39" s="206">
        <v>12.983340498710231</v>
      </c>
      <c r="DA39" s="71" t="s">
        <v>137</v>
      </c>
    </row>
    <row r="40" spans="1:105" ht="12" customHeight="1" x14ac:dyDescent="0.25">
      <c r="A40" s="18" t="s">
        <v>74</v>
      </c>
      <c r="B40" s="206">
        <v>0</v>
      </c>
      <c r="C40" s="206">
        <v>0</v>
      </c>
      <c r="D40" s="206">
        <v>0</v>
      </c>
      <c r="E40" s="206">
        <v>0</v>
      </c>
      <c r="F40" s="206">
        <v>0</v>
      </c>
      <c r="G40" s="206">
        <v>0</v>
      </c>
      <c r="H40" s="206">
        <v>0</v>
      </c>
      <c r="I40" s="206">
        <v>0</v>
      </c>
      <c r="J40" s="206">
        <v>3.7833190025795349E-3</v>
      </c>
      <c r="K40" s="206">
        <v>6.1049011177987953E-3</v>
      </c>
      <c r="L40" s="206">
        <v>3.0610490111779881E-2</v>
      </c>
      <c r="M40" s="206">
        <v>0.25004299226139293</v>
      </c>
      <c r="N40" s="206">
        <v>0.32433361994840931</v>
      </c>
      <c r="O40" s="206">
        <v>0.43705932932072222</v>
      </c>
      <c r="P40" s="206">
        <v>0.65064488392089426</v>
      </c>
      <c r="Q40" s="206">
        <v>0.597506448839209</v>
      </c>
      <c r="R40" s="206">
        <v>0.61719690455717979</v>
      </c>
      <c r="S40" s="206">
        <v>0.5702493551160791</v>
      </c>
      <c r="T40" s="206">
        <v>1.1942390369733451</v>
      </c>
      <c r="U40" s="206">
        <v>0</v>
      </c>
      <c r="V40" s="206">
        <v>0</v>
      </c>
      <c r="W40" s="206">
        <v>0.42992261392949271</v>
      </c>
      <c r="DA40" s="71" t="s">
        <v>138</v>
      </c>
    </row>
    <row r="41" spans="1:105" ht="12" customHeight="1" x14ac:dyDescent="0.25">
      <c r="A41" s="18" t="s">
        <v>75</v>
      </c>
      <c r="B41" s="206">
        <v>0</v>
      </c>
      <c r="C41" s="206">
        <v>0</v>
      </c>
      <c r="D41" s="206">
        <v>0</v>
      </c>
      <c r="E41" s="206">
        <v>0</v>
      </c>
      <c r="F41" s="206">
        <v>0</v>
      </c>
      <c r="G41" s="206">
        <v>1.719690455717971E-3</v>
      </c>
      <c r="H41" s="206">
        <v>3.5253654342218398E-3</v>
      </c>
      <c r="I41" s="206">
        <v>4.2132416165090291E-3</v>
      </c>
      <c r="J41" s="206">
        <v>2.983662940670679E-2</v>
      </c>
      <c r="K41" s="206">
        <v>3.6801375752364578E-2</v>
      </c>
      <c r="L41" s="206">
        <v>3.304471195184866</v>
      </c>
      <c r="M41" s="206">
        <v>3.6184866723989679</v>
      </c>
      <c r="N41" s="206">
        <v>2.32158211521926E-2</v>
      </c>
      <c r="O41" s="206">
        <v>2.3817712811693901E-2</v>
      </c>
      <c r="P41" s="206">
        <v>0.13207222699914009</v>
      </c>
      <c r="Q41" s="206">
        <v>0.21659501289767849</v>
      </c>
      <c r="R41" s="206">
        <v>1.683319002579535</v>
      </c>
      <c r="S41" s="206">
        <v>3.011006018916595</v>
      </c>
      <c r="T41" s="206">
        <v>2.7822871883061042</v>
      </c>
      <c r="U41" s="206">
        <v>2.748753224419604</v>
      </c>
      <c r="V41" s="206">
        <v>1.5822012037833191</v>
      </c>
      <c r="W41" s="206">
        <v>2.0199484092863291</v>
      </c>
      <c r="DA41" s="71" t="s">
        <v>139</v>
      </c>
    </row>
    <row r="42" spans="1:105" ht="12" customHeight="1" x14ac:dyDescent="0.25">
      <c r="A42" s="18" t="s">
        <v>76</v>
      </c>
      <c r="B42" s="206">
        <v>0</v>
      </c>
      <c r="C42" s="206">
        <v>0</v>
      </c>
      <c r="D42" s="206">
        <v>0</v>
      </c>
      <c r="E42" s="206">
        <v>6.878761822871883E-4</v>
      </c>
      <c r="F42" s="206">
        <v>6.878761822871883E-4</v>
      </c>
      <c r="G42" s="206">
        <v>6.878761822871883E-4</v>
      </c>
      <c r="H42" s="206">
        <v>6.878761822871883E-4</v>
      </c>
      <c r="I42" s="206">
        <v>6.878761822871883E-4</v>
      </c>
      <c r="J42" s="206">
        <v>6.878761822871883E-4</v>
      </c>
      <c r="K42" s="206">
        <v>2.2355975924333621E-3</v>
      </c>
      <c r="L42" s="206">
        <v>2.2355975924333621E-3</v>
      </c>
      <c r="M42" s="206">
        <v>2.2355975924333621E-3</v>
      </c>
      <c r="N42" s="206">
        <v>2.2355975924333621E-3</v>
      </c>
      <c r="O42" s="206">
        <v>2.2355975924333621E-3</v>
      </c>
      <c r="P42" s="206">
        <v>2.2355975924333621E-3</v>
      </c>
      <c r="Q42" s="206">
        <v>2.2355975924333621E-3</v>
      </c>
      <c r="R42" s="206">
        <v>2.2355975924333621E-3</v>
      </c>
      <c r="S42" s="206">
        <v>2.2355975924333621E-3</v>
      </c>
      <c r="T42" s="206">
        <v>2.2355975924333621E-3</v>
      </c>
      <c r="U42" s="206">
        <v>7.3946689595872743E-3</v>
      </c>
      <c r="V42" s="206">
        <v>7.3946689595872743E-3</v>
      </c>
      <c r="W42" s="206">
        <v>7.3946689595872743E-3</v>
      </c>
      <c r="DA42" s="71" t="s">
        <v>140</v>
      </c>
    </row>
    <row r="43" spans="1:105" ht="12" customHeight="1" x14ac:dyDescent="0.25">
      <c r="A43" s="18" t="s">
        <v>77</v>
      </c>
      <c r="B43" s="206">
        <v>0</v>
      </c>
      <c r="C43" s="206">
        <v>0</v>
      </c>
      <c r="D43" s="206">
        <v>0</v>
      </c>
      <c r="E43" s="206">
        <v>0</v>
      </c>
      <c r="F43" s="206">
        <v>0</v>
      </c>
      <c r="G43" s="206">
        <v>0</v>
      </c>
      <c r="H43" s="206">
        <v>0</v>
      </c>
      <c r="I43" s="206">
        <v>0</v>
      </c>
      <c r="J43" s="206">
        <v>0</v>
      </c>
      <c r="K43" s="206">
        <v>0</v>
      </c>
      <c r="L43" s="206">
        <v>0</v>
      </c>
      <c r="M43" s="206">
        <v>0</v>
      </c>
      <c r="N43" s="206">
        <v>0</v>
      </c>
      <c r="O43" s="206">
        <v>0</v>
      </c>
      <c r="P43" s="206">
        <v>0</v>
      </c>
      <c r="Q43" s="206">
        <v>0</v>
      </c>
      <c r="R43" s="206">
        <v>0</v>
      </c>
      <c r="S43" s="206">
        <v>0</v>
      </c>
      <c r="T43" s="206">
        <v>0</v>
      </c>
      <c r="U43" s="206">
        <v>0</v>
      </c>
      <c r="V43" s="206">
        <v>0</v>
      </c>
      <c r="W43" s="206">
        <v>0</v>
      </c>
      <c r="DA43" s="71" t="s">
        <v>141</v>
      </c>
    </row>
    <row r="44" spans="1:105" ht="12" customHeight="1" x14ac:dyDescent="0.25">
      <c r="A44" s="18" t="s">
        <v>78</v>
      </c>
      <c r="B44" s="206">
        <v>1.174592342892099</v>
      </c>
      <c r="C44" s="206">
        <v>1.2422604469424039</v>
      </c>
      <c r="D44" s="206">
        <v>0.99254878483367626</v>
      </c>
      <c r="E44" s="206">
        <v>1.0028470107285949</v>
      </c>
      <c r="F44" s="206">
        <v>1.0602876429871939</v>
      </c>
      <c r="G44" s="206">
        <v>1.499874211186232</v>
      </c>
      <c r="H44" s="206">
        <v>1.6880160687886701</v>
      </c>
      <c r="I44" s="206">
        <v>1.4440801926873399</v>
      </c>
      <c r="J44" s="206">
        <v>1.3947656703726661</v>
      </c>
      <c r="K44" s="206">
        <v>1.244787838151094</v>
      </c>
      <c r="L44" s="206">
        <v>1.590400710892756</v>
      </c>
      <c r="M44" s="206">
        <v>2.1712776038727721</v>
      </c>
      <c r="N44" s="206">
        <v>2.8157309651952391</v>
      </c>
      <c r="O44" s="206">
        <v>3.361343906715347</v>
      </c>
      <c r="P44" s="206">
        <v>15.047739858801121</v>
      </c>
      <c r="Q44" s="206">
        <v>18.750729022841568</v>
      </c>
      <c r="R44" s="206">
        <v>20.564144760892091</v>
      </c>
      <c r="S44" s="206">
        <v>23.690636831459891</v>
      </c>
      <c r="T44" s="206">
        <v>27.73732363117422</v>
      </c>
      <c r="U44" s="206">
        <v>28.321573944732268</v>
      </c>
      <c r="V44" s="206">
        <v>29.66517844609027</v>
      </c>
      <c r="W44" s="206">
        <v>33.680569058397623</v>
      </c>
      <c r="DA44" s="71" t="s">
        <v>142</v>
      </c>
    </row>
    <row r="45" spans="1:105" ht="12" customHeight="1" x14ac:dyDescent="0.25">
      <c r="A45" s="14" t="s">
        <v>79</v>
      </c>
      <c r="B45" s="206">
        <v>339.96880911435937</v>
      </c>
      <c r="C45" s="206">
        <v>357.34860275150459</v>
      </c>
      <c r="D45" s="206">
        <v>342.74009028374888</v>
      </c>
      <c r="E45" s="206">
        <v>362.87050730868441</v>
      </c>
      <c r="F45" s="206">
        <v>248.69840928632851</v>
      </c>
      <c r="G45" s="206">
        <v>227.87712811693891</v>
      </c>
      <c r="H45" s="206">
        <v>193.60733018056749</v>
      </c>
      <c r="I45" s="206">
        <v>178.76233877901981</v>
      </c>
      <c r="J45" s="206">
        <v>166.57248495270849</v>
      </c>
      <c r="K45" s="206">
        <v>450.4352536543422</v>
      </c>
      <c r="L45" s="206">
        <v>293.63860705073091</v>
      </c>
      <c r="M45" s="206">
        <v>354.72992261392938</v>
      </c>
      <c r="N45" s="206">
        <v>468.14180997420459</v>
      </c>
      <c r="O45" s="206">
        <v>364.52839638865009</v>
      </c>
      <c r="P45" s="206">
        <v>395.42598882201202</v>
      </c>
      <c r="Q45" s="206">
        <v>502.68484522785889</v>
      </c>
      <c r="R45" s="206">
        <v>520.51388650042986</v>
      </c>
      <c r="S45" s="206">
        <v>516.3164015477214</v>
      </c>
      <c r="T45" s="206">
        <v>422.98295356835769</v>
      </c>
      <c r="U45" s="206">
        <v>495.09443250214957</v>
      </c>
      <c r="V45" s="206">
        <v>464.70371883061051</v>
      </c>
      <c r="W45" s="206">
        <v>423.61969045571789</v>
      </c>
      <c r="DA45" s="71" t="s">
        <v>143</v>
      </c>
    </row>
    <row r="46" spans="1:105" ht="12" customHeight="1" x14ac:dyDescent="0.25">
      <c r="A46" s="21" t="s">
        <v>38</v>
      </c>
      <c r="B46" s="209">
        <v>10262.3767285418</v>
      </c>
      <c r="C46" s="209">
        <v>10403.487704213239</v>
      </c>
      <c r="D46" s="209">
        <v>10266.877644024071</v>
      </c>
      <c r="E46" s="209">
        <v>10555.242390369731</v>
      </c>
      <c r="F46" s="209">
        <v>10958.465004299231</v>
      </c>
      <c r="G46" s="209">
        <v>10799.93456577816</v>
      </c>
      <c r="H46" s="209">
        <v>11157.28478073947</v>
      </c>
      <c r="I46" s="209">
        <v>11088.851418744631</v>
      </c>
      <c r="J46" s="209">
        <v>10606.888134135859</v>
      </c>
      <c r="K46" s="209">
        <v>8026.5050730868443</v>
      </c>
      <c r="L46" s="209">
        <v>9403.495012897678</v>
      </c>
      <c r="M46" s="209">
        <v>10058.69656061909</v>
      </c>
      <c r="N46" s="209">
        <v>9714.6108340498704</v>
      </c>
      <c r="O46" s="209">
        <v>9335.6346517626807</v>
      </c>
      <c r="P46" s="209">
        <v>9353.1149613069647</v>
      </c>
      <c r="Q46" s="209">
        <v>9300.6493551160802</v>
      </c>
      <c r="R46" s="209">
        <v>9570.2684436801355</v>
      </c>
      <c r="S46" s="209">
        <v>9622.2683061048992</v>
      </c>
      <c r="T46" s="209">
        <v>9787.3594668959577</v>
      </c>
      <c r="U46" s="209">
        <v>9203.3659759243328</v>
      </c>
      <c r="V46" s="209">
        <v>8137.6875408426486</v>
      </c>
      <c r="W46" s="209">
        <v>9037.2053224419597</v>
      </c>
      <c r="DA46" s="86" t="s">
        <v>144</v>
      </c>
    </row>
    <row r="47" spans="1:105" ht="12" customHeight="1" x14ac:dyDescent="0.25">
      <c r="A47" s="31" t="s">
        <v>145</v>
      </c>
      <c r="B47" s="212">
        <f t="shared" ref="B47:W47" si="14">SUM(B48:B49)</f>
        <v>34962.264098184787</v>
      </c>
      <c r="C47" s="212">
        <f t="shared" si="14"/>
        <v>33652.877643078064</v>
      </c>
      <c r="D47" s="212">
        <f t="shared" si="14"/>
        <v>33212.353056093525</v>
      </c>
      <c r="E47" s="212">
        <f t="shared" si="14"/>
        <v>34789.524364637553</v>
      </c>
      <c r="F47" s="212">
        <f t="shared" si="14"/>
        <v>35078.789582569894</v>
      </c>
      <c r="G47" s="212">
        <f t="shared" si="14"/>
        <v>33523.186013506114</v>
      </c>
      <c r="H47" s="212">
        <f t="shared" si="14"/>
        <v>34387.137753815987</v>
      </c>
      <c r="I47" s="212">
        <f t="shared" si="14"/>
        <v>33041.719737974279</v>
      </c>
      <c r="J47" s="212">
        <f t="shared" si="14"/>
        <v>30966.52337702033</v>
      </c>
      <c r="K47" s="212">
        <f t="shared" si="14"/>
        <v>23100.011326961103</v>
      </c>
      <c r="L47" s="212">
        <f t="shared" si="14"/>
        <v>26441.361501312786</v>
      </c>
      <c r="M47" s="212">
        <f t="shared" si="14"/>
        <v>27812.683710965866</v>
      </c>
      <c r="N47" s="212">
        <f t="shared" si="14"/>
        <v>26665.897282985832</v>
      </c>
      <c r="O47" s="212">
        <f t="shared" si="14"/>
        <v>25519.467655170691</v>
      </c>
      <c r="P47" s="212">
        <f t="shared" si="14"/>
        <v>25235.147851638674</v>
      </c>
      <c r="Q47" s="212">
        <f t="shared" si="14"/>
        <v>25786.541193339261</v>
      </c>
      <c r="R47" s="212">
        <f t="shared" si="14"/>
        <v>25840.484054477129</v>
      </c>
      <c r="S47" s="212">
        <f t="shared" si="14"/>
        <v>26251.879819118643</v>
      </c>
      <c r="T47" s="212">
        <f t="shared" si="14"/>
        <v>26180.738296116127</v>
      </c>
      <c r="U47" s="212">
        <f t="shared" si="14"/>
        <v>24586.48961865668</v>
      </c>
      <c r="V47" s="212">
        <f t="shared" si="14"/>
        <v>22361.425337517456</v>
      </c>
      <c r="W47" s="212">
        <f t="shared" si="14"/>
        <v>24254.125065189088</v>
      </c>
      <c r="DA47" s="109"/>
    </row>
    <row r="48" spans="1:105" ht="12" customHeight="1" x14ac:dyDescent="0.25">
      <c r="A48" s="51" t="s">
        <v>41</v>
      </c>
      <c r="B48" s="243">
        <f>ISI_fec!B5</f>
        <v>26202.16866086343</v>
      </c>
      <c r="C48" s="243">
        <f>ISI_fec!C5</f>
        <v>24768.911051159372</v>
      </c>
      <c r="D48" s="243">
        <f>ISI_fec!D5</f>
        <v>24553.494458050529</v>
      </c>
      <c r="E48" s="243">
        <f>ISI_fec!E5</f>
        <v>25724.244758257249</v>
      </c>
      <c r="F48" s="243">
        <f>ISI_fec!F5</f>
        <v>25703.50755222109</v>
      </c>
      <c r="G48" s="243">
        <f>ISI_fec!G5</f>
        <v>24470.214407690841</v>
      </c>
      <c r="H48" s="243">
        <f>ISI_fec!H5</f>
        <v>24803.043508241331</v>
      </c>
      <c r="I48" s="243">
        <f>ISI_fec!I5</f>
        <v>23652.606699539901</v>
      </c>
      <c r="J48" s="243">
        <f>ISI_fec!J5</f>
        <v>21774.052545313669</v>
      </c>
      <c r="K48" s="243">
        <f>ISI_fec!K5</f>
        <v>15873.52828091403</v>
      </c>
      <c r="L48" s="243">
        <f>ISI_fec!L5</f>
        <v>18701.27085781801</v>
      </c>
      <c r="M48" s="243">
        <f>ISI_fec!M5</f>
        <v>19676.640032110019</v>
      </c>
      <c r="N48" s="243">
        <f>ISI_fec!N5</f>
        <v>18812.09005750747</v>
      </c>
      <c r="O48" s="243">
        <f>ISI_fec!O5</f>
        <v>18277.990026701162</v>
      </c>
      <c r="P48" s="243">
        <f>ISI_fec!P5</f>
        <v>18085.02732126417</v>
      </c>
      <c r="Q48" s="243">
        <f>ISI_fec!Q5</f>
        <v>18424.39544016746</v>
      </c>
      <c r="R48" s="243">
        <f>ISI_fec!R5</f>
        <v>18558.41986408853</v>
      </c>
      <c r="S48" s="243">
        <f>ISI_fec!S5</f>
        <v>18634.942917662662</v>
      </c>
      <c r="T48" s="243">
        <f>ISI_fec!T5</f>
        <v>18311.688058822499</v>
      </c>
      <c r="U48" s="243">
        <f>ISI_fec!U5</f>
        <v>17100.231708107491</v>
      </c>
      <c r="V48" s="243">
        <f>ISI_fec!V5</f>
        <v>15346.921489489599</v>
      </c>
      <c r="W48" s="243">
        <f>ISI_fec!W5</f>
        <v>16627.144498676509</v>
      </c>
      <c r="DA48" s="83"/>
    </row>
    <row r="49" spans="1:105" ht="12" customHeight="1" x14ac:dyDescent="0.25">
      <c r="A49" s="52" t="s">
        <v>42</v>
      </c>
      <c r="B49" s="244">
        <f>ISI_fec!B54</f>
        <v>8760.0954373213553</v>
      </c>
      <c r="C49" s="244">
        <f>ISI_fec!C54</f>
        <v>8883.9665919186937</v>
      </c>
      <c r="D49" s="244">
        <f>ISI_fec!D54</f>
        <v>8658.8585980429943</v>
      </c>
      <c r="E49" s="244">
        <f>ISI_fec!E54</f>
        <v>9065.2796063803016</v>
      </c>
      <c r="F49" s="244">
        <f>ISI_fec!F54</f>
        <v>9375.2820303488024</v>
      </c>
      <c r="G49" s="244">
        <f>ISI_fec!G54</f>
        <v>9052.9716058152699</v>
      </c>
      <c r="H49" s="244">
        <f>ISI_fec!H54</f>
        <v>9584.0942455746535</v>
      </c>
      <c r="I49" s="244">
        <f>ISI_fec!I54</f>
        <v>9389.1130384343778</v>
      </c>
      <c r="J49" s="244">
        <f>ISI_fec!J54</f>
        <v>9192.4708317066616</v>
      </c>
      <c r="K49" s="244">
        <f>ISI_fec!K54</f>
        <v>7226.4830460470748</v>
      </c>
      <c r="L49" s="244">
        <f>ISI_fec!L54</f>
        <v>7740.0906434947756</v>
      </c>
      <c r="M49" s="244">
        <f>ISI_fec!M54</f>
        <v>8136.0436788558463</v>
      </c>
      <c r="N49" s="244">
        <f>ISI_fec!N54</f>
        <v>7853.807225478361</v>
      </c>
      <c r="O49" s="244">
        <f>ISI_fec!O54</f>
        <v>7241.4776284695281</v>
      </c>
      <c r="P49" s="244">
        <f>ISI_fec!P54</f>
        <v>7150.1205303745037</v>
      </c>
      <c r="Q49" s="244">
        <f>ISI_fec!Q54</f>
        <v>7362.1457531718024</v>
      </c>
      <c r="R49" s="244">
        <f>ISI_fec!R54</f>
        <v>7282.0641903886008</v>
      </c>
      <c r="S49" s="244">
        <f>ISI_fec!S54</f>
        <v>7616.9369014559807</v>
      </c>
      <c r="T49" s="244">
        <f>ISI_fec!T54</f>
        <v>7869.0502372936271</v>
      </c>
      <c r="U49" s="244">
        <f>ISI_fec!U54</f>
        <v>7486.2579105491895</v>
      </c>
      <c r="V49" s="244">
        <f>ISI_fec!V54</f>
        <v>7014.5038480278563</v>
      </c>
      <c r="W49" s="244">
        <f>ISI_fec!W54</f>
        <v>7626.9805665125796</v>
      </c>
      <c r="DA49" s="84"/>
    </row>
    <row r="50" spans="1:105" ht="12" customHeight="1" x14ac:dyDescent="0.25">
      <c r="A50" s="3"/>
      <c r="B50" s="250"/>
      <c r="C50" s="250"/>
      <c r="D50" s="250"/>
      <c r="E50" s="250"/>
      <c r="F50" s="250"/>
      <c r="G50" s="250"/>
      <c r="H50" s="250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DA50" s="87"/>
    </row>
    <row r="51" spans="1:105" ht="12" customHeight="1" x14ac:dyDescent="0.25">
      <c r="A51" s="30" t="s">
        <v>85</v>
      </c>
      <c r="B51" s="205">
        <f t="shared" ref="B51:W51" si="15">B52+B53</f>
        <v>198253.14049203691</v>
      </c>
      <c r="C51" s="205">
        <f t="shared" si="15"/>
        <v>184175.61370219517</v>
      </c>
      <c r="D51" s="205">
        <f t="shared" si="15"/>
        <v>186699.92372565568</v>
      </c>
      <c r="E51" s="205">
        <f t="shared" si="15"/>
        <v>194865.66479002615</v>
      </c>
      <c r="F51" s="205">
        <f t="shared" si="15"/>
        <v>197380.47067142732</v>
      </c>
      <c r="G51" s="205">
        <f t="shared" si="15"/>
        <v>187468.98353737709</v>
      </c>
      <c r="H51" s="205">
        <f t="shared" si="15"/>
        <v>194278.81724577601</v>
      </c>
      <c r="I51" s="205">
        <f t="shared" si="15"/>
        <v>183934.91275341841</v>
      </c>
      <c r="J51" s="205">
        <f t="shared" si="15"/>
        <v>168561.98986308847</v>
      </c>
      <c r="K51" s="205">
        <f t="shared" si="15"/>
        <v>118000.25480074986</v>
      </c>
      <c r="L51" s="205">
        <f t="shared" si="15"/>
        <v>141753.99110884569</v>
      </c>
      <c r="M51" s="205">
        <f t="shared" si="15"/>
        <v>141337.52770225093</v>
      </c>
      <c r="N51" s="205">
        <f t="shared" si="15"/>
        <v>133267.27307949972</v>
      </c>
      <c r="O51" s="205">
        <f t="shared" si="15"/>
        <v>132822.67859320019</v>
      </c>
      <c r="P51" s="205">
        <f t="shared" si="15"/>
        <v>134252.86983016238</v>
      </c>
      <c r="Q51" s="205">
        <f t="shared" si="15"/>
        <v>136945.86381820971</v>
      </c>
      <c r="R51" s="205">
        <f t="shared" si="15"/>
        <v>137387.93846057518</v>
      </c>
      <c r="S51" s="205">
        <f t="shared" si="15"/>
        <v>141464.52228466858</v>
      </c>
      <c r="T51" s="205">
        <f t="shared" si="15"/>
        <v>140638.46337307105</v>
      </c>
      <c r="U51" s="205">
        <f t="shared" si="15"/>
        <v>131404.64796454986</v>
      </c>
      <c r="V51" s="205">
        <f t="shared" si="15"/>
        <v>115139.35519985994</v>
      </c>
      <c r="W51" s="205">
        <f t="shared" si="15"/>
        <v>129825.40064676685</v>
      </c>
      <c r="DA51" s="112"/>
    </row>
    <row r="52" spans="1:105" ht="12" customHeight="1" x14ac:dyDescent="0.25">
      <c r="A52" s="24" t="s">
        <v>146</v>
      </c>
      <c r="B52" s="215">
        <f>(ISI_emi!B5-ISI_emi!B52)+(ISI_emi!B54-ISI_emi!B96)</f>
        <v>107937.70795368358</v>
      </c>
      <c r="C52" s="215">
        <f>(ISI_emi!C5-ISI_emi!C52)+(ISI_emi!C54-ISI_emi!C96)</f>
        <v>99534.52157586487</v>
      </c>
      <c r="D52" s="215">
        <f>(ISI_emi!D5-ISI_emi!D52)+(ISI_emi!D54-ISI_emi!D96)</f>
        <v>98568.603785881452</v>
      </c>
      <c r="E52" s="215">
        <f>(ISI_emi!E5-ISI_emi!E52)+(ISI_emi!E54-ISI_emi!E96)</f>
        <v>102816.77394240373</v>
      </c>
      <c r="F52" s="215">
        <f>(ISI_emi!F5-ISI_emi!F52)+(ISI_emi!F54-ISI_emi!F96)</f>
        <v>102061.07447967687</v>
      </c>
      <c r="G52" s="215">
        <f>(ISI_emi!G5-ISI_emi!G52)+(ISI_emi!G54-ISI_emi!G96)</f>
        <v>96242.231224559218</v>
      </c>
      <c r="H52" s="215">
        <f>(ISI_emi!H5-ISI_emi!H52)+(ISI_emi!H54-ISI_emi!H96)</f>
        <v>98324.809611104574</v>
      </c>
      <c r="I52" s="215">
        <f>(ISI_emi!I5-ISI_emi!I52)+(ISI_emi!I54-ISI_emi!I96)</f>
        <v>91896.785388811782</v>
      </c>
      <c r="J52" s="215">
        <f>(ISI_emi!J5-ISI_emi!J52)+(ISI_emi!J54-ISI_emi!J96)</f>
        <v>84522.114428366913</v>
      </c>
      <c r="K52" s="215">
        <f>(ISI_emi!K5-ISI_emi!K52)+(ISI_emi!K54-ISI_emi!K96)</f>
        <v>61010.521403545121</v>
      </c>
      <c r="L52" s="215">
        <f>(ISI_emi!L5-ISI_emi!L52)+(ISI_emi!L54-ISI_emi!L96)</f>
        <v>70007.830794793321</v>
      </c>
      <c r="M52" s="215">
        <f>(ISI_emi!M5-ISI_emi!M52)+(ISI_emi!M54-ISI_emi!M96)</f>
        <v>71949.570170937193</v>
      </c>
      <c r="N52" s="215">
        <f>(ISI_emi!N5-ISI_emi!N52)+(ISI_emi!N54-ISI_emi!N96)</f>
        <v>68010.00171955426</v>
      </c>
      <c r="O52" s="215">
        <f>(ISI_emi!O5-ISI_emi!O52)+(ISI_emi!O54-ISI_emi!O96)</f>
        <v>65292.696564774946</v>
      </c>
      <c r="P52" s="215">
        <f>(ISI_emi!P5-ISI_emi!P52)+(ISI_emi!P54-ISI_emi!P96)</f>
        <v>64347.696494190473</v>
      </c>
      <c r="Q52" s="215">
        <f>(ISI_emi!Q5-ISI_emi!Q52)+(ISI_emi!Q54-ISI_emi!Q96)</f>
        <v>66251.518075038664</v>
      </c>
      <c r="R52" s="215">
        <f>(ISI_emi!R5-ISI_emi!R52)+(ISI_emi!R54-ISI_emi!R96)</f>
        <v>64211.327077573915</v>
      </c>
      <c r="S52" s="215">
        <f>(ISI_emi!S5-ISI_emi!S52)+(ISI_emi!S54-ISI_emi!S96)</f>
        <v>65630.155482784801</v>
      </c>
      <c r="T52" s="215">
        <f>(ISI_emi!T5-ISI_emi!T52)+(ISI_emi!T54-ISI_emi!T96)</f>
        <v>67473.576872257356</v>
      </c>
      <c r="U52" s="215">
        <f>(ISI_emi!U5-ISI_emi!U52)+(ISI_emi!U54-ISI_emi!U96)</f>
        <v>61629.003485566951</v>
      </c>
      <c r="V52" s="215">
        <f>(ISI_emi!V5-ISI_emi!V52)+(ISI_emi!V54-ISI_emi!V96)</f>
        <v>55753.577823032283</v>
      </c>
      <c r="W52" s="215">
        <f>(ISI_emi!W5-ISI_emi!W52)+(ISI_emi!W54-ISI_emi!W96)</f>
        <v>60068.328864619791</v>
      </c>
      <c r="DA52" s="85"/>
    </row>
    <row r="53" spans="1:105" ht="12" customHeight="1" x14ac:dyDescent="0.25">
      <c r="A53" s="14" t="s">
        <v>147</v>
      </c>
      <c r="B53" s="206">
        <f>ISI_emi!B52+ISI_emi!B96</f>
        <v>90315.432538353329</v>
      </c>
      <c r="C53" s="206">
        <f>ISI_emi!C52+ISI_emi!C96</f>
        <v>84641.092126330303</v>
      </c>
      <c r="D53" s="206">
        <f>ISI_emi!D52+ISI_emi!D96</f>
        <v>88131.319939774228</v>
      </c>
      <c r="E53" s="206">
        <f>ISI_emi!E52+ISI_emi!E96</f>
        <v>92048.890847622417</v>
      </c>
      <c r="F53" s="206">
        <f>ISI_emi!F52+ISI_emi!F96</f>
        <v>95319.396191750449</v>
      </c>
      <c r="G53" s="206">
        <f>ISI_emi!G52+ISI_emi!G96</f>
        <v>91226.752312817858</v>
      </c>
      <c r="H53" s="206">
        <f>ISI_emi!H52+ISI_emi!H96</f>
        <v>95954.007634671434</v>
      </c>
      <c r="I53" s="206">
        <f>ISI_emi!I52+ISI_emi!I96</f>
        <v>92038.127364606626</v>
      </c>
      <c r="J53" s="206">
        <f>ISI_emi!J52+ISI_emi!J96</f>
        <v>84039.875434721558</v>
      </c>
      <c r="K53" s="206">
        <f>ISI_emi!K52+ISI_emi!K96</f>
        <v>56989.733397204742</v>
      </c>
      <c r="L53" s="206">
        <f>ISI_emi!L52+ISI_emi!L96</f>
        <v>71746.160314052366</v>
      </c>
      <c r="M53" s="206">
        <f>ISI_emi!M52+ISI_emi!M96</f>
        <v>69387.957531313747</v>
      </c>
      <c r="N53" s="206">
        <f>ISI_emi!N52+ISI_emi!N96</f>
        <v>65257.271359945466</v>
      </c>
      <c r="O53" s="206">
        <f>ISI_emi!O52+ISI_emi!O96</f>
        <v>67529.982028425249</v>
      </c>
      <c r="P53" s="206">
        <f>ISI_emi!P52+ISI_emi!P96</f>
        <v>69905.173335971922</v>
      </c>
      <c r="Q53" s="206">
        <f>ISI_emi!Q52+ISI_emi!Q96</f>
        <v>70694.345743171041</v>
      </c>
      <c r="R53" s="206">
        <f>ISI_emi!R52+ISI_emi!R96</f>
        <v>73176.611383001262</v>
      </c>
      <c r="S53" s="206">
        <f>ISI_emi!S52+ISI_emi!S96</f>
        <v>75834.366801883763</v>
      </c>
      <c r="T53" s="206">
        <f>ISI_emi!T52+ISI_emi!T96</f>
        <v>73164.886500813707</v>
      </c>
      <c r="U53" s="206">
        <f>ISI_emi!U52+ISI_emi!U96</f>
        <v>69775.644478982911</v>
      </c>
      <c r="V53" s="206">
        <f>ISI_emi!V52+ISI_emi!V96</f>
        <v>59385.77737682766</v>
      </c>
      <c r="W53" s="206">
        <f>ISI_emi!W52+ISI_emi!W96</f>
        <v>69757.071782147061</v>
      </c>
      <c r="DA53" s="71"/>
    </row>
    <row r="54" spans="1:105" ht="12" customHeight="1" x14ac:dyDescent="0.25">
      <c r="A54" s="31" t="s">
        <v>145</v>
      </c>
      <c r="B54" s="212">
        <f t="shared" ref="B54:W54" si="16">SUM(B55:B56)</f>
        <v>198253.14049203691</v>
      </c>
      <c r="C54" s="212">
        <f t="shared" si="16"/>
        <v>184175.61370219517</v>
      </c>
      <c r="D54" s="212">
        <f t="shared" si="16"/>
        <v>186699.92372565568</v>
      </c>
      <c r="E54" s="212">
        <f t="shared" si="16"/>
        <v>194865.66479002615</v>
      </c>
      <c r="F54" s="212">
        <f t="shared" si="16"/>
        <v>197380.47067142732</v>
      </c>
      <c r="G54" s="212">
        <f t="shared" si="16"/>
        <v>187468.98353737709</v>
      </c>
      <c r="H54" s="212">
        <f t="shared" si="16"/>
        <v>194278.81724577601</v>
      </c>
      <c r="I54" s="212">
        <f t="shared" si="16"/>
        <v>183934.91275341841</v>
      </c>
      <c r="J54" s="212">
        <f t="shared" si="16"/>
        <v>168561.98986308847</v>
      </c>
      <c r="K54" s="212">
        <f t="shared" si="16"/>
        <v>118000.25480074986</v>
      </c>
      <c r="L54" s="212">
        <f t="shared" si="16"/>
        <v>141753.99110884569</v>
      </c>
      <c r="M54" s="212">
        <f t="shared" si="16"/>
        <v>141337.52770225093</v>
      </c>
      <c r="N54" s="212">
        <f t="shared" si="16"/>
        <v>133267.27307949972</v>
      </c>
      <c r="O54" s="212">
        <f t="shared" si="16"/>
        <v>132822.67859320019</v>
      </c>
      <c r="P54" s="212">
        <f t="shared" si="16"/>
        <v>134252.86983016238</v>
      </c>
      <c r="Q54" s="212">
        <f t="shared" si="16"/>
        <v>136945.86381820971</v>
      </c>
      <c r="R54" s="212">
        <f t="shared" si="16"/>
        <v>137387.93846057518</v>
      </c>
      <c r="S54" s="212">
        <f t="shared" si="16"/>
        <v>141464.52228466855</v>
      </c>
      <c r="T54" s="212">
        <f t="shared" si="16"/>
        <v>140638.46337307105</v>
      </c>
      <c r="U54" s="212">
        <f t="shared" si="16"/>
        <v>131404.64796454986</v>
      </c>
      <c r="V54" s="212">
        <f t="shared" si="16"/>
        <v>115139.35519985994</v>
      </c>
      <c r="W54" s="212">
        <f t="shared" si="16"/>
        <v>129825.40064676685</v>
      </c>
      <c r="DA54" s="109"/>
    </row>
    <row r="55" spans="1:105" ht="12" customHeight="1" x14ac:dyDescent="0.25">
      <c r="A55" s="51" t="s">
        <v>41</v>
      </c>
      <c r="B55" s="243">
        <f>ISI_emi!B$5</f>
        <v>182634.02105303592</v>
      </c>
      <c r="C55" s="243">
        <f>ISI_emi!C$5</f>
        <v>168771.41313959853</v>
      </c>
      <c r="D55" s="243">
        <f>ISI_emi!D$5</f>
        <v>171899.13880042182</v>
      </c>
      <c r="E55" s="243">
        <f>ISI_emi!E$5</f>
        <v>179615.13085425223</v>
      </c>
      <c r="F55" s="243">
        <f>ISI_emi!F$5</f>
        <v>181734.59229865484</v>
      </c>
      <c r="G55" s="243">
        <f>ISI_emi!G$5</f>
        <v>172407.13114713068</v>
      </c>
      <c r="H55" s="243">
        <f>ISI_emi!H$5</f>
        <v>178106.97282757206</v>
      </c>
      <c r="I55" s="243">
        <f>ISI_emi!I$5</f>
        <v>168390.61322966331</v>
      </c>
      <c r="J55" s="243">
        <f>ISI_emi!J$5</f>
        <v>153793.96567103712</v>
      </c>
      <c r="K55" s="243">
        <f>ISI_emi!K$5</f>
        <v>107012.50461188685</v>
      </c>
      <c r="L55" s="243">
        <f>ISI_emi!L$5</f>
        <v>129734.79386590546</v>
      </c>
      <c r="M55" s="243">
        <f>ISI_emi!M$5</f>
        <v>128894.28770486405</v>
      </c>
      <c r="N55" s="243">
        <f>ISI_emi!N$5</f>
        <v>121499.46496001723</v>
      </c>
      <c r="O55" s="243">
        <f>ISI_emi!O$5</f>
        <v>122159.7460646632</v>
      </c>
      <c r="P55" s="243">
        <f>ISI_emi!P$5</f>
        <v>123420.76810489045</v>
      </c>
      <c r="Q55" s="243">
        <f>ISI_emi!Q$5</f>
        <v>125822.33565943224</v>
      </c>
      <c r="R55" s="243">
        <f>ISI_emi!R$5</f>
        <v>126648.87399878122</v>
      </c>
      <c r="S55" s="243">
        <f>ISI_emi!S$5</f>
        <v>130391.72984265158</v>
      </c>
      <c r="T55" s="243">
        <f>ISI_emi!T$5</f>
        <v>129106.09892345199</v>
      </c>
      <c r="U55" s="243">
        <f>ISI_emi!U$5</f>
        <v>120775.32250860441</v>
      </c>
      <c r="V55" s="243">
        <f>ISI_emi!V$5</f>
        <v>105319.61353520393</v>
      </c>
      <c r="W55" s="243">
        <f>ISI_emi!W$5</f>
        <v>119180.90942825683</v>
      </c>
      <c r="DA55" s="83"/>
    </row>
    <row r="56" spans="1:105" ht="12" customHeight="1" x14ac:dyDescent="0.25">
      <c r="A56" s="52" t="s">
        <v>42</v>
      </c>
      <c r="B56" s="244">
        <f>ISI_emi!B$54</f>
        <v>15619.119439000982</v>
      </c>
      <c r="C56" s="244">
        <f>ISI_emi!C$54</f>
        <v>15404.200562596649</v>
      </c>
      <c r="D56" s="244">
        <f>ISI_emi!D$54</f>
        <v>14800.784925233866</v>
      </c>
      <c r="E56" s="244">
        <f>ISI_emi!E$54</f>
        <v>15250.533935773921</v>
      </c>
      <c r="F56" s="244">
        <f>ISI_emi!F$54</f>
        <v>15645.878372772469</v>
      </c>
      <c r="G56" s="244">
        <f>ISI_emi!G$54</f>
        <v>15061.852390246404</v>
      </c>
      <c r="H56" s="244">
        <f>ISI_emi!H$54</f>
        <v>16171.844418203951</v>
      </c>
      <c r="I56" s="244">
        <f>ISI_emi!I$54</f>
        <v>15544.2995237551</v>
      </c>
      <c r="J56" s="244">
        <f>ISI_emi!J$54</f>
        <v>14768.02419205134</v>
      </c>
      <c r="K56" s="244">
        <f>ISI_emi!K$54</f>
        <v>10987.750188863012</v>
      </c>
      <c r="L56" s="244">
        <f>ISI_emi!L$54</f>
        <v>12019.197242940227</v>
      </c>
      <c r="M56" s="244">
        <f>ISI_emi!M$54</f>
        <v>12443.239997386881</v>
      </c>
      <c r="N56" s="244">
        <f>ISI_emi!N$54</f>
        <v>11767.808119482503</v>
      </c>
      <c r="O56" s="244">
        <f>ISI_emi!O$54</f>
        <v>10662.932528537003</v>
      </c>
      <c r="P56" s="244">
        <f>ISI_emi!P$54</f>
        <v>10832.101725271947</v>
      </c>
      <c r="Q56" s="244">
        <f>ISI_emi!Q$54</f>
        <v>11123.528158777477</v>
      </c>
      <c r="R56" s="244">
        <f>ISI_emi!R$54</f>
        <v>10739.064461793962</v>
      </c>
      <c r="S56" s="244">
        <f>ISI_emi!S$54</f>
        <v>11072.792442016984</v>
      </c>
      <c r="T56" s="244">
        <f>ISI_emi!T$54</f>
        <v>11532.364449619059</v>
      </c>
      <c r="U56" s="244">
        <f>ISI_emi!U$54</f>
        <v>10629.325455945449</v>
      </c>
      <c r="V56" s="244">
        <f>ISI_emi!V$54</f>
        <v>9819.7416646560177</v>
      </c>
      <c r="W56" s="244">
        <f>ISI_emi!W$54</f>
        <v>10644.491218510033</v>
      </c>
      <c r="DA56" s="84"/>
    </row>
    <row r="57" spans="1:105" ht="12" customHeight="1" x14ac:dyDescent="0.25">
      <c r="A57" s="3"/>
      <c r="B57" s="250"/>
      <c r="C57" s="250"/>
      <c r="D57" s="250"/>
      <c r="E57" s="250"/>
      <c r="F57" s="250"/>
      <c r="G57" s="250"/>
      <c r="H57" s="250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DA57" s="87"/>
    </row>
    <row r="58" spans="1:105" ht="12" customHeight="1" x14ac:dyDescent="0.25">
      <c r="A58" s="110" t="s">
        <v>148</v>
      </c>
      <c r="B58" s="252">
        <f t="shared" ref="B58:W58" si="17">IF(B$7=0,"",B$3/B$7*1000)</f>
        <v>297.81008657629434</v>
      </c>
      <c r="C58" s="252">
        <f t="shared" si="17"/>
        <v>291.70009040496814</v>
      </c>
      <c r="D58" s="252">
        <f t="shared" si="17"/>
        <v>271.14235708514514</v>
      </c>
      <c r="E58" s="252">
        <f t="shared" si="17"/>
        <v>264.1384725984534</v>
      </c>
      <c r="F58" s="252">
        <f t="shared" si="17"/>
        <v>280.84100724568606</v>
      </c>
      <c r="G58" s="252">
        <f t="shared" si="17"/>
        <v>304.88205384886669</v>
      </c>
      <c r="H58" s="252">
        <f t="shared" si="17"/>
        <v>308.28155595552676</v>
      </c>
      <c r="I58" s="252">
        <f t="shared" si="17"/>
        <v>337.47576799529014</v>
      </c>
      <c r="J58" s="252">
        <f t="shared" si="17"/>
        <v>325.19353302991146</v>
      </c>
      <c r="K58" s="252">
        <f t="shared" si="17"/>
        <v>274.02956607705971</v>
      </c>
      <c r="L58" s="252">
        <f t="shared" si="17"/>
        <v>248.69957873565301</v>
      </c>
      <c r="M58" s="252">
        <f t="shared" si="17"/>
        <v>268.71136693902133</v>
      </c>
      <c r="N58" s="252">
        <f t="shared" si="17"/>
        <v>259.71382985805525</v>
      </c>
      <c r="O58" s="252">
        <f t="shared" si="17"/>
        <v>258.4606890129607</v>
      </c>
      <c r="P58" s="252">
        <f t="shared" si="17"/>
        <v>261.19653627063974</v>
      </c>
      <c r="Q58" s="252">
        <f t="shared" si="17"/>
        <v>265.36339865359264</v>
      </c>
      <c r="R58" s="252">
        <f t="shared" si="17"/>
        <v>265.70590865091469</v>
      </c>
      <c r="S58" s="252">
        <f t="shared" si="17"/>
        <v>269.44320936574553</v>
      </c>
      <c r="T58" s="252">
        <f t="shared" si="17"/>
        <v>289.52221601219628</v>
      </c>
      <c r="U58" s="252">
        <f t="shared" si="17"/>
        <v>260.30291883332006</v>
      </c>
      <c r="V58" s="252">
        <f t="shared" si="17"/>
        <v>244.6786023075062</v>
      </c>
      <c r="W58" s="252">
        <f t="shared" si="17"/>
        <v>279.01943275913396</v>
      </c>
      <c r="DA58" s="109"/>
    </row>
    <row r="59" spans="1:105" ht="12" customHeight="1" x14ac:dyDescent="0.25">
      <c r="A59" s="110" t="s">
        <v>149</v>
      </c>
      <c r="B59" s="253">
        <f t="shared" ref="B59:W59" si="18">IF(B$47=0,"",B$47/B$7)</f>
        <v>0.19608347665270542</v>
      </c>
      <c r="C59" s="253">
        <f t="shared" si="18"/>
        <v>0.193443893666495</v>
      </c>
      <c r="D59" s="253">
        <f t="shared" si="18"/>
        <v>0.18805228975855492</v>
      </c>
      <c r="E59" s="253">
        <f t="shared" si="18"/>
        <v>0.1937119169895255</v>
      </c>
      <c r="F59" s="253">
        <f t="shared" si="18"/>
        <v>0.1854511717340431</v>
      </c>
      <c r="G59" s="253">
        <f t="shared" si="18"/>
        <v>0.18334496338465098</v>
      </c>
      <c r="H59" s="253">
        <f t="shared" si="18"/>
        <v>0.17732621749597999</v>
      </c>
      <c r="I59" s="253">
        <f t="shared" si="18"/>
        <v>0.16820583727249386</v>
      </c>
      <c r="J59" s="253">
        <f t="shared" si="18"/>
        <v>0.16679381504102028</v>
      </c>
      <c r="K59" s="253">
        <f t="shared" si="18"/>
        <v>0.17823003499682155</v>
      </c>
      <c r="L59" s="253">
        <f t="shared" si="18"/>
        <v>0.16170389133833535</v>
      </c>
      <c r="M59" s="253">
        <f t="shared" si="18"/>
        <v>0.16487946674801368</v>
      </c>
      <c r="N59" s="253">
        <f t="shared" si="18"/>
        <v>0.16726476946076541</v>
      </c>
      <c r="O59" s="253">
        <f t="shared" si="18"/>
        <v>0.16473055846221549</v>
      </c>
      <c r="P59" s="253">
        <f t="shared" si="18"/>
        <v>0.16013861496910459</v>
      </c>
      <c r="Q59" s="253">
        <f t="shared" si="18"/>
        <v>0.16541385588812518</v>
      </c>
      <c r="R59" s="253">
        <f t="shared" si="18"/>
        <v>0.16665818561709719</v>
      </c>
      <c r="S59" s="253">
        <f t="shared" si="18"/>
        <v>0.16260523208922062</v>
      </c>
      <c r="T59" s="253">
        <f t="shared" si="18"/>
        <v>0.16309709172431472</v>
      </c>
      <c r="U59" s="253">
        <f t="shared" si="18"/>
        <v>0.16315389259874422</v>
      </c>
      <c r="V59" s="253">
        <f t="shared" si="18"/>
        <v>0.16856111657387959</v>
      </c>
      <c r="W59" s="253">
        <f t="shared" si="18"/>
        <v>0.15842149333582092</v>
      </c>
      <c r="DA59" s="109"/>
    </row>
    <row r="60" spans="1:105" ht="12" customHeight="1" x14ac:dyDescent="0.25">
      <c r="A60" s="50" t="s">
        <v>41</v>
      </c>
      <c r="B60" s="254">
        <f t="shared" ref="B60:W60" si="19">IF(B$48=0,"",B$48/B$8)</f>
        <v>0.23915124854469508</v>
      </c>
      <c r="C60" s="254">
        <f t="shared" si="19"/>
        <v>0.23639391832930018</v>
      </c>
      <c r="D60" s="254">
        <f t="shared" si="19"/>
        <v>0.22794301394633099</v>
      </c>
      <c r="E60" s="254">
        <f t="shared" si="19"/>
        <v>0.23563578860139894</v>
      </c>
      <c r="F60" s="254">
        <f t="shared" si="19"/>
        <v>0.22597717286345378</v>
      </c>
      <c r="G60" s="254">
        <f t="shared" si="19"/>
        <v>0.22392074903488754</v>
      </c>
      <c r="H60" s="254">
        <f t="shared" si="19"/>
        <v>0.22130819556242273</v>
      </c>
      <c r="I60" s="254">
        <f t="shared" si="19"/>
        <v>0.2082554870302637</v>
      </c>
      <c r="J60" s="254">
        <f t="shared" si="19"/>
        <v>0.20766624764343039</v>
      </c>
      <c r="K60" s="254">
        <f t="shared" si="19"/>
        <v>0.22820534026017694</v>
      </c>
      <c r="L60" s="254">
        <f t="shared" si="19"/>
        <v>0.19938771382806447</v>
      </c>
      <c r="M60" s="254">
        <f t="shared" si="19"/>
        <v>0.20707888795626886</v>
      </c>
      <c r="N60" s="254">
        <f t="shared" si="19"/>
        <v>0.20769081331125064</v>
      </c>
      <c r="O60" s="254">
        <f t="shared" si="19"/>
        <v>0.20275415936830787</v>
      </c>
      <c r="P60" s="254">
        <f t="shared" si="19"/>
        <v>0.19426013377928311</v>
      </c>
      <c r="Q60" s="254">
        <f t="shared" si="19"/>
        <v>0.20066222165567502</v>
      </c>
      <c r="R60" s="254">
        <f t="shared" si="19"/>
        <v>0.20192208397251518</v>
      </c>
      <c r="S60" s="254">
        <f t="shared" si="19"/>
        <v>0.19734505350500567</v>
      </c>
      <c r="T60" s="254">
        <f t="shared" si="19"/>
        <v>0.19874543452755083</v>
      </c>
      <c r="U60" s="254">
        <f t="shared" si="19"/>
        <v>0.19707921165542808</v>
      </c>
      <c r="V60" s="254">
        <f t="shared" si="19"/>
        <v>0.20600203758077337</v>
      </c>
      <c r="W60" s="254">
        <f t="shared" si="19"/>
        <v>0.19444353909187492</v>
      </c>
      <c r="DA60" s="83"/>
    </row>
    <row r="61" spans="1:105" ht="12" customHeight="1" x14ac:dyDescent="0.25">
      <c r="A61" s="49" t="s">
        <v>42</v>
      </c>
      <c r="B61" s="255">
        <f t="shared" ref="B61:W61" si="20">IF(B$49=0,"",B$49/B$9)</f>
        <v>0.12743849577255556</v>
      </c>
      <c r="C61" s="255">
        <f t="shared" si="20"/>
        <v>0.12840143074648708</v>
      </c>
      <c r="D61" s="255">
        <f t="shared" si="20"/>
        <v>0.12568261256140925</v>
      </c>
      <c r="E61" s="255">
        <f t="shared" si="20"/>
        <v>0.12872315786236607</v>
      </c>
      <c r="F61" s="255">
        <f t="shared" si="20"/>
        <v>0.12432419770934754</v>
      </c>
      <c r="G61" s="255">
        <f t="shared" si="20"/>
        <v>0.12306678950385672</v>
      </c>
      <c r="H61" s="255">
        <f t="shared" si="20"/>
        <v>0.11709977410589084</v>
      </c>
      <c r="I61" s="255">
        <f t="shared" si="20"/>
        <v>0.11331123138918155</v>
      </c>
      <c r="J61" s="255">
        <f t="shared" si="20"/>
        <v>0.11375930949765718</v>
      </c>
      <c r="K61" s="255">
        <f t="shared" si="20"/>
        <v>0.12034159036367593</v>
      </c>
      <c r="L61" s="255">
        <f t="shared" si="20"/>
        <v>0.11101095339906425</v>
      </c>
      <c r="M61" s="255">
        <f t="shared" si="20"/>
        <v>0.11044664339423985</v>
      </c>
      <c r="N61" s="255">
        <f t="shared" si="20"/>
        <v>0.11407807901329217</v>
      </c>
      <c r="O61" s="255">
        <f t="shared" si="20"/>
        <v>0.11180661369255962</v>
      </c>
      <c r="P61" s="255">
        <f t="shared" si="20"/>
        <v>0.11087831167546905</v>
      </c>
      <c r="Q61" s="255">
        <f t="shared" si="20"/>
        <v>0.11490228536532465</v>
      </c>
      <c r="R61" s="255">
        <f t="shared" si="20"/>
        <v>0.11532841547246962</v>
      </c>
      <c r="S61" s="255">
        <f t="shared" si="20"/>
        <v>0.11365635217529604</v>
      </c>
      <c r="T61" s="255">
        <f t="shared" si="20"/>
        <v>0.11506812180833795</v>
      </c>
      <c r="U61" s="255">
        <f t="shared" si="20"/>
        <v>0.1171067821784941</v>
      </c>
      <c r="V61" s="255">
        <f t="shared" si="20"/>
        <v>0.12060337032029883</v>
      </c>
      <c r="W61" s="255">
        <f t="shared" si="20"/>
        <v>0.1128463977737124</v>
      </c>
      <c r="DA61" s="84"/>
    </row>
    <row r="62" spans="1:105" ht="12" customHeight="1" x14ac:dyDescent="0.25">
      <c r="A62" s="110" t="s">
        <v>150</v>
      </c>
      <c r="B62" s="253">
        <f>IF(SUM(ISI_ued!B$5,ISI_ued!B$54)=0,"",SUM(ISI_ued!B$5,ISI_ued!B$54)/B$7)</f>
        <v>0.10362338606808816</v>
      </c>
      <c r="C62" s="253">
        <f>IF(SUM(ISI_ued!C$5,ISI_ued!C$54)=0,"",SUM(ISI_ued!C$5,ISI_ued!C$54)/C$7)</f>
        <v>0.10287983397944929</v>
      </c>
      <c r="D62" s="253">
        <f>IF(SUM(ISI_ued!D$5,ISI_ued!D$54)=0,"",SUM(ISI_ued!D$5,ISI_ued!D$54)/D$7)</f>
        <v>0.10027559442147223</v>
      </c>
      <c r="E62" s="253">
        <f>IF(SUM(ISI_ued!E$5,ISI_ued!E$54)=0,"",SUM(ISI_ued!E$5,ISI_ued!E$54)/E$7)</f>
        <v>0.10325565849133068</v>
      </c>
      <c r="F62" s="253">
        <f>IF(SUM(ISI_ued!F$5,ISI_ued!F$54)=0,"",SUM(ISI_ued!F$5,ISI_ued!F$54)/F$7)</f>
        <v>9.918037461903062E-2</v>
      </c>
      <c r="G62" s="253">
        <f>IF(SUM(ISI_ued!G$5,ISI_ued!G$54)=0,"",SUM(ISI_ued!G$5,ISI_ued!G$54)/G$7)</f>
        <v>9.835999975832363E-2</v>
      </c>
      <c r="H62" s="253">
        <f>IF(SUM(ISI_ued!H$5,ISI_ued!H$54)=0,"",SUM(ISI_ued!H$5,ISI_ued!H$54)/H$7)</f>
        <v>9.5710616238409305E-2</v>
      </c>
      <c r="I62" s="253">
        <f>IF(SUM(ISI_ued!I$5,ISI_ued!I$54)=0,"",SUM(ISI_ued!I$5,ISI_ued!I$54)/I$7)</f>
        <v>9.1319166507916813E-2</v>
      </c>
      <c r="J62" s="253">
        <f>IF(SUM(ISI_ued!J$5,ISI_ued!J$54)=0,"",SUM(ISI_ued!J$5,ISI_ued!J$54)/J$7)</f>
        <v>9.1347693659182022E-2</v>
      </c>
      <c r="K62" s="253">
        <f>IF(SUM(ISI_ued!K$5,ISI_ued!K$54)=0,"",SUM(ISI_ued!K$5,ISI_ued!K$54)/K$7)</f>
        <v>9.8273604294539629E-2</v>
      </c>
      <c r="L62" s="253">
        <f>IF(SUM(ISI_ued!L$5,ISI_ued!L$54)=0,"",SUM(ISI_ued!L$5,ISI_ued!L$54)/L$7)</f>
        <v>8.9521193886903161E-2</v>
      </c>
      <c r="M62" s="253">
        <f>IF(SUM(ISI_ued!M$5,ISI_ued!M$54)=0,"",SUM(ISI_ued!M$5,ISI_ued!M$54)/M$7)</f>
        <v>9.1414895362161949E-2</v>
      </c>
      <c r="N62" s="253">
        <f>IF(SUM(ISI_ued!N$5,ISI_ued!N$54)=0,"",SUM(ISI_ued!N$5,ISI_ued!N$54)/N$7)</f>
        <v>9.2820280217033424E-2</v>
      </c>
      <c r="O62" s="253">
        <f>IF(SUM(ISI_ued!O$5,ISI_ued!O$54)=0,"",SUM(ISI_ued!O$5,ISI_ued!O$54)/O$7)</f>
        <v>9.1551912291254894E-2</v>
      </c>
      <c r="P62" s="253">
        <f>IF(SUM(ISI_ued!P$5,ISI_ued!P$54)=0,"",SUM(ISI_ued!P$5,ISI_ued!P$54)/P$7)</f>
        <v>8.9165220854204391E-2</v>
      </c>
      <c r="Q62" s="253">
        <f>IF(SUM(ISI_ued!Q$5,ISI_ued!Q$54)=0,"",SUM(ISI_ued!Q$5,ISI_ued!Q$54)/Q$7)</f>
        <v>9.2650778352807259E-2</v>
      </c>
      <c r="R62" s="253">
        <f>IF(SUM(ISI_ued!R$5,ISI_ued!R$54)=0,"",SUM(ISI_ued!R$5,ISI_ued!R$54)/R$7)</f>
        <v>9.3775377872628823E-2</v>
      </c>
      <c r="S62" s="253">
        <f>IF(SUM(ISI_ued!S$5,ISI_ued!S$54)=0,"",SUM(ISI_ued!S$5,ISI_ued!S$54)/S$7)</f>
        <v>9.2212250337937368E-2</v>
      </c>
      <c r="T62" s="253">
        <f>IF(SUM(ISI_ued!T$5,ISI_ued!T$54)=0,"",SUM(ISI_ued!T$5,ISI_ued!T$54)/T$7)</f>
        <v>9.3267389879455945E-2</v>
      </c>
      <c r="U62" s="253">
        <f>IF(SUM(ISI_ued!U$5,ISI_ued!U$54)=0,"",SUM(ISI_ued!U$5,ISI_ued!U$54)/U$7)</f>
        <v>9.3534524346787565E-2</v>
      </c>
      <c r="V62" s="253">
        <f>IF(SUM(ISI_ued!V$5,ISI_ued!V$54)=0,"",SUM(ISI_ued!V$5,ISI_ued!V$54)/V$7)</f>
        <v>9.6596549517688438E-2</v>
      </c>
      <c r="W62" s="253">
        <f>IF(SUM(ISI_ued!W$5,ISI_ued!W$54)=0,"",SUM(ISI_ued!W$5,ISI_ued!W$54)/W$7)</f>
        <v>9.1246550927897949E-2</v>
      </c>
      <c r="DA62" s="109"/>
    </row>
    <row r="63" spans="1:105" ht="12" customHeight="1" x14ac:dyDescent="0.25">
      <c r="A63" s="50" t="s">
        <v>41</v>
      </c>
      <c r="B63" s="254">
        <f>IF(ISI_ued!B$5=0,"",ISI_ued!B$5/B$8)</f>
        <v>0.12331210177557132</v>
      </c>
      <c r="C63" s="254">
        <f>IF(ISI_ued!C$5=0,"",ISI_ued!C$5/C$8)</f>
        <v>0.1225489669171053</v>
      </c>
      <c r="D63" s="254">
        <f>IF(ISI_ued!D$5=0,"",ISI_ued!D$5/D$8)</f>
        <v>0.11840019453907469</v>
      </c>
      <c r="E63" s="254">
        <f>IF(ISI_ued!E$5=0,"",ISI_ued!E$5/E$8)</f>
        <v>0.12231912058851063</v>
      </c>
      <c r="F63" s="254">
        <f>IF(ISI_ued!F$5=0,"",ISI_ued!F$5/F$8)</f>
        <v>0.11736555304027736</v>
      </c>
      <c r="G63" s="254">
        <f>IF(ISI_ued!G$5=0,"",ISI_ued!G$5/G$8)</f>
        <v>0.11664708800527709</v>
      </c>
      <c r="H63" s="254">
        <f>IF(ISI_ued!H$5=0,"",ISI_ued!H$5/H$8)</f>
        <v>0.11582937649873609</v>
      </c>
      <c r="I63" s="254">
        <f>IF(ISI_ued!I$5=0,"",ISI_ued!I$5/I$8)</f>
        <v>0.10955097438249008</v>
      </c>
      <c r="J63" s="254">
        <f>IF(ISI_ued!J$5=0,"",ISI_ued!J$5/J$8)</f>
        <v>0.110254477915467</v>
      </c>
      <c r="K63" s="254">
        <f>IF(ISI_ued!K$5=0,"",ISI_ued!K$5/K$8)</f>
        <v>0.12222611088132093</v>
      </c>
      <c r="L63" s="254">
        <f>IF(ISI_ued!L$5=0,"",ISI_ued!L$5/L$8)</f>
        <v>0.10742861564011222</v>
      </c>
      <c r="M63" s="254">
        <f>IF(ISI_ued!M$5=0,"",ISI_ued!M$5/M$8)</f>
        <v>0.11142855630449393</v>
      </c>
      <c r="N63" s="254">
        <f>IF(ISI_ued!N$5=0,"",ISI_ued!N$5/N$8)</f>
        <v>0.11188401721995699</v>
      </c>
      <c r="O63" s="254">
        <f>IF(ISI_ued!O$5=0,"",ISI_ued!O$5/O$8)</f>
        <v>0.1095031747442059</v>
      </c>
      <c r="P63" s="254">
        <f>IF(ISI_ued!P$5=0,"",ISI_ued!P$5/P$8)</f>
        <v>0.10516890355224198</v>
      </c>
      <c r="Q63" s="254">
        <f>IF(ISI_ued!Q$5=0,"",ISI_ued!Q$5/Q$8)</f>
        <v>0.10955066532160028</v>
      </c>
      <c r="R63" s="254">
        <f>IF(ISI_ued!R$5=0,"",ISI_ued!R$5/R$8)</f>
        <v>0.11059518646054067</v>
      </c>
      <c r="S63" s="254">
        <f>IF(ISI_ued!S$5=0,"",ISI_ued!S$5/S$8)</f>
        <v>0.10868592857718026</v>
      </c>
      <c r="T63" s="254">
        <f>IF(ISI_ued!T$5=0,"",ISI_ued!T$5/T$8)</f>
        <v>0.11002792968624786</v>
      </c>
      <c r="U63" s="254">
        <f>IF(ISI_ued!U$5=0,"",ISI_ued!U$5/U$8)</f>
        <v>0.10928280120055715</v>
      </c>
      <c r="V63" s="254">
        <f>IF(ISI_ued!V$5=0,"",ISI_ued!V$5/V$8)</f>
        <v>0.1140881052752904</v>
      </c>
      <c r="W63" s="254">
        <f>IF(ISI_ued!W$5=0,"",ISI_ued!W$5/W$8)</f>
        <v>0.10782540878442323</v>
      </c>
      <c r="DA63" s="83"/>
    </row>
    <row r="64" spans="1:105" ht="12" customHeight="1" x14ac:dyDescent="0.25">
      <c r="A64" s="49" t="s">
        <v>42</v>
      </c>
      <c r="B64" s="255">
        <f>IF(ISI_ued!B$54=0,"",ISI_ued!B$54/B$9)</f>
        <v>7.224188073541353E-2</v>
      </c>
      <c r="C64" s="255">
        <f>IF(ISI_ued!C$54=0,"",ISI_ued!C$54/C$9)</f>
        <v>7.3093381938733659E-2</v>
      </c>
      <c r="D64" s="255">
        <f>IF(ISI_ued!D$54=0,"",ISI_ued!D$54/D$9)</f>
        <v>7.1937541360790599E-2</v>
      </c>
      <c r="E64" s="255">
        <f>IF(ISI_ued!E$54=0,"",ISI_ued!E$54/E$9)</f>
        <v>7.3704219210315336E-2</v>
      </c>
      <c r="F64" s="255">
        <f>IF(ISI_ued!F$54=0,"",ISI_ued!F$54/F$9)</f>
        <v>7.1750949114146881E-2</v>
      </c>
      <c r="G64" s="255">
        <f>IF(ISI_ued!G$54=0,"",ISI_ued!G$54/G$9)</f>
        <v>7.1193248271975956E-2</v>
      </c>
      <c r="H64" s="255">
        <f>IF(ISI_ued!H$54=0,"",ISI_ued!H$54/H$9)</f>
        <v>6.8161119167884601E-2</v>
      </c>
      <c r="I64" s="255">
        <f>IF(ISI_ued!I$54=0,"",ISI_ued!I$54/I$9)</f>
        <v>6.6329487100775381E-2</v>
      </c>
      <c r="J64" s="255">
        <f>IF(ISI_ued!J$54=0,"",ISI_ued!J$54/J$9)</f>
        <v>6.6814973422021737E-2</v>
      </c>
      <c r="K64" s="255">
        <f>IF(ISI_ued!K$54=0,"",ISI_ued!K$54/K$9)</f>
        <v>7.0528434073625426E-2</v>
      </c>
      <c r="L64" s="255">
        <f>IF(ISI_ued!L$54=0,"",ISI_ued!L$54/L$9)</f>
        <v>6.5431816546395849E-2</v>
      </c>
      <c r="M64" s="255">
        <f>IF(ISI_ued!M$54=0,"",ISI_ued!M$54/M$9)</f>
        <v>6.5599373737823471E-2</v>
      </c>
      <c r="N64" s="255">
        <f>IF(ISI_ued!N$54=0,"",ISI_ued!N$54/N$9)</f>
        <v>6.7738996416507255E-2</v>
      </c>
      <c r="O64" s="255">
        <f>IF(ISI_ued!O$54=0,"",ISI_ued!O$54/O$9)</f>
        <v>6.6566071919325481E-2</v>
      </c>
      <c r="P64" s="255">
        <f>IF(ISI_ued!P$54=0,"",ISI_ued!P$54/P$9)</f>
        <v>6.606114193245155E-2</v>
      </c>
      <c r="Q64" s="255">
        <f>IF(ISI_ued!Q$54=0,"",ISI_ued!Q$54/Q$9)</f>
        <v>6.8432922748351971E-2</v>
      </c>
      <c r="R64" s="255">
        <f>IF(ISI_ued!R$54=0,"",ISI_ued!R$54/R$9)</f>
        <v>6.929263634494684E-2</v>
      </c>
      <c r="S64" s="255">
        <f>IF(ISI_ued!S$54=0,"",ISI_ued!S$54/S$9)</f>
        <v>6.9000614094265264E-2</v>
      </c>
      <c r="T64" s="255">
        <f>IF(ISI_ued!T$54=0,"",ISI_ued!T$54/T$9)</f>
        <v>7.0685934505803544E-2</v>
      </c>
      <c r="U64" s="255">
        <f>IF(ISI_ued!U$54=0,"",ISI_ued!U$54/U$9)</f>
        <v>7.2159260579848061E-2</v>
      </c>
      <c r="V64" s="255">
        <f>IF(ISI_ued!V$54=0,"",ISI_ued!V$54/V$9)</f>
        <v>7.419176966601275E-2</v>
      </c>
      <c r="W64" s="255">
        <f>IF(ISI_ued!W$54=0,"",ISI_ued!W$54/W$9)</f>
        <v>7.0270978462117967E-2</v>
      </c>
      <c r="DA64" s="84"/>
    </row>
    <row r="65" spans="1:105" ht="12" customHeight="1" x14ac:dyDescent="0.25">
      <c r="A65" s="110" t="s">
        <v>88</v>
      </c>
      <c r="B65" s="256">
        <f t="shared" ref="B65:W65" si="21">IF(B$47=0,"",B$54/B$47)</f>
        <v>5.6704891861488473</v>
      </c>
      <c r="C65" s="256">
        <f t="shared" si="21"/>
        <v>5.4728043068280545</v>
      </c>
      <c r="D65" s="256">
        <f t="shared" si="21"/>
        <v>5.6214000679304936</v>
      </c>
      <c r="E65" s="256">
        <f t="shared" si="21"/>
        <v>5.601274186665826</v>
      </c>
      <c r="F65" s="256">
        <f t="shared" si="21"/>
        <v>5.6267754110165367</v>
      </c>
      <c r="G65" s="256">
        <f t="shared" si="21"/>
        <v>5.5922185755807323</v>
      </c>
      <c r="H65" s="256">
        <f t="shared" si="21"/>
        <v>5.6497524928260896</v>
      </c>
      <c r="I65" s="256">
        <f t="shared" si="21"/>
        <v>5.5667475607217014</v>
      </c>
      <c r="J65" s="256">
        <f t="shared" si="21"/>
        <v>5.44336178171603</v>
      </c>
      <c r="K65" s="256">
        <f t="shared" si="21"/>
        <v>5.1082336337656358</v>
      </c>
      <c r="L65" s="256">
        <f t="shared" si="21"/>
        <v>5.3610700455726441</v>
      </c>
      <c r="M65" s="256">
        <f t="shared" si="21"/>
        <v>5.0817651820678122</v>
      </c>
      <c r="N65" s="256">
        <f t="shared" si="21"/>
        <v>4.9976669326079968</v>
      </c>
      <c r="O65" s="256">
        <f t="shared" si="21"/>
        <v>5.2047589858829992</v>
      </c>
      <c r="P65" s="256">
        <f t="shared" si="21"/>
        <v>5.3200746284291931</v>
      </c>
      <c r="Q65" s="256">
        <f t="shared" si="21"/>
        <v>5.3107496190137828</v>
      </c>
      <c r="R65" s="256">
        <f t="shared" si="21"/>
        <v>5.3167710856705614</v>
      </c>
      <c r="S65" s="256">
        <f t="shared" si="21"/>
        <v>5.3887387592580387</v>
      </c>
      <c r="T65" s="256">
        <f t="shared" si="21"/>
        <v>5.3718295405723735</v>
      </c>
      <c r="U65" s="256">
        <f t="shared" si="21"/>
        <v>5.344587617129271</v>
      </c>
      <c r="V65" s="256">
        <f t="shared" si="21"/>
        <v>5.1490168207963887</v>
      </c>
      <c r="W65" s="256">
        <f t="shared" si="21"/>
        <v>5.3527142413023885</v>
      </c>
      <c r="DA65" s="109"/>
    </row>
    <row r="66" spans="1:105" ht="12" customHeight="1" x14ac:dyDescent="0.25">
      <c r="A66" s="50" t="s">
        <v>151</v>
      </c>
      <c r="B66" s="257">
        <f t="shared" ref="B66:W66" si="22">IF(B$48=0,"",B$55/B$48)</f>
        <v>6.9701872168247334</v>
      </c>
      <c r="C66" s="257">
        <f t="shared" si="22"/>
        <v>6.8138406565798038</v>
      </c>
      <c r="D66" s="257">
        <f t="shared" si="22"/>
        <v>7.0010050542545086</v>
      </c>
      <c r="E66" s="257">
        <f t="shared" si="22"/>
        <v>6.9823286375238443</v>
      </c>
      <c r="F66" s="257">
        <f t="shared" si="22"/>
        <v>7.0704199389686329</v>
      </c>
      <c r="G66" s="257">
        <f t="shared" si="22"/>
        <v>7.0455913575053986</v>
      </c>
      <c r="H66" s="257">
        <f t="shared" si="22"/>
        <v>7.1808515260795422</v>
      </c>
      <c r="I66" s="257">
        <f t="shared" si="22"/>
        <v>7.119325804920221</v>
      </c>
      <c r="J66" s="257">
        <f t="shared" si="22"/>
        <v>7.0631760142480919</v>
      </c>
      <c r="K66" s="257">
        <f t="shared" si="22"/>
        <v>6.7415701612196868</v>
      </c>
      <c r="L66" s="257">
        <f t="shared" si="22"/>
        <v>6.9372180560483256</v>
      </c>
      <c r="M66" s="257">
        <f t="shared" si="22"/>
        <v>6.5506248777496241</v>
      </c>
      <c r="N66" s="257">
        <f t="shared" si="22"/>
        <v>6.4585840589004411</v>
      </c>
      <c r="O66" s="257">
        <f t="shared" si="22"/>
        <v>6.6834343320139542</v>
      </c>
      <c r="P66" s="257">
        <f t="shared" si="22"/>
        <v>6.8244723058711507</v>
      </c>
      <c r="Q66" s="257">
        <f t="shared" si="22"/>
        <v>6.8291161068505941</v>
      </c>
      <c r="R66" s="257">
        <f t="shared" si="22"/>
        <v>6.824334987907732</v>
      </c>
      <c r="S66" s="257">
        <f t="shared" si="22"/>
        <v>6.9971628257075613</v>
      </c>
      <c r="T66" s="257">
        <f t="shared" si="22"/>
        <v>7.0504750031086942</v>
      </c>
      <c r="U66" s="257">
        <f t="shared" si="22"/>
        <v>7.0627886551585686</v>
      </c>
      <c r="V66" s="257">
        <f t="shared" si="22"/>
        <v>6.8625889307723691</v>
      </c>
      <c r="W66" s="257">
        <f t="shared" si="22"/>
        <v>7.167851908530861</v>
      </c>
      <c r="DA66" s="83"/>
    </row>
    <row r="67" spans="1:105" ht="12" customHeight="1" x14ac:dyDescent="0.25">
      <c r="A67" s="49" t="s">
        <v>152</v>
      </c>
      <c r="B67" s="258">
        <f t="shared" ref="B67:W67" si="23">IF(B$49=0,"",B$56/B$49)</f>
        <v>1.7829850771325575</v>
      </c>
      <c r="C67" s="258">
        <f t="shared" si="23"/>
        <v>1.7339327431295262</v>
      </c>
      <c r="D67" s="258">
        <f t="shared" si="23"/>
        <v>1.7093228579317625</v>
      </c>
      <c r="E67" s="258">
        <f t="shared" si="23"/>
        <v>1.6823015503063281</v>
      </c>
      <c r="F67" s="258">
        <f t="shared" si="23"/>
        <v>1.6688434888811952</v>
      </c>
      <c r="G67" s="258">
        <f t="shared" si="23"/>
        <v>1.6637467834949651</v>
      </c>
      <c r="H67" s="258">
        <f t="shared" si="23"/>
        <v>1.6873628330263046</v>
      </c>
      <c r="I67" s="258">
        <f t="shared" si="23"/>
        <v>1.655566341583538</v>
      </c>
      <c r="J67" s="258">
        <f t="shared" si="23"/>
        <v>1.6065347894402324</v>
      </c>
      <c r="K67" s="258">
        <f t="shared" si="23"/>
        <v>1.5204837704384253</v>
      </c>
      <c r="L67" s="258">
        <f t="shared" si="23"/>
        <v>1.5528496753512651</v>
      </c>
      <c r="M67" s="258">
        <f t="shared" si="23"/>
        <v>1.5293969020501554</v>
      </c>
      <c r="N67" s="258">
        <f t="shared" si="23"/>
        <v>1.4983571383451861</v>
      </c>
      <c r="O67" s="258">
        <f t="shared" si="23"/>
        <v>1.4724802140679392</v>
      </c>
      <c r="P67" s="258">
        <f t="shared" si="23"/>
        <v>1.5149537241024091</v>
      </c>
      <c r="Q67" s="258">
        <f t="shared" si="23"/>
        <v>1.5109084405161599</v>
      </c>
      <c r="R67" s="258">
        <f t="shared" si="23"/>
        <v>1.4747280689956237</v>
      </c>
      <c r="S67" s="258">
        <f t="shared" si="23"/>
        <v>1.4537067308382736</v>
      </c>
      <c r="T67" s="258">
        <f t="shared" si="23"/>
        <v>1.4655344802558208</v>
      </c>
      <c r="U67" s="258">
        <f t="shared" si="23"/>
        <v>1.4198449456259363</v>
      </c>
      <c r="V67" s="258">
        <f t="shared" si="23"/>
        <v>1.3999196347175518</v>
      </c>
      <c r="W67" s="258">
        <f t="shared" si="23"/>
        <v>1.3956363367760884</v>
      </c>
      <c r="DA6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final energy consumption"</f>
        <v>EU27: Iron and steel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153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v>26202.16866086343</v>
      </c>
      <c r="C5" s="225">
        <v>24768.911051159372</v>
      </c>
      <c r="D5" s="225">
        <v>24553.494458050529</v>
      </c>
      <c r="E5" s="225">
        <v>25724.244758257249</v>
      </c>
      <c r="F5" s="225">
        <v>25703.50755222109</v>
      </c>
      <c r="G5" s="225">
        <v>24470.214407690841</v>
      </c>
      <c r="H5" s="225">
        <v>24803.043508241331</v>
      </c>
      <c r="I5" s="225">
        <v>23652.606699539901</v>
      </c>
      <c r="J5" s="225">
        <v>21774.052545313669</v>
      </c>
      <c r="K5" s="225">
        <v>15873.52828091403</v>
      </c>
      <c r="L5" s="225">
        <v>18701.27085781801</v>
      </c>
      <c r="M5" s="225">
        <v>19676.640032110019</v>
      </c>
      <c r="N5" s="225">
        <v>18812.09005750747</v>
      </c>
      <c r="O5" s="225">
        <v>18277.990026701162</v>
      </c>
      <c r="P5" s="225">
        <v>18085.02732126417</v>
      </c>
      <c r="Q5" s="225">
        <v>18424.39544016746</v>
      </c>
      <c r="R5" s="225">
        <v>18558.41986408853</v>
      </c>
      <c r="S5" s="225">
        <v>18634.942917662662</v>
      </c>
      <c r="T5" s="225">
        <v>18311.688058822499</v>
      </c>
      <c r="U5" s="225">
        <v>17100.231708107491</v>
      </c>
      <c r="V5" s="225">
        <v>15346.921489489599</v>
      </c>
      <c r="W5" s="225">
        <v>16627.144498676509</v>
      </c>
      <c r="DA5" s="89" t="s">
        <v>154</v>
      </c>
    </row>
    <row r="6" spans="1:105" ht="12" customHeight="1" x14ac:dyDescent="0.25">
      <c r="A6" s="55" t="s">
        <v>92</v>
      </c>
      <c r="B6" s="261">
        <v>59.645068857224132</v>
      </c>
      <c r="C6" s="261">
        <v>58.819703328402809</v>
      </c>
      <c r="D6" s="261">
        <v>58.325718878599183</v>
      </c>
      <c r="E6" s="261">
        <v>59.724562545667823</v>
      </c>
      <c r="F6" s="261">
        <v>61.94936013073864</v>
      </c>
      <c r="G6" s="261">
        <v>59.222991203759513</v>
      </c>
      <c r="H6" s="261">
        <v>59.076923004027499</v>
      </c>
      <c r="I6" s="261">
        <v>58.198959267521829</v>
      </c>
      <c r="J6" s="261">
        <v>54.600266068654321</v>
      </c>
      <c r="K6" s="261">
        <v>39.013828807369329</v>
      </c>
      <c r="L6" s="261">
        <v>48.263978758398927</v>
      </c>
      <c r="M6" s="261">
        <v>49.511010095513662</v>
      </c>
      <c r="N6" s="261">
        <v>47.595775216495007</v>
      </c>
      <c r="O6" s="261">
        <v>47.193547133676113</v>
      </c>
      <c r="P6" s="261">
        <v>47.424157692143119</v>
      </c>
      <c r="Q6" s="261">
        <v>47.632077691932793</v>
      </c>
      <c r="R6" s="261">
        <v>48.832397807741202</v>
      </c>
      <c r="S6" s="261">
        <v>48.64980740484868</v>
      </c>
      <c r="T6" s="261">
        <v>47.890805142566563</v>
      </c>
      <c r="U6" s="261">
        <v>44.951851785212732</v>
      </c>
      <c r="V6" s="261">
        <v>39.975113259806797</v>
      </c>
      <c r="W6" s="261">
        <v>43.18893689527102</v>
      </c>
      <c r="DA6" s="67" t="s">
        <v>155</v>
      </c>
    </row>
    <row r="7" spans="1:105" ht="12" customHeight="1" x14ac:dyDescent="0.25">
      <c r="A7" s="202" t="s">
        <v>93</v>
      </c>
      <c r="B7" s="226">
        <v>31.810703390519539</v>
      </c>
      <c r="C7" s="226">
        <v>31.370508441814831</v>
      </c>
      <c r="D7" s="226">
        <v>31.107050068586229</v>
      </c>
      <c r="E7" s="226">
        <v>31.85310002435617</v>
      </c>
      <c r="F7" s="226">
        <v>33.039658736393939</v>
      </c>
      <c r="G7" s="226">
        <v>31.585595308671738</v>
      </c>
      <c r="H7" s="226">
        <v>31.507692268814669</v>
      </c>
      <c r="I7" s="226">
        <v>31.039444942678308</v>
      </c>
      <c r="J7" s="226">
        <v>29.12014190328231</v>
      </c>
      <c r="K7" s="226">
        <v>20.807375363930309</v>
      </c>
      <c r="L7" s="226">
        <v>25.740788671146099</v>
      </c>
      <c r="M7" s="226">
        <v>26.405872050940619</v>
      </c>
      <c r="N7" s="226">
        <v>25.384413448797339</v>
      </c>
      <c r="O7" s="226">
        <v>25.169891804627252</v>
      </c>
      <c r="P7" s="226">
        <v>25.292884102476329</v>
      </c>
      <c r="Q7" s="226">
        <v>25.403774769030822</v>
      </c>
      <c r="R7" s="226">
        <v>26.04394549746198</v>
      </c>
      <c r="S7" s="226">
        <v>25.946563949252631</v>
      </c>
      <c r="T7" s="226">
        <v>25.541762742702169</v>
      </c>
      <c r="U7" s="226">
        <v>23.974320952113459</v>
      </c>
      <c r="V7" s="226">
        <v>21.32006040523029</v>
      </c>
      <c r="W7" s="226">
        <v>23.034099677477879</v>
      </c>
      <c r="DA7" s="174" t="s">
        <v>156</v>
      </c>
    </row>
    <row r="8" spans="1:105" ht="12" customHeight="1" x14ac:dyDescent="0.25">
      <c r="A8" s="202" t="s">
        <v>94</v>
      </c>
      <c r="B8" s="226">
        <v>795.26758476298835</v>
      </c>
      <c r="C8" s="226">
        <v>784.26271104537091</v>
      </c>
      <c r="D8" s="226">
        <v>777.67625171465579</v>
      </c>
      <c r="E8" s="226">
        <v>796.3275006089043</v>
      </c>
      <c r="F8" s="226">
        <v>825.99146840984849</v>
      </c>
      <c r="G8" s="226">
        <v>789.63988271679352</v>
      </c>
      <c r="H8" s="226">
        <v>787.69230672036679</v>
      </c>
      <c r="I8" s="226">
        <v>775.98612356695787</v>
      </c>
      <c r="J8" s="226">
        <v>728.00354758205776</v>
      </c>
      <c r="K8" s="226">
        <v>520.18438409825785</v>
      </c>
      <c r="L8" s="226">
        <v>643.51971677865254</v>
      </c>
      <c r="M8" s="226">
        <v>660.14680127351551</v>
      </c>
      <c r="N8" s="226">
        <v>634.61033621993363</v>
      </c>
      <c r="O8" s="226">
        <v>629.24729511568137</v>
      </c>
      <c r="P8" s="226">
        <v>632.32210256190831</v>
      </c>
      <c r="Q8" s="226">
        <v>635.09436922577049</v>
      </c>
      <c r="R8" s="226">
        <v>651.09863743654944</v>
      </c>
      <c r="S8" s="226">
        <v>648.66409873131579</v>
      </c>
      <c r="T8" s="226">
        <v>638.54406856755406</v>
      </c>
      <c r="U8" s="226">
        <v>599.35802380283656</v>
      </c>
      <c r="V8" s="226">
        <v>533.00151013075742</v>
      </c>
      <c r="W8" s="226">
        <v>575.85249193694699</v>
      </c>
      <c r="DA8" s="174" t="s">
        <v>157</v>
      </c>
    </row>
    <row r="9" spans="1:105" ht="12" customHeight="1" x14ac:dyDescent="0.25">
      <c r="A9" s="202" t="s">
        <v>95</v>
      </c>
      <c r="B9" s="226">
        <v>19.881689619074709</v>
      </c>
      <c r="C9" s="226">
        <v>19.60656777613427</v>
      </c>
      <c r="D9" s="226">
        <v>19.441906292866399</v>
      </c>
      <c r="E9" s="226">
        <v>19.9081875152226</v>
      </c>
      <c r="F9" s="226">
        <v>20.649786710246211</v>
      </c>
      <c r="G9" s="226">
        <v>19.740997067919839</v>
      </c>
      <c r="H9" s="226">
        <v>19.69230766800916</v>
      </c>
      <c r="I9" s="226">
        <v>19.399653089173938</v>
      </c>
      <c r="J9" s="226">
        <v>18.200088689551439</v>
      </c>
      <c r="K9" s="226">
        <v>13.004609602456449</v>
      </c>
      <c r="L9" s="226">
        <v>16.087992919466309</v>
      </c>
      <c r="M9" s="226">
        <v>16.503670031837881</v>
      </c>
      <c r="N9" s="226">
        <v>15.86525840549834</v>
      </c>
      <c r="O9" s="226">
        <v>15.731182377892029</v>
      </c>
      <c r="P9" s="226">
        <v>15.80805256404771</v>
      </c>
      <c r="Q9" s="226">
        <v>15.877359230644259</v>
      </c>
      <c r="R9" s="226">
        <v>16.277465935913739</v>
      </c>
      <c r="S9" s="226">
        <v>16.21660246828289</v>
      </c>
      <c r="T9" s="226">
        <v>15.963601714188851</v>
      </c>
      <c r="U9" s="226">
        <v>14.98395059507091</v>
      </c>
      <c r="V9" s="226">
        <v>13.32503775326893</v>
      </c>
      <c r="W9" s="226">
        <v>14.39631229842367</v>
      </c>
      <c r="DA9" s="174" t="s">
        <v>158</v>
      </c>
    </row>
    <row r="10" spans="1:105" ht="12" customHeight="1" x14ac:dyDescent="0.25">
      <c r="A10" s="56" t="s">
        <v>96</v>
      </c>
      <c r="B10" s="262">
        <v>42.478122098531152</v>
      </c>
      <c r="C10" s="262">
        <v>41.256821517056679</v>
      </c>
      <c r="D10" s="262">
        <v>40.848554483745843</v>
      </c>
      <c r="E10" s="262">
        <v>42.178891769307143</v>
      </c>
      <c r="F10" s="262">
        <v>43.585099464777088</v>
      </c>
      <c r="G10" s="262">
        <v>41.677583007623006</v>
      </c>
      <c r="H10" s="262">
        <v>41.688870427088077</v>
      </c>
      <c r="I10" s="262">
        <v>40.648299109512998</v>
      </c>
      <c r="J10" s="262">
        <v>38.049058341097592</v>
      </c>
      <c r="K10" s="262">
        <v>27.23345348523139</v>
      </c>
      <c r="L10" s="262">
        <v>33.414974445831291</v>
      </c>
      <c r="M10" s="262">
        <v>34.597858908032713</v>
      </c>
      <c r="N10" s="262">
        <v>33.355937226064178</v>
      </c>
      <c r="O10" s="262">
        <v>33.245864677819732</v>
      </c>
      <c r="P10" s="262">
        <v>37.838226165688233</v>
      </c>
      <c r="Q10" s="262">
        <v>40.013602085570326</v>
      </c>
      <c r="R10" s="262">
        <v>41.854435523203179</v>
      </c>
      <c r="S10" s="262">
        <v>43.57301316981895</v>
      </c>
      <c r="T10" s="262">
        <v>45.149836244487453</v>
      </c>
      <c r="U10" s="262">
        <v>42.886827482333018</v>
      </c>
      <c r="V10" s="262">
        <v>39.975586910218141</v>
      </c>
      <c r="W10" s="262">
        <v>43.557053101995578</v>
      </c>
      <c r="DA10" s="68" t="s">
        <v>159</v>
      </c>
    </row>
    <row r="11" spans="1:105" ht="12" customHeight="1" x14ac:dyDescent="0.25">
      <c r="A11" s="37" t="s">
        <v>160</v>
      </c>
      <c r="B11" s="228">
        <v>0.92633881285664177</v>
      </c>
      <c r="C11" s="228">
        <v>1.0137600495188259</v>
      </c>
      <c r="D11" s="228">
        <v>0.79929397618138043</v>
      </c>
      <c r="E11" s="228">
        <v>0.76012183243134923</v>
      </c>
      <c r="F11" s="228">
        <v>0.68404284335908261</v>
      </c>
      <c r="G11" s="228">
        <v>0.64825095475272843</v>
      </c>
      <c r="H11" s="228">
        <v>0.52814491395671981</v>
      </c>
      <c r="I11" s="228">
        <v>0.50977528768455382</v>
      </c>
      <c r="J11" s="228">
        <v>0.51177792298522695</v>
      </c>
      <c r="K11" s="228">
        <v>0.4035684449651924</v>
      </c>
      <c r="L11" s="228">
        <v>0.59078676811001651</v>
      </c>
      <c r="M11" s="228">
        <v>0.49461368558530872</v>
      </c>
      <c r="N11" s="228">
        <v>0.44408653931864761</v>
      </c>
      <c r="O11" s="228">
        <v>0.40629907233830531</v>
      </c>
      <c r="P11" s="228">
        <v>0.34946494909355441</v>
      </c>
      <c r="Q11" s="228">
        <v>0.57476598299856096</v>
      </c>
      <c r="R11" s="228">
        <v>0.43326585512086963</v>
      </c>
      <c r="S11" s="228">
        <v>0.45312497565848148</v>
      </c>
      <c r="T11" s="228">
        <v>0.32171357726504529</v>
      </c>
      <c r="U11" s="228">
        <v>0.34016593483145002</v>
      </c>
      <c r="V11" s="228">
        <v>0.25697893549459239</v>
      </c>
      <c r="W11" s="228">
        <v>0.32209509969170408</v>
      </c>
      <c r="DA11" s="69" t="s">
        <v>161</v>
      </c>
    </row>
    <row r="12" spans="1:105" ht="12" customHeight="1" x14ac:dyDescent="0.25">
      <c r="A12" s="37" t="s">
        <v>162</v>
      </c>
      <c r="B12" s="228">
        <v>22.233965172202709</v>
      </c>
      <c r="C12" s="228">
        <v>20.672758286731749</v>
      </c>
      <c r="D12" s="228">
        <v>20.600903600443271</v>
      </c>
      <c r="E12" s="228">
        <v>21.592751950657991</v>
      </c>
      <c r="F12" s="228">
        <v>22.205034907088152</v>
      </c>
      <c r="G12" s="228">
        <v>20.29450257732999</v>
      </c>
      <c r="H12" s="228">
        <v>20.388740352903419</v>
      </c>
      <c r="I12" s="228">
        <v>19.823924038772809</v>
      </c>
      <c r="J12" s="228">
        <v>18.657179949639961</v>
      </c>
      <c r="K12" s="228">
        <v>12.52307728183229</v>
      </c>
      <c r="L12" s="228">
        <v>15.087799692857191</v>
      </c>
      <c r="M12" s="228">
        <v>14.94594281289705</v>
      </c>
      <c r="N12" s="228">
        <v>14.083426706068559</v>
      </c>
      <c r="O12" s="228">
        <v>13.973548462830779</v>
      </c>
      <c r="P12" s="228">
        <v>13.33952513223498</v>
      </c>
      <c r="Q12" s="228">
        <v>13.530933513861241</v>
      </c>
      <c r="R12" s="228">
        <v>13.359664691439869</v>
      </c>
      <c r="S12" s="228">
        <v>13.8405752174701</v>
      </c>
      <c r="T12" s="228">
        <v>12.982572537897889</v>
      </c>
      <c r="U12" s="228">
        <v>12.197150616172211</v>
      </c>
      <c r="V12" s="228">
        <v>11.50279026890559</v>
      </c>
      <c r="W12" s="228">
        <v>11.723520735339321</v>
      </c>
      <c r="DA12" s="69" t="s">
        <v>163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3.051234286298582E-4</v>
      </c>
      <c r="F13" s="228">
        <v>3.0968607196548299E-4</v>
      </c>
      <c r="G13" s="228">
        <v>3.1295249859676882E-4</v>
      </c>
      <c r="H13" s="228">
        <v>2.481520193250341E-4</v>
      </c>
      <c r="I13" s="228">
        <v>2.7661020231805982E-4</v>
      </c>
      <c r="J13" s="228">
        <v>2.7619760593890219E-4</v>
      </c>
      <c r="K13" s="228">
        <v>8.5547629983185843E-4</v>
      </c>
      <c r="L13" s="228">
        <v>9.4125045465439272E-4</v>
      </c>
      <c r="M13" s="228">
        <v>9.6220472629546369E-4</v>
      </c>
      <c r="N13" s="228">
        <v>1.0141169350131E-3</v>
      </c>
      <c r="O13" s="228">
        <v>1.1291779453001831E-3</v>
      </c>
      <c r="P13" s="228">
        <v>1.1304459478368931E-3</v>
      </c>
      <c r="Q13" s="228">
        <v>1.192192820847529E-3</v>
      </c>
      <c r="R13" s="228">
        <v>1.251679618437349E-3</v>
      </c>
      <c r="S13" s="228">
        <v>1.2530508749413671E-3</v>
      </c>
      <c r="T13" s="228">
        <v>1.29603343817157E-3</v>
      </c>
      <c r="U13" s="228">
        <v>4.318034648234147E-3</v>
      </c>
      <c r="V13" s="228">
        <v>4.1491582346836848E-3</v>
      </c>
      <c r="W13" s="228">
        <v>4.0339303050838026E-3</v>
      </c>
      <c r="DA13" s="69" t="s">
        <v>164</v>
      </c>
    </row>
    <row r="14" spans="1:105" ht="12" customHeight="1" x14ac:dyDescent="0.25">
      <c r="A14" s="37" t="s">
        <v>78</v>
      </c>
      <c r="B14" s="228">
        <v>3.0856901339673191E-2</v>
      </c>
      <c r="C14" s="228">
        <v>6.1343745213882597E-2</v>
      </c>
      <c r="D14" s="228">
        <v>0.12059283473855199</v>
      </c>
      <c r="E14" s="228">
        <v>0.1684589209300956</v>
      </c>
      <c r="F14" s="228">
        <v>0.23256025426224111</v>
      </c>
      <c r="G14" s="228">
        <v>0.56061218914242805</v>
      </c>
      <c r="H14" s="228">
        <v>0.65432641322276508</v>
      </c>
      <c r="I14" s="228">
        <v>0.3717558231825222</v>
      </c>
      <c r="J14" s="228">
        <v>0.30368343691654198</v>
      </c>
      <c r="K14" s="228">
        <v>0.5218596534525356</v>
      </c>
      <c r="L14" s="228">
        <v>0.76254617444742201</v>
      </c>
      <c r="M14" s="228">
        <v>1.153194136943543</v>
      </c>
      <c r="N14" s="228">
        <v>1.388153183175689</v>
      </c>
      <c r="O14" s="228">
        <v>1.753002753806461</v>
      </c>
      <c r="P14" s="228">
        <v>7.7362123875949793</v>
      </c>
      <c r="Q14" s="228">
        <v>10.05312475700598</v>
      </c>
      <c r="R14" s="228">
        <v>11.601721419624781</v>
      </c>
      <c r="S14" s="228">
        <v>13.52102162292242</v>
      </c>
      <c r="T14" s="228">
        <v>16.632378793065271</v>
      </c>
      <c r="U14" s="228">
        <v>16.229101937510698</v>
      </c>
      <c r="V14" s="228">
        <v>16.268229280132829</v>
      </c>
      <c r="W14" s="228">
        <v>18.053997380956691</v>
      </c>
      <c r="DA14" s="69" t="s">
        <v>165</v>
      </c>
    </row>
    <row r="15" spans="1:105" ht="12" customHeight="1" x14ac:dyDescent="0.25">
      <c r="A15" s="37" t="s">
        <v>38</v>
      </c>
      <c r="B15" s="228">
        <v>19.28696121213213</v>
      </c>
      <c r="C15" s="228">
        <v>19.508959435592232</v>
      </c>
      <c r="D15" s="228">
        <v>19.327764072382632</v>
      </c>
      <c r="E15" s="228">
        <v>19.657253941859071</v>
      </c>
      <c r="F15" s="228">
        <v>20.463151773995651</v>
      </c>
      <c r="G15" s="228">
        <v>20.173904333899269</v>
      </c>
      <c r="H15" s="228">
        <v>20.117410594985849</v>
      </c>
      <c r="I15" s="228">
        <v>19.942567349670789</v>
      </c>
      <c r="J15" s="228">
        <v>18.576140833949921</v>
      </c>
      <c r="K15" s="228">
        <v>13.78409262868154</v>
      </c>
      <c r="L15" s="228">
        <v>16.972900559962</v>
      </c>
      <c r="M15" s="228">
        <v>18.003146067880529</v>
      </c>
      <c r="N15" s="228">
        <v>17.43925668056627</v>
      </c>
      <c r="O15" s="228">
        <v>17.11188521089889</v>
      </c>
      <c r="P15" s="228">
        <v>16.411893250816881</v>
      </c>
      <c r="Q15" s="228">
        <v>15.853585638883709</v>
      </c>
      <c r="R15" s="228">
        <v>16.458531877399221</v>
      </c>
      <c r="S15" s="228">
        <v>15.757038302892999</v>
      </c>
      <c r="T15" s="228">
        <v>15.21187530282107</v>
      </c>
      <c r="U15" s="228">
        <v>14.11609095917041</v>
      </c>
      <c r="V15" s="228">
        <v>11.94343926745046</v>
      </c>
      <c r="W15" s="228">
        <v>13.45340595570277</v>
      </c>
      <c r="DA15" s="69" t="s">
        <v>166</v>
      </c>
    </row>
    <row r="16" spans="1:105" ht="12" customHeight="1" x14ac:dyDescent="0.25">
      <c r="A16" s="57" t="s">
        <v>167</v>
      </c>
      <c r="B16" s="263">
        <v>5283.7463810844747</v>
      </c>
      <c r="C16" s="263">
        <v>5034.3752819501924</v>
      </c>
      <c r="D16" s="263">
        <v>4916.3874112414542</v>
      </c>
      <c r="E16" s="263">
        <v>5136.8508088519866</v>
      </c>
      <c r="F16" s="263">
        <v>5219.717665052146</v>
      </c>
      <c r="G16" s="263">
        <v>4943.1047026644128</v>
      </c>
      <c r="H16" s="263">
        <v>4970.5443244148764</v>
      </c>
      <c r="I16" s="263">
        <v>4754.2535262224646</v>
      </c>
      <c r="J16" s="263">
        <v>4357.5662300684162</v>
      </c>
      <c r="K16" s="263">
        <v>3143.4795603159419</v>
      </c>
      <c r="L16" s="263">
        <v>3674.2689868954881</v>
      </c>
      <c r="M16" s="263">
        <v>3892.1163836853848</v>
      </c>
      <c r="N16" s="263">
        <v>3741.3010540189271</v>
      </c>
      <c r="O16" s="263">
        <v>3672.0629237499311</v>
      </c>
      <c r="P16" s="263">
        <v>3621.480709856578</v>
      </c>
      <c r="Q16" s="263">
        <v>3675.235629568228</v>
      </c>
      <c r="R16" s="263">
        <v>3698.0021330155382</v>
      </c>
      <c r="S16" s="263">
        <v>3704.0536408093458</v>
      </c>
      <c r="T16" s="263">
        <v>3666.8846129465478</v>
      </c>
      <c r="U16" s="263">
        <v>3406.2294525423399</v>
      </c>
      <c r="V16" s="263">
        <v>3065.281636435021</v>
      </c>
      <c r="W16" s="263">
        <v>3345.5986262418128</v>
      </c>
      <c r="DA16" s="70" t="s">
        <v>168</v>
      </c>
    </row>
    <row r="17" spans="1:105" ht="12" customHeight="1" x14ac:dyDescent="0.25">
      <c r="A17" s="18" t="s">
        <v>30</v>
      </c>
      <c r="B17" s="232">
        <v>513.06535794880199</v>
      </c>
      <c r="C17" s="232">
        <v>512.38686501207371</v>
      </c>
      <c r="D17" s="232">
        <v>508.12131391402568</v>
      </c>
      <c r="E17" s="232">
        <v>621.20194609438909</v>
      </c>
      <c r="F17" s="232">
        <v>731.08263432273714</v>
      </c>
      <c r="G17" s="232">
        <v>731.28611297025066</v>
      </c>
      <c r="H17" s="232">
        <v>692.0646883712617</v>
      </c>
      <c r="I17" s="232">
        <v>636.7162325665247</v>
      </c>
      <c r="J17" s="232">
        <v>490.72819127454909</v>
      </c>
      <c r="K17" s="232">
        <v>438.20410366936528</v>
      </c>
      <c r="L17" s="232">
        <v>321.13025921942301</v>
      </c>
      <c r="M17" s="232">
        <v>522.73593872115043</v>
      </c>
      <c r="N17" s="232">
        <v>463.0982672758152</v>
      </c>
      <c r="O17" s="232">
        <v>491.89416446053548</v>
      </c>
      <c r="P17" s="232">
        <v>408.72614304096243</v>
      </c>
      <c r="Q17" s="232">
        <v>458.5495200784585</v>
      </c>
      <c r="R17" s="232">
        <v>486.44444612314749</v>
      </c>
      <c r="S17" s="232">
        <v>475.86024639512459</v>
      </c>
      <c r="T17" s="232">
        <v>419.71536115271499</v>
      </c>
      <c r="U17" s="232">
        <v>404.43250350258239</v>
      </c>
      <c r="V17" s="232">
        <v>351.83141632811191</v>
      </c>
      <c r="W17" s="232">
        <v>431.49161347301362</v>
      </c>
      <c r="DA17" s="71" t="s">
        <v>169</v>
      </c>
    </row>
    <row r="18" spans="1:105" ht="12" customHeight="1" x14ac:dyDescent="0.25">
      <c r="A18" s="18" t="s">
        <v>70</v>
      </c>
      <c r="B18" s="232">
        <v>107.8908092946985</v>
      </c>
      <c r="C18" s="232">
        <v>89.637541142855767</v>
      </c>
      <c r="D18" s="232">
        <v>88.280690814123858</v>
      </c>
      <c r="E18" s="232">
        <v>81.858500685947632</v>
      </c>
      <c r="F18" s="232">
        <v>87.260731213941426</v>
      </c>
      <c r="G18" s="232">
        <v>77.884542167118781</v>
      </c>
      <c r="H18" s="232">
        <v>85.875716780596065</v>
      </c>
      <c r="I18" s="232">
        <v>53.392004411577062</v>
      </c>
      <c r="J18" s="232">
        <v>48.73826613936771</v>
      </c>
      <c r="K18" s="232">
        <v>46.42245085293348</v>
      </c>
      <c r="L18" s="232">
        <v>32.23244605593802</v>
      </c>
      <c r="M18" s="232">
        <v>30.400653342394609</v>
      </c>
      <c r="N18" s="232">
        <v>25.059958959669551</v>
      </c>
      <c r="O18" s="232">
        <v>24.20312467688796</v>
      </c>
      <c r="P18" s="232">
        <v>24.666881526377459</v>
      </c>
      <c r="Q18" s="232">
        <v>16.535631096177919</v>
      </c>
      <c r="R18" s="232">
        <v>15.554123208186541</v>
      </c>
      <c r="S18" s="232">
        <v>13.99734212311623</v>
      </c>
      <c r="T18" s="232">
        <v>14.79392897110489</v>
      </c>
      <c r="U18" s="232">
        <v>13.012448070171789</v>
      </c>
      <c r="V18" s="232">
        <v>9.0712474639156113</v>
      </c>
      <c r="W18" s="232">
        <v>10.72353361311375</v>
      </c>
      <c r="DA18" s="71" t="s">
        <v>170</v>
      </c>
    </row>
    <row r="19" spans="1:105" ht="12" customHeight="1" x14ac:dyDescent="0.25">
      <c r="A19" s="18" t="s">
        <v>162</v>
      </c>
      <c r="B19" s="232">
        <v>1077.1241600323481</v>
      </c>
      <c r="C19" s="232">
        <v>1080.154278169425</v>
      </c>
      <c r="D19" s="232">
        <v>1068.47402978234</v>
      </c>
      <c r="E19" s="232">
        <v>1114.62153486392</v>
      </c>
      <c r="F19" s="232">
        <v>1148.793231726519</v>
      </c>
      <c r="G19" s="232">
        <v>1061.7083821402771</v>
      </c>
      <c r="H19" s="232">
        <v>1045.5271031003031</v>
      </c>
      <c r="I19" s="232">
        <v>1063.9122552154381</v>
      </c>
      <c r="J19" s="232">
        <v>1029.332246547569</v>
      </c>
      <c r="K19" s="232">
        <v>674.81273079009031</v>
      </c>
      <c r="L19" s="232">
        <v>859.91964854623814</v>
      </c>
      <c r="M19" s="232">
        <v>795.13773807276789</v>
      </c>
      <c r="N19" s="232">
        <v>744.23333299853709</v>
      </c>
      <c r="O19" s="232">
        <v>733.91177500647507</v>
      </c>
      <c r="P19" s="232">
        <v>744.19389246868025</v>
      </c>
      <c r="Q19" s="232">
        <v>771.78186180587943</v>
      </c>
      <c r="R19" s="232">
        <v>768.94740390172763</v>
      </c>
      <c r="S19" s="232">
        <v>806.03723577576659</v>
      </c>
      <c r="T19" s="232">
        <v>769.38658505020578</v>
      </c>
      <c r="U19" s="232">
        <v>742.57226157277694</v>
      </c>
      <c r="V19" s="232">
        <v>715.36076495975897</v>
      </c>
      <c r="W19" s="232">
        <v>711.35723620443537</v>
      </c>
      <c r="DA19" s="71" t="s">
        <v>171</v>
      </c>
    </row>
    <row r="20" spans="1:105" ht="12" customHeight="1" x14ac:dyDescent="0.25">
      <c r="A20" s="18" t="s">
        <v>36</v>
      </c>
      <c r="B20" s="232">
        <v>2538.9139425025542</v>
      </c>
      <c r="C20" s="232">
        <v>2239.1796559455552</v>
      </c>
      <c r="D20" s="232">
        <v>2163.3585319027129</v>
      </c>
      <c r="E20" s="232">
        <v>2240.3209669906919</v>
      </c>
      <c r="F20" s="232">
        <v>2129.7149645977902</v>
      </c>
      <c r="G20" s="232">
        <v>1938.5642230551241</v>
      </c>
      <c r="H20" s="232">
        <v>2014.1228771236399</v>
      </c>
      <c r="I20" s="232">
        <v>1835.2062616731289</v>
      </c>
      <c r="J20" s="232">
        <v>1700.517226653915</v>
      </c>
      <c r="K20" s="232">
        <v>1196.7066241125219</v>
      </c>
      <c r="L20" s="232">
        <v>1442.609046199871</v>
      </c>
      <c r="M20" s="232">
        <v>1453.8597741103531</v>
      </c>
      <c r="N20" s="232">
        <v>1471.5158500247401</v>
      </c>
      <c r="O20" s="232">
        <v>1388.917325660434</v>
      </c>
      <c r="P20" s="232">
        <v>1387.468109089893</v>
      </c>
      <c r="Q20" s="232">
        <v>1401.495368786937</v>
      </c>
      <c r="R20" s="232">
        <v>1326.6705143002</v>
      </c>
      <c r="S20" s="232">
        <v>1326.5574240227991</v>
      </c>
      <c r="T20" s="232">
        <v>1381.374176942875</v>
      </c>
      <c r="U20" s="232">
        <v>1256.679516935402</v>
      </c>
      <c r="V20" s="232">
        <v>1153.852420822134</v>
      </c>
      <c r="W20" s="232">
        <v>1252.766382794164</v>
      </c>
      <c r="DA20" s="71" t="s">
        <v>172</v>
      </c>
    </row>
    <row r="21" spans="1:105" ht="12" customHeight="1" x14ac:dyDescent="0.25">
      <c r="A21" s="18" t="s">
        <v>38</v>
      </c>
      <c r="B21" s="232">
        <v>1046.7521113060729</v>
      </c>
      <c r="C21" s="232">
        <v>1113.016941680283</v>
      </c>
      <c r="D21" s="232">
        <v>1088.152844828252</v>
      </c>
      <c r="E21" s="232">
        <v>1078.847860217038</v>
      </c>
      <c r="F21" s="232">
        <v>1122.8661031911579</v>
      </c>
      <c r="G21" s="232">
        <v>1133.661442331643</v>
      </c>
      <c r="H21" s="232">
        <v>1132.9539390390751</v>
      </c>
      <c r="I21" s="232">
        <v>1165.0267723557961</v>
      </c>
      <c r="J21" s="232">
        <v>1088.2502994530139</v>
      </c>
      <c r="K21" s="232">
        <v>787.33365089103097</v>
      </c>
      <c r="L21" s="232">
        <v>1018.377586874018</v>
      </c>
      <c r="M21" s="232">
        <v>1089.9822794387201</v>
      </c>
      <c r="N21" s="232">
        <v>1037.393644760165</v>
      </c>
      <c r="O21" s="232">
        <v>1033.1365339455981</v>
      </c>
      <c r="P21" s="232">
        <v>1056.4256837306641</v>
      </c>
      <c r="Q21" s="232">
        <v>1026.8732478007751</v>
      </c>
      <c r="R21" s="232">
        <v>1100.385645482276</v>
      </c>
      <c r="S21" s="232">
        <v>1081.6013924925401</v>
      </c>
      <c r="T21" s="232">
        <v>1081.614560829647</v>
      </c>
      <c r="U21" s="232">
        <v>989.53272246140796</v>
      </c>
      <c r="V21" s="232">
        <v>835.16578686109983</v>
      </c>
      <c r="W21" s="232">
        <v>939.259860157086</v>
      </c>
      <c r="DA21" s="71" t="s">
        <v>173</v>
      </c>
    </row>
    <row r="22" spans="1:105" ht="12" customHeight="1" x14ac:dyDescent="0.25">
      <c r="A22" s="57" t="s">
        <v>174</v>
      </c>
      <c r="B22" s="263">
        <v>10524.807697455781</v>
      </c>
      <c r="C22" s="263">
        <v>9757.7141589673465</v>
      </c>
      <c r="D22" s="263">
        <v>9750.7145019647178</v>
      </c>
      <c r="E22" s="263">
        <v>10396.971587799369</v>
      </c>
      <c r="F22" s="263">
        <v>10075.40072742787</v>
      </c>
      <c r="G22" s="263">
        <v>9611.8753991981084</v>
      </c>
      <c r="H22" s="263">
        <v>9883.7371310889666</v>
      </c>
      <c r="I22" s="263">
        <v>9235.439827594515</v>
      </c>
      <c r="J22" s="263">
        <v>8380.4784128349966</v>
      </c>
      <c r="K22" s="263">
        <v>6069.9288076233888</v>
      </c>
      <c r="L22" s="263">
        <v>6987.4718363011361</v>
      </c>
      <c r="M22" s="263">
        <v>7530.3842151383096</v>
      </c>
      <c r="N22" s="263">
        <v>7082.5362690661523</v>
      </c>
      <c r="O22" s="263">
        <v>6826.6969309282413</v>
      </c>
      <c r="P22" s="263">
        <v>6667.4277908377298</v>
      </c>
      <c r="Q22" s="263">
        <v>6857.3077366338284</v>
      </c>
      <c r="R22" s="263">
        <v>6837.2305935658514</v>
      </c>
      <c r="S22" s="263">
        <v>6867.7811990477021</v>
      </c>
      <c r="T22" s="263">
        <v>6759.4407562474062</v>
      </c>
      <c r="U22" s="263">
        <v>6293.0752063625587</v>
      </c>
      <c r="V22" s="263">
        <v>5633.6495172018294</v>
      </c>
      <c r="W22" s="263">
        <v>6103.0365572875644</v>
      </c>
      <c r="DA22" s="70" t="s">
        <v>175</v>
      </c>
    </row>
    <row r="23" spans="1:105" ht="12" customHeight="1" x14ac:dyDescent="0.25">
      <c r="A23" s="18" t="s">
        <v>30</v>
      </c>
      <c r="B23" s="232">
        <v>719.46702362829581</v>
      </c>
      <c r="C23" s="232">
        <v>695.92181429405582</v>
      </c>
      <c r="D23" s="232">
        <v>692.68307569068679</v>
      </c>
      <c r="E23" s="232">
        <v>880.39064064682179</v>
      </c>
      <c r="F23" s="232">
        <v>1182.995422111353</v>
      </c>
      <c r="G23" s="232">
        <v>1190.827157354935</v>
      </c>
      <c r="H23" s="232">
        <v>1057.705712661322</v>
      </c>
      <c r="I23" s="232">
        <v>1038.47270849708</v>
      </c>
      <c r="J23" s="232">
        <v>833.52330205681426</v>
      </c>
      <c r="K23" s="232">
        <v>736.39645896048626</v>
      </c>
      <c r="L23" s="232">
        <v>576.02833848253931</v>
      </c>
      <c r="M23" s="232">
        <v>901.67043543849138</v>
      </c>
      <c r="N23" s="232">
        <v>835.85463320156487</v>
      </c>
      <c r="O23" s="232">
        <v>870.5962500828266</v>
      </c>
      <c r="P23" s="232">
        <v>760.24868975636048</v>
      </c>
      <c r="Q23" s="232">
        <v>851.91143838489074</v>
      </c>
      <c r="R23" s="232">
        <v>915.3565561605385</v>
      </c>
      <c r="S23" s="232">
        <v>900.26164889326617</v>
      </c>
      <c r="T23" s="232">
        <v>753.9744890607908</v>
      </c>
      <c r="U23" s="232">
        <v>745.39509652364541</v>
      </c>
      <c r="V23" s="232">
        <v>622.12692043639277</v>
      </c>
      <c r="W23" s="232">
        <v>766.15770471013536</v>
      </c>
      <c r="DA23" s="71" t="s">
        <v>176</v>
      </c>
    </row>
    <row r="24" spans="1:105" ht="12" customHeight="1" x14ac:dyDescent="0.25">
      <c r="A24" s="18" t="s">
        <v>40</v>
      </c>
      <c r="B24" s="232">
        <v>3902.243336195012</v>
      </c>
      <c r="C24" s="232">
        <v>3224.004600168189</v>
      </c>
      <c r="D24" s="232">
        <v>3577.501547717718</v>
      </c>
      <c r="E24" s="232">
        <v>4120.6840928586234</v>
      </c>
      <c r="F24" s="232">
        <v>2963.544711948658</v>
      </c>
      <c r="G24" s="232">
        <v>2903.1874462567948</v>
      </c>
      <c r="H24" s="232">
        <v>3467.3772140978531</v>
      </c>
      <c r="I24" s="232">
        <v>2816.3981083372742</v>
      </c>
      <c r="J24" s="232">
        <v>2320.132846085321</v>
      </c>
      <c r="K24" s="232">
        <v>1698.3812553723151</v>
      </c>
      <c r="L24" s="232">
        <v>1869.157351674271</v>
      </c>
      <c r="M24" s="232">
        <v>2238.42441960218</v>
      </c>
      <c r="N24" s="232">
        <v>1777.763542559848</v>
      </c>
      <c r="O24" s="232">
        <v>1645.485812552419</v>
      </c>
      <c r="P24" s="232">
        <v>1494.825365432727</v>
      </c>
      <c r="Q24" s="232">
        <v>1652.723903694917</v>
      </c>
      <c r="R24" s="232">
        <v>1643.99552880286</v>
      </c>
      <c r="S24" s="232">
        <v>1682.1036113479381</v>
      </c>
      <c r="T24" s="232">
        <v>1564.2055030074289</v>
      </c>
      <c r="U24" s="232">
        <v>1378.369475493105</v>
      </c>
      <c r="V24" s="232">
        <v>1155.4083404966209</v>
      </c>
      <c r="W24" s="232">
        <v>1213.662510746509</v>
      </c>
      <c r="DA24" s="71" t="s">
        <v>177</v>
      </c>
    </row>
    <row r="25" spans="1:105" ht="12" customHeight="1" x14ac:dyDescent="0.25">
      <c r="A25" s="18" t="s">
        <v>70</v>
      </c>
      <c r="B25" s="232">
        <v>197.15187889188141</v>
      </c>
      <c r="C25" s="232">
        <v>195.4302011919402</v>
      </c>
      <c r="D25" s="232">
        <v>184.94949290878401</v>
      </c>
      <c r="E25" s="232">
        <v>167.73714659296689</v>
      </c>
      <c r="F25" s="232">
        <v>171.8272442577495</v>
      </c>
      <c r="G25" s="232">
        <v>154.27978143695279</v>
      </c>
      <c r="H25" s="232">
        <v>176.56468734424061</v>
      </c>
      <c r="I25" s="232">
        <v>128.97411164504709</v>
      </c>
      <c r="J25" s="232">
        <v>117.59378014765841</v>
      </c>
      <c r="K25" s="232">
        <v>108.2806464613473</v>
      </c>
      <c r="L25" s="232">
        <v>97.610001592051205</v>
      </c>
      <c r="M25" s="232">
        <v>89.635649409395938</v>
      </c>
      <c r="N25" s="232">
        <v>74.355210382286742</v>
      </c>
      <c r="O25" s="232">
        <v>71.834735282442125</v>
      </c>
      <c r="P25" s="232">
        <v>74.465125529560083</v>
      </c>
      <c r="Q25" s="232">
        <v>43.292533180676458</v>
      </c>
      <c r="R25" s="232">
        <v>39.892253374154649</v>
      </c>
      <c r="S25" s="232">
        <v>38.900225905094423</v>
      </c>
      <c r="T25" s="232">
        <v>42.557841985538907</v>
      </c>
      <c r="U25" s="232">
        <v>36.85393893351084</v>
      </c>
      <c r="V25" s="232">
        <v>24.097855409923181</v>
      </c>
      <c r="W25" s="232">
        <v>27.629855075664331</v>
      </c>
      <c r="DA25" s="71" t="s">
        <v>178</v>
      </c>
    </row>
    <row r="26" spans="1:105" ht="12" customHeight="1" x14ac:dyDescent="0.25">
      <c r="A26" s="18" t="s">
        <v>162</v>
      </c>
      <c r="B26" s="232">
        <v>1900.793822050299</v>
      </c>
      <c r="C26" s="232">
        <v>2065.6894717131308</v>
      </c>
      <c r="D26" s="232">
        <v>1884.3758514433789</v>
      </c>
      <c r="E26" s="232">
        <v>1891.091479027177</v>
      </c>
      <c r="F26" s="232">
        <v>2141.6048613899129</v>
      </c>
      <c r="G26" s="232">
        <v>1959.581115989688</v>
      </c>
      <c r="H26" s="232">
        <v>1842.340579162332</v>
      </c>
      <c r="I26" s="232">
        <v>1969.7296730527071</v>
      </c>
      <c r="J26" s="232">
        <v>1944.1540241007669</v>
      </c>
      <c r="K26" s="232">
        <v>1275.7771018281851</v>
      </c>
      <c r="L26" s="232">
        <v>1682.337141830418</v>
      </c>
      <c r="M26" s="232">
        <v>1654.348214426584</v>
      </c>
      <c r="N26" s="232">
        <v>1627.104999975234</v>
      </c>
      <c r="O26" s="232">
        <v>1630.2874246682891</v>
      </c>
      <c r="P26" s="232">
        <v>1668.040068522113</v>
      </c>
      <c r="Q26" s="232">
        <v>1691.5239299312659</v>
      </c>
      <c r="R26" s="232">
        <v>1700.1101583592981</v>
      </c>
      <c r="S26" s="232">
        <v>1768.6115241749601</v>
      </c>
      <c r="T26" s="232">
        <v>1767.3332574576491</v>
      </c>
      <c r="U26" s="232">
        <v>1688.155868178233</v>
      </c>
      <c r="V26" s="232">
        <v>1603.0018802359159</v>
      </c>
      <c r="W26" s="232">
        <v>1657.6157240122709</v>
      </c>
      <c r="DA26" s="71" t="s">
        <v>179</v>
      </c>
    </row>
    <row r="27" spans="1:105" ht="12" customHeight="1" x14ac:dyDescent="0.25">
      <c r="A27" s="18" t="s">
        <v>36</v>
      </c>
      <c r="B27" s="232">
        <v>3805.151636690292</v>
      </c>
      <c r="C27" s="232">
        <v>3576.6680716000301</v>
      </c>
      <c r="D27" s="232">
        <v>3411.2045342041511</v>
      </c>
      <c r="E27" s="232">
        <v>3337.0682286737838</v>
      </c>
      <c r="F27" s="232">
        <v>3615.428487720199</v>
      </c>
      <c r="G27" s="232">
        <v>3403.9998981597369</v>
      </c>
      <c r="H27" s="232">
        <v>3339.7489378232208</v>
      </c>
      <c r="I27" s="232">
        <v>3281.8652260624058</v>
      </c>
      <c r="J27" s="232">
        <v>3165.0744604444371</v>
      </c>
      <c r="K27" s="232">
        <v>2251.0933450010539</v>
      </c>
      <c r="L27" s="232">
        <v>2762.339002721857</v>
      </c>
      <c r="M27" s="232">
        <v>2646.3054962616579</v>
      </c>
      <c r="N27" s="232">
        <v>2767.4578829472198</v>
      </c>
      <c r="O27" s="232">
        <v>2608.4927083422649</v>
      </c>
      <c r="P27" s="232">
        <v>2669.848541596969</v>
      </c>
      <c r="Q27" s="232">
        <v>2617.8559314420781</v>
      </c>
      <c r="R27" s="232">
        <v>2537.876096868999</v>
      </c>
      <c r="S27" s="232">
        <v>2477.904188726443</v>
      </c>
      <c r="T27" s="232">
        <v>2631.369664735998</v>
      </c>
      <c r="U27" s="232">
        <v>2444.3008272340649</v>
      </c>
      <c r="V27" s="232">
        <v>2229.0145206229772</v>
      </c>
      <c r="W27" s="232">
        <v>2437.9707627429848</v>
      </c>
      <c r="DA27" s="71" t="s">
        <v>180</v>
      </c>
    </row>
    <row r="28" spans="1:105" ht="12" customHeight="1" x14ac:dyDescent="0.25">
      <c r="A28" s="57" t="s">
        <v>181</v>
      </c>
      <c r="B28" s="263">
        <v>5719.0075829895341</v>
      </c>
      <c r="C28" s="263">
        <v>5539.4116487618658</v>
      </c>
      <c r="D28" s="263">
        <v>5511.0815019296779</v>
      </c>
      <c r="E28" s="263">
        <v>5664.0242873885591</v>
      </c>
      <c r="F28" s="263">
        <v>5824.1748740844723</v>
      </c>
      <c r="G28" s="263">
        <v>5549.8599375559361</v>
      </c>
      <c r="H28" s="263">
        <v>5573.0915019816202</v>
      </c>
      <c r="I28" s="263">
        <v>5426.5339241473666</v>
      </c>
      <c r="J28" s="263">
        <v>5074.1840613391851</v>
      </c>
      <c r="K28" s="263">
        <v>3682.2524455708221</v>
      </c>
      <c r="L28" s="263">
        <v>4463.9168256492048</v>
      </c>
      <c r="M28" s="263">
        <v>4588.3915815681676</v>
      </c>
      <c r="N28" s="263">
        <v>4416.5750450136693</v>
      </c>
      <c r="O28" s="263">
        <v>4366.014561884409</v>
      </c>
      <c r="P28" s="263">
        <v>4365.4450562097172</v>
      </c>
      <c r="Q28" s="263">
        <v>4403.0218413017619</v>
      </c>
      <c r="R28" s="263">
        <v>4477.935933170098</v>
      </c>
      <c r="S28" s="263">
        <v>4511.5060053090401</v>
      </c>
      <c r="T28" s="263">
        <v>4424.2740862735691</v>
      </c>
      <c r="U28" s="263">
        <v>4138.2406232124531</v>
      </c>
      <c r="V28" s="263">
        <v>3715.020587558261</v>
      </c>
      <c r="W28" s="263">
        <v>4006.1221219060471</v>
      </c>
      <c r="DA28" s="70" t="s">
        <v>182</v>
      </c>
    </row>
    <row r="29" spans="1:105" ht="12" customHeight="1" x14ac:dyDescent="0.25">
      <c r="A29" s="60" t="s">
        <v>183</v>
      </c>
      <c r="B29" s="264">
        <v>3333.1853167292579</v>
      </c>
      <c r="C29" s="264">
        <v>3138.722968617943</v>
      </c>
      <c r="D29" s="264">
        <v>3129.4520334774911</v>
      </c>
      <c r="E29" s="264">
        <v>3218.897974411047</v>
      </c>
      <c r="F29" s="264">
        <v>3289.209982034547</v>
      </c>
      <c r="G29" s="264">
        <v>3066.5210483901551</v>
      </c>
      <c r="H29" s="264">
        <v>3075.3524095172411</v>
      </c>
      <c r="I29" s="264">
        <v>2944.2874770834951</v>
      </c>
      <c r="J29" s="264">
        <v>2798.3598046536831</v>
      </c>
      <c r="K29" s="264">
        <v>1964.193241611918</v>
      </c>
      <c r="L29" s="264">
        <v>2356.8476064405741</v>
      </c>
      <c r="M29" s="264">
        <v>2313.439331421469</v>
      </c>
      <c r="N29" s="264">
        <v>2190.3223137106588</v>
      </c>
      <c r="O29" s="264">
        <v>2159.4111526560391</v>
      </c>
      <c r="P29" s="264">
        <v>2123.2411858015698</v>
      </c>
      <c r="Q29" s="264">
        <v>2196.84699950603</v>
      </c>
      <c r="R29" s="264">
        <v>2171.0448430383899</v>
      </c>
      <c r="S29" s="264">
        <v>2261.200243504863</v>
      </c>
      <c r="T29" s="264">
        <v>2175.2909118407429</v>
      </c>
      <c r="U29" s="264">
        <v>2032.434907930184</v>
      </c>
      <c r="V29" s="264">
        <v>1932.1731905374811</v>
      </c>
      <c r="W29" s="264">
        <v>2001.9902841137559</v>
      </c>
      <c r="DA29" s="72" t="s">
        <v>184</v>
      </c>
    </row>
    <row r="30" spans="1:105" ht="12" customHeight="1" x14ac:dyDescent="0.25">
      <c r="A30" s="59" t="s">
        <v>33</v>
      </c>
      <c r="B30" s="232">
        <v>134.74916294860961</v>
      </c>
      <c r="C30" s="232">
        <v>170.32484697537589</v>
      </c>
      <c r="D30" s="232">
        <v>168.22437333505599</v>
      </c>
      <c r="E30" s="232">
        <v>149.82855880282921</v>
      </c>
      <c r="F30" s="232">
        <v>157.59069908057381</v>
      </c>
      <c r="G30" s="232">
        <v>148.2004129706246</v>
      </c>
      <c r="H30" s="232">
        <v>151.00864769425311</v>
      </c>
      <c r="I30" s="232">
        <v>152.48677483060061</v>
      </c>
      <c r="J30" s="232">
        <v>174.3579460033489</v>
      </c>
      <c r="K30" s="232">
        <v>135.12834402066019</v>
      </c>
      <c r="L30" s="232">
        <v>165.72738474137321</v>
      </c>
      <c r="M30" s="232">
        <v>157.34504577719201</v>
      </c>
      <c r="N30" s="232">
        <v>151.76308353726549</v>
      </c>
      <c r="O30" s="232">
        <v>113.2633319975839</v>
      </c>
      <c r="P30" s="232">
        <v>115.6581970616957</v>
      </c>
      <c r="Q30" s="232">
        <v>115.6372292135776</v>
      </c>
      <c r="R30" s="232">
        <v>120.7510406359375</v>
      </c>
      <c r="S30" s="232">
        <v>125.1825029176146</v>
      </c>
      <c r="T30" s="232">
        <v>121.0535329325777</v>
      </c>
      <c r="U30" s="232">
        <v>77.675593501386459</v>
      </c>
      <c r="V30" s="232">
        <v>70.768957282037249</v>
      </c>
      <c r="W30" s="232">
        <v>77.227914457129401</v>
      </c>
      <c r="DA30" s="71" t="s">
        <v>185</v>
      </c>
    </row>
    <row r="31" spans="1:105" ht="12" customHeight="1" x14ac:dyDescent="0.25">
      <c r="A31" s="59" t="s">
        <v>160</v>
      </c>
      <c r="B31" s="232">
        <v>95.576519529227028</v>
      </c>
      <c r="C31" s="232">
        <v>114.9548698645368</v>
      </c>
      <c r="D31" s="232">
        <v>89.356107297582128</v>
      </c>
      <c r="E31" s="232">
        <v>74.118179766125209</v>
      </c>
      <c r="F31" s="232">
        <v>66.986880440521062</v>
      </c>
      <c r="G31" s="232">
        <v>67.452053181467377</v>
      </c>
      <c r="H31" s="232">
        <v>54.681595045659712</v>
      </c>
      <c r="I31" s="232">
        <v>52.913047933168578</v>
      </c>
      <c r="J31" s="232">
        <v>53.181776608592287</v>
      </c>
      <c r="K31" s="232">
        <v>41.702002157899209</v>
      </c>
      <c r="L31" s="232">
        <v>59.311310826798447</v>
      </c>
      <c r="M31" s="232">
        <v>54.794570429523809</v>
      </c>
      <c r="N31" s="232">
        <v>49.796981185986333</v>
      </c>
      <c r="O31" s="232">
        <v>47.427994705521968</v>
      </c>
      <c r="P31" s="232">
        <v>44.270750765514521</v>
      </c>
      <c r="Q31" s="232">
        <v>75.040538322422492</v>
      </c>
      <c r="R31" s="232">
        <v>50.757232220068069</v>
      </c>
      <c r="S31" s="232">
        <v>55.402444824521822</v>
      </c>
      <c r="T31" s="232">
        <v>37.416361648218952</v>
      </c>
      <c r="U31" s="232">
        <v>38.190093225474243</v>
      </c>
      <c r="V31" s="232">
        <v>30.56512025557716</v>
      </c>
      <c r="W31" s="232">
        <v>39.282675243251589</v>
      </c>
      <c r="DA31" s="71" t="s">
        <v>186</v>
      </c>
    </row>
    <row r="32" spans="1:105" ht="12" customHeight="1" x14ac:dyDescent="0.25">
      <c r="A32" s="59" t="s">
        <v>70</v>
      </c>
      <c r="B32" s="232">
        <v>284.93925937059112</v>
      </c>
      <c r="C32" s="232">
        <v>190.20019965415611</v>
      </c>
      <c r="D32" s="232">
        <v>181.86824642259691</v>
      </c>
      <c r="E32" s="232">
        <v>168.2712818525105</v>
      </c>
      <c r="F32" s="232">
        <v>207.6142584251462</v>
      </c>
      <c r="G32" s="232">
        <v>195.68997746618399</v>
      </c>
      <c r="H32" s="232">
        <v>173.9888334772333</v>
      </c>
      <c r="I32" s="232">
        <v>99.074274836584806</v>
      </c>
      <c r="J32" s="232">
        <v>84.339336639177787</v>
      </c>
      <c r="K32" s="232">
        <v>65.747025233839693</v>
      </c>
      <c r="L32" s="232">
        <v>32.66548444458779</v>
      </c>
      <c r="M32" s="232">
        <v>32.976216937464223</v>
      </c>
      <c r="N32" s="232">
        <v>28.245558134647109</v>
      </c>
      <c r="O32" s="232">
        <v>25.215045463142442</v>
      </c>
      <c r="P32" s="232">
        <v>26.745987373001821</v>
      </c>
      <c r="Q32" s="232">
        <v>19.498248835185819</v>
      </c>
      <c r="R32" s="232">
        <v>19.005434226450159</v>
      </c>
      <c r="S32" s="232">
        <v>16.86028476321356</v>
      </c>
      <c r="T32" s="232">
        <v>16.12902444831386</v>
      </c>
      <c r="U32" s="232">
        <v>14.56359216283138</v>
      </c>
      <c r="V32" s="232">
        <v>10.271686923709879</v>
      </c>
      <c r="W32" s="232">
        <v>13.03963985996702</v>
      </c>
      <c r="DA32" s="71" t="s">
        <v>187</v>
      </c>
    </row>
    <row r="33" spans="1:105" ht="12" customHeight="1" x14ac:dyDescent="0.25">
      <c r="A33" s="59" t="s">
        <v>162</v>
      </c>
      <c r="B33" s="232">
        <v>2817.92037488083</v>
      </c>
      <c r="C33" s="232">
        <v>2663.2430521238739</v>
      </c>
      <c r="D33" s="232">
        <v>2690.0033064222562</v>
      </c>
      <c r="E33" s="232">
        <v>2826.679953989581</v>
      </c>
      <c r="F33" s="232">
        <v>2857.0181440883061</v>
      </c>
      <c r="G33" s="232">
        <v>2655.1786047718788</v>
      </c>
      <c r="H33" s="232">
        <v>2695.6733333000948</v>
      </c>
      <c r="I33" s="232">
        <v>2639.813379483141</v>
      </c>
      <c r="J33" s="232">
        <v>2486.480745402564</v>
      </c>
      <c r="K33" s="232">
        <v>1721.6158701995189</v>
      </c>
      <c r="L33" s="232">
        <v>2099.1434264278141</v>
      </c>
      <c r="M33" s="232">
        <v>2068.3234982772892</v>
      </c>
      <c r="N33" s="232">
        <v>1960.5166908527599</v>
      </c>
      <c r="O33" s="232">
        <v>1973.5047804897899</v>
      </c>
      <c r="P33" s="232">
        <v>1936.566250601358</v>
      </c>
      <c r="Q33" s="232">
        <v>1986.6709831348439</v>
      </c>
      <c r="R33" s="232">
        <v>1980.531135955935</v>
      </c>
      <c r="S33" s="232">
        <v>2063.7550109995132</v>
      </c>
      <c r="T33" s="232">
        <v>2000.691992811632</v>
      </c>
      <c r="U33" s="232">
        <v>1902.0056290404921</v>
      </c>
      <c r="V33" s="232">
        <v>1820.5674260761571</v>
      </c>
      <c r="W33" s="232">
        <v>1872.4400545534079</v>
      </c>
      <c r="DA33" s="71" t="s">
        <v>188</v>
      </c>
    </row>
    <row r="34" spans="1:105" ht="12" customHeight="1" x14ac:dyDescent="0.25">
      <c r="A34" s="60" t="s">
        <v>189</v>
      </c>
      <c r="B34" s="264">
        <v>2385.822266260277</v>
      </c>
      <c r="C34" s="264">
        <v>2400.6886801439232</v>
      </c>
      <c r="D34" s="264">
        <v>2381.6294684521872</v>
      </c>
      <c r="E34" s="264">
        <v>2445.126312977512</v>
      </c>
      <c r="F34" s="264">
        <v>2534.9648920499249</v>
      </c>
      <c r="G34" s="264">
        <v>2483.338889165781</v>
      </c>
      <c r="H34" s="264">
        <v>2497.7390924643792</v>
      </c>
      <c r="I34" s="264">
        <v>2482.246447063872</v>
      </c>
      <c r="J34" s="264">
        <v>2275.824256685502</v>
      </c>
      <c r="K34" s="264">
        <v>1718.059203958903</v>
      </c>
      <c r="L34" s="264">
        <v>2107.0692192086308</v>
      </c>
      <c r="M34" s="264">
        <v>2274.952250146699</v>
      </c>
      <c r="N34" s="264">
        <v>2226.25273130301</v>
      </c>
      <c r="O34" s="264">
        <v>2206.6034092283699</v>
      </c>
      <c r="P34" s="264">
        <v>2242.2038704081469</v>
      </c>
      <c r="Q34" s="264">
        <v>2206.1748417957319</v>
      </c>
      <c r="R34" s="264">
        <v>2306.8910901317081</v>
      </c>
      <c r="S34" s="264">
        <v>2250.305761804178</v>
      </c>
      <c r="T34" s="264">
        <v>2248.9831744328271</v>
      </c>
      <c r="U34" s="264">
        <v>2105.805715282268</v>
      </c>
      <c r="V34" s="264">
        <v>1782.847397020781</v>
      </c>
      <c r="W34" s="264">
        <v>2004.131837792291</v>
      </c>
      <c r="DA34" s="72" t="s">
        <v>190</v>
      </c>
    </row>
    <row r="35" spans="1:105" ht="12" customHeight="1" x14ac:dyDescent="0.25">
      <c r="A35" s="57" t="s">
        <v>191</v>
      </c>
      <c r="B35" s="263">
        <f t="shared" ref="B35:W35" si="0">B36+B40+B51</f>
        <v>3725.5238306052952</v>
      </c>
      <c r="C35" s="263">
        <f t="shared" si="0"/>
        <v>3502.093649371187</v>
      </c>
      <c r="D35" s="263">
        <f t="shared" si="0"/>
        <v>3447.9115614762168</v>
      </c>
      <c r="E35" s="263">
        <f t="shared" si="0"/>
        <v>3576.4058317538716</v>
      </c>
      <c r="F35" s="263">
        <f t="shared" si="0"/>
        <v>3598.9989122046054</v>
      </c>
      <c r="G35" s="263">
        <f t="shared" si="0"/>
        <v>3423.5073189676159</v>
      </c>
      <c r="H35" s="263">
        <f t="shared" si="0"/>
        <v>3436.0124506675656</v>
      </c>
      <c r="I35" s="263">
        <f t="shared" si="0"/>
        <v>3311.1069415997154</v>
      </c>
      <c r="J35" s="263">
        <f t="shared" si="0"/>
        <v>3093.8507384864261</v>
      </c>
      <c r="K35" s="263">
        <f t="shared" si="0"/>
        <v>2357.6238160466364</v>
      </c>
      <c r="L35" s="263">
        <f t="shared" si="0"/>
        <v>2808.5857573986837</v>
      </c>
      <c r="M35" s="263">
        <f t="shared" si="0"/>
        <v>2878.582639358317</v>
      </c>
      <c r="N35" s="263">
        <f t="shared" si="0"/>
        <v>2814.8659688919288</v>
      </c>
      <c r="O35" s="263">
        <f t="shared" si="0"/>
        <v>2662.6278290288792</v>
      </c>
      <c r="P35" s="263">
        <f t="shared" si="0"/>
        <v>2671.9883412738877</v>
      </c>
      <c r="Q35" s="263">
        <f t="shared" si="0"/>
        <v>2724.8090496606965</v>
      </c>
      <c r="R35" s="263">
        <f t="shared" si="0"/>
        <v>2761.1443221361815</v>
      </c>
      <c r="S35" s="263">
        <f t="shared" si="0"/>
        <v>2768.5519867730545</v>
      </c>
      <c r="T35" s="263">
        <f t="shared" si="0"/>
        <v>2687.9985289434758</v>
      </c>
      <c r="U35" s="263">
        <f t="shared" si="0"/>
        <v>2536.5314513725752</v>
      </c>
      <c r="V35" s="263">
        <f t="shared" si="0"/>
        <v>2285.3724398352065</v>
      </c>
      <c r="W35" s="263">
        <f t="shared" si="0"/>
        <v>2472.3582993309733</v>
      </c>
      <c r="DA35" s="70"/>
    </row>
    <row r="36" spans="1:105" ht="12" customHeight="1" x14ac:dyDescent="0.25">
      <c r="A36" s="60" t="s">
        <v>192</v>
      </c>
      <c r="B36" s="264">
        <v>1273.739483790898</v>
      </c>
      <c r="C36" s="264">
        <v>1211.078649060561</v>
      </c>
      <c r="D36" s="264">
        <v>1200.3479125101251</v>
      </c>
      <c r="E36" s="264">
        <v>1246.2245894307939</v>
      </c>
      <c r="F36" s="264">
        <v>1279.0695042530519</v>
      </c>
      <c r="G36" s="264">
        <v>1181.2664267517689</v>
      </c>
      <c r="H36" s="264">
        <v>1184.797075541896</v>
      </c>
      <c r="I36" s="264">
        <v>1149.604792936083</v>
      </c>
      <c r="J36" s="264">
        <v>1090.818883780164</v>
      </c>
      <c r="K36" s="264">
        <v>747.1352733741943</v>
      </c>
      <c r="L36" s="264">
        <v>909.68319068984317</v>
      </c>
      <c r="M36" s="264">
        <v>899.09555473823593</v>
      </c>
      <c r="N36" s="264">
        <v>849.44270002202802</v>
      </c>
      <c r="O36" s="264">
        <v>835.65894990878462</v>
      </c>
      <c r="P36" s="264">
        <v>823.99602325187641</v>
      </c>
      <c r="Q36" s="264">
        <v>854.95304069174074</v>
      </c>
      <c r="R36" s="264">
        <v>843.01076391919526</v>
      </c>
      <c r="S36" s="264">
        <v>877.65089462243964</v>
      </c>
      <c r="T36" s="264">
        <v>840.99679584551927</v>
      </c>
      <c r="U36" s="264">
        <v>777.26373458166699</v>
      </c>
      <c r="V36" s="264">
        <v>735.05031704928535</v>
      </c>
      <c r="W36" s="264">
        <v>762.42068700683217</v>
      </c>
      <c r="DA36" s="72" t="s">
        <v>193</v>
      </c>
    </row>
    <row r="37" spans="1:105" ht="12" customHeight="1" x14ac:dyDescent="0.25">
      <c r="A37" s="59" t="s">
        <v>33</v>
      </c>
      <c r="B37" s="232">
        <v>83.87311984928769</v>
      </c>
      <c r="C37" s="232">
        <v>97.997913283913448</v>
      </c>
      <c r="D37" s="232">
        <v>101.10479510725941</v>
      </c>
      <c r="E37" s="232">
        <v>95.795530263749455</v>
      </c>
      <c r="F37" s="232">
        <v>100.2306533032482</v>
      </c>
      <c r="G37" s="232">
        <v>94.901382308121725</v>
      </c>
      <c r="H37" s="232">
        <v>97.725932613808979</v>
      </c>
      <c r="I37" s="232">
        <v>96.967747478791892</v>
      </c>
      <c r="J37" s="232">
        <v>104.21361334075409</v>
      </c>
      <c r="K37" s="232">
        <v>79.339786254833967</v>
      </c>
      <c r="L37" s="232">
        <v>98.454475524270975</v>
      </c>
      <c r="M37" s="232">
        <v>92.806177535321183</v>
      </c>
      <c r="N37" s="232">
        <v>88.225190008506715</v>
      </c>
      <c r="O37" s="232">
        <v>71.739386871967582</v>
      </c>
      <c r="P37" s="232">
        <v>72.591543006556662</v>
      </c>
      <c r="Q37" s="232">
        <v>70.215781610510902</v>
      </c>
      <c r="R37" s="232">
        <v>72.733254512739478</v>
      </c>
      <c r="S37" s="232">
        <v>75.310448569576721</v>
      </c>
      <c r="T37" s="232">
        <v>73.47581340296108</v>
      </c>
      <c r="U37" s="232">
        <v>47.482360265476359</v>
      </c>
      <c r="V37" s="232">
        <v>42.586877910115227</v>
      </c>
      <c r="W37" s="232">
        <v>46.721570369479387</v>
      </c>
      <c r="DA37" s="71" t="s">
        <v>194</v>
      </c>
    </row>
    <row r="38" spans="1:105" ht="12" customHeight="1" x14ac:dyDescent="0.25">
      <c r="A38" s="59" t="s">
        <v>160</v>
      </c>
      <c r="B38" s="232">
        <v>43.807996371483974</v>
      </c>
      <c r="C38" s="232">
        <v>48.396032776043178</v>
      </c>
      <c r="D38" s="232">
        <v>37.348722160553429</v>
      </c>
      <c r="E38" s="232">
        <v>34.417739989319429</v>
      </c>
      <c r="F38" s="232">
        <v>31.049818719289679</v>
      </c>
      <c r="G38" s="232">
        <v>30.543454179039951</v>
      </c>
      <c r="H38" s="232">
        <v>24.302195915063251</v>
      </c>
      <c r="I38" s="232">
        <v>23.227470163447979</v>
      </c>
      <c r="J38" s="232">
        <v>23.29359695479819</v>
      </c>
      <c r="K38" s="232">
        <v>18.504984282271781</v>
      </c>
      <c r="L38" s="232">
        <v>26.74139386152763</v>
      </c>
      <c r="M38" s="232">
        <v>23.218273165146371</v>
      </c>
      <c r="N38" s="232">
        <v>20.838311662721669</v>
      </c>
      <c r="O38" s="232">
        <v>19.450661499773119</v>
      </c>
      <c r="P38" s="232">
        <v>18.135406612256951</v>
      </c>
      <c r="Q38" s="232">
        <v>30.701091243467221</v>
      </c>
      <c r="R38" s="232">
        <v>21.426169514652589</v>
      </c>
      <c r="S38" s="232">
        <v>22.814678957234939</v>
      </c>
      <c r="T38" s="232">
        <v>16.509510612606821</v>
      </c>
      <c r="U38" s="232">
        <v>17.493037818082179</v>
      </c>
      <c r="V38" s="232">
        <v>13.563682530562231</v>
      </c>
      <c r="W38" s="232">
        <v>16.93200808648286</v>
      </c>
      <c r="DA38" s="71" t="s">
        <v>195</v>
      </c>
    </row>
    <row r="39" spans="1:105" ht="12" customHeight="1" x14ac:dyDescent="0.25">
      <c r="A39" s="59" t="s">
        <v>162</v>
      </c>
      <c r="B39" s="232">
        <v>1146.0583675701271</v>
      </c>
      <c r="C39" s="232">
        <v>1064.684703000604</v>
      </c>
      <c r="D39" s="232">
        <v>1061.8943952423119</v>
      </c>
      <c r="E39" s="232">
        <v>1116.011319177725</v>
      </c>
      <c r="F39" s="232">
        <v>1147.7890322305141</v>
      </c>
      <c r="G39" s="232">
        <v>1055.821590264607</v>
      </c>
      <c r="H39" s="232">
        <v>1062.768947013024</v>
      </c>
      <c r="I39" s="232">
        <v>1029.4095752938431</v>
      </c>
      <c r="J39" s="232">
        <v>963.31167348461179</v>
      </c>
      <c r="K39" s="232">
        <v>649.29050283708852</v>
      </c>
      <c r="L39" s="232">
        <v>784.4873213040446</v>
      </c>
      <c r="M39" s="232">
        <v>783.07110403776835</v>
      </c>
      <c r="N39" s="232">
        <v>740.3791983507997</v>
      </c>
      <c r="O39" s="232">
        <v>744.46890153704396</v>
      </c>
      <c r="P39" s="232">
        <v>733.26907363306282</v>
      </c>
      <c r="Q39" s="232">
        <v>754.0361678377626</v>
      </c>
      <c r="R39" s="232">
        <v>748.85133989180315</v>
      </c>
      <c r="S39" s="232">
        <v>779.525767095628</v>
      </c>
      <c r="T39" s="232">
        <v>751.01147182995135</v>
      </c>
      <c r="U39" s="232">
        <v>712.28833649810849</v>
      </c>
      <c r="V39" s="232">
        <v>678.89975660860785</v>
      </c>
      <c r="W39" s="232">
        <v>698.76710855086992</v>
      </c>
      <c r="DA39" s="71" t="s">
        <v>196</v>
      </c>
    </row>
    <row r="40" spans="1:105" ht="12" customHeight="1" x14ac:dyDescent="0.25">
      <c r="A40" s="60" t="s">
        <v>197</v>
      </c>
      <c r="B40" s="264">
        <v>1496.660842537714</v>
      </c>
      <c r="C40" s="264">
        <v>1333.948257637735</v>
      </c>
      <c r="D40" s="264">
        <v>1301.0013603794589</v>
      </c>
      <c r="E40" s="264">
        <v>1362.3837642569581</v>
      </c>
      <c r="F40" s="264">
        <v>1312.1251384620721</v>
      </c>
      <c r="G40" s="264">
        <v>1246.50561651722</v>
      </c>
      <c r="H40" s="264">
        <v>1258.8482958941579</v>
      </c>
      <c r="I40" s="264">
        <v>1180.222915496184</v>
      </c>
      <c r="J40" s="264">
        <v>1094.8944614764539</v>
      </c>
      <c r="K40" s="264">
        <v>934.41487631475752</v>
      </c>
      <c r="L40" s="264">
        <v>1065.705205088856</v>
      </c>
      <c r="M40" s="264">
        <v>1087.7784730640019</v>
      </c>
      <c r="N40" s="264">
        <v>1097.214420086877</v>
      </c>
      <c r="O40" s="264">
        <v>967.07133708019978</v>
      </c>
      <c r="P40" s="264">
        <v>973.68991336470026</v>
      </c>
      <c r="Q40" s="264">
        <v>1015.076581879374</v>
      </c>
      <c r="R40" s="264">
        <v>1019.7277822611439</v>
      </c>
      <c r="S40" s="264">
        <v>1019.998386646507</v>
      </c>
      <c r="T40" s="264">
        <v>976.16553899788028</v>
      </c>
      <c r="U40" s="264">
        <v>940.73162771147372</v>
      </c>
      <c r="V40" s="264">
        <v>857.76784356698658</v>
      </c>
      <c r="W40" s="264">
        <v>933.90365655187657</v>
      </c>
      <c r="DA40" s="72" t="s">
        <v>198</v>
      </c>
    </row>
    <row r="41" spans="1:105" ht="12" customHeight="1" x14ac:dyDescent="0.25">
      <c r="A41" s="64" t="s">
        <v>30</v>
      </c>
      <c r="B41" s="231">
        <v>79.686556339259823</v>
      </c>
      <c r="C41" s="231">
        <v>80.561686628171643</v>
      </c>
      <c r="D41" s="231">
        <v>83.293341656775027</v>
      </c>
      <c r="E41" s="231">
        <v>115.19947050476669</v>
      </c>
      <c r="F41" s="231">
        <v>146.20232309565691</v>
      </c>
      <c r="G41" s="231">
        <v>150.89750736347611</v>
      </c>
      <c r="H41" s="231">
        <v>143.82177871161301</v>
      </c>
      <c r="I41" s="231">
        <v>132.98008027991651</v>
      </c>
      <c r="J41" s="231">
        <v>103.10140036927071</v>
      </c>
      <c r="K41" s="231">
        <v>89.517964030101126</v>
      </c>
      <c r="L41" s="231">
        <v>69.135410612547986</v>
      </c>
      <c r="M41" s="231">
        <v>110.8723046723433</v>
      </c>
      <c r="N41" s="231">
        <v>94.233998260500556</v>
      </c>
      <c r="O41" s="231">
        <v>105.75118777679</v>
      </c>
      <c r="P41" s="231">
        <v>91.610502577879174</v>
      </c>
      <c r="Q41" s="231">
        <v>103.59115841547521</v>
      </c>
      <c r="R41" s="231">
        <v>113.5246216697534</v>
      </c>
      <c r="S41" s="231">
        <v>110.3809215424529</v>
      </c>
      <c r="T41" s="231">
        <v>94.192848917655752</v>
      </c>
      <c r="U41" s="231">
        <v>91.861157853854479</v>
      </c>
      <c r="V41" s="231">
        <v>76.553597116003388</v>
      </c>
      <c r="W41" s="231">
        <v>91.231634185395635</v>
      </c>
      <c r="DA41" s="73" t="s">
        <v>199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200</v>
      </c>
    </row>
    <row r="43" spans="1:105" ht="12" customHeight="1" x14ac:dyDescent="0.25">
      <c r="A43" s="64" t="s">
        <v>33</v>
      </c>
      <c r="B43" s="231">
        <v>30.376290615456188</v>
      </c>
      <c r="C43" s="231">
        <v>44.182583524400961</v>
      </c>
      <c r="D43" s="231">
        <v>41.745328645305342</v>
      </c>
      <c r="E43" s="231">
        <v>38.782353947036732</v>
      </c>
      <c r="F43" s="231">
        <v>40.662176859164838</v>
      </c>
      <c r="G43" s="231">
        <v>40.399170041222057</v>
      </c>
      <c r="H43" s="231">
        <v>35.211087899410792</v>
      </c>
      <c r="I43" s="231">
        <v>29.15521151385358</v>
      </c>
      <c r="J43" s="231">
        <v>30.539705217654699</v>
      </c>
      <c r="K43" s="231">
        <v>23.687613102766718</v>
      </c>
      <c r="L43" s="231">
        <v>26.547052522878001</v>
      </c>
      <c r="M43" s="231">
        <v>31.017811810807508</v>
      </c>
      <c r="N43" s="231">
        <v>25.313204220296399</v>
      </c>
      <c r="O43" s="231">
        <v>29.14754421975471</v>
      </c>
      <c r="P43" s="231">
        <v>25.765860468115179</v>
      </c>
      <c r="Q43" s="231">
        <v>24.79205330056001</v>
      </c>
      <c r="R43" s="231">
        <v>26.492048349165142</v>
      </c>
      <c r="S43" s="231">
        <v>27.430395137841419</v>
      </c>
      <c r="T43" s="231">
        <v>27.38052111469149</v>
      </c>
      <c r="U43" s="231">
        <v>21.36176543119316</v>
      </c>
      <c r="V43" s="231">
        <v>14.616857817986279</v>
      </c>
      <c r="W43" s="231">
        <v>17.44126918636816</v>
      </c>
      <c r="DA43" s="73" t="s">
        <v>201</v>
      </c>
    </row>
    <row r="44" spans="1:105" ht="12" customHeight="1" x14ac:dyDescent="0.25">
      <c r="A44" s="64" t="s">
        <v>160</v>
      </c>
      <c r="B44" s="231">
        <v>11.03384323336684</v>
      </c>
      <c r="C44" s="231">
        <v>22.567458719827759</v>
      </c>
      <c r="D44" s="231">
        <v>14.59479557939518</v>
      </c>
      <c r="E44" s="231">
        <v>8.7908497823908718</v>
      </c>
      <c r="F44" s="231">
        <v>7.7165363059706893</v>
      </c>
      <c r="G44" s="231">
        <v>8.1810472484250827</v>
      </c>
      <c r="H44" s="231">
        <v>6.9168627387414041</v>
      </c>
      <c r="I44" s="231">
        <v>7.5052168195145041</v>
      </c>
      <c r="J44" s="231">
        <v>7.0372106714310343</v>
      </c>
      <c r="K44" s="231">
        <v>4.7755286412638762</v>
      </c>
      <c r="L44" s="231">
        <v>7.1640739366261421</v>
      </c>
      <c r="M44" s="231">
        <v>8.1428184469037319</v>
      </c>
      <c r="N44" s="231">
        <v>6.8066237183378568</v>
      </c>
      <c r="O44" s="231">
        <v>8.5924075280804306</v>
      </c>
      <c r="P44" s="231">
        <v>7.5981627453648466</v>
      </c>
      <c r="Q44" s="231">
        <v>10.04628981003072</v>
      </c>
      <c r="R44" s="231">
        <v>10.91744009887052</v>
      </c>
      <c r="S44" s="231">
        <v>10.95891233161435</v>
      </c>
      <c r="T44" s="231">
        <v>8.6798605667364548</v>
      </c>
      <c r="U44" s="231">
        <v>7.5067839819477236</v>
      </c>
      <c r="V44" s="231">
        <v>5.3799902996886679</v>
      </c>
      <c r="W44" s="231">
        <v>7.0467911465735256</v>
      </c>
      <c r="DA44" s="73" t="s">
        <v>202</v>
      </c>
    </row>
    <row r="45" spans="1:105" ht="12" customHeight="1" x14ac:dyDescent="0.25">
      <c r="A45" s="64" t="s">
        <v>70</v>
      </c>
      <c r="B45" s="231">
        <v>22.05610964870726</v>
      </c>
      <c r="C45" s="231">
        <v>19.91732231745296</v>
      </c>
      <c r="D45" s="231">
        <v>19.535374582244501</v>
      </c>
      <c r="E45" s="231">
        <v>17.850457475277508</v>
      </c>
      <c r="F45" s="231">
        <v>18.287362209105371</v>
      </c>
      <c r="G45" s="231">
        <v>17.060115137018741</v>
      </c>
      <c r="H45" s="231">
        <v>17.94250313917119</v>
      </c>
      <c r="I45" s="231">
        <v>10.55599121236628</v>
      </c>
      <c r="J45" s="231">
        <v>10.01441576342895</v>
      </c>
      <c r="K45" s="231">
        <v>7.6982183281063348</v>
      </c>
      <c r="L45" s="231">
        <v>5.3661488409490889</v>
      </c>
      <c r="M45" s="231">
        <v>6.8052444370804288</v>
      </c>
      <c r="N45" s="231">
        <v>4.8843661008749528</v>
      </c>
      <c r="O45" s="231">
        <v>6.4937638503137798</v>
      </c>
      <c r="P45" s="231">
        <v>7.1355502407390423</v>
      </c>
      <c r="Q45" s="231">
        <v>4.1727136812645096</v>
      </c>
      <c r="R45" s="231">
        <v>4.2015415690408453</v>
      </c>
      <c r="S45" s="231">
        <v>4.2503290317863449</v>
      </c>
      <c r="T45" s="231">
        <v>4.7430141297036084</v>
      </c>
      <c r="U45" s="231">
        <v>3.9806735633020929</v>
      </c>
      <c r="V45" s="231">
        <v>2.363681174753268</v>
      </c>
      <c r="W45" s="231">
        <v>3.0464022729567661</v>
      </c>
      <c r="DA45" s="73" t="s">
        <v>203</v>
      </c>
    </row>
    <row r="46" spans="1:105" ht="12" customHeight="1" x14ac:dyDescent="0.25">
      <c r="A46" s="64" t="s">
        <v>34</v>
      </c>
      <c r="B46" s="231">
        <v>310.93662276614373</v>
      </c>
      <c r="C46" s="231">
        <v>136.17050132715431</v>
      </c>
      <c r="D46" s="231">
        <v>124.6020931369128</v>
      </c>
      <c r="E46" s="231">
        <v>132.50296790981801</v>
      </c>
      <c r="F46" s="231">
        <v>132.41702001863939</v>
      </c>
      <c r="G46" s="231">
        <v>138.8161024508023</v>
      </c>
      <c r="H46" s="231">
        <v>144.91358069102299</v>
      </c>
      <c r="I46" s="231">
        <v>124.53672664545979</v>
      </c>
      <c r="J46" s="231">
        <v>120.3780880400021</v>
      </c>
      <c r="K46" s="231">
        <v>88.876923324329468</v>
      </c>
      <c r="L46" s="231">
        <v>157.83003852729061</v>
      </c>
      <c r="M46" s="231">
        <v>98.267258164573306</v>
      </c>
      <c r="N46" s="231">
        <v>96.763629328400015</v>
      </c>
      <c r="O46" s="231">
        <v>7.5251524143442809</v>
      </c>
      <c r="P46" s="231">
        <v>7.4217395153876371</v>
      </c>
      <c r="Q46" s="231">
        <v>8.8274509936816692</v>
      </c>
      <c r="R46" s="231">
        <v>9.4726846965602309</v>
      </c>
      <c r="S46" s="231">
        <v>11.70680824068792</v>
      </c>
      <c r="T46" s="231">
        <v>14.51828518993845</v>
      </c>
      <c r="U46" s="231">
        <v>16.03358754575412</v>
      </c>
      <c r="V46" s="231">
        <v>9.8197343430388724</v>
      </c>
      <c r="W46" s="231">
        <v>45.038514011343644</v>
      </c>
      <c r="DA46" s="73" t="s">
        <v>204</v>
      </c>
    </row>
    <row r="47" spans="1:105" ht="12" customHeight="1" x14ac:dyDescent="0.25">
      <c r="A47" s="64" t="s">
        <v>162</v>
      </c>
      <c r="B47" s="231">
        <v>251.63349187201919</v>
      </c>
      <c r="C47" s="231">
        <v>273.04113758833932</v>
      </c>
      <c r="D47" s="231">
        <v>280.16726531665779</v>
      </c>
      <c r="E47" s="231">
        <v>293.21221471215091</v>
      </c>
      <c r="F47" s="231">
        <v>289.78308610844459</v>
      </c>
      <c r="G47" s="231">
        <v>270.96191492540402</v>
      </c>
      <c r="H47" s="231">
        <v>275.96322395133268</v>
      </c>
      <c r="I47" s="231">
        <v>297.19584003141267</v>
      </c>
      <c r="J47" s="231">
        <v>277.94759794224427</v>
      </c>
      <c r="K47" s="231">
        <v>141.5127543522706</v>
      </c>
      <c r="L47" s="231">
        <v>212.6717044044623</v>
      </c>
      <c r="M47" s="231">
        <v>204.5241741332492</v>
      </c>
      <c r="N47" s="231">
        <v>173.69479465061499</v>
      </c>
      <c r="O47" s="231">
        <v>189.96183664873899</v>
      </c>
      <c r="P47" s="231">
        <v>194.5504413995732</v>
      </c>
      <c r="Q47" s="231">
        <v>195.5583950572223</v>
      </c>
      <c r="R47" s="231">
        <v>200.34436606535951</v>
      </c>
      <c r="S47" s="231">
        <v>205.9031999461547</v>
      </c>
      <c r="T47" s="231">
        <v>209.6983486234416</v>
      </c>
      <c r="U47" s="231">
        <v>190.45023409253571</v>
      </c>
      <c r="V47" s="231">
        <v>173.98533228024331</v>
      </c>
      <c r="W47" s="231">
        <v>182.32489695295109</v>
      </c>
      <c r="DA47" s="73" t="s">
        <v>205</v>
      </c>
    </row>
    <row r="48" spans="1:105" ht="12" customHeight="1" x14ac:dyDescent="0.25">
      <c r="A48" s="64" t="s">
        <v>36</v>
      </c>
      <c r="B48" s="231">
        <v>497.83981373554622</v>
      </c>
      <c r="C48" s="231">
        <v>446.91521289205889</v>
      </c>
      <c r="D48" s="231">
        <v>441.20626576339902</v>
      </c>
      <c r="E48" s="231">
        <v>448.01053139154351</v>
      </c>
      <c r="F48" s="231">
        <v>458.77840629513349</v>
      </c>
      <c r="G48" s="231">
        <v>426.86069130227349</v>
      </c>
      <c r="H48" s="231">
        <v>442.86143187960539</v>
      </c>
      <c r="I48" s="231">
        <v>408.92649951291122</v>
      </c>
      <c r="J48" s="231">
        <v>377.7952387480459</v>
      </c>
      <c r="K48" s="231">
        <v>260.05873007214109</v>
      </c>
      <c r="L48" s="231">
        <v>303.64875950909692</v>
      </c>
      <c r="M48" s="231">
        <v>301.35574943735429</v>
      </c>
      <c r="N48" s="231">
        <v>300.96349125764948</v>
      </c>
      <c r="O48" s="231">
        <v>304.02060558755568</v>
      </c>
      <c r="P48" s="231">
        <v>303.55325627055271</v>
      </c>
      <c r="Q48" s="231">
        <v>296.2000362810125</v>
      </c>
      <c r="R48" s="231">
        <v>288.22513596755891</v>
      </c>
      <c r="S48" s="231">
        <v>285.12177101120471</v>
      </c>
      <c r="T48" s="231">
        <v>298.03310601072718</v>
      </c>
      <c r="U48" s="231">
        <v>269.43323988935038</v>
      </c>
      <c r="V48" s="231">
        <v>244.1474044420697</v>
      </c>
      <c r="W48" s="231">
        <v>255.55217040235581</v>
      </c>
      <c r="DA48" s="73" t="s">
        <v>206</v>
      </c>
    </row>
    <row r="49" spans="1:105" ht="12" customHeight="1" x14ac:dyDescent="0.25">
      <c r="A49" s="64" t="s">
        <v>73</v>
      </c>
      <c r="B49" s="231">
        <v>5.5430399052964932</v>
      </c>
      <c r="C49" s="231">
        <v>12.373218141293769</v>
      </c>
      <c r="D49" s="231">
        <v>6.1279729556028624</v>
      </c>
      <c r="E49" s="231">
        <v>8.0658219117893637</v>
      </c>
      <c r="F49" s="231">
        <v>20.725424383761901</v>
      </c>
      <c r="G49" s="231">
        <v>16.745993853829749</v>
      </c>
      <c r="H49" s="231">
        <v>32.59720761273779</v>
      </c>
      <c r="I49" s="231">
        <v>23.156179142010579</v>
      </c>
      <c r="J49" s="231">
        <v>32.500815734917268</v>
      </c>
      <c r="K49" s="231">
        <v>36.082208736212927</v>
      </c>
      <c r="L49" s="231">
        <v>45.678103210481268</v>
      </c>
      <c r="M49" s="231">
        <v>37.319553518573429</v>
      </c>
      <c r="N49" s="231">
        <v>37.423728288102943</v>
      </c>
      <c r="O49" s="231">
        <v>36.697469243993993</v>
      </c>
      <c r="P49" s="231">
        <v>33.071083439773993</v>
      </c>
      <c r="Q49" s="231">
        <v>21.386589650802499</v>
      </c>
      <c r="R49" s="231">
        <v>5.9129972834476447</v>
      </c>
      <c r="S49" s="231">
        <v>7.2413890339227187</v>
      </c>
      <c r="T49" s="231">
        <v>9.9308436327922713</v>
      </c>
      <c r="U49" s="231">
        <v>8.5873892282138709</v>
      </c>
      <c r="V49" s="231">
        <v>14.920368418642919</v>
      </c>
      <c r="W49" s="231">
        <v>11.9452406741608</v>
      </c>
      <c r="DA49" s="73" t="s">
        <v>207</v>
      </c>
    </row>
    <row r="50" spans="1:105" ht="12" customHeight="1" x14ac:dyDescent="0.25">
      <c r="A50" s="64" t="s">
        <v>79</v>
      </c>
      <c r="B50" s="231">
        <v>287.55507442191839</v>
      </c>
      <c r="C50" s="231">
        <v>298.21913649903519</v>
      </c>
      <c r="D50" s="231">
        <v>289.72892274316638</v>
      </c>
      <c r="E50" s="231">
        <v>299.96909662218479</v>
      </c>
      <c r="F50" s="231">
        <v>197.55280318619461</v>
      </c>
      <c r="G50" s="231">
        <v>176.58307419476881</v>
      </c>
      <c r="H50" s="231">
        <v>158.62061927052289</v>
      </c>
      <c r="I50" s="231">
        <v>146.21117033873941</v>
      </c>
      <c r="J50" s="231">
        <v>135.579988989459</v>
      </c>
      <c r="K50" s="231">
        <v>282.20493572756533</v>
      </c>
      <c r="L50" s="231">
        <v>237.66391352452359</v>
      </c>
      <c r="M50" s="231">
        <v>289.47355844311619</v>
      </c>
      <c r="N50" s="231">
        <v>357.13058426210011</v>
      </c>
      <c r="O50" s="231">
        <v>278.8813698106278</v>
      </c>
      <c r="P50" s="231">
        <v>302.9833167073146</v>
      </c>
      <c r="Q50" s="231">
        <v>350.50189468932439</v>
      </c>
      <c r="R50" s="231">
        <v>360.63694656138779</v>
      </c>
      <c r="S50" s="231">
        <v>357.00466037084209</v>
      </c>
      <c r="T50" s="231">
        <v>308.98871081219329</v>
      </c>
      <c r="U50" s="231">
        <v>331.51679612532217</v>
      </c>
      <c r="V50" s="231">
        <v>315.98087767456008</v>
      </c>
      <c r="W50" s="231">
        <v>320.27673771977101</v>
      </c>
      <c r="DA50" s="73" t="s">
        <v>208</v>
      </c>
    </row>
    <row r="51" spans="1:105" ht="12" customHeight="1" x14ac:dyDescent="0.25">
      <c r="A51" s="61" t="s">
        <v>209</v>
      </c>
      <c r="B51" s="265">
        <v>955.12350427668287</v>
      </c>
      <c r="C51" s="265">
        <v>957.06674267289077</v>
      </c>
      <c r="D51" s="265">
        <v>946.56228858663269</v>
      </c>
      <c r="E51" s="265">
        <v>967.7974780661192</v>
      </c>
      <c r="F51" s="265">
        <v>1007.804269489481</v>
      </c>
      <c r="G51" s="265">
        <v>995.73527569862722</v>
      </c>
      <c r="H51" s="265">
        <v>992.36707923151164</v>
      </c>
      <c r="I51" s="265">
        <v>981.2792331674483</v>
      </c>
      <c r="J51" s="265">
        <v>908.13739322980825</v>
      </c>
      <c r="K51" s="265">
        <v>676.07366635768471</v>
      </c>
      <c r="L51" s="265">
        <v>833.19736161998446</v>
      </c>
      <c r="M51" s="265">
        <v>891.70861155607929</v>
      </c>
      <c r="N51" s="265">
        <v>868.20884878302377</v>
      </c>
      <c r="O51" s="265">
        <v>859.89754203989492</v>
      </c>
      <c r="P51" s="265">
        <v>874.30240465731083</v>
      </c>
      <c r="Q51" s="265">
        <v>854.77942708958199</v>
      </c>
      <c r="R51" s="265">
        <v>898.40577595584239</v>
      </c>
      <c r="S51" s="265">
        <v>870.90270550410776</v>
      </c>
      <c r="T51" s="265">
        <v>870.83619410007611</v>
      </c>
      <c r="U51" s="265">
        <v>818.53608907943442</v>
      </c>
      <c r="V51" s="265">
        <v>692.55427921893431</v>
      </c>
      <c r="W51" s="265">
        <v>776.03395577226456</v>
      </c>
      <c r="DA51" s="74" t="s">
        <v>210</v>
      </c>
    </row>
    <row r="52" spans="1:105" ht="12" hidden="1" customHeight="1" x14ac:dyDescent="0.25">
      <c r="A52" s="53"/>
      <c r="B52" s="266"/>
      <c r="C52" s="266"/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6"/>
      <c r="O52" s="266"/>
      <c r="P52" s="266"/>
      <c r="Q52" s="266"/>
      <c r="R52" s="266"/>
      <c r="S52" s="266"/>
      <c r="T52" s="266"/>
      <c r="U52" s="266"/>
      <c r="V52" s="266"/>
      <c r="W52" s="266"/>
      <c r="DA52" s="75"/>
    </row>
    <row r="54" spans="1:105" ht="15" customHeight="1" x14ac:dyDescent="0.25">
      <c r="A54" s="34" t="s">
        <v>42</v>
      </c>
      <c r="B54" s="225">
        <v>8760.0954373213553</v>
      </c>
      <c r="C54" s="225">
        <v>8883.9665919186937</v>
      </c>
      <c r="D54" s="225">
        <v>8658.8585980429943</v>
      </c>
      <c r="E54" s="225">
        <v>9065.2796063803016</v>
      </c>
      <c r="F54" s="225">
        <v>9375.2820303488024</v>
      </c>
      <c r="G54" s="225">
        <v>9052.9716058152699</v>
      </c>
      <c r="H54" s="225">
        <v>9584.0942455746535</v>
      </c>
      <c r="I54" s="225">
        <v>9389.1130384343778</v>
      </c>
      <c r="J54" s="225">
        <v>9192.4708317066616</v>
      </c>
      <c r="K54" s="225">
        <v>7226.4830460470748</v>
      </c>
      <c r="L54" s="225">
        <v>7740.0906434947756</v>
      </c>
      <c r="M54" s="225">
        <v>8136.0436788558463</v>
      </c>
      <c r="N54" s="225">
        <v>7853.807225478361</v>
      </c>
      <c r="O54" s="225">
        <v>7241.4776284695281</v>
      </c>
      <c r="P54" s="225">
        <v>7150.1205303745037</v>
      </c>
      <c r="Q54" s="225">
        <v>7362.1457531718024</v>
      </c>
      <c r="R54" s="225">
        <v>7282.0641903886008</v>
      </c>
      <c r="S54" s="225">
        <v>7616.9369014559807</v>
      </c>
      <c r="T54" s="225">
        <v>7869.0502372936271</v>
      </c>
      <c r="U54" s="225">
        <v>7486.2579105491895</v>
      </c>
      <c r="V54" s="225">
        <v>7014.5038480278563</v>
      </c>
      <c r="W54" s="225">
        <v>7626.9805665125796</v>
      </c>
      <c r="DA54" s="89" t="s">
        <v>211</v>
      </c>
    </row>
    <row r="55" spans="1:105" ht="12" customHeight="1" x14ac:dyDescent="0.25">
      <c r="A55" s="55" t="s">
        <v>92</v>
      </c>
      <c r="B55" s="261">
        <v>22.053784077727911</v>
      </c>
      <c r="C55" s="261">
        <v>22.50275174151913</v>
      </c>
      <c r="D55" s="261">
        <v>22.016706720679409</v>
      </c>
      <c r="E55" s="261">
        <v>22.887699401396819</v>
      </c>
      <c r="F55" s="261">
        <v>23.850042152333192</v>
      </c>
      <c r="G55" s="261">
        <v>23.201526671022101</v>
      </c>
      <c r="H55" s="261">
        <v>24.578547077253241</v>
      </c>
      <c r="I55" s="261">
        <v>24.204965281535738</v>
      </c>
      <c r="J55" s="261">
        <v>23.927382530383952</v>
      </c>
      <c r="K55" s="261">
        <v>18.348646977498621</v>
      </c>
      <c r="L55" s="261">
        <v>20.170732554714512</v>
      </c>
      <c r="M55" s="261">
        <v>21.432484415460209</v>
      </c>
      <c r="N55" s="261">
        <v>20.59654560906035</v>
      </c>
      <c r="O55" s="261">
        <v>19.208863796266112</v>
      </c>
      <c r="P55" s="261">
        <v>18.955088208454331</v>
      </c>
      <c r="Q55" s="261">
        <v>19.321379959824799</v>
      </c>
      <c r="R55" s="261">
        <v>19.27669622414037</v>
      </c>
      <c r="S55" s="261">
        <v>20.080184951971049</v>
      </c>
      <c r="T55" s="261">
        <v>20.86497364916336</v>
      </c>
      <c r="U55" s="261">
        <v>19.789545690383971</v>
      </c>
      <c r="V55" s="261">
        <v>18.378110819771859</v>
      </c>
      <c r="W55" s="261">
        <v>20.111892968826471</v>
      </c>
      <c r="DA55" s="67" t="s">
        <v>212</v>
      </c>
    </row>
    <row r="56" spans="1:105" ht="12" customHeight="1" x14ac:dyDescent="0.25">
      <c r="A56" s="202" t="s">
        <v>93</v>
      </c>
      <c r="B56" s="226">
        <v>16.295409545818231</v>
      </c>
      <c r="C56" s="226">
        <v>16.62714907534847</v>
      </c>
      <c r="D56" s="226">
        <v>16.26801330779157</v>
      </c>
      <c r="E56" s="226">
        <v>16.91158460574556</v>
      </c>
      <c r="F56" s="226">
        <v>17.622653925853509</v>
      </c>
      <c r="G56" s="226">
        <v>17.14346970388409</v>
      </c>
      <c r="H56" s="226">
        <v>18.160941870719469</v>
      </c>
      <c r="I56" s="226">
        <v>17.884904509574412</v>
      </c>
      <c r="J56" s="226">
        <v>17.679800270005771</v>
      </c>
      <c r="K56" s="226">
        <v>13.55770583661142</v>
      </c>
      <c r="L56" s="226">
        <v>14.90403400431336</v>
      </c>
      <c r="M56" s="226">
        <v>15.836334930248951</v>
      </c>
      <c r="N56" s="226">
        <v>15.218664730997981</v>
      </c>
      <c r="O56" s="226">
        <v>14.193314914428299</v>
      </c>
      <c r="P56" s="226">
        <v>14.00580164588678</v>
      </c>
      <c r="Q56" s="226">
        <v>14.27645243673517</v>
      </c>
      <c r="R56" s="226">
        <v>14.24343589089213</v>
      </c>
      <c r="S56" s="226">
        <v>14.837128920591841</v>
      </c>
      <c r="T56" s="226">
        <v>15.417004609163261</v>
      </c>
      <c r="U56" s="226">
        <v>14.622377303320009</v>
      </c>
      <c r="V56" s="226">
        <v>13.579476493970891</v>
      </c>
      <c r="W56" s="226">
        <v>14.86055778516781</v>
      </c>
      <c r="DA56" s="174" t="s">
        <v>213</v>
      </c>
    </row>
    <row r="57" spans="1:105" ht="12" customHeight="1" x14ac:dyDescent="0.25">
      <c r="A57" s="202" t="s">
        <v>94</v>
      </c>
      <c r="B57" s="226">
        <v>407.38523864545567</v>
      </c>
      <c r="C57" s="226">
        <v>415.67872688371187</v>
      </c>
      <c r="D57" s="226">
        <v>406.70033269478938</v>
      </c>
      <c r="E57" s="226">
        <v>422.78961514363908</v>
      </c>
      <c r="F57" s="226">
        <v>440.56634814633782</v>
      </c>
      <c r="G57" s="226">
        <v>428.58674259710227</v>
      </c>
      <c r="H57" s="226">
        <v>454.02354676798677</v>
      </c>
      <c r="I57" s="226">
        <v>447.12261273936031</v>
      </c>
      <c r="J57" s="226">
        <v>441.99500675014423</v>
      </c>
      <c r="K57" s="226">
        <v>338.94264591528571</v>
      </c>
      <c r="L57" s="226">
        <v>372.60085010783399</v>
      </c>
      <c r="M57" s="226">
        <v>395.9083732562238</v>
      </c>
      <c r="N57" s="226">
        <v>380.4666182749495</v>
      </c>
      <c r="O57" s="226">
        <v>354.83287286070743</v>
      </c>
      <c r="P57" s="226">
        <v>350.14504114716948</v>
      </c>
      <c r="Q57" s="226">
        <v>356.9113109183794</v>
      </c>
      <c r="R57" s="226">
        <v>356.08589727230321</v>
      </c>
      <c r="S57" s="226">
        <v>370.928223014796</v>
      </c>
      <c r="T57" s="226">
        <v>385.42511522908143</v>
      </c>
      <c r="U57" s="226">
        <v>365.55943258300027</v>
      </c>
      <c r="V57" s="226">
        <v>339.48691234927219</v>
      </c>
      <c r="W57" s="226">
        <v>371.51394462919518</v>
      </c>
      <c r="DA57" s="174" t="s">
        <v>214</v>
      </c>
    </row>
    <row r="58" spans="1:105" ht="12" customHeight="1" x14ac:dyDescent="0.25">
      <c r="A58" s="202" t="s">
        <v>95</v>
      </c>
      <c r="B58" s="226">
        <v>10.184630966136391</v>
      </c>
      <c r="C58" s="226">
        <v>10.391968172092801</v>
      </c>
      <c r="D58" s="226">
        <v>10.167508317369739</v>
      </c>
      <c r="E58" s="226">
        <v>10.56974037859098</v>
      </c>
      <c r="F58" s="226">
        <v>11.014158703658451</v>
      </c>
      <c r="G58" s="226">
        <v>10.71466856492756</v>
      </c>
      <c r="H58" s="226">
        <v>11.35058866919967</v>
      </c>
      <c r="I58" s="226">
        <v>11.178065318484011</v>
      </c>
      <c r="J58" s="226">
        <v>11.04987516875361</v>
      </c>
      <c r="K58" s="226">
        <v>8.4735661478821438</v>
      </c>
      <c r="L58" s="226">
        <v>9.3150212526958516</v>
      </c>
      <c r="M58" s="226">
        <v>9.8977093314055971</v>
      </c>
      <c r="N58" s="226">
        <v>9.5116654568737413</v>
      </c>
      <c r="O58" s="226">
        <v>8.8708218215176888</v>
      </c>
      <c r="P58" s="226">
        <v>8.7536260286792409</v>
      </c>
      <c r="Q58" s="226">
        <v>8.9227827729594864</v>
      </c>
      <c r="R58" s="226">
        <v>8.9021474318075828</v>
      </c>
      <c r="S58" s="226">
        <v>9.2732055753699019</v>
      </c>
      <c r="T58" s="226">
        <v>9.6356278807270375</v>
      </c>
      <c r="U58" s="226">
        <v>9.13898581457501</v>
      </c>
      <c r="V58" s="226">
        <v>8.4871728087318079</v>
      </c>
      <c r="W58" s="226">
        <v>9.2878486157298816</v>
      </c>
      <c r="DA58" s="174" t="s">
        <v>215</v>
      </c>
    </row>
    <row r="59" spans="1:105" ht="12" customHeight="1" x14ac:dyDescent="0.25">
      <c r="A59" s="56" t="s">
        <v>96</v>
      </c>
      <c r="B59" s="262">
        <v>17.82370157765228</v>
      </c>
      <c r="C59" s="262">
        <v>18.19049368740518</v>
      </c>
      <c r="D59" s="262">
        <v>17.423010966500719</v>
      </c>
      <c r="E59" s="262">
        <v>18.206023831680849</v>
      </c>
      <c r="F59" s="262">
        <v>18.852753802888209</v>
      </c>
      <c r="G59" s="262">
        <v>18.336458979134619</v>
      </c>
      <c r="H59" s="262">
        <v>19.383320655994041</v>
      </c>
      <c r="I59" s="262">
        <v>19.12973876124726</v>
      </c>
      <c r="J59" s="262">
        <v>18.861957995919589</v>
      </c>
      <c r="K59" s="262">
        <v>14.55717918856682</v>
      </c>
      <c r="L59" s="262">
        <v>15.707906605296341</v>
      </c>
      <c r="M59" s="262">
        <v>16.526197902779849</v>
      </c>
      <c r="N59" s="262">
        <v>16.263415526092761</v>
      </c>
      <c r="O59" s="262">
        <v>15.424995565313029</v>
      </c>
      <c r="P59" s="262">
        <v>19.687009372022711</v>
      </c>
      <c r="Q59" s="262">
        <v>21.326897662140119</v>
      </c>
      <c r="R59" s="262">
        <v>21.37878601245605</v>
      </c>
      <c r="S59" s="262">
        <v>23.198886127913049</v>
      </c>
      <c r="T59" s="262">
        <v>24.608130244008191</v>
      </c>
      <c r="U59" s="262">
        <v>24.798152143648849</v>
      </c>
      <c r="V59" s="262">
        <v>25.267729620146</v>
      </c>
      <c r="W59" s="262">
        <v>28.338101247952451</v>
      </c>
      <c r="DA59" s="68" t="s">
        <v>216</v>
      </c>
    </row>
    <row r="60" spans="1:105" ht="12" customHeight="1" x14ac:dyDescent="0.25">
      <c r="A60" s="37" t="s">
        <v>160</v>
      </c>
      <c r="B60" s="228">
        <v>0.57330249305288417</v>
      </c>
      <c r="C60" s="228">
        <v>0.61746843305626764</v>
      </c>
      <c r="D60" s="228">
        <v>0.51369951827282545</v>
      </c>
      <c r="E60" s="228">
        <v>0.48585773325729198</v>
      </c>
      <c r="F60" s="228">
        <v>0.42146254004316519</v>
      </c>
      <c r="G60" s="228">
        <v>0.42429568956059849</v>
      </c>
      <c r="H60" s="228">
        <v>0.33123063002595321</v>
      </c>
      <c r="I60" s="228">
        <v>0.29892401579743122</v>
      </c>
      <c r="J60" s="228">
        <v>0.27584578489030342</v>
      </c>
      <c r="K60" s="228">
        <v>0.27343318444852632</v>
      </c>
      <c r="L60" s="228">
        <v>0.33165892521136098</v>
      </c>
      <c r="M60" s="228">
        <v>0.27943598728326352</v>
      </c>
      <c r="N60" s="228">
        <v>0.24157457412511241</v>
      </c>
      <c r="O60" s="228">
        <v>0.2120566666371356</v>
      </c>
      <c r="P60" s="228">
        <v>0.1714859277727501</v>
      </c>
      <c r="Q60" s="228">
        <v>0.20407635413122421</v>
      </c>
      <c r="R60" s="228">
        <v>0.1660360899913155</v>
      </c>
      <c r="S60" s="228">
        <v>0.18671783252054211</v>
      </c>
      <c r="T60" s="228">
        <v>0.15687841014888379</v>
      </c>
      <c r="U60" s="228">
        <v>0.14617602355069709</v>
      </c>
      <c r="V60" s="228">
        <v>0.12597354723515</v>
      </c>
      <c r="W60" s="228">
        <v>0.2059003909039083</v>
      </c>
      <c r="DA60" s="69" t="s">
        <v>217</v>
      </c>
    </row>
    <row r="61" spans="1:105" ht="12" customHeight="1" x14ac:dyDescent="0.25">
      <c r="A61" s="37" t="s">
        <v>162</v>
      </c>
      <c r="B61" s="228">
        <v>9.0756053795186098</v>
      </c>
      <c r="C61" s="228">
        <v>9.3523857919700415</v>
      </c>
      <c r="D61" s="228">
        <v>9.0034905750754248</v>
      </c>
      <c r="E61" s="228">
        <v>9.6944551018742526</v>
      </c>
      <c r="F61" s="228">
        <v>10.194255533668491</v>
      </c>
      <c r="G61" s="228">
        <v>9.433311522190122</v>
      </c>
      <c r="H61" s="228">
        <v>9.7173384861555938</v>
      </c>
      <c r="I61" s="228">
        <v>9.5733867719654899</v>
      </c>
      <c r="J61" s="228">
        <v>9.3962908486910148</v>
      </c>
      <c r="K61" s="228">
        <v>7.1311231921208451</v>
      </c>
      <c r="L61" s="228">
        <v>7.3135507544379266</v>
      </c>
      <c r="M61" s="228">
        <v>7.4173043084258117</v>
      </c>
      <c r="N61" s="228">
        <v>7.0957506912648416</v>
      </c>
      <c r="O61" s="228">
        <v>6.6944391805593542</v>
      </c>
      <c r="P61" s="228">
        <v>6.2613880582785546</v>
      </c>
      <c r="Q61" s="228">
        <v>6.5817828826829086</v>
      </c>
      <c r="R61" s="228">
        <v>6.2833598067914034</v>
      </c>
      <c r="S61" s="228">
        <v>6.8447457306893789</v>
      </c>
      <c r="T61" s="228">
        <v>7.1575160846729338</v>
      </c>
      <c r="U61" s="228">
        <v>6.748189826322613</v>
      </c>
      <c r="V61" s="228">
        <v>6.5743624998908681</v>
      </c>
      <c r="W61" s="228">
        <v>6.7652241836025091</v>
      </c>
      <c r="DA61" s="69" t="s">
        <v>218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3.8275275365756538E-4</v>
      </c>
      <c r="F62" s="228">
        <v>3.7819011032181839E-4</v>
      </c>
      <c r="G62" s="228">
        <v>3.7492368369060878E-4</v>
      </c>
      <c r="H62" s="228">
        <v>4.3972416296239559E-4</v>
      </c>
      <c r="I62" s="228">
        <v>4.1126597996944599E-4</v>
      </c>
      <c r="J62" s="228">
        <v>4.116785763484855E-4</v>
      </c>
      <c r="K62" s="228">
        <v>1.38012129260232E-3</v>
      </c>
      <c r="L62" s="228">
        <v>1.294347137779791E-3</v>
      </c>
      <c r="M62" s="228">
        <v>1.273392866138901E-3</v>
      </c>
      <c r="N62" s="228">
        <v>1.22148065742152E-3</v>
      </c>
      <c r="O62" s="228">
        <v>1.1064196471336359E-3</v>
      </c>
      <c r="P62" s="228">
        <v>1.105151644496503E-3</v>
      </c>
      <c r="Q62" s="228">
        <v>1.043404771487679E-3</v>
      </c>
      <c r="R62" s="228">
        <v>9.8391797387408397E-4</v>
      </c>
      <c r="S62" s="228">
        <v>9.8254671740970927E-4</v>
      </c>
      <c r="T62" s="228">
        <v>9.3956415415325911E-4</v>
      </c>
      <c r="U62" s="228">
        <v>3.0766343111579271E-3</v>
      </c>
      <c r="V62" s="228">
        <v>3.2455107247539318E-3</v>
      </c>
      <c r="W62" s="228">
        <v>3.3607386543452072E-3</v>
      </c>
      <c r="DA62" s="69" t="s">
        <v>219</v>
      </c>
    </row>
    <row r="63" spans="1:105" ht="12" customHeight="1" x14ac:dyDescent="0.25">
      <c r="A63" s="37" t="s">
        <v>78</v>
      </c>
      <c r="B63" s="228">
        <v>1.1437354414392991</v>
      </c>
      <c r="C63" s="228">
        <v>1.180916701616419</v>
      </c>
      <c r="D63" s="228">
        <v>0.87195594996755743</v>
      </c>
      <c r="E63" s="228">
        <v>0.83438808961828637</v>
      </c>
      <c r="F63" s="228">
        <v>0.82772738854776085</v>
      </c>
      <c r="G63" s="228">
        <v>0.93926202171701223</v>
      </c>
      <c r="H63" s="228">
        <v>1.03368965509618</v>
      </c>
      <c r="I63" s="228">
        <v>1.072324369254323</v>
      </c>
      <c r="J63" s="228">
        <v>1.091082233072832</v>
      </c>
      <c r="K63" s="228">
        <v>0.7229281837460716</v>
      </c>
      <c r="L63" s="228">
        <v>0.82785453591703773</v>
      </c>
      <c r="M63" s="228">
        <v>1.018083466207222</v>
      </c>
      <c r="N63" s="228">
        <v>1.427577781335142</v>
      </c>
      <c r="O63" s="228">
        <v>1.6083411520179709</v>
      </c>
      <c r="P63" s="228">
        <v>7.3115274701773183</v>
      </c>
      <c r="Q63" s="228">
        <v>8.6976042646026848</v>
      </c>
      <c r="R63" s="228">
        <v>8.9624233397603703</v>
      </c>
      <c r="S63" s="228">
        <v>10.169615207256101</v>
      </c>
      <c r="T63" s="228">
        <v>11.104944836381071</v>
      </c>
      <c r="U63" s="228">
        <v>12.09247200566087</v>
      </c>
      <c r="V63" s="228">
        <v>13.39694916448515</v>
      </c>
      <c r="W63" s="228">
        <v>15.626571676293191</v>
      </c>
      <c r="DA63" s="69" t="s">
        <v>220</v>
      </c>
    </row>
    <row r="64" spans="1:105" ht="12" customHeight="1" x14ac:dyDescent="0.25">
      <c r="A64" s="37" t="s">
        <v>38</v>
      </c>
      <c r="B64" s="228">
        <v>7.0310582636414827</v>
      </c>
      <c r="C64" s="228">
        <v>7.0397227607624533</v>
      </c>
      <c r="D64" s="228">
        <v>7.0338649231849084</v>
      </c>
      <c r="E64" s="228">
        <v>7.1909401541773574</v>
      </c>
      <c r="F64" s="228">
        <v>7.4089301505184624</v>
      </c>
      <c r="G64" s="228">
        <v>7.5392148219832</v>
      </c>
      <c r="H64" s="228">
        <v>8.3006221605533455</v>
      </c>
      <c r="I64" s="228">
        <v>8.1846923382500503</v>
      </c>
      <c r="J64" s="228">
        <v>8.0983274506890943</v>
      </c>
      <c r="K64" s="228">
        <v>6.4283145069587802</v>
      </c>
      <c r="L64" s="228">
        <v>7.2335480425922301</v>
      </c>
      <c r="M64" s="228">
        <v>7.8101007479974092</v>
      </c>
      <c r="N64" s="228">
        <v>7.4972909987102421</v>
      </c>
      <c r="O64" s="228">
        <v>6.9090521464514323</v>
      </c>
      <c r="P64" s="228">
        <v>5.941502764149595</v>
      </c>
      <c r="Q64" s="228">
        <v>5.8423907559518113</v>
      </c>
      <c r="R64" s="228">
        <v>5.9659828579390899</v>
      </c>
      <c r="S64" s="228">
        <v>5.9968248107296196</v>
      </c>
      <c r="T64" s="228">
        <v>6.1878513486511446</v>
      </c>
      <c r="U64" s="228">
        <v>5.808237653803519</v>
      </c>
      <c r="V64" s="228">
        <v>5.1671988978100751</v>
      </c>
      <c r="W64" s="228">
        <v>5.7370442584984973</v>
      </c>
      <c r="DA64" s="69" t="s">
        <v>221</v>
      </c>
    </row>
    <row r="65" spans="1:105" ht="12" customHeight="1" x14ac:dyDescent="0.25">
      <c r="A65" s="57" t="s">
        <v>222</v>
      </c>
      <c r="B65" s="263">
        <v>1184.2695387988049</v>
      </c>
      <c r="C65" s="263">
        <v>1163.2157958550611</v>
      </c>
      <c r="D65" s="263">
        <v>1130.1407438359979</v>
      </c>
      <c r="E65" s="263">
        <v>1188.5824519937371</v>
      </c>
      <c r="F65" s="263">
        <v>1220.700189413368</v>
      </c>
      <c r="G65" s="263">
        <v>1174.630856588298</v>
      </c>
      <c r="H65" s="263">
        <v>1257.690219369779</v>
      </c>
      <c r="I65" s="263">
        <v>1219.1262103680631</v>
      </c>
      <c r="J65" s="263">
        <v>1174.7157655448709</v>
      </c>
      <c r="K65" s="263">
        <v>919.54436809654931</v>
      </c>
      <c r="L65" s="263">
        <v>957.39719321562416</v>
      </c>
      <c r="M65" s="263">
        <v>1047.1092139560139</v>
      </c>
      <c r="N65" s="263">
        <v>1006.577456601334</v>
      </c>
      <c r="O65" s="263">
        <v>926.56455929592676</v>
      </c>
      <c r="P65" s="263">
        <v>919.13390595727071</v>
      </c>
      <c r="Q65" s="263">
        <v>946.76799504219855</v>
      </c>
      <c r="R65" s="263">
        <v>919.65048038788166</v>
      </c>
      <c r="S65" s="263">
        <v>962.11825531961233</v>
      </c>
      <c r="T65" s="263">
        <v>1006.197703070049</v>
      </c>
      <c r="U65" s="263">
        <v>953.17358147444361</v>
      </c>
      <c r="V65" s="263">
        <v>896.21676975614571</v>
      </c>
      <c r="W65" s="263">
        <v>977.1247594393252</v>
      </c>
      <c r="DA65" s="70" t="s">
        <v>223</v>
      </c>
    </row>
    <row r="66" spans="1:105" ht="12" customHeight="1" x14ac:dyDescent="0.25">
      <c r="A66" s="18" t="s">
        <v>30</v>
      </c>
      <c r="B66" s="232">
        <v>103.8567694703424</v>
      </c>
      <c r="C66" s="232">
        <v>87.322058629356363</v>
      </c>
      <c r="D66" s="232">
        <v>84.619864190091903</v>
      </c>
      <c r="E66" s="232">
        <v>100.1773792829064</v>
      </c>
      <c r="F66" s="232">
        <v>110.5707179431232</v>
      </c>
      <c r="G66" s="232">
        <v>116.74173226216099</v>
      </c>
      <c r="H66" s="232">
        <v>122.6238923422295</v>
      </c>
      <c r="I66" s="232">
        <v>125.3979357742392</v>
      </c>
      <c r="J66" s="232">
        <v>98.905864090469237</v>
      </c>
      <c r="K66" s="232">
        <v>80.626710758612177</v>
      </c>
      <c r="L66" s="232">
        <v>77.028221361836174</v>
      </c>
      <c r="M66" s="232">
        <v>149.60479840820159</v>
      </c>
      <c r="N66" s="232">
        <v>117.17844824525019</v>
      </c>
      <c r="O66" s="232">
        <v>102.805542636092</v>
      </c>
      <c r="P66" s="232">
        <v>97.175139947211278</v>
      </c>
      <c r="Q66" s="232">
        <v>92.222060530789108</v>
      </c>
      <c r="R66" s="232">
        <v>92.928580004992213</v>
      </c>
      <c r="S66" s="232">
        <v>93.041856383964884</v>
      </c>
      <c r="T66" s="232">
        <v>89.914102416414053</v>
      </c>
      <c r="U66" s="232">
        <v>85.093600041254007</v>
      </c>
      <c r="V66" s="232">
        <v>67.781300826875906</v>
      </c>
      <c r="W66" s="232">
        <v>86.09685292486661</v>
      </c>
      <c r="DA66" s="71" t="s">
        <v>224</v>
      </c>
    </row>
    <row r="67" spans="1:105" ht="12" customHeight="1" x14ac:dyDescent="0.25">
      <c r="A67" s="18" t="s">
        <v>70</v>
      </c>
      <c r="B67" s="232">
        <v>52.72840437180821</v>
      </c>
      <c r="C67" s="232">
        <v>51.436717067018229</v>
      </c>
      <c r="D67" s="232">
        <v>53.043841600740762</v>
      </c>
      <c r="E67" s="232">
        <v>51.461117807194221</v>
      </c>
      <c r="F67" s="232">
        <v>43.676847821411933</v>
      </c>
      <c r="G67" s="232">
        <v>40.4450387100445</v>
      </c>
      <c r="H67" s="232">
        <v>60.693946477190849</v>
      </c>
      <c r="I67" s="232">
        <v>44.118121960248267</v>
      </c>
      <c r="J67" s="232">
        <v>37.526679987960208</v>
      </c>
      <c r="K67" s="232">
        <v>44.721190081563407</v>
      </c>
      <c r="L67" s="232">
        <v>27.774358916800509</v>
      </c>
      <c r="M67" s="232">
        <v>22.853525790102729</v>
      </c>
      <c r="N67" s="232">
        <v>19.337304494302462</v>
      </c>
      <c r="O67" s="232">
        <v>19.934310300878678</v>
      </c>
      <c r="P67" s="232">
        <v>25.834058796185499</v>
      </c>
      <c r="Q67" s="232">
        <v>21.92136182164894</v>
      </c>
      <c r="R67" s="232">
        <v>18.974954958074889</v>
      </c>
      <c r="S67" s="232">
        <v>17.010913697261579</v>
      </c>
      <c r="T67" s="232">
        <v>20.466106122078681</v>
      </c>
      <c r="U67" s="232">
        <v>18.5220381466807</v>
      </c>
      <c r="V67" s="232">
        <v>14.794793590526149</v>
      </c>
      <c r="W67" s="232">
        <v>20.451041977091592</v>
      </c>
      <c r="DA67" s="71" t="s">
        <v>225</v>
      </c>
    </row>
    <row r="68" spans="1:105" ht="12" customHeight="1" x14ac:dyDescent="0.25">
      <c r="A68" s="18" t="s">
        <v>162</v>
      </c>
      <c r="B68" s="232">
        <v>577.10050225372379</v>
      </c>
      <c r="C68" s="232">
        <v>644.00676412086386</v>
      </c>
      <c r="D68" s="232">
        <v>635.24094645099899</v>
      </c>
      <c r="E68" s="232">
        <v>691.98114747613135</v>
      </c>
      <c r="F68" s="232">
        <v>731.21530455183995</v>
      </c>
      <c r="G68" s="232">
        <v>693.33386174176746</v>
      </c>
      <c r="H68" s="232">
        <v>708.45015785611201</v>
      </c>
      <c r="I68" s="232">
        <v>709.17811287674681</v>
      </c>
      <c r="J68" s="232">
        <v>715.0080685616449</v>
      </c>
      <c r="K68" s="232">
        <v>553.7991157240441</v>
      </c>
      <c r="L68" s="232">
        <v>586.4548224282828</v>
      </c>
      <c r="M68" s="232">
        <v>581.20200380574499</v>
      </c>
      <c r="N68" s="232">
        <v>534.05192949644743</v>
      </c>
      <c r="O68" s="232">
        <v>510.81143079766451</v>
      </c>
      <c r="P68" s="232">
        <v>489.54155509784158</v>
      </c>
      <c r="Q68" s="232">
        <v>536.02717900316634</v>
      </c>
      <c r="R68" s="232">
        <v>521.831577405806</v>
      </c>
      <c r="S68" s="232">
        <v>580.28498396245675</v>
      </c>
      <c r="T68" s="232">
        <v>618.72880959979182</v>
      </c>
      <c r="U68" s="232">
        <v>604.90008487106093</v>
      </c>
      <c r="V68" s="232">
        <v>587.65310117834463</v>
      </c>
      <c r="W68" s="232">
        <v>622.6636182094453</v>
      </c>
      <c r="DA68" s="71" t="s">
        <v>226</v>
      </c>
    </row>
    <row r="69" spans="1:105" ht="12" customHeight="1" x14ac:dyDescent="0.25">
      <c r="A69" s="18" t="s">
        <v>36</v>
      </c>
      <c r="B69" s="232">
        <v>450.58386270293028</v>
      </c>
      <c r="C69" s="232">
        <v>380.45025603782273</v>
      </c>
      <c r="D69" s="232">
        <v>357.23609159416611</v>
      </c>
      <c r="E69" s="232">
        <v>344.96280742750469</v>
      </c>
      <c r="F69" s="232">
        <v>335.23731909699308</v>
      </c>
      <c r="G69" s="232">
        <v>324.11022387432541</v>
      </c>
      <c r="H69" s="232">
        <v>365.92222269424713</v>
      </c>
      <c r="I69" s="232">
        <v>340.43203975682832</v>
      </c>
      <c r="J69" s="232">
        <v>323.27515290479658</v>
      </c>
      <c r="K69" s="232">
        <v>240.39735153232959</v>
      </c>
      <c r="L69" s="232">
        <v>266.13979050870472</v>
      </c>
      <c r="M69" s="232">
        <v>293.44888595196448</v>
      </c>
      <c r="N69" s="232">
        <v>336.00977436533412</v>
      </c>
      <c r="O69" s="232">
        <v>293.01327556129161</v>
      </c>
      <c r="P69" s="232">
        <v>306.58315211603252</v>
      </c>
      <c r="Q69" s="232">
        <v>296.59739368659422</v>
      </c>
      <c r="R69" s="232">
        <v>285.9153680190085</v>
      </c>
      <c r="S69" s="232">
        <v>271.78050127592923</v>
      </c>
      <c r="T69" s="232">
        <v>277.08868493176408</v>
      </c>
      <c r="U69" s="232">
        <v>244.65785841544789</v>
      </c>
      <c r="V69" s="232">
        <v>225.98757416039891</v>
      </c>
      <c r="W69" s="232">
        <v>247.91324632792171</v>
      </c>
      <c r="DA69" s="71" t="s">
        <v>227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3025.6736793124742</v>
      </c>
      <c r="C71" s="263">
        <v>3087.2698951096249</v>
      </c>
      <c r="D71" s="263">
        <v>3020.5868432881098</v>
      </c>
      <c r="E71" s="263">
        <v>3140.0828726149748</v>
      </c>
      <c r="F71" s="263">
        <v>3272.1116945950489</v>
      </c>
      <c r="G71" s="263">
        <v>3183.1384727881282</v>
      </c>
      <c r="H71" s="263">
        <v>3372.059085428813</v>
      </c>
      <c r="I71" s="263">
        <v>3320.805450116663</v>
      </c>
      <c r="J71" s="263">
        <v>3282.7224244993358</v>
      </c>
      <c r="K71" s="263">
        <v>2517.3465929994541</v>
      </c>
      <c r="L71" s="263">
        <v>2767.3280180921479</v>
      </c>
      <c r="M71" s="263">
        <v>2940.4343376891211</v>
      </c>
      <c r="N71" s="263">
        <v>2825.7475322354371</v>
      </c>
      <c r="O71" s="263">
        <v>2635.3642256140402</v>
      </c>
      <c r="P71" s="263">
        <v>2600.5474289233721</v>
      </c>
      <c r="Q71" s="263">
        <v>2650.8009050236542</v>
      </c>
      <c r="R71" s="263">
        <v>2644.6705102361998</v>
      </c>
      <c r="S71" s="263">
        <v>2754.9053201379052</v>
      </c>
      <c r="T71" s="263">
        <v>2862.5745752892099</v>
      </c>
      <c r="U71" s="263">
        <v>2715.031003745783</v>
      </c>
      <c r="V71" s="263">
        <v>2521.388891216548</v>
      </c>
      <c r="W71" s="263">
        <v>2759.2555083724728</v>
      </c>
      <c r="DA71" s="70" t="s">
        <v>229</v>
      </c>
    </row>
    <row r="72" spans="1:105" ht="12" customHeight="1" x14ac:dyDescent="0.25">
      <c r="A72" s="57" t="s">
        <v>181</v>
      </c>
      <c r="B72" s="263">
        <v>2863.7333386433011</v>
      </c>
      <c r="C72" s="263">
        <v>2938.3919471945542</v>
      </c>
      <c r="D72" s="263">
        <v>2870.9946934712971</v>
      </c>
      <c r="E72" s="263">
        <v>3015.7471180652451</v>
      </c>
      <c r="F72" s="263">
        <v>3115.1173526774319</v>
      </c>
      <c r="G72" s="263">
        <v>2984.00496376398</v>
      </c>
      <c r="H72" s="263">
        <v>3129.362243558443</v>
      </c>
      <c r="I72" s="263">
        <v>3083.5614272225512</v>
      </c>
      <c r="J72" s="263">
        <v>3010.4352395537521</v>
      </c>
      <c r="K72" s="263">
        <v>2331.1061547629911</v>
      </c>
      <c r="L72" s="263">
        <v>2488.9000725927749</v>
      </c>
      <c r="M72" s="263">
        <v>2617.782188121249</v>
      </c>
      <c r="N72" s="263">
        <v>2526.0140803763688</v>
      </c>
      <c r="O72" s="263">
        <v>2341.9129253222868</v>
      </c>
      <c r="P72" s="263">
        <v>2294.9887678145551</v>
      </c>
      <c r="Q72" s="263">
        <v>2360.8391894777101</v>
      </c>
      <c r="R72" s="263">
        <v>2326.9721000621771</v>
      </c>
      <c r="S72" s="263">
        <v>2451.250217409256</v>
      </c>
      <c r="T72" s="263">
        <v>2527.1529860925461</v>
      </c>
      <c r="U72" s="263">
        <v>2384.7158478762071</v>
      </c>
      <c r="V72" s="263">
        <v>2256.0062893773452</v>
      </c>
      <c r="W72" s="263">
        <v>2463.046000444589</v>
      </c>
      <c r="DA72" s="70" t="s">
        <v>230</v>
      </c>
    </row>
    <row r="73" spans="1:105" ht="12" customHeight="1" x14ac:dyDescent="0.25">
      <c r="A73" s="60" t="s">
        <v>183</v>
      </c>
      <c r="B73" s="264">
        <v>1694.6346469831731</v>
      </c>
      <c r="C73" s="264">
        <v>1768.719469702836</v>
      </c>
      <c r="D73" s="264">
        <v>1698.312107111949</v>
      </c>
      <c r="E73" s="264">
        <v>1795.7161826163101</v>
      </c>
      <c r="F73" s="264">
        <v>1862.3449422528411</v>
      </c>
      <c r="G73" s="264">
        <v>1699.600224767888</v>
      </c>
      <c r="H73" s="264">
        <v>1744.026865204044</v>
      </c>
      <c r="I73" s="264">
        <v>1694.8945706434761</v>
      </c>
      <c r="J73" s="264">
        <v>1643.8189912972989</v>
      </c>
      <c r="K73" s="264">
        <v>1261.200366454982</v>
      </c>
      <c r="L73" s="264">
        <v>1284.297328126758</v>
      </c>
      <c r="M73" s="264">
        <v>1300.729858685464</v>
      </c>
      <c r="N73" s="264">
        <v>1253.666339782473</v>
      </c>
      <c r="O73" s="264">
        <v>1167.171714027754</v>
      </c>
      <c r="P73" s="264">
        <v>1136.106177436872</v>
      </c>
      <c r="Q73" s="264">
        <v>1223.9563635822749</v>
      </c>
      <c r="R73" s="264">
        <v>1158.7254869202779</v>
      </c>
      <c r="S73" s="264">
        <v>1256.5959993609349</v>
      </c>
      <c r="T73" s="264">
        <v>1291.3148058615061</v>
      </c>
      <c r="U73" s="264">
        <v>1214.327429120958</v>
      </c>
      <c r="V73" s="264">
        <v>1213.2221836607259</v>
      </c>
      <c r="W73" s="264">
        <v>1286.675716476567</v>
      </c>
      <c r="DA73" s="72" t="s">
        <v>231</v>
      </c>
    </row>
    <row r="74" spans="1:105" ht="12" customHeight="1" x14ac:dyDescent="0.25">
      <c r="A74" s="59" t="s">
        <v>33</v>
      </c>
      <c r="B74" s="232">
        <v>107.29345944877061</v>
      </c>
      <c r="C74" s="232">
        <v>123.7934549682488</v>
      </c>
      <c r="D74" s="232">
        <v>111.94287578314611</v>
      </c>
      <c r="E74" s="232">
        <v>104.86742633928699</v>
      </c>
      <c r="F74" s="232">
        <v>98.083433887354985</v>
      </c>
      <c r="G74" s="232">
        <v>87.897848988642849</v>
      </c>
      <c r="H74" s="232">
        <v>97.885508563873842</v>
      </c>
      <c r="I74" s="232">
        <v>92.938797613997792</v>
      </c>
      <c r="J74" s="232">
        <v>95.172140185239485</v>
      </c>
      <c r="K74" s="232">
        <v>75.955905746477484</v>
      </c>
      <c r="L74" s="232">
        <v>85.22605799477472</v>
      </c>
      <c r="M74" s="232">
        <v>83.674671203823806</v>
      </c>
      <c r="N74" s="232">
        <v>88.288040530615305</v>
      </c>
      <c r="O74" s="232">
        <v>67.280859692508088</v>
      </c>
      <c r="P74" s="232">
        <v>59.685229224019203</v>
      </c>
      <c r="Q74" s="232">
        <v>66.867203954811487</v>
      </c>
      <c r="R74" s="232">
        <v>68.059967663239689</v>
      </c>
      <c r="S74" s="232">
        <v>70.696010021308723</v>
      </c>
      <c r="T74" s="232">
        <v>69.443348246356464</v>
      </c>
      <c r="U74" s="232">
        <v>47.858535790250073</v>
      </c>
      <c r="V74" s="232">
        <v>53.013296200935848</v>
      </c>
      <c r="W74" s="232">
        <v>54.564391045697661</v>
      </c>
      <c r="DA74" s="71" t="s">
        <v>232</v>
      </c>
    </row>
    <row r="75" spans="1:105" ht="12" customHeight="1" x14ac:dyDescent="0.25">
      <c r="A75" s="59" t="s">
        <v>160</v>
      </c>
      <c r="B75" s="232">
        <v>85.537487521192446</v>
      </c>
      <c r="C75" s="232">
        <v>98.000445555457276</v>
      </c>
      <c r="D75" s="232">
        <v>84.185817025514964</v>
      </c>
      <c r="E75" s="232">
        <v>81.264012686345382</v>
      </c>
      <c r="F75" s="232">
        <v>71.865032574645809</v>
      </c>
      <c r="G75" s="232">
        <v>70.844623365623789</v>
      </c>
      <c r="H75" s="232">
        <v>54.139422893238383</v>
      </c>
      <c r="I75" s="232">
        <v>51.130073533622003</v>
      </c>
      <c r="J75" s="232">
        <v>47.654310596911273</v>
      </c>
      <c r="K75" s="232">
        <v>46.028026995492709</v>
      </c>
      <c r="L75" s="232">
        <v>53.629582116851282</v>
      </c>
      <c r="M75" s="232">
        <v>46.804204867207133</v>
      </c>
      <c r="N75" s="232">
        <v>42.345702404603408</v>
      </c>
      <c r="O75" s="232">
        <v>36.739770244846603</v>
      </c>
      <c r="P75" s="232">
        <v>33.606450085326081</v>
      </c>
      <c r="Q75" s="232">
        <v>42.765998966863151</v>
      </c>
      <c r="R75" s="232">
        <v>32.081174359629607</v>
      </c>
      <c r="S75" s="232">
        <v>35.167963787536948</v>
      </c>
      <c r="T75" s="232">
        <v>29.652894033000528</v>
      </c>
      <c r="U75" s="232">
        <v>28.359705451919389</v>
      </c>
      <c r="V75" s="232">
        <v>25.93928629150161</v>
      </c>
      <c r="W75" s="232">
        <v>39.632326073671948</v>
      </c>
      <c r="DA75" s="71" t="s">
        <v>233</v>
      </c>
    </row>
    <row r="76" spans="1:105" ht="12" customHeight="1" x14ac:dyDescent="0.25">
      <c r="A76" s="59" t="s">
        <v>70</v>
      </c>
      <c r="B76" s="232">
        <v>117.5975488221038</v>
      </c>
      <c r="C76" s="232">
        <v>103.7406982073738</v>
      </c>
      <c r="D76" s="232">
        <v>100.220617364967</v>
      </c>
      <c r="E76" s="232">
        <v>90.33544445258714</v>
      </c>
      <c r="F76" s="232">
        <v>81.932251605790739</v>
      </c>
      <c r="G76" s="232">
        <v>78.720670929276807</v>
      </c>
      <c r="H76" s="232">
        <v>106.21741085687179</v>
      </c>
      <c r="I76" s="232">
        <v>71.179990568920843</v>
      </c>
      <c r="J76" s="232">
        <v>56.723157267578777</v>
      </c>
      <c r="K76" s="232">
        <v>60.381408447872751</v>
      </c>
      <c r="L76" s="232">
        <v>29.66850569948139</v>
      </c>
      <c r="M76" s="232">
        <v>30.248172928067049</v>
      </c>
      <c r="N76" s="232">
        <v>29.32457380084416</v>
      </c>
      <c r="O76" s="232">
        <v>29.17571576027655</v>
      </c>
      <c r="P76" s="232">
        <v>37.766324218340188</v>
      </c>
      <c r="Q76" s="232">
        <v>33.21758245160094</v>
      </c>
      <c r="R76" s="232">
        <v>29.827312760875792</v>
      </c>
      <c r="S76" s="232">
        <v>25.541060556305361</v>
      </c>
      <c r="T76" s="232">
        <v>29.298551962291739</v>
      </c>
      <c r="U76" s="232">
        <v>26.943652621556609</v>
      </c>
      <c r="V76" s="232">
        <v>22.792411844321268</v>
      </c>
      <c r="W76" s="232">
        <v>30.55176624982338</v>
      </c>
      <c r="DA76" s="71" t="s">
        <v>234</v>
      </c>
    </row>
    <row r="77" spans="1:105" ht="12" customHeight="1" x14ac:dyDescent="0.25">
      <c r="A77" s="59" t="s">
        <v>162</v>
      </c>
      <c r="B77" s="232">
        <v>1384.206151191107</v>
      </c>
      <c r="C77" s="232">
        <v>1443.1848709717569</v>
      </c>
      <c r="D77" s="232">
        <v>1401.9627969383209</v>
      </c>
      <c r="E77" s="232">
        <v>1519.2492991380909</v>
      </c>
      <c r="F77" s="232">
        <v>1610.464224185049</v>
      </c>
      <c r="G77" s="232">
        <v>1462.137081484344</v>
      </c>
      <c r="H77" s="232">
        <v>1485.7845228900601</v>
      </c>
      <c r="I77" s="232">
        <v>1479.645708926935</v>
      </c>
      <c r="J77" s="232">
        <v>1444.26938324757</v>
      </c>
      <c r="K77" s="232">
        <v>1078.8350252651389</v>
      </c>
      <c r="L77" s="232">
        <v>1115.77318231565</v>
      </c>
      <c r="M77" s="232">
        <v>1140.0028096863659</v>
      </c>
      <c r="N77" s="232">
        <v>1093.7080230464101</v>
      </c>
      <c r="O77" s="232">
        <v>1033.9753683301219</v>
      </c>
      <c r="P77" s="232">
        <v>1005.048173909187</v>
      </c>
      <c r="Q77" s="232">
        <v>1081.1055782089991</v>
      </c>
      <c r="R77" s="232">
        <v>1028.7570321365331</v>
      </c>
      <c r="S77" s="232">
        <v>1125.190964995784</v>
      </c>
      <c r="T77" s="232">
        <v>1162.9200116198581</v>
      </c>
      <c r="U77" s="232">
        <v>1111.165535257232</v>
      </c>
      <c r="V77" s="232">
        <v>1111.477189323967</v>
      </c>
      <c r="W77" s="232">
        <v>1161.927233107373</v>
      </c>
      <c r="DA77" s="71" t="s">
        <v>235</v>
      </c>
    </row>
    <row r="78" spans="1:105" ht="12" customHeight="1" x14ac:dyDescent="0.25">
      <c r="A78" s="60" t="s">
        <v>189</v>
      </c>
      <c r="B78" s="264">
        <v>1169.098691660128</v>
      </c>
      <c r="C78" s="264">
        <v>1169.672477491717</v>
      </c>
      <c r="D78" s="264">
        <v>1172.6825863593481</v>
      </c>
      <c r="E78" s="264">
        <v>1220.030935448935</v>
      </c>
      <c r="F78" s="264">
        <v>1252.772410424591</v>
      </c>
      <c r="G78" s="264">
        <v>1284.404738996092</v>
      </c>
      <c r="H78" s="264">
        <v>1385.335378354398</v>
      </c>
      <c r="I78" s="264">
        <v>1388.666856579076</v>
      </c>
      <c r="J78" s="264">
        <v>1366.616248256453</v>
      </c>
      <c r="K78" s="264">
        <v>1069.9057883080079</v>
      </c>
      <c r="L78" s="264">
        <v>1204.6027444660181</v>
      </c>
      <c r="M78" s="264">
        <v>1317.0523294357849</v>
      </c>
      <c r="N78" s="264">
        <v>1272.3477405938961</v>
      </c>
      <c r="O78" s="264">
        <v>1174.741211294534</v>
      </c>
      <c r="P78" s="264">
        <v>1158.8825903776819</v>
      </c>
      <c r="Q78" s="264">
        <v>1136.882825895435</v>
      </c>
      <c r="R78" s="264">
        <v>1168.2466131418989</v>
      </c>
      <c r="S78" s="264">
        <v>1194.654218048322</v>
      </c>
      <c r="T78" s="264">
        <v>1235.83818023104</v>
      </c>
      <c r="U78" s="264">
        <v>1170.388418755248</v>
      </c>
      <c r="V78" s="264">
        <v>1042.7841057166199</v>
      </c>
      <c r="W78" s="264">
        <v>1176.370283968022</v>
      </c>
      <c r="DA78" s="72" t="s">
        <v>236</v>
      </c>
    </row>
    <row r="79" spans="1:105" ht="12" customHeight="1" x14ac:dyDescent="0.25">
      <c r="A79" s="57" t="s">
        <v>191</v>
      </c>
      <c r="B79" s="263">
        <f t="shared" ref="B79:W79" si="1">B80+B84+B95</f>
        <v>1212.6761157539843</v>
      </c>
      <c r="C79" s="263">
        <f t="shared" si="1"/>
        <v>1211.6978641993778</v>
      </c>
      <c r="D79" s="263">
        <f t="shared" si="1"/>
        <v>1164.5607454404587</v>
      </c>
      <c r="E79" s="263">
        <f t="shared" si="1"/>
        <v>1229.5025003452918</v>
      </c>
      <c r="F79" s="263">
        <f t="shared" si="1"/>
        <v>1255.4468369318815</v>
      </c>
      <c r="G79" s="263">
        <f t="shared" si="1"/>
        <v>1213.2144461587918</v>
      </c>
      <c r="H79" s="263">
        <f t="shared" si="1"/>
        <v>1297.4857521764661</v>
      </c>
      <c r="I79" s="263">
        <f t="shared" si="1"/>
        <v>1246.0996641168999</v>
      </c>
      <c r="J79" s="263">
        <f t="shared" si="1"/>
        <v>1211.083379393493</v>
      </c>
      <c r="K79" s="263">
        <f t="shared" si="1"/>
        <v>1064.6061861222356</v>
      </c>
      <c r="L79" s="263">
        <f t="shared" si="1"/>
        <v>1093.7668150693739</v>
      </c>
      <c r="M79" s="263">
        <f t="shared" si="1"/>
        <v>1071.1168392533436</v>
      </c>
      <c r="N79" s="263">
        <f t="shared" si="1"/>
        <v>1053.4112466672459</v>
      </c>
      <c r="O79" s="263">
        <f t="shared" si="1"/>
        <v>925.1050492790423</v>
      </c>
      <c r="P79" s="263">
        <f t="shared" si="1"/>
        <v>923.9038612770953</v>
      </c>
      <c r="Q79" s="263">
        <f t="shared" si="1"/>
        <v>982.97883987820001</v>
      </c>
      <c r="R79" s="263">
        <f t="shared" si="1"/>
        <v>970.88413687074376</v>
      </c>
      <c r="S79" s="263">
        <f t="shared" si="1"/>
        <v>1010.3454799985643</v>
      </c>
      <c r="T79" s="263">
        <f t="shared" si="1"/>
        <v>1017.1741212296783</v>
      </c>
      <c r="U79" s="263">
        <f t="shared" si="1"/>
        <v>999.42898391782933</v>
      </c>
      <c r="V79" s="263">
        <f t="shared" si="1"/>
        <v>935.69249558592571</v>
      </c>
      <c r="W79" s="263">
        <f t="shared" si="1"/>
        <v>983.44195300932256</v>
      </c>
      <c r="DA79" s="70"/>
    </row>
    <row r="80" spans="1:105" ht="12" customHeight="1" x14ac:dyDescent="0.25">
      <c r="A80" s="60" t="s">
        <v>192</v>
      </c>
      <c r="B80" s="264">
        <v>441.10721496646693</v>
      </c>
      <c r="C80" s="264">
        <v>457.55968301787902</v>
      </c>
      <c r="D80" s="264">
        <v>434.71879397288461</v>
      </c>
      <c r="E80" s="264">
        <v>463.48585260249041</v>
      </c>
      <c r="F80" s="264">
        <v>481.29630059505308</v>
      </c>
      <c r="G80" s="264">
        <v>447.77952760177618</v>
      </c>
      <c r="H80" s="264">
        <v>460.08481168937612</v>
      </c>
      <c r="I80" s="264">
        <v>452.04287545182052</v>
      </c>
      <c r="J80" s="264">
        <v>442.54092523126491</v>
      </c>
      <c r="K80" s="264">
        <v>337.3331035682358</v>
      </c>
      <c r="L80" s="264">
        <v>351.02209369349367</v>
      </c>
      <c r="M80" s="264">
        <v>354.01871781642228</v>
      </c>
      <c r="N80" s="264">
        <v>340.01472653650342</v>
      </c>
      <c r="O80" s="264">
        <v>318.97887818214491</v>
      </c>
      <c r="P80" s="264">
        <v>313.39954978697938</v>
      </c>
      <c r="Q80" s="264">
        <v>337.05062340669298</v>
      </c>
      <c r="R80" s="264">
        <v>319.05688940753652</v>
      </c>
      <c r="S80" s="264">
        <v>347.15545024990467</v>
      </c>
      <c r="T80" s="264">
        <v>359.7600144235235</v>
      </c>
      <c r="U80" s="264">
        <v>338.87361046558829</v>
      </c>
      <c r="V80" s="264">
        <v>334.70277188339247</v>
      </c>
      <c r="W80" s="264">
        <v>354.36680764551818</v>
      </c>
      <c r="DA80" s="72" t="s">
        <v>237</v>
      </c>
    </row>
    <row r="81" spans="1:105" ht="12" customHeight="1" x14ac:dyDescent="0.25">
      <c r="A81" s="59" t="s">
        <v>33</v>
      </c>
      <c r="B81" s="232">
        <v>30.090922177374221</v>
      </c>
      <c r="C81" s="232">
        <v>32.903976862348387</v>
      </c>
      <c r="D81" s="232">
        <v>30.786440181109072</v>
      </c>
      <c r="E81" s="232">
        <v>29.063658873604261</v>
      </c>
      <c r="F81" s="232">
        <v>27.848600489828168</v>
      </c>
      <c r="G81" s="232">
        <v>25.50696096782978</v>
      </c>
      <c r="H81" s="232">
        <v>28.94584726499723</v>
      </c>
      <c r="I81" s="232">
        <v>27.212137009111849</v>
      </c>
      <c r="J81" s="232">
        <v>26.985350869853381</v>
      </c>
      <c r="K81" s="232">
        <v>20.793780794096161</v>
      </c>
      <c r="L81" s="232">
        <v>23.4262301870843</v>
      </c>
      <c r="M81" s="232">
        <v>22.874414953186719</v>
      </c>
      <c r="N81" s="232">
        <v>23.897988058755772</v>
      </c>
      <c r="O81" s="232">
        <v>19.191446011347811</v>
      </c>
      <c r="P81" s="232">
        <v>16.846723759790251</v>
      </c>
      <c r="Q81" s="232">
        <v>18.287680833120991</v>
      </c>
      <c r="R81" s="232">
        <v>18.565983063537779</v>
      </c>
      <c r="S81" s="232">
        <v>19.467612778426851</v>
      </c>
      <c r="T81" s="232">
        <v>19.23162027608722</v>
      </c>
      <c r="U81" s="232">
        <v>13.439843929400061</v>
      </c>
      <c r="V81" s="232">
        <v>14.950467052632691</v>
      </c>
      <c r="W81" s="232">
        <v>15.441737632288559</v>
      </c>
      <c r="DA81" s="71" t="s">
        <v>238</v>
      </c>
    </row>
    <row r="82" spans="1:105" ht="12" customHeight="1" x14ac:dyDescent="0.25">
      <c r="A82" s="59" t="s">
        <v>160</v>
      </c>
      <c r="B82" s="232">
        <v>23.783649350569451</v>
      </c>
      <c r="C82" s="232">
        <v>25.694860959188361</v>
      </c>
      <c r="D82" s="232">
        <v>21.631412715204799</v>
      </c>
      <c r="E82" s="232">
        <v>20.657251198372538</v>
      </c>
      <c r="F82" s="232">
        <v>18.511620593469381</v>
      </c>
      <c r="G82" s="232">
        <v>17.918236574673472</v>
      </c>
      <c r="H82" s="232">
        <v>14.019512158012491</v>
      </c>
      <c r="I82" s="232">
        <v>12.9082412484341</v>
      </c>
      <c r="J82" s="232">
        <v>11.53277396964476</v>
      </c>
      <c r="K82" s="232">
        <v>11.28412824387758</v>
      </c>
      <c r="L82" s="232">
        <v>13.556373240502481</v>
      </c>
      <c r="M82" s="232">
        <v>11.58396276267151</v>
      </c>
      <c r="N82" s="232">
        <v>10.00972128940295</v>
      </c>
      <c r="O82" s="232">
        <v>8.8760033334937116</v>
      </c>
      <c r="P82" s="232">
        <v>8.3876092011272618</v>
      </c>
      <c r="Q82" s="232">
        <v>10.141396851468389</v>
      </c>
      <c r="R82" s="232">
        <v>7.8667563657785724</v>
      </c>
      <c r="S82" s="232">
        <v>8.7974753576442168</v>
      </c>
      <c r="T82" s="232">
        <v>7.8214215039169108</v>
      </c>
      <c r="U82" s="232">
        <v>7.4653043248288586</v>
      </c>
      <c r="V82" s="232">
        <v>6.7463440507545824</v>
      </c>
      <c r="W82" s="232">
        <v>10.78190922874008</v>
      </c>
      <c r="DA82" s="71" t="s">
        <v>239</v>
      </c>
    </row>
    <row r="83" spans="1:105" ht="12" customHeight="1" x14ac:dyDescent="0.25">
      <c r="A83" s="59" t="s">
        <v>162</v>
      </c>
      <c r="B83" s="232">
        <v>387.23264343852333</v>
      </c>
      <c r="C83" s="232">
        <v>398.96084519634229</v>
      </c>
      <c r="D83" s="232">
        <v>382.30094107657072</v>
      </c>
      <c r="E83" s="232">
        <v>413.76494253051362</v>
      </c>
      <c r="F83" s="232">
        <v>434.93607951175562</v>
      </c>
      <c r="G83" s="232">
        <v>404.35433005927291</v>
      </c>
      <c r="H83" s="232">
        <v>417.11945226636641</v>
      </c>
      <c r="I83" s="232">
        <v>411.92249719427451</v>
      </c>
      <c r="J83" s="232">
        <v>404.02280039176668</v>
      </c>
      <c r="K83" s="232">
        <v>305.25519453026197</v>
      </c>
      <c r="L83" s="232">
        <v>314.03949026590692</v>
      </c>
      <c r="M83" s="232">
        <v>319.56034010056408</v>
      </c>
      <c r="N83" s="232">
        <v>306.10701718834468</v>
      </c>
      <c r="O83" s="232">
        <v>290.91142883730339</v>
      </c>
      <c r="P83" s="232">
        <v>288.16521682606191</v>
      </c>
      <c r="Q83" s="232">
        <v>308.62154572210358</v>
      </c>
      <c r="R83" s="232">
        <v>292.62414997822009</v>
      </c>
      <c r="S83" s="232">
        <v>318.89036211383359</v>
      </c>
      <c r="T83" s="232">
        <v>332.70697264351941</v>
      </c>
      <c r="U83" s="232">
        <v>317.96846221135928</v>
      </c>
      <c r="V83" s="232">
        <v>313.00596078000518</v>
      </c>
      <c r="W83" s="232">
        <v>328.14316078448962</v>
      </c>
      <c r="DA83" s="71" t="s">
        <v>240</v>
      </c>
    </row>
    <row r="84" spans="1:105" ht="12" customHeight="1" x14ac:dyDescent="0.25">
      <c r="A84" s="60" t="s">
        <v>197</v>
      </c>
      <c r="B84" s="264">
        <v>480.50455438950058</v>
      </c>
      <c r="C84" s="264">
        <v>464.17398271552031</v>
      </c>
      <c r="D84" s="264">
        <v>440.64345593666968</v>
      </c>
      <c r="E84" s="264">
        <v>470.47990100418963</v>
      </c>
      <c r="F84" s="264">
        <v>468.76046061649652</v>
      </c>
      <c r="G84" s="264">
        <v>453.32816473868832</v>
      </c>
      <c r="H84" s="264">
        <v>495.07162105620029</v>
      </c>
      <c r="I84" s="264">
        <v>456.37211759356722</v>
      </c>
      <c r="J84" s="264">
        <v>434.4555193869304</v>
      </c>
      <c r="K84" s="264">
        <v>462.03208185668137</v>
      </c>
      <c r="L84" s="264">
        <v>444.63420237751308</v>
      </c>
      <c r="M84" s="264">
        <v>393.986871274272</v>
      </c>
      <c r="N84" s="264">
        <v>402.92200878680268</v>
      </c>
      <c r="O84" s="264">
        <v>318.70316862899261</v>
      </c>
      <c r="P84" s="264">
        <v>324.81147823613247</v>
      </c>
      <c r="Q84" s="264">
        <v>365.92559235022333</v>
      </c>
      <c r="R84" s="264">
        <v>363.34357695398609</v>
      </c>
      <c r="S84" s="264">
        <v>369.64079975031558</v>
      </c>
      <c r="T84" s="264">
        <v>350.58401096934767</v>
      </c>
      <c r="U84" s="264">
        <v>368.78616398272197</v>
      </c>
      <c r="V84" s="264">
        <v>342.70667507012911</v>
      </c>
      <c r="W84" s="264">
        <v>338.35780399616391</v>
      </c>
      <c r="DA84" s="72" t="s">
        <v>241</v>
      </c>
    </row>
    <row r="85" spans="1:105" ht="12" customHeight="1" x14ac:dyDescent="0.25">
      <c r="A85" s="64" t="s">
        <v>30</v>
      </c>
      <c r="B85" s="231">
        <v>22.072194589103081</v>
      </c>
      <c r="C85" s="231">
        <v>17.97180587362168</v>
      </c>
      <c r="D85" s="231">
        <v>17.605422603576201</v>
      </c>
      <c r="E85" s="231">
        <v>22.149995971827931</v>
      </c>
      <c r="F85" s="231">
        <v>27.355239585037921</v>
      </c>
      <c r="G85" s="231">
        <v>28.62167749371152</v>
      </c>
      <c r="H85" s="231">
        <v>30.193231437557809</v>
      </c>
      <c r="I85" s="231">
        <v>30.90693797924683</v>
      </c>
      <c r="J85" s="231">
        <v>24.289006609929039</v>
      </c>
      <c r="K85" s="231">
        <v>18.907393706626419</v>
      </c>
      <c r="L85" s="231">
        <v>18.12002311725837</v>
      </c>
      <c r="M85" s="231">
        <v>31.94277813254261</v>
      </c>
      <c r="N85" s="231">
        <v>25.310702026564709</v>
      </c>
      <c r="O85" s="231">
        <v>25.436272926629339</v>
      </c>
      <c r="P85" s="231">
        <v>24.33703542404044</v>
      </c>
      <c r="Q85" s="231">
        <v>23.060590430637991</v>
      </c>
      <c r="R85" s="231">
        <v>23.71108408870148</v>
      </c>
      <c r="S85" s="231">
        <v>23.16770425591999</v>
      </c>
      <c r="T85" s="231">
        <v>22.60301788341016</v>
      </c>
      <c r="U85" s="231">
        <v>21.298170882336581</v>
      </c>
      <c r="V85" s="231">
        <v>16.806206391730711</v>
      </c>
      <c r="W85" s="231">
        <v>20.737426863463192</v>
      </c>
      <c r="DA85" s="73" t="s">
        <v>242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0.20610490111553981</v>
      </c>
      <c r="W86" s="231">
        <v>0.32029234737386869</v>
      </c>
      <c r="DA86" s="73" t="s">
        <v>243</v>
      </c>
    </row>
    <row r="87" spans="1:105" ht="12" customHeight="1" x14ac:dyDescent="0.25">
      <c r="A87" s="64" t="s">
        <v>33</v>
      </c>
      <c r="B87" s="231">
        <v>10.702341607331549</v>
      </c>
      <c r="C87" s="231">
        <v>14.749416990895551</v>
      </c>
      <c r="D87" s="231">
        <v>12.87933398140698</v>
      </c>
      <c r="E87" s="231">
        <v>11.93401089633549</v>
      </c>
      <c r="F87" s="231">
        <v>11.11977601848163</v>
      </c>
      <c r="G87" s="231">
        <v>10.04873891096099</v>
      </c>
      <c r="H87" s="231">
        <v>10.271557218827409</v>
      </c>
      <c r="I87" s="231">
        <v>8.8781105731090069</v>
      </c>
      <c r="J87" s="231">
        <v>8.9798471340978168</v>
      </c>
      <c r="K87" s="231">
        <v>5.768000863160891</v>
      </c>
      <c r="L87" s="231">
        <v>6.6259357448947194</v>
      </c>
      <c r="M87" s="231">
        <v>7.7438735605322178</v>
      </c>
      <c r="N87" s="231">
        <v>7.1836028444063489</v>
      </c>
      <c r="O87" s="231">
        <v>8.1004750585101917</v>
      </c>
      <c r="P87" s="231">
        <v>6.3370552501033863</v>
      </c>
      <c r="Q87" s="231">
        <v>6.8371964012180024</v>
      </c>
      <c r="R87" s="231">
        <v>7.1376885783181327</v>
      </c>
      <c r="S87" s="231">
        <v>8.2027984168415582</v>
      </c>
      <c r="T87" s="231">
        <v>8.532597389168501</v>
      </c>
      <c r="U87" s="231">
        <v>6.9159509530325014</v>
      </c>
      <c r="V87" s="231">
        <v>6.3090940370921391</v>
      </c>
      <c r="W87" s="231">
        <v>6.9138438779593194</v>
      </c>
      <c r="DA87" s="73" t="s">
        <v>244</v>
      </c>
    </row>
    <row r="88" spans="1:105" ht="12" customHeight="1" x14ac:dyDescent="0.25">
      <c r="A88" s="64" t="s">
        <v>160</v>
      </c>
      <c r="B88" s="231">
        <v>6.8601103236591561</v>
      </c>
      <c r="C88" s="231">
        <v>10.53504775231549</v>
      </c>
      <c r="D88" s="231">
        <v>7.9740855191525846</v>
      </c>
      <c r="E88" s="231">
        <v>6.1663051544524858</v>
      </c>
      <c r="F88" s="231">
        <v>4.7869404624879364</v>
      </c>
      <c r="G88" s="231">
        <v>4.9440577230461793</v>
      </c>
      <c r="H88" s="231">
        <v>4.0963839426217836</v>
      </c>
      <c r="I88" s="231">
        <v>4.1146241711599929</v>
      </c>
      <c r="J88" s="231">
        <v>3.6931890040709741</v>
      </c>
      <c r="K88" s="231">
        <v>2.8930743954630169</v>
      </c>
      <c r="L88" s="231">
        <v>3.9065486133169331</v>
      </c>
      <c r="M88" s="231">
        <v>3.916149030600911</v>
      </c>
      <c r="N88" s="231">
        <v>3.367213586808306</v>
      </c>
      <c r="O88" s="231">
        <v>4.3381646449480131</v>
      </c>
      <c r="P88" s="231">
        <v>3.5578408227938501</v>
      </c>
      <c r="Q88" s="231">
        <v>4.0027986165620204</v>
      </c>
      <c r="R88" s="231">
        <v>3.8838257538328458</v>
      </c>
      <c r="S88" s="231">
        <v>4.4870181327367984</v>
      </c>
      <c r="T88" s="231">
        <v>4.3995711700187714</v>
      </c>
      <c r="U88" s="231">
        <v>3.7069017690232089</v>
      </c>
      <c r="V88" s="231">
        <v>3.2625853961473319</v>
      </c>
      <c r="W88" s="231">
        <v>5.1854176885471732</v>
      </c>
      <c r="DA88" s="73" t="s">
        <v>245</v>
      </c>
    </row>
    <row r="89" spans="1:105" ht="12" customHeight="1" x14ac:dyDescent="0.25">
      <c r="A89" s="64" t="s">
        <v>70</v>
      </c>
      <c r="B89" s="231">
        <v>8.4315613976380561</v>
      </c>
      <c r="C89" s="231">
        <v>9.0804201613689468</v>
      </c>
      <c r="D89" s="231">
        <v>9.4784345006939912</v>
      </c>
      <c r="E89" s="231">
        <v>9.0291938677343087</v>
      </c>
      <c r="F89" s="231">
        <v>8.2202425580100975</v>
      </c>
      <c r="G89" s="231">
        <v>7.5994958215966113</v>
      </c>
      <c r="H89" s="231">
        <v>9.7883550632746008</v>
      </c>
      <c r="I89" s="231">
        <v>6.8372336543366066</v>
      </c>
      <c r="J89" s="231">
        <v>5.59198658289053</v>
      </c>
      <c r="K89" s="231">
        <v>3.8497484708225791</v>
      </c>
      <c r="L89" s="231">
        <v>2.4195118880232891</v>
      </c>
      <c r="M89" s="231">
        <v>3.1410702597156459</v>
      </c>
      <c r="N89" s="231">
        <v>2.830087456816845</v>
      </c>
      <c r="O89" s="231">
        <v>3.2691430152972791</v>
      </c>
      <c r="P89" s="231">
        <v>4.365693984069754</v>
      </c>
      <c r="Q89" s="231">
        <v>3.3320923040885542</v>
      </c>
      <c r="R89" s="231">
        <v>3.073614641018751</v>
      </c>
      <c r="S89" s="231">
        <v>3.0410477065920878</v>
      </c>
      <c r="T89" s="231">
        <v>4.066734444640022</v>
      </c>
      <c r="U89" s="231">
        <v>3.289348677396033</v>
      </c>
      <c r="V89" s="231">
        <v>2.5650733779041111</v>
      </c>
      <c r="W89" s="231">
        <v>4.1945623271621031</v>
      </c>
      <c r="DA89" s="73" t="s">
        <v>246</v>
      </c>
    </row>
    <row r="90" spans="1:105" ht="12" customHeight="1" x14ac:dyDescent="0.25">
      <c r="A90" s="64" t="s">
        <v>34</v>
      </c>
      <c r="B90" s="231">
        <v>168.76952512587289</v>
      </c>
      <c r="C90" s="231">
        <v>143.6374952323402</v>
      </c>
      <c r="D90" s="231">
        <v>132.28483721485571</v>
      </c>
      <c r="E90" s="231">
        <v>144.36203638826669</v>
      </c>
      <c r="F90" s="231">
        <v>144.90396020422699</v>
      </c>
      <c r="G90" s="231">
        <v>137.9135622087573</v>
      </c>
      <c r="H90" s="231">
        <v>167.23611836226971</v>
      </c>
      <c r="I90" s="231">
        <v>136.0945287275056</v>
      </c>
      <c r="J90" s="231">
        <v>123.1992120453788</v>
      </c>
      <c r="K90" s="231">
        <v>114.971378480822</v>
      </c>
      <c r="L90" s="231">
        <v>174.19087720697391</v>
      </c>
      <c r="M90" s="231">
        <v>89.324336847884965</v>
      </c>
      <c r="N90" s="231">
        <v>77.415497928035762</v>
      </c>
      <c r="O90" s="231">
        <v>10.944409063745001</v>
      </c>
      <c r="P90" s="231">
        <v>15.377314654387391</v>
      </c>
      <c r="Q90" s="231">
        <v>8.7806100544374939</v>
      </c>
      <c r="R90" s="231">
        <v>8.8521433339418163</v>
      </c>
      <c r="S90" s="231">
        <v>3.6940301081756441</v>
      </c>
      <c r="T90" s="231">
        <v>4.1386795563338818</v>
      </c>
      <c r="U90" s="231">
        <v>2.702418473163736</v>
      </c>
      <c r="V90" s="231">
        <v>2.1604677205706522</v>
      </c>
      <c r="W90" s="231">
        <v>9.5931067968129167</v>
      </c>
      <c r="DA90" s="73" t="s">
        <v>247</v>
      </c>
    </row>
    <row r="91" spans="1:105" ht="12" customHeight="1" x14ac:dyDescent="0.25">
      <c r="A91" s="64" t="s">
        <v>162</v>
      </c>
      <c r="B91" s="231">
        <v>115.76184479315199</v>
      </c>
      <c r="C91" s="231">
        <v>132.69889898625979</v>
      </c>
      <c r="D91" s="231">
        <v>135.97125801898119</v>
      </c>
      <c r="E91" s="231">
        <v>143.2678409829474</v>
      </c>
      <c r="F91" s="231">
        <v>142.5495402633295</v>
      </c>
      <c r="G91" s="231">
        <v>135.29195112661421</v>
      </c>
      <c r="H91" s="231">
        <v>148.7005225149895</v>
      </c>
      <c r="I91" s="231">
        <v>155.5033427284134</v>
      </c>
      <c r="J91" s="231">
        <v>157.76134807614861</v>
      </c>
      <c r="K91" s="231">
        <v>87.279275278985637</v>
      </c>
      <c r="L91" s="231">
        <v>120.0358845125556</v>
      </c>
      <c r="M91" s="231">
        <v>123.5677301817789</v>
      </c>
      <c r="N91" s="231">
        <v>100.3365299373003</v>
      </c>
      <c r="O91" s="231">
        <v>108.2955836665175</v>
      </c>
      <c r="P91" s="231">
        <v>105.8248442738754</v>
      </c>
      <c r="Q91" s="231">
        <v>106.6858905377418</v>
      </c>
      <c r="R91" s="231">
        <v>101.97773958053931</v>
      </c>
      <c r="S91" s="231">
        <v>113.5701304175219</v>
      </c>
      <c r="T91" s="231">
        <v>133.31023990065509</v>
      </c>
      <c r="U91" s="231">
        <v>116.8953037251939</v>
      </c>
      <c r="V91" s="231">
        <v>114.60561893522031</v>
      </c>
      <c r="W91" s="231">
        <v>135.144466042293</v>
      </c>
      <c r="DA91" s="73" t="s">
        <v>248</v>
      </c>
    </row>
    <row r="92" spans="1:105" ht="12" customHeight="1" x14ac:dyDescent="0.25">
      <c r="A92" s="64" t="s">
        <v>36</v>
      </c>
      <c r="B92" s="231">
        <v>94.288904294652099</v>
      </c>
      <c r="C92" s="231">
        <v>74.891532669339</v>
      </c>
      <c r="D92" s="231">
        <v>70.496984097061386</v>
      </c>
      <c r="E92" s="231">
        <v>69.778136191260785</v>
      </c>
      <c r="F92" s="231">
        <v>75.615456851191638</v>
      </c>
      <c r="G92" s="231">
        <v>73.527130414546505</v>
      </c>
      <c r="H92" s="231">
        <v>80.585889030601166</v>
      </c>
      <c r="I92" s="231">
        <v>75.115114864286269</v>
      </c>
      <c r="J92" s="231">
        <v>69.779881692551612</v>
      </c>
      <c r="K92" s="231">
        <v>48.749968195194683</v>
      </c>
      <c r="L92" s="231">
        <v>51.09856872698812</v>
      </c>
      <c r="M92" s="231">
        <v>59.411693546948243</v>
      </c>
      <c r="N92" s="231">
        <v>66.174067610206649</v>
      </c>
      <c r="O92" s="231">
        <v>64.958148474767967</v>
      </c>
      <c r="P92" s="231">
        <v>66.136106873904126</v>
      </c>
      <c r="Q92" s="231">
        <v>57.204236266638027</v>
      </c>
      <c r="R92" s="231">
        <v>54.261380112909258</v>
      </c>
      <c r="S92" s="231">
        <v>53.506794238482222</v>
      </c>
      <c r="T92" s="231">
        <v>58.733851469202598</v>
      </c>
      <c r="U92" s="231">
        <v>49.652891144078779</v>
      </c>
      <c r="V92" s="231">
        <v>46.099885624724493</v>
      </c>
      <c r="W92" s="231">
        <v>51.88763549410934</v>
      </c>
      <c r="DA92" s="73" t="s">
        <v>249</v>
      </c>
    </row>
    <row r="93" spans="1:105" ht="12" customHeight="1" x14ac:dyDescent="0.25">
      <c r="A93" s="64" t="s">
        <v>73</v>
      </c>
      <c r="B93" s="231">
        <v>1.204337566752631</v>
      </c>
      <c r="C93" s="231">
        <v>1.479898797631892</v>
      </c>
      <c r="D93" s="231">
        <v>0.94193246140638776</v>
      </c>
      <c r="E93" s="231">
        <v>0.8909708654932057</v>
      </c>
      <c r="F93" s="231">
        <v>3.0636985740870442</v>
      </c>
      <c r="G93" s="231">
        <v>4.0874971178015169</v>
      </c>
      <c r="H93" s="231">
        <v>9.2128525763886824</v>
      </c>
      <c r="I93" s="231">
        <v>6.3710564555616997</v>
      </c>
      <c r="J93" s="231">
        <v>10.16855227881001</v>
      </c>
      <c r="K93" s="231">
        <v>11.38292453975142</v>
      </c>
      <c r="L93" s="231">
        <v>12.262159042175091</v>
      </c>
      <c r="M93" s="231">
        <v>9.6828755442803196</v>
      </c>
      <c r="N93" s="231">
        <v>9.2930816861820507</v>
      </c>
      <c r="O93" s="231">
        <v>7.7139452015224386</v>
      </c>
      <c r="P93" s="231">
        <v>6.4329148405721606</v>
      </c>
      <c r="Q93" s="231">
        <v>3.8392272021968759</v>
      </c>
      <c r="R93" s="231">
        <v>0.56916092806069896</v>
      </c>
      <c r="S93" s="231">
        <v>0.6595352996774877</v>
      </c>
      <c r="T93" s="231">
        <v>0.80507640158134297</v>
      </c>
      <c r="U93" s="231">
        <v>0.74754198415037787</v>
      </c>
      <c r="V93" s="231">
        <v>1.9687975314746251</v>
      </c>
      <c r="W93" s="231">
        <v>1.0380998245186761</v>
      </c>
      <c r="DA93" s="73" t="s">
        <v>250</v>
      </c>
    </row>
    <row r="94" spans="1:105" ht="12" customHeight="1" x14ac:dyDescent="0.25">
      <c r="A94" s="64" t="s">
        <v>79</v>
      </c>
      <c r="B94" s="231">
        <v>52.413734691339172</v>
      </c>
      <c r="C94" s="231">
        <v>59.129466251747637</v>
      </c>
      <c r="D94" s="231">
        <v>53.011167539535343</v>
      </c>
      <c r="E94" s="231">
        <v>62.901410685871298</v>
      </c>
      <c r="F94" s="231">
        <v>51.145606099643643</v>
      </c>
      <c r="G94" s="231">
        <v>51.294053921653401</v>
      </c>
      <c r="H94" s="231">
        <v>34.986710909669611</v>
      </c>
      <c r="I94" s="231">
        <v>32.551168439947709</v>
      </c>
      <c r="J94" s="231">
        <v>30.99249596305307</v>
      </c>
      <c r="K94" s="231">
        <v>168.23031792585479</v>
      </c>
      <c r="L94" s="231">
        <v>55.974693525327098</v>
      </c>
      <c r="M94" s="231">
        <v>65.256364169988231</v>
      </c>
      <c r="N94" s="231">
        <v>111.0112257104817</v>
      </c>
      <c r="O94" s="231">
        <v>85.647026577054859</v>
      </c>
      <c r="P94" s="231">
        <v>92.442672112385949</v>
      </c>
      <c r="Q94" s="231">
        <v>152.18295053670249</v>
      </c>
      <c r="R94" s="231">
        <v>159.87693993666389</v>
      </c>
      <c r="S94" s="231">
        <v>159.311741174368</v>
      </c>
      <c r="T94" s="231">
        <v>113.99424275433729</v>
      </c>
      <c r="U94" s="231">
        <v>163.57763637434681</v>
      </c>
      <c r="V94" s="231">
        <v>148.72284115414919</v>
      </c>
      <c r="W94" s="231">
        <v>103.34295273392419</v>
      </c>
      <c r="DA94" s="73" t="s">
        <v>251</v>
      </c>
    </row>
    <row r="95" spans="1:105" ht="12" customHeight="1" x14ac:dyDescent="0.25">
      <c r="A95" s="61" t="s">
        <v>209</v>
      </c>
      <c r="B95" s="265">
        <v>291.06434639801682</v>
      </c>
      <c r="C95" s="265">
        <v>289.9641984659786</v>
      </c>
      <c r="D95" s="265">
        <v>289.19849553090438</v>
      </c>
      <c r="E95" s="265">
        <v>295.53674673861178</v>
      </c>
      <c r="F95" s="265">
        <v>305.39007572033199</v>
      </c>
      <c r="G95" s="265">
        <v>312.10675381832732</v>
      </c>
      <c r="H95" s="265">
        <v>342.32931943088971</v>
      </c>
      <c r="I95" s="265">
        <v>337.68467107151218</v>
      </c>
      <c r="J95" s="265">
        <v>334.08693477529789</v>
      </c>
      <c r="K95" s="265">
        <v>265.2410006973185</v>
      </c>
      <c r="L95" s="265">
        <v>298.11051899836713</v>
      </c>
      <c r="M95" s="265">
        <v>323.11125016264941</v>
      </c>
      <c r="N95" s="265">
        <v>310.47451134393981</v>
      </c>
      <c r="O95" s="265">
        <v>287.42300246790472</v>
      </c>
      <c r="P95" s="265">
        <v>285.69283325398351</v>
      </c>
      <c r="Q95" s="265">
        <v>280.0026241212837</v>
      </c>
      <c r="R95" s="265">
        <v>288.48367050922121</v>
      </c>
      <c r="S95" s="265">
        <v>293.54922999834417</v>
      </c>
      <c r="T95" s="265">
        <v>306.83009583680729</v>
      </c>
      <c r="U95" s="265">
        <v>291.76920946951901</v>
      </c>
      <c r="V95" s="265">
        <v>258.28304863240407</v>
      </c>
      <c r="W95" s="265">
        <v>290.71734136764059</v>
      </c>
      <c r="DA95" s="74" t="s">
        <v>252</v>
      </c>
    </row>
    <row r="96" spans="1:105" ht="12" hidden="1" customHeight="1" x14ac:dyDescent="0.25"/>
    <row r="98" spans="1:105" ht="15" customHeight="1" x14ac:dyDescent="0.25">
      <c r="A98" s="32" t="s">
        <v>253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2">SUM(B$101:B$105,B$109:B$110,B$112:B$114,B$107,B$106)</f>
        <v>0.99999999999999967</v>
      </c>
      <c r="C100" s="234">
        <f t="shared" si="2"/>
        <v>1</v>
      </c>
      <c r="D100" s="234">
        <f t="shared" si="2"/>
        <v>0.99999999999999967</v>
      </c>
      <c r="E100" s="234">
        <f t="shared" si="2"/>
        <v>0.99999999999999978</v>
      </c>
      <c r="F100" s="234">
        <f t="shared" si="2"/>
        <v>1.0000000000000004</v>
      </c>
      <c r="G100" s="234">
        <f t="shared" si="2"/>
        <v>1</v>
      </c>
      <c r="H100" s="234">
        <f t="shared" si="2"/>
        <v>1.0000000000000002</v>
      </c>
      <c r="I100" s="234">
        <f t="shared" si="2"/>
        <v>1.0000000000000002</v>
      </c>
      <c r="J100" s="234">
        <f t="shared" si="2"/>
        <v>0.99999999999999989</v>
      </c>
      <c r="K100" s="234">
        <f t="shared" si="2"/>
        <v>1.0000000000000002</v>
      </c>
      <c r="L100" s="234">
        <f t="shared" si="2"/>
        <v>0.99999999999999989</v>
      </c>
      <c r="M100" s="234">
        <f t="shared" si="2"/>
        <v>1</v>
      </c>
      <c r="N100" s="234">
        <f t="shared" si="2"/>
        <v>0.99999999999999967</v>
      </c>
      <c r="O100" s="234">
        <f t="shared" si="2"/>
        <v>0.99999999999999978</v>
      </c>
      <c r="P100" s="234">
        <f t="shared" si="2"/>
        <v>1.0000000000000004</v>
      </c>
      <c r="Q100" s="234">
        <f t="shared" si="2"/>
        <v>1.0000000000000002</v>
      </c>
      <c r="R100" s="234">
        <f t="shared" si="2"/>
        <v>1.0000000000000004</v>
      </c>
      <c r="S100" s="234">
        <f t="shared" si="2"/>
        <v>1</v>
      </c>
      <c r="T100" s="234">
        <f t="shared" si="2"/>
        <v>1</v>
      </c>
      <c r="U100" s="234">
        <f t="shared" si="2"/>
        <v>1</v>
      </c>
      <c r="V100" s="234">
        <f t="shared" si="2"/>
        <v>1.0000000000000002</v>
      </c>
      <c r="W100" s="234">
        <f t="shared" si="2"/>
        <v>1.0000000000000002</v>
      </c>
      <c r="DA100" s="95"/>
    </row>
    <row r="101" spans="1:105" ht="12" customHeight="1" x14ac:dyDescent="0.25">
      <c r="A101" s="55" t="s">
        <v>92</v>
      </c>
      <c r="B101" s="268">
        <f t="shared" ref="B101:W101" si="3">IF(B$6=0,0,B$6/B$5)</f>
        <v>2.276340925410205E-3</v>
      </c>
      <c r="C101" s="268">
        <f t="shared" si="3"/>
        <v>2.3747391723000113E-3</v>
      </c>
      <c r="D101" s="268">
        <f t="shared" si="3"/>
        <v>2.3754549063575558E-3</v>
      </c>
      <c r="E101" s="268">
        <f t="shared" si="3"/>
        <v>2.321722682509339E-3</v>
      </c>
      <c r="F101" s="268">
        <f t="shared" si="3"/>
        <v>2.4101519998730864E-3</v>
      </c>
      <c r="G101" s="268">
        <f t="shared" si="3"/>
        <v>2.4202072861750686E-3</v>
      </c>
      <c r="H101" s="268">
        <f t="shared" si="3"/>
        <v>2.3818416874686345E-3</v>
      </c>
      <c r="I101" s="268">
        <f t="shared" si="3"/>
        <v>2.4605727396910522E-3</v>
      </c>
      <c r="J101" s="268">
        <f t="shared" si="3"/>
        <v>2.5075840133583992E-3</v>
      </c>
      <c r="K101" s="268">
        <f t="shared" si="3"/>
        <v>2.4577918731702939E-3</v>
      </c>
      <c r="L101" s="268">
        <f t="shared" si="3"/>
        <v>2.5807860399082085E-3</v>
      </c>
      <c r="M101" s="268">
        <f t="shared" si="3"/>
        <v>2.5162329551548118E-3</v>
      </c>
      <c r="N101" s="268">
        <f t="shared" si="3"/>
        <v>2.5300631174418938E-3</v>
      </c>
      <c r="O101" s="268">
        <f t="shared" si="3"/>
        <v>2.581987793227485E-3</v>
      </c>
      <c r="P101" s="268">
        <f t="shared" si="3"/>
        <v>2.6222884184632848E-3</v>
      </c>
      <c r="Q101" s="268">
        <f t="shared" si="3"/>
        <v>2.585272219466641E-3</v>
      </c>
      <c r="R101" s="268">
        <f t="shared" si="3"/>
        <v>2.6312799346799097E-3</v>
      </c>
      <c r="S101" s="268">
        <f t="shared" si="3"/>
        <v>2.6106764919970418E-3</v>
      </c>
      <c r="T101" s="268">
        <f t="shared" si="3"/>
        <v>2.6153135084393798E-3</v>
      </c>
      <c r="U101" s="268">
        <f t="shared" si="3"/>
        <v>2.6287276425558809E-3</v>
      </c>
      <c r="V101" s="268">
        <f t="shared" si="3"/>
        <v>2.604764303198131E-3</v>
      </c>
      <c r="W101" s="268">
        <f t="shared" si="3"/>
        <v>2.5974957334802006E-3</v>
      </c>
      <c r="DA101" s="76"/>
    </row>
    <row r="102" spans="1:105" ht="12" customHeight="1" x14ac:dyDescent="0.25">
      <c r="A102" s="202" t="s">
        <v>93</v>
      </c>
      <c r="B102" s="269">
        <f t="shared" ref="B102:W102" si="4">IF(B$7=0,0,B$7/B$5)</f>
        <v>1.2140484935521095E-3</v>
      </c>
      <c r="C102" s="269">
        <f t="shared" si="4"/>
        <v>1.2665275585600059E-3</v>
      </c>
      <c r="D102" s="269">
        <f t="shared" si="4"/>
        <v>1.2669092833906964E-3</v>
      </c>
      <c r="E102" s="269">
        <f t="shared" si="4"/>
        <v>1.2382520973383141E-3</v>
      </c>
      <c r="F102" s="269">
        <f t="shared" si="4"/>
        <v>1.2854143999323127E-3</v>
      </c>
      <c r="G102" s="269">
        <f t="shared" si="4"/>
        <v>1.2907772192933698E-3</v>
      </c>
      <c r="H102" s="269">
        <f t="shared" si="4"/>
        <v>1.2703155666499387E-3</v>
      </c>
      <c r="I102" s="269">
        <f t="shared" si="4"/>
        <v>1.3123054611685612E-3</v>
      </c>
      <c r="J102" s="269">
        <f t="shared" si="4"/>
        <v>1.3373781404578133E-3</v>
      </c>
      <c r="K102" s="269">
        <f t="shared" si="4"/>
        <v>1.3108223323574902E-3</v>
      </c>
      <c r="L102" s="269">
        <f t="shared" si="4"/>
        <v>1.376419221284378E-3</v>
      </c>
      <c r="M102" s="269">
        <f t="shared" si="4"/>
        <v>1.3419909094158995E-3</v>
      </c>
      <c r="N102" s="269">
        <f t="shared" si="4"/>
        <v>1.3493669959690102E-3</v>
      </c>
      <c r="O102" s="269">
        <f t="shared" si="4"/>
        <v>1.3770601563879916E-3</v>
      </c>
      <c r="P102" s="269">
        <f t="shared" si="4"/>
        <v>1.3985538231804187E-3</v>
      </c>
      <c r="Q102" s="269">
        <f t="shared" si="4"/>
        <v>1.3788118503822086E-3</v>
      </c>
      <c r="R102" s="269">
        <f t="shared" si="4"/>
        <v>1.403349298495952E-3</v>
      </c>
      <c r="S102" s="269">
        <f t="shared" si="4"/>
        <v>1.3923607957317559E-3</v>
      </c>
      <c r="T102" s="269">
        <f t="shared" si="4"/>
        <v>1.3948338711676691E-3</v>
      </c>
      <c r="U102" s="269">
        <f t="shared" si="4"/>
        <v>1.4019880760298034E-3</v>
      </c>
      <c r="V102" s="269">
        <f t="shared" si="4"/>
        <v>1.3892076283723363E-3</v>
      </c>
      <c r="W102" s="269">
        <f t="shared" si="4"/>
        <v>1.3853310578561071E-3</v>
      </c>
      <c r="DA102" s="77"/>
    </row>
    <row r="103" spans="1:105" ht="12" customHeight="1" x14ac:dyDescent="0.25">
      <c r="A103" s="202" t="s">
        <v>94</v>
      </c>
      <c r="B103" s="269">
        <f t="shared" ref="B103:W103" si="5">IF(B$8=0,0,B$8/B$5)</f>
        <v>3.0351212338802731E-2</v>
      </c>
      <c r="C103" s="269">
        <f t="shared" si="5"/>
        <v>3.1663188964000152E-2</v>
      </c>
      <c r="D103" s="269">
        <f t="shared" si="5"/>
        <v>3.167273208476741E-2</v>
      </c>
      <c r="E103" s="269">
        <f t="shared" si="5"/>
        <v>3.0956302433457851E-2</v>
      </c>
      <c r="F103" s="269">
        <f t="shared" si="5"/>
        <v>3.2135359998307821E-2</v>
      </c>
      <c r="G103" s="269">
        <f t="shared" si="5"/>
        <v>3.2269430482334251E-2</v>
      </c>
      <c r="H103" s="269">
        <f t="shared" si="5"/>
        <v>3.1757889166248471E-2</v>
      </c>
      <c r="I103" s="269">
        <f t="shared" si="5"/>
        <v>3.2807636529214035E-2</v>
      </c>
      <c r="J103" s="269">
        <f t="shared" si="5"/>
        <v>3.3434453511445333E-2</v>
      </c>
      <c r="K103" s="269">
        <f t="shared" si="5"/>
        <v>3.2770558308937263E-2</v>
      </c>
      <c r="L103" s="269">
        <f t="shared" si="5"/>
        <v>3.4410480532109454E-2</v>
      </c>
      <c r="M103" s="269">
        <f t="shared" si="5"/>
        <v>3.3549772735397491E-2</v>
      </c>
      <c r="N103" s="269">
        <f t="shared" si="5"/>
        <v>3.3734174899225262E-2</v>
      </c>
      <c r="O103" s="269">
        <f t="shared" si="5"/>
        <v>3.4426503909699792E-2</v>
      </c>
      <c r="P103" s="269">
        <f t="shared" si="5"/>
        <v>3.4963845579510468E-2</v>
      </c>
      <c r="Q103" s="269">
        <f t="shared" si="5"/>
        <v>3.4470296259555208E-2</v>
      </c>
      <c r="R103" s="269">
        <f t="shared" si="5"/>
        <v>3.5083732462398799E-2</v>
      </c>
      <c r="S103" s="269">
        <f t="shared" si="5"/>
        <v>3.4809019893293894E-2</v>
      </c>
      <c r="T103" s="269">
        <f t="shared" si="5"/>
        <v>3.4870846779191722E-2</v>
      </c>
      <c r="U103" s="269">
        <f t="shared" si="5"/>
        <v>3.5049701900745092E-2</v>
      </c>
      <c r="V103" s="269">
        <f t="shared" si="5"/>
        <v>3.4730190709308419E-2</v>
      </c>
      <c r="W103" s="269">
        <f t="shared" si="5"/>
        <v>3.4633276446402676E-2</v>
      </c>
      <c r="DA103" s="77"/>
    </row>
    <row r="104" spans="1:105" ht="12" customHeight="1" x14ac:dyDescent="0.25">
      <c r="A104" s="202" t="s">
        <v>95</v>
      </c>
      <c r="B104" s="269">
        <f t="shared" ref="B104:W104" si="6">IF(B$9=0,0,B$9/B$5)</f>
        <v>7.5878030847006831E-4</v>
      </c>
      <c r="C104" s="269">
        <f t="shared" si="6"/>
        <v>7.9157972410000374E-4</v>
      </c>
      <c r="D104" s="269">
        <f t="shared" si="6"/>
        <v>7.9181830211918548E-4</v>
      </c>
      <c r="E104" s="269">
        <f t="shared" si="6"/>
        <v>7.7390756083644608E-4</v>
      </c>
      <c r="F104" s="269">
        <f t="shared" si="6"/>
        <v>8.0338399995769538E-4</v>
      </c>
      <c r="G104" s="269">
        <f t="shared" si="6"/>
        <v>8.0673576205835624E-4</v>
      </c>
      <c r="H104" s="269">
        <f t="shared" si="6"/>
        <v>7.9394722915621129E-4</v>
      </c>
      <c r="I104" s="269">
        <f t="shared" si="6"/>
        <v>8.2019091323035055E-4</v>
      </c>
      <c r="J104" s="269">
        <f t="shared" si="6"/>
        <v>8.3586133778613307E-4</v>
      </c>
      <c r="K104" s="269">
        <f t="shared" si="6"/>
        <v>8.1926395772343168E-4</v>
      </c>
      <c r="L104" s="269">
        <f t="shared" si="6"/>
        <v>8.6026201330273618E-4</v>
      </c>
      <c r="M104" s="269">
        <f t="shared" si="6"/>
        <v>8.387443183849369E-4</v>
      </c>
      <c r="N104" s="269">
        <f t="shared" si="6"/>
        <v>8.4335437248063156E-4</v>
      </c>
      <c r="O104" s="269">
        <f t="shared" si="6"/>
        <v>8.606625977424946E-4</v>
      </c>
      <c r="P104" s="269">
        <f t="shared" si="6"/>
        <v>8.7409613948776182E-4</v>
      </c>
      <c r="Q104" s="269">
        <f t="shared" si="6"/>
        <v>8.617574064888801E-4</v>
      </c>
      <c r="R104" s="269">
        <f t="shared" si="6"/>
        <v>8.7709331155997011E-4</v>
      </c>
      <c r="S104" s="269">
        <f t="shared" si="6"/>
        <v>8.7022549733234715E-4</v>
      </c>
      <c r="T104" s="269">
        <f t="shared" si="6"/>
        <v>8.7177116947979296E-4</v>
      </c>
      <c r="U104" s="269">
        <f t="shared" si="6"/>
        <v>8.7624254751862696E-4</v>
      </c>
      <c r="V104" s="269">
        <f t="shared" si="6"/>
        <v>8.6825476773271014E-4</v>
      </c>
      <c r="W104" s="269">
        <f t="shared" si="6"/>
        <v>8.6583191116006662E-4</v>
      </c>
      <c r="DA104" s="77"/>
    </row>
    <row r="105" spans="1:105" ht="12" customHeight="1" x14ac:dyDescent="0.25">
      <c r="A105" s="56" t="s">
        <v>96</v>
      </c>
      <c r="B105" s="270">
        <f t="shared" ref="B105:W105" si="7">IF(B$10=0,0,B$10/B$5)</f>
        <v>1.6211681807078097E-3</v>
      </c>
      <c r="C105" s="270">
        <f t="shared" si="7"/>
        <v>1.6656695739203904E-3</v>
      </c>
      <c r="D105" s="270">
        <f t="shared" si="7"/>
        <v>1.6636554342004276E-3</v>
      </c>
      <c r="E105" s="270">
        <f t="shared" si="7"/>
        <v>1.6396552033181887E-3</v>
      </c>
      <c r="F105" s="270">
        <f t="shared" si="7"/>
        <v>1.6956868387019348E-3</v>
      </c>
      <c r="G105" s="270">
        <f t="shared" si="7"/>
        <v>1.7031964785124234E-3</v>
      </c>
      <c r="H105" s="270">
        <f t="shared" si="7"/>
        <v>1.6807965689063955E-3</v>
      </c>
      <c r="I105" s="270">
        <f t="shared" si="7"/>
        <v>1.718554729542926E-3</v>
      </c>
      <c r="J105" s="270">
        <f t="shared" si="7"/>
        <v>1.7474495508777819E-3</v>
      </c>
      <c r="K105" s="270">
        <f t="shared" si="7"/>
        <v>1.7156521854045693E-3</v>
      </c>
      <c r="L105" s="270">
        <f t="shared" si="7"/>
        <v>1.7867755993631984E-3</v>
      </c>
      <c r="M105" s="270">
        <f t="shared" si="7"/>
        <v>1.7583214843374161E-3</v>
      </c>
      <c r="N105" s="270">
        <f t="shared" si="7"/>
        <v>1.7731117129514589E-3</v>
      </c>
      <c r="O105" s="270">
        <f t="shared" si="7"/>
        <v>1.8189015657221032E-3</v>
      </c>
      <c r="P105" s="270">
        <f t="shared" si="7"/>
        <v>2.0922404756999443E-3</v>
      </c>
      <c r="Q105" s="270">
        <f t="shared" si="7"/>
        <v>2.1717728657916083E-3</v>
      </c>
      <c r="R105" s="270">
        <f t="shared" si="7"/>
        <v>2.2552801278191577E-3</v>
      </c>
      <c r="S105" s="270">
        <f t="shared" si="7"/>
        <v>2.3382423741432211E-3</v>
      </c>
      <c r="T105" s="270">
        <f t="shared" si="7"/>
        <v>2.4656293892432509E-3</v>
      </c>
      <c r="U105" s="270">
        <f t="shared" si="7"/>
        <v>2.5079676237369166E-3</v>
      </c>
      <c r="V105" s="270">
        <f t="shared" si="7"/>
        <v>2.6047951660921431E-3</v>
      </c>
      <c r="W105" s="270">
        <f t="shared" si="7"/>
        <v>2.6196352058805192E-3</v>
      </c>
      <c r="DA105" s="78"/>
    </row>
    <row r="106" spans="1:105" ht="12" customHeight="1" x14ac:dyDescent="0.25">
      <c r="A106" s="203" t="s">
        <v>167</v>
      </c>
      <c r="B106" s="271">
        <f t="shared" ref="B106:W106" si="8">IF(B$16=0,0,B$16/B$5)</f>
        <v>0.20165301771286137</v>
      </c>
      <c r="C106" s="271">
        <f t="shared" si="8"/>
        <v>0.20325379955347475</v>
      </c>
      <c r="D106" s="271">
        <f t="shared" si="8"/>
        <v>0.20023167861670635</v>
      </c>
      <c r="E106" s="271">
        <f t="shared" si="8"/>
        <v>0.19968908153088163</v>
      </c>
      <c r="F106" s="271">
        <f t="shared" si="8"/>
        <v>0.20307413898462665</v>
      </c>
      <c r="G106" s="271">
        <f t="shared" si="8"/>
        <v>0.20200496081925726</v>
      </c>
      <c r="H106" s="271">
        <f t="shared" si="8"/>
        <v>0.20040058079014814</v>
      </c>
      <c r="I106" s="271">
        <f t="shared" si="8"/>
        <v>0.2010033645177445</v>
      </c>
      <c r="J106" s="271">
        <f t="shared" si="8"/>
        <v>0.20012655985834274</v>
      </c>
      <c r="K106" s="271">
        <f t="shared" si="8"/>
        <v>0.1980328194643147</v>
      </c>
      <c r="L106" s="271">
        <f t="shared" si="8"/>
        <v>0.19647162028881426</v>
      </c>
      <c r="M106" s="271">
        <f t="shared" si="8"/>
        <v>0.1978039125243892</v>
      </c>
      <c r="N106" s="271">
        <f t="shared" si="8"/>
        <v>0.19887747946038883</v>
      </c>
      <c r="O106" s="271">
        <f t="shared" si="8"/>
        <v>0.20090080574426653</v>
      </c>
      <c r="P106" s="271">
        <f t="shared" si="8"/>
        <v>0.20024745583870265</v>
      </c>
      <c r="Q106" s="271">
        <f t="shared" si="8"/>
        <v>0.19947659295000583</v>
      </c>
      <c r="R106" s="271">
        <f t="shared" si="8"/>
        <v>0.19926276914185767</v>
      </c>
      <c r="S106" s="271">
        <f t="shared" si="8"/>
        <v>0.19876925071224938</v>
      </c>
      <c r="T106" s="271">
        <f t="shared" si="8"/>
        <v>0.2002483114154982</v>
      </c>
      <c r="U106" s="271">
        <f t="shared" si="8"/>
        <v>0.19919200573916157</v>
      </c>
      <c r="V106" s="271">
        <f t="shared" si="8"/>
        <v>0.19973267202378611</v>
      </c>
      <c r="W106" s="271">
        <f t="shared" si="8"/>
        <v>0.20121306015642773</v>
      </c>
      <c r="DA106" s="79"/>
    </row>
    <row r="107" spans="1:105" ht="12" customHeight="1" x14ac:dyDescent="0.25">
      <c r="A107" s="203" t="s">
        <v>174</v>
      </c>
      <c r="B107" s="271">
        <f t="shared" ref="B107:W107" si="9">IF(B$22=0,0,B$22/B$5)</f>
        <v>0.40167696932567415</v>
      </c>
      <c r="C107" s="271">
        <f t="shared" si="9"/>
        <v>0.3939500666304267</v>
      </c>
      <c r="D107" s="271">
        <f t="shared" si="9"/>
        <v>0.3971212537027568</v>
      </c>
      <c r="E107" s="271">
        <f t="shared" si="9"/>
        <v>0.40417013931816348</v>
      </c>
      <c r="F107" s="271">
        <f t="shared" si="9"/>
        <v>0.39198544039010874</v>
      </c>
      <c r="G107" s="271">
        <f t="shared" si="9"/>
        <v>0.39279898569982102</v>
      </c>
      <c r="H107" s="271">
        <f t="shared" si="9"/>
        <v>0.39848888414862826</v>
      </c>
      <c r="I107" s="271">
        <f t="shared" si="9"/>
        <v>0.39046181864488388</v>
      </c>
      <c r="J107" s="271">
        <f t="shared" si="9"/>
        <v>0.3848837232019397</v>
      </c>
      <c r="K107" s="271">
        <f t="shared" si="9"/>
        <v>0.38239317057958272</v>
      </c>
      <c r="L107" s="271">
        <f t="shared" si="9"/>
        <v>0.3736362030915158</v>
      </c>
      <c r="M107" s="271">
        <f t="shared" si="9"/>
        <v>0.38270681390977251</v>
      </c>
      <c r="N107" s="271">
        <f t="shared" si="9"/>
        <v>0.37648853728720461</v>
      </c>
      <c r="O107" s="271">
        <f t="shared" si="9"/>
        <v>0.37349275937647142</v>
      </c>
      <c r="P107" s="271">
        <f t="shared" si="9"/>
        <v>0.36867114837024573</v>
      </c>
      <c r="Q107" s="271">
        <f t="shared" si="9"/>
        <v>0.37218630911948675</v>
      </c>
      <c r="R107" s="271">
        <f t="shared" si="9"/>
        <v>0.36841663480177178</v>
      </c>
      <c r="S107" s="271">
        <f t="shared" si="9"/>
        <v>0.36854318413491077</v>
      </c>
      <c r="T107" s="271">
        <f t="shared" si="9"/>
        <v>0.36913258540305538</v>
      </c>
      <c r="U107" s="271">
        <f t="shared" si="9"/>
        <v>0.36801110732195003</v>
      </c>
      <c r="V107" s="271">
        <f t="shared" si="9"/>
        <v>0.36708661871112436</v>
      </c>
      <c r="W107" s="271">
        <f t="shared" si="9"/>
        <v>0.36705259629958442</v>
      </c>
      <c r="DA107" s="79"/>
    </row>
    <row r="108" spans="1:105" ht="12" customHeight="1" x14ac:dyDescent="0.25">
      <c r="A108" s="203" t="s">
        <v>181</v>
      </c>
      <c r="B108" s="271">
        <f t="shared" ref="B108:W108" si="10">IF(B$28=0,0,B$28/B$5)</f>
        <v>0.21826466568516004</v>
      </c>
      <c r="C108" s="271">
        <f t="shared" si="10"/>
        <v>0.22364372972717261</v>
      </c>
      <c r="D108" s="271">
        <f t="shared" si="10"/>
        <v>0.22445202296338396</v>
      </c>
      <c r="E108" s="271">
        <f t="shared" si="10"/>
        <v>0.2201823354044421</v>
      </c>
      <c r="F108" s="271">
        <f t="shared" si="10"/>
        <v>0.2265906651942993</v>
      </c>
      <c r="G108" s="271">
        <f t="shared" si="10"/>
        <v>0.2268006256541687</v>
      </c>
      <c r="H108" s="271">
        <f t="shared" si="10"/>
        <v>0.22469385662811275</v>
      </c>
      <c r="I108" s="271">
        <f t="shared" si="10"/>
        <v>0.22942646419825369</v>
      </c>
      <c r="J108" s="271">
        <f t="shared" si="10"/>
        <v>0.23303811041970129</v>
      </c>
      <c r="K108" s="271">
        <f t="shared" si="10"/>
        <v>0.23197441554303203</v>
      </c>
      <c r="L108" s="271">
        <f t="shared" si="10"/>
        <v>0.23869590786569875</v>
      </c>
      <c r="M108" s="271">
        <f t="shared" si="10"/>
        <v>0.23318979124893471</v>
      </c>
      <c r="N108" s="271">
        <f t="shared" si="10"/>
        <v>0.2347732246397107</v>
      </c>
      <c r="O108" s="271">
        <f t="shared" si="10"/>
        <v>0.23886732378704517</v>
      </c>
      <c r="P108" s="271">
        <f t="shared" si="10"/>
        <v>0.24138448776778326</v>
      </c>
      <c r="Q108" s="271">
        <f t="shared" si="10"/>
        <v>0.2389778191420398</v>
      </c>
      <c r="R108" s="271">
        <f t="shared" si="10"/>
        <v>0.24128864235015654</v>
      </c>
      <c r="S108" s="271">
        <f t="shared" si="10"/>
        <v>0.24209926616050553</v>
      </c>
      <c r="T108" s="271">
        <f t="shared" si="10"/>
        <v>0.24160929740947457</v>
      </c>
      <c r="U108" s="271">
        <f t="shared" si="10"/>
        <v>0.24199909649472456</v>
      </c>
      <c r="V108" s="271">
        <f t="shared" si="10"/>
        <v>0.24206943328031669</v>
      </c>
      <c r="W108" s="271">
        <f t="shared" si="10"/>
        <v>0.24093867243560235</v>
      </c>
      <c r="DA108" s="79"/>
    </row>
    <row r="109" spans="1:105" ht="12" customHeight="1" x14ac:dyDescent="0.25">
      <c r="A109" s="62" t="s">
        <v>183</v>
      </c>
      <c r="B109" s="272">
        <f t="shared" ref="B109:W109" si="11">IF(B$29=0,0,B$29/B$5)</f>
        <v>0.12721028399866122</v>
      </c>
      <c r="C109" s="272">
        <f t="shared" si="11"/>
        <v>0.12672026485682047</v>
      </c>
      <c r="D109" s="272">
        <f t="shared" si="11"/>
        <v>0.12745444599847641</v>
      </c>
      <c r="E109" s="272">
        <f t="shared" si="11"/>
        <v>0.12513090295402393</v>
      </c>
      <c r="F109" s="272">
        <f t="shared" si="11"/>
        <v>0.12796735913773449</v>
      </c>
      <c r="G109" s="272">
        <f t="shared" si="11"/>
        <v>0.12531647648442207</v>
      </c>
      <c r="H109" s="272">
        <f t="shared" si="11"/>
        <v>0.12399092911704125</v>
      </c>
      <c r="I109" s="272">
        <f t="shared" si="11"/>
        <v>0.1244804648589015</v>
      </c>
      <c r="J109" s="272">
        <f t="shared" si="11"/>
        <v>0.1285180973468332</v>
      </c>
      <c r="K109" s="272">
        <f t="shared" si="11"/>
        <v>0.12374017967849148</v>
      </c>
      <c r="L109" s="272">
        <f t="shared" si="11"/>
        <v>0.1260260665897634</v>
      </c>
      <c r="M109" s="272">
        <f t="shared" si="11"/>
        <v>0.11757288478348953</v>
      </c>
      <c r="N109" s="272">
        <f t="shared" si="11"/>
        <v>0.11643163024496322</v>
      </c>
      <c r="O109" s="272">
        <f t="shared" si="11"/>
        <v>0.11814270330060864</v>
      </c>
      <c r="P109" s="272">
        <f t="shared" si="11"/>
        <v>0.11740326116649473</v>
      </c>
      <c r="Q109" s="272">
        <f t="shared" si="11"/>
        <v>0.11923577121649441</v>
      </c>
      <c r="R109" s="272">
        <f t="shared" si="11"/>
        <v>0.11698435852502023</v>
      </c>
      <c r="S109" s="272">
        <f t="shared" si="11"/>
        <v>0.12134194633682732</v>
      </c>
      <c r="T109" s="272">
        <f t="shared" si="11"/>
        <v>0.1187924840600753</v>
      </c>
      <c r="U109" s="272">
        <f t="shared" si="11"/>
        <v>0.11885423207257328</v>
      </c>
      <c r="V109" s="272">
        <f t="shared" si="11"/>
        <v>0.12589972470118763</v>
      </c>
      <c r="W109" s="272">
        <f t="shared" si="11"/>
        <v>0.1204049368953948</v>
      </c>
      <c r="DA109" s="80"/>
    </row>
    <row r="110" spans="1:105" ht="12" customHeight="1" x14ac:dyDescent="0.25">
      <c r="A110" s="62" t="s">
        <v>189</v>
      </c>
      <c r="B110" s="272">
        <f t="shared" ref="B110:W110" si="12">IF(B$34=0,0,B$34/B$5)</f>
        <v>9.1054381686498848E-2</v>
      </c>
      <c r="C110" s="272">
        <f t="shared" si="12"/>
        <v>9.692346487035218E-2</v>
      </c>
      <c r="D110" s="272">
        <f t="shared" si="12"/>
        <v>9.6997576964907545E-2</v>
      </c>
      <c r="E110" s="272">
        <f t="shared" si="12"/>
        <v>9.5051432450418152E-2</v>
      </c>
      <c r="F110" s="272">
        <f t="shared" si="12"/>
        <v>9.8623306056564788E-2</v>
      </c>
      <c r="G110" s="272">
        <f t="shared" si="12"/>
        <v>0.10148414916974666</v>
      </c>
      <c r="H110" s="272">
        <f t="shared" si="12"/>
        <v>0.10070292751107149</v>
      </c>
      <c r="I110" s="272">
        <f t="shared" si="12"/>
        <v>0.1049459993393522</v>
      </c>
      <c r="J110" s="272">
        <f t="shared" si="12"/>
        <v>0.10452001307286812</v>
      </c>
      <c r="K110" s="272">
        <f t="shared" si="12"/>
        <v>0.10823423586454049</v>
      </c>
      <c r="L110" s="272">
        <f t="shared" si="12"/>
        <v>0.11266984127593536</v>
      </c>
      <c r="M110" s="272">
        <f t="shared" si="12"/>
        <v>0.11561690646544522</v>
      </c>
      <c r="N110" s="272">
        <f t="shared" si="12"/>
        <v>0.11834159439474744</v>
      </c>
      <c r="O110" s="272">
        <f t="shared" si="12"/>
        <v>0.12072462048643655</v>
      </c>
      <c r="P110" s="272">
        <f t="shared" si="12"/>
        <v>0.12398122660128852</v>
      </c>
      <c r="Q110" s="272">
        <f t="shared" si="12"/>
        <v>0.11974204792554539</v>
      </c>
      <c r="R110" s="272">
        <f t="shared" si="12"/>
        <v>0.12430428382513631</v>
      </c>
      <c r="S110" s="272">
        <f t="shared" si="12"/>
        <v>0.12075731982367825</v>
      </c>
      <c r="T110" s="272">
        <f t="shared" si="12"/>
        <v>0.12281681334939931</v>
      </c>
      <c r="U110" s="272">
        <f t="shared" si="12"/>
        <v>0.1231448644221512</v>
      </c>
      <c r="V110" s="272">
        <f t="shared" si="12"/>
        <v>0.11616970857912913</v>
      </c>
      <c r="W110" s="272">
        <f t="shared" si="12"/>
        <v>0.12053373554020753</v>
      </c>
      <c r="DA110" s="80"/>
    </row>
    <row r="111" spans="1:105" ht="12" customHeight="1" x14ac:dyDescent="0.25">
      <c r="A111" s="203" t="s">
        <v>191</v>
      </c>
      <c r="B111" s="271">
        <f t="shared" ref="B111:W111" si="13">IF(B$35=0,0,B$35/B$5)</f>
        <v>0.14218379702936121</v>
      </c>
      <c r="C111" s="271">
        <f t="shared" si="13"/>
        <v>0.14139069909604535</v>
      </c>
      <c r="D111" s="271">
        <f t="shared" si="13"/>
        <v>0.14042447470631722</v>
      </c>
      <c r="E111" s="271">
        <f t="shared" si="13"/>
        <v>0.13902860376905246</v>
      </c>
      <c r="F111" s="271">
        <f t="shared" si="13"/>
        <v>0.14001975819419279</v>
      </c>
      <c r="G111" s="271">
        <f t="shared" si="13"/>
        <v>0.13990508059837956</v>
      </c>
      <c r="H111" s="271">
        <f t="shared" si="13"/>
        <v>0.13853188821468132</v>
      </c>
      <c r="I111" s="271">
        <f t="shared" si="13"/>
        <v>0.13998909226627118</v>
      </c>
      <c r="J111" s="271">
        <f t="shared" si="13"/>
        <v>0.14208887996609071</v>
      </c>
      <c r="K111" s="271">
        <f t="shared" si="13"/>
        <v>0.14852550575547779</v>
      </c>
      <c r="L111" s="271">
        <f t="shared" si="13"/>
        <v>0.15018154534800307</v>
      </c>
      <c r="M111" s="271">
        <f t="shared" si="13"/>
        <v>0.14629441991421302</v>
      </c>
      <c r="N111" s="271">
        <f t="shared" si="13"/>
        <v>0.14963068751462738</v>
      </c>
      <c r="O111" s="271">
        <f t="shared" si="13"/>
        <v>0.14567399506943676</v>
      </c>
      <c r="P111" s="271">
        <f t="shared" si="13"/>
        <v>0.14774588358692686</v>
      </c>
      <c r="Q111" s="271">
        <f t="shared" si="13"/>
        <v>0.14789136818678325</v>
      </c>
      <c r="R111" s="271">
        <f t="shared" si="13"/>
        <v>0.14878121857126067</v>
      </c>
      <c r="S111" s="271">
        <f t="shared" si="13"/>
        <v>0.14856777393983603</v>
      </c>
      <c r="T111" s="271">
        <f t="shared" si="13"/>
        <v>0.14679141105444993</v>
      </c>
      <c r="U111" s="271">
        <f t="shared" si="13"/>
        <v>0.14833316265357771</v>
      </c>
      <c r="V111" s="271">
        <f t="shared" si="13"/>
        <v>0.1489140634100691</v>
      </c>
      <c r="W111" s="271">
        <f t="shared" si="13"/>
        <v>0.14869410075360617</v>
      </c>
      <c r="DA111" s="79"/>
    </row>
    <row r="112" spans="1:105" ht="12" customHeight="1" x14ac:dyDescent="0.25">
      <c r="A112" s="62" t="s">
        <v>192</v>
      </c>
      <c r="B112" s="272">
        <f t="shared" ref="B112:W112" si="14">IF(B$36=0,0,B$36/B$5)</f>
        <v>4.8611987056376919E-2</v>
      </c>
      <c r="C112" s="272">
        <f t="shared" si="14"/>
        <v>4.8895110752310338E-2</v>
      </c>
      <c r="D112" s="272">
        <f t="shared" si="14"/>
        <v>4.8887050051507369E-2</v>
      </c>
      <c r="E112" s="272">
        <f t="shared" si="14"/>
        <v>4.8445526822736638E-2</v>
      </c>
      <c r="F112" s="272">
        <f t="shared" si="14"/>
        <v>4.976244980006727E-2</v>
      </c>
      <c r="G112" s="272">
        <f t="shared" si="14"/>
        <v>4.8273644320031131E-2</v>
      </c>
      <c r="H112" s="272">
        <f t="shared" si="14"/>
        <v>4.7768213410915569E-2</v>
      </c>
      <c r="I112" s="272">
        <f t="shared" si="14"/>
        <v>4.8603725058280596E-2</v>
      </c>
      <c r="J112" s="272">
        <f t="shared" si="14"/>
        <v>5.0097191669308067E-2</v>
      </c>
      <c r="K112" s="272">
        <f t="shared" si="14"/>
        <v>4.7068002787542376E-2</v>
      </c>
      <c r="L112" s="272">
        <f t="shared" si="14"/>
        <v>4.8642854146436411E-2</v>
      </c>
      <c r="M112" s="272">
        <f t="shared" si="14"/>
        <v>4.5693550996054974E-2</v>
      </c>
      <c r="N112" s="272">
        <f t="shared" si="14"/>
        <v>4.5154084284379399E-2</v>
      </c>
      <c r="O112" s="272">
        <f t="shared" si="14"/>
        <v>4.5719411635963429E-2</v>
      </c>
      <c r="P112" s="272">
        <f t="shared" si="14"/>
        <v>4.5562332232864877E-2</v>
      </c>
      <c r="Q112" s="272">
        <f t="shared" si="14"/>
        <v>4.6403315835690184E-2</v>
      </c>
      <c r="R112" s="272">
        <f t="shared" si="14"/>
        <v>4.5424705879753439E-2</v>
      </c>
      <c r="S112" s="272">
        <f t="shared" si="14"/>
        <v>4.7097053020247262E-2</v>
      </c>
      <c r="T112" s="272">
        <f t="shared" si="14"/>
        <v>4.5926776010163102E-2</v>
      </c>
      <c r="U112" s="272">
        <f t="shared" si="14"/>
        <v>4.5453403664299702E-2</v>
      </c>
      <c r="V112" s="272">
        <f t="shared" si="14"/>
        <v>4.7895619818781737E-2</v>
      </c>
      <c r="W112" s="272">
        <f t="shared" si="14"/>
        <v>4.5853976133275291E-2</v>
      </c>
      <c r="DA112" s="80"/>
    </row>
    <row r="113" spans="1:105" ht="12" customHeight="1" x14ac:dyDescent="0.25">
      <c r="A113" s="62" t="s">
        <v>197</v>
      </c>
      <c r="B113" s="272">
        <f t="shared" ref="B113:W113" si="15">IF(B$40=0,0,B$40/B$5)</f>
        <v>5.7119731649280782E-2</v>
      </c>
      <c r="C113" s="272">
        <f t="shared" si="15"/>
        <v>5.3855749042923555E-2</v>
      </c>
      <c r="D113" s="272">
        <f t="shared" si="15"/>
        <v>5.2986403324472228E-2</v>
      </c>
      <c r="E113" s="272">
        <f t="shared" si="15"/>
        <v>5.2961079209901597E-2</v>
      </c>
      <c r="F113" s="272">
        <f t="shared" si="15"/>
        <v>5.104848572889379E-2</v>
      </c>
      <c r="G113" s="272">
        <f t="shared" si="15"/>
        <v>5.0939709630229098E-2</v>
      </c>
      <c r="H113" s="272">
        <f t="shared" si="15"/>
        <v>5.0753783320013901E-2</v>
      </c>
      <c r="I113" s="272">
        <f t="shared" si="15"/>
        <v>4.9898217582890855E-2</v>
      </c>
      <c r="J113" s="272">
        <f t="shared" si="15"/>
        <v>5.0284367560787538E-2</v>
      </c>
      <c r="K113" s="272">
        <f t="shared" si="15"/>
        <v>5.8866236905772029E-2</v>
      </c>
      <c r="L113" s="272">
        <f t="shared" si="15"/>
        <v>5.6985710393223955E-2</v>
      </c>
      <c r="M113" s="272">
        <f t="shared" si="15"/>
        <v>5.5282734821030022E-2</v>
      </c>
      <c r="N113" s="272">
        <f t="shared" si="15"/>
        <v>5.832496106135767E-2</v>
      </c>
      <c r="O113" s="272">
        <f t="shared" si="15"/>
        <v>5.2909063615171378E-2</v>
      </c>
      <c r="P113" s="272">
        <f t="shared" si="15"/>
        <v>5.3839559988933319E-2</v>
      </c>
      <c r="Q113" s="272">
        <f t="shared" si="15"/>
        <v>5.5094159543839442E-2</v>
      </c>
      <c r="R113" s="272">
        <f t="shared" si="15"/>
        <v>5.4946907642410232E-2</v>
      </c>
      <c r="S113" s="272">
        <f t="shared" si="15"/>
        <v>5.4735793458198748E-2</v>
      </c>
      <c r="T113" s="272">
        <f t="shared" si="15"/>
        <v>5.3308331589209633E-2</v>
      </c>
      <c r="U113" s="272">
        <f t="shared" si="15"/>
        <v>5.5012800046765328E-2</v>
      </c>
      <c r="V113" s="272">
        <f t="shared" si="15"/>
        <v>5.5891850633003649E-2</v>
      </c>
      <c r="W113" s="272">
        <f t="shared" si="15"/>
        <v>5.6167410863976891E-2</v>
      </c>
      <c r="DA113" s="80"/>
    </row>
    <row r="114" spans="1:105" ht="12" customHeight="1" x14ac:dyDescent="0.25">
      <c r="A114" s="63" t="s">
        <v>209</v>
      </c>
      <c r="B114" s="273">
        <f t="shared" ref="B114:W114" si="16">IF(B$51=0,0,B$51/B$5)</f>
        <v>3.6452078323703493E-2</v>
      </c>
      <c r="C114" s="273">
        <f t="shared" si="16"/>
        <v>3.863983930081144E-2</v>
      </c>
      <c r="D114" s="273">
        <f t="shared" si="16"/>
        <v>3.855102133033763E-2</v>
      </c>
      <c r="E114" s="273">
        <f t="shared" si="16"/>
        <v>3.7621997736414205E-2</v>
      </c>
      <c r="F114" s="273">
        <f t="shared" si="16"/>
        <v>3.9208822665231721E-2</v>
      </c>
      <c r="G114" s="273">
        <f t="shared" si="16"/>
        <v>4.069172664811934E-2</v>
      </c>
      <c r="H114" s="273">
        <f t="shared" si="16"/>
        <v>4.0009891483751857E-2</v>
      </c>
      <c r="I114" s="273">
        <f t="shared" si="16"/>
        <v>4.1487149625099737E-2</v>
      </c>
      <c r="J114" s="273">
        <f t="shared" si="16"/>
        <v>4.1707320735995125E-2</v>
      </c>
      <c r="K114" s="273">
        <f t="shared" si="16"/>
        <v>4.2591266062163402E-2</v>
      </c>
      <c r="L114" s="273">
        <f t="shared" si="16"/>
        <v>4.4552980808342704E-2</v>
      </c>
      <c r="M114" s="273">
        <f t="shared" si="16"/>
        <v>4.5318134097128024E-2</v>
      </c>
      <c r="N114" s="273">
        <f t="shared" si="16"/>
        <v>4.6151642168890304E-2</v>
      </c>
      <c r="O114" s="273">
        <f t="shared" si="16"/>
        <v>4.7045519818301948E-2</v>
      </c>
      <c r="P114" s="273">
        <f t="shared" si="16"/>
        <v>4.8343991365128652E-2</v>
      </c>
      <c r="Q114" s="273">
        <f t="shared" si="16"/>
        <v>4.6393892807253645E-2</v>
      </c>
      <c r="R114" s="273">
        <f t="shared" si="16"/>
        <v>4.8409605049097013E-2</v>
      </c>
      <c r="S114" s="273">
        <f t="shared" si="16"/>
        <v>4.6734927461389998E-2</v>
      </c>
      <c r="T114" s="273">
        <f t="shared" si="16"/>
        <v>4.7556303455077185E-2</v>
      </c>
      <c r="U114" s="273">
        <f t="shared" si="16"/>
        <v>4.7866958942512659E-2</v>
      </c>
      <c r="V114" s="273">
        <f t="shared" si="16"/>
        <v>4.5126592958283709E-2</v>
      </c>
      <c r="W114" s="273">
        <f t="shared" si="16"/>
        <v>4.6672713756353984E-2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17">SUM(B$118:B$122,B$126:B$127,B$129:B$131,B$124,B$123)</f>
        <v>0.99999999999999989</v>
      </c>
      <c r="C117" s="234">
        <f t="shared" si="17"/>
        <v>1.0000000000000002</v>
      </c>
      <c r="D117" s="234">
        <f t="shared" si="17"/>
        <v>1</v>
      </c>
      <c r="E117" s="234">
        <f t="shared" si="17"/>
        <v>1</v>
      </c>
      <c r="F117" s="234">
        <f t="shared" si="17"/>
        <v>0.99999999999999989</v>
      </c>
      <c r="G117" s="234">
        <f t="shared" si="17"/>
        <v>0.99999999999999967</v>
      </c>
      <c r="H117" s="234">
        <f t="shared" si="17"/>
        <v>1</v>
      </c>
      <c r="I117" s="234">
        <f t="shared" si="17"/>
        <v>1.0000000000000002</v>
      </c>
      <c r="J117" s="234">
        <f t="shared" si="17"/>
        <v>0.99999999999999978</v>
      </c>
      <c r="K117" s="234">
        <f t="shared" si="17"/>
        <v>0.99999999999999978</v>
      </c>
      <c r="L117" s="234">
        <f t="shared" si="17"/>
        <v>1.0000000000000002</v>
      </c>
      <c r="M117" s="234">
        <f t="shared" si="17"/>
        <v>0.99999999999999989</v>
      </c>
      <c r="N117" s="234">
        <f t="shared" si="17"/>
        <v>1</v>
      </c>
      <c r="O117" s="234">
        <f t="shared" si="17"/>
        <v>1.0000000000000002</v>
      </c>
      <c r="P117" s="234">
        <f t="shared" si="17"/>
        <v>1.0000000000000002</v>
      </c>
      <c r="Q117" s="234">
        <f t="shared" si="17"/>
        <v>0.99999999999999978</v>
      </c>
      <c r="R117" s="234">
        <f t="shared" si="17"/>
        <v>1.0000000000000002</v>
      </c>
      <c r="S117" s="234">
        <f t="shared" si="17"/>
        <v>1</v>
      </c>
      <c r="T117" s="234">
        <f t="shared" si="17"/>
        <v>1</v>
      </c>
      <c r="U117" s="234">
        <f t="shared" si="17"/>
        <v>1</v>
      </c>
      <c r="V117" s="234">
        <f t="shared" si="17"/>
        <v>1.0000000000000002</v>
      </c>
      <c r="W117" s="234">
        <f t="shared" si="17"/>
        <v>1.0000000000000002</v>
      </c>
      <c r="DA117" s="95"/>
    </row>
    <row r="118" spans="1:105" ht="12" customHeight="1" x14ac:dyDescent="0.25">
      <c r="A118" s="55" t="s">
        <v>92</v>
      </c>
      <c r="B118" s="268">
        <f t="shared" ref="B118:W118" si="18">IF(B$55=0,0,B$55/B$54)</f>
        <v>2.5175278323761588E-3</v>
      </c>
      <c r="C118" s="268">
        <f t="shared" si="18"/>
        <v>2.5329622200503067E-3</v>
      </c>
      <c r="D118" s="268">
        <f t="shared" si="18"/>
        <v>2.5426800162385659E-3</v>
      </c>
      <c r="E118" s="268">
        <f t="shared" si="18"/>
        <v>2.5247648605662486E-3</v>
      </c>
      <c r="F118" s="268">
        <f t="shared" si="18"/>
        <v>2.5439279666604189E-3</v>
      </c>
      <c r="G118" s="268">
        <f t="shared" si="18"/>
        <v>2.5628630775908277E-3</v>
      </c>
      <c r="H118" s="268">
        <f t="shared" si="18"/>
        <v>2.564514334633354E-3</v>
      </c>
      <c r="I118" s="268">
        <f t="shared" si="18"/>
        <v>2.5779820929253488E-3</v>
      </c>
      <c r="J118" s="268">
        <f t="shared" si="18"/>
        <v>2.6029326574367414E-3</v>
      </c>
      <c r="K118" s="268">
        <f t="shared" si="18"/>
        <v>2.5390839306729473E-3</v>
      </c>
      <c r="L118" s="268">
        <f t="shared" si="18"/>
        <v>2.6060072786960415E-3</v>
      </c>
      <c r="M118" s="268">
        <f t="shared" si="18"/>
        <v>2.6342636865580608E-3</v>
      </c>
      <c r="N118" s="268">
        <f t="shared" si="18"/>
        <v>2.6224918714892256E-3</v>
      </c>
      <c r="O118" s="268">
        <f t="shared" si="18"/>
        <v>2.6526166042062146E-3</v>
      </c>
      <c r="P118" s="268">
        <f t="shared" si="18"/>
        <v>2.6510165986616614E-3</v>
      </c>
      <c r="Q118" s="268">
        <f t="shared" si="18"/>
        <v>2.6244223637518519E-3</v>
      </c>
      <c r="R118" s="268">
        <f t="shared" si="18"/>
        <v>2.647147253876608E-3</v>
      </c>
      <c r="S118" s="268">
        <f t="shared" si="18"/>
        <v>2.6362546009975102E-3</v>
      </c>
      <c r="T118" s="268">
        <f t="shared" si="18"/>
        <v>2.6515237569940046E-3</v>
      </c>
      <c r="U118" s="268">
        <f t="shared" si="18"/>
        <v>2.6434496282178202E-3</v>
      </c>
      <c r="V118" s="268">
        <f t="shared" si="18"/>
        <v>2.6200157869952423E-3</v>
      </c>
      <c r="W118" s="268">
        <f t="shared" si="18"/>
        <v>2.6369403715450386E-3</v>
      </c>
      <c r="DA118" s="76"/>
    </row>
    <row r="119" spans="1:105" ht="12" customHeight="1" x14ac:dyDescent="0.25">
      <c r="A119" s="202" t="s">
        <v>93</v>
      </c>
      <c r="B119" s="269">
        <f t="shared" ref="B119:W119" si="19">IF(B$56=0,0,B$56/B$54)</f>
        <v>1.860186303038841E-3</v>
      </c>
      <c r="C119" s="269">
        <f t="shared" si="19"/>
        <v>1.871590680054264E-3</v>
      </c>
      <c r="D119" s="269">
        <f t="shared" si="19"/>
        <v>1.8787711017094488E-3</v>
      </c>
      <c r="E119" s="269">
        <f t="shared" si="19"/>
        <v>1.8655337000132784E-3</v>
      </c>
      <c r="F119" s="269">
        <f t="shared" si="19"/>
        <v>1.8796932048344862E-3</v>
      </c>
      <c r="G119" s="269">
        <f t="shared" si="19"/>
        <v>1.8936842453887524E-3</v>
      </c>
      <c r="H119" s="269">
        <f t="shared" si="19"/>
        <v>1.8949043493708419E-3</v>
      </c>
      <c r="I119" s="269">
        <f t="shared" si="19"/>
        <v>1.9048555956630272E-3</v>
      </c>
      <c r="J119" s="269">
        <f t="shared" si="19"/>
        <v>1.9232914189974495E-3</v>
      </c>
      <c r="K119" s="269">
        <f t="shared" si="19"/>
        <v>1.876113975528879E-3</v>
      </c>
      <c r="L119" s="269">
        <f t="shared" si="19"/>
        <v>1.9255632383116314E-3</v>
      </c>
      <c r="M119" s="269">
        <f t="shared" si="19"/>
        <v>1.9464417295847138E-3</v>
      </c>
      <c r="N119" s="269">
        <f t="shared" si="19"/>
        <v>1.9377436056270199E-3</v>
      </c>
      <c r="O119" s="269">
        <f t="shared" si="19"/>
        <v>1.9600025909944055E-3</v>
      </c>
      <c r="P119" s="269">
        <f t="shared" si="19"/>
        <v>1.9588203564385501E-3</v>
      </c>
      <c r="Q119" s="269">
        <f t="shared" si="19"/>
        <v>1.9391700348481292E-3</v>
      </c>
      <c r="R119" s="269">
        <f t="shared" si="19"/>
        <v>1.9559613206502156E-3</v>
      </c>
      <c r="S119" s="269">
        <f t="shared" si="19"/>
        <v>1.9479128043919751E-3</v>
      </c>
      <c r="T119" s="269">
        <f t="shared" si="19"/>
        <v>1.9591950927060763E-3</v>
      </c>
      <c r="U119" s="269">
        <f t="shared" si="19"/>
        <v>1.9532291671002979E-3</v>
      </c>
      <c r="V119" s="269">
        <f t="shared" si="19"/>
        <v>1.9359140415595882E-3</v>
      </c>
      <c r="W119" s="269">
        <f t="shared" si="19"/>
        <v>1.948419516160216E-3</v>
      </c>
      <c r="DA119" s="77"/>
    </row>
    <row r="120" spans="1:105" ht="12" customHeight="1" x14ac:dyDescent="0.25">
      <c r="A120" s="202" t="s">
        <v>94</v>
      </c>
      <c r="B120" s="269">
        <f t="shared" ref="B120:W120" si="20">IF(B$57=0,0,B$57/B$54)</f>
        <v>4.6504657575971012E-2</v>
      </c>
      <c r="C120" s="269">
        <f t="shared" si="20"/>
        <v>4.6789767001356612E-2</v>
      </c>
      <c r="D120" s="269">
        <f t="shared" si="20"/>
        <v>4.6969277542736235E-2</v>
      </c>
      <c r="E120" s="269">
        <f t="shared" si="20"/>
        <v>4.663834250033197E-2</v>
      </c>
      <c r="F120" s="269">
        <f t="shared" si="20"/>
        <v>4.6992330120862166E-2</v>
      </c>
      <c r="G120" s="269">
        <f t="shared" si="20"/>
        <v>4.7342106134718807E-2</v>
      </c>
      <c r="H120" s="269">
        <f t="shared" si="20"/>
        <v>4.737260873427105E-2</v>
      </c>
      <c r="I120" s="269">
        <f t="shared" si="20"/>
        <v>4.7621389891575681E-2</v>
      </c>
      <c r="J120" s="269">
        <f t="shared" si="20"/>
        <v>4.8082285474936239E-2</v>
      </c>
      <c r="K120" s="269">
        <f t="shared" si="20"/>
        <v>4.6902849388222E-2</v>
      </c>
      <c r="L120" s="269">
        <f t="shared" si="20"/>
        <v>4.8139080957790785E-2</v>
      </c>
      <c r="M120" s="269">
        <f t="shared" si="20"/>
        <v>4.8661043239617847E-2</v>
      </c>
      <c r="N120" s="269">
        <f t="shared" si="20"/>
        <v>4.8443590140675494E-2</v>
      </c>
      <c r="O120" s="269">
        <f t="shared" si="20"/>
        <v>4.9000064774860137E-2</v>
      </c>
      <c r="P120" s="269">
        <f t="shared" si="20"/>
        <v>4.8970508910963752E-2</v>
      </c>
      <c r="Q120" s="269">
        <f t="shared" si="20"/>
        <v>4.847925087120325E-2</v>
      </c>
      <c r="R120" s="269">
        <f t="shared" si="20"/>
        <v>4.889903301625538E-2</v>
      </c>
      <c r="S120" s="269">
        <f t="shared" si="20"/>
        <v>4.8697820109799374E-2</v>
      </c>
      <c r="T120" s="269">
        <f t="shared" si="20"/>
        <v>4.8979877317651903E-2</v>
      </c>
      <c r="U120" s="269">
        <f t="shared" si="20"/>
        <v>4.883072917750745E-2</v>
      </c>
      <c r="V120" s="269">
        <f t="shared" si="20"/>
        <v>4.8397851038989692E-2</v>
      </c>
      <c r="W120" s="269">
        <f t="shared" si="20"/>
        <v>4.8710487904005388E-2</v>
      </c>
      <c r="DA120" s="77"/>
    </row>
    <row r="121" spans="1:105" ht="12" customHeight="1" x14ac:dyDescent="0.25">
      <c r="A121" s="202" t="s">
        <v>95</v>
      </c>
      <c r="B121" s="269">
        <f t="shared" ref="B121:W121" si="21">IF(B$58=0,0,B$58/B$54)</f>
        <v>1.1626164393992752E-3</v>
      </c>
      <c r="C121" s="269">
        <f t="shared" si="21"/>
        <v>1.1697441750339159E-3</v>
      </c>
      <c r="D121" s="269">
        <f t="shared" si="21"/>
        <v>1.1742319385684063E-3</v>
      </c>
      <c r="E121" s="269">
        <f t="shared" si="21"/>
        <v>1.1659585625082996E-3</v>
      </c>
      <c r="F121" s="269">
        <f t="shared" si="21"/>
        <v>1.1748082530215547E-3</v>
      </c>
      <c r="G121" s="269">
        <f t="shared" si="21"/>
        <v>1.1835526533679707E-3</v>
      </c>
      <c r="H121" s="269">
        <f t="shared" si="21"/>
        <v>1.1843152183567765E-3</v>
      </c>
      <c r="I121" s="269">
        <f t="shared" si="21"/>
        <v>1.1905347472893923E-3</v>
      </c>
      <c r="J121" s="269">
        <f t="shared" si="21"/>
        <v>1.2020571368734064E-3</v>
      </c>
      <c r="K121" s="269">
        <f t="shared" si="21"/>
        <v>1.1725712347055502E-3</v>
      </c>
      <c r="L121" s="269">
        <f t="shared" si="21"/>
        <v>1.2034770239447699E-3</v>
      </c>
      <c r="M121" s="269">
        <f t="shared" si="21"/>
        <v>1.2165260809904464E-3</v>
      </c>
      <c r="N121" s="269">
        <f t="shared" si="21"/>
        <v>1.2110897535168878E-3</v>
      </c>
      <c r="O121" s="269">
        <f t="shared" si="21"/>
        <v>1.2250016193715038E-3</v>
      </c>
      <c r="P121" s="269">
        <f t="shared" si="21"/>
        <v>1.2242627227740943E-3</v>
      </c>
      <c r="Q121" s="269">
        <f t="shared" si="21"/>
        <v>1.2119812717800815E-3</v>
      </c>
      <c r="R121" s="269">
        <f t="shared" si="21"/>
        <v>1.2224758254063849E-3</v>
      </c>
      <c r="S121" s="269">
        <f t="shared" si="21"/>
        <v>1.2174455027449847E-3</v>
      </c>
      <c r="T121" s="269">
        <f t="shared" si="21"/>
        <v>1.2244969329412978E-3</v>
      </c>
      <c r="U121" s="269">
        <f t="shared" si="21"/>
        <v>1.2207682294376866E-3</v>
      </c>
      <c r="V121" s="269">
        <f t="shared" si="21"/>
        <v>1.2099462759747428E-3</v>
      </c>
      <c r="W121" s="269">
        <f t="shared" si="21"/>
        <v>1.2177621976001351E-3</v>
      </c>
      <c r="DA121" s="77"/>
    </row>
    <row r="122" spans="1:105" ht="12" customHeight="1" x14ac:dyDescent="0.25">
      <c r="A122" s="56" t="s">
        <v>96</v>
      </c>
      <c r="B122" s="270">
        <f t="shared" ref="B122:W122" si="22">IF(B$59=0,0,B$59/B$54)</f>
        <v>2.0346469630589292E-3</v>
      </c>
      <c r="C122" s="270">
        <f t="shared" si="22"/>
        <v>2.0475643958355466E-3</v>
      </c>
      <c r="D122" s="270">
        <f t="shared" si="22"/>
        <v>2.012160236735882E-3</v>
      </c>
      <c r="E122" s="270">
        <f t="shared" si="22"/>
        <v>2.0083245770893964E-3</v>
      </c>
      <c r="F122" s="270">
        <f t="shared" si="22"/>
        <v>2.0108999112623815E-3</v>
      </c>
      <c r="G122" s="270">
        <f t="shared" si="22"/>
        <v>2.0254629946432181E-3</v>
      </c>
      <c r="H122" s="270">
        <f t="shared" si="22"/>
        <v>2.0224467914580525E-3</v>
      </c>
      <c r="I122" s="270">
        <f t="shared" si="22"/>
        <v>2.0374383270219012E-3</v>
      </c>
      <c r="J122" s="270">
        <f t="shared" si="22"/>
        <v>2.051892069198734E-3</v>
      </c>
      <c r="K122" s="270">
        <f t="shared" si="22"/>
        <v>2.0144209978503547E-3</v>
      </c>
      <c r="L122" s="270">
        <f t="shared" si="22"/>
        <v>2.0294215311933306E-3</v>
      </c>
      <c r="M122" s="270">
        <f t="shared" si="22"/>
        <v>2.0312326918461051E-3</v>
      </c>
      <c r="N122" s="270">
        <f t="shared" si="22"/>
        <v>2.0707683622960566E-3</v>
      </c>
      <c r="O122" s="270">
        <f t="shared" si="22"/>
        <v>2.130089514420425E-3</v>
      </c>
      <c r="P122" s="270">
        <f t="shared" si="22"/>
        <v>2.7533814693598683E-3</v>
      </c>
      <c r="Q122" s="270">
        <f t="shared" si="22"/>
        <v>2.8968317630701538E-3</v>
      </c>
      <c r="R122" s="270">
        <f t="shared" si="22"/>
        <v>2.9358140018421329E-3</v>
      </c>
      <c r="S122" s="270">
        <f t="shared" si="22"/>
        <v>3.0456975590120185E-3</v>
      </c>
      <c r="T122" s="270">
        <f t="shared" si="22"/>
        <v>3.1272046183392485E-3</v>
      </c>
      <c r="U122" s="270">
        <f t="shared" si="22"/>
        <v>3.3124896897694066E-3</v>
      </c>
      <c r="V122" s="270">
        <f t="shared" si="22"/>
        <v>3.6022119550551076E-3</v>
      </c>
      <c r="W122" s="270">
        <f t="shared" si="22"/>
        <v>3.7155072050891547E-3</v>
      </c>
      <c r="DA122" s="78"/>
    </row>
    <row r="123" spans="1:105" ht="12" customHeight="1" x14ac:dyDescent="0.25">
      <c r="A123" s="203" t="s">
        <v>222</v>
      </c>
      <c r="B123" s="271">
        <f t="shared" ref="B123:W123" si="23">IF(B$65=0,0,B$65/B$54)</f>
        <v>0.13518911377989831</v>
      </c>
      <c r="C123" s="271">
        <f t="shared" si="23"/>
        <v>0.13093428299394791</v>
      </c>
      <c r="D123" s="271">
        <f t="shared" si="23"/>
        <v>0.13051844316887484</v>
      </c>
      <c r="E123" s="271">
        <f t="shared" si="23"/>
        <v>0.13111371117082721</v>
      </c>
      <c r="F123" s="271">
        <f t="shared" si="23"/>
        <v>0.13020410324316958</v>
      </c>
      <c r="G123" s="271">
        <f t="shared" si="23"/>
        <v>0.1297508605719874</v>
      </c>
      <c r="H123" s="271">
        <f t="shared" si="23"/>
        <v>0.13122682093307911</v>
      </c>
      <c r="I123" s="271">
        <f t="shared" si="23"/>
        <v>0.12984466215046769</v>
      </c>
      <c r="J123" s="271">
        <f t="shared" si="23"/>
        <v>0.1277910789222243</v>
      </c>
      <c r="K123" s="271">
        <f t="shared" si="23"/>
        <v>0.12724645754196365</v>
      </c>
      <c r="L123" s="271">
        <f t="shared" si="23"/>
        <v>0.12369327922797348</v>
      </c>
      <c r="M123" s="271">
        <f t="shared" si="23"/>
        <v>0.12870004824055548</v>
      </c>
      <c r="N123" s="271">
        <f t="shared" si="23"/>
        <v>0.12816426832274652</v>
      </c>
      <c r="O123" s="271">
        <f t="shared" si="23"/>
        <v>0.12795241618273898</v>
      </c>
      <c r="P123" s="271">
        <f t="shared" si="23"/>
        <v>0.12854802965246365</v>
      </c>
      <c r="Q123" s="271">
        <f t="shared" si="23"/>
        <v>0.12859946363250233</v>
      </c>
      <c r="R123" s="271">
        <f t="shared" si="23"/>
        <v>0.12628980689317507</v>
      </c>
      <c r="S123" s="271">
        <f t="shared" si="23"/>
        <v>0.1263130137175881</v>
      </c>
      <c r="T123" s="271">
        <f t="shared" si="23"/>
        <v>0.12786774422933495</v>
      </c>
      <c r="U123" s="271">
        <f t="shared" si="23"/>
        <v>0.12732310225797699</v>
      </c>
      <c r="V123" s="271">
        <f t="shared" si="23"/>
        <v>0.12776623823623948</v>
      </c>
      <c r="W123" s="271">
        <f t="shared" si="23"/>
        <v>0.12811423222048582</v>
      </c>
      <c r="DA123" s="79"/>
    </row>
    <row r="124" spans="1:105" ht="12" customHeight="1" x14ac:dyDescent="0.25">
      <c r="A124" s="203" t="s">
        <v>228</v>
      </c>
      <c r="B124" s="271">
        <f t="shared" ref="B124:W124" si="24">IF(B$71=0,0,B$71/B$54)</f>
        <v>0.3453927757935088</v>
      </c>
      <c r="C124" s="271">
        <f t="shared" si="24"/>
        <v>0.34751029995069571</v>
      </c>
      <c r="D124" s="271">
        <f t="shared" si="24"/>
        <v>0.34884353510182031</v>
      </c>
      <c r="E124" s="271">
        <f t="shared" si="24"/>
        <v>0.34638566144224936</v>
      </c>
      <c r="F124" s="271">
        <f t="shared" si="24"/>
        <v>0.34901474793002163</v>
      </c>
      <c r="G124" s="271">
        <f t="shared" si="24"/>
        <v>0.35161255457196022</v>
      </c>
      <c r="H124" s="271">
        <f t="shared" si="24"/>
        <v>0.35183909913926636</v>
      </c>
      <c r="I124" s="271">
        <f t="shared" si="24"/>
        <v>0.35368681115276068</v>
      </c>
      <c r="J124" s="271">
        <f t="shared" si="24"/>
        <v>0.35710990925057634</v>
      </c>
      <c r="K124" s="271">
        <f t="shared" si="24"/>
        <v>0.34835016936439867</v>
      </c>
      <c r="L124" s="271">
        <f t="shared" si="24"/>
        <v>0.35753173257963999</v>
      </c>
      <c r="M124" s="271">
        <f t="shared" si="24"/>
        <v>0.36140837657137898</v>
      </c>
      <c r="N124" s="271">
        <f t="shared" si="24"/>
        <v>0.3597933398554134</v>
      </c>
      <c r="O124" s="271">
        <f t="shared" si="24"/>
        <v>0.36392630907996315</v>
      </c>
      <c r="P124" s="271">
        <f t="shared" si="24"/>
        <v>0.36370679597301314</v>
      </c>
      <c r="Q124" s="271">
        <f t="shared" si="24"/>
        <v>0.36005819415917167</v>
      </c>
      <c r="R124" s="271">
        <f t="shared" si="24"/>
        <v>0.36317594037784351</v>
      </c>
      <c r="S124" s="271">
        <f t="shared" si="24"/>
        <v>0.36168152050876301</v>
      </c>
      <c r="T124" s="271">
        <f t="shared" si="24"/>
        <v>0.36377637567017546</v>
      </c>
      <c r="U124" s="271">
        <f t="shared" si="24"/>
        <v>0.36266864382536468</v>
      </c>
      <c r="V124" s="271">
        <f t="shared" si="24"/>
        <v>0.35945363290739973</v>
      </c>
      <c r="W124" s="271">
        <f t="shared" si="24"/>
        <v>0.36177560494744204</v>
      </c>
      <c r="DA124" s="79"/>
    </row>
    <row r="125" spans="1:105" ht="12" customHeight="1" x14ac:dyDescent="0.25">
      <c r="A125" s="203" t="s">
        <v>181</v>
      </c>
      <c r="B125" s="271">
        <f t="shared" ref="B125:W125" si="25">IF(B$72=0,0,B$72/B$54)</f>
        <v>0.32690663693487887</v>
      </c>
      <c r="C125" s="271">
        <f t="shared" si="25"/>
        <v>0.33075225089966731</v>
      </c>
      <c r="D125" s="271">
        <f t="shared" si="25"/>
        <v>0.33156733776899605</v>
      </c>
      <c r="E125" s="271">
        <f t="shared" si="25"/>
        <v>0.33267006082666328</v>
      </c>
      <c r="F125" s="271">
        <f t="shared" si="25"/>
        <v>0.33226918855277737</v>
      </c>
      <c r="G125" s="271">
        <f t="shared" si="25"/>
        <v>0.3296160745546991</v>
      </c>
      <c r="H125" s="271">
        <f t="shared" si="25"/>
        <v>0.32651622191668139</v>
      </c>
      <c r="I125" s="271">
        <f t="shared" si="25"/>
        <v>0.3284188202442529</v>
      </c>
      <c r="J125" s="271">
        <f t="shared" si="25"/>
        <v>0.32748923490408716</v>
      </c>
      <c r="K125" s="271">
        <f t="shared" si="25"/>
        <v>0.32257823617784848</v>
      </c>
      <c r="L125" s="271">
        <f t="shared" si="25"/>
        <v>0.32155955107380968</v>
      </c>
      <c r="M125" s="271">
        <f t="shared" si="25"/>
        <v>0.32175124562376756</v>
      </c>
      <c r="N125" s="271">
        <f t="shared" si="25"/>
        <v>0.3216292439903265</v>
      </c>
      <c r="O125" s="271">
        <f t="shared" si="25"/>
        <v>0.32340263209751097</v>
      </c>
      <c r="P125" s="271">
        <f t="shared" si="25"/>
        <v>0.32097203929153206</v>
      </c>
      <c r="Q125" s="271">
        <f t="shared" si="25"/>
        <v>0.32067270448436852</v>
      </c>
      <c r="R125" s="271">
        <f t="shared" si="25"/>
        <v>0.31954841913278992</v>
      </c>
      <c r="S125" s="271">
        <f t="shared" si="25"/>
        <v>0.32181574419248482</v>
      </c>
      <c r="T125" s="271">
        <f t="shared" si="25"/>
        <v>0.32115095340421929</v>
      </c>
      <c r="U125" s="271">
        <f t="shared" si="25"/>
        <v>0.3185457776595978</v>
      </c>
      <c r="V125" s="271">
        <f t="shared" si="25"/>
        <v>0.32162022264933626</v>
      </c>
      <c r="W125" s="271">
        <f t="shared" si="25"/>
        <v>0.32293854415454626</v>
      </c>
      <c r="DA125" s="79"/>
    </row>
    <row r="126" spans="1:105" ht="12" customHeight="1" x14ac:dyDescent="0.25">
      <c r="A126" s="62" t="s">
        <v>183</v>
      </c>
      <c r="B126" s="272">
        <f t="shared" ref="B126:W126" si="26">IF(B$73=0,0,B$73/B$54)</f>
        <v>0.19344933615259277</v>
      </c>
      <c r="C126" s="272">
        <f t="shared" si="26"/>
        <v>0.19909118876153281</v>
      </c>
      <c r="D126" s="272">
        <f t="shared" si="26"/>
        <v>0.19613579409828771</v>
      </c>
      <c r="E126" s="272">
        <f t="shared" si="26"/>
        <v>0.1980872362009059</v>
      </c>
      <c r="F126" s="272">
        <f t="shared" si="26"/>
        <v>0.19864415131451288</v>
      </c>
      <c r="G126" s="272">
        <f t="shared" si="26"/>
        <v>0.18773948475394889</v>
      </c>
      <c r="H126" s="272">
        <f t="shared" si="26"/>
        <v>0.18197096361081055</v>
      </c>
      <c r="I126" s="272">
        <f t="shared" si="26"/>
        <v>0.18051700556862157</v>
      </c>
      <c r="J126" s="272">
        <f t="shared" si="26"/>
        <v>0.17882232333307385</v>
      </c>
      <c r="K126" s="272">
        <f t="shared" si="26"/>
        <v>0.17452478036945862</v>
      </c>
      <c r="L126" s="272">
        <f t="shared" si="26"/>
        <v>0.16592794416511861</v>
      </c>
      <c r="M126" s="272">
        <f t="shared" si="26"/>
        <v>0.15987252650398537</v>
      </c>
      <c r="N126" s="272">
        <f t="shared" si="26"/>
        <v>0.1596253006714351</v>
      </c>
      <c r="O126" s="272">
        <f t="shared" si="26"/>
        <v>0.16117866738123632</v>
      </c>
      <c r="P126" s="272">
        <f t="shared" si="26"/>
        <v>0.15889329034532595</v>
      </c>
      <c r="Q126" s="272">
        <f t="shared" si="26"/>
        <v>0.16624995003052784</v>
      </c>
      <c r="R126" s="272">
        <f t="shared" si="26"/>
        <v>0.15912047142479852</v>
      </c>
      <c r="S126" s="272">
        <f t="shared" si="26"/>
        <v>0.16497392792117471</v>
      </c>
      <c r="T126" s="272">
        <f t="shared" si="26"/>
        <v>0.16410046535750966</v>
      </c>
      <c r="U126" s="272">
        <f t="shared" si="26"/>
        <v>0.16220753327370674</v>
      </c>
      <c r="V126" s="272">
        <f t="shared" si="26"/>
        <v>0.17295908733471235</v>
      </c>
      <c r="W126" s="272">
        <f t="shared" si="26"/>
        <v>0.16870053689738149</v>
      </c>
      <c r="DA126" s="80"/>
    </row>
    <row r="127" spans="1:105" ht="12" customHeight="1" x14ac:dyDescent="0.25">
      <c r="A127" s="62" t="s">
        <v>189</v>
      </c>
      <c r="B127" s="272">
        <f t="shared" ref="B127:W127" si="27">IF(B$78=0,0,B$78/B$54)</f>
        <v>0.13345730078228607</v>
      </c>
      <c r="C127" s="272">
        <f t="shared" si="27"/>
        <v>0.13166106213813439</v>
      </c>
      <c r="D127" s="272">
        <f t="shared" si="27"/>
        <v>0.13543154367070834</v>
      </c>
      <c r="E127" s="272">
        <f t="shared" si="27"/>
        <v>0.13458282462575738</v>
      </c>
      <c r="F127" s="272">
        <f t="shared" si="27"/>
        <v>0.13362503723826452</v>
      </c>
      <c r="G127" s="272">
        <f t="shared" si="27"/>
        <v>0.14187658980075021</v>
      </c>
      <c r="H127" s="272">
        <f t="shared" si="27"/>
        <v>0.14454525830587078</v>
      </c>
      <c r="I127" s="272">
        <f t="shared" si="27"/>
        <v>0.14790181467563143</v>
      </c>
      <c r="J127" s="272">
        <f t="shared" si="27"/>
        <v>0.14866691157101325</v>
      </c>
      <c r="K127" s="272">
        <f t="shared" si="27"/>
        <v>0.14805345580838969</v>
      </c>
      <c r="L127" s="272">
        <f t="shared" si="27"/>
        <v>0.15563160690869127</v>
      </c>
      <c r="M127" s="272">
        <f t="shared" si="27"/>
        <v>0.16187871911978219</v>
      </c>
      <c r="N127" s="272">
        <f t="shared" si="27"/>
        <v>0.1620039433188914</v>
      </c>
      <c r="O127" s="272">
        <f t="shared" si="27"/>
        <v>0.16222396471627479</v>
      </c>
      <c r="P127" s="272">
        <f t="shared" si="27"/>
        <v>0.16207874894620591</v>
      </c>
      <c r="Q127" s="272">
        <f t="shared" si="27"/>
        <v>0.15442275445384065</v>
      </c>
      <c r="R127" s="272">
        <f t="shared" si="27"/>
        <v>0.16042794770799138</v>
      </c>
      <c r="S127" s="272">
        <f t="shared" si="27"/>
        <v>0.15684181627131025</v>
      </c>
      <c r="T127" s="272">
        <f t="shared" si="27"/>
        <v>0.1570504880467096</v>
      </c>
      <c r="U127" s="272">
        <f t="shared" si="27"/>
        <v>0.15633824438589089</v>
      </c>
      <c r="V127" s="272">
        <f t="shared" si="27"/>
        <v>0.14866113531462399</v>
      </c>
      <c r="W127" s="272">
        <f t="shared" si="27"/>
        <v>0.15423800725716477</v>
      </c>
      <c r="DA127" s="80"/>
    </row>
    <row r="128" spans="1:105" ht="12" customHeight="1" x14ac:dyDescent="0.25">
      <c r="A128" s="203" t="s">
        <v>191</v>
      </c>
      <c r="B128" s="271">
        <f t="shared" ref="B128:W128" si="28">IF(B$79=0,0,B$79/B$54)</f>
        <v>0.13843183837786976</v>
      </c>
      <c r="C128" s="271">
        <f t="shared" si="28"/>
        <v>0.13639153768335865</v>
      </c>
      <c r="D128" s="271">
        <f t="shared" si="28"/>
        <v>0.13449356312432026</v>
      </c>
      <c r="E128" s="271">
        <f t="shared" si="28"/>
        <v>0.135627642359751</v>
      </c>
      <c r="F128" s="271">
        <f t="shared" si="28"/>
        <v>0.13391030081739028</v>
      </c>
      <c r="G128" s="271">
        <f t="shared" si="28"/>
        <v>0.13401284119564352</v>
      </c>
      <c r="H128" s="271">
        <f t="shared" si="28"/>
        <v>0.13537906858288309</v>
      </c>
      <c r="I128" s="271">
        <f t="shared" si="28"/>
        <v>0.13271750579804345</v>
      </c>
      <c r="J128" s="271">
        <f t="shared" si="28"/>
        <v>0.1317473181656694</v>
      </c>
      <c r="K128" s="271">
        <f t="shared" si="28"/>
        <v>0.14732009738880947</v>
      </c>
      <c r="L128" s="271">
        <f t="shared" si="28"/>
        <v>0.14131188708864018</v>
      </c>
      <c r="M128" s="271">
        <f t="shared" si="28"/>
        <v>0.13165082213570078</v>
      </c>
      <c r="N128" s="271">
        <f t="shared" si="28"/>
        <v>0.13412746409790885</v>
      </c>
      <c r="O128" s="271">
        <f t="shared" si="28"/>
        <v>0.12775086753593429</v>
      </c>
      <c r="P128" s="271">
        <f t="shared" si="28"/>
        <v>0.12921514502479356</v>
      </c>
      <c r="Q128" s="271">
        <f t="shared" si="28"/>
        <v>0.13351798141930393</v>
      </c>
      <c r="R128" s="271">
        <f t="shared" si="28"/>
        <v>0.13332540217816088</v>
      </c>
      <c r="S128" s="271">
        <f t="shared" si="28"/>
        <v>0.13264459100421802</v>
      </c>
      <c r="T128" s="271">
        <f t="shared" si="28"/>
        <v>0.12926262897763774</v>
      </c>
      <c r="U128" s="271">
        <f t="shared" si="28"/>
        <v>0.13350181036502809</v>
      </c>
      <c r="V128" s="271">
        <f t="shared" si="28"/>
        <v>0.13339396710845028</v>
      </c>
      <c r="W128" s="271">
        <f t="shared" si="28"/>
        <v>0.12894250148312614</v>
      </c>
      <c r="DA128" s="79"/>
    </row>
    <row r="129" spans="1:105" ht="12" customHeight="1" x14ac:dyDescent="0.25">
      <c r="A129" s="62" t="s">
        <v>192</v>
      </c>
      <c r="B129" s="272">
        <f t="shared" ref="B129:W129" si="29">IF(B$80=0,0,B$80/B$54)</f>
        <v>5.0354156312861796E-2</v>
      </c>
      <c r="C129" s="272">
        <f t="shared" si="29"/>
        <v>5.1503985104367517E-2</v>
      </c>
      <c r="D129" s="272">
        <f t="shared" si="29"/>
        <v>5.0205092166666895E-2</v>
      </c>
      <c r="E129" s="272">
        <f t="shared" si="29"/>
        <v>5.1127584887318972E-2</v>
      </c>
      <c r="F129" s="272">
        <f t="shared" si="29"/>
        <v>5.1336727688515917E-2</v>
      </c>
      <c r="G129" s="272">
        <f t="shared" si="29"/>
        <v>4.946215973041828E-2</v>
      </c>
      <c r="H129" s="272">
        <f t="shared" si="29"/>
        <v>4.80050383375367E-2</v>
      </c>
      <c r="I129" s="272">
        <f t="shared" si="29"/>
        <v>4.8145429030557081E-2</v>
      </c>
      <c r="J129" s="272">
        <f t="shared" si="29"/>
        <v>4.8141673042339517E-2</v>
      </c>
      <c r="K129" s="272">
        <f t="shared" si="29"/>
        <v>4.6680121079472926E-2</v>
      </c>
      <c r="L129" s="272">
        <f t="shared" si="29"/>
        <v>4.5351160582145528E-2</v>
      </c>
      <c r="M129" s="272">
        <f t="shared" si="29"/>
        <v>4.3512391500116328E-2</v>
      </c>
      <c r="N129" s="272">
        <f t="shared" si="29"/>
        <v>4.3292980942219873E-2</v>
      </c>
      <c r="O129" s="272">
        <f t="shared" si="29"/>
        <v>4.4048866066794777E-2</v>
      </c>
      <c r="P129" s="272">
        <f t="shared" si="29"/>
        <v>4.3831365982660485E-2</v>
      </c>
      <c r="Q129" s="272">
        <f t="shared" si="29"/>
        <v>4.5781574381556202E-2</v>
      </c>
      <c r="R129" s="272">
        <f t="shared" si="29"/>
        <v>4.3814072640097165E-2</v>
      </c>
      <c r="S129" s="272">
        <f t="shared" si="29"/>
        <v>4.5576779057149047E-2</v>
      </c>
      <c r="T129" s="272">
        <f t="shared" si="29"/>
        <v>4.5718352733157087E-2</v>
      </c>
      <c r="U129" s="272">
        <f t="shared" si="29"/>
        <v>4.5266088146397918E-2</v>
      </c>
      <c r="V129" s="272">
        <f t="shared" si="29"/>
        <v>4.7715815563704467E-2</v>
      </c>
      <c r="W129" s="272">
        <f t="shared" si="29"/>
        <v>4.6462267021030533E-2</v>
      </c>
      <c r="DA129" s="80"/>
    </row>
    <row r="130" spans="1:105" ht="12" customHeight="1" x14ac:dyDescent="0.25">
      <c r="A130" s="62" t="s">
        <v>197</v>
      </c>
      <c r="B130" s="272">
        <f t="shared" ref="B130:W130" si="30">IF(B$84=0,0,B$84/B$54)</f>
        <v>5.4851520491702353E-2</v>
      </c>
      <c r="C130" s="272">
        <f t="shared" si="30"/>
        <v>5.224850610511711E-2</v>
      </c>
      <c r="D130" s="272">
        <f t="shared" si="30"/>
        <v>5.0889323453816464E-2</v>
      </c>
      <c r="E130" s="272">
        <f t="shared" si="30"/>
        <v>5.1899105315301876E-2</v>
      </c>
      <c r="F130" s="272">
        <f t="shared" si="30"/>
        <v>4.9999611648915539E-2</v>
      </c>
      <c r="G130" s="272">
        <f t="shared" si="30"/>
        <v>5.0075067555440944E-2</v>
      </c>
      <c r="H130" s="272">
        <f t="shared" si="30"/>
        <v>5.1655545988061831E-2</v>
      </c>
      <c r="I130" s="272">
        <f t="shared" si="30"/>
        <v>4.8606520735814535E-2</v>
      </c>
      <c r="J130" s="272">
        <f t="shared" si="30"/>
        <v>4.7262104752990551E-2</v>
      </c>
      <c r="K130" s="272">
        <f t="shared" si="30"/>
        <v>6.3935953203324181E-2</v>
      </c>
      <c r="L130" s="272">
        <f t="shared" si="30"/>
        <v>5.7445606628807329E-2</v>
      </c>
      <c r="M130" s="272">
        <f t="shared" si="30"/>
        <v>4.8424871697551837E-2</v>
      </c>
      <c r="N130" s="272">
        <f t="shared" si="30"/>
        <v>5.1302762751763549E-2</v>
      </c>
      <c r="O130" s="272">
        <f t="shared" si="30"/>
        <v>4.4010792407343235E-2</v>
      </c>
      <c r="P130" s="272">
        <f t="shared" si="30"/>
        <v>4.5427412986438112E-2</v>
      </c>
      <c r="Q130" s="272">
        <f t="shared" si="30"/>
        <v>4.9703660402617422E-2</v>
      </c>
      <c r="R130" s="272">
        <f t="shared" si="30"/>
        <v>4.9895684445291411E-2</v>
      </c>
      <c r="S130" s="272">
        <f t="shared" si="30"/>
        <v>4.852879898212871E-2</v>
      </c>
      <c r="T130" s="272">
        <f t="shared" si="30"/>
        <v>4.4552264936349256E-2</v>
      </c>
      <c r="U130" s="272">
        <f t="shared" si="30"/>
        <v>4.9261749780628104E-2</v>
      </c>
      <c r="V130" s="272">
        <f t="shared" si="30"/>
        <v>4.885686607278459E-2</v>
      </c>
      <c r="W130" s="272">
        <f t="shared" si="30"/>
        <v>4.4363270765599615E-2</v>
      </c>
      <c r="DA130" s="80"/>
    </row>
    <row r="131" spans="1:105" ht="12" customHeight="1" x14ac:dyDescent="0.25">
      <c r="A131" s="63" t="s">
        <v>209</v>
      </c>
      <c r="B131" s="273">
        <f t="shared" ref="B131:W131" si="31">IF(B$95=0,0,B$95/B$54)</f>
        <v>3.3226161573305636E-2</v>
      </c>
      <c r="C131" s="273">
        <f t="shared" si="31"/>
        <v>3.2639046473874035E-2</v>
      </c>
      <c r="D131" s="273">
        <f t="shared" si="31"/>
        <v>3.33991475038369E-2</v>
      </c>
      <c r="E131" s="273">
        <f t="shared" si="31"/>
        <v>3.2600952157130145E-2</v>
      </c>
      <c r="F131" s="273">
        <f t="shared" si="31"/>
        <v>3.2573961479958821E-2</v>
      </c>
      <c r="G131" s="273">
        <f t="shared" si="31"/>
        <v>3.4475613909784313E-2</v>
      </c>
      <c r="H131" s="273">
        <f t="shared" si="31"/>
        <v>3.571848425728455E-2</v>
      </c>
      <c r="I131" s="273">
        <f t="shared" si="31"/>
        <v>3.5965556031671835E-2</v>
      </c>
      <c r="J131" s="273">
        <f t="shared" si="31"/>
        <v>3.6343540370339336E-2</v>
      </c>
      <c r="K131" s="273">
        <f t="shared" si="31"/>
        <v>3.6704023106012375E-2</v>
      </c>
      <c r="L131" s="273">
        <f t="shared" si="31"/>
        <v>3.8515119877687298E-2</v>
      </c>
      <c r="M131" s="273">
        <f t="shared" si="31"/>
        <v>3.971355893803262E-2</v>
      </c>
      <c r="N131" s="273">
        <f t="shared" si="31"/>
        <v>3.953172040392542E-2</v>
      </c>
      <c r="O131" s="273">
        <f t="shared" si="31"/>
        <v>3.9691209061796275E-2</v>
      </c>
      <c r="P131" s="273">
        <f t="shared" si="31"/>
        <v>3.995636605569497E-2</v>
      </c>
      <c r="Q131" s="273">
        <f t="shared" si="31"/>
        <v>3.8032746635130302E-2</v>
      </c>
      <c r="R131" s="273">
        <f t="shared" si="31"/>
        <v>3.9615645092772322E-2</v>
      </c>
      <c r="S131" s="273">
        <f t="shared" si="31"/>
        <v>3.8539012964940292E-2</v>
      </c>
      <c r="T131" s="273">
        <f t="shared" si="31"/>
        <v>3.8992011308131416E-2</v>
      </c>
      <c r="U131" s="273">
        <f t="shared" si="31"/>
        <v>3.8973972438002061E-2</v>
      </c>
      <c r="V131" s="273">
        <f t="shared" si="31"/>
        <v>3.6821285471961208E-2</v>
      </c>
      <c r="W131" s="273">
        <f t="shared" si="31"/>
        <v>3.811696369649601E-2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254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41</v>
      </c>
      <c r="B136" s="274">
        <f t="shared" ref="B136:W136" si="32">SUM(B$137:B$145)</f>
        <v>239.15124854469502</v>
      </c>
      <c r="C136" s="274">
        <f t="shared" si="32"/>
        <v>236.39391832930022</v>
      </c>
      <c r="D136" s="274">
        <f t="shared" si="32"/>
        <v>227.94301394633089</v>
      </c>
      <c r="E136" s="274">
        <f t="shared" si="32"/>
        <v>235.6357886013989</v>
      </c>
      <c r="F136" s="274">
        <f t="shared" si="32"/>
        <v>225.97717286345386</v>
      </c>
      <c r="G136" s="274">
        <f t="shared" si="32"/>
        <v>223.92074903488754</v>
      </c>
      <c r="H136" s="274">
        <f t="shared" si="32"/>
        <v>221.30819556242275</v>
      </c>
      <c r="I136" s="274">
        <f t="shared" si="32"/>
        <v>208.25548703026374</v>
      </c>
      <c r="J136" s="274">
        <f t="shared" si="32"/>
        <v>207.66624764343038</v>
      </c>
      <c r="K136" s="274">
        <f t="shared" si="32"/>
        <v>228.205340260177</v>
      </c>
      <c r="L136" s="274">
        <f t="shared" si="32"/>
        <v>199.38771382806445</v>
      </c>
      <c r="M136" s="274">
        <f t="shared" si="32"/>
        <v>207.07888795626889</v>
      </c>
      <c r="N136" s="274">
        <f t="shared" si="32"/>
        <v>207.69081331125059</v>
      </c>
      <c r="O136" s="274">
        <f t="shared" si="32"/>
        <v>202.75415936830782</v>
      </c>
      <c r="P136" s="274">
        <f t="shared" si="32"/>
        <v>194.26013377928319</v>
      </c>
      <c r="Q136" s="274">
        <f t="shared" si="32"/>
        <v>200.66222165567507</v>
      </c>
      <c r="R136" s="274">
        <f t="shared" si="32"/>
        <v>201.92208397251528</v>
      </c>
      <c r="S136" s="274">
        <f t="shared" si="32"/>
        <v>197.34505350500569</v>
      </c>
      <c r="T136" s="274">
        <f t="shared" si="32"/>
        <v>198.74543452755083</v>
      </c>
      <c r="U136" s="274">
        <f t="shared" si="32"/>
        <v>197.07921165542811</v>
      </c>
      <c r="V136" s="274">
        <f t="shared" si="32"/>
        <v>206.00203758077336</v>
      </c>
      <c r="W136" s="274">
        <f t="shared" si="32"/>
        <v>194.44353909187498</v>
      </c>
      <c r="DA136" s="111"/>
    </row>
    <row r="137" spans="1:105" ht="12" customHeight="1" x14ac:dyDescent="0.25">
      <c r="A137" s="55" t="s">
        <v>92</v>
      </c>
      <c r="B137" s="275">
        <f>IF(B$6=0,0,B$6/ISI!B$8*1000)</f>
        <v>0.54438977442523706</v>
      </c>
      <c r="C137" s="275">
        <f>IF(C$6=0,0,C$6/ISI!C$8*1000)</f>
        <v>0.56137389795007875</v>
      </c>
      <c r="D137" s="275">
        <f>IF(D$6=0,0,D$6/ISI!D$8*1000)</f>
        <v>0.54146835084874068</v>
      </c>
      <c r="E137" s="275">
        <f>IF(E$6=0,0,E$6/ISI!E$8*1000)</f>
        <v>0.54708095520684341</v>
      </c>
      <c r="F137" s="275">
        <f>IF(F$6=0,0,F$6/ISI!F$8*1000)</f>
        <v>0.54463933510251927</v>
      </c>
      <c r="G137" s="275">
        <f>IF(G$6=0,0,G$6/ISI!G$8*1000)</f>
        <v>0.54193462834001382</v>
      </c>
      <c r="H137" s="275">
        <f>IF(H$6=0,0,H$6/ISI!H$8*1000)</f>
        <v>0.52712108596903962</v>
      </c>
      <c r="I137" s="275">
        <f>IF(I$6=0,0,I$6/ISI!I$8*1000)</f>
        <v>0.51242777427775033</v>
      </c>
      <c r="J137" s="275">
        <f>IF(J$6=0,0,J$6/ISI!J$8*1000)</f>
        <v>0.52074056270479241</v>
      </c>
      <c r="K137" s="275">
        <f>IF(K$6=0,0,K$6/ISI!K$8*1000)</f>
        <v>0.56088123070552454</v>
      </c>
      <c r="L137" s="275">
        <f>IF(L$6=0,0,L$6/ISI!L$8*1000)</f>
        <v>0.51457702837668162</v>
      </c>
      <c r="M137" s="275">
        <f>IF(M$6=0,0,M$6/ISI!M$8*1000)</f>
        <v>0.52105872219237448</v>
      </c>
      <c r="N137" s="275">
        <f>IF(N$6=0,0,N$6/ISI!N$8*1000)</f>
        <v>0.52547086659030517</v>
      </c>
      <c r="O137" s="275">
        <f>IF(O$6=0,0,O$6/ISI!O$8*1000)</f>
        <v>0.523508764515071</v>
      </c>
      <c r="P137" s="275">
        <f>IF(P$6=0,0,P$6/ISI!P$8*1000)</f>
        <v>0.5094060989785425</v>
      </c>
      <c r="Q137" s="275">
        <f>IF(Q$6=0,0,Q$6/ISI!Q$8*1000)</f>
        <v>0.51876646714287411</v>
      </c>
      <c r="R137" s="275">
        <f>IF(R$6=0,0,R$6/ISI!R$8*1000)</f>
        <v>0.53131352792563102</v>
      </c>
      <c r="S137" s="275">
        <f>IF(S$6=0,0,S$6/ISI!S$8*1000)</f>
        <v>0.51520409199741679</v>
      </c>
      <c r="T137" s="275">
        <f>IF(T$6=0,0,T$6/ISI!T$8*1000)</f>
        <v>0.51978161966055803</v>
      </c>
      <c r="U137" s="275">
        <f>IF(U$6=0,0,U$6/ISI!U$8*1000)</f>
        <v>0.51806757145174498</v>
      </c>
      <c r="V137" s="275">
        <f>IF(V$6=0,0,V$6/ISI!V$8*1000)</f>
        <v>0.53658675387647836</v>
      </c>
      <c r="W137" s="275">
        <f>IF(W$6=0,0,W$6/ISI!W$8*1000)</f>
        <v>0.50506626319393566</v>
      </c>
      <c r="DA137" s="76"/>
    </row>
    <row r="138" spans="1:105" ht="12" customHeight="1" x14ac:dyDescent="0.25">
      <c r="A138" s="202" t="s">
        <v>93</v>
      </c>
      <c r="B138" s="276">
        <f>IF(B$7=0,0,B$7/ISI!B$8*1000)</f>
        <v>0.29034121302679317</v>
      </c>
      <c r="C138" s="276">
        <f>IF(C$7=0,0,C$7/ISI!C$8*1000)</f>
        <v>0.29939941224004202</v>
      </c>
      <c r="D138" s="276">
        <f>IF(D$7=0,0,D$7/ISI!D$8*1000)</f>
        <v>0.28878312045266169</v>
      </c>
      <c r="E138" s="276">
        <f>IF(E$7=0,0,E$7/ISI!E$8*1000)</f>
        <v>0.2917765094436498</v>
      </c>
      <c r="F138" s="276">
        <f>IF(F$7=0,0,F$7/ISI!F$8*1000)</f>
        <v>0.29047431205467689</v>
      </c>
      <c r="G138" s="276">
        <f>IF(G$7=0,0,G$7/ISI!G$8*1000)</f>
        <v>0.28903180178134069</v>
      </c>
      <c r="H138" s="276">
        <f>IF(H$7=0,0,H$7/ISI!H$8*1000)</f>
        <v>0.28113124585015448</v>
      </c>
      <c r="I138" s="276">
        <f>IF(I$7=0,0,I$7/ISI!I$8*1000)</f>
        <v>0.27329481294813351</v>
      </c>
      <c r="J138" s="276">
        <f>IF(J$7=0,0,J$7/ISI!J$8*1000)</f>
        <v>0.27772830010922267</v>
      </c>
      <c r="K138" s="276">
        <f>IF(K$7=0,0,K$7/ISI!K$8*1000)</f>
        <v>0.29913665637627973</v>
      </c>
      <c r="L138" s="276">
        <f>IF(L$7=0,0,L$7/ISI!L$8*1000)</f>
        <v>0.27444108180089688</v>
      </c>
      <c r="M138" s="276">
        <f>IF(M$7=0,0,M$7/ISI!M$8*1000)</f>
        <v>0.27789798516926639</v>
      </c>
      <c r="N138" s="276">
        <f>IF(N$7=0,0,N$7/ISI!N$8*1000)</f>
        <v>0.28025112884816278</v>
      </c>
      <c r="O138" s="276">
        <f>IF(O$7=0,0,O$7/ISI!O$8*1000)</f>
        <v>0.27920467440803787</v>
      </c>
      <c r="P138" s="276">
        <f>IF(P$7=0,0,P$7/ISI!P$8*1000)</f>
        <v>0.27168325278855598</v>
      </c>
      <c r="Q138" s="276">
        <f>IF(Q$7=0,0,Q$7/ISI!Q$8*1000)</f>
        <v>0.27667544914286618</v>
      </c>
      <c r="R138" s="276">
        <f>IF(R$7=0,0,R$7/ISI!R$8*1000)</f>
        <v>0.28336721489366989</v>
      </c>
      <c r="S138" s="276">
        <f>IF(S$7=0,0,S$7/ISI!S$8*1000)</f>
        <v>0.27477551573195563</v>
      </c>
      <c r="T138" s="276">
        <f>IF(T$7=0,0,T$7/ISI!T$8*1000)</f>
        <v>0.27721686381896427</v>
      </c>
      <c r="U138" s="276">
        <f>IF(U$7=0,0,U$7/ISI!U$8*1000)</f>
        <v>0.27630270477426405</v>
      </c>
      <c r="V138" s="276">
        <f>IF(V$7=0,0,V$7/ISI!V$8*1000)</f>
        <v>0.28617960206745502</v>
      </c>
      <c r="W138" s="276">
        <f>IF(W$7=0,0,W$7/ISI!W$8*1000)</f>
        <v>0.26936867370343243</v>
      </c>
      <c r="DA138" s="77"/>
    </row>
    <row r="139" spans="1:105" ht="12" customHeight="1" x14ac:dyDescent="0.25">
      <c r="A139" s="202" t="s">
        <v>94</v>
      </c>
      <c r="B139" s="276">
        <f>IF(B$8=0,0,B$8/ISI!B$8*1000)</f>
        <v>7.2585303256698284</v>
      </c>
      <c r="C139" s="276">
        <f>IF(C$8=0,0,C$8/ISI!C$8*1000)</f>
        <v>7.4849853060010521</v>
      </c>
      <c r="D139" s="276">
        <f>IF(D$8=0,0,D$8/ISI!D$8*1000)</f>
        <v>7.2195780113165435</v>
      </c>
      <c r="E139" s="276">
        <f>IF(E$8=0,0,E$8/ISI!E$8*1000)</f>
        <v>7.2944127360912461</v>
      </c>
      <c r="F139" s="276">
        <f>IF(F$8=0,0,F$8/ISI!F$8*1000)</f>
        <v>7.261857801366923</v>
      </c>
      <c r="G139" s="276">
        <f>IF(G$8=0,0,G$8/ISI!G$8*1000)</f>
        <v>7.2257950445335171</v>
      </c>
      <c r="H139" s="276">
        <f>IF(H$8=0,0,H$8/ISI!H$8*1000)</f>
        <v>7.0282811462538621</v>
      </c>
      <c r="I139" s="276">
        <f>IF(I$8=0,0,I$8/ISI!I$8*1000)</f>
        <v>6.832370323703338</v>
      </c>
      <c r="J139" s="276">
        <f>IF(J$8=0,0,J$8/ISI!J$8*1000)</f>
        <v>6.9432075027305675</v>
      </c>
      <c r="K139" s="276">
        <f>IF(K$8=0,0,K$8/ISI!K$8*1000)</f>
        <v>7.4784164094069965</v>
      </c>
      <c r="L139" s="276">
        <f>IF(L$8=0,0,L$8/ISI!L$8*1000)</f>
        <v>6.861027045022424</v>
      </c>
      <c r="M139" s="276">
        <f>IF(M$8=0,0,M$8/ISI!M$8*1000)</f>
        <v>6.9474496292316603</v>
      </c>
      <c r="N139" s="276">
        <f>IF(N$8=0,0,N$8/ISI!N$8*1000)</f>
        <v>7.0062782212040711</v>
      </c>
      <c r="O139" s="276">
        <f>IF(O$8=0,0,O$8/ISI!O$8*1000)</f>
        <v>6.9801168602009467</v>
      </c>
      <c r="P139" s="276">
        <f>IF(P$8=0,0,P$8/ISI!P$8*1000)</f>
        <v>6.7920813197139003</v>
      </c>
      <c r="Q139" s="276">
        <f>IF(Q$8=0,0,Q$8/ISI!Q$8*1000)</f>
        <v>6.9168862285716539</v>
      </c>
      <c r="R139" s="276">
        <f>IF(R$8=0,0,R$8/ISI!R$8*1000)</f>
        <v>7.0841803723417467</v>
      </c>
      <c r="S139" s="276">
        <f>IF(S$8=0,0,S$8/ISI!S$8*1000)</f>
        <v>6.8693878932988905</v>
      </c>
      <c r="T139" s="276">
        <f>IF(T$8=0,0,T$8/ISI!T$8*1000)</f>
        <v>6.9304215954741055</v>
      </c>
      <c r="U139" s="276">
        <f>IF(U$8=0,0,U$8/ISI!U$8*1000)</f>
        <v>6.9075676193566018</v>
      </c>
      <c r="V139" s="276">
        <f>IF(V$8=0,0,V$8/ISI!V$8*1000)</f>
        <v>7.1544900516863787</v>
      </c>
      <c r="W139" s="276">
        <f>IF(W$8=0,0,W$8/ISI!W$8*1000)</f>
        <v>6.7342168425858109</v>
      </c>
      <c r="DA139" s="77"/>
    </row>
    <row r="140" spans="1:105" ht="12" customHeight="1" x14ac:dyDescent="0.25">
      <c r="A140" s="202" t="s">
        <v>95</v>
      </c>
      <c r="B140" s="276">
        <f>IF(B$9=0,0,B$9/ISI!B$8*1000)</f>
        <v>0.18146325814174569</v>
      </c>
      <c r="C140" s="276">
        <f>IF(C$9=0,0,C$9/ISI!C$8*1000)</f>
        <v>0.18712463265002627</v>
      </c>
      <c r="D140" s="276">
        <f>IF(D$9=0,0,D$9/ISI!D$8*1000)</f>
        <v>0.1804894502829136</v>
      </c>
      <c r="E140" s="276">
        <f>IF(E$9=0,0,E$9/ISI!E$8*1000)</f>
        <v>0.18236031840228109</v>
      </c>
      <c r="F140" s="276">
        <f>IF(F$9=0,0,F$9/ISI!F$8*1000)</f>
        <v>0.18154644503417308</v>
      </c>
      <c r="G140" s="276">
        <f>IF(G$9=0,0,G$9/ISI!G$8*1000)</f>
        <v>0.18064487611333793</v>
      </c>
      <c r="H140" s="276">
        <f>IF(H$9=0,0,H$9/ISI!H$8*1000)</f>
        <v>0.17570702865634646</v>
      </c>
      <c r="I140" s="276">
        <f>IF(I$9=0,0,I$9/ISI!I$8*1000)</f>
        <v>0.1708092580925834</v>
      </c>
      <c r="J140" s="276">
        <f>IF(J$9=0,0,J$9/ISI!J$8*1000)</f>
        <v>0.17358018756826413</v>
      </c>
      <c r="K140" s="276">
        <f>IF(K$9=0,0,K$9/ISI!K$8*1000)</f>
        <v>0.18696041023517496</v>
      </c>
      <c r="L140" s="276">
        <f>IF(L$9=0,0,L$9/ISI!L$8*1000)</f>
        <v>0.17152567612556055</v>
      </c>
      <c r="M140" s="276">
        <f>IF(M$9=0,0,M$9/ISI!M$8*1000)</f>
        <v>0.17368624073079145</v>
      </c>
      <c r="N140" s="276">
        <f>IF(N$9=0,0,N$9/ISI!N$8*1000)</f>
        <v>0.17515695553010177</v>
      </c>
      <c r="O140" s="276">
        <f>IF(O$9=0,0,O$9/ISI!O$8*1000)</f>
        <v>0.17450292150502358</v>
      </c>
      <c r="P140" s="276">
        <f>IF(P$9=0,0,P$9/ISI!P$8*1000)</f>
        <v>0.16980203299284755</v>
      </c>
      <c r="Q140" s="276">
        <f>IF(Q$9=0,0,Q$9/ISI!Q$8*1000)</f>
        <v>0.17292215571429131</v>
      </c>
      <c r="R140" s="276">
        <f>IF(R$9=0,0,R$9/ISI!R$8*1000)</f>
        <v>0.17710450930854368</v>
      </c>
      <c r="S140" s="276">
        <f>IF(S$9=0,0,S$9/ISI!S$8*1000)</f>
        <v>0.17173469733247221</v>
      </c>
      <c r="T140" s="276">
        <f>IF(T$9=0,0,T$9/ISI!T$8*1000)</f>
        <v>0.17326053988685261</v>
      </c>
      <c r="U140" s="276">
        <f>IF(U$9=0,0,U$9/ISI!U$8*1000)</f>
        <v>0.17268919048391501</v>
      </c>
      <c r="V140" s="276">
        <f>IF(V$9=0,0,V$9/ISI!V$8*1000)</f>
        <v>0.17886225129215941</v>
      </c>
      <c r="W140" s="276">
        <f>IF(W$9=0,0,W$9/ISI!W$8*1000)</f>
        <v>0.16835542106464518</v>
      </c>
      <c r="DA140" s="77"/>
    </row>
    <row r="141" spans="1:105" ht="12" customHeight="1" x14ac:dyDescent="0.25">
      <c r="A141" s="56" t="s">
        <v>96</v>
      </c>
      <c r="B141" s="277">
        <f>IF(B$10=0,0,B$10/ISI!B$8*1000)</f>
        <v>0.38770439451720456</v>
      </c>
      <c r="C141" s="277">
        <f>IF(C$10=0,0,C$10/ISI!C$8*1000)</f>
        <v>0.39375415722093704</v>
      </c>
      <c r="D141" s="277">
        <f>IF(D$10=0,0,D$10/ISI!D$8*1000)</f>
        <v>0.37921863383983739</v>
      </c>
      <c r="E141" s="277">
        <f>IF(E$10=0,0,E$10/ISI!E$8*1000)</f>
        <v>0.38636144686826851</v>
      </c>
      <c r="F141" s="277">
        <f>IF(F$10=0,0,F$10/ISI!F$8*1000)</f>
        <v>0.38318651787163061</v>
      </c>
      <c r="G141" s="277">
        <f>IF(G$10=0,0,G$10/ISI!G$8*1000)</f>
        <v>0.38138103122208455</v>
      </c>
      <c r="H141" s="277">
        <f>IF(H$10=0,0,H$10/ISI!H$8*1000)</f>
        <v>0.37197405577218573</v>
      </c>
      <c r="I141" s="277">
        <f>IF(I$10=0,0,I$10/ISI!I$8*1000)</f>
        <v>0.35789845218912519</v>
      </c>
      <c r="J141" s="277">
        <f>IF(J$10=0,0,J$10/ISI!J$8*1000)</f>
        <v>0.36288629117698662</v>
      </c>
      <c r="K141" s="277">
        <f>IF(K$10=0,0,K$10/ISI!K$8*1000)</f>
        <v>0.39152099073836588</v>
      </c>
      <c r="L141" s="277">
        <f>IF(L$10=0,0,L$10/ISI!L$8*1000)</f>
        <v>0.35626110188079779</v>
      </c>
      <c r="M141" s="277">
        <f>IF(M$10=0,0,M$10/ISI!M$8*1000)</f>
        <v>0.36411125764620816</v>
      </c>
      <c r="N141" s="277">
        <f>IF(N$10=0,0,N$10/ISI!N$8*1000)</f>
        <v>0.3682590137545933</v>
      </c>
      <c r="O141" s="277">
        <f>IF(O$10=0,0,O$10/ISI!O$8*1000)</f>
        <v>0.36878985793168412</v>
      </c>
      <c r="P141" s="277">
        <f>IF(P$10=0,0,P$10/ISI!P$8*1000)</f>
        <v>0.40643891470790211</v>
      </c>
      <c r="Q141" s="277">
        <f>IF(Q$10=0,0,Q$10/ISI!Q$8*1000)</f>
        <v>0.43579276818125628</v>
      </c>
      <c r="R141" s="277">
        <f>IF(R$10=0,0,R$10/ISI!R$8*1000)</f>
        <v>0.45539086335104473</v>
      </c>
      <c r="S141" s="277">
        <f>IF(S$10=0,0,S$10/ISI!S$8*1000)</f>
        <v>0.46144056643296549</v>
      </c>
      <c r="T141" s="277">
        <f>IF(T$10=0,0,T$10/ISI!T$8*1000)</f>
        <v>0.49003258434904978</v>
      </c>
      <c r="U141" s="277">
        <f>IF(U$10=0,0,U$10/ISI!U$8*1000)</f>
        <v>0.49426828214340884</v>
      </c>
      <c r="V141" s="277">
        <f>IF(V$10=0,0,V$10/ISI!V$8*1000)</f>
        <v>0.53659311169553048</v>
      </c>
      <c r="W141" s="277">
        <f>IF(W$10=0,0,W$10/ISI!W$8*1000)</f>
        <v>0.50937114056108057</v>
      </c>
      <c r="DA141" s="78"/>
    </row>
    <row r="142" spans="1:105" ht="12" customHeight="1" x14ac:dyDescent="0.25">
      <c r="A142" s="203" t="s">
        <v>167</v>
      </c>
      <c r="B142" s="278">
        <f>IF(B$16=0,0,B$16/ISI!B$8*1000)</f>
        <v>48.225570958836315</v>
      </c>
      <c r="C142" s="278">
        <f>IF(C$16=0,0,C$16/ISI!C$8*1000)</f>
        <v>48.047962091764063</v>
      </c>
      <c r="D142" s="278">
        <f>IF(D$16=0,0,D$16/ISI!D$8*1000)</f>
        <v>45.641412311425164</v>
      </c>
      <c r="E142" s="278">
        <f>IF(E$16=0,0,E$16/ISI!E$8*1000)</f>
        <v>47.053894201618341</v>
      </c>
      <c r="F142" s="278">
        <f>IF(F$16=0,0,F$16/ISI!F$8*1000)</f>
        <v>45.890119809426011</v>
      </c>
      <c r="G142" s="278">
        <f>IF(G$16=0,0,G$16/ISI!G$8*1000)</f>
        <v>45.233102135411194</v>
      </c>
      <c r="H142" s="278">
        <f>IF(H$16=0,0,H$16/ISI!H$8*1000)</f>
        <v>44.350290924329194</v>
      </c>
      <c r="I142" s="278">
        <f>IF(I$16=0,0,I$16/ISI!I$8*1000)</f>
        <v>41.860053572364507</v>
      </c>
      <c r="J142" s="278">
        <f>IF(J$16=0,0,J$16/ISI!J$8*1000)</f>
        <v>41.559531739570403</v>
      </c>
      <c r="K142" s="278">
        <f>IF(K$16=0,0,K$16/ISI!K$8*1000)</f>
        <v>45.192146948536127</v>
      </c>
      <c r="L142" s="278">
        <f>IF(L$16=0,0,L$16/ISI!L$8*1000)</f>
        <v>39.174027201482239</v>
      </c>
      <c r="M142" s="278">
        <f>IF(M$16=0,0,M$16/ISI!M$8*1000)</f>
        <v>40.961014238949602</v>
      </c>
      <c r="N142" s="278">
        <f>IF(N$16=0,0,N$16/ISI!N$8*1000)</f>
        <v>41.305025458419699</v>
      </c>
      <c r="O142" s="278">
        <f>IF(O$16=0,0,O$16/ISI!O$8*1000)</f>
        <v>40.733473985094477</v>
      </c>
      <c r="P142" s="278">
        <f>IF(P$16=0,0,P$16/ISI!P$8*1000)</f>
        <v>38.900097560187469</v>
      </c>
      <c r="Q142" s="278">
        <f>IF(Q$16=0,0,Q$16/ISI!Q$8*1000)</f>
        <v>40.027416309652935</v>
      </c>
      <c r="R142" s="278">
        <f>IF(R$16=0,0,R$16/ISI!R$8*1000)</f>
        <v>40.23555360325809</v>
      </c>
      <c r="S142" s="278">
        <f>IF(S$16=0,0,S$16/ISI!S$8*1000)</f>
        <v>39.226128416958744</v>
      </c>
      <c r="T142" s="278">
        <f>IF(T$16=0,0,T$16/ISI!T$8*1000)</f>
        <v>39.798437665681519</v>
      </c>
      <c r="U142" s="278">
        <f>IF(U$16=0,0,U$16/ISI!U$8*1000)</f>
        <v>39.256603459137473</v>
      </c>
      <c r="V142" s="278">
        <f>IF(V$16=0,0,V$16/ISI!V$8*1000)</f>
        <v>41.145337408352269</v>
      </c>
      <c r="W142" s="278">
        <f>IF(W$16=0,0,W$16/ISI!W$8*1000)</f>
        <v>39.124579528322137</v>
      </c>
      <c r="DA142" s="79"/>
    </row>
    <row r="143" spans="1:105" ht="12" customHeight="1" x14ac:dyDescent="0.25">
      <c r="A143" s="203" t="s">
        <v>174</v>
      </c>
      <c r="B143" s="278">
        <f>IF(B$22=0,0,B$22/ISI!B$8*1000)</f>
        <v>96.061548725884165</v>
      </c>
      <c r="C143" s="278">
        <f>IF(C$22=0,0,C$22/ISI!C$8*1000)</f>
        <v>93.127399876855463</v>
      </c>
      <c r="D143" s="278">
        <f>IF(D$22=0,0,D$22/ISI!D$8*1000)</f>
        <v>90.521015471151941</v>
      </c>
      <c r="E143" s="278">
        <f>IF(E$22=0,0,E$22/ISI!E$8*1000)</f>
        <v>95.236949507372728</v>
      </c>
      <c r="F143" s="278">
        <f>IF(F$22=0,0,F$22/ISI!F$8*1000)</f>
        <v>88.579761622992663</v>
      </c>
      <c r="G143" s="278">
        <f>IF(G$22=0,0,G$22/ISI!G$8*1000)</f>
        <v>87.955843098047993</v>
      </c>
      <c r="H143" s="278">
        <f>IF(H$22=0,0,H$22/ISI!H$8*1000)</f>
        <v>88.18885590261624</v>
      </c>
      <c r="I143" s="278">
        <f>IF(I$22=0,0,I$22/ISI!I$8*1000)</f>
        <v>81.315816208612787</v>
      </c>
      <c r="J143" s="278">
        <f>IF(J$22=0,0,J$22/ISI!J$8*1000)</f>
        <v>79.927358576379518</v>
      </c>
      <c r="K143" s="278">
        <f>IF(K$22=0,0,K$22/ISI!K$8*1000)</f>
        <v>87.264163605281553</v>
      </c>
      <c r="L143" s="278">
        <f>IF(L$22=0,0,L$22/ISI!L$8*1000)</f>
        <v>74.498468337815737</v>
      </c>
      <c r="M143" s="278">
        <f>IF(M$22=0,0,M$22/ISI!M$8*1000)</f>
        <v>79.250501437722434</v>
      </c>
      <c r="N143" s="278">
        <f>IF(N$22=0,0,N$22/ISI!N$8*1000)</f>
        <v>78.193210511542645</v>
      </c>
      <c r="O143" s="278">
        <f>IF(O$22=0,0,O$22/ISI!O$8*1000)</f>
        <v>75.727210457526155</v>
      </c>
      <c r="P143" s="278">
        <f>IF(P$22=0,0,P$22/ISI!P$8*1000)</f>
        <v>71.618106602965852</v>
      </c>
      <c r="Q143" s="278">
        <f>IF(Q$22=0,0,Q$22/ISI!Q$8*1000)</f>
        <v>74.68373165774203</v>
      </c>
      <c r="R143" s="278">
        <f>IF(R$22=0,0,R$22/ISI!R$8*1000)</f>
        <v>74.391454669314825</v>
      </c>
      <c r="S143" s="278">
        <f>IF(S$22=0,0,S$22/ISI!S$8*1000)</f>
        <v>72.730174392009133</v>
      </c>
      <c r="T143" s="278">
        <f>IF(T$22=0,0,T$22/ISI!T$8*1000)</f>
        <v>73.363416084208509</v>
      </c>
      <c r="U143" s="278">
        <f>IF(U$22=0,0,U$22/ISI!U$8*1000)</f>
        <v>72.527338911451054</v>
      </c>
      <c r="V143" s="278">
        <f>IF(V$22=0,0,V$22/ISI!V$8*1000)</f>
        <v>75.620591423128062</v>
      </c>
      <c r="W143" s="278">
        <f>IF(W$22=0,0,W$22/ISI!W$8*1000)</f>
        <v>71.371005857352429</v>
      </c>
      <c r="DA143" s="79"/>
    </row>
    <row r="144" spans="1:105" ht="12" customHeight="1" x14ac:dyDescent="0.25">
      <c r="A144" s="203" t="s">
        <v>181</v>
      </c>
      <c r="B144" s="278">
        <f>IF(B$28=0,0,B$28/ISI!B$8*1000)</f>
        <v>52.198267311796492</v>
      </c>
      <c r="C144" s="278">
        <f>IF(C$28=0,0,C$28/ISI!C$8*1000)</f>
        <v>52.868017579985334</v>
      </c>
      <c r="D144" s="278">
        <f>IF(D$28=0,0,D$28/ISI!D$8*1000)</f>
        <v>51.162270600624829</v>
      </c>
      <c r="E144" s="278">
        <f>IF(E$28=0,0,E$28/ISI!E$8*1000)</f>
        <v>51.88283823912343</v>
      </c>
      <c r="F144" s="278">
        <f>IF(F$28=0,0,F$28/ISI!F$8*1000)</f>
        <v>51.204317917857153</v>
      </c>
      <c r="G144" s="278">
        <f>IF(G$28=0,0,G$28/ISI!G$8*1000)</f>
        <v>50.785365978062586</v>
      </c>
      <c r="H144" s="278">
        <f>IF(H$28=0,0,H$28/ISI!H$8*1000)</f>
        <v>49.726591964329344</v>
      </c>
      <c r="I144" s="278">
        <f>IF(I$28=0,0,I$28/ISI!I$8*1000)</f>
        <v>47.779320039238677</v>
      </c>
      <c r="J144" s="278">
        <f>IF(J$28=0,0,J$28/ISI!J$8*1000)</f>
        <v>48.394149948774768</v>
      </c>
      <c r="K144" s="278">
        <f>IF(K$28=0,0,K$28/ISI!K$8*1000)</f>
        <v>52.937800430653304</v>
      </c>
      <c r="L144" s="278">
        <f>IF(L$28=0,0,L$28/ISI!L$8*1000)</f>
        <v>47.593031369455986</v>
      </c>
      <c r="M144" s="278">
        <f>IF(M$28=0,0,M$28/ISI!M$8*1000)</f>
        <v>48.28868265458388</v>
      </c>
      <c r="N144" s="278">
        <f>IF(N$28=0,0,N$28/ISI!N$8*1000)</f>
        <v>48.760241969126461</v>
      </c>
      <c r="O144" s="278">
        <f>IF(O$28=0,0,O$28/ISI!O$8*1000)</f>
        <v>48.431343434999761</v>
      </c>
      <c r="P144" s="278">
        <f>IF(P$28=0,0,P$28/ISI!P$8*1000)</f>
        <v>46.891382886013304</v>
      </c>
      <c r="Q144" s="278">
        <f>IF(Q$28=0,0,Q$28/ISI!Q$8*1000)</f>
        <v>47.95382011546981</v>
      </c>
      <c r="R144" s="278">
        <f>IF(R$28=0,0,R$28/ISI!R$8*1000)</f>
        <v>48.721505502242486</v>
      </c>
      <c r="S144" s="278">
        <f>IF(S$28=0,0,S$28/ISI!S$8*1000)</f>
        <v>47.77709263396757</v>
      </c>
      <c r="T144" s="278">
        <f>IF(T$28=0,0,T$28/ISI!T$8*1000)</f>
        <v>48.01874479954229</v>
      </c>
      <c r="U144" s="278">
        <f>IF(U$28=0,0,U$28/ISI!U$8*1000)</f>
        <v>47.692991158506182</v>
      </c>
      <c r="V144" s="278">
        <f>IF(V$28=0,0,V$28/ISI!V$8*1000)</f>
        <v>49.866796491768305</v>
      </c>
      <c r="W144" s="278">
        <f>IF(W$28=0,0,W$28/ISI!W$8*1000)</f>
        <v>46.848968172476496</v>
      </c>
      <c r="DA144" s="79"/>
    </row>
    <row r="145" spans="1:105" ht="12" customHeight="1" x14ac:dyDescent="0.25">
      <c r="A145" s="41" t="s">
        <v>191</v>
      </c>
      <c r="B145" s="279">
        <f>IF(B$35=0,0,B$35/ISI!B$8*1000)</f>
        <v>34.003432582397238</v>
      </c>
      <c r="C145" s="279">
        <f>IF(C$35=0,0,C$35/ISI!C$8*1000)</f>
        <v>33.423901374633203</v>
      </c>
      <c r="D145" s="279">
        <f>IF(D$35=0,0,D$35/ISI!D$8*1000)</f>
        <v>32.008777996388275</v>
      </c>
      <c r="E145" s="279">
        <f>IF(E$35=0,0,E$35/ISI!E$8*1000)</f>
        <v>32.7601146872721</v>
      </c>
      <c r="F145" s="279">
        <f>IF(F$35=0,0,F$35/ISI!F$8*1000)</f>
        <v>31.641269101748101</v>
      </c>
      <c r="G145" s="279">
        <f>IF(G$35=0,0,G$35/ISI!G$8*1000)</f>
        <v>31.327650441375461</v>
      </c>
      <c r="H145" s="279">
        <f>IF(H$35=0,0,H$35/ISI!H$8*1000)</f>
        <v>30.658242208646381</v>
      </c>
      <c r="I145" s="279">
        <f>IF(I$35=0,0,I$35/ISI!I$8*1000)</f>
        <v>29.153496588836827</v>
      </c>
      <c r="J145" s="279">
        <f>IF(J$35=0,0,J$35/ISI!J$8*1000)</f>
        <v>29.50706453441585</v>
      </c>
      <c r="K145" s="279">
        <f>IF(K$35=0,0,K$35/ISI!K$8*1000)</f>
        <v>33.894313578243676</v>
      </c>
      <c r="L145" s="279">
        <f>IF(L$35=0,0,L$35/ISI!L$8*1000)</f>
        <v>29.94435498610412</v>
      </c>
      <c r="M145" s="279">
        <f>IF(M$35=0,0,M$35/ISI!M$8*1000)</f>
        <v>30.294485790042668</v>
      </c>
      <c r="N145" s="279">
        <f>IF(N$35=0,0,N$35/ISI!N$8*1000)</f>
        <v>31.076919186234559</v>
      </c>
      <c r="O145" s="279">
        <f>IF(O$35=0,0,O$35/ISI!O$8*1000)</f>
        <v>29.536008412126677</v>
      </c>
      <c r="P145" s="279">
        <f>IF(P$35=0,0,P$35/ISI!P$8*1000)</f>
        <v>28.701135110934803</v>
      </c>
      <c r="Q145" s="279">
        <f>IF(Q$35=0,0,Q$35/ISI!Q$8*1000)</f>
        <v>29.676210504057348</v>
      </c>
      <c r="R145" s="279">
        <f>IF(R$35=0,0,R$35/ISI!R$8*1000)</f>
        <v>30.042213709879235</v>
      </c>
      <c r="S145" s="279">
        <f>IF(S$35=0,0,S$35/ISI!S$8*1000)</f>
        <v>29.319115297276525</v>
      </c>
      <c r="T145" s="279">
        <f>IF(T$35=0,0,T$35/ISI!T$8*1000)</f>
        <v>29.174122774928982</v>
      </c>
      <c r="U145" s="279">
        <f>IF(U$35=0,0,U$35/ISI!U$8*1000)</f>
        <v>29.233382758123479</v>
      </c>
      <c r="V145" s="279">
        <f>IF(V$35=0,0,V$35/ISI!V$8*1000)</f>
        <v>30.676600486906725</v>
      </c>
      <c r="W145" s="279">
        <f>IF(W$35=0,0,W$35/ISI!W$8*1000)</f>
        <v>28.91260719261501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42</v>
      </c>
      <c r="B147" s="274">
        <f t="shared" ref="B147:W147" si="33">SUM(B$148:B$152,B$155,B$156,B$154,B$153)</f>
        <v>127.43849577255554</v>
      </c>
      <c r="C147" s="274">
        <f t="shared" si="33"/>
        <v>128.40143074648708</v>
      </c>
      <c r="D147" s="274">
        <f t="shared" si="33"/>
        <v>125.68261256140923</v>
      </c>
      <c r="E147" s="274">
        <f t="shared" si="33"/>
        <v>128.72315786236609</v>
      </c>
      <c r="F147" s="274">
        <f t="shared" si="33"/>
        <v>124.32419770934752</v>
      </c>
      <c r="G147" s="274">
        <f t="shared" si="33"/>
        <v>123.0667895038567</v>
      </c>
      <c r="H147" s="274">
        <f t="shared" si="33"/>
        <v>117.09977410589083</v>
      </c>
      <c r="I147" s="274">
        <f t="shared" si="33"/>
        <v>113.31123138918157</v>
      </c>
      <c r="J147" s="274">
        <f t="shared" si="33"/>
        <v>113.75930949765714</v>
      </c>
      <c r="K147" s="274">
        <f t="shared" si="33"/>
        <v>120.34159036367592</v>
      </c>
      <c r="L147" s="274">
        <f t="shared" si="33"/>
        <v>111.01095339906423</v>
      </c>
      <c r="M147" s="274">
        <f t="shared" si="33"/>
        <v>110.44664339423984</v>
      </c>
      <c r="N147" s="274">
        <f t="shared" si="33"/>
        <v>114.07807901329215</v>
      </c>
      <c r="O147" s="274">
        <f t="shared" si="33"/>
        <v>111.80661369255962</v>
      </c>
      <c r="P147" s="274">
        <f t="shared" si="33"/>
        <v>110.87831167546909</v>
      </c>
      <c r="Q147" s="274">
        <f t="shared" si="33"/>
        <v>114.90228536532464</v>
      </c>
      <c r="R147" s="274">
        <f t="shared" si="33"/>
        <v>115.32841547246964</v>
      </c>
      <c r="S147" s="274">
        <f t="shared" si="33"/>
        <v>113.65635217529604</v>
      </c>
      <c r="T147" s="274">
        <f t="shared" si="33"/>
        <v>115.06812180833793</v>
      </c>
      <c r="U147" s="274">
        <f t="shared" si="33"/>
        <v>117.10678217849411</v>
      </c>
      <c r="V147" s="274">
        <f t="shared" si="33"/>
        <v>120.60337032029888</v>
      </c>
      <c r="W147" s="274">
        <f t="shared" si="33"/>
        <v>112.84639777371243</v>
      </c>
      <c r="DA147" s="111"/>
    </row>
    <row r="148" spans="1:105" ht="12" customHeight="1" x14ac:dyDescent="0.25">
      <c r="A148" s="55" t="s">
        <v>92</v>
      </c>
      <c r="B148" s="275">
        <f>IF(B$55=0,0,B$55/ISI!B$9*1000)</f>
        <v>0.32082996002356007</v>
      </c>
      <c r="C148" s="275">
        <f>IF(C$55=0,0,C$55/ISI!C$9*1000)</f>
        <v>0.32523597308125757</v>
      </c>
      <c r="D148" s="275">
        <f>IF(D$55=0,0,D$55/ISI!D$9*1000)</f>
        <v>0.3195706673485495</v>
      </c>
      <c r="E148" s="275">
        <f>IF(E$55=0,0,E$55/ISI!E$9*1000)</f>
        <v>0.32499570571202391</v>
      </c>
      <c r="F148" s="275">
        <f>IF(F$55=0,0,F$55/ISI!F$9*1000)</f>
        <v>0.31627180348542833</v>
      </c>
      <c r="G148" s="275">
        <f>IF(G$55=0,0,G$55/ISI!G$9*1000)</f>
        <v>0.31540333089707678</v>
      </c>
      <c r="H148" s="275">
        <f>IF(H$55=0,0,H$55/ISI!H$9*1000)</f>
        <v>0.3003040492768847</v>
      </c>
      <c r="I148" s="275">
        <f>IF(I$55=0,0,I$55/ISI!I$9*1000)</f>
        <v>0.2921143254486307</v>
      </c>
      <c r="J148" s="275">
        <f>IF(J$55=0,0,J$55/ISI!J$9*1000)</f>
        <v>0.29610782177890554</v>
      </c>
      <c r="K148" s="275">
        <f>IF(K$55=0,0,K$55/ISI!K$9*1000)</f>
        <v>0.305557398284036</v>
      </c>
      <c r="L148" s="275">
        <f>IF(L$55=0,0,L$55/ISI!L$9*1000)</f>
        <v>0.28929535257294847</v>
      </c>
      <c r="M148" s="275">
        <f>IF(M$55=0,0,M$55/ISI!M$9*1000)</f>
        <v>0.29094558199567372</v>
      </c>
      <c r="N148" s="275">
        <f>IF(N$55=0,0,N$55/ISI!N$9*1000)</f>
        <v>0.29916883492746432</v>
      </c>
      <c r="O148" s="275">
        <f>IF(O$55=0,0,O$55/ISI!O$9*1000)</f>
        <v>0.29658007994095353</v>
      </c>
      <c r="P148" s="275">
        <f>IF(P$55=0,0,P$55/ISI!P$9*1000)</f>
        <v>0.29394024468324953</v>
      </c>
      <c r="Q148" s="275">
        <f>IF(Q$55=0,0,Q$55/ISI!Q$9*1000)</f>
        <v>0.30155212735895515</v>
      </c>
      <c r="R148" s="275">
        <f>IF(R$55=0,0,R$55/ISI!R$9*1000)</f>
        <v>0.30529129831188845</v>
      </c>
      <c r="S148" s="275">
        <f>IF(S$55=0,0,S$55/ISI!S$9*1000)</f>
        <v>0.29962708135471755</v>
      </c>
      <c r="T148" s="275">
        <f>IF(T$55=0,0,T$55/ISI!T$9*1000)</f>
        <v>0.30510585864748796</v>
      </c>
      <c r="U148" s="275">
        <f>IF(U$55=0,0,U$55/ISI!U$9*1000)</f>
        <v>0.3095658798115255</v>
      </c>
      <c r="V148" s="275">
        <f>IF(V$55=0,0,V$55/ISI!V$9*1000)</f>
        <v>0.3159827342040164</v>
      </c>
      <c r="W148" s="275">
        <f>IF(W$55=0,0,W$55/ISI!W$9*1000)</f>
        <v>0.2975692220729324</v>
      </c>
      <c r="DA148" s="76"/>
    </row>
    <row r="149" spans="1:105" ht="12" customHeight="1" x14ac:dyDescent="0.25">
      <c r="A149" s="202" t="s">
        <v>93</v>
      </c>
      <c r="B149" s="276">
        <f>IF(B$56=0,0,B$56/ISI!B$9*1000)</f>
        <v>0.23705934431598108</v>
      </c>
      <c r="C149" s="276">
        <f>IF(C$56=0,0,C$56/ISI!C$9*1000)</f>
        <v>0.24031492109075822</v>
      </c>
      <c r="D149" s="276">
        <f>IF(D$56=0,0,D$56/ISI!D$9*1000)</f>
        <v>0.23612886046772066</v>
      </c>
      <c r="E149" s="276">
        <f>IF(E$56=0,0,E$56/ISI!E$9*1000)</f>
        <v>0.24013738896437312</v>
      </c>
      <c r="F149" s="276">
        <f>IF(F$56=0,0,F$56/ISI!F$9*1000)</f>
        <v>0.23369134963075974</v>
      </c>
      <c r="G149" s="276">
        <f>IF(G$56=0,0,G$56/ISI!G$9*1000)</f>
        <v>0.23304964041402731</v>
      </c>
      <c r="H149" s="276">
        <f>IF(H$56=0,0,H$56/ISI!H$9*1000)</f>
        <v>0.22189287126359564</v>
      </c>
      <c r="I149" s="276">
        <f>IF(I$56=0,0,I$56/ISI!I$9*1000)</f>
        <v>0.21584153316315052</v>
      </c>
      <c r="J149" s="276">
        <f>IF(J$56=0,0,J$56/ISI!J$9*1000)</f>
        <v>0.21879230378791911</v>
      </c>
      <c r="K149" s="276">
        <f>IF(K$56=0,0,K$56/ISI!K$9*1000)</f>
        <v>0.22577453951866389</v>
      </c>
      <c r="L149" s="276">
        <f>IF(L$56=0,0,L$56/ISI!L$9*1000)</f>
        <v>0.21375861091516379</v>
      </c>
      <c r="M149" s="276">
        <f>IF(M$56=0,0,M$56/ISI!M$9*1000)</f>
        <v>0.21497795559511029</v>
      </c>
      <c r="N149" s="276">
        <f>IF(N$56=0,0,N$56/ISI!N$9*1000)</f>
        <v>0.22105406815022086</v>
      </c>
      <c r="O149" s="276">
        <f>IF(O$56=0,0,O$56/ISI!O$9*1000)</f>
        <v>0.21914125252772748</v>
      </c>
      <c r="P149" s="276">
        <f>IF(P$56=0,0,P$56/ISI!P$9*1000)</f>
        <v>0.21719069399744695</v>
      </c>
      <c r="Q149" s="276">
        <f>IF(Q$56=0,0,Q$56/ISI!Q$9*1000)</f>
        <v>0.22281506871600629</v>
      </c>
      <c r="R149" s="276">
        <f>IF(R$56=0,0,R$56/ISI!R$9*1000)</f>
        <v>0.22557791983602843</v>
      </c>
      <c r="S149" s="276">
        <f>IF(S$56=0,0,S$56/ISI!S$9*1000)</f>
        <v>0.22139266370274288</v>
      </c>
      <c r="T149" s="276">
        <f>IF(T$56=0,0,T$56/ISI!T$9*1000)</f>
        <v>0.22544089957380076</v>
      </c>
      <c r="U149" s="276">
        <f>IF(U$56=0,0,U$56/ISI!U$9*1000)</f>
        <v>0.228736382616296</v>
      </c>
      <c r="V149" s="276">
        <f>IF(V$56=0,0,V$56/ISI!V$9*1000)</f>
        <v>0.23347775806247739</v>
      </c>
      <c r="W149" s="276">
        <f>IF(W$56=0,0,W$56/ISI!W$9*1000)</f>
        <v>0.21987212375067997</v>
      </c>
      <c r="DA149" s="77"/>
    </row>
    <row r="150" spans="1:105" ht="12" customHeight="1" x14ac:dyDescent="0.25">
      <c r="A150" s="202" t="s">
        <v>94</v>
      </c>
      <c r="B150" s="276">
        <f>IF(B$57=0,0,B$57/ISI!B$9*1000)</f>
        <v>5.9264836078995256</v>
      </c>
      <c r="C150" s="276">
        <f>IF(C$57=0,0,C$57/ISI!C$9*1000)</f>
        <v>6.0078730272689578</v>
      </c>
      <c r="D150" s="276">
        <f>IF(D$57=0,0,D$57/ISI!D$9*1000)</f>
        <v>5.9032215116930189</v>
      </c>
      <c r="E150" s="276">
        <f>IF(E$57=0,0,E$57/ISI!E$9*1000)</f>
        <v>6.0034347241093293</v>
      </c>
      <c r="F150" s="276">
        <f>IF(F$57=0,0,F$57/ISI!F$9*1000)</f>
        <v>5.8422837407689947</v>
      </c>
      <c r="G150" s="276">
        <f>IF(G$57=0,0,G$57/ISI!G$9*1000)</f>
        <v>5.8262410103506834</v>
      </c>
      <c r="H150" s="276">
        <f>IF(H$57=0,0,H$57/ISI!H$9*1000)</f>
        <v>5.5473217815898916</v>
      </c>
      <c r="I150" s="276">
        <f>IF(I$57=0,0,I$57/ISI!I$9*1000)</f>
        <v>5.3960383290787632</v>
      </c>
      <c r="J150" s="276">
        <f>IF(J$57=0,0,J$57/ISI!J$9*1000)</f>
        <v>5.4698075946979774</v>
      </c>
      <c r="K150" s="276">
        <f>IF(K$57=0,0,K$57/ISI!K$9*1000)</f>
        <v>5.6443634879666007</v>
      </c>
      <c r="L150" s="276">
        <f>IF(L$57=0,0,L$57/ISI!L$9*1000)</f>
        <v>5.3439652728790943</v>
      </c>
      <c r="M150" s="276">
        <f>IF(M$57=0,0,M$57/ISI!M$9*1000)</f>
        <v>5.3744488898777583</v>
      </c>
      <c r="N150" s="276">
        <f>IF(N$57=0,0,N$57/ISI!N$9*1000)</f>
        <v>5.5263517037555214</v>
      </c>
      <c r="O150" s="276">
        <f>IF(O$57=0,0,O$57/ISI!O$9*1000)</f>
        <v>5.4785313131931854</v>
      </c>
      <c r="P150" s="276">
        <f>IF(P$57=0,0,P$57/ISI!P$9*1000)</f>
        <v>5.4297673499361734</v>
      </c>
      <c r="Q150" s="276">
        <f>IF(Q$57=0,0,Q$57/ISI!Q$9*1000)</f>
        <v>5.5703767179001593</v>
      </c>
      <c r="R150" s="276">
        <f>IF(R$57=0,0,R$57/ISI!R$9*1000)</f>
        <v>5.63944799590071</v>
      </c>
      <c r="S150" s="276">
        <f>IF(S$57=0,0,S$57/ISI!S$9*1000)</f>
        <v>5.5348165925685722</v>
      </c>
      <c r="T150" s="276">
        <f>IF(T$57=0,0,T$57/ISI!T$9*1000)</f>
        <v>5.6360224893450175</v>
      </c>
      <c r="U150" s="276">
        <f>IF(U$57=0,0,U$57/ISI!U$9*1000)</f>
        <v>5.7184095654074012</v>
      </c>
      <c r="V150" s="276">
        <f>IF(V$57=0,0,V$57/ISI!V$9*1000)</f>
        <v>5.8369439515619339</v>
      </c>
      <c r="W150" s="276">
        <f>IF(W$57=0,0,W$57/ISI!W$9*1000)</f>
        <v>5.4968030937669985</v>
      </c>
      <c r="DA150" s="77"/>
    </row>
    <row r="151" spans="1:105" ht="12" customHeight="1" x14ac:dyDescent="0.25">
      <c r="A151" s="202" t="s">
        <v>95</v>
      </c>
      <c r="B151" s="276">
        <f>IF(B$58=0,0,B$58/ISI!B$9*1000)</f>
        <v>0.14816209019748811</v>
      </c>
      <c r="C151" s="276">
        <f>IF(C$58=0,0,C$58/ISI!C$9*1000)</f>
        <v>0.15019682568172399</v>
      </c>
      <c r="D151" s="276">
        <f>IF(D$58=0,0,D$58/ISI!D$9*1000)</f>
        <v>0.14758053779232552</v>
      </c>
      <c r="E151" s="276">
        <f>IF(E$58=0,0,E$58/ISI!E$9*1000)</f>
        <v>0.15008586810273328</v>
      </c>
      <c r="F151" s="276">
        <f>IF(F$58=0,0,F$58/ISI!F$9*1000)</f>
        <v>0.14605709351922494</v>
      </c>
      <c r="G151" s="276">
        <f>IF(G$58=0,0,G$58/ISI!G$9*1000)</f>
        <v>0.14565602525876711</v>
      </c>
      <c r="H151" s="276">
        <f>IF(H$58=0,0,H$58/ISI!H$9*1000)</f>
        <v>0.13868304453974728</v>
      </c>
      <c r="I151" s="276">
        <f>IF(I$58=0,0,I$58/ISI!I$9*1000)</f>
        <v>0.13490095822696913</v>
      </c>
      <c r="J151" s="276">
        <f>IF(J$58=0,0,J$58/ISI!J$9*1000)</f>
        <v>0.13674518986744949</v>
      </c>
      <c r="K151" s="276">
        <f>IF(K$58=0,0,K$58/ISI!K$9*1000)</f>
        <v>0.14110908719916504</v>
      </c>
      <c r="L151" s="276">
        <f>IF(L$58=0,0,L$58/ISI!L$9*1000)</f>
        <v>0.13359913182197738</v>
      </c>
      <c r="M151" s="276">
        <f>IF(M$58=0,0,M$58/ISI!M$9*1000)</f>
        <v>0.13436122224694397</v>
      </c>
      <c r="N151" s="276">
        <f>IF(N$58=0,0,N$58/ISI!N$9*1000)</f>
        <v>0.13815879259388808</v>
      </c>
      <c r="O151" s="276">
        <f>IF(O$58=0,0,O$58/ISI!O$9*1000)</f>
        <v>0.1369632828298297</v>
      </c>
      <c r="P151" s="276">
        <f>IF(P$58=0,0,P$58/ISI!P$9*1000)</f>
        <v>0.13574418374840438</v>
      </c>
      <c r="Q151" s="276">
        <f>IF(Q$58=0,0,Q$58/ISI!Q$9*1000)</f>
        <v>0.13925941794750399</v>
      </c>
      <c r="R151" s="276">
        <f>IF(R$58=0,0,R$58/ISI!R$9*1000)</f>
        <v>0.14098619989751779</v>
      </c>
      <c r="S151" s="276">
        <f>IF(S$58=0,0,S$58/ISI!S$9*1000)</f>
        <v>0.13837041481421433</v>
      </c>
      <c r="T151" s="276">
        <f>IF(T$58=0,0,T$58/ISI!T$9*1000)</f>
        <v>0.14090056223362546</v>
      </c>
      <c r="U151" s="276">
        <f>IF(U$58=0,0,U$58/ISI!U$9*1000)</f>
        <v>0.14296023913518507</v>
      </c>
      <c r="V151" s="276">
        <f>IF(V$58=0,0,V$58/ISI!V$9*1000)</f>
        <v>0.1459235987890484</v>
      </c>
      <c r="W151" s="276">
        <f>IF(W$58=0,0,W$58/ISI!W$9*1000)</f>
        <v>0.13742007734417497</v>
      </c>
      <c r="DA151" s="77"/>
    </row>
    <row r="152" spans="1:105" ht="12" customHeight="1" x14ac:dyDescent="0.25">
      <c r="A152" s="56" t="s">
        <v>96</v>
      </c>
      <c r="B152" s="277">
        <f>IF(B$59=0,0,B$59/ISI!B$9*1000)</f>
        <v>0.25929234840042836</v>
      </c>
      <c r="C152" s="277">
        <f>IF(C$59=0,0,C$59/ISI!C$9*1000)</f>
        <v>0.26291019797085058</v>
      </c>
      <c r="D152" s="277">
        <f>IF(D$59=0,0,D$59/ISI!D$9*1000)</f>
        <v>0.25289355544514935</v>
      </c>
      <c r="E152" s="277">
        <f>IF(E$59=0,0,E$59/ISI!E$9*1000)</f>
        <v>0.25851788157554795</v>
      </c>
      <c r="F152" s="277">
        <f>IF(F$59=0,0,F$59/ISI!F$9*1000)</f>
        <v>0.25000351814149374</v>
      </c>
      <c r="G152" s="277">
        <f>IF(G$59=0,0,G$59/ISI!G$9*1000)</f>
        <v>0.24926722800960815</v>
      </c>
      <c r="H152" s="277">
        <f>IF(H$59=0,0,H$59/ISI!H$9*1000)</f>
        <v>0.23682806242092164</v>
      </c>
      <c r="I152" s="277">
        <f>IF(I$59=0,0,I$59/ISI!I$9*1000)</f>
        <v>0.2308646457143656</v>
      </c>
      <c r="J152" s="277">
        <f>IF(J$59=0,0,J$59/ISI!J$9*1000)</f>
        <v>0.23342182495576699</v>
      </c>
      <c r="K152" s="277">
        <f>IF(K$59=0,0,K$59/ISI!K$9*1000)</f>
        <v>0.24241862654329471</v>
      </c>
      <c r="L152" s="277">
        <f>IF(L$59=0,0,L$59/ISI!L$9*1000)</f>
        <v>0.22528801902636045</v>
      </c>
      <c r="M152" s="277">
        <f>IF(M$59=0,0,M$59/ISI!M$9*1000)</f>
        <v>0.22434283276704864</v>
      </c>
      <c r="N152" s="277">
        <f>IF(N$59=0,0,N$59/ISI!N$9*1000)</f>
        <v>0.23622927685223516</v>
      </c>
      <c r="O152" s="277">
        <f>IF(O$59=0,0,O$59/ISI!O$9*1000)</f>
        <v>0.23815809546937639</v>
      </c>
      <c r="P152" s="277">
        <f>IF(P$59=0,0,P$59/ISI!P$9*1000)</f>
        <v>0.30529028872114444</v>
      </c>
      <c r="Q152" s="277">
        <f>IF(Q$59=0,0,Q$59/ISI!Q$9*1000)</f>
        <v>0.33285258989562339</v>
      </c>
      <c r="R152" s="277">
        <f>IF(R$59=0,0,R$59/ISI!R$9*1000)</f>
        <v>0.33858277695434319</v>
      </c>
      <c r="S152" s="277">
        <f>IF(S$59=0,0,S$59/ISI!S$9*1000)</f>
        <v>0.3461628743865095</v>
      </c>
      <c r="T152" s="277">
        <f>IF(T$59=0,0,T$59/ISI!T$9*1000)</f>
        <v>0.3598415619426576</v>
      </c>
      <c r="U152" s="277">
        <f>IF(U$59=0,0,U$59/ISI!U$9*1000)</f>
        <v>0.38791500856833333</v>
      </c>
      <c r="V152" s="277">
        <f>IF(V$59=0,0,V$59/ISI!V$9*1000)</f>
        <v>0.43443890238771882</v>
      </c>
      <c r="W152" s="277">
        <f>IF(W$59=0,0,W$59/ISI!W$9*1000)</f>
        <v>0.41928160399658515</v>
      </c>
      <c r="DA152" s="78"/>
    </row>
    <row r="153" spans="1:105" ht="12" customHeight="1" x14ac:dyDescent="0.25">
      <c r="A153" s="203" t="s">
        <v>222</v>
      </c>
      <c r="B153" s="278">
        <f>IF(B$65=0,0,B$65/ISI!B$9*1000)</f>
        <v>17.228297304935104</v>
      </c>
      <c r="C153" s="278">
        <f>IF(C$65=0,0,C$65/ISI!C$9*1000)</f>
        <v>16.812149270188339</v>
      </c>
      <c r="D153" s="278">
        <f>IF(D$65=0,0,D$65/ISI!D$9*1000)</f>
        <v>16.403898924912006</v>
      </c>
      <c r="E153" s="278">
        <f>IF(E$65=0,0,E$65/ISI!E$9*1000)</f>
        <v>16.877370940963065</v>
      </c>
      <c r="F153" s="278">
        <f>IF(F$65=0,0,F$65/ISI!F$9*1000)</f>
        <v>16.187520674172113</v>
      </c>
      <c r="G153" s="278">
        <f>IF(G$65=0,0,G$65/ISI!G$9*1000)</f>
        <v>15.968021845957036</v>
      </c>
      <c r="H153" s="278">
        <f>IF(H$65=0,0,H$65/ISI!H$9*1000)</f>
        <v>15.366631087897749</v>
      </c>
      <c r="I153" s="278">
        <f>IF(I$65=0,0,I$65/ISI!I$9*1000)</f>
        <v>14.71285855758175</v>
      </c>
      <c r="J153" s="278">
        <f>IF(J$65=0,0,J$65/ISI!J$9*1000)</f>
        <v>14.537424898152851</v>
      </c>
      <c r="K153" s="278">
        <f>IF(K$65=0,0,K$65/ISI!K$9*1000)</f>
        <v>15.313041068743873</v>
      </c>
      <c r="L153" s="278">
        <f>IF(L$65=0,0,L$65/ISI!L$9*1000)</f>
        <v>13.731308856154007</v>
      </c>
      <c r="M153" s="278">
        <f>IF(M$65=0,0,M$65/ISI!M$9*1000)</f>
        <v>14.214488332846097</v>
      </c>
      <c r="N153" s="278">
        <f>IF(N$65=0,0,N$65/ISI!N$9*1000)</f>
        <v>14.620733528403056</v>
      </c>
      <c r="O153" s="278">
        <f>IF(O$65=0,0,O$65/ISI!O$9*1000)</f>
        <v>14.305926367173111</v>
      </c>
      <c r="P153" s="278">
        <f>IF(P$65=0,0,P$65/ISI!P$9*1000)</f>
        <v>14.253188497073301</v>
      </c>
      <c r="Q153" s="278">
        <f>IF(Q$65=0,0,Q$65/ISI!Q$9*1000)</f>
        <v>14.776372268129471</v>
      </c>
      <c r="R153" s="278">
        <f>IF(R$65=0,0,R$65/ISI!R$9*1000)</f>
        <v>14.564803319314052</v>
      </c>
      <c r="S153" s="278">
        <f>IF(S$65=0,0,S$65/ISI!S$9*1000)</f>
        <v>14.356276371409194</v>
      </c>
      <c r="T153" s="278">
        <f>IF(T$65=0,0,T$65/ISI!T$9*1000)</f>
        <v>14.713501168338516</v>
      </c>
      <c r="U153" s="278">
        <f>IF(U$65=0,0,U$65/ISI!U$9*1000)</f>
        <v>14.91039880241504</v>
      </c>
      <c r="V153" s="278">
        <f>IF(V$65=0,0,V$65/ISI!V$9*1000)</f>
        <v>15.409038944436716</v>
      </c>
      <c r="W153" s="278">
        <f>IF(W$65=0,0,W$65/ISI!W$9*1000)</f>
        <v>14.457229609626705</v>
      </c>
      <c r="DA153" s="79"/>
    </row>
    <row r="154" spans="1:105" ht="12" customHeight="1" x14ac:dyDescent="0.25">
      <c r="A154" s="203" t="s">
        <v>228</v>
      </c>
      <c r="B154" s="278">
        <f>IF(B$71=0,0,B$71/ISI!B$9*1000)</f>
        <v>44.016335797832298</v>
      </c>
      <c r="C154" s="278">
        <f>IF(C$71=0,0,C$71/ISI!C$9*1000)</f>
        <v>44.620819712810196</v>
      </c>
      <c r="D154" s="278">
        <f>IF(D$71=0,0,D$71/ISI!D$9*1000)</f>
        <v>43.843566866754443</v>
      </c>
      <c r="E154" s="278">
        <f>IF(E$71=0,0,E$71/ISI!E$9*1000)</f>
        <v>44.587856179090757</v>
      </c>
      <c r="F154" s="278">
        <f>IF(F$71=0,0,F$71/ISI!F$9*1000)</f>
        <v>43.390978525130102</v>
      </c>
      <c r="G154" s="278">
        <f>IF(G$71=0,0,G$71/ISI!G$9*1000)</f>
        <v>43.271828240420767</v>
      </c>
      <c r="H154" s="278">
        <f>IF(H$71=0,0,H$71/ISI!H$9*1000)</f>
        <v>41.20027903082822</v>
      </c>
      <c r="I154" s="278">
        <f>IF(I$71=0,0,I$71/ISI!I$9*1000)</f>
        <v>40.076688097832225</v>
      </c>
      <c r="J154" s="278">
        <f>IF(J$71=0,0,J$71/ISI!J$9*1000)</f>
        <v>40.62457669111658</v>
      </c>
      <c r="K154" s="278">
        <f>IF(K$71=0,0,K$71/ISI!K$9*1000)</f>
        <v>41.921013384767598</v>
      </c>
      <c r="L154" s="278">
        <f>IF(L$71=0,0,L$71/ISI!L$9*1000)</f>
        <v>39.68993850408512</v>
      </c>
      <c r="M154" s="278">
        <f>IF(M$71=0,0,M$71/ISI!M$9*1000)</f>
        <v>39.91634208687023</v>
      </c>
      <c r="N154" s="278">
        <f>IF(N$71=0,0,N$71/ISI!N$9*1000)</f>
        <v>41.04453305248213</v>
      </c>
      <c r="O154" s="278">
        <f>IF(O$71=0,0,O$71/ISI!O$9*1000)</f>
        <v>40.68936825186249</v>
      </c>
      <c r="P154" s="278">
        <f>IF(P$71=0,0,P$71/ISI!P$9*1000)</f>
        <v>40.327195482381988</v>
      </c>
      <c r="Q154" s="278">
        <f>IF(Q$71=0,0,Q$71/ISI!Q$9*1000)</f>
        <v>41.371509373400613</v>
      </c>
      <c r="R154" s="278">
        <f>IF(R$71=0,0,R$71/ISI!R$9*1000)</f>
        <v>41.884505741500796</v>
      </c>
      <c r="S154" s="278">
        <f>IF(S$71=0,0,S$71/ISI!S$9*1000)</f>
        <v>41.107402270240534</v>
      </c>
      <c r="T154" s="278">
        <f>IF(T$71=0,0,T$71/ISI!T$9*1000)</f>
        <v>41.859064306611451</v>
      </c>
      <c r="U154" s="278">
        <f>IF(U$71=0,0,U$71/ISI!U$9*1000)</f>
        <v>42.470957875426841</v>
      </c>
      <c r="V154" s="278">
        <f>IF(V$71=0,0,V$71/ISI!V$9*1000)</f>
        <v>43.351319602507893</v>
      </c>
      <c r="W154" s="278">
        <f>IF(W$71=0,0,W$71/ISI!W$9*1000)</f>
        <v>40.825073820724477</v>
      </c>
      <c r="DA154" s="79"/>
    </row>
    <row r="155" spans="1:105" ht="12" customHeight="1" x14ac:dyDescent="0.25">
      <c r="A155" s="203" t="s">
        <v>181</v>
      </c>
      <c r="B155" s="278">
        <f>IF(B$72=0,0,B$72/ISI!B$9*1000)</f>
        <v>41.660490069045906</v>
      </c>
      <c r="C155" s="278">
        <f>IF(C$72=0,0,C$72/ISI!C$9*1000)</f>
        <v>42.469062238138349</v>
      </c>
      <c r="D155" s="278">
        <f>IF(D$72=0,0,D$72/ISI!D$9*1000)</f>
        <v>41.672249250838647</v>
      </c>
      <c r="E155" s="278">
        <f>IF(E$72=0,0,E$72/ISI!E$9*1000)</f>
        <v>42.822340755873505</v>
      </c>
      <c r="F155" s="278">
        <f>IF(F$72=0,0,F$72/ISI!F$9*1000)</f>
        <v>41.309100290359964</v>
      </c>
      <c r="G155" s="278">
        <f>IF(G$72=0,0,G$72/ISI!G$9*1000)</f>
        <v>40.564792064310694</v>
      </c>
      <c r="H155" s="278">
        <f>IF(H$72=0,0,H$72/ISI!H$9*1000)</f>
        <v>38.234975828352312</v>
      </c>
      <c r="I155" s="278">
        <f>IF(I$72=0,0,I$72/ISI!I$9*1000)</f>
        <v>37.213540933258564</v>
      </c>
      <c r="J155" s="278">
        <f>IF(J$72=0,0,J$72/ISI!J$9*1000)</f>
        <v>37.254949230605</v>
      </c>
      <c r="K155" s="278">
        <f>IF(K$72=0,0,K$72/ISI!K$9*1000)</f>
        <v>38.819577958351744</v>
      </c>
      <c r="L155" s="278">
        <f>IF(L$72=0,0,L$72/ISI!L$9*1000)</f>
        <v>35.696632339278707</v>
      </c>
      <c r="M155" s="278">
        <f>IF(M$72=0,0,M$72/ISI!M$9*1000)</f>
        <v>35.536345087060731</v>
      </c>
      <c r="N155" s="278">
        <f>IF(N$72=0,0,N$72/ISI!N$9*1000)</f>
        <v>36.690846308913891</v>
      </c>
      <c r="O155" s="278">
        <f>IF(O$72=0,0,O$72/ISI!O$9*1000)</f>
        <v>36.158553154083386</v>
      </c>
      <c r="P155" s="278">
        <f>IF(P$72=0,0,P$72/ISI!P$9*1000)</f>
        <v>35.588837811677394</v>
      </c>
      <c r="Q155" s="278">
        <f>IF(Q$72=0,0,Q$72/ISI!Q$9*1000)</f>
        <v>36.846026599533339</v>
      </c>
      <c r="R155" s="278">
        <f>IF(R$72=0,0,R$72/ISI!R$9*1000)</f>
        <v>36.853012845317259</v>
      </c>
      <c r="S155" s="278">
        <f>IF(S$72=0,0,S$72/ISI!S$9*1000)</f>
        <v>36.576403557496043</v>
      </c>
      <c r="T155" s="278">
        <f>IF(T$72=0,0,T$72/ISI!T$9*1000)</f>
        <v>36.954237025180568</v>
      </c>
      <c r="U155" s="278">
        <f>IF(U$72=0,0,U$72/ISI!U$9*1000)</f>
        <v>37.303870998261523</v>
      </c>
      <c r="V155" s="278">
        <f>IF(V$72=0,0,V$72/ISI!V$9*1000)</f>
        <v>38.788482814674872</v>
      </c>
      <c r="W155" s="278">
        <f>IF(W$72=0,0,W$72/ISI!W$9*1000)</f>
        <v>36.442451410127518</v>
      </c>
      <c r="DA155" s="79"/>
    </row>
    <row r="156" spans="1:105" ht="12" customHeight="1" x14ac:dyDescent="0.25">
      <c r="A156" s="41" t="s">
        <v>191</v>
      </c>
      <c r="B156" s="279">
        <f>IF(B$79=0,0,B$79/ISI!B$9*1000)</f>
        <v>17.641545249905249</v>
      </c>
      <c r="C156" s="279">
        <f>IF(C$79=0,0,C$79/ISI!C$9*1000)</f>
        <v>17.512868580256654</v>
      </c>
      <c r="D156" s="279">
        <f>IF(D$79=0,0,D$79/ISI!D$9*1000)</f>
        <v>16.903502386157381</v>
      </c>
      <c r="E156" s="279">
        <f>IF(E$79=0,0,E$79/ISI!E$9*1000)</f>
        <v>17.458418417974755</v>
      </c>
      <c r="F156" s="279">
        <f>IF(F$79=0,0,F$79/ISI!F$9*1000)</f>
        <v>16.648290714139431</v>
      </c>
      <c r="G156" s="279">
        <f>IF(G$79=0,0,G$79/ISI!G$9*1000)</f>
        <v>16.49253011823804</v>
      </c>
      <c r="H156" s="279">
        <f>IF(H$79=0,0,H$79/ISI!H$9*1000)</f>
        <v>15.852858349721513</v>
      </c>
      <c r="I156" s="279">
        <f>IF(I$79=0,0,I$79/ISI!I$9*1000)</f>
        <v>15.038384008877145</v>
      </c>
      <c r="J156" s="279">
        <f>IF(J$79=0,0,J$79/ISI!J$9*1000)</f>
        <v>14.987483942694697</v>
      </c>
      <c r="K156" s="279">
        <f>IF(K$79=0,0,K$79/ISI!K$9*1000)</f>
        <v>17.728734812300956</v>
      </c>
      <c r="L156" s="279">
        <f>IF(L$79=0,0,L$79/ISI!L$9*1000)</f>
        <v>15.687167312330864</v>
      </c>
      <c r="M156" s="279">
        <f>IF(M$79=0,0,M$79/ISI!M$9*1000)</f>
        <v>14.540391404980239</v>
      </c>
      <c r="N156" s="279">
        <f>IF(N$79=0,0,N$79/ISI!N$9*1000)</f>
        <v>15.301003447213754</v>
      </c>
      <c r="O156" s="279">
        <f>IF(O$79=0,0,O$79/ISI!O$9*1000)</f>
        <v>14.283391895479561</v>
      </c>
      <c r="P156" s="279">
        <f>IF(P$79=0,0,P$79/ISI!P$9*1000)</f>
        <v>14.327157123249993</v>
      </c>
      <c r="Q156" s="279">
        <f>IF(Q$79=0,0,Q$79/ISI!Q$9*1000)</f>
        <v>15.341521202442975</v>
      </c>
      <c r="R156" s="279">
        <f>IF(R$79=0,0,R$79/ISI!R$9*1000)</f>
        <v>15.376207375437046</v>
      </c>
      <c r="S156" s="279">
        <f>IF(S$79=0,0,S$79/ISI!S$9*1000)</f>
        <v>15.075900349323511</v>
      </c>
      <c r="T156" s="279">
        <f>IF(T$79=0,0,T$79/ISI!T$9*1000)</f>
        <v>14.874007936464816</v>
      </c>
      <c r="U156" s="279">
        <f>IF(U$79=0,0,U$79/ISI!U$9*1000)</f>
        <v>15.633967426851969</v>
      </c>
      <c r="V156" s="279">
        <f>IF(V$79=0,0,V$79/ISI!V$9*1000)</f>
        <v>16.087762013674194</v>
      </c>
      <c r="W156" s="279">
        <f>IF(W$79=0,0,W$79/ISI!W$9*1000)</f>
        <v>14.550696812302354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useful energy demand"</f>
        <v>EU27: Iron and steel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255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v>13510.464646582121</v>
      </c>
      <c r="C5" s="225">
        <v>12840.450729163391</v>
      </c>
      <c r="D5" s="225">
        <v>12753.795214499351</v>
      </c>
      <c r="E5" s="225">
        <v>13353.519069874221</v>
      </c>
      <c r="F5" s="225">
        <v>13349.606691310421</v>
      </c>
      <c r="G5" s="225">
        <v>12747.274497001579</v>
      </c>
      <c r="H5" s="225">
        <v>12981.539420758931</v>
      </c>
      <c r="I5" s="225">
        <v>12442.2465288699</v>
      </c>
      <c r="J5" s="225">
        <v>11560.312870917571</v>
      </c>
      <c r="K5" s="225">
        <v>8501.8151877112323</v>
      </c>
      <c r="L5" s="225">
        <v>10076.105495139</v>
      </c>
      <c r="M5" s="225">
        <v>10587.943625447</v>
      </c>
      <c r="N5" s="225">
        <v>10134.161325581999</v>
      </c>
      <c r="O5" s="225">
        <v>9871.5505620328113</v>
      </c>
      <c r="P5" s="225">
        <v>9790.9048917402197</v>
      </c>
      <c r="Q5" s="225">
        <v>10058.718387370751</v>
      </c>
      <c r="R5" s="225">
        <v>10164.67275348271</v>
      </c>
      <c r="S5" s="225">
        <v>10263.019209333979</v>
      </c>
      <c r="T5" s="225">
        <v>10137.57690063229</v>
      </c>
      <c r="U5" s="225">
        <v>9482.2848465007246</v>
      </c>
      <c r="V5" s="225">
        <v>8499.4362925074365</v>
      </c>
      <c r="W5" s="225">
        <v>9220.3045720143655</v>
      </c>
      <c r="DA5" s="89" t="s">
        <v>256</v>
      </c>
    </row>
    <row r="6" spans="1:105" ht="12" customHeight="1" x14ac:dyDescent="0.25">
      <c r="A6" s="55" t="s">
        <v>92</v>
      </c>
      <c r="B6" s="261">
        <v>27.452093006624519</v>
      </c>
      <c r="C6" s="261">
        <v>27.11063710577865</v>
      </c>
      <c r="D6" s="261">
        <v>26.94587742825167</v>
      </c>
      <c r="E6" s="261">
        <v>27.625518873989009</v>
      </c>
      <c r="F6" s="261">
        <v>28.75020304687618</v>
      </c>
      <c r="G6" s="261">
        <v>27.518800351054999</v>
      </c>
      <c r="H6" s="261">
        <v>27.58547103815242</v>
      </c>
      <c r="I6" s="261">
        <v>27.273357891758291</v>
      </c>
      <c r="J6" s="261">
        <v>25.79062079687575</v>
      </c>
      <c r="K6" s="261">
        <v>18.54980372571789</v>
      </c>
      <c r="L6" s="261">
        <v>22.98933383214408</v>
      </c>
      <c r="M6" s="261">
        <v>23.57212260210391</v>
      </c>
      <c r="N6" s="261">
        <v>22.640987674130539</v>
      </c>
      <c r="O6" s="261">
        <v>22.4566516160844</v>
      </c>
      <c r="P6" s="261">
        <v>22.571734661806389</v>
      </c>
      <c r="Q6" s="261">
        <v>22.795763593337259</v>
      </c>
      <c r="R6" s="261">
        <v>23.495039342127981</v>
      </c>
      <c r="S6" s="261">
        <v>23.560634781222362</v>
      </c>
      <c r="T6" s="261">
        <v>23.309176845957321</v>
      </c>
      <c r="U6" s="261">
        <v>21.899187146985689</v>
      </c>
      <c r="V6" s="261">
        <v>19.505525786965212</v>
      </c>
      <c r="W6" s="261">
        <v>21.089669531374039</v>
      </c>
      <c r="DA6" s="67" t="s">
        <v>257</v>
      </c>
    </row>
    <row r="7" spans="1:105" ht="12" customHeight="1" x14ac:dyDescent="0.25">
      <c r="A7" s="202" t="s">
        <v>93</v>
      </c>
      <c r="B7" s="226">
        <v>3.7972387521786151</v>
      </c>
      <c r="C7" s="226">
        <v>3.750007760409094</v>
      </c>
      <c r="D7" s="226">
        <v>3.727217810216557</v>
      </c>
      <c r="E7" s="226">
        <v>3.8212274303470779</v>
      </c>
      <c r="F7" s="226">
        <v>3.976796418264267</v>
      </c>
      <c r="G7" s="226">
        <v>3.8071022994707291</v>
      </c>
      <c r="H7" s="226">
        <v>3.8156879185093868</v>
      </c>
      <c r="I7" s="226">
        <v>3.7725156862768152</v>
      </c>
      <c r="J7" s="226">
        <v>3.567419967177289</v>
      </c>
      <c r="K7" s="226">
        <v>2.565852940087507</v>
      </c>
      <c r="L7" s="226">
        <v>3.179939296181272</v>
      </c>
      <c r="M7" s="226">
        <v>3.2614918038229672</v>
      </c>
      <c r="N7" s="226">
        <v>3.132070277689246</v>
      </c>
      <c r="O7" s="226">
        <v>3.1087485053509991</v>
      </c>
      <c r="P7" s="226">
        <v>3.1238611808290799</v>
      </c>
      <c r="Q7" s="226">
        <v>3.1699657802169439</v>
      </c>
      <c r="R7" s="226">
        <v>3.2511139599720091</v>
      </c>
      <c r="S7" s="226">
        <v>3.2650091583069232</v>
      </c>
      <c r="T7" s="226">
        <v>3.2265616676171258</v>
      </c>
      <c r="U7" s="226">
        <v>3.0327165676235222</v>
      </c>
      <c r="V7" s="226">
        <v>2.6994030031530398</v>
      </c>
      <c r="W7" s="226">
        <v>2.9224160133778239</v>
      </c>
      <c r="DA7" s="174" t="s">
        <v>258</v>
      </c>
    </row>
    <row r="8" spans="1:105" ht="12" customHeight="1" x14ac:dyDescent="0.25">
      <c r="A8" s="202" t="s">
        <v>94</v>
      </c>
      <c r="B8" s="226">
        <v>524.35873154107662</v>
      </c>
      <c r="C8" s="226">
        <v>517.83662836294923</v>
      </c>
      <c r="D8" s="226">
        <v>514.68957595072288</v>
      </c>
      <c r="E8" s="226">
        <v>527.671315678312</v>
      </c>
      <c r="F8" s="226">
        <v>549.15375660320365</v>
      </c>
      <c r="G8" s="226">
        <v>525.58210129383122</v>
      </c>
      <c r="H8" s="226">
        <v>526.83087488155763</v>
      </c>
      <c r="I8" s="226">
        <v>520.92429529786182</v>
      </c>
      <c r="J8" s="226">
        <v>492.57689075361878</v>
      </c>
      <c r="K8" s="226">
        <v>354.31730285942831</v>
      </c>
      <c r="L8" s="226">
        <v>439.11616954993178</v>
      </c>
      <c r="M8" s="226">
        <v>450.19848349152937</v>
      </c>
      <c r="N8" s="226">
        <v>432.36778453089619</v>
      </c>
      <c r="O8" s="226">
        <v>428.78892439941029</v>
      </c>
      <c r="P8" s="226">
        <v>430.97307423104007</v>
      </c>
      <c r="Q8" s="226">
        <v>434.58096843912529</v>
      </c>
      <c r="R8" s="226">
        <v>447.59041212313241</v>
      </c>
      <c r="S8" s="226">
        <v>449.40238529854662</v>
      </c>
      <c r="T8" s="226">
        <v>444.73214993935312</v>
      </c>
      <c r="U8" s="226">
        <v>417.96158842547982</v>
      </c>
      <c r="V8" s="226">
        <v>372.21579721981129</v>
      </c>
      <c r="W8" s="226">
        <v>402.3255052505836</v>
      </c>
      <c r="DA8" s="174" t="s">
        <v>259</v>
      </c>
    </row>
    <row r="9" spans="1:105" ht="12" customHeight="1" x14ac:dyDescent="0.25">
      <c r="A9" s="202" t="s">
        <v>95</v>
      </c>
      <c r="B9" s="226">
        <v>9.0575413902756168</v>
      </c>
      <c r="C9" s="226">
        <v>8.9448814574202604</v>
      </c>
      <c r="D9" s="226">
        <v>8.8905206624787265</v>
      </c>
      <c r="E9" s="226">
        <v>9.1147615072051078</v>
      </c>
      <c r="F9" s="226">
        <v>9.4858397140454844</v>
      </c>
      <c r="G9" s="226">
        <v>9.0810688779275353</v>
      </c>
      <c r="H9" s="226">
        <v>9.1015481274240724</v>
      </c>
      <c r="I9" s="226">
        <v>8.998569540646308</v>
      </c>
      <c r="J9" s="226">
        <v>8.5093553811082767</v>
      </c>
      <c r="K9" s="226">
        <v>6.1203207706834766</v>
      </c>
      <c r="L9" s="226">
        <v>7.5850989820434078</v>
      </c>
      <c r="M9" s="226">
        <v>7.7796259163905344</v>
      </c>
      <c r="N9" s="226">
        <v>7.4709171660976388</v>
      </c>
      <c r="O9" s="226">
        <v>7.4157853214477001</v>
      </c>
      <c r="P9" s="226">
        <v>7.4513360337432211</v>
      </c>
      <c r="Q9" s="226">
        <v>7.5613091864711253</v>
      </c>
      <c r="R9" s="226">
        <v>7.7548716788098879</v>
      </c>
      <c r="S9" s="226">
        <v>7.7880158507354382</v>
      </c>
      <c r="T9" s="226">
        <v>7.6963071747731284</v>
      </c>
      <c r="U9" s="226">
        <v>7.2339852096425101</v>
      </c>
      <c r="V9" s="226">
        <v>6.4388773068496494</v>
      </c>
      <c r="W9" s="226">
        <v>6.9708295233180033</v>
      </c>
      <c r="DA9" s="174" t="s">
        <v>260</v>
      </c>
    </row>
    <row r="10" spans="1:105" ht="12" customHeight="1" x14ac:dyDescent="0.25">
      <c r="A10" s="56" t="s">
        <v>96</v>
      </c>
      <c r="B10" s="262">
        <v>30.744697229346411</v>
      </c>
      <c r="C10" s="262">
        <v>30.033643100094459</v>
      </c>
      <c r="D10" s="262">
        <v>29.84544060370089</v>
      </c>
      <c r="E10" s="262">
        <v>30.816629587580071</v>
      </c>
      <c r="F10" s="262">
        <v>31.98724718404112</v>
      </c>
      <c r="G10" s="262">
        <v>30.833685268623881</v>
      </c>
      <c r="H10" s="262">
        <v>31.002889703285089</v>
      </c>
      <c r="I10" s="262">
        <v>30.30250649254204</v>
      </c>
      <c r="J10" s="262">
        <v>28.553328782668299</v>
      </c>
      <c r="K10" s="262">
        <v>20.772596002680611</v>
      </c>
      <c r="L10" s="262">
        <v>25.564486148155879</v>
      </c>
      <c r="M10" s="262">
        <v>26.648146508568122</v>
      </c>
      <c r="N10" s="262">
        <v>25.76977797828237</v>
      </c>
      <c r="O10" s="262">
        <v>25.785420545066501</v>
      </c>
      <c r="P10" s="262">
        <v>30.273405057749411</v>
      </c>
      <c r="Q10" s="262">
        <v>32.659742862032253</v>
      </c>
      <c r="R10" s="262">
        <v>34.470070827226621</v>
      </c>
      <c r="S10" s="262">
        <v>36.357666519378753</v>
      </c>
      <c r="T10" s="262">
        <v>38.373947131054123</v>
      </c>
      <c r="U10" s="262">
        <v>36.554035484633488</v>
      </c>
      <c r="V10" s="262">
        <v>34.207690717552317</v>
      </c>
      <c r="W10" s="262">
        <v>37.49280060323948</v>
      </c>
      <c r="DA10" s="68" t="s">
        <v>261</v>
      </c>
    </row>
    <row r="11" spans="1:105" ht="12" customHeight="1" x14ac:dyDescent="0.25">
      <c r="A11" s="37" t="s">
        <v>160</v>
      </c>
      <c r="B11" s="228">
        <v>0.54483542228338377</v>
      </c>
      <c r="C11" s="228">
        <v>0.58948655762734481</v>
      </c>
      <c r="D11" s="228">
        <v>0.47443984085282598</v>
      </c>
      <c r="E11" s="228">
        <v>0.45715199162654729</v>
      </c>
      <c r="F11" s="228">
        <v>0.41086964193999242</v>
      </c>
      <c r="G11" s="228">
        <v>0.38350513865945068</v>
      </c>
      <c r="H11" s="228">
        <v>0.31485167297570971</v>
      </c>
      <c r="I11" s="228">
        <v>0.30651919022681312</v>
      </c>
      <c r="J11" s="228">
        <v>0.31017670673740771</v>
      </c>
      <c r="K11" s="228">
        <v>0.24390772461232951</v>
      </c>
      <c r="L11" s="228">
        <v>0.35779030355947272</v>
      </c>
      <c r="M11" s="228">
        <v>0.29823080239578342</v>
      </c>
      <c r="N11" s="228">
        <v>0.26800026194548399</v>
      </c>
      <c r="O11" s="228">
        <v>0.24623201271141251</v>
      </c>
      <c r="P11" s="228">
        <v>0.21239427592757221</v>
      </c>
      <c r="Q11" s="228">
        <v>0.35939017440382759</v>
      </c>
      <c r="R11" s="228">
        <v>0.26529538185342122</v>
      </c>
      <c r="S11" s="228">
        <v>0.27858630480546559</v>
      </c>
      <c r="T11" s="228">
        <v>0.1986508025831604</v>
      </c>
      <c r="U11" s="228">
        <v>0.21295742513664159</v>
      </c>
      <c r="V11" s="228">
        <v>0.16149211615061171</v>
      </c>
      <c r="W11" s="228">
        <v>0.20246153780101481</v>
      </c>
      <c r="DA11" s="69" t="s">
        <v>262</v>
      </c>
    </row>
    <row r="12" spans="1:105" ht="12" customHeight="1" x14ac:dyDescent="0.25">
      <c r="A12" s="37" t="s">
        <v>162</v>
      </c>
      <c r="B12" s="228">
        <v>14.40913350753525</v>
      </c>
      <c r="C12" s="228">
        <v>13.43117137316325</v>
      </c>
      <c r="D12" s="228">
        <v>13.404609126906561</v>
      </c>
      <c r="E12" s="228">
        <v>14.052328572261249</v>
      </c>
      <c r="F12" s="228">
        <v>14.50934624495209</v>
      </c>
      <c r="G12" s="228">
        <v>13.25206071661562</v>
      </c>
      <c r="H12" s="228">
        <v>13.3876189783748</v>
      </c>
      <c r="I12" s="228">
        <v>13.05478803600586</v>
      </c>
      <c r="J12" s="228">
        <v>12.420143104700189</v>
      </c>
      <c r="K12" s="228">
        <v>8.444611529128311</v>
      </c>
      <c r="L12" s="228">
        <v>10.20351354808651</v>
      </c>
      <c r="M12" s="228">
        <v>10.11089991513634</v>
      </c>
      <c r="N12" s="228">
        <v>9.5232051252431305</v>
      </c>
      <c r="O12" s="228">
        <v>9.4427741009417439</v>
      </c>
      <c r="P12" s="228">
        <v>9.016174150518939</v>
      </c>
      <c r="Q12" s="228">
        <v>9.2510224952481401</v>
      </c>
      <c r="R12" s="228">
        <v>9.1517777867612349</v>
      </c>
      <c r="S12" s="228">
        <v>9.5213135823392339</v>
      </c>
      <c r="T12" s="228">
        <v>8.9778494129794453</v>
      </c>
      <c r="U12" s="228">
        <v>8.4409140268808436</v>
      </c>
      <c r="V12" s="228">
        <v>7.9600994744575582</v>
      </c>
      <c r="W12" s="228">
        <v>8.1317995604999798</v>
      </c>
      <c r="DA12" s="69" t="s">
        <v>263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2.184717348921717E-4</v>
      </c>
      <c r="F13" s="228">
        <v>2.2289761145088309E-4</v>
      </c>
      <c r="G13" s="228">
        <v>2.2524863321131389E-4</v>
      </c>
      <c r="H13" s="228">
        <v>1.7860826621362709E-4</v>
      </c>
      <c r="I13" s="228">
        <v>2.0085802211095621E-4</v>
      </c>
      <c r="J13" s="228">
        <v>2.005584189439246E-4</v>
      </c>
      <c r="K13" s="228">
        <v>6.2119645662761481E-4</v>
      </c>
      <c r="L13" s="228">
        <v>6.8348059127454678E-4</v>
      </c>
      <c r="M13" s="228">
        <v>6.9869634803742175E-4</v>
      </c>
      <c r="N13" s="228">
        <v>7.3639193366316846E-4</v>
      </c>
      <c r="O13" s="228">
        <v>8.3370509313519206E-4</v>
      </c>
      <c r="P13" s="228">
        <v>8.3464129648326796E-4</v>
      </c>
      <c r="Q13" s="228">
        <v>9.0487639583501948E-4</v>
      </c>
      <c r="R13" s="228">
        <v>9.5512173600042691E-4</v>
      </c>
      <c r="S13" s="228">
        <v>9.7081068341135963E-4</v>
      </c>
      <c r="T13" s="228">
        <v>1.004111750765259E-3</v>
      </c>
      <c r="U13" s="228">
        <v>3.2230870627396771E-3</v>
      </c>
      <c r="V13" s="228">
        <v>3.083646530612463E-3</v>
      </c>
      <c r="W13" s="228">
        <v>2.9974702510861899E-3</v>
      </c>
      <c r="DA13" s="69" t="s">
        <v>264</v>
      </c>
    </row>
    <row r="14" spans="1:105" ht="12" customHeight="1" x14ac:dyDescent="0.25">
      <c r="A14" s="37" t="s">
        <v>78</v>
      </c>
      <c r="B14" s="228">
        <v>2.9591628453086671E-2</v>
      </c>
      <c r="C14" s="228">
        <v>5.8905616717186297E-2</v>
      </c>
      <c r="D14" s="228">
        <v>0.11609274809347971</v>
      </c>
      <c r="E14" s="228">
        <v>0.1627181453021975</v>
      </c>
      <c r="F14" s="228">
        <v>0.22463502102249799</v>
      </c>
      <c r="G14" s="228">
        <v>0.55327673653005083</v>
      </c>
      <c r="H14" s="228">
        <v>0.64634178041638957</v>
      </c>
      <c r="I14" s="228">
        <v>0.37214141531139111</v>
      </c>
      <c r="J14" s="228">
        <v>0.30176234732920859</v>
      </c>
      <c r="K14" s="228">
        <v>0.51692459183644712</v>
      </c>
      <c r="L14" s="228">
        <v>0.75280506522218193</v>
      </c>
      <c r="M14" s="228">
        <v>1.137642476666183</v>
      </c>
      <c r="N14" s="228">
        <v>1.368673398970377</v>
      </c>
      <c r="O14" s="228">
        <v>1.738750820021691</v>
      </c>
      <c r="P14" s="228">
        <v>7.2465497767591067</v>
      </c>
      <c r="Q14" s="228">
        <v>9.6021861684512952</v>
      </c>
      <c r="R14" s="228">
        <v>11.087382608392319</v>
      </c>
      <c r="S14" s="228">
        <v>13.06807593715962</v>
      </c>
      <c r="T14" s="228">
        <v>16.132573085839251</v>
      </c>
      <c r="U14" s="228">
        <v>15.7423235997442</v>
      </c>
      <c r="V14" s="228">
        <v>15.78391701417873</v>
      </c>
      <c r="W14" s="228">
        <v>17.530087559719028</v>
      </c>
      <c r="DA14" s="69" t="s">
        <v>265</v>
      </c>
    </row>
    <row r="15" spans="1:105" ht="12" customHeight="1" x14ac:dyDescent="0.25">
      <c r="A15" s="37" t="s">
        <v>38</v>
      </c>
      <c r="B15" s="228">
        <v>15.7611366710747</v>
      </c>
      <c r="C15" s="228">
        <v>15.95407955258667</v>
      </c>
      <c r="D15" s="228">
        <v>15.85029888784803</v>
      </c>
      <c r="E15" s="228">
        <v>16.144212406655178</v>
      </c>
      <c r="F15" s="228">
        <v>16.842173378515088</v>
      </c>
      <c r="G15" s="228">
        <v>16.644617428185551</v>
      </c>
      <c r="H15" s="228">
        <v>16.653898663251979</v>
      </c>
      <c r="I15" s="228">
        <v>16.56885699297586</v>
      </c>
      <c r="J15" s="228">
        <v>15.52104606548254</v>
      </c>
      <c r="K15" s="228">
        <v>11.56653096064689</v>
      </c>
      <c r="L15" s="228">
        <v>14.249693750696441</v>
      </c>
      <c r="M15" s="228">
        <v>15.10067461802177</v>
      </c>
      <c r="N15" s="228">
        <v>14.60916280018971</v>
      </c>
      <c r="O15" s="228">
        <v>14.356829906298509</v>
      </c>
      <c r="P15" s="228">
        <v>13.797452213247309</v>
      </c>
      <c r="Q15" s="228">
        <v>13.44623914753315</v>
      </c>
      <c r="R15" s="228">
        <v>13.964659928483639</v>
      </c>
      <c r="S15" s="228">
        <v>13.488719884391021</v>
      </c>
      <c r="T15" s="228">
        <v>13.06386971790149</v>
      </c>
      <c r="U15" s="228">
        <v>12.15461734580906</v>
      </c>
      <c r="V15" s="228">
        <v>10.299098466234801</v>
      </c>
      <c r="W15" s="228">
        <v>11.62545447496837</v>
      </c>
      <c r="DA15" s="69" t="s">
        <v>266</v>
      </c>
    </row>
    <row r="16" spans="1:105" ht="12" customHeight="1" x14ac:dyDescent="0.25">
      <c r="A16" s="57" t="s">
        <v>167</v>
      </c>
      <c r="B16" s="263">
        <v>2396.746266843903</v>
      </c>
      <c r="C16" s="263">
        <v>2307.390858043555</v>
      </c>
      <c r="D16" s="263">
        <v>2257.0905498112561</v>
      </c>
      <c r="E16" s="263">
        <v>2349.1231762866391</v>
      </c>
      <c r="F16" s="263">
        <v>2393.655535578529</v>
      </c>
      <c r="G16" s="263">
        <v>2277.3180497817912</v>
      </c>
      <c r="H16" s="263">
        <v>2299.3183739141168</v>
      </c>
      <c r="I16" s="263">
        <v>2222.4589840188391</v>
      </c>
      <c r="J16" s="263">
        <v>2062.7560854399781</v>
      </c>
      <c r="K16" s="263">
        <v>1494.5410021742471</v>
      </c>
      <c r="L16" s="263">
        <v>1774.1918845155899</v>
      </c>
      <c r="M16" s="263">
        <v>1869.129594302643</v>
      </c>
      <c r="N16" s="263">
        <v>1794.482168584947</v>
      </c>
      <c r="O16" s="263">
        <v>1765.1115286268521</v>
      </c>
      <c r="P16" s="263">
        <v>1749.66364005332</v>
      </c>
      <c r="Q16" s="263">
        <v>1787.4602266003681</v>
      </c>
      <c r="R16" s="263">
        <v>1809.7058427952929</v>
      </c>
      <c r="S16" s="263">
        <v>1823.4975738811991</v>
      </c>
      <c r="T16" s="263">
        <v>1814.001271999007</v>
      </c>
      <c r="U16" s="263">
        <v>1685.729223869944</v>
      </c>
      <c r="V16" s="263">
        <v>1511.708418077375</v>
      </c>
      <c r="W16" s="263">
        <v>1651.6039292544619</v>
      </c>
      <c r="DA16" s="70" t="s">
        <v>267</v>
      </c>
    </row>
    <row r="17" spans="1:105" ht="12" customHeight="1" x14ac:dyDescent="0.25">
      <c r="A17" s="18" t="s">
        <v>30</v>
      </c>
      <c r="B17" s="232">
        <v>198.26448358795781</v>
      </c>
      <c r="C17" s="232">
        <v>197.10319715962379</v>
      </c>
      <c r="D17" s="232">
        <v>196.87969389515169</v>
      </c>
      <c r="E17" s="232">
        <v>242.95503639456061</v>
      </c>
      <c r="F17" s="232">
        <v>284.59574879161818</v>
      </c>
      <c r="G17" s="232">
        <v>281.86763500091018</v>
      </c>
      <c r="H17" s="232">
        <v>269.03286125788549</v>
      </c>
      <c r="I17" s="232">
        <v>249.35830251723061</v>
      </c>
      <c r="J17" s="232">
        <v>193.6064369943858</v>
      </c>
      <c r="K17" s="232">
        <v>174.09691433307779</v>
      </c>
      <c r="L17" s="232">
        <v>126.0527328669488</v>
      </c>
      <c r="M17" s="232">
        <v>205.71797555021629</v>
      </c>
      <c r="N17" s="232">
        <v>182.24039600159679</v>
      </c>
      <c r="O17" s="232">
        <v>193.77065335008729</v>
      </c>
      <c r="P17" s="232">
        <v>160.15913834670911</v>
      </c>
      <c r="Q17" s="232">
        <v>182.11805700831101</v>
      </c>
      <c r="R17" s="232">
        <v>194.1200908251721</v>
      </c>
      <c r="S17" s="232">
        <v>189.80328485544689</v>
      </c>
      <c r="T17" s="232">
        <v>167.2755797658838</v>
      </c>
      <c r="U17" s="232">
        <v>160.25341267368279</v>
      </c>
      <c r="V17" s="232">
        <v>138.4431093271493</v>
      </c>
      <c r="W17" s="232">
        <v>170.66125023901631</v>
      </c>
      <c r="DA17" s="71" t="s">
        <v>268</v>
      </c>
    </row>
    <row r="18" spans="1:105" ht="12" customHeight="1" x14ac:dyDescent="0.25">
      <c r="A18" s="18" t="s">
        <v>70</v>
      </c>
      <c r="B18" s="232">
        <v>41.165483598496188</v>
      </c>
      <c r="C18" s="232">
        <v>34.851419593943888</v>
      </c>
      <c r="D18" s="232">
        <v>34.679453022980418</v>
      </c>
      <c r="E18" s="232">
        <v>32.361585871894803</v>
      </c>
      <c r="F18" s="232">
        <v>34.592238037549613</v>
      </c>
      <c r="G18" s="232">
        <v>30.709498902874891</v>
      </c>
      <c r="H18" s="232">
        <v>33.591288260813357</v>
      </c>
      <c r="I18" s="232">
        <v>21.7291054419861</v>
      </c>
      <c r="J18" s="232">
        <v>19.939933196828481</v>
      </c>
      <c r="K18" s="232">
        <v>18.707990867427021</v>
      </c>
      <c r="L18" s="232">
        <v>13.25556358265208</v>
      </c>
      <c r="M18" s="232">
        <v>12.442967362895351</v>
      </c>
      <c r="N18" s="232">
        <v>10.348313087141991</v>
      </c>
      <c r="O18" s="232">
        <v>9.9867342486791095</v>
      </c>
      <c r="P18" s="232">
        <v>10.107595104992001</v>
      </c>
      <c r="Q18" s="232">
        <v>6.7840949759826561</v>
      </c>
      <c r="R18" s="232">
        <v>6.3783028924092511</v>
      </c>
      <c r="S18" s="232">
        <v>5.7957734774976473</v>
      </c>
      <c r="T18" s="232">
        <v>6.1157179644129531</v>
      </c>
      <c r="U18" s="232">
        <v>5.4354430415916193</v>
      </c>
      <c r="V18" s="232">
        <v>3.7860002378437052</v>
      </c>
      <c r="W18" s="232">
        <v>4.4591264186719641</v>
      </c>
      <c r="DA18" s="71" t="s">
        <v>269</v>
      </c>
    </row>
    <row r="19" spans="1:105" ht="12" customHeight="1" x14ac:dyDescent="0.25">
      <c r="A19" s="18" t="s">
        <v>162</v>
      </c>
      <c r="B19" s="232">
        <v>491.48297021077963</v>
      </c>
      <c r="C19" s="232">
        <v>493.88350282671053</v>
      </c>
      <c r="D19" s="232">
        <v>489.88217258744561</v>
      </c>
      <c r="E19" s="232">
        <v>509.56503107728878</v>
      </c>
      <c r="F19" s="232">
        <v>528.40672627996059</v>
      </c>
      <c r="G19" s="232">
        <v>489.82721917616777</v>
      </c>
      <c r="H19" s="232">
        <v>485.01723781460038</v>
      </c>
      <c r="I19" s="232">
        <v>494.2473459577206</v>
      </c>
      <c r="J19" s="232">
        <v>482.15684427802188</v>
      </c>
      <c r="K19" s="232">
        <v>321.0249823270683</v>
      </c>
      <c r="L19" s="232">
        <v>410.54105933799741</v>
      </c>
      <c r="M19" s="232">
        <v>380.26289224360403</v>
      </c>
      <c r="N19" s="232">
        <v>356.0277902985743</v>
      </c>
      <c r="O19" s="232">
        <v>351.41185601537512</v>
      </c>
      <c r="P19" s="232">
        <v>356.06759972876227</v>
      </c>
      <c r="Q19" s="232">
        <v>372.56015250575348</v>
      </c>
      <c r="R19" s="232">
        <v>371.70694382433902</v>
      </c>
      <c r="S19" s="232">
        <v>392.23247813496539</v>
      </c>
      <c r="T19" s="232">
        <v>376.46502374980571</v>
      </c>
      <c r="U19" s="232">
        <v>363.73470653884988</v>
      </c>
      <c r="V19" s="232">
        <v>350.53850058498023</v>
      </c>
      <c r="W19" s="232">
        <v>349.50517716407262</v>
      </c>
      <c r="DA19" s="71" t="s">
        <v>270</v>
      </c>
    </row>
    <row r="20" spans="1:105" ht="12" customHeight="1" x14ac:dyDescent="0.25">
      <c r="A20" s="18" t="s">
        <v>36</v>
      </c>
      <c r="B20" s="232">
        <v>1066.491010249458</v>
      </c>
      <c r="C20" s="232">
        <v>943.82524879816583</v>
      </c>
      <c r="D20" s="232">
        <v>910.30798518336746</v>
      </c>
      <c r="E20" s="232">
        <v>944.02174148434597</v>
      </c>
      <c r="F20" s="232">
        <v>898.33745419462912</v>
      </c>
      <c r="G20" s="232">
        <v>818.98957940933474</v>
      </c>
      <c r="H20" s="232">
        <v>853.62665740711952</v>
      </c>
      <c r="I20" s="232">
        <v>778.12395829611296</v>
      </c>
      <c r="J20" s="232">
        <v>729.74780315817839</v>
      </c>
      <c r="K20" s="232">
        <v>517.69764189108946</v>
      </c>
      <c r="L20" s="232">
        <v>624.48936944925572</v>
      </c>
      <c r="M20" s="232">
        <v>630.10982121705354</v>
      </c>
      <c r="N20" s="232">
        <v>637.17237070335102</v>
      </c>
      <c r="O20" s="232">
        <v>602.98566264133365</v>
      </c>
      <c r="P20" s="232">
        <v>602.5796193207035</v>
      </c>
      <c r="Q20" s="232">
        <v>617.84002176299896</v>
      </c>
      <c r="R20" s="232">
        <v>585.94918532223176</v>
      </c>
      <c r="S20" s="232">
        <v>588.39745856255036</v>
      </c>
      <c r="T20" s="232">
        <v>614.6771974135811</v>
      </c>
      <c r="U20" s="232">
        <v>559.79440308142762</v>
      </c>
      <c r="V20" s="232">
        <v>514.38987998316657</v>
      </c>
      <c r="W20" s="232">
        <v>558.29898606648499</v>
      </c>
      <c r="DA20" s="71" t="s">
        <v>271</v>
      </c>
    </row>
    <row r="21" spans="1:105" ht="12" customHeight="1" x14ac:dyDescent="0.25">
      <c r="A21" s="18" t="s">
        <v>38</v>
      </c>
      <c r="B21" s="232">
        <v>599.3423191972106</v>
      </c>
      <c r="C21" s="232">
        <v>637.7274896651104</v>
      </c>
      <c r="D21" s="232">
        <v>625.34124512231051</v>
      </c>
      <c r="E21" s="232">
        <v>620.21978145854825</v>
      </c>
      <c r="F21" s="232">
        <v>647.72336827477045</v>
      </c>
      <c r="G21" s="232">
        <v>655.92411729250273</v>
      </c>
      <c r="H21" s="232">
        <v>658.05032917369874</v>
      </c>
      <c r="I21" s="232">
        <v>679.00027180578911</v>
      </c>
      <c r="J21" s="232">
        <v>637.30506781256281</v>
      </c>
      <c r="K21" s="232">
        <v>463.0134727555843</v>
      </c>
      <c r="L21" s="232">
        <v>599.8531592787358</v>
      </c>
      <c r="M21" s="232">
        <v>640.5959379288737</v>
      </c>
      <c r="N21" s="232">
        <v>608.69329849428323</v>
      </c>
      <c r="O21" s="232">
        <v>606.9566223713764</v>
      </c>
      <c r="P21" s="232">
        <v>620.74968755215343</v>
      </c>
      <c r="Q21" s="232">
        <v>608.15790034732174</v>
      </c>
      <c r="R21" s="232">
        <v>651.55131993114128</v>
      </c>
      <c r="S21" s="232">
        <v>647.26857885073878</v>
      </c>
      <c r="T21" s="232">
        <v>649.46775310532405</v>
      </c>
      <c r="U21" s="232">
        <v>596.51125853439248</v>
      </c>
      <c r="V21" s="232">
        <v>504.55092794423553</v>
      </c>
      <c r="W21" s="232">
        <v>568.67938936621624</v>
      </c>
      <c r="DA21" s="71" t="s">
        <v>272</v>
      </c>
    </row>
    <row r="22" spans="1:105" ht="12" customHeight="1" x14ac:dyDescent="0.25">
      <c r="A22" s="57" t="s">
        <v>174</v>
      </c>
      <c r="B22" s="263">
        <v>5635.2682401547927</v>
      </c>
      <c r="C22" s="263">
        <v>5234.9901490783659</v>
      </c>
      <c r="D22" s="263">
        <v>5230.6030991169064</v>
      </c>
      <c r="E22" s="263">
        <v>5573.5893018092938</v>
      </c>
      <c r="F22" s="263">
        <v>5394.8684353776844</v>
      </c>
      <c r="G22" s="263">
        <v>5156.1624838311573</v>
      </c>
      <c r="H22" s="263">
        <v>5326.9261330752324</v>
      </c>
      <c r="I22" s="263">
        <v>4985.3858467593718</v>
      </c>
      <c r="J22" s="263">
        <v>4568.5896351242873</v>
      </c>
      <c r="K22" s="263">
        <v>3332.5126811246091</v>
      </c>
      <c r="L22" s="263">
        <v>3856.4563253488632</v>
      </c>
      <c r="M22" s="263">
        <v>4132.1781197027804</v>
      </c>
      <c r="N22" s="263">
        <v>3894.8979204301022</v>
      </c>
      <c r="O22" s="263">
        <v>3762.6811975710239</v>
      </c>
      <c r="P22" s="263">
        <v>3679.5027078485268</v>
      </c>
      <c r="Q22" s="263">
        <v>3822.8027872371322</v>
      </c>
      <c r="R22" s="263">
        <v>3813.1495714129192</v>
      </c>
      <c r="S22" s="263">
        <v>3856.2631992749971</v>
      </c>
      <c r="T22" s="263">
        <v>3813.3661004194842</v>
      </c>
      <c r="U22" s="263">
        <v>3553.323719455926</v>
      </c>
      <c r="V22" s="263">
        <v>3188.5064000651282</v>
      </c>
      <c r="W22" s="263">
        <v>3449.9036853725188</v>
      </c>
      <c r="DA22" s="70" t="s">
        <v>273</v>
      </c>
    </row>
    <row r="23" spans="1:105" ht="12" customHeight="1" x14ac:dyDescent="0.25">
      <c r="A23" s="18" t="s">
        <v>30</v>
      </c>
      <c r="B23" s="232">
        <v>350.69326110174592</v>
      </c>
      <c r="C23" s="232">
        <v>337.89516015744732</v>
      </c>
      <c r="D23" s="232">
        <v>340.21166271348068</v>
      </c>
      <c r="E23" s="232">
        <v>436.6104709600811</v>
      </c>
      <c r="F23" s="232">
        <v>585.49463527923911</v>
      </c>
      <c r="G23" s="232">
        <v>582.19300764787226</v>
      </c>
      <c r="H23" s="232">
        <v>520.7656629617386</v>
      </c>
      <c r="I23" s="232">
        <v>516.3976556181442</v>
      </c>
      <c r="J23" s="232">
        <v>418.68699470211192</v>
      </c>
      <c r="K23" s="232">
        <v>371.4440602488375</v>
      </c>
      <c r="L23" s="232">
        <v>288.60018882724438</v>
      </c>
      <c r="M23" s="232">
        <v>454.67523230550398</v>
      </c>
      <c r="N23" s="232">
        <v>420.00787852050081</v>
      </c>
      <c r="O23" s="232">
        <v>437.87602966084182</v>
      </c>
      <c r="P23" s="232">
        <v>380.92431983612408</v>
      </c>
      <c r="Q23" s="232">
        <v>434.21259475430981</v>
      </c>
      <c r="R23" s="232">
        <v>468.86439469250388</v>
      </c>
      <c r="S23" s="232">
        <v>460.76299040545882</v>
      </c>
      <c r="T23" s="232">
        <v>386.60792723462322</v>
      </c>
      <c r="U23" s="232">
        <v>380.17782708911221</v>
      </c>
      <c r="V23" s="232">
        <v>315.14732817600321</v>
      </c>
      <c r="W23" s="232">
        <v>390.85850793640401</v>
      </c>
      <c r="DA23" s="71" t="s">
        <v>274</v>
      </c>
    </row>
    <row r="24" spans="1:105" ht="12" customHeight="1" x14ac:dyDescent="0.25">
      <c r="A24" s="18" t="s">
        <v>40</v>
      </c>
      <c r="B24" s="232">
        <v>2096.3549697549652</v>
      </c>
      <c r="C24" s="232">
        <v>1726.816262286108</v>
      </c>
      <c r="D24" s="232">
        <v>1909.8588093760079</v>
      </c>
      <c r="E24" s="232">
        <v>2199.8410248336199</v>
      </c>
      <c r="F24" s="232">
        <v>1559.4360735969169</v>
      </c>
      <c r="G24" s="232">
        <v>1551.544238671413</v>
      </c>
      <c r="H24" s="232">
        <v>1861.773247638276</v>
      </c>
      <c r="I24" s="232">
        <v>1493.8798922542519</v>
      </c>
      <c r="J24" s="232">
        <v>1230.3264300265371</v>
      </c>
      <c r="K24" s="232">
        <v>917.00076451484222</v>
      </c>
      <c r="L24" s="232">
        <v>1007.205540069315</v>
      </c>
      <c r="M24" s="232">
        <v>1200.270265025453</v>
      </c>
      <c r="N24" s="232">
        <v>956.94483329019033</v>
      </c>
      <c r="O24" s="232">
        <v>892.88799786923937</v>
      </c>
      <c r="P24" s="232">
        <v>808.32614449108871</v>
      </c>
      <c r="Q24" s="232">
        <v>900.07875950068808</v>
      </c>
      <c r="R24" s="232">
        <v>896.46392918235836</v>
      </c>
      <c r="S24" s="232">
        <v>926.487242490477</v>
      </c>
      <c r="T24" s="232">
        <v>859.5237474776884</v>
      </c>
      <c r="U24" s="232">
        <v>760.87023635770868</v>
      </c>
      <c r="V24" s="232">
        <v>639.22993191906471</v>
      </c>
      <c r="W24" s="232">
        <v>668.61005551813025</v>
      </c>
      <c r="DA24" s="71" t="s">
        <v>275</v>
      </c>
    </row>
    <row r="25" spans="1:105" ht="12" customHeight="1" x14ac:dyDescent="0.25">
      <c r="A25" s="18" t="s">
        <v>70</v>
      </c>
      <c r="B25" s="232">
        <v>98.031808054991444</v>
      </c>
      <c r="C25" s="232">
        <v>98.573806188784829</v>
      </c>
      <c r="D25" s="232">
        <v>94.038298128387993</v>
      </c>
      <c r="E25" s="232">
        <v>86.068668570648015</v>
      </c>
      <c r="F25" s="232">
        <v>88.47232482056306</v>
      </c>
      <c r="G25" s="232">
        <v>79.038276814813472</v>
      </c>
      <c r="H25" s="232">
        <v>90.258988497152714</v>
      </c>
      <c r="I25" s="232">
        <v>67.859121070816968</v>
      </c>
      <c r="J25" s="232">
        <v>62.073445218983352</v>
      </c>
      <c r="K25" s="232">
        <v>56.754013537318379</v>
      </c>
      <c r="L25" s="232">
        <v>51.611973591200723</v>
      </c>
      <c r="M25" s="232">
        <v>47.413041302890051</v>
      </c>
      <c r="N25" s="232">
        <v>39.51548528247767</v>
      </c>
      <c r="O25" s="232">
        <v>38.228982338130251</v>
      </c>
      <c r="P25" s="232">
        <v>39.263832419181433</v>
      </c>
      <c r="Q25" s="232">
        <v>22.891333772649219</v>
      </c>
      <c r="R25" s="232">
        <v>21.143177453115189</v>
      </c>
      <c r="S25" s="232">
        <v>20.840460981063419</v>
      </c>
      <c r="T25" s="232">
        <v>22.78585773877818</v>
      </c>
      <c r="U25" s="232">
        <v>19.93904835331093</v>
      </c>
      <c r="V25" s="232">
        <v>13.0396643906261</v>
      </c>
      <c r="W25" s="232">
        <v>14.91190671699667</v>
      </c>
      <c r="DA25" s="71" t="s">
        <v>276</v>
      </c>
    </row>
    <row r="26" spans="1:105" ht="12" customHeight="1" x14ac:dyDescent="0.25">
      <c r="A26" s="18" t="s">
        <v>162</v>
      </c>
      <c r="B26" s="232">
        <v>1038.8196839643761</v>
      </c>
      <c r="C26" s="232">
        <v>1135.103165283351</v>
      </c>
      <c r="D26" s="232">
        <v>1040.6938087182759</v>
      </c>
      <c r="E26" s="232">
        <v>1041.4593448028691</v>
      </c>
      <c r="F26" s="232">
        <v>1190.033714218466</v>
      </c>
      <c r="G26" s="232">
        <v>1087.5883655595981</v>
      </c>
      <c r="H26" s="232">
        <v>1028.945903909108</v>
      </c>
      <c r="I26" s="232">
        <v>1107.9372837343331</v>
      </c>
      <c r="J26" s="232">
        <v>1101.3435008045849</v>
      </c>
      <c r="K26" s="232">
        <v>731.84962814187918</v>
      </c>
      <c r="L26" s="232">
        <v>967.73092684993253</v>
      </c>
      <c r="M26" s="232">
        <v>949.54055566439558</v>
      </c>
      <c r="N26" s="232">
        <v>932.12286901443952</v>
      </c>
      <c r="O26" s="232">
        <v>933.83017050226874</v>
      </c>
      <c r="P26" s="232">
        <v>955.93935620240325</v>
      </c>
      <c r="Q26" s="232">
        <v>978.25776228391169</v>
      </c>
      <c r="R26" s="232">
        <v>984.17099377980844</v>
      </c>
      <c r="S26" s="232">
        <v>1033.5758675005211</v>
      </c>
      <c r="T26" s="232">
        <v>1036.3243335039019</v>
      </c>
      <c r="U26" s="232">
        <v>990.15228368619535</v>
      </c>
      <c r="V26" s="232">
        <v>941.13539649822337</v>
      </c>
      <c r="W26" s="232">
        <v>974.71185201943217</v>
      </c>
      <c r="DA26" s="71" t="s">
        <v>277</v>
      </c>
    </row>
    <row r="27" spans="1:105" ht="12" customHeight="1" x14ac:dyDescent="0.25">
      <c r="A27" s="18" t="s">
        <v>36</v>
      </c>
      <c r="B27" s="232">
        <v>2051.3685172787141</v>
      </c>
      <c r="C27" s="232">
        <v>1936.6017551626751</v>
      </c>
      <c r="D27" s="232">
        <v>1845.800520180753</v>
      </c>
      <c r="E27" s="232">
        <v>1809.6097926420759</v>
      </c>
      <c r="F27" s="232">
        <v>1971.431687462499</v>
      </c>
      <c r="G27" s="232">
        <v>1855.7985951374601</v>
      </c>
      <c r="H27" s="232">
        <v>1825.1823300689571</v>
      </c>
      <c r="I27" s="232">
        <v>1799.311894081826</v>
      </c>
      <c r="J27" s="232">
        <v>1756.1592643720689</v>
      </c>
      <c r="K27" s="232">
        <v>1255.4642146817309</v>
      </c>
      <c r="L27" s="232">
        <v>1541.3076960111709</v>
      </c>
      <c r="M27" s="232">
        <v>1480.2790254045381</v>
      </c>
      <c r="N27" s="232">
        <v>1546.306854322494</v>
      </c>
      <c r="O27" s="232">
        <v>1459.8580172005441</v>
      </c>
      <c r="P27" s="232">
        <v>1495.0490548997291</v>
      </c>
      <c r="Q27" s="232">
        <v>1487.3623369255729</v>
      </c>
      <c r="R27" s="232">
        <v>1442.507076305134</v>
      </c>
      <c r="S27" s="232">
        <v>1414.5966378974761</v>
      </c>
      <c r="T27" s="232">
        <v>1508.1242344644929</v>
      </c>
      <c r="U27" s="232">
        <v>1402.1843239695979</v>
      </c>
      <c r="V27" s="232">
        <v>1279.95407908121</v>
      </c>
      <c r="W27" s="232">
        <v>1400.8113631815561</v>
      </c>
      <c r="DA27" s="71" t="s">
        <v>278</v>
      </c>
    </row>
    <row r="28" spans="1:105" ht="12" customHeight="1" x14ac:dyDescent="0.25">
      <c r="A28" s="57" t="s">
        <v>181</v>
      </c>
      <c r="B28" s="263">
        <v>3027.6060289377501</v>
      </c>
      <c r="C28" s="263">
        <v>2952.774473610667</v>
      </c>
      <c r="D28" s="263">
        <v>2946.4791004885201</v>
      </c>
      <c r="E28" s="263">
        <v>3032.3989971118472</v>
      </c>
      <c r="F28" s="263">
        <v>3128.9600875265241</v>
      </c>
      <c r="G28" s="263">
        <v>2993.2343938995832</v>
      </c>
      <c r="H28" s="263">
        <v>3020.9714142472808</v>
      </c>
      <c r="I28" s="263">
        <v>2961.60013897717</v>
      </c>
      <c r="J28" s="263">
        <v>2788.0484446613809</v>
      </c>
      <c r="K28" s="263">
        <v>2049.0175720196671</v>
      </c>
      <c r="L28" s="263">
        <v>2491.7633037538849</v>
      </c>
      <c r="M28" s="263">
        <v>2574.1993700764642</v>
      </c>
      <c r="N28" s="263">
        <v>2480.7503136496921</v>
      </c>
      <c r="O28" s="263">
        <v>2458.584953452309</v>
      </c>
      <c r="P28" s="263">
        <v>2462.0097971934351</v>
      </c>
      <c r="Q28" s="263">
        <v>2502.5693699498888</v>
      </c>
      <c r="R28" s="263">
        <v>2554.9811548841822</v>
      </c>
      <c r="S28" s="263">
        <v>2582.8622960710891</v>
      </c>
      <c r="T28" s="263">
        <v>2547.4999643953538</v>
      </c>
      <c r="U28" s="263">
        <v>2387.3811918394081</v>
      </c>
      <c r="V28" s="263">
        <v>2132.9171762090691</v>
      </c>
      <c r="W28" s="263">
        <v>2313.5320885634442</v>
      </c>
      <c r="DA28" s="70" t="s">
        <v>279</v>
      </c>
    </row>
    <row r="29" spans="1:105" ht="12" customHeight="1" x14ac:dyDescent="0.25">
      <c r="A29" s="60" t="s">
        <v>183</v>
      </c>
      <c r="B29" s="264">
        <v>1584.294012060803</v>
      </c>
      <c r="C29" s="264">
        <v>1499.472830866079</v>
      </c>
      <c r="D29" s="264">
        <v>1500.1388519342411</v>
      </c>
      <c r="E29" s="264">
        <v>1546.161483883395</v>
      </c>
      <c r="F29" s="264">
        <v>1584.700059092298</v>
      </c>
      <c r="G29" s="264">
        <v>1476.0936692617349</v>
      </c>
      <c r="H29" s="264">
        <v>1489.3093573966501</v>
      </c>
      <c r="I29" s="264">
        <v>1435.050401929431</v>
      </c>
      <c r="J29" s="264">
        <v>1378.8041428735139</v>
      </c>
      <c r="K29" s="264">
        <v>978.77068533400757</v>
      </c>
      <c r="L29" s="264">
        <v>1179.9097717657251</v>
      </c>
      <c r="M29" s="264">
        <v>1159.998881972595</v>
      </c>
      <c r="N29" s="264">
        <v>1098.399133467108</v>
      </c>
      <c r="O29" s="264">
        <v>1085.0205530307121</v>
      </c>
      <c r="P29" s="264">
        <v>1066.4865143775901</v>
      </c>
      <c r="Q29" s="264">
        <v>1115.0799706001981</v>
      </c>
      <c r="R29" s="264">
        <v>1103.854929226663</v>
      </c>
      <c r="S29" s="264">
        <v>1154.3235966058951</v>
      </c>
      <c r="T29" s="264">
        <v>1116.78660557834</v>
      </c>
      <c r="U29" s="264">
        <v>1046.8444025918229</v>
      </c>
      <c r="V29" s="264">
        <v>995.7481142534217</v>
      </c>
      <c r="W29" s="264">
        <v>1033.9457760982409</v>
      </c>
      <c r="DA29" s="72" t="s">
        <v>280</v>
      </c>
    </row>
    <row r="30" spans="1:105" ht="12" customHeight="1" x14ac:dyDescent="0.25">
      <c r="A30" s="59" t="s">
        <v>33</v>
      </c>
      <c r="B30" s="232">
        <v>63.24605858850164</v>
      </c>
      <c r="C30" s="232">
        <v>80.271897118403558</v>
      </c>
      <c r="D30" s="232">
        <v>79.901992038717651</v>
      </c>
      <c r="E30" s="232">
        <v>71.80369839983382</v>
      </c>
      <c r="F30" s="232">
        <v>75.601391223137242</v>
      </c>
      <c r="G30" s="232">
        <v>70.891260613765439</v>
      </c>
      <c r="H30" s="232">
        <v>72.489272242195256</v>
      </c>
      <c r="I30" s="232">
        <v>73.326662363112234</v>
      </c>
      <c r="J30" s="232">
        <v>84.146006378660459</v>
      </c>
      <c r="K30" s="232">
        <v>65.093923235672008</v>
      </c>
      <c r="L30" s="232">
        <v>80.053107228278989</v>
      </c>
      <c r="M30" s="232">
        <v>76.014992610727177</v>
      </c>
      <c r="N30" s="232">
        <v>73.249813758870602</v>
      </c>
      <c r="O30" s="232">
        <v>54.284133708363441</v>
      </c>
      <c r="P30" s="232">
        <v>55.427859615299312</v>
      </c>
      <c r="Q30" s="232">
        <v>55.475700584825603</v>
      </c>
      <c r="R30" s="232">
        <v>57.887137153544757</v>
      </c>
      <c r="S30" s="232">
        <v>60.066820018984679</v>
      </c>
      <c r="T30" s="232">
        <v>58.951995238886397</v>
      </c>
      <c r="U30" s="232">
        <v>39.255352230344279</v>
      </c>
      <c r="V30" s="232">
        <v>35.725822033508933</v>
      </c>
      <c r="W30" s="232">
        <v>39.071963088340311</v>
      </c>
      <c r="DA30" s="71" t="s">
        <v>281</v>
      </c>
    </row>
    <row r="31" spans="1:105" ht="12" customHeight="1" x14ac:dyDescent="0.25">
      <c r="A31" s="59" t="s">
        <v>160</v>
      </c>
      <c r="B31" s="232">
        <v>42.748500574240708</v>
      </c>
      <c r="C31" s="232">
        <v>50.7715869551838</v>
      </c>
      <c r="D31" s="232">
        <v>40.234471163900572</v>
      </c>
      <c r="E31" s="232">
        <v>33.902250941186963</v>
      </c>
      <c r="F31" s="232">
        <v>30.54522907197568</v>
      </c>
      <c r="G31" s="232">
        <v>30.284539232106841</v>
      </c>
      <c r="H31" s="232">
        <v>24.720390736150279</v>
      </c>
      <c r="I31" s="232">
        <v>24.11543538898588</v>
      </c>
      <c r="J31" s="232">
        <v>24.517140572408159</v>
      </c>
      <c r="K31" s="232">
        <v>19.16269475923108</v>
      </c>
      <c r="L31" s="232">
        <v>27.331521883358629</v>
      </c>
      <c r="M31" s="232">
        <v>25.09018702702382</v>
      </c>
      <c r="N31" s="232">
        <v>22.835516496595211</v>
      </c>
      <c r="O31" s="232">
        <v>21.867521864971831</v>
      </c>
      <c r="P31" s="232">
        <v>20.408892586266131</v>
      </c>
      <c r="Q31" s="232">
        <v>35.567863275344003</v>
      </c>
      <c r="R31" s="232">
        <v>23.454885460934609</v>
      </c>
      <c r="S31" s="232">
        <v>25.783570780609129</v>
      </c>
      <c r="T31" s="232">
        <v>17.483631866995651</v>
      </c>
      <c r="U31" s="232">
        <v>17.993374615786731</v>
      </c>
      <c r="V31" s="232">
        <v>14.43805575692409</v>
      </c>
      <c r="W31" s="232">
        <v>18.614982146198169</v>
      </c>
      <c r="DA31" s="71" t="s">
        <v>282</v>
      </c>
    </row>
    <row r="32" spans="1:105" ht="12" customHeight="1" x14ac:dyDescent="0.25">
      <c r="A32" s="59" t="s">
        <v>70</v>
      </c>
      <c r="B32" s="232">
        <v>115.55933063472</v>
      </c>
      <c r="C32" s="232">
        <v>78.570929995766363</v>
      </c>
      <c r="D32" s="232">
        <v>75.532057338240421</v>
      </c>
      <c r="E32" s="232">
        <v>70.193673323030026</v>
      </c>
      <c r="F32" s="232">
        <v>86.758256448520328</v>
      </c>
      <c r="G32" s="232">
        <v>80.765291609333175</v>
      </c>
      <c r="H32" s="232">
        <v>70.640928901484088</v>
      </c>
      <c r="I32" s="232">
        <v>42.475316990528484</v>
      </c>
      <c r="J32" s="232">
        <v>36.493491167645381</v>
      </c>
      <c r="K32" s="232">
        <v>27.739146151669761</v>
      </c>
      <c r="L32" s="232">
        <v>14.09978591600348</v>
      </c>
      <c r="M32" s="232">
        <v>14.12797935451978</v>
      </c>
      <c r="N32" s="232">
        <v>12.245145409951631</v>
      </c>
      <c r="O32" s="232">
        <v>10.8683189729879</v>
      </c>
      <c r="P32" s="232">
        <v>11.455785760190571</v>
      </c>
      <c r="Q32" s="232">
        <v>8.3836545683899413</v>
      </c>
      <c r="R32" s="232">
        <v>8.1675159041101999</v>
      </c>
      <c r="S32" s="232">
        <v>7.3285163844346846</v>
      </c>
      <c r="T32" s="232">
        <v>6.9743282824052484</v>
      </c>
      <c r="U32" s="232">
        <v>6.3455559979532259</v>
      </c>
      <c r="V32" s="232">
        <v>4.4745389358565166</v>
      </c>
      <c r="W32" s="232">
        <v>5.66423856368242</v>
      </c>
      <c r="DA32" s="71" t="s">
        <v>283</v>
      </c>
    </row>
    <row r="33" spans="1:105" ht="12" customHeight="1" x14ac:dyDescent="0.25">
      <c r="A33" s="59" t="s">
        <v>162</v>
      </c>
      <c r="B33" s="232">
        <v>1362.7401222633409</v>
      </c>
      <c r="C33" s="232">
        <v>1289.8584167967249</v>
      </c>
      <c r="D33" s="232">
        <v>1304.4703313933819</v>
      </c>
      <c r="E33" s="232">
        <v>1370.2618612193439</v>
      </c>
      <c r="F33" s="232">
        <v>1391.7951823486651</v>
      </c>
      <c r="G33" s="232">
        <v>1294.1525778065291</v>
      </c>
      <c r="H33" s="232">
        <v>1321.45876551682</v>
      </c>
      <c r="I33" s="232">
        <v>1295.132987186804</v>
      </c>
      <c r="J33" s="232">
        <v>1233.6475047547999</v>
      </c>
      <c r="K33" s="232">
        <v>866.77492118743476</v>
      </c>
      <c r="L33" s="232">
        <v>1058.425356738084</v>
      </c>
      <c r="M33" s="232">
        <v>1044.7657229803251</v>
      </c>
      <c r="N33" s="232">
        <v>990.06865780168994</v>
      </c>
      <c r="O33" s="232">
        <v>998.00057848438894</v>
      </c>
      <c r="P33" s="232">
        <v>979.19397641583362</v>
      </c>
      <c r="Q33" s="232">
        <v>1015.652752171639</v>
      </c>
      <c r="R33" s="232">
        <v>1014.345390708074</v>
      </c>
      <c r="S33" s="232">
        <v>1061.144689421867</v>
      </c>
      <c r="T33" s="232">
        <v>1033.376650190052</v>
      </c>
      <c r="U33" s="232">
        <v>983.25011974773872</v>
      </c>
      <c r="V33" s="232">
        <v>941.10969752713208</v>
      </c>
      <c r="W33" s="232">
        <v>970.59459230002062</v>
      </c>
      <c r="DA33" s="71" t="s">
        <v>284</v>
      </c>
    </row>
    <row r="34" spans="1:105" ht="12" customHeight="1" x14ac:dyDescent="0.25">
      <c r="A34" s="60" t="s">
        <v>189</v>
      </c>
      <c r="B34" s="264">
        <v>1443.3120168769469</v>
      </c>
      <c r="C34" s="264">
        <v>1453.301642744588</v>
      </c>
      <c r="D34" s="264">
        <v>1446.340248554279</v>
      </c>
      <c r="E34" s="264">
        <v>1486.2375132284519</v>
      </c>
      <c r="F34" s="264">
        <v>1544.2600284342259</v>
      </c>
      <c r="G34" s="264">
        <v>1517.140724637849</v>
      </c>
      <c r="H34" s="264">
        <v>1531.662056850631</v>
      </c>
      <c r="I34" s="264">
        <v>1526.5497370477401</v>
      </c>
      <c r="J34" s="264">
        <v>1409.244301787867</v>
      </c>
      <c r="K34" s="264">
        <v>1070.2468866856591</v>
      </c>
      <c r="L34" s="264">
        <v>1311.853531988161</v>
      </c>
      <c r="M34" s="264">
        <v>1414.200488103869</v>
      </c>
      <c r="N34" s="264">
        <v>1382.351180182585</v>
      </c>
      <c r="O34" s="264">
        <v>1373.5644004215969</v>
      </c>
      <c r="P34" s="264">
        <v>1395.523282815846</v>
      </c>
      <c r="Q34" s="264">
        <v>1387.489399349691</v>
      </c>
      <c r="R34" s="264">
        <v>1451.1262256575189</v>
      </c>
      <c r="S34" s="264">
        <v>1428.538699465194</v>
      </c>
      <c r="T34" s="264">
        <v>1430.7133588170141</v>
      </c>
      <c r="U34" s="264">
        <v>1340.5367892475849</v>
      </c>
      <c r="V34" s="264">
        <v>1137.1690619556471</v>
      </c>
      <c r="W34" s="264">
        <v>1279.5863124652019</v>
      </c>
      <c r="DA34" s="72" t="s">
        <v>285</v>
      </c>
    </row>
    <row r="35" spans="1:105" ht="12" customHeight="1" x14ac:dyDescent="0.25">
      <c r="A35" s="57" t="s">
        <v>191</v>
      </c>
      <c r="B35" s="263">
        <f t="shared" ref="B35:W35" si="0">B36+B40+B51</f>
        <v>1855.4338087261735</v>
      </c>
      <c r="C35" s="263">
        <f t="shared" si="0"/>
        <v>1757.6194506441498</v>
      </c>
      <c r="D35" s="263">
        <f t="shared" si="0"/>
        <v>1735.5238326272988</v>
      </c>
      <c r="E35" s="263">
        <f t="shared" si="0"/>
        <v>1799.3581415890058</v>
      </c>
      <c r="F35" s="263">
        <f t="shared" si="0"/>
        <v>1808.7687898612535</v>
      </c>
      <c r="G35" s="263">
        <f t="shared" si="0"/>
        <v>1723.7368113981443</v>
      </c>
      <c r="H35" s="263">
        <f t="shared" si="0"/>
        <v>1735.9870278533699</v>
      </c>
      <c r="I35" s="263">
        <f t="shared" si="0"/>
        <v>1681.5303142054292</v>
      </c>
      <c r="J35" s="263">
        <f t="shared" si="0"/>
        <v>1581.9210900104758</v>
      </c>
      <c r="K35" s="263">
        <f t="shared" si="0"/>
        <v>1223.4180560941093</v>
      </c>
      <c r="L35" s="263">
        <f t="shared" si="0"/>
        <v>1455.2589537122024</v>
      </c>
      <c r="M35" s="263">
        <f t="shared" si="0"/>
        <v>1500.9766710426979</v>
      </c>
      <c r="N35" s="263">
        <f t="shared" si="0"/>
        <v>1472.6493852901594</v>
      </c>
      <c r="O35" s="263">
        <f t="shared" si="0"/>
        <v>1397.6173519952665</v>
      </c>
      <c r="P35" s="263">
        <f t="shared" si="0"/>
        <v>1405.3353354797687</v>
      </c>
      <c r="Q35" s="263">
        <f t="shared" si="0"/>
        <v>1445.1182537221807</v>
      </c>
      <c r="R35" s="263">
        <f t="shared" si="0"/>
        <v>1470.2746764590465</v>
      </c>
      <c r="S35" s="263">
        <f t="shared" si="0"/>
        <v>1480.0224284985065</v>
      </c>
      <c r="T35" s="263">
        <f t="shared" si="0"/>
        <v>1445.3714210596836</v>
      </c>
      <c r="U35" s="263">
        <f t="shared" si="0"/>
        <v>1369.1691985010825</v>
      </c>
      <c r="V35" s="263">
        <f t="shared" si="0"/>
        <v>1231.2370041215349</v>
      </c>
      <c r="W35" s="263">
        <f t="shared" si="0"/>
        <v>1334.4636479020492</v>
      </c>
      <c r="DA35" s="70"/>
    </row>
    <row r="36" spans="1:105" ht="12" customHeight="1" x14ac:dyDescent="0.25">
      <c r="A36" s="60" t="s">
        <v>192</v>
      </c>
      <c r="B36" s="264">
        <v>578.59649755844578</v>
      </c>
      <c r="C36" s="264">
        <v>550.92954614895416</v>
      </c>
      <c r="D36" s="264">
        <v>547.78460827421713</v>
      </c>
      <c r="E36" s="264">
        <v>569.48259731468363</v>
      </c>
      <c r="F36" s="264">
        <v>586.75121596676331</v>
      </c>
      <c r="G36" s="264">
        <v>541.38037949388331</v>
      </c>
      <c r="H36" s="264">
        <v>546.17667444304084</v>
      </c>
      <c r="I36" s="264">
        <v>531.41267525130741</v>
      </c>
      <c r="J36" s="264">
        <v>509.02257112452509</v>
      </c>
      <c r="K36" s="264">
        <v>352.39934040958451</v>
      </c>
      <c r="L36" s="264">
        <v>430.14301388648761</v>
      </c>
      <c r="M36" s="264">
        <v>425.4883505270239</v>
      </c>
      <c r="N36" s="264">
        <v>401.87399448991499</v>
      </c>
      <c r="O36" s="264">
        <v>395.53145232207243</v>
      </c>
      <c r="P36" s="264">
        <v>389.82364521834529</v>
      </c>
      <c r="Q36" s="264">
        <v>408.44834003624447</v>
      </c>
      <c r="R36" s="264">
        <v>403.4560420953336</v>
      </c>
      <c r="S36" s="264">
        <v>421.77650169895622</v>
      </c>
      <c r="T36" s="264">
        <v>406.91934664805302</v>
      </c>
      <c r="U36" s="264">
        <v>377.54317728364009</v>
      </c>
      <c r="V36" s="264">
        <v>357.13046251655243</v>
      </c>
      <c r="W36" s="264">
        <v>371.13894423038113</v>
      </c>
      <c r="DA36" s="72" t="s">
        <v>286</v>
      </c>
    </row>
    <row r="37" spans="1:105" ht="12" customHeight="1" x14ac:dyDescent="0.25">
      <c r="A37" s="59" t="s">
        <v>33</v>
      </c>
      <c r="B37" s="232">
        <v>37.600728022402592</v>
      </c>
      <c r="C37" s="232">
        <v>44.139222744490937</v>
      </c>
      <c r="D37" s="232">
        <v>45.826478947323068</v>
      </c>
      <c r="E37" s="232">
        <v>43.730574792396517</v>
      </c>
      <c r="F37" s="232">
        <v>45.786268215994284</v>
      </c>
      <c r="G37" s="232">
        <v>43.210058697472611</v>
      </c>
      <c r="H37" s="232">
        <v>44.665620936737177</v>
      </c>
      <c r="I37" s="232">
        <v>44.373818856277843</v>
      </c>
      <c r="J37" s="232">
        <v>47.752394017793819</v>
      </c>
      <c r="K37" s="232">
        <v>36.2684782111141</v>
      </c>
      <c r="L37" s="232">
        <v>45.167640714946486</v>
      </c>
      <c r="M37" s="232">
        <v>42.578777532911573</v>
      </c>
      <c r="N37" s="232">
        <v>40.436998856816523</v>
      </c>
      <c r="O37" s="232">
        <v>32.742326076992292</v>
      </c>
      <c r="P37" s="232">
        <v>33.121646481418317</v>
      </c>
      <c r="Q37" s="232">
        <v>32.023034061121812</v>
      </c>
      <c r="R37" s="232">
        <v>33.148663235156491</v>
      </c>
      <c r="S37" s="232">
        <v>34.335475770210103</v>
      </c>
      <c r="T37" s="232">
        <v>33.994161317814267</v>
      </c>
      <c r="U37" s="232">
        <v>22.8280015349496</v>
      </c>
      <c r="V37" s="232">
        <v>20.445864895173369</v>
      </c>
      <c r="W37" s="232">
        <v>22.481788967623281</v>
      </c>
      <c r="DA37" s="71" t="s">
        <v>287</v>
      </c>
    </row>
    <row r="38" spans="1:105" ht="12" customHeight="1" x14ac:dyDescent="0.25">
      <c r="A38" s="59" t="s">
        <v>160</v>
      </c>
      <c r="B38" s="232">
        <v>18.524788877243338</v>
      </c>
      <c r="C38" s="232">
        <v>20.217421124725039</v>
      </c>
      <c r="D38" s="232">
        <v>15.93266450390588</v>
      </c>
      <c r="E38" s="232">
        <v>14.871689785004479</v>
      </c>
      <c r="F38" s="232">
        <v>13.390748892479669</v>
      </c>
      <c r="G38" s="232">
        <v>12.979083805941739</v>
      </c>
      <c r="H38" s="232">
        <v>10.401881738283119</v>
      </c>
      <c r="I38" s="232">
        <v>10.03614339923157</v>
      </c>
      <c r="J38" s="232">
        <v>10.16137208639196</v>
      </c>
      <c r="K38" s="232">
        <v>8.0483826183280396</v>
      </c>
      <c r="L38" s="232">
        <v>11.65975077230893</v>
      </c>
      <c r="M38" s="232">
        <v>10.07052776347458</v>
      </c>
      <c r="N38" s="232">
        <v>9.0519601473285576</v>
      </c>
      <c r="O38" s="232">
        <v>8.4878281587571607</v>
      </c>
      <c r="P38" s="232">
        <v>7.9093521317105449</v>
      </c>
      <c r="Q38" s="232">
        <v>13.811489355307391</v>
      </c>
      <c r="R38" s="232">
        <v>9.4300258909174826</v>
      </c>
      <c r="S38" s="232">
        <v>10.100570154321399</v>
      </c>
      <c r="T38" s="232">
        <v>7.3327049876066193</v>
      </c>
      <c r="U38" s="232">
        <v>7.8435376810937312</v>
      </c>
      <c r="V38" s="232">
        <v>6.1016891451184279</v>
      </c>
      <c r="W38" s="232">
        <v>7.6242936933697001</v>
      </c>
      <c r="DA38" s="71" t="s">
        <v>288</v>
      </c>
    </row>
    <row r="39" spans="1:105" ht="12" customHeight="1" x14ac:dyDescent="0.25">
      <c r="A39" s="59" t="s">
        <v>162</v>
      </c>
      <c r="B39" s="232">
        <v>522.47098065879982</v>
      </c>
      <c r="C39" s="232">
        <v>486.57290227973817</v>
      </c>
      <c r="D39" s="232">
        <v>486.02546482298823</v>
      </c>
      <c r="E39" s="232">
        <v>510.88033273728257</v>
      </c>
      <c r="F39" s="232">
        <v>527.57419885828938</v>
      </c>
      <c r="G39" s="232">
        <v>485.19123699046901</v>
      </c>
      <c r="H39" s="232">
        <v>491.10917176802047</v>
      </c>
      <c r="I39" s="232">
        <v>477.00271299579799</v>
      </c>
      <c r="J39" s="232">
        <v>451.10880502033928</v>
      </c>
      <c r="K39" s="232">
        <v>308.08247958014238</v>
      </c>
      <c r="L39" s="232">
        <v>373.31562239923221</v>
      </c>
      <c r="M39" s="232">
        <v>372.83904523063768</v>
      </c>
      <c r="N39" s="232">
        <v>352.38503548576989</v>
      </c>
      <c r="O39" s="232">
        <v>354.30129808632302</v>
      </c>
      <c r="P39" s="232">
        <v>348.79264660521642</v>
      </c>
      <c r="Q39" s="232">
        <v>362.61381661981528</v>
      </c>
      <c r="R39" s="232">
        <v>360.87735296925962</v>
      </c>
      <c r="S39" s="232">
        <v>377.3404557744247</v>
      </c>
      <c r="T39" s="232">
        <v>365.59248034263209</v>
      </c>
      <c r="U39" s="232">
        <v>346.87163806759679</v>
      </c>
      <c r="V39" s="232">
        <v>330.58290847626063</v>
      </c>
      <c r="W39" s="232">
        <v>341.0328615693881</v>
      </c>
      <c r="DA39" s="71" t="s">
        <v>289</v>
      </c>
    </row>
    <row r="40" spans="1:105" ht="12" customHeight="1" x14ac:dyDescent="0.25">
      <c r="A40" s="60" t="s">
        <v>197</v>
      </c>
      <c r="B40" s="264">
        <v>730.14457143385505</v>
      </c>
      <c r="C40" s="264">
        <v>658.63008261612947</v>
      </c>
      <c r="D40" s="264">
        <v>644.27199830155075</v>
      </c>
      <c r="E40" s="264">
        <v>673.53583054794649</v>
      </c>
      <c r="F40" s="264">
        <v>641.37824335080359</v>
      </c>
      <c r="G40" s="264">
        <v>606.98486090098675</v>
      </c>
      <c r="H40" s="264">
        <v>614.41230230331189</v>
      </c>
      <c r="I40" s="264">
        <v>579.06534084415625</v>
      </c>
      <c r="J40" s="264">
        <v>541.28444430007221</v>
      </c>
      <c r="K40" s="264">
        <v>473.30783860137569</v>
      </c>
      <c r="L40" s="264">
        <v>534.81443808907306</v>
      </c>
      <c r="M40" s="264">
        <v>551.21511348146487</v>
      </c>
      <c r="N40" s="264">
        <v>560.91126285276209</v>
      </c>
      <c r="O40" s="264">
        <v>496.09566068862051</v>
      </c>
      <c r="P40" s="264">
        <v>501.11097293504753</v>
      </c>
      <c r="Q40" s="264">
        <v>528.55950702761754</v>
      </c>
      <c r="R40" s="264">
        <v>532.64197277040603</v>
      </c>
      <c r="S40" s="264">
        <v>535.50450215292244</v>
      </c>
      <c r="T40" s="264">
        <v>514.3624262288489</v>
      </c>
      <c r="U40" s="264">
        <v>498.54791485366371</v>
      </c>
      <c r="V40" s="264">
        <v>456.26247749320879</v>
      </c>
      <c r="W40" s="264">
        <v>494.17801379607482</v>
      </c>
      <c r="DA40" s="72" t="s">
        <v>290</v>
      </c>
    </row>
    <row r="41" spans="1:105" ht="12" customHeight="1" x14ac:dyDescent="0.25">
      <c r="A41" s="64" t="s">
        <v>30</v>
      </c>
      <c r="B41" s="231">
        <v>33.190209618301928</v>
      </c>
      <c r="C41" s="231">
        <v>33.291920233468559</v>
      </c>
      <c r="D41" s="231">
        <v>34.846382655826552</v>
      </c>
      <c r="E41" s="231">
        <v>48.8925205594863</v>
      </c>
      <c r="F41" s="231">
        <v>61.590377412456917</v>
      </c>
      <c r="G41" s="231">
        <v>62.957796330843507</v>
      </c>
      <c r="H41" s="231">
        <v>60.503050319148912</v>
      </c>
      <c r="I41" s="231">
        <v>56.414437973810301</v>
      </c>
      <c r="J41" s="231">
        <v>44.116865681059558</v>
      </c>
      <c r="K41" s="231">
        <v>38.551359520030402</v>
      </c>
      <c r="L41" s="231">
        <v>29.466768341695719</v>
      </c>
      <c r="M41" s="231">
        <v>47.439583009363801</v>
      </c>
      <c r="N41" s="231">
        <v>40.212092025572559</v>
      </c>
      <c r="O41" s="231">
        <v>45.216377197664499</v>
      </c>
      <c r="P41" s="231">
        <v>38.980131280732373</v>
      </c>
      <c r="Q41" s="231">
        <v>44.776834665591117</v>
      </c>
      <c r="R41" s="231">
        <v>49.264656537459771</v>
      </c>
      <c r="S41" s="231">
        <v>47.965861115292817</v>
      </c>
      <c r="T41" s="231">
        <v>40.882308350649403</v>
      </c>
      <c r="U41" s="231">
        <v>39.575181466479528</v>
      </c>
      <c r="V41" s="231">
        <v>32.733286737455167</v>
      </c>
      <c r="W41" s="231">
        <v>39.16604963220778</v>
      </c>
      <c r="DA41" s="73" t="s">
        <v>291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292</v>
      </c>
    </row>
    <row r="43" spans="1:105" ht="12" customHeight="1" x14ac:dyDescent="0.25">
      <c r="A43" s="64" t="s">
        <v>33</v>
      </c>
      <c r="B43" s="231">
        <v>15.114566904596471</v>
      </c>
      <c r="C43" s="231">
        <v>21.787830479026859</v>
      </c>
      <c r="D43" s="231">
        <v>20.799348077617221</v>
      </c>
      <c r="E43" s="231">
        <v>19.475917356931781</v>
      </c>
      <c r="F43" s="231">
        <v>20.433864886263951</v>
      </c>
      <c r="G43" s="231">
        <v>20.265218002024671</v>
      </c>
      <c r="H43" s="231">
        <v>17.60490199300753</v>
      </c>
      <c r="I43" s="231">
        <v>14.7001829042621</v>
      </c>
      <c r="J43" s="231">
        <v>15.401138783397981</v>
      </c>
      <c r="K43" s="231">
        <v>12.00761593556023</v>
      </c>
      <c r="L43" s="231">
        <v>13.476171637321871</v>
      </c>
      <c r="M43" s="231">
        <v>15.743646192761201</v>
      </c>
      <c r="N43" s="231">
        <v>12.818693809713491</v>
      </c>
      <c r="O43" s="231">
        <v>14.71074943402496</v>
      </c>
      <c r="P43" s="231">
        <v>13.09203713678091</v>
      </c>
      <c r="Q43" s="231">
        <v>12.613422080525689</v>
      </c>
      <c r="R43" s="231">
        <v>13.467520465929789</v>
      </c>
      <c r="S43" s="231">
        <v>13.9542781417264</v>
      </c>
      <c r="T43" s="231">
        <v>14.02600527127999</v>
      </c>
      <c r="U43" s="231">
        <v>11.309054281934189</v>
      </c>
      <c r="V43" s="231">
        <v>7.7229263203468221</v>
      </c>
      <c r="W43" s="231">
        <v>9.2251725282962624</v>
      </c>
      <c r="DA43" s="73" t="s">
        <v>293</v>
      </c>
    </row>
    <row r="44" spans="1:105" ht="12" customHeight="1" x14ac:dyDescent="0.25">
      <c r="A44" s="64" t="s">
        <v>160</v>
      </c>
      <c r="B44" s="231">
        <v>5.2385934655323103</v>
      </c>
      <c r="C44" s="231">
        <v>10.545237925404621</v>
      </c>
      <c r="D44" s="231">
        <v>6.926489077753847</v>
      </c>
      <c r="E44" s="231">
        <v>4.2818030728835623</v>
      </c>
      <c r="F44" s="231">
        <v>3.7591918241391662</v>
      </c>
      <c r="G44" s="231">
        <v>3.9182999307669268</v>
      </c>
      <c r="H44" s="231">
        <v>3.3186469173060371</v>
      </c>
      <c r="I44" s="231">
        <v>3.6229564205404921</v>
      </c>
      <c r="J44" s="231">
        <v>3.4316934819140781</v>
      </c>
      <c r="K44" s="231">
        <v>2.344159555707876</v>
      </c>
      <c r="L44" s="231">
        <v>3.5271782849066668</v>
      </c>
      <c r="M44" s="231">
        <v>3.95468550644242</v>
      </c>
      <c r="N44" s="231">
        <v>3.3011460318722432</v>
      </c>
      <c r="O44" s="231">
        <v>4.1595814617651694</v>
      </c>
      <c r="P44" s="231">
        <v>3.6832762546316031</v>
      </c>
      <c r="Q44" s="231">
        <v>4.9832552977572044</v>
      </c>
      <c r="R44" s="231">
        <v>5.3111153443509718</v>
      </c>
      <c r="S44" s="231">
        <v>5.4024489877097306</v>
      </c>
      <c r="T44" s="231">
        <v>4.2943972352334976</v>
      </c>
      <c r="U44" s="231">
        <v>3.7625856733416492</v>
      </c>
      <c r="V44" s="231">
        <v>2.697564809570435</v>
      </c>
      <c r="W44" s="231">
        <v>3.5211824217372341</v>
      </c>
      <c r="DA44" s="73" t="s">
        <v>294</v>
      </c>
    </row>
    <row r="45" spans="1:105" ht="12" customHeight="1" x14ac:dyDescent="0.25">
      <c r="A45" s="64" t="s">
        <v>70</v>
      </c>
      <c r="B45" s="231">
        <v>9.1451008460339303</v>
      </c>
      <c r="C45" s="231">
        <v>8.4392763177940147</v>
      </c>
      <c r="D45" s="231">
        <v>8.3246859595751879</v>
      </c>
      <c r="E45" s="231">
        <v>7.6437563859269497</v>
      </c>
      <c r="F45" s="231">
        <v>7.8482843522173464</v>
      </c>
      <c r="G45" s="231">
        <v>7.3043303621381002</v>
      </c>
      <c r="H45" s="231">
        <v>7.5941741842942356</v>
      </c>
      <c r="I45" s="231">
        <v>4.6524387506025224</v>
      </c>
      <c r="J45" s="231">
        <v>4.4397893367222618</v>
      </c>
      <c r="K45" s="231">
        <v>3.3630386008311031</v>
      </c>
      <c r="L45" s="231">
        <v>2.4040069152519412</v>
      </c>
      <c r="M45" s="231">
        <v>3.0211064001960781</v>
      </c>
      <c r="N45" s="231">
        <v>2.190533334321926</v>
      </c>
      <c r="O45" s="231">
        <v>2.8939368160841372</v>
      </c>
      <c r="P45" s="231">
        <v>3.147206162727306</v>
      </c>
      <c r="Q45" s="231">
        <v>1.855151765470916</v>
      </c>
      <c r="R45" s="231">
        <v>1.8641933316374859</v>
      </c>
      <c r="S45" s="231">
        <v>1.9054530969807231</v>
      </c>
      <c r="T45" s="231">
        <v>2.120914799887442</v>
      </c>
      <c r="U45" s="231">
        <v>1.795660325632334</v>
      </c>
      <c r="V45" s="231">
        <v>1.0640631056043699</v>
      </c>
      <c r="W45" s="231">
        <v>1.3653559780768609</v>
      </c>
      <c r="DA45" s="73" t="s">
        <v>295</v>
      </c>
    </row>
    <row r="46" spans="1:105" ht="12" customHeight="1" x14ac:dyDescent="0.25">
      <c r="A46" s="64" t="s">
        <v>34</v>
      </c>
      <c r="B46" s="231">
        <v>136.79738267905509</v>
      </c>
      <c r="C46" s="231">
        <v>57.593282933389091</v>
      </c>
      <c r="D46" s="231">
        <v>52.323053398066698</v>
      </c>
      <c r="E46" s="231">
        <v>55.959900634292048</v>
      </c>
      <c r="F46" s="231">
        <v>56.035233396765882</v>
      </c>
      <c r="G46" s="231">
        <v>58.889656373831933</v>
      </c>
      <c r="H46" s="231">
        <v>62.550393016894461</v>
      </c>
      <c r="I46" s="231">
        <v>54.000743900483471</v>
      </c>
      <c r="J46" s="231">
        <v>52.588899723302781</v>
      </c>
      <c r="K46" s="231">
        <v>38.316459493629807</v>
      </c>
      <c r="L46" s="231">
        <v>68.083193236369368</v>
      </c>
      <c r="M46" s="231">
        <v>42.393051943201328</v>
      </c>
      <c r="N46" s="231">
        <v>41.811110684185387</v>
      </c>
      <c r="O46" s="231">
        <v>3.3396868544290879</v>
      </c>
      <c r="P46" s="231">
        <v>3.2669072063913411</v>
      </c>
      <c r="Q46" s="231">
        <v>3.7662604488872269</v>
      </c>
      <c r="R46" s="231">
        <v>4.0759628780363704</v>
      </c>
      <c r="S46" s="231">
        <v>5.2727591592095893</v>
      </c>
      <c r="T46" s="231">
        <v>6.6690530051929242</v>
      </c>
      <c r="U46" s="231">
        <v>7.4651723747118766</v>
      </c>
      <c r="V46" s="231">
        <v>4.6778520999019468</v>
      </c>
      <c r="W46" s="231">
        <v>21.415356305497209</v>
      </c>
      <c r="DA46" s="73" t="s">
        <v>296</v>
      </c>
    </row>
    <row r="47" spans="1:105" ht="12" customHeight="1" x14ac:dyDescent="0.25">
      <c r="A47" s="64" t="s">
        <v>162</v>
      </c>
      <c r="B47" s="231">
        <v>125.6922566282626</v>
      </c>
      <c r="C47" s="231">
        <v>137.08663568482359</v>
      </c>
      <c r="D47" s="231">
        <v>140.87770501041231</v>
      </c>
      <c r="E47" s="231">
        <v>146.7932743440355</v>
      </c>
      <c r="F47" s="231">
        <v>145.8219651896847</v>
      </c>
      <c r="G47" s="231">
        <v>136.87269859336021</v>
      </c>
      <c r="H47" s="231">
        <v>140.13048304278331</v>
      </c>
      <c r="I47" s="231">
        <v>151.2197904130594</v>
      </c>
      <c r="J47" s="231">
        <v>142.50516337673071</v>
      </c>
      <c r="K47" s="231">
        <v>73.853617633292245</v>
      </c>
      <c r="L47" s="231">
        <v>111.19535512055241</v>
      </c>
      <c r="M47" s="231">
        <v>106.9287120335551</v>
      </c>
      <c r="N47" s="231">
        <v>90.938594090299105</v>
      </c>
      <c r="O47" s="231">
        <v>99.20572718569197</v>
      </c>
      <c r="P47" s="231">
        <v>101.48013775004939</v>
      </c>
      <c r="Q47" s="231">
        <v>103.04665869143631</v>
      </c>
      <c r="R47" s="231">
        <v>105.5586595492742</v>
      </c>
      <c r="S47" s="231">
        <v>109.50968064235551</v>
      </c>
      <c r="T47" s="231">
        <v>111.7298708574039</v>
      </c>
      <c r="U47" s="231">
        <v>101.7599804659399</v>
      </c>
      <c r="V47" s="231">
        <v>93.15455509621404</v>
      </c>
      <c r="W47" s="231">
        <v>97.388397486650959</v>
      </c>
      <c r="DA47" s="73" t="s">
        <v>297</v>
      </c>
    </row>
    <row r="48" spans="1:105" ht="12" customHeight="1" x14ac:dyDescent="0.25">
      <c r="A48" s="64" t="s">
        <v>36</v>
      </c>
      <c r="B48" s="231">
        <v>244.6651218089477</v>
      </c>
      <c r="C48" s="231">
        <v>220.9647618602846</v>
      </c>
      <c r="D48" s="231">
        <v>217.66201709769669</v>
      </c>
      <c r="E48" s="231">
        <v>220.9918427337432</v>
      </c>
      <c r="F48" s="231">
        <v>226.32973131441551</v>
      </c>
      <c r="G48" s="231">
        <v>211.2953060656879</v>
      </c>
      <c r="H48" s="231">
        <v>219.73114313529271</v>
      </c>
      <c r="I48" s="231">
        <v>203.28204113733929</v>
      </c>
      <c r="J48" s="231">
        <v>190.14832775343419</v>
      </c>
      <c r="K48" s="231">
        <v>131.96306293699871</v>
      </c>
      <c r="L48" s="231">
        <v>154.33830053248849</v>
      </c>
      <c r="M48" s="231">
        <v>153.2776498025294</v>
      </c>
      <c r="N48" s="231">
        <v>152.7496239954103</v>
      </c>
      <c r="O48" s="231">
        <v>154.67034586581261</v>
      </c>
      <c r="P48" s="231">
        <v>154.47560537638429</v>
      </c>
      <c r="Q48" s="231">
        <v>153.56382881441391</v>
      </c>
      <c r="R48" s="231">
        <v>149.60835401957829</v>
      </c>
      <c r="S48" s="231">
        <v>148.5197807188668</v>
      </c>
      <c r="T48" s="231">
        <v>155.59226982118761</v>
      </c>
      <c r="U48" s="231">
        <v>140.83754403872999</v>
      </c>
      <c r="V48" s="231">
        <v>127.68410337214701</v>
      </c>
      <c r="W48" s="231">
        <v>133.4154122243437</v>
      </c>
      <c r="DA48" s="73" t="s">
        <v>298</v>
      </c>
    </row>
    <row r="49" spans="1:105" ht="12" customHeight="1" x14ac:dyDescent="0.25">
      <c r="A49" s="64" t="s">
        <v>73</v>
      </c>
      <c r="B49" s="231">
        <v>2.1196451371624669</v>
      </c>
      <c r="C49" s="231">
        <v>4.8997264891799004</v>
      </c>
      <c r="D49" s="231">
        <v>2.3301094488048042</v>
      </c>
      <c r="E49" s="231">
        <v>3.247535061191583</v>
      </c>
      <c r="F49" s="231">
        <v>8.7238631938996214</v>
      </c>
      <c r="G49" s="231">
        <v>6.8047623029254494</v>
      </c>
      <c r="H49" s="231">
        <v>13.44070416645709</v>
      </c>
      <c r="I49" s="231">
        <v>9.532740679142119</v>
      </c>
      <c r="J49" s="231">
        <v>13.16701555087579</v>
      </c>
      <c r="K49" s="231">
        <v>14.98393957434077</v>
      </c>
      <c r="L49" s="231">
        <v>18.982576386917739</v>
      </c>
      <c r="M49" s="231">
        <v>15.50718690320863</v>
      </c>
      <c r="N49" s="231">
        <v>15.59226885473452</v>
      </c>
      <c r="O49" s="231">
        <v>15.320352766405099</v>
      </c>
      <c r="P49" s="231">
        <v>13.980811874598521</v>
      </c>
      <c r="Q49" s="231">
        <v>9.0299712003997392</v>
      </c>
      <c r="R49" s="231">
        <v>2.5571805283948281</v>
      </c>
      <c r="S49" s="231">
        <v>3.125784149926091</v>
      </c>
      <c r="T49" s="231">
        <v>4.3411434690246331</v>
      </c>
      <c r="U49" s="231">
        <v>3.7528391164883179</v>
      </c>
      <c r="V49" s="231">
        <v>6.4834708595355988</v>
      </c>
      <c r="W49" s="231">
        <v>5.2346006877204996</v>
      </c>
      <c r="DA49" s="73" t="s">
        <v>299</v>
      </c>
    </row>
    <row r="50" spans="1:105" ht="12" customHeight="1" x14ac:dyDescent="0.25">
      <c r="A50" s="64" t="s">
        <v>79</v>
      </c>
      <c r="B50" s="231">
        <v>158.1816943459624</v>
      </c>
      <c r="C50" s="231">
        <v>164.02141069275831</v>
      </c>
      <c r="D50" s="231">
        <v>160.18220757579749</v>
      </c>
      <c r="E50" s="231">
        <v>166.24928039945561</v>
      </c>
      <c r="F50" s="231">
        <v>110.8357317809605</v>
      </c>
      <c r="G50" s="231">
        <v>98.676792939408088</v>
      </c>
      <c r="H50" s="231">
        <v>89.53880552812754</v>
      </c>
      <c r="I50" s="231">
        <v>81.640008664916436</v>
      </c>
      <c r="J50" s="231">
        <v>75.485550612634881</v>
      </c>
      <c r="K50" s="231">
        <v>157.92458535098459</v>
      </c>
      <c r="L50" s="231">
        <v>133.34088763356891</v>
      </c>
      <c r="M50" s="231">
        <v>162.949491690207</v>
      </c>
      <c r="N50" s="231">
        <v>201.29720002665249</v>
      </c>
      <c r="O50" s="231">
        <v>156.57890310674301</v>
      </c>
      <c r="P50" s="231">
        <v>169.0048598927518</v>
      </c>
      <c r="Q50" s="231">
        <v>194.92412406313551</v>
      </c>
      <c r="R50" s="231">
        <v>200.93433011574419</v>
      </c>
      <c r="S50" s="231">
        <v>199.84845614085481</v>
      </c>
      <c r="T50" s="231">
        <v>174.70646341898939</v>
      </c>
      <c r="U50" s="231">
        <v>188.2898971104058</v>
      </c>
      <c r="V50" s="231">
        <v>180.04465509243349</v>
      </c>
      <c r="W50" s="231">
        <v>183.44648653154431</v>
      </c>
      <c r="DA50" s="73" t="s">
        <v>300</v>
      </c>
    </row>
    <row r="51" spans="1:105" ht="12" customHeight="1" x14ac:dyDescent="0.25">
      <c r="A51" s="61" t="s">
        <v>209</v>
      </c>
      <c r="B51" s="265">
        <v>546.6927397338726</v>
      </c>
      <c r="C51" s="265">
        <v>548.05982187906613</v>
      </c>
      <c r="D51" s="265">
        <v>543.46722605153082</v>
      </c>
      <c r="E51" s="265">
        <v>556.33971372637552</v>
      </c>
      <c r="F51" s="265">
        <v>580.6393305436867</v>
      </c>
      <c r="G51" s="265">
        <v>575.37157100327431</v>
      </c>
      <c r="H51" s="265">
        <v>575.39805110701718</v>
      </c>
      <c r="I51" s="265">
        <v>571.05229810996548</v>
      </c>
      <c r="J51" s="265">
        <v>531.61407458587848</v>
      </c>
      <c r="K51" s="265">
        <v>397.71087708314911</v>
      </c>
      <c r="L51" s="265">
        <v>490.30150173664168</v>
      </c>
      <c r="M51" s="265">
        <v>524.27320703420912</v>
      </c>
      <c r="N51" s="265">
        <v>509.8641279474823</v>
      </c>
      <c r="O51" s="265">
        <v>505.99023898457358</v>
      </c>
      <c r="P51" s="265">
        <v>514.40071732637568</v>
      </c>
      <c r="Q51" s="265">
        <v>508.11040665831871</v>
      </c>
      <c r="R51" s="265">
        <v>534.1766615933069</v>
      </c>
      <c r="S51" s="265">
        <v>522.74142464662771</v>
      </c>
      <c r="T51" s="265">
        <v>524.08964818278184</v>
      </c>
      <c r="U51" s="265">
        <v>493.07810636377877</v>
      </c>
      <c r="V51" s="265">
        <v>417.8440641117736</v>
      </c>
      <c r="W51" s="265">
        <v>469.14668987559332</v>
      </c>
      <c r="DA51" s="74" t="s">
        <v>301</v>
      </c>
    </row>
    <row r="52" spans="1:105" ht="12" hidden="1" customHeight="1" x14ac:dyDescent="0.25">
      <c r="A52" s="53"/>
      <c r="B52" s="266"/>
      <c r="C52" s="266"/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6"/>
      <c r="O52" s="266"/>
      <c r="P52" s="266"/>
      <c r="Q52" s="266"/>
      <c r="R52" s="266"/>
      <c r="S52" s="266"/>
      <c r="T52" s="266"/>
      <c r="U52" s="266"/>
      <c r="V52" s="266"/>
      <c r="W52" s="266"/>
      <c r="DA52" s="75"/>
    </row>
    <row r="54" spans="1:105" ht="15" customHeight="1" x14ac:dyDescent="0.25">
      <c r="A54" s="34" t="s">
        <v>42</v>
      </c>
      <c r="B54" s="225">
        <v>4965.8917109573713</v>
      </c>
      <c r="C54" s="225">
        <v>5057.2580029590436</v>
      </c>
      <c r="D54" s="225">
        <v>4956.1111584118617</v>
      </c>
      <c r="E54" s="225">
        <v>5190.5917039873766</v>
      </c>
      <c r="F54" s="225">
        <v>5410.7357721541566</v>
      </c>
      <c r="G54" s="225">
        <v>5237.0786442897943</v>
      </c>
      <c r="H54" s="225">
        <v>5578.6836052998669</v>
      </c>
      <c r="I54" s="225">
        <v>5496.145832459948</v>
      </c>
      <c r="J54" s="225">
        <v>5399.0719266438564</v>
      </c>
      <c r="K54" s="225">
        <v>4235.2152032980212</v>
      </c>
      <c r="L54" s="225">
        <v>4562.1461264010204</v>
      </c>
      <c r="M54" s="225">
        <v>4832.3729326151361</v>
      </c>
      <c r="N54" s="225">
        <v>4663.551701643124</v>
      </c>
      <c r="O54" s="225">
        <v>4311.3435305747671</v>
      </c>
      <c r="P54" s="225">
        <v>4260.0317415881836</v>
      </c>
      <c r="Q54" s="225">
        <v>4384.7095815985813</v>
      </c>
      <c r="R54" s="225">
        <v>4375.2740702971851</v>
      </c>
      <c r="S54" s="225">
        <v>4624.2318502983726</v>
      </c>
      <c r="T54" s="225">
        <v>4833.9293364212199</v>
      </c>
      <c r="U54" s="225">
        <v>4612.9081961443617</v>
      </c>
      <c r="V54" s="225">
        <v>4315.1236357003436</v>
      </c>
      <c r="W54" s="225">
        <v>4749.423975368124</v>
      </c>
      <c r="DA54" s="89" t="s">
        <v>302</v>
      </c>
    </row>
    <row r="55" spans="1:105" ht="12" customHeight="1" x14ac:dyDescent="0.25">
      <c r="A55" s="55" t="s">
        <v>92</v>
      </c>
      <c r="B55" s="261">
        <v>10.27843468142081</v>
      </c>
      <c r="C55" s="261">
        <v>10.505618312870119</v>
      </c>
      <c r="D55" s="261">
        <v>10.318737571322041</v>
      </c>
      <c r="E55" s="261">
        <v>10.74529389570149</v>
      </c>
      <c r="F55" s="261">
        <v>11.27038528440727</v>
      </c>
      <c r="G55" s="261">
        <v>10.956461011541499</v>
      </c>
      <c r="H55" s="261">
        <v>11.67716692457485</v>
      </c>
      <c r="I55" s="261">
        <v>11.546818841632909</v>
      </c>
      <c r="J55" s="261">
        <v>11.42131736737182</v>
      </c>
      <c r="K55" s="261">
        <v>8.7544441791675762</v>
      </c>
      <c r="L55" s="261">
        <v>9.6438791771319217</v>
      </c>
      <c r="M55" s="261">
        <v>10.27695824510177</v>
      </c>
      <c r="N55" s="261">
        <v>9.8762342327114219</v>
      </c>
      <c r="O55" s="261">
        <v>9.2161223263216883</v>
      </c>
      <c r="P55" s="261">
        <v>9.0962865245564455</v>
      </c>
      <c r="Q55" s="261">
        <v>9.2809777356978138</v>
      </c>
      <c r="R55" s="261">
        <v>9.3092658593903419</v>
      </c>
      <c r="S55" s="261">
        <v>9.7652928909777419</v>
      </c>
      <c r="T55" s="261">
        <v>10.231311138749691</v>
      </c>
      <c r="U55" s="261">
        <v>9.7678641448528936</v>
      </c>
      <c r="V55" s="261">
        <v>9.1115917271783147</v>
      </c>
      <c r="W55" s="261">
        <v>10.025816241930521</v>
      </c>
      <c r="DA55" s="67" t="s">
        <v>303</v>
      </c>
    </row>
    <row r="56" spans="1:105" ht="12" customHeight="1" x14ac:dyDescent="0.25">
      <c r="A56" s="202" t="s">
        <v>93</v>
      </c>
      <c r="B56" s="226">
        <v>1.9715213487035841</v>
      </c>
      <c r="C56" s="226">
        <v>2.014966865748236</v>
      </c>
      <c r="D56" s="226">
        <v>1.979069094725046</v>
      </c>
      <c r="E56" s="226">
        <v>2.0608652966051868</v>
      </c>
      <c r="F56" s="226">
        <v>2.161570921710307</v>
      </c>
      <c r="G56" s="226">
        <v>2.1016036817289829</v>
      </c>
      <c r="H56" s="226">
        <v>2.2402225840587882</v>
      </c>
      <c r="I56" s="226">
        <v>2.2148113685895492</v>
      </c>
      <c r="J56" s="226">
        <v>2.1905426592273169</v>
      </c>
      <c r="K56" s="226">
        <v>1.6788715630451521</v>
      </c>
      <c r="L56" s="226">
        <v>1.849664119767124</v>
      </c>
      <c r="M56" s="226">
        <v>1.972783296453152</v>
      </c>
      <c r="N56" s="226">
        <v>1.8945121217446781</v>
      </c>
      <c r="O56" s="226">
        <v>1.7677059430191711</v>
      </c>
      <c r="P56" s="226">
        <v>1.7447728343296349</v>
      </c>
      <c r="Q56" s="226">
        <v>1.7807776686811929</v>
      </c>
      <c r="R56" s="226">
        <v>1.7876675311225629</v>
      </c>
      <c r="S56" s="226">
        <v>1.884554980612295</v>
      </c>
      <c r="T56" s="226">
        <v>1.982981841114527</v>
      </c>
      <c r="U56" s="226">
        <v>1.882877614427221</v>
      </c>
      <c r="V56" s="226">
        <v>1.7494763118300889</v>
      </c>
      <c r="W56" s="226">
        <v>1.937346898192164</v>
      </c>
      <c r="DA56" s="174" t="s">
        <v>304</v>
      </c>
    </row>
    <row r="57" spans="1:105" ht="12" customHeight="1" x14ac:dyDescent="0.25">
      <c r="A57" s="202" t="s">
        <v>94</v>
      </c>
      <c r="B57" s="226">
        <v>272.62217335984712</v>
      </c>
      <c r="C57" s="226">
        <v>278.65101222664549</v>
      </c>
      <c r="D57" s="226">
        <v>273.69546665354039</v>
      </c>
      <c r="E57" s="226">
        <v>284.99497510960782</v>
      </c>
      <c r="F57" s="226">
        <v>298.92363772660298</v>
      </c>
      <c r="G57" s="226">
        <v>290.57098294860822</v>
      </c>
      <c r="H57" s="226">
        <v>309.64415669428308</v>
      </c>
      <c r="I57" s="226">
        <v>306.23477968589452</v>
      </c>
      <c r="J57" s="226">
        <v>302.9353343016212</v>
      </c>
      <c r="K57" s="226">
        <v>232.20810384852521</v>
      </c>
      <c r="L57" s="226">
        <v>255.7947642855693</v>
      </c>
      <c r="M57" s="226">
        <v>272.37211634889269</v>
      </c>
      <c r="N57" s="226">
        <v>261.88753844002241</v>
      </c>
      <c r="O57" s="226">
        <v>244.38100497212619</v>
      </c>
      <c r="P57" s="226">
        <v>241.22785501598329</v>
      </c>
      <c r="Q57" s="226">
        <v>246.12519072163889</v>
      </c>
      <c r="R57" s="226">
        <v>246.61638754561571</v>
      </c>
      <c r="S57" s="226">
        <v>258.18413386144198</v>
      </c>
      <c r="T57" s="226">
        <v>270.00354226430989</v>
      </c>
      <c r="U57" s="226">
        <v>257.51728076478571</v>
      </c>
      <c r="V57" s="226">
        <v>240.30018971569879</v>
      </c>
      <c r="W57" s="226">
        <v>264.01797781806772</v>
      </c>
      <c r="DA57" s="174" t="s">
        <v>305</v>
      </c>
    </row>
    <row r="58" spans="1:105" ht="12" customHeight="1" x14ac:dyDescent="0.25">
      <c r="A58" s="202" t="s">
        <v>95</v>
      </c>
      <c r="B58" s="226">
        <v>4.7025743437819596</v>
      </c>
      <c r="C58" s="226">
        <v>4.8061657984614854</v>
      </c>
      <c r="D58" s="226">
        <v>4.7205259002546054</v>
      </c>
      <c r="E58" s="226">
        <v>4.9156150610418061</v>
      </c>
      <c r="F58" s="226">
        <v>5.1558287380904337</v>
      </c>
      <c r="G58" s="226">
        <v>5.0128023063751774</v>
      </c>
      <c r="H58" s="226">
        <v>5.3434454443031321</v>
      </c>
      <c r="I58" s="226">
        <v>5.2828388142021279</v>
      </c>
      <c r="J58" s="226">
        <v>5.2249396278131028</v>
      </c>
      <c r="K58" s="226">
        <v>4.0044373583486621</v>
      </c>
      <c r="L58" s="226">
        <v>4.411873965133954</v>
      </c>
      <c r="M58" s="226">
        <v>4.7055768995315583</v>
      </c>
      <c r="N58" s="226">
        <v>4.5188553980153268</v>
      </c>
      <c r="O58" s="226">
        <v>4.2163943531803474</v>
      </c>
      <c r="P58" s="226">
        <v>4.1616857014145658</v>
      </c>
      <c r="Q58" s="226">
        <v>4.2475476898420732</v>
      </c>
      <c r="R58" s="226">
        <v>4.2639667847388774</v>
      </c>
      <c r="S58" s="226">
        <v>4.4953464043999851</v>
      </c>
      <c r="T58" s="226">
        <v>4.7297181842871527</v>
      </c>
      <c r="U58" s="226">
        <v>4.4909541313491568</v>
      </c>
      <c r="V58" s="226">
        <v>4.1727714059104679</v>
      </c>
      <c r="W58" s="226">
        <v>4.6232397866095614</v>
      </c>
      <c r="DA58" s="174" t="s">
        <v>306</v>
      </c>
    </row>
    <row r="59" spans="1:105" ht="12" customHeight="1" x14ac:dyDescent="0.25">
      <c r="A59" s="56" t="s">
        <v>96</v>
      </c>
      <c r="B59" s="262">
        <v>13.000417984458281</v>
      </c>
      <c r="C59" s="262">
        <v>13.28479273891767</v>
      </c>
      <c r="D59" s="262">
        <v>12.792336670389069</v>
      </c>
      <c r="E59" s="262">
        <v>13.33917379138455</v>
      </c>
      <c r="F59" s="262">
        <v>13.899608964240869</v>
      </c>
      <c r="G59" s="262">
        <v>13.580487916234899</v>
      </c>
      <c r="H59" s="262">
        <v>14.50912181847359</v>
      </c>
      <c r="I59" s="262">
        <v>14.368352385530709</v>
      </c>
      <c r="J59" s="262">
        <v>14.179657747483519</v>
      </c>
      <c r="K59" s="262">
        <v>10.93769447850927</v>
      </c>
      <c r="L59" s="262">
        <v>11.89243078238016</v>
      </c>
      <c r="M59" s="262">
        <v>12.64737185360007</v>
      </c>
      <c r="N59" s="262">
        <v>12.46478785521337</v>
      </c>
      <c r="O59" s="262">
        <v>11.82756104113944</v>
      </c>
      <c r="P59" s="262">
        <v>16.266970044803621</v>
      </c>
      <c r="Q59" s="262">
        <v>17.794633821461218</v>
      </c>
      <c r="R59" s="262">
        <v>18.029811424021691</v>
      </c>
      <c r="S59" s="262">
        <v>19.780960237285338</v>
      </c>
      <c r="T59" s="262">
        <v>21.186806729911279</v>
      </c>
      <c r="U59" s="262">
        <v>21.54072246222643</v>
      </c>
      <c r="V59" s="262">
        <v>22.204593460503521</v>
      </c>
      <c r="W59" s="262">
        <v>25.249056450476569</v>
      </c>
      <c r="DA59" s="68" t="s">
        <v>307</v>
      </c>
    </row>
    <row r="60" spans="1:105" ht="12" customHeight="1" x14ac:dyDescent="0.25">
      <c r="A60" s="37" t="s">
        <v>160</v>
      </c>
      <c r="B60" s="228">
        <v>0.33870445924050813</v>
      </c>
      <c r="C60" s="228">
        <v>0.36991307941545082</v>
      </c>
      <c r="D60" s="228">
        <v>0.31120734993083649</v>
      </c>
      <c r="E60" s="228">
        <v>0.29067531844596878</v>
      </c>
      <c r="F60" s="228">
        <v>0.25837298181674168</v>
      </c>
      <c r="G60" s="228">
        <v>0.25749002297734669</v>
      </c>
      <c r="H60" s="228">
        <v>0.20307059037157821</v>
      </c>
      <c r="I60" s="228">
        <v>0.1844564065680272</v>
      </c>
      <c r="J60" s="228">
        <v>0.17156899577140469</v>
      </c>
      <c r="K60" s="228">
        <v>0.16911514624854421</v>
      </c>
      <c r="L60" s="228">
        <v>0.205255809644901</v>
      </c>
      <c r="M60" s="228">
        <v>0.1731292894526788</v>
      </c>
      <c r="N60" s="228">
        <v>0.1495364926758582</v>
      </c>
      <c r="O60" s="228">
        <v>0.13073251351543591</v>
      </c>
      <c r="P60" s="228">
        <v>0.1043385537660733</v>
      </c>
      <c r="Q60" s="228">
        <v>0.12655092668278131</v>
      </c>
      <c r="R60" s="228">
        <v>0.1036732355694155</v>
      </c>
      <c r="S60" s="228">
        <v>0.11753607264780851</v>
      </c>
      <c r="T60" s="228">
        <v>0.100058576468659</v>
      </c>
      <c r="U60" s="228">
        <v>9.3296539411990648E-2</v>
      </c>
      <c r="V60" s="228">
        <v>8.0707594901556601E-2</v>
      </c>
      <c r="W60" s="228">
        <v>0.13434301394980691</v>
      </c>
      <c r="DA60" s="69" t="s">
        <v>308</v>
      </c>
    </row>
    <row r="61" spans="1:105" ht="12" customHeight="1" x14ac:dyDescent="0.25">
      <c r="A61" s="37" t="s">
        <v>162</v>
      </c>
      <c r="B61" s="228">
        <v>5.9340728438825208</v>
      </c>
      <c r="C61" s="228">
        <v>6.1498019585861261</v>
      </c>
      <c r="D61" s="228">
        <v>5.9431332877612224</v>
      </c>
      <c r="E61" s="228">
        <v>6.3957349205030356</v>
      </c>
      <c r="F61" s="228">
        <v>6.7764278105539946</v>
      </c>
      <c r="G61" s="228">
        <v>6.2483166734506881</v>
      </c>
      <c r="H61" s="228">
        <v>6.4743450469667589</v>
      </c>
      <c r="I61" s="228">
        <v>6.3995330225596856</v>
      </c>
      <c r="J61" s="228">
        <v>6.2752580851901349</v>
      </c>
      <c r="K61" s="228">
        <v>4.7381194480857776</v>
      </c>
      <c r="L61" s="228">
        <v>4.876998037345583</v>
      </c>
      <c r="M61" s="228">
        <v>5.00407391695909</v>
      </c>
      <c r="N61" s="228">
        <v>4.7897188990424651</v>
      </c>
      <c r="O61" s="228">
        <v>4.5273791479223293</v>
      </c>
      <c r="P61" s="228">
        <v>4.2323340006879642</v>
      </c>
      <c r="Q61" s="228">
        <v>4.4545084546160876</v>
      </c>
      <c r="R61" s="228">
        <v>4.2709891547232797</v>
      </c>
      <c r="S61" s="228">
        <v>4.7283152920395937</v>
      </c>
      <c r="T61" s="228">
        <v>5.0206441571658011</v>
      </c>
      <c r="U61" s="228">
        <v>4.740634093867512</v>
      </c>
      <c r="V61" s="228">
        <v>4.6215617773819364</v>
      </c>
      <c r="W61" s="228">
        <v>4.8138155135432319</v>
      </c>
      <c r="DA61" s="69" t="s">
        <v>309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2.9805470488957972E-4</v>
      </c>
      <c r="F62" s="228">
        <v>2.9751496734642158E-4</v>
      </c>
      <c r="G62" s="228">
        <v>2.9494533163676001E-4</v>
      </c>
      <c r="H62" s="228">
        <v>3.48141271629949E-4</v>
      </c>
      <c r="I62" s="228">
        <v>3.2561017406938461E-4</v>
      </c>
      <c r="J62" s="228">
        <v>3.287023588964037E-4</v>
      </c>
      <c r="K62" s="228">
        <v>1.101949798955588E-3</v>
      </c>
      <c r="L62" s="228">
        <v>1.033463925163982E-3</v>
      </c>
      <c r="M62" s="228">
        <v>1.016733109151136E-3</v>
      </c>
      <c r="N62" s="228">
        <v>9.7528410878712155E-4</v>
      </c>
      <c r="O62" s="228">
        <v>8.8341431601312139E-4</v>
      </c>
      <c r="P62" s="228">
        <v>8.8240188670089034E-4</v>
      </c>
      <c r="Q62" s="228">
        <v>8.3310045597670261E-4</v>
      </c>
      <c r="R62" s="228">
        <v>7.8560356927393263E-4</v>
      </c>
      <c r="S62" s="228">
        <v>7.8450869754538696E-4</v>
      </c>
      <c r="T62" s="228">
        <v>7.5018952053324797E-4</v>
      </c>
      <c r="U62" s="228">
        <v>2.451576679724763E-3</v>
      </c>
      <c r="V62" s="228">
        <v>2.5875004803130172E-3</v>
      </c>
      <c r="W62" s="228">
        <v>2.6791127213623661E-3</v>
      </c>
      <c r="DA62" s="69" t="s">
        <v>310</v>
      </c>
    </row>
    <row r="63" spans="1:105" ht="12" customHeight="1" x14ac:dyDescent="0.25">
      <c r="A63" s="37" t="s">
        <v>78</v>
      </c>
      <c r="B63" s="228">
        <v>0.88829834757957282</v>
      </c>
      <c r="C63" s="228">
        <v>0.91908530010088307</v>
      </c>
      <c r="D63" s="228">
        <v>0.67931454084063614</v>
      </c>
      <c r="E63" s="228">
        <v>0.65033675784091893</v>
      </c>
      <c r="F63" s="228">
        <v>0.64586132622649628</v>
      </c>
      <c r="G63" s="228">
        <v>0.73849545657206828</v>
      </c>
      <c r="H63" s="228">
        <v>0.81314190747747117</v>
      </c>
      <c r="I63" s="228">
        <v>0.84083099715845466</v>
      </c>
      <c r="J63" s="228">
        <v>0.85378125664021198</v>
      </c>
      <c r="K63" s="228">
        <v>0.56936183175607658</v>
      </c>
      <c r="L63" s="228">
        <v>0.65921073036992428</v>
      </c>
      <c r="M63" s="228">
        <v>0.81330983741493235</v>
      </c>
      <c r="N63" s="228">
        <v>1.135980795608418</v>
      </c>
      <c r="O63" s="228">
        <v>1.2808932579584691</v>
      </c>
      <c r="P63" s="228">
        <v>6.8799693748845741</v>
      </c>
      <c r="Q63" s="228">
        <v>8.2422147571401716</v>
      </c>
      <c r="R63" s="228">
        <v>8.5360609417444451</v>
      </c>
      <c r="S63" s="228">
        <v>9.7251619013263024</v>
      </c>
      <c r="T63" s="228">
        <v>10.61877440231439</v>
      </c>
      <c r="U63" s="228">
        <v>11.58889174365053</v>
      </c>
      <c r="V63" s="228">
        <v>12.94824194218798</v>
      </c>
      <c r="W63" s="228">
        <v>15.15981103410747</v>
      </c>
      <c r="DA63" s="69" t="s">
        <v>311</v>
      </c>
    </row>
    <row r="64" spans="1:105" ht="12" customHeight="1" x14ac:dyDescent="0.25">
      <c r="A64" s="37" t="s">
        <v>38</v>
      </c>
      <c r="B64" s="228">
        <v>5.8393423337556776</v>
      </c>
      <c r="C64" s="228">
        <v>5.8459924008152138</v>
      </c>
      <c r="D64" s="228">
        <v>5.8586814918563723</v>
      </c>
      <c r="E64" s="228">
        <v>6.0021287398897396</v>
      </c>
      <c r="F64" s="228">
        <v>6.2186493306762847</v>
      </c>
      <c r="G64" s="228">
        <v>6.335890817903155</v>
      </c>
      <c r="H64" s="228">
        <v>7.0182161323861516</v>
      </c>
      <c r="I64" s="228">
        <v>6.9432063490704712</v>
      </c>
      <c r="J64" s="228">
        <v>6.878720707522878</v>
      </c>
      <c r="K64" s="228">
        <v>5.4599961026199164</v>
      </c>
      <c r="L64" s="228">
        <v>6.1499327410945899</v>
      </c>
      <c r="M64" s="228">
        <v>6.6558420766642179</v>
      </c>
      <c r="N64" s="228">
        <v>6.3885763837778384</v>
      </c>
      <c r="O64" s="228">
        <v>5.8876727074271953</v>
      </c>
      <c r="P64" s="228">
        <v>5.0494457135783124</v>
      </c>
      <c r="Q64" s="228">
        <v>4.9705265825661984</v>
      </c>
      <c r="R64" s="228">
        <v>5.118302488415277</v>
      </c>
      <c r="S64" s="228">
        <v>5.2091624625740911</v>
      </c>
      <c r="T64" s="228">
        <v>5.4465794044418896</v>
      </c>
      <c r="U64" s="228">
        <v>5.1154485086166721</v>
      </c>
      <c r="V64" s="228">
        <v>4.5514946455517302</v>
      </c>
      <c r="W64" s="228">
        <v>5.1384077761546916</v>
      </c>
      <c r="DA64" s="69" t="s">
        <v>312</v>
      </c>
    </row>
    <row r="65" spans="1:105" ht="12" customHeight="1" x14ac:dyDescent="0.25">
      <c r="A65" s="57" t="s">
        <v>222</v>
      </c>
      <c r="B65" s="263">
        <v>522.63879671270649</v>
      </c>
      <c r="C65" s="263">
        <v>519.63217911254537</v>
      </c>
      <c r="D65" s="263">
        <v>507.42363010066941</v>
      </c>
      <c r="E65" s="263">
        <v>534.32595108746932</v>
      </c>
      <c r="F65" s="263">
        <v>553.54793875691485</v>
      </c>
      <c r="G65" s="263">
        <v>531.49145301894896</v>
      </c>
      <c r="H65" s="263">
        <v>571.12301734904247</v>
      </c>
      <c r="I65" s="263">
        <v>556.29875397475269</v>
      </c>
      <c r="J65" s="263">
        <v>538.89430022907618</v>
      </c>
      <c r="K65" s="263">
        <v>420.5504765899326</v>
      </c>
      <c r="L65" s="263">
        <v>439.86746059007538</v>
      </c>
      <c r="M65" s="263">
        <v>479.97623237373489</v>
      </c>
      <c r="N65" s="263">
        <v>460.7837764361106</v>
      </c>
      <c r="O65" s="263">
        <v>425.49523909861517</v>
      </c>
      <c r="P65" s="263">
        <v>421.40544264710081</v>
      </c>
      <c r="Q65" s="263">
        <v>436.86426837497271</v>
      </c>
      <c r="R65" s="263">
        <v>426.87803998324478</v>
      </c>
      <c r="S65" s="263">
        <v>454.28280674274089</v>
      </c>
      <c r="T65" s="263">
        <v>482.31033150069732</v>
      </c>
      <c r="U65" s="263">
        <v>458.41376812331902</v>
      </c>
      <c r="V65" s="263">
        <v>432.86145245255142</v>
      </c>
      <c r="W65" s="263">
        <v>476.32643381814131</v>
      </c>
      <c r="DA65" s="70" t="s">
        <v>313</v>
      </c>
    </row>
    <row r="66" spans="1:105" ht="12" customHeight="1" x14ac:dyDescent="0.25">
      <c r="A66" s="18" t="s">
        <v>30</v>
      </c>
      <c r="B66" s="232">
        <v>38.050154585964599</v>
      </c>
      <c r="C66" s="232">
        <v>33.880648102523743</v>
      </c>
      <c r="D66" s="232">
        <v>32.773820410847271</v>
      </c>
      <c r="E66" s="232">
        <v>39.143659543244418</v>
      </c>
      <c r="F66" s="232">
        <v>43.692746658472252</v>
      </c>
      <c r="G66" s="232">
        <v>45.715290524417391</v>
      </c>
      <c r="H66" s="232">
        <v>48.417598473923057</v>
      </c>
      <c r="I66" s="232">
        <v>50.061269485684328</v>
      </c>
      <c r="J66" s="232">
        <v>39.887209608332597</v>
      </c>
      <c r="K66" s="232">
        <v>32.429453335995618</v>
      </c>
      <c r="L66" s="232">
        <v>30.77917970879027</v>
      </c>
      <c r="M66" s="232">
        <v>61.096028560126683</v>
      </c>
      <c r="N66" s="232">
        <v>47.605142510404548</v>
      </c>
      <c r="O66" s="232">
        <v>41.908109877424842</v>
      </c>
      <c r="P66" s="232">
        <v>39.604740585793692</v>
      </c>
      <c r="Q66" s="232">
        <v>37.833524461311313</v>
      </c>
      <c r="R66" s="232">
        <v>38.343438279942603</v>
      </c>
      <c r="S66" s="232">
        <v>38.692849959060503</v>
      </c>
      <c r="T66" s="232">
        <v>37.139468151424971</v>
      </c>
      <c r="U66" s="232">
        <v>35.281149898043523</v>
      </c>
      <c r="V66" s="232">
        <v>28.175135739363231</v>
      </c>
      <c r="W66" s="232">
        <v>36.279517087559427</v>
      </c>
      <c r="DA66" s="71" t="s">
        <v>314</v>
      </c>
    </row>
    <row r="67" spans="1:105" ht="12" customHeight="1" x14ac:dyDescent="0.25">
      <c r="A67" s="18" t="s">
        <v>70</v>
      </c>
      <c r="B67" s="232">
        <v>21.50352923024796</v>
      </c>
      <c r="C67" s="232">
        <v>20.987571682904029</v>
      </c>
      <c r="D67" s="232">
        <v>21.697607262972859</v>
      </c>
      <c r="E67" s="232">
        <v>21.103175105739439</v>
      </c>
      <c r="F67" s="232">
        <v>18.056893723884961</v>
      </c>
      <c r="G67" s="232">
        <v>16.824695871260399</v>
      </c>
      <c r="H67" s="232">
        <v>25.49284467291475</v>
      </c>
      <c r="I67" s="232">
        <v>18.534368191234691</v>
      </c>
      <c r="J67" s="232">
        <v>15.774490066893231</v>
      </c>
      <c r="K67" s="232">
        <v>18.80821641890498</v>
      </c>
      <c r="L67" s="232">
        <v>11.72282315896325</v>
      </c>
      <c r="M67" s="232">
        <v>9.6400206433097573</v>
      </c>
      <c r="N67" s="232">
        <v>7.995077532908649</v>
      </c>
      <c r="O67" s="232">
        <v>8.2515599731170379</v>
      </c>
      <c r="P67" s="232">
        <v>10.72989693063905</v>
      </c>
      <c r="Q67" s="232">
        <v>9.1757958848361092</v>
      </c>
      <c r="R67" s="232">
        <v>8.1093100482600935</v>
      </c>
      <c r="S67" s="232">
        <v>7.3650707897432177</v>
      </c>
      <c r="T67" s="232">
        <v>9.0223965157307457</v>
      </c>
      <c r="U67" s="232">
        <v>8.1417638522232583</v>
      </c>
      <c r="V67" s="232">
        <v>6.5161098378468676</v>
      </c>
      <c r="W67" s="232">
        <v>9.1334645997602735</v>
      </c>
      <c r="DA67" s="71" t="s">
        <v>315</v>
      </c>
    </row>
    <row r="68" spans="1:105" ht="12" customHeight="1" x14ac:dyDescent="0.25">
      <c r="A68" s="18" t="s">
        <v>162</v>
      </c>
      <c r="B68" s="232">
        <v>270.87770984490652</v>
      </c>
      <c r="C68" s="232">
        <v>302.33408714676767</v>
      </c>
      <c r="D68" s="232">
        <v>300.38502988090181</v>
      </c>
      <c r="E68" s="232">
        <v>327.34415916399439</v>
      </c>
      <c r="F68" s="232">
        <v>348.56426004354421</v>
      </c>
      <c r="G68" s="232">
        <v>329.84847451256741</v>
      </c>
      <c r="H68" s="232">
        <v>338.85141965020563</v>
      </c>
      <c r="I68" s="232">
        <v>340.63722736589892</v>
      </c>
      <c r="J68" s="232">
        <v>342.8546446052132</v>
      </c>
      <c r="K68" s="232">
        <v>263.90616803225032</v>
      </c>
      <c r="L68" s="232">
        <v>280.77967363949432</v>
      </c>
      <c r="M68" s="232">
        <v>279.80913158497282</v>
      </c>
      <c r="N68" s="232">
        <v>257.16845180597448</v>
      </c>
      <c r="O68" s="232">
        <v>246.2028499683704</v>
      </c>
      <c r="P68" s="232">
        <v>236.02630065027421</v>
      </c>
      <c r="Q68" s="232">
        <v>258.93308037110683</v>
      </c>
      <c r="R68" s="232">
        <v>253.3307766786443</v>
      </c>
      <c r="S68" s="232">
        <v>285.49953708401807</v>
      </c>
      <c r="T68" s="232">
        <v>309.46836398278361</v>
      </c>
      <c r="U68" s="232">
        <v>302.85240060898172</v>
      </c>
      <c r="V68" s="232">
        <v>294.47954099382969</v>
      </c>
      <c r="W68" s="232">
        <v>315.50663356284389</v>
      </c>
      <c r="DA68" s="71" t="s">
        <v>316</v>
      </c>
    </row>
    <row r="69" spans="1:105" ht="12" customHeight="1" x14ac:dyDescent="0.25">
      <c r="A69" s="18" t="s">
        <v>36</v>
      </c>
      <c r="B69" s="232">
        <v>192.20740305158739</v>
      </c>
      <c r="C69" s="232">
        <v>162.42987218034989</v>
      </c>
      <c r="D69" s="232">
        <v>152.56717254594739</v>
      </c>
      <c r="E69" s="232">
        <v>146.73495727449111</v>
      </c>
      <c r="F69" s="232">
        <v>143.23403833101341</v>
      </c>
      <c r="G69" s="232">
        <v>139.10299211070381</v>
      </c>
      <c r="H69" s="232">
        <v>158.36115455199911</v>
      </c>
      <c r="I69" s="232">
        <v>147.06588893193481</v>
      </c>
      <c r="J69" s="232">
        <v>140.37795594863721</v>
      </c>
      <c r="K69" s="232">
        <v>105.4066388027817</v>
      </c>
      <c r="L69" s="232">
        <v>116.5857840828277</v>
      </c>
      <c r="M69" s="232">
        <v>129.4310515853256</v>
      </c>
      <c r="N69" s="232">
        <v>148.01510458682301</v>
      </c>
      <c r="O69" s="232">
        <v>129.13271927970291</v>
      </c>
      <c r="P69" s="232">
        <v>135.0445044803939</v>
      </c>
      <c r="Q69" s="232">
        <v>130.92186765771851</v>
      </c>
      <c r="R69" s="232">
        <v>127.0945149763977</v>
      </c>
      <c r="S69" s="232">
        <v>122.72534890991911</v>
      </c>
      <c r="T69" s="232">
        <v>126.680102850758</v>
      </c>
      <c r="U69" s="232">
        <v>112.1384537640705</v>
      </c>
      <c r="V69" s="232">
        <v>103.69066588151161</v>
      </c>
      <c r="W69" s="232">
        <v>115.40681856797769</v>
      </c>
      <c r="DA69" s="71" t="s">
        <v>317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2022.8265825864701</v>
      </c>
      <c r="C71" s="263">
        <v>2067.4532755138061</v>
      </c>
      <c r="D71" s="263">
        <v>2030.641389657515</v>
      </c>
      <c r="E71" s="263">
        <v>2114.587164513302</v>
      </c>
      <c r="F71" s="263">
        <v>2217.9060529323838</v>
      </c>
      <c r="G71" s="263">
        <v>2156.363904783992</v>
      </c>
      <c r="H71" s="263">
        <v>2298.5871229340241</v>
      </c>
      <c r="I71" s="263">
        <v>2272.507099236811</v>
      </c>
      <c r="J71" s="263">
        <v>2247.6235198794479</v>
      </c>
      <c r="K71" s="263">
        <v>1722.689023563102</v>
      </c>
      <c r="L71" s="263">
        <v>1897.8532035178321</v>
      </c>
      <c r="M71" s="263">
        <v>2024.131624901433</v>
      </c>
      <c r="N71" s="263">
        <v>1943.8578196908641</v>
      </c>
      <c r="O71" s="263">
        <v>1813.7468398051719</v>
      </c>
      <c r="P71" s="263">
        <v>1790.2270730847861</v>
      </c>
      <c r="Q71" s="263">
        <v>1827.1058504313851</v>
      </c>
      <c r="R71" s="263">
        <v>1834.0425599028131</v>
      </c>
      <c r="S71" s="263">
        <v>1932.205922012871</v>
      </c>
      <c r="T71" s="263">
        <v>2031.5729686318521</v>
      </c>
      <c r="U71" s="263">
        <v>1931.7875834093099</v>
      </c>
      <c r="V71" s="263">
        <v>1795.235000672558</v>
      </c>
      <c r="W71" s="263">
        <v>1984.6954208040049</v>
      </c>
      <c r="DA71" s="70" t="s">
        <v>318</v>
      </c>
    </row>
    <row r="72" spans="1:105" ht="12" customHeight="1" x14ac:dyDescent="0.25">
      <c r="A72" s="57" t="s">
        <v>181</v>
      </c>
      <c r="B72" s="263">
        <v>1519.11027953446</v>
      </c>
      <c r="C72" s="263">
        <v>1559.796220363515</v>
      </c>
      <c r="D72" s="263">
        <v>1533.1047736035921</v>
      </c>
      <c r="E72" s="263">
        <v>1612.339260833958</v>
      </c>
      <c r="F72" s="263">
        <v>1676.973168370075</v>
      </c>
      <c r="G72" s="263">
        <v>1615.610723293144</v>
      </c>
      <c r="H72" s="263">
        <v>1708.506963531843</v>
      </c>
      <c r="I72" s="263">
        <v>1693.2510918276389</v>
      </c>
      <c r="J72" s="263">
        <v>1657.9559741427349</v>
      </c>
      <c r="K72" s="263">
        <v>1282.2844123266379</v>
      </c>
      <c r="L72" s="263">
        <v>1380.8637294724369</v>
      </c>
      <c r="M72" s="263">
        <v>1468.1079046051229</v>
      </c>
      <c r="N72" s="263">
        <v>1416.213442081812</v>
      </c>
      <c r="O72" s="263">
        <v>1313.8268169277881</v>
      </c>
      <c r="P72" s="263">
        <v>1289.036057443037</v>
      </c>
      <c r="Q72" s="263">
        <v>1320.512826817411</v>
      </c>
      <c r="R72" s="263">
        <v>1314.384808347723</v>
      </c>
      <c r="S72" s="263">
        <v>1397.205125792073</v>
      </c>
      <c r="T72" s="263">
        <v>1457.521229312257</v>
      </c>
      <c r="U72" s="263">
        <v>1378.2207334901191</v>
      </c>
      <c r="V72" s="263">
        <v>1296.2639771239651</v>
      </c>
      <c r="W72" s="263">
        <v>1439.769358683438</v>
      </c>
      <c r="DA72" s="70" t="s">
        <v>319</v>
      </c>
    </row>
    <row r="73" spans="1:105" ht="12" customHeight="1" x14ac:dyDescent="0.25">
      <c r="A73" s="60" t="s">
        <v>183</v>
      </c>
      <c r="B73" s="264">
        <v>805.53229697600261</v>
      </c>
      <c r="C73" s="264">
        <v>845.33543738029573</v>
      </c>
      <c r="D73" s="264">
        <v>815.16119843081776</v>
      </c>
      <c r="E73" s="264">
        <v>864.12925018914598</v>
      </c>
      <c r="F73" s="264">
        <v>904.76726163169394</v>
      </c>
      <c r="G73" s="264">
        <v>823.38808785965136</v>
      </c>
      <c r="H73" s="264">
        <v>848.80734147553062</v>
      </c>
      <c r="I73" s="264">
        <v>829.30673656659951</v>
      </c>
      <c r="J73" s="264">
        <v>805.92997178852875</v>
      </c>
      <c r="K73" s="264">
        <v>615.34897916754733</v>
      </c>
      <c r="L73" s="264">
        <v>629.39931937553206</v>
      </c>
      <c r="M73" s="264">
        <v>644.42839620355164</v>
      </c>
      <c r="N73" s="264">
        <v>620.30943993149594</v>
      </c>
      <c r="O73" s="264">
        <v>578.31485963318869</v>
      </c>
      <c r="P73" s="264">
        <v>563.21411135420055</v>
      </c>
      <c r="Q73" s="264">
        <v>608.4453073674772</v>
      </c>
      <c r="R73" s="264">
        <v>578.74843293852553</v>
      </c>
      <c r="S73" s="264">
        <v>637.00119018916996</v>
      </c>
      <c r="T73" s="264">
        <v>663.50471808521354</v>
      </c>
      <c r="U73" s="264">
        <v>625.71176250625763</v>
      </c>
      <c r="V73" s="264">
        <v>625.74179846914592</v>
      </c>
      <c r="W73" s="264">
        <v>671.33478230004323</v>
      </c>
      <c r="DA73" s="72" t="s">
        <v>320</v>
      </c>
    </row>
    <row r="74" spans="1:105" ht="12" customHeight="1" x14ac:dyDescent="0.25">
      <c r="A74" s="59" t="s">
        <v>33</v>
      </c>
      <c r="B74" s="232">
        <v>49.445040921509509</v>
      </c>
      <c r="C74" s="232">
        <v>57.544325050087757</v>
      </c>
      <c r="D74" s="232">
        <v>52.372955958333897</v>
      </c>
      <c r="E74" s="232">
        <v>49.04473338654585</v>
      </c>
      <c r="F74" s="232">
        <v>46.38750996889403</v>
      </c>
      <c r="G74" s="232">
        <v>41.852079040742026</v>
      </c>
      <c r="H74" s="232">
        <v>46.733743492095222</v>
      </c>
      <c r="I74" s="232">
        <v>44.438248926414623</v>
      </c>
      <c r="J74" s="232">
        <v>45.681149612387479</v>
      </c>
      <c r="K74" s="232">
        <v>36.82475130448239</v>
      </c>
      <c r="L74" s="232">
        <v>41.266811492966688</v>
      </c>
      <c r="M74" s="232">
        <v>40.559699567380413</v>
      </c>
      <c r="N74" s="232">
        <v>42.60412923006686</v>
      </c>
      <c r="O74" s="232">
        <v>32.096305327214317</v>
      </c>
      <c r="P74" s="232">
        <v>28.538076193123789</v>
      </c>
      <c r="Q74" s="232">
        <v>32.411605724361259</v>
      </c>
      <c r="R74" s="232">
        <v>33.387122212257488</v>
      </c>
      <c r="S74" s="232">
        <v>35.054122171021433</v>
      </c>
      <c r="T74" s="232">
        <v>34.696884779436537</v>
      </c>
      <c r="U74" s="232">
        <v>23.950309140759071</v>
      </c>
      <c r="V74" s="232">
        <v>26.625180698532969</v>
      </c>
      <c r="W74" s="232">
        <v>27.57816345780908</v>
      </c>
      <c r="DA74" s="71" t="s">
        <v>321</v>
      </c>
    </row>
    <row r="75" spans="1:105" ht="12" customHeight="1" x14ac:dyDescent="0.25">
      <c r="A75" s="59" t="s">
        <v>160</v>
      </c>
      <c r="B75" s="232">
        <v>38.136459285747101</v>
      </c>
      <c r="C75" s="232">
        <v>44.319891291263048</v>
      </c>
      <c r="D75" s="232">
        <v>38.178553515524193</v>
      </c>
      <c r="E75" s="232">
        <v>36.450456979883128</v>
      </c>
      <c r="F75" s="232">
        <v>32.959283846660028</v>
      </c>
      <c r="G75" s="232">
        <v>32.523743752892329</v>
      </c>
      <c r="H75" s="232">
        <v>25.027347027595798</v>
      </c>
      <c r="I75" s="232">
        <v>23.656477007285819</v>
      </c>
      <c r="J75" s="232">
        <v>22.260293518010251</v>
      </c>
      <c r="K75" s="232">
        <v>21.509285946819041</v>
      </c>
      <c r="L75" s="232">
        <v>25.054312507117309</v>
      </c>
      <c r="M75" s="232">
        <v>21.911914469497649</v>
      </c>
      <c r="N75" s="232">
        <v>19.741375203328161</v>
      </c>
      <c r="O75" s="232">
        <v>17.049374052688641</v>
      </c>
      <c r="P75" s="232">
        <v>15.467897659178639</v>
      </c>
      <c r="Q75" s="232">
        <v>19.985081465331429</v>
      </c>
      <c r="R75" s="232">
        <v>15.00364764926938</v>
      </c>
      <c r="S75" s="232">
        <v>16.5767196926063</v>
      </c>
      <c r="T75" s="232">
        <v>14.088675417783911</v>
      </c>
      <c r="U75" s="232">
        <v>13.51176327225264</v>
      </c>
      <c r="V75" s="232">
        <v>12.3906788701642</v>
      </c>
      <c r="W75" s="232">
        <v>19.229007888501961</v>
      </c>
      <c r="DA75" s="71" t="s">
        <v>322</v>
      </c>
    </row>
    <row r="76" spans="1:105" ht="12" customHeight="1" x14ac:dyDescent="0.25">
      <c r="A76" s="59" t="s">
        <v>70</v>
      </c>
      <c r="B76" s="232">
        <v>49.214172445151043</v>
      </c>
      <c r="C76" s="232">
        <v>43.588876828243222</v>
      </c>
      <c r="D76" s="232">
        <v>42.349339357654948</v>
      </c>
      <c r="E76" s="232">
        <v>38.228407279922337</v>
      </c>
      <c r="F76" s="232">
        <v>34.909708513812483</v>
      </c>
      <c r="G76" s="232">
        <v>33.782887670986057</v>
      </c>
      <c r="H76" s="232">
        <v>45.877889031300789</v>
      </c>
      <c r="I76" s="232">
        <v>30.863824254632831</v>
      </c>
      <c r="J76" s="232">
        <v>24.46395853259434</v>
      </c>
      <c r="K76" s="232">
        <v>26.01485425837955</v>
      </c>
      <c r="L76" s="232">
        <v>12.82494020298064</v>
      </c>
      <c r="M76" s="232">
        <v>13.14935859464733</v>
      </c>
      <c r="N76" s="232">
        <v>12.408245367209039</v>
      </c>
      <c r="O76" s="232">
        <v>12.364939386143069</v>
      </c>
      <c r="P76" s="232">
        <v>16.110111680908489</v>
      </c>
      <c r="Q76" s="232">
        <v>14.34887350783751</v>
      </c>
      <c r="R76" s="232">
        <v>13.07054899670522</v>
      </c>
      <c r="S76" s="232">
        <v>11.339488050649519</v>
      </c>
      <c r="T76" s="232">
        <v>13.2672996632043</v>
      </c>
      <c r="U76" s="232">
        <v>12.16193872287635</v>
      </c>
      <c r="V76" s="232">
        <v>10.30462106781227</v>
      </c>
      <c r="W76" s="232">
        <v>13.98594671571146</v>
      </c>
      <c r="DA76" s="71" t="s">
        <v>323</v>
      </c>
    </row>
    <row r="77" spans="1:105" ht="12" customHeight="1" x14ac:dyDescent="0.25">
      <c r="A77" s="59" t="s">
        <v>162</v>
      </c>
      <c r="B77" s="232">
        <v>668.73662432359504</v>
      </c>
      <c r="C77" s="232">
        <v>699.88234421070172</v>
      </c>
      <c r="D77" s="232">
        <v>682.26034959930473</v>
      </c>
      <c r="E77" s="232">
        <v>740.40565254279477</v>
      </c>
      <c r="F77" s="232">
        <v>790.51075930232741</v>
      </c>
      <c r="G77" s="232">
        <v>715.22937739503095</v>
      </c>
      <c r="H77" s="232">
        <v>731.16836192453877</v>
      </c>
      <c r="I77" s="232">
        <v>730.34818637826629</v>
      </c>
      <c r="J77" s="232">
        <v>713.52457012553668</v>
      </c>
      <c r="K77" s="232">
        <v>531.0000876578664</v>
      </c>
      <c r="L77" s="232">
        <v>550.25325517246745</v>
      </c>
      <c r="M77" s="232">
        <v>568.80742357202632</v>
      </c>
      <c r="N77" s="232">
        <v>545.55569013089189</v>
      </c>
      <c r="O77" s="232">
        <v>516.80424086714265</v>
      </c>
      <c r="P77" s="232">
        <v>503.09802582098962</v>
      </c>
      <c r="Q77" s="232">
        <v>541.69974666994699</v>
      </c>
      <c r="R77" s="232">
        <v>517.28711408029335</v>
      </c>
      <c r="S77" s="232">
        <v>574.03086027489269</v>
      </c>
      <c r="T77" s="232">
        <v>601.45185822478879</v>
      </c>
      <c r="U77" s="232">
        <v>576.08775137036957</v>
      </c>
      <c r="V77" s="232">
        <v>576.42131783263653</v>
      </c>
      <c r="W77" s="232">
        <v>610.54166423802076</v>
      </c>
      <c r="DA77" s="71" t="s">
        <v>324</v>
      </c>
    </row>
    <row r="78" spans="1:105" ht="12" customHeight="1" x14ac:dyDescent="0.25">
      <c r="A78" s="60" t="s">
        <v>189</v>
      </c>
      <c r="B78" s="264">
        <v>713.57798255845705</v>
      </c>
      <c r="C78" s="264">
        <v>714.46078298321959</v>
      </c>
      <c r="D78" s="264">
        <v>717.94357517277422</v>
      </c>
      <c r="E78" s="264">
        <v>748.21001064481231</v>
      </c>
      <c r="F78" s="264">
        <v>772.20590673838035</v>
      </c>
      <c r="G78" s="264">
        <v>792.22263543349254</v>
      </c>
      <c r="H78" s="264">
        <v>859.69962205631259</v>
      </c>
      <c r="I78" s="264">
        <v>863.94435526103973</v>
      </c>
      <c r="J78" s="264">
        <v>852.0260023542063</v>
      </c>
      <c r="K78" s="264">
        <v>666.93543315909073</v>
      </c>
      <c r="L78" s="264">
        <v>751.46441009690466</v>
      </c>
      <c r="M78" s="264">
        <v>823.67950840157152</v>
      </c>
      <c r="N78" s="264">
        <v>795.90400215031627</v>
      </c>
      <c r="O78" s="264">
        <v>735.51195729459948</v>
      </c>
      <c r="P78" s="264">
        <v>725.82194608883628</v>
      </c>
      <c r="Q78" s="264">
        <v>712.06751944993448</v>
      </c>
      <c r="R78" s="264">
        <v>735.63637540919717</v>
      </c>
      <c r="S78" s="264">
        <v>760.20393560290279</v>
      </c>
      <c r="T78" s="264">
        <v>794.01651122704288</v>
      </c>
      <c r="U78" s="264">
        <v>752.50897098386122</v>
      </c>
      <c r="V78" s="264">
        <v>670.52217865481862</v>
      </c>
      <c r="W78" s="264">
        <v>768.43457638339498</v>
      </c>
      <c r="DA78" s="72" t="s">
        <v>325</v>
      </c>
    </row>
    <row r="79" spans="1:105" ht="12" customHeight="1" x14ac:dyDescent="0.25">
      <c r="A79" s="57" t="s">
        <v>191</v>
      </c>
      <c r="B79" s="263">
        <f t="shared" ref="B79:W79" si="1">B80+B84+B95</f>
        <v>598.74093040552282</v>
      </c>
      <c r="C79" s="263">
        <f t="shared" si="1"/>
        <v>601.11377202653409</v>
      </c>
      <c r="D79" s="263">
        <f t="shared" si="1"/>
        <v>581.43522915985272</v>
      </c>
      <c r="E79" s="263">
        <f t="shared" si="1"/>
        <v>613.28340439830549</v>
      </c>
      <c r="F79" s="263">
        <f t="shared" si="1"/>
        <v>630.89758045973281</v>
      </c>
      <c r="G79" s="263">
        <f t="shared" si="1"/>
        <v>611.39022532922013</v>
      </c>
      <c r="H79" s="263">
        <f t="shared" si="1"/>
        <v>657.05238801926441</v>
      </c>
      <c r="I79" s="263">
        <f t="shared" si="1"/>
        <v>634.44128632489492</v>
      </c>
      <c r="J79" s="263">
        <f t="shared" si="1"/>
        <v>618.64634068908003</v>
      </c>
      <c r="K79" s="263">
        <f t="shared" si="1"/>
        <v>552.10773939075148</v>
      </c>
      <c r="L79" s="263">
        <f t="shared" si="1"/>
        <v>559.96912049069374</v>
      </c>
      <c r="M79" s="263">
        <f t="shared" si="1"/>
        <v>558.1823640912653</v>
      </c>
      <c r="N79" s="263">
        <f t="shared" si="1"/>
        <v>552.05473538662932</v>
      </c>
      <c r="O79" s="263">
        <f t="shared" si="1"/>
        <v>486.86584610740516</v>
      </c>
      <c r="P79" s="263">
        <f t="shared" si="1"/>
        <v>486.86559829217123</v>
      </c>
      <c r="Q79" s="263">
        <f t="shared" si="1"/>
        <v>520.99750833749079</v>
      </c>
      <c r="R79" s="263">
        <f t="shared" si="1"/>
        <v>519.9615629185156</v>
      </c>
      <c r="S79" s="263">
        <f t="shared" si="1"/>
        <v>546.42770737597141</v>
      </c>
      <c r="T79" s="263">
        <f t="shared" si="1"/>
        <v>554.39044681804103</v>
      </c>
      <c r="U79" s="263">
        <f t="shared" si="1"/>
        <v>549.28641200397215</v>
      </c>
      <c r="V79" s="263">
        <f t="shared" si="1"/>
        <v>513.2245828301501</v>
      </c>
      <c r="W79" s="263">
        <f t="shared" si="1"/>
        <v>542.77932486726286</v>
      </c>
      <c r="DA79" s="70"/>
    </row>
    <row r="80" spans="1:105" ht="12" customHeight="1" x14ac:dyDescent="0.25">
      <c r="A80" s="60" t="s">
        <v>192</v>
      </c>
      <c r="B80" s="264">
        <v>199.24155866552891</v>
      </c>
      <c r="C80" s="264">
        <v>207.84615492743691</v>
      </c>
      <c r="D80" s="264">
        <v>198.56464406754361</v>
      </c>
      <c r="E80" s="264">
        <v>211.52425660598811</v>
      </c>
      <c r="F80" s="264">
        <v>221.59160855049581</v>
      </c>
      <c r="G80" s="264">
        <v>205.45145912654331</v>
      </c>
      <c r="H80" s="264">
        <v>212.35697414341959</v>
      </c>
      <c r="I80" s="264">
        <v>209.2694998921709</v>
      </c>
      <c r="J80" s="264">
        <v>204.79723967716069</v>
      </c>
      <c r="K80" s="264">
        <v>155.53787472966789</v>
      </c>
      <c r="L80" s="264">
        <v>162.32535070603441</v>
      </c>
      <c r="M80" s="264">
        <v>165.43328042946209</v>
      </c>
      <c r="N80" s="264">
        <v>158.86557866225931</v>
      </c>
      <c r="O80" s="264">
        <v>149.19191675466499</v>
      </c>
      <c r="P80" s="264">
        <v>146.73307067281979</v>
      </c>
      <c r="Q80" s="264">
        <v>158.2775285811226</v>
      </c>
      <c r="R80" s="264">
        <v>150.5324474414588</v>
      </c>
      <c r="S80" s="264">
        <v>166.159057838378</v>
      </c>
      <c r="T80" s="264">
        <v>174.6454709673429</v>
      </c>
      <c r="U80" s="264">
        <v>164.78593118430339</v>
      </c>
      <c r="V80" s="264">
        <v>162.99233695537899</v>
      </c>
      <c r="W80" s="264">
        <v>174.45091876439241</v>
      </c>
      <c r="DA80" s="72" t="s">
        <v>326</v>
      </c>
    </row>
    <row r="81" spans="1:105" ht="12" customHeight="1" x14ac:dyDescent="0.25">
      <c r="A81" s="59" t="s">
        <v>33</v>
      </c>
      <c r="B81" s="232">
        <v>13.103541311083109</v>
      </c>
      <c r="C81" s="232">
        <v>14.40962641931154</v>
      </c>
      <c r="D81" s="232">
        <v>13.561660750947411</v>
      </c>
      <c r="E81" s="232">
        <v>12.824137115991331</v>
      </c>
      <c r="F81" s="232">
        <v>12.39191600488423</v>
      </c>
      <c r="G81" s="232">
        <v>11.361163012174289</v>
      </c>
      <c r="H81" s="232">
        <v>12.91152067286361</v>
      </c>
      <c r="I81" s="232">
        <v>12.167345540986361</v>
      </c>
      <c r="J81" s="232">
        <v>12.099736227218379</v>
      </c>
      <c r="K81" s="232">
        <v>9.4837363064619407</v>
      </c>
      <c r="L81" s="232">
        <v>10.681118061888091</v>
      </c>
      <c r="M81" s="232">
        <v>10.437791055992029</v>
      </c>
      <c r="N81" s="232">
        <v>10.84285232920263</v>
      </c>
      <c r="O81" s="232">
        <v>8.6021817103481304</v>
      </c>
      <c r="P81" s="232">
        <v>7.5907584539411284</v>
      </c>
      <c r="Q81" s="232">
        <v>8.3925462079653848</v>
      </c>
      <c r="R81" s="232">
        <v>8.6284117880477318</v>
      </c>
      <c r="S81" s="232">
        <v>9.1444897679074195</v>
      </c>
      <c r="T81" s="232">
        <v>9.1165632121157092</v>
      </c>
      <c r="U81" s="232">
        <v>6.3766025394213974</v>
      </c>
      <c r="V81" s="232">
        <v>7.133599850912435</v>
      </c>
      <c r="W81" s="232">
        <v>7.4172258409595617</v>
      </c>
      <c r="DA81" s="71" t="s">
        <v>327</v>
      </c>
    </row>
    <row r="82" spans="1:105" ht="12" customHeight="1" x14ac:dyDescent="0.25">
      <c r="A82" s="59" t="s">
        <v>160</v>
      </c>
      <c r="B82" s="232">
        <v>9.9767423475916726</v>
      </c>
      <c r="C82" s="232">
        <v>10.939674446488169</v>
      </c>
      <c r="D82" s="232">
        <v>9.2881754063565367</v>
      </c>
      <c r="E82" s="232">
        <v>8.7286244697648172</v>
      </c>
      <c r="F82" s="232">
        <v>7.9843137105384701</v>
      </c>
      <c r="G82" s="232">
        <v>7.7221950287261372</v>
      </c>
      <c r="H82" s="232">
        <v>6.083918330923539</v>
      </c>
      <c r="I82" s="232">
        <v>5.6135063251853801</v>
      </c>
      <c r="J82" s="232">
        <v>5.0854532032231656</v>
      </c>
      <c r="K82" s="232">
        <v>4.9646684653888773</v>
      </c>
      <c r="L82" s="232">
        <v>5.973519588317953</v>
      </c>
      <c r="M82" s="232">
        <v>5.1075742944859153</v>
      </c>
      <c r="N82" s="232">
        <v>4.4068624837857842</v>
      </c>
      <c r="O82" s="232">
        <v>3.8912075165279321</v>
      </c>
      <c r="P82" s="232">
        <v>3.6463458820600789</v>
      </c>
      <c r="Q82" s="232">
        <v>4.4780691881952048</v>
      </c>
      <c r="R82" s="232">
        <v>3.4835651127084102</v>
      </c>
      <c r="S82" s="232">
        <v>3.9257165086309298</v>
      </c>
      <c r="T82" s="232">
        <v>3.5141611746369019</v>
      </c>
      <c r="U82" s="232">
        <v>3.3615119833301499</v>
      </c>
      <c r="V82" s="232">
        <v>3.0521242844206311</v>
      </c>
      <c r="W82" s="232">
        <v>4.9514537082068646</v>
      </c>
      <c r="DA82" s="71" t="s">
        <v>328</v>
      </c>
    </row>
    <row r="83" spans="1:105" ht="12" customHeight="1" x14ac:dyDescent="0.25">
      <c r="A83" s="59" t="s">
        <v>162</v>
      </c>
      <c r="B83" s="232">
        <v>176.16127500685411</v>
      </c>
      <c r="C83" s="232">
        <v>182.49685406163721</v>
      </c>
      <c r="D83" s="232">
        <v>175.7148079102397</v>
      </c>
      <c r="E83" s="232">
        <v>189.971495020232</v>
      </c>
      <c r="F83" s="232">
        <v>201.2153788350731</v>
      </c>
      <c r="G83" s="232">
        <v>186.36810108564279</v>
      </c>
      <c r="H83" s="232">
        <v>193.36153513963251</v>
      </c>
      <c r="I83" s="232">
        <v>191.4886480259992</v>
      </c>
      <c r="J83" s="232">
        <v>187.61205024671921</v>
      </c>
      <c r="K83" s="232">
        <v>141.08946995781699</v>
      </c>
      <c r="L83" s="232">
        <v>145.6707130558284</v>
      </c>
      <c r="M83" s="232">
        <v>149.88791507898421</v>
      </c>
      <c r="N83" s="232">
        <v>143.61586384927091</v>
      </c>
      <c r="O83" s="232">
        <v>136.69852752778891</v>
      </c>
      <c r="P83" s="232">
        <v>135.49596633681861</v>
      </c>
      <c r="Q83" s="232">
        <v>145.40691318496201</v>
      </c>
      <c r="R83" s="232">
        <v>138.42047054070269</v>
      </c>
      <c r="S83" s="232">
        <v>153.0888515618397</v>
      </c>
      <c r="T83" s="232">
        <v>162.0147465805903</v>
      </c>
      <c r="U83" s="232">
        <v>155.04781666155179</v>
      </c>
      <c r="V83" s="232">
        <v>152.80661282004601</v>
      </c>
      <c r="W83" s="232">
        <v>162.082239215226</v>
      </c>
      <c r="DA83" s="71" t="s">
        <v>329</v>
      </c>
    </row>
    <row r="84" spans="1:105" ht="12" customHeight="1" x14ac:dyDescent="0.25">
      <c r="A84" s="60" t="s">
        <v>197</v>
      </c>
      <c r="B84" s="264">
        <v>231.87628575663831</v>
      </c>
      <c r="C84" s="264">
        <v>226.32420581470089</v>
      </c>
      <c r="D84" s="264">
        <v>215.78026497803469</v>
      </c>
      <c r="E84" s="264">
        <v>230.50020231051661</v>
      </c>
      <c r="F84" s="264">
        <v>231.37208901323561</v>
      </c>
      <c r="G84" s="264">
        <v>223.9600202201454</v>
      </c>
      <c r="H84" s="264">
        <v>243.80080065315059</v>
      </c>
      <c r="I84" s="264">
        <v>226.27640260981499</v>
      </c>
      <c r="J84" s="264">
        <v>216.81988333035281</v>
      </c>
      <c r="K84" s="264">
        <v>240.17164846916671</v>
      </c>
      <c r="L84" s="264">
        <v>221.66587912952201</v>
      </c>
      <c r="M84" s="264">
        <v>201.55406479819811</v>
      </c>
      <c r="N84" s="264">
        <v>209.5494387987226</v>
      </c>
      <c r="O84" s="264">
        <v>167.59791256898399</v>
      </c>
      <c r="P84" s="264">
        <v>171.07754404145251</v>
      </c>
      <c r="Q84" s="264">
        <v>196.96241800090391</v>
      </c>
      <c r="R84" s="264">
        <v>197.4113518340296</v>
      </c>
      <c r="S84" s="264">
        <v>203.3469026477633</v>
      </c>
      <c r="T84" s="264">
        <v>192.6751472935417</v>
      </c>
      <c r="U84" s="264">
        <v>206.50356134013339</v>
      </c>
      <c r="V84" s="264">
        <v>192.61776555072831</v>
      </c>
      <c r="W84" s="264">
        <v>188.40437427684739</v>
      </c>
      <c r="DA84" s="72" t="s">
        <v>330</v>
      </c>
    </row>
    <row r="85" spans="1:105" ht="12" customHeight="1" x14ac:dyDescent="0.25">
      <c r="A85" s="64" t="s">
        <v>30</v>
      </c>
      <c r="B85" s="231">
        <v>8.8777069218481675</v>
      </c>
      <c r="C85" s="231">
        <v>7.7724852053460616</v>
      </c>
      <c r="D85" s="231">
        <v>7.6066972824699004</v>
      </c>
      <c r="E85" s="231">
        <v>9.6138674419029861</v>
      </c>
      <c r="F85" s="231">
        <v>11.85166275927976</v>
      </c>
      <c r="G85" s="231">
        <v>12.31838621650528</v>
      </c>
      <c r="H85" s="231">
        <v>13.104654666225221</v>
      </c>
      <c r="I85" s="231">
        <v>13.56290742718623</v>
      </c>
      <c r="J85" s="231">
        <v>10.758687754563759</v>
      </c>
      <c r="K85" s="231">
        <v>8.364747632205221</v>
      </c>
      <c r="L85" s="231">
        <v>7.970466242016923</v>
      </c>
      <c r="M85" s="231">
        <v>14.22586619207514</v>
      </c>
      <c r="N85" s="231">
        <v>11.214067014853709</v>
      </c>
      <c r="O85" s="231">
        <v>11.349525168959291</v>
      </c>
      <c r="P85" s="231">
        <v>10.848748357037669</v>
      </c>
      <c r="Q85" s="231">
        <v>10.35279278946232</v>
      </c>
      <c r="R85" s="231">
        <v>10.687691867965039</v>
      </c>
      <c r="S85" s="231">
        <v>10.538368850050279</v>
      </c>
      <c r="T85" s="231">
        <v>10.20876902784201</v>
      </c>
      <c r="U85" s="231">
        <v>9.6511109718889969</v>
      </c>
      <c r="V85" s="231">
        <v>7.6329902610566158</v>
      </c>
      <c r="W85" s="231">
        <v>9.539945993451278</v>
      </c>
      <c r="DA85" s="73" t="s">
        <v>331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8.4261264565988564E-2</v>
      </c>
      <c r="W86" s="231">
        <v>0.130944184609185</v>
      </c>
      <c r="DA86" s="73" t="s">
        <v>332</v>
      </c>
    </row>
    <row r="87" spans="1:105" ht="12" customHeight="1" x14ac:dyDescent="0.25">
      <c r="A87" s="64" t="s">
        <v>33</v>
      </c>
      <c r="B87" s="231">
        <v>5.2337026848877581</v>
      </c>
      <c r="C87" s="231">
        <v>7.360327640224102</v>
      </c>
      <c r="D87" s="231">
        <v>6.4608225299729352</v>
      </c>
      <c r="E87" s="231">
        <v>5.9614351138466661</v>
      </c>
      <c r="F87" s="231">
        <v>5.5852206005756484</v>
      </c>
      <c r="G87" s="231">
        <v>5.0821139579011607</v>
      </c>
      <c r="H87" s="231">
        <v>5.2024586715888912</v>
      </c>
      <c r="I87" s="231">
        <v>4.5054336204150296</v>
      </c>
      <c r="J87" s="231">
        <v>4.5250842015942636</v>
      </c>
      <c r="K87" s="231">
        <v>2.9652209127040638</v>
      </c>
      <c r="L87" s="231">
        <v>3.403214859559478</v>
      </c>
      <c r="M87" s="231">
        <v>3.982804199703049</v>
      </c>
      <c r="N87" s="231">
        <v>3.6611469246043682</v>
      </c>
      <c r="O87" s="231">
        <v>4.1261166873027477</v>
      </c>
      <c r="P87" s="231">
        <v>3.2391666117306488</v>
      </c>
      <c r="Q87" s="231">
        <v>3.55909173281563</v>
      </c>
      <c r="R87" s="231">
        <v>3.7762247942726712</v>
      </c>
      <c r="S87" s="231">
        <v>4.3544230481805881</v>
      </c>
      <c r="T87" s="231">
        <v>4.5583391897687422</v>
      </c>
      <c r="U87" s="231">
        <v>3.6577494968054429</v>
      </c>
      <c r="V87" s="231">
        <v>3.337329427702814</v>
      </c>
      <c r="W87" s="231">
        <v>3.7177251260463771</v>
      </c>
      <c r="DA87" s="73" t="s">
        <v>333</v>
      </c>
    </row>
    <row r="88" spans="1:105" ht="12" customHeight="1" x14ac:dyDescent="0.25">
      <c r="A88" s="64" t="s">
        <v>160</v>
      </c>
      <c r="B88" s="231">
        <v>3.3323012307934778</v>
      </c>
      <c r="C88" s="231">
        <v>5.2392789624437199</v>
      </c>
      <c r="D88" s="231">
        <v>3.9695186900436989</v>
      </c>
      <c r="E88" s="231">
        <v>2.9842717932545102</v>
      </c>
      <c r="F88" s="231">
        <v>2.3910409742104788</v>
      </c>
      <c r="G88" s="231">
        <v>2.456731143546675</v>
      </c>
      <c r="H88" s="231">
        <v>2.0506403501406361</v>
      </c>
      <c r="I88" s="231">
        <v>2.071239836840562</v>
      </c>
      <c r="J88" s="231">
        <v>1.879224275552924</v>
      </c>
      <c r="K88" s="231">
        <v>1.462495130083272</v>
      </c>
      <c r="L88" s="231">
        <v>1.9769639406816211</v>
      </c>
      <c r="M88" s="231">
        <v>1.988991151711047</v>
      </c>
      <c r="N88" s="231">
        <v>1.706438253391009</v>
      </c>
      <c r="O88" s="231">
        <v>2.2183789137433569</v>
      </c>
      <c r="P88" s="231">
        <v>1.811573874316458</v>
      </c>
      <c r="Q88" s="231">
        <v>2.0465913411675749</v>
      </c>
      <c r="R88" s="231">
        <v>1.9985507103002449</v>
      </c>
      <c r="S88" s="231">
        <v>2.3070410157318868</v>
      </c>
      <c r="T88" s="231">
        <v>2.2822975885566579</v>
      </c>
      <c r="U88" s="231">
        <v>1.9194869751661841</v>
      </c>
      <c r="V88" s="231">
        <v>1.693902960968958</v>
      </c>
      <c r="W88" s="231">
        <v>2.7407564651423861</v>
      </c>
      <c r="DA88" s="73" t="s">
        <v>334</v>
      </c>
    </row>
    <row r="89" spans="1:105" ht="12" customHeight="1" x14ac:dyDescent="0.25">
      <c r="A89" s="64" t="s">
        <v>70</v>
      </c>
      <c r="B89" s="231">
        <v>3.730214453985337</v>
      </c>
      <c r="C89" s="231">
        <v>4.0270920004544672</v>
      </c>
      <c r="D89" s="231">
        <v>4.2177046691622664</v>
      </c>
      <c r="E89" s="231">
        <v>4.0250126887300786</v>
      </c>
      <c r="F89" s="231">
        <v>3.686837858826594</v>
      </c>
      <c r="G89" s="231">
        <v>3.437347103104011</v>
      </c>
      <c r="H89" s="231">
        <v>4.4574705443363323</v>
      </c>
      <c r="I89" s="231">
        <v>3.1211487848446029</v>
      </c>
      <c r="J89" s="231">
        <v>2.5496000392264002</v>
      </c>
      <c r="K89" s="231">
        <v>1.7496782103758839</v>
      </c>
      <c r="L89" s="231">
        <v>1.0953528078529891</v>
      </c>
      <c r="M89" s="231">
        <v>1.437824049746228</v>
      </c>
      <c r="N89" s="231">
        <v>1.2572044936222231</v>
      </c>
      <c r="O89" s="231">
        <v>1.4887802607240059</v>
      </c>
      <c r="P89" s="231">
        <v>2.006203129590244</v>
      </c>
      <c r="Q89" s="231">
        <v>1.533266589471489</v>
      </c>
      <c r="R89" s="231">
        <v>1.432594066925349</v>
      </c>
      <c r="S89" s="231">
        <v>1.431062675281545</v>
      </c>
      <c r="T89" s="231">
        <v>1.946917082456435</v>
      </c>
      <c r="U89" s="231">
        <v>1.565793763708087</v>
      </c>
      <c r="V89" s="231">
        <v>1.2242425428400761</v>
      </c>
      <c r="W89" s="231">
        <v>2.034447581126885</v>
      </c>
      <c r="DA89" s="73" t="s">
        <v>335</v>
      </c>
    </row>
    <row r="90" spans="1:105" ht="12" customHeight="1" x14ac:dyDescent="0.25">
      <c r="A90" s="64" t="s">
        <v>34</v>
      </c>
      <c r="B90" s="231">
        <v>76.063864203426832</v>
      </c>
      <c r="C90" s="231">
        <v>64.485526920049097</v>
      </c>
      <c r="D90" s="231">
        <v>59.478773426017938</v>
      </c>
      <c r="E90" s="231">
        <v>65.219971092396719</v>
      </c>
      <c r="F90" s="231">
        <v>66.207046917945263</v>
      </c>
      <c r="G90" s="231">
        <v>63.371506061994012</v>
      </c>
      <c r="H90" s="231">
        <v>76.989063966437541</v>
      </c>
      <c r="I90" s="231">
        <v>62.207706054115533</v>
      </c>
      <c r="J90" s="231">
        <v>56.96462076493448</v>
      </c>
      <c r="K90" s="231">
        <v>53.292045357626783</v>
      </c>
      <c r="L90" s="231">
        <v>80.710663180588725</v>
      </c>
      <c r="M90" s="231">
        <v>42.416149765641677</v>
      </c>
      <c r="N90" s="231">
        <v>36.736104438687093</v>
      </c>
      <c r="O90" s="231">
        <v>4.7418195638400942</v>
      </c>
      <c r="P90" s="231">
        <v>6.6434378071853404</v>
      </c>
      <c r="Q90" s="231">
        <v>3.789965395401989</v>
      </c>
      <c r="R90" s="231">
        <v>3.861752897448</v>
      </c>
      <c r="S90" s="231">
        <v>1.6612257261666461</v>
      </c>
      <c r="T90" s="231">
        <v>1.896504199197099</v>
      </c>
      <c r="U90" s="231">
        <v>1.3048922857610541</v>
      </c>
      <c r="V90" s="231">
        <v>1.011955235460442</v>
      </c>
      <c r="W90" s="231">
        <v>4.6893912901725683</v>
      </c>
      <c r="DA90" s="73" t="s">
        <v>336</v>
      </c>
    </row>
    <row r="91" spans="1:105" ht="12" customHeight="1" x14ac:dyDescent="0.25">
      <c r="A91" s="64" t="s">
        <v>162</v>
      </c>
      <c r="B91" s="231">
        <v>60.05655205538104</v>
      </c>
      <c r="C91" s="231">
        <v>68.829206315865704</v>
      </c>
      <c r="D91" s="231">
        <v>70.976723544311128</v>
      </c>
      <c r="E91" s="231">
        <v>75.043479302057918</v>
      </c>
      <c r="F91" s="231">
        <v>75.104060873792733</v>
      </c>
      <c r="G91" s="231">
        <v>70.993000954360795</v>
      </c>
      <c r="H91" s="231">
        <v>78.47157402139392</v>
      </c>
      <c r="I91" s="231">
        <v>82.543629849948672</v>
      </c>
      <c r="J91" s="231">
        <v>83.342235679864544</v>
      </c>
      <c r="K91" s="231">
        <v>45.365528085077358</v>
      </c>
      <c r="L91" s="231">
        <v>63.317447080614073</v>
      </c>
      <c r="M91" s="231">
        <v>65.306847953954659</v>
      </c>
      <c r="N91" s="231">
        <v>53.058707656860541</v>
      </c>
      <c r="O91" s="231">
        <v>57.588884678891901</v>
      </c>
      <c r="P91" s="231">
        <v>56.249977700155704</v>
      </c>
      <c r="Q91" s="231">
        <v>56.778979898124959</v>
      </c>
      <c r="R91" s="231">
        <v>54.499023247334378</v>
      </c>
      <c r="S91" s="231">
        <v>61.406193108595161</v>
      </c>
      <c r="T91" s="231">
        <v>73.337771843888277</v>
      </c>
      <c r="U91" s="231">
        <v>64.071262359496401</v>
      </c>
      <c r="V91" s="231">
        <v>62.946338251340329</v>
      </c>
      <c r="W91" s="231">
        <v>75.153297467191976</v>
      </c>
      <c r="DA91" s="73" t="s">
        <v>337</v>
      </c>
    </row>
    <row r="92" spans="1:105" ht="12" customHeight="1" x14ac:dyDescent="0.25">
      <c r="A92" s="64" t="s">
        <v>36</v>
      </c>
      <c r="B92" s="231">
        <v>47.31858596804134</v>
      </c>
      <c r="C92" s="231">
        <v>37.676034559119401</v>
      </c>
      <c r="D92" s="231">
        <v>35.534480624939278</v>
      </c>
      <c r="E92" s="231">
        <v>35.10381593213932</v>
      </c>
      <c r="F92" s="231">
        <v>37.795319878353062</v>
      </c>
      <c r="G92" s="231">
        <v>36.986937158645723</v>
      </c>
      <c r="H92" s="231">
        <v>40.852041511048299</v>
      </c>
      <c r="I92" s="231">
        <v>38.000335118585497</v>
      </c>
      <c r="J92" s="231">
        <v>35.490813521377063</v>
      </c>
      <c r="K92" s="231">
        <v>25.052488942856179</v>
      </c>
      <c r="L92" s="231">
        <v>26.257862261322192</v>
      </c>
      <c r="M92" s="231">
        <v>30.80264561852545</v>
      </c>
      <c r="N92" s="231">
        <v>34.268255229110281</v>
      </c>
      <c r="O92" s="231">
        <v>33.729417816421567</v>
      </c>
      <c r="P92" s="231">
        <v>34.29584888559198</v>
      </c>
      <c r="Q92" s="231">
        <v>29.872556249741379</v>
      </c>
      <c r="R92" s="231">
        <v>28.467454207993779</v>
      </c>
      <c r="S92" s="231">
        <v>28.531840933030612</v>
      </c>
      <c r="T92" s="231">
        <v>31.635368413418721</v>
      </c>
      <c r="U92" s="231">
        <v>26.791269046489639</v>
      </c>
      <c r="V92" s="231">
        <v>24.90814363823376</v>
      </c>
      <c r="W92" s="231">
        <v>28.4487149112582</v>
      </c>
      <c r="DA92" s="73" t="s">
        <v>338</v>
      </c>
    </row>
    <row r="93" spans="1:105" ht="12" customHeight="1" x14ac:dyDescent="0.25">
      <c r="A93" s="64" t="s">
        <v>73</v>
      </c>
      <c r="B93" s="231">
        <v>0.52772080694831836</v>
      </c>
      <c r="C93" s="231">
        <v>0.64226401316156156</v>
      </c>
      <c r="D93" s="231">
        <v>0.41107731067190389</v>
      </c>
      <c r="E93" s="231">
        <v>0.38633429329177649</v>
      </c>
      <c r="F93" s="231">
        <v>1.370917771875295</v>
      </c>
      <c r="G93" s="231">
        <v>1.866917810833373</v>
      </c>
      <c r="H93" s="231">
        <v>4.2342393751658722</v>
      </c>
      <c r="I93" s="231">
        <v>2.9198056613895642</v>
      </c>
      <c r="J93" s="231">
        <v>4.6345908273857424</v>
      </c>
      <c r="K93" s="231">
        <v>5.2154035804952246</v>
      </c>
      <c r="L93" s="231">
        <v>5.6153495071906132</v>
      </c>
      <c r="M93" s="231">
        <v>4.436850038508342</v>
      </c>
      <c r="N93" s="231">
        <v>4.2769484560882098</v>
      </c>
      <c r="O93" s="231">
        <v>3.5480141929263258</v>
      </c>
      <c r="P93" s="231">
        <v>2.962704551777386</v>
      </c>
      <c r="Q93" s="231">
        <v>1.763403028285057</v>
      </c>
      <c r="R93" s="231">
        <v>0.25515825227546701</v>
      </c>
      <c r="S93" s="231">
        <v>0.2971458096205789</v>
      </c>
      <c r="T93" s="231">
        <v>0.36596487108307851</v>
      </c>
      <c r="U93" s="231">
        <v>0.34104176833787703</v>
      </c>
      <c r="V93" s="231">
        <v>0.90573328306473577</v>
      </c>
      <c r="W93" s="231">
        <v>0.47800089432397708</v>
      </c>
      <c r="DA93" s="73" t="s">
        <v>339</v>
      </c>
    </row>
    <row r="94" spans="1:105" ht="12" customHeight="1" x14ac:dyDescent="0.25">
      <c r="A94" s="64" t="s">
        <v>79</v>
      </c>
      <c r="B94" s="231">
        <v>26.735637431326008</v>
      </c>
      <c r="C94" s="231">
        <v>30.291990198036832</v>
      </c>
      <c r="D94" s="231">
        <v>27.124466900445672</v>
      </c>
      <c r="E94" s="231">
        <v>32.162014652896588</v>
      </c>
      <c r="F94" s="231">
        <v>27.379981378376758</v>
      </c>
      <c r="G94" s="231">
        <v>27.44707981325438</v>
      </c>
      <c r="H94" s="231">
        <v>18.438657546813889</v>
      </c>
      <c r="I94" s="231">
        <v>17.344196256489319</v>
      </c>
      <c r="J94" s="231">
        <v>16.675026265853631</v>
      </c>
      <c r="K94" s="231">
        <v>96.704040617742749</v>
      </c>
      <c r="L94" s="231">
        <v>31.31855924969534</v>
      </c>
      <c r="M94" s="231">
        <v>36.956085828332483</v>
      </c>
      <c r="N94" s="231">
        <v>63.370566331505188</v>
      </c>
      <c r="O94" s="231">
        <v>48.806975286174684</v>
      </c>
      <c r="P94" s="231">
        <v>53.0198831240671</v>
      </c>
      <c r="Q94" s="231">
        <v>87.265770976433487</v>
      </c>
      <c r="R94" s="231">
        <v>92.432901789514645</v>
      </c>
      <c r="S94" s="231">
        <v>92.819601481106048</v>
      </c>
      <c r="T94" s="231">
        <v>66.443215077330692</v>
      </c>
      <c r="U94" s="231">
        <v>97.200954672479767</v>
      </c>
      <c r="V94" s="231">
        <v>88.872868685494623</v>
      </c>
      <c r="W94" s="231">
        <v>61.471150363524622</v>
      </c>
      <c r="DA94" s="73" t="s">
        <v>340</v>
      </c>
    </row>
    <row r="95" spans="1:105" ht="12" customHeight="1" x14ac:dyDescent="0.25">
      <c r="A95" s="61" t="s">
        <v>209</v>
      </c>
      <c r="B95" s="265">
        <v>167.62308598335559</v>
      </c>
      <c r="C95" s="265">
        <v>166.94341128439629</v>
      </c>
      <c r="D95" s="265">
        <v>167.09032011427439</v>
      </c>
      <c r="E95" s="265">
        <v>171.25894548180071</v>
      </c>
      <c r="F95" s="265">
        <v>177.93388289600139</v>
      </c>
      <c r="G95" s="265">
        <v>181.97874598253139</v>
      </c>
      <c r="H95" s="265">
        <v>200.89461322269429</v>
      </c>
      <c r="I95" s="265">
        <v>198.895383822909</v>
      </c>
      <c r="J95" s="265">
        <v>197.02921768156659</v>
      </c>
      <c r="K95" s="265">
        <v>156.3982161919169</v>
      </c>
      <c r="L95" s="265">
        <v>175.9778906551374</v>
      </c>
      <c r="M95" s="265">
        <v>191.1950188636051</v>
      </c>
      <c r="N95" s="265">
        <v>183.6397179256474</v>
      </c>
      <c r="O95" s="265">
        <v>170.07601678375619</v>
      </c>
      <c r="P95" s="265">
        <v>169.05498357789889</v>
      </c>
      <c r="Q95" s="265">
        <v>165.75756175546431</v>
      </c>
      <c r="R95" s="265">
        <v>172.01776364302719</v>
      </c>
      <c r="S95" s="265">
        <v>176.9217468898301</v>
      </c>
      <c r="T95" s="265">
        <v>187.0698285571564</v>
      </c>
      <c r="U95" s="265">
        <v>177.99691947953539</v>
      </c>
      <c r="V95" s="265">
        <v>157.6144803240428</v>
      </c>
      <c r="W95" s="265">
        <v>179.924031826023</v>
      </c>
      <c r="DA95" s="74" t="s">
        <v>341</v>
      </c>
    </row>
    <row r="96" spans="1:105" ht="12" hidden="1" customHeight="1" x14ac:dyDescent="0.25"/>
    <row r="98" spans="1:105" ht="15" customHeight="1" x14ac:dyDescent="0.25">
      <c r="A98" s="32" t="s">
        <v>342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2">SUM(B$101:B$105,B$109:B$110,B$112:B$114,B$107,B$106)</f>
        <v>1</v>
      </c>
      <c r="C100" s="234">
        <f t="shared" si="2"/>
        <v>0.99999999999999989</v>
      </c>
      <c r="D100" s="234">
        <f t="shared" si="2"/>
        <v>1.0000000000000002</v>
      </c>
      <c r="E100" s="234">
        <f t="shared" si="2"/>
        <v>0.99999999999999978</v>
      </c>
      <c r="F100" s="234">
        <f t="shared" si="2"/>
        <v>1</v>
      </c>
      <c r="G100" s="234">
        <f t="shared" si="2"/>
        <v>1.0000000000000004</v>
      </c>
      <c r="H100" s="234">
        <f t="shared" si="2"/>
        <v>1</v>
      </c>
      <c r="I100" s="234">
        <f t="shared" si="2"/>
        <v>0.99999999999999967</v>
      </c>
      <c r="J100" s="234">
        <f t="shared" si="2"/>
        <v>1</v>
      </c>
      <c r="K100" s="234">
        <f t="shared" si="2"/>
        <v>0.99999999999999967</v>
      </c>
      <c r="L100" s="234">
        <f t="shared" si="2"/>
        <v>0.99999999999999989</v>
      </c>
      <c r="M100" s="234">
        <f t="shared" si="2"/>
        <v>1</v>
      </c>
      <c r="N100" s="234">
        <f t="shared" si="2"/>
        <v>0.99999999999999989</v>
      </c>
      <c r="O100" s="234">
        <f t="shared" si="2"/>
        <v>1</v>
      </c>
      <c r="P100" s="234">
        <f t="shared" si="2"/>
        <v>1</v>
      </c>
      <c r="Q100" s="234">
        <f t="shared" si="2"/>
        <v>1.0000000000000002</v>
      </c>
      <c r="R100" s="234">
        <f t="shared" si="2"/>
        <v>1</v>
      </c>
      <c r="S100" s="234">
        <f t="shared" si="2"/>
        <v>1.0000000000000002</v>
      </c>
      <c r="T100" s="234">
        <f t="shared" si="2"/>
        <v>0.99999999999999944</v>
      </c>
      <c r="U100" s="234">
        <f t="shared" si="2"/>
        <v>1</v>
      </c>
      <c r="V100" s="234">
        <f t="shared" si="2"/>
        <v>1.0000000000000002</v>
      </c>
      <c r="W100" s="234">
        <f t="shared" si="2"/>
        <v>1</v>
      </c>
      <c r="DA100" s="95"/>
    </row>
    <row r="101" spans="1:105" ht="12" customHeight="1" x14ac:dyDescent="0.25">
      <c r="A101" s="55" t="s">
        <v>92</v>
      </c>
      <c r="B101" s="268">
        <f t="shared" ref="B101:W101" si="3">IF(B$6=0,0,B$6/B$5)</f>
        <v>2.0319133149554079E-3</v>
      </c>
      <c r="C101" s="268">
        <f t="shared" si="3"/>
        <v>2.1113462196622611E-3</v>
      </c>
      <c r="D101" s="268">
        <f t="shared" si="3"/>
        <v>2.1127732549459342E-3</v>
      </c>
      <c r="E101" s="268">
        <f t="shared" si="3"/>
        <v>2.0687819240332445E-3</v>
      </c>
      <c r="F101" s="268">
        <f t="shared" si="3"/>
        <v>2.1536367109294971E-3</v>
      </c>
      <c r="G101" s="268">
        <f t="shared" si="3"/>
        <v>2.1587987579249185E-3</v>
      </c>
      <c r="H101" s="268">
        <f t="shared" si="3"/>
        <v>2.1249768724686206E-3</v>
      </c>
      <c r="I101" s="268">
        <f t="shared" si="3"/>
        <v>2.1919962627710019E-3</v>
      </c>
      <c r="J101" s="268">
        <f t="shared" si="3"/>
        <v>2.2309621793850883E-3</v>
      </c>
      <c r="K101" s="268">
        <f t="shared" si="3"/>
        <v>2.181863909783679E-3</v>
      </c>
      <c r="L101" s="268">
        <f t="shared" si="3"/>
        <v>2.2815693864295873E-3</v>
      </c>
      <c r="M101" s="268">
        <f t="shared" si="3"/>
        <v>2.2263173507507928E-3</v>
      </c>
      <c r="N101" s="268">
        <f t="shared" si="3"/>
        <v>2.2341254443006687E-3</v>
      </c>
      <c r="O101" s="268">
        <f t="shared" si="3"/>
        <v>2.274885943699202E-3</v>
      </c>
      <c r="P101" s="268">
        <f t="shared" si="3"/>
        <v>2.3053777879967255E-3</v>
      </c>
      <c r="Q101" s="268">
        <f t="shared" si="3"/>
        <v>2.2662691921028961E-3</v>
      </c>
      <c r="R101" s="268">
        <f t="shared" si="3"/>
        <v>2.3114408020738202E-3</v>
      </c>
      <c r="S101" s="268">
        <f t="shared" si="3"/>
        <v>2.2956826154816616E-3</v>
      </c>
      <c r="T101" s="268">
        <f t="shared" si="3"/>
        <v>2.2992848364487874E-3</v>
      </c>
      <c r="U101" s="268">
        <f t="shared" si="3"/>
        <v>2.3094842120322096E-3</v>
      </c>
      <c r="V101" s="268">
        <f t="shared" si="3"/>
        <v>2.2949199353561891E-3</v>
      </c>
      <c r="W101" s="268">
        <f t="shared" si="3"/>
        <v>2.2873072539692217E-3</v>
      </c>
      <c r="DA101" s="76"/>
    </row>
    <row r="102" spans="1:105" ht="12" customHeight="1" x14ac:dyDescent="0.25">
      <c r="A102" s="202" t="s">
        <v>93</v>
      </c>
      <c r="B102" s="269">
        <f t="shared" ref="B102:W102" si="4">IF(B$7=0,0,B$7/B$5)</f>
        <v>2.8105907912939478E-4</v>
      </c>
      <c r="C102" s="269">
        <f t="shared" si="4"/>
        <v>2.9204642730274491E-4</v>
      </c>
      <c r="D102" s="269">
        <f t="shared" si="4"/>
        <v>2.9224381821492721E-4</v>
      </c>
      <c r="E102" s="269">
        <f t="shared" si="4"/>
        <v>2.8615883276550191E-4</v>
      </c>
      <c r="F102" s="269">
        <f t="shared" si="4"/>
        <v>2.9789614856989453E-4</v>
      </c>
      <c r="G102" s="269">
        <f t="shared" si="4"/>
        <v>2.9866010184108278E-4</v>
      </c>
      <c r="H102" s="269">
        <f t="shared" si="4"/>
        <v>2.9393185159594214E-4</v>
      </c>
      <c r="I102" s="269">
        <f t="shared" si="4"/>
        <v>3.0320213295271072E-4</v>
      </c>
      <c r="J102" s="269">
        <f t="shared" si="4"/>
        <v>3.0859199115206422E-4</v>
      </c>
      <c r="K102" s="269">
        <f t="shared" si="4"/>
        <v>3.018006018051609E-4</v>
      </c>
      <c r="L102" s="269">
        <f t="shared" si="4"/>
        <v>3.1559210031250321E-4</v>
      </c>
      <c r="M102" s="269">
        <f t="shared" si="4"/>
        <v>3.0803826684383902E-4</v>
      </c>
      <c r="N102" s="269">
        <f t="shared" si="4"/>
        <v>3.0906062939642148E-4</v>
      </c>
      <c r="O102" s="269">
        <f t="shared" si="4"/>
        <v>3.1491997997838613E-4</v>
      </c>
      <c r="P102" s="269">
        <f t="shared" si="4"/>
        <v>3.1905745335800622E-4</v>
      </c>
      <c r="Q102" s="269">
        <f t="shared" si="4"/>
        <v>3.1514609099674191E-4</v>
      </c>
      <c r="R102" s="269">
        <f t="shared" si="4"/>
        <v>3.1984442970464384E-4</v>
      </c>
      <c r="S102" s="269">
        <f t="shared" si="4"/>
        <v>3.1813339639250336E-4</v>
      </c>
      <c r="T102" s="269">
        <f t="shared" si="4"/>
        <v>3.1827740487136354E-4</v>
      </c>
      <c r="U102" s="269">
        <f t="shared" si="4"/>
        <v>3.1982972634941404E-4</v>
      </c>
      <c r="V102" s="269">
        <f t="shared" si="4"/>
        <v>3.1759788652485838E-4</v>
      </c>
      <c r="W102" s="269">
        <f t="shared" si="4"/>
        <v>3.169543902321832E-4</v>
      </c>
      <c r="DA102" s="77"/>
    </row>
    <row r="103" spans="1:105" ht="12" customHeight="1" x14ac:dyDescent="0.25">
      <c r="A103" s="202" t="s">
        <v>94</v>
      </c>
      <c r="B103" s="269">
        <f t="shared" ref="B103:W103" si="5">IF(B$8=0,0,B$8/B$5)</f>
        <v>3.8811302590820142E-2</v>
      </c>
      <c r="C103" s="269">
        <f t="shared" si="5"/>
        <v>4.0328539806381736E-2</v>
      </c>
      <c r="D103" s="269">
        <f t="shared" si="5"/>
        <v>4.0355797415156082E-2</v>
      </c>
      <c r="E103" s="269">
        <f t="shared" si="5"/>
        <v>3.9515524927713472E-2</v>
      </c>
      <c r="F103" s="269">
        <f t="shared" si="5"/>
        <v>4.1136324784808907E-2</v>
      </c>
      <c r="G103" s="269">
        <f t="shared" si="5"/>
        <v>4.123093932098653E-2</v>
      </c>
      <c r="H103" s="269">
        <f t="shared" si="5"/>
        <v>4.0583081698238058E-2</v>
      </c>
      <c r="I103" s="269">
        <f t="shared" si="5"/>
        <v>4.1867382557414741E-2</v>
      </c>
      <c r="J103" s="269">
        <f t="shared" si="5"/>
        <v>4.2609304458601713E-2</v>
      </c>
      <c r="K103" s="269">
        <f t="shared" si="5"/>
        <v>4.167548870876054E-2</v>
      </c>
      <c r="L103" s="269">
        <f t="shared" si="5"/>
        <v>4.3579949590818984E-2</v>
      </c>
      <c r="M103" s="269">
        <f t="shared" si="5"/>
        <v>4.2519916937366863E-2</v>
      </c>
      <c r="N103" s="269">
        <f t="shared" si="5"/>
        <v>4.2664387376531679E-2</v>
      </c>
      <c r="O103" s="269">
        <f t="shared" si="5"/>
        <v>4.3436836159112112E-2</v>
      </c>
      <c r="P103" s="269">
        <f t="shared" si="5"/>
        <v>4.401769591231721E-2</v>
      </c>
      <c r="Q103" s="269">
        <f t="shared" si="5"/>
        <v>4.3204407530164531E-2</v>
      </c>
      <c r="R103" s="269">
        <f t="shared" si="5"/>
        <v>4.4033922486070694E-2</v>
      </c>
      <c r="S103" s="269">
        <f t="shared" si="5"/>
        <v>4.3788516432847119E-2</v>
      </c>
      <c r="T103" s="269">
        <f t="shared" si="5"/>
        <v>4.3869669675365403E-2</v>
      </c>
      <c r="U103" s="269">
        <f t="shared" si="5"/>
        <v>4.4078151541684749E-2</v>
      </c>
      <c r="V103" s="269">
        <f t="shared" si="5"/>
        <v>4.3792998077758771E-2</v>
      </c>
      <c r="W103" s="269">
        <f t="shared" si="5"/>
        <v>4.3634730513320487E-2</v>
      </c>
      <c r="DA103" s="77"/>
    </row>
    <row r="104" spans="1:105" ht="12" customHeight="1" x14ac:dyDescent="0.25">
      <c r="A104" s="202" t="s">
        <v>95</v>
      </c>
      <c r="B104" s="269">
        <f t="shared" ref="B104:W104" si="6">IF(B$9=0,0,B$9/B$5)</f>
        <v>6.704093180516182E-4</v>
      </c>
      <c r="C104" s="269">
        <f t="shared" si="6"/>
        <v>6.966174043333646E-4</v>
      </c>
      <c r="D104" s="269">
        <f t="shared" si="6"/>
        <v>6.9708824024172821E-4</v>
      </c>
      <c r="E104" s="269">
        <f t="shared" si="6"/>
        <v>6.825737440079128E-4</v>
      </c>
      <c r="F104" s="269">
        <f t="shared" si="6"/>
        <v>7.1057072566939707E-4</v>
      </c>
      <c r="G104" s="269">
        <f t="shared" si="6"/>
        <v>7.1239298095162142E-4</v>
      </c>
      <c r="H104" s="269">
        <f t="shared" si="6"/>
        <v>7.0111470083969246E-4</v>
      </c>
      <c r="I104" s="269">
        <f t="shared" si="6"/>
        <v>7.2322707316293839E-4</v>
      </c>
      <c r="J104" s="269">
        <f t="shared" si="6"/>
        <v>7.3608348460147408E-4</v>
      </c>
      <c r="K104" s="269">
        <f t="shared" si="6"/>
        <v>7.1988400542156734E-4</v>
      </c>
      <c r="L104" s="269">
        <f t="shared" si="6"/>
        <v>7.5278082248172919E-4</v>
      </c>
      <c r="M104" s="269">
        <f t="shared" si="6"/>
        <v>7.3476268778887601E-4</v>
      </c>
      <c r="N104" s="269">
        <f t="shared" si="6"/>
        <v>7.3720132589941655E-4</v>
      </c>
      <c r="O104" s="269">
        <f t="shared" si="6"/>
        <v>7.5122801376003841E-4</v>
      </c>
      <c r="P104" s="269">
        <f t="shared" si="6"/>
        <v>7.6104671796263697E-4</v>
      </c>
      <c r="Q104" s="269">
        <f t="shared" si="6"/>
        <v>7.5171695789443178E-4</v>
      </c>
      <c r="R104" s="269">
        <f t="shared" si="6"/>
        <v>7.6292389011272852E-4</v>
      </c>
      <c r="S104" s="269">
        <f t="shared" si="6"/>
        <v>7.588425678529781E-4</v>
      </c>
      <c r="T104" s="269">
        <f t="shared" si="6"/>
        <v>7.5918607081472324E-4</v>
      </c>
      <c r="U104" s="269">
        <f t="shared" si="6"/>
        <v>7.6289473758132129E-4</v>
      </c>
      <c r="V104" s="269">
        <f t="shared" si="6"/>
        <v>7.5756521788695032E-4</v>
      </c>
      <c r="W104" s="269">
        <f t="shared" si="6"/>
        <v>7.5603028824839378E-4</v>
      </c>
      <c r="DA104" s="77"/>
    </row>
    <row r="105" spans="1:105" ht="12" customHeight="1" x14ac:dyDescent="0.25">
      <c r="A105" s="56" t="s">
        <v>96</v>
      </c>
      <c r="B105" s="270">
        <f t="shared" ref="B105:W105" si="7">IF(B$10=0,0,B$10/B$5)</f>
        <v>2.2756210118298342E-3</v>
      </c>
      <c r="C105" s="270">
        <f t="shared" si="7"/>
        <v>2.3389866706066383E-3</v>
      </c>
      <c r="D105" s="270">
        <f t="shared" si="7"/>
        <v>2.3401223009893272E-3</v>
      </c>
      <c r="E105" s="270">
        <f t="shared" si="7"/>
        <v>2.30775344134588E-3</v>
      </c>
      <c r="F105" s="270">
        <f t="shared" si="7"/>
        <v>2.3961190710481673E-3</v>
      </c>
      <c r="G105" s="270">
        <f t="shared" si="7"/>
        <v>2.4188453206900502E-3</v>
      </c>
      <c r="H105" s="270">
        <f t="shared" si="7"/>
        <v>2.3882290611626543E-3</v>
      </c>
      <c r="I105" s="270">
        <f t="shared" si="7"/>
        <v>2.4354529885122237E-3</v>
      </c>
      <c r="J105" s="270">
        <f t="shared" si="7"/>
        <v>2.4699442914300597E-3</v>
      </c>
      <c r="K105" s="270">
        <f t="shared" si="7"/>
        <v>2.4433130506889772E-3</v>
      </c>
      <c r="L105" s="270">
        <f t="shared" si="7"/>
        <v>2.5371395883547385E-3</v>
      </c>
      <c r="M105" s="270">
        <f t="shared" si="7"/>
        <v>2.5168387225374079E-3</v>
      </c>
      <c r="N105" s="270">
        <f t="shared" si="7"/>
        <v>2.5428624185437885E-3</v>
      </c>
      <c r="O105" s="270">
        <f t="shared" si="7"/>
        <v>2.6120942584481484E-3</v>
      </c>
      <c r="P105" s="270">
        <f t="shared" si="7"/>
        <v>3.0919925576326037E-3</v>
      </c>
      <c r="Q105" s="270">
        <f t="shared" si="7"/>
        <v>3.2469089603938284E-3</v>
      </c>
      <c r="R105" s="270">
        <f t="shared" si="7"/>
        <v>3.3911638537911792E-3</v>
      </c>
      <c r="S105" s="270">
        <f t="shared" si="7"/>
        <v>3.5425897367815794E-3</v>
      </c>
      <c r="T105" s="270">
        <f t="shared" si="7"/>
        <v>3.7853174883103187E-3</v>
      </c>
      <c r="U105" s="270">
        <f t="shared" si="7"/>
        <v>3.8549817977808513E-3</v>
      </c>
      <c r="V105" s="270">
        <f t="shared" si="7"/>
        <v>4.0247011143206808E-3</v>
      </c>
      <c r="W105" s="270">
        <f t="shared" si="7"/>
        <v>4.0663299471731451E-3</v>
      </c>
      <c r="DA105" s="78"/>
    </row>
    <row r="106" spans="1:105" ht="12" customHeight="1" x14ac:dyDescent="0.25">
      <c r="A106" s="203" t="s">
        <v>167</v>
      </c>
      <c r="B106" s="271">
        <f t="shared" ref="B106:W106" si="8">IF(B$16=0,0,B$16/B$5)</f>
        <v>0.17739924788228748</v>
      </c>
      <c r="C106" s="271">
        <f t="shared" si="8"/>
        <v>0.17969702985604549</v>
      </c>
      <c r="D106" s="271">
        <f t="shared" si="8"/>
        <v>0.17697403101198048</v>
      </c>
      <c r="E106" s="271">
        <f t="shared" si="8"/>
        <v>0.17591791077651608</v>
      </c>
      <c r="F106" s="271">
        <f t="shared" si="8"/>
        <v>0.17930532269063904</v>
      </c>
      <c r="G106" s="271">
        <f t="shared" si="8"/>
        <v>0.17865136977457127</v>
      </c>
      <c r="H106" s="271">
        <f t="shared" si="8"/>
        <v>0.17712216551430335</v>
      </c>
      <c r="I106" s="271">
        <f t="shared" si="8"/>
        <v>0.17862200197223546</v>
      </c>
      <c r="J106" s="271">
        <f t="shared" si="8"/>
        <v>0.1784342784207234</v>
      </c>
      <c r="K106" s="271">
        <f t="shared" si="8"/>
        <v>0.17579081280601105</v>
      </c>
      <c r="L106" s="271">
        <f t="shared" si="8"/>
        <v>0.17607912951799787</v>
      </c>
      <c r="M106" s="271">
        <f t="shared" si="8"/>
        <v>0.17653376901350212</v>
      </c>
      <c r="N106" s="271">
        <f t="shared" si="8"/>
        <v>0.17707258755148056</v>
      </c>
      <c r="O106" s="271">
        <f t="shared" si="8"/>
        <v>0.17880793068271225</v>
      </c>
      <c r="P106" s="271">
        <f t="shared" si="8"/>
        <v>0.17870295538560152</v>
      </c>
      <c r="Q106" s="271">
        <f t="shared" si="8"/>
        <v>0.17770258175679898</v>
      </c>
      <c r="R106" s="271">
        <f t="shared" si="8"/>
        <v>0.17803877081780478</v>
      </c>
      <c r="S106" s="271">
        <f t="shared" si="8"/>
        <v>0.17767652351490973</v>
      </c>
      <c r="T106" s="271">
        <f t="shared" si="8"/>
        <v>0.17893834885591509</v>
      </c>
      <c r="U106" s="271">
        <f t="shared" si="8"/>
        <v>0.17777669107799832</v>
      </c>
      <c r="V106" s="271">
        <f t="shared" si="8"/>
        <v>0.17785984458875245</v>
      </c>
      <c r="W106" s="271">
        <f t="shared" si="8"/>
        <v>0.17912682996041585</v>
      </c>
      <c r="DA106" s="79"/>
    </row>
    <row r="107" spans="1:105" ht="12" customHeight="1" x14ac:dyDescent="0.25">
      <c r="A107" s="203" t="s">
        <v>174</v>
      </c>
      <c r="B107" s="271">
        <f t="shared" ref="B107:W107" si="9">IF(B$22=0,0,B$22/B$5)</f>
        <v>0.41710395516118715</v>
      </c>
      <c r="C107" s="271">
        <f t="shared" si="9"/>
        <v>0.40769520163249345</v>
      </c>
      <c r="D107" s="271">
        <f t="shared" si="9"/>
        <v>0.41012130202391944</v>
      </c>
      <c r="E107" s="271">
        <f t="shared" si="9"/>
        <v>0.4173873023766006</v>
      </c>
      <c r="F107" s="271">
        <f t="shared" si="9"/>
        <v>0.40412190112607088</v>
      </c>
      <c r="G107" s="271">
        <f t="shared" si="9"/>
        <v>0.40449136676581277</v>
      </c>
      <c r="H107" s="271">
        <f t="shared" si="9"/>
        <v>0.41034625866920549</v>
      </c>
      <c r="I107" s="271">
        <f t="shared" si="9"/>
        <v>0.40068213044900841</v>
      </c>
      <c r="J107" s="271">
        <f t="shared" si="9"/>
        <v>0.39519601987741593</v>
      </c>
      <c r="K107" s="271">
        <f t="shared" si="9"/>
        <v>0.39197660823555874</v>
      </c>
      <c r="L107" s="271">
        <f t="shared" si="9"/>
        <v>0.38273282541645953</v>
      </c>
      <c r="M107" s="271">
        <f t="shared" si="9"/>
        <v>0.39027201748331264</v>
      </c>
      <c r="N107" s="271">
        <f t="shared" si="9"/>
        <v>0.38433352255781467</v>
      </c>
      <c r="O107" s="271">
        <f t="shared" si="9"/>
        <v>0.38116415186513403</v>
      </c>
      <c r="P107" s="271">
        <f t="shared" si="9"/>
        <v>0.37580823718884454</v>
      </c>
      <c r="Q107" s="271">
        <f t="shared" si="9"/>
        <v>0.38004869407984043</v>
      </c>
      <c r="R107" s="271">
        <f t="shared" si="9"/>
        <v>0.37513746520825514</v>
      </c>
      <c r="S107" s="271">
        <f t="shared" si="9"/>
        <v>0.37574354296909185</v>
      </c>
      <c r="T107" s="271">
        <f t="shared" si="9"/>
        <v>0.37616149675586097</v>
      </c>
      <c r="U107" s="271">
        <f t="shared" si="9"/>
        <v>0.37473285995697753</v>
      </c>
      <c r="V107" s="271">
        <f t="shared" si="9"/>
        <v>0.37514327895791311</v>
      </c>
      <c r="W107" s="271">
        <f t="shared" si="9"/>
        <v>0.37416374463851537</v>
      </c>
      <c r="DA107" s="79"/>
    </row>
    <row r="108" spans="1:105" ht="12" customHeight="1" x14ac:dyDescent="0.25">
      <c r="A108" s="203" t="s">
        <v>181</v>
      </c>
      <c r="B108" s="271">
        <f t="shared" ref="B108:W108" si="10">IF(B$28=0,0,B$28/B$5)</f>
        <v>0.2240934052333777</v>
      </c>
      <c r="C108" s="271">
        <f t="shared" si="10"/>
        <v>0.22995878695319386</v>
      </c>
      <c r="D108" s="271">
        <f t="shared" si="10"/>
        <v>0.23102763145661689</v>
      </c>
      <c r="E108" s="271">
        <f t="shared" si="10"/>
        <v>0.22708613222060647</v>
      </c>
      <c r="F108" s="271">
        <f t="shared" si="10"/>
        <v>0.23438593809383459</v>
      </c>
      <c r="G108" s="271">
        <f t="shared" si="10"/>
        <v>0.23481367680625795</v>
      </c>
      <c r="H108" s="271">
        <f t="shared" si="10"/>
        <v>0.23271287913792491</v>
      </c>
      <c r="I108" s="271">
        <f t="shared" si="10"/>
        <v>0.23802776549277754</v>
      </c>
      <c r="J108" s="271">
        <f t="shared" si="10"/>
        <v>0.24117413393501749</v>
      </c>
      <c r="K108" s="271">
        <f t="shared" si="10"/>
        <v>0.24100942290316732</v>
      </c>
      <c r="L108" s="271">
        <f t="shared" si="10"/>
        <v>0.24729428497508116</v>
      </c>
      <c r="M108" s="271">
        <f t="shared" si="10"/>
        <v>0.2431255266499199</v>
      </c>
      <c r="N108" s="271">
        <f t="shared" si="10"/>
        <v>0.24479088441067656</v>
      </c>
      <c r="O108" s="271">
        <f t="shared" si="10"/>
        <v>0.24905762656054531</v>
      </c>
      <c r="P108" s="271">
        <f t="shared" si="10"/>
        <v>0.25145886150629754</v>
      </c>
      <c r="Q108" s="271">
        <f t="shared" si="10"/>
        <v>0.24879604673016753</v>
      </c>
      <c r="R108" s="271">
        <f t="shared" si="10"/>
        <v>0.2513589189586819</v>
      </c>
      <c r="S108" s="271">
        <f t="shared" si="10"/>
        <v>0.2516669065300039</v>
      </c>
      <c r="T108" s="271">
        <f t="shared" si="10"/>
        <v>0.2512927881451103</v>
      </c>
      <c r="U108" s="271">
        <f t="shared" si="10"/>
        <v>0.25177277739346021</v>
      </c>
      <c r="V108" s="271">
        <f t="shared" si="10"/>
        <v>0.25094807500225791</v>
      </c>
      <c r="W108" s="271">
        <f t="shared" si="10"/>
        <v>0.25091710045951393</v>
      </c>
      <c r="DA108" s="79"/>
    </row>
    <row r="109" spans="1:105" ht="12" customHeight="1" x14ac:dyDescent="0.25">
      <c r="A109" s="62" t="s">
        <v>183</v>
      </c>
      <c r="B109" s="272">
        <f t="shared" ref="B109:W109" si="11">IF(B$29=0,0,B$29/B$5)</f>
        <v>0.11726421359324588</v>
      </c>
      <c r="C109" s="272">
        <f t="shared" si="11"/>
        <v>0.11677727382734764</v>
      </c>
      <c r="D109" s="272">
        <f t="shared" si="11"/>
        <v>0.11762293707121664</v>
      </c>
      <c r="E109" s="272">
        <f t="shared" si="11"/>
        <v>0.11578681812583494</v>
      </c>
      <c r="F109" s="272">
        <f t="shared" si="11"/>
        <v>0.11870762156040278</v>
      </c>
      <c r="G109" s="272">
        <f t="shared" si="11"/>
        <v>0.11579680578847992</v>
      </c>
      <c r="H109" s="272">
        <f t="shared" si="11"/>
        <v>0.11472517311891979</v>
      </c>
      <c r="I109" s="272">
        <f t="shared" si="11"/>
        <v>0.11533692075620472</v>
      </c>
      <c r="J109" s="272">
        <f t="shared" si="11"/>
        <v>0.11927048673069994</v>
      </c>
      <c r="K109" s="272">
        <f t="shared" si="11"/>
        <v>0.11512490729612081</v>
      </c>
      <c r="L109" s="272">
        <f t="shared" si="11"/>
        <v>0.11709978347635872</v>
      </c>
      <c r="M109" s="272">
        <f t="shared" si="11"/>
        <v>0.10955846791483292</v>
      </c>
      <c r="N109" s="272">
        <f t="shared" si="11"/>
        <v>0.10838579515153193</v>
      </c>
      <c r="O109" s="272">
        <f t="shared" si="11"/>
        <v>0.10991389308219052</v>
      </c>
      <c r="P109" s="272">
        <f t="shared" si="11"/>
        <v>0.10892624595682641</v>
      </c>
      <c r="Q109" s="272">
        <f t="shared" si="11"/>
        <v>0.11085706226751904</v>
      </c>
      <c r="R109" s="272">
        <f t="shared" si="11"/>
        <v>0.10859719304278148</v>
      </c>
      <c r="S109" s="272">
        <f t="shared" si="11"/>
        <v>0.1124740754217886</v>
      </c>
      <c r="T109" s="272">
        <f t="shared" si="11"/>
        <v>0.11016307116828726</v>
      </c>
      <c r="U109" s="272">
        <f t="shared" si="11"/>
        <v>0.11040001640302369</v>
      </c>
      <c r="V109" s="272">
        <f t="shared" si="11"/>
        <v>0.11715460649210466</v>
      </c>
      <c r="W109" s="272">
        <f t="shared" si="11"/>
        <v>0.11213791995944383</v>
      </c>
      <c r="DA109" s="80"/>
    </row>
    <row r="110" spans="1:105" ht="12" customHeight="1" x14ac:dyDescent="0.25">
      <c r="A110" s="62" t="s">
        <v>189</v>
      </c>
      <c r="B110" s="272">
        <f t="shared" ref="B110:W110" si="12">IF(B$34=0,0,B$34/B$5)</f>
        <v>0.1068291916401318</v>
      </c>
      <c r="C110" s="272">
        <f t="shared" si="12"/>
        <v>0.11318151312584622</v>
      </c>
      <c r="D110" s="272">
        <f t="shared" si="12"/>
        <v>0.11340469438540024</v>
      </c>
      <c r="E110" s="272">
        <f t="shared" si="12"/>
        <v>0.11129931409477151</v>
      </c>
      <c r="F110" s="272">
        <f t="shared" si="12"/>
        <v>0.11567831653343179</v>
      </c>
      <c r="G110" s="272">
        <f t="shared" si="12"/>
        <v>0.11901687101777808</v>
      </c>
      <c r="H110" s="272">
        <f t="shared" si="12"/>
        <v>0.11798770601900514</v>
      </c>
      <c r="I110" s="272">
        <f t="shared" si="12"/>
        <v>0.12269084473657291</v>
      </c>
      <c r="J110" s="272">
        <f t="shared" si="12"/>
        <v>0.12190364720431755</v>
      </c>
      <c r="K110" s="272">
        <f t="shared" si="12"/>
        <v>0.12588451560704644</v>
      </c>
      <c r="L110" s="272">
        <f t="shared" si="12"/>
        <v>0.13019450149872255</v>
      </c>
      <c r="M110" s="272">
        <f t="shared" si="12"/>
        <v>0.13356705873508695</v>
      </c>
      <c r="N110" s="272">
        <f t="shared" si="12"/>
        <v>0.13640508925914471</v>
      </c>
      <c r="O110" s="272">
        <f t="shared" si="12"/>
        <v>0.13914373347835479</v>
      </c>
      <c r="P110" s="272">
        <f t="shared" si="12"/>
        <v>0.14253261554947122</v>
      </c>
      <c r="Q110" s="272">
        <f t="shared" si="12"/>
        <v>0.13793898446264852</v>
      </c>
      <c r="R110" s="272">
        <f t="shared" si="12"/>
        <v>0.14276172591590036</v>
      </c>
      <c r="S110" s="272">
        <f t="shared" si="12"/>
        <v>0.13919283110821531</v>
      </c>
      <c r="T110" s="272">
        <f t="shared" si="12"/>
        <v>0.14112971697682306</v>
      </c>
      <c r="U110" s="272">
        <f t="shared" si="12"/>
        <v>0.14137276099043652</v>
      </c>
      <c r="V110" s="272">
        <f t="shared" si="12"/>
        <v>0.13379346851015322</v>
      </c>
      <c r="W110" s="272">
        <f t="shared" si="12"/>
        <v>0.13877918050006996</v>
      </c>
      <c r="DA110" s="80"/>
    </row>
    <row r="111" spans="1:105" ht="12" customHeight="1" x14ac:dyDescent="0.25">
      <c r="A111" s="203" t="s">
        <v>191</v>
      </c>
      <c r="B111" s="271">
        <f t="shared" ref="B111:W111" si="13">IF(B$35=0,0,B$35/B$5)</f>
        <v>0.13733308640836134</v>
      </c>
      <c r="C111" s="271">
        <f t="shared" si="13"/>
        <v>0.13688144502998034</v>
      </c>
      <c r="D111" s="271">
        <f t="shared" si="13"/>
        <v>0.13607901047793536</v>
      </c>
      <c r="E111" s="271">
        <f t="shared" si="13"/>
        <v>0.13474786175641071</v>
      </c>
      <c r="F111" s="271">
        <f t="shared" si="13"/>
        <v>0.13549229064842971</v>
      </c>
      <c r="G111" s="271">
        <f t="shared" si="13"/>
        <v>0.1352239501709642</v>
      </c>
      <c r="H111" s="271">
        <f t="shared" si="13"/>
        <v>0.13372736249426112</v>
      </c>
      <c r="I111" s="271">
        <f t="shared" si="13"/>
        <v>0.13514684107116456</v>
      </c>
      <c r="J111" s="271">
        <f t="shared" si="13"/>
        <v>0.13684068136167277</v>
      </c>
      <c r="K111" s="271">
        <f t="shared" si="13"/>
        <v>0.14390080577880274</v>
      </c>
      <c r="L111" s="271">
        <f t="shared" si="13"/>
        <v>0.14442672860206363</v>
      </c>
      <c r="M111" s="271">
        <f t="shared" si="13"/>
        <v>0.14176281288797757</v>
      </c>
      <c r="N111" s="271">
        <f t="shared" si="13"/>
        <v>0.14531536828535596</v>
      </c>
      <c r="O111" s="271">
        <f t="shared" si="13"/>
        <v>0.14158032653661051</v>
      </c>
      <c r="P111" s="271">
        <f t="shared" si="13"/>
        <v>0.14353477548998911</v>
      </c>
      <c r="Q111" s="271">
        <f t="shared" si="13"/>
        <v>0.14366822870164081</v>
      </c>
      <c r="R111" s="271">
        <f t="shared" si="13"/>
        <v>0.14464554955350512</v>
      </c>
      <c r="S111" s="271">
        <f t="shared" si="13"/>
        <v>0.14420926223663894</v>
      </c>
      <c r="T111" s="271">
        <f t="shared" si="13"/>
        <v>0.14257563076730242</v>
      </c>
      <c r="U111" s="271">
        <f t="shared" si="13"/>
        <v>0.14439232955613551</v>
      </c>
      <c r="V111" s="271">
        <f t="shared" si="13"/>
        <v>0.14486101921922931</v>
      </c>
      <c r="W111" s="271">
        <f t="shared" si="13"/>
        <v>0.14473097254861161</v>
      </c>
      <c r="DA111" s="79"/>
    </row>
    <row r="112" spans="1:105" ht="12" customHeight="1" x14ac:dyDescent="0.25">
      <c r="A112" s="62" t="s">
        <v>192</v>
      </c>
      <c r="B112" s="272">
        <f t="shared" ref="B112:W112" si="14">IF(B$36=0,0,B$36/B$5)</f>
        <v>4.2825803012246449E-2</v>
      </c>
      <c r="C112" s="272">
        <f t="shared" si="14"/>
        <v>4.2905779381846476E-2</v>
      </c>
      <c r="D112" s="272">
        <f t="shared" si="14"/>
        <v>4.2950713811952985E-2</v>
      </c>
      <c r="E112" s="272">
        <f t="shared" si="14"/>
        <v>4.2646630774613309E-2</v>
      </c>
      <c r="F112" s="272">
        <f t="shared" si="14"/>
        <v>4.3952696849765154E-2</v>
      </c>
      <c r="G112" s="272">
        <f t="shared" si="14"/>
        <v>4.2470284892760966E-2</v>
      </c>
      <c r="H112" s="272">
        <f t="shared" si="14"/>
        <v>4.2073336354057009E-2</v>
      </c>
      <c r="I112" s="272">
        <f t="shared" si="14"/>
        <v>4.2710347686670883E-2</v>
      </c>
      <c r="J112" s="272">
        <f t="shared" si="14"/>
        <v>4.4031902666326596E-2</v>
      </c>
      <c r="K112" s="272">
        <f t="shared" si="14"/>
        <v>4.1449894243637833E-2</v>
      </c>
      <c r="L112" s="272">
        <f t="shared" si="14"/>
        <v>4.2689411508642985E-2</v>
      </c>
      <c r="M112" s="272">
        <f t="shared" si="14"/>
        <v>4.0186117869423457E-2</v>
      </c>
      <c r="N112" s="272">
        <f t="shared" si="14"/>
        <v>3.9655377645849303E-2</v>
      </c>
      <c r="O112" s="272">
        <f t="shared" si="14"/>
        <v>4.0067814051759479E-2</v>
      </c>
      <c r="P112" s="272">
        <f t="shared" si="14"/>
        <v>3.9814874062070342E-2</v>
      </c>
      <c r="Q112" s="272">
        <f t="shared" si="14"/>
        <v>4.0606399772467314E-2</v>
      </c>
      <c r="R112" s="272">
        <f t="shared" si="14"/>
        <v>3.9691985357531351E-2</v>
      </c>
      <c r="S112" s="272">
        <f t="shared" si="14"/>
        <v>4.109672729788523E-2</v>
      </c>
      <c r="T112" s="272">
        <f t="shared" si="14"/>
        <v>4.0139705043586216E-2</v>
      </c>
      <c r="U112" s="272">
        <f t="shared" si="14"/>
        <v>3.9815633404323009E-2</v>
      </c>
      <c r="V112" s="272">
        <f t="shared" si="14"/>
        <v>4.2018135112251616E-2</v>
      </c>
      <c r="W112" s="272">
        <f t="shared" si="14"/>
        <v>4.025235189701528E-2</v>
      </c>
      <c r="DA112" s="80"/>
    </row>
    <row r="113" spans="1:105" ht="12" customHeight="1" x14ac:dyDescent="0.25">
      <c r="A113" s="62" t="s">
        <v>197</v>
      </c>
      <c r="B113" s="272">
        <f t="shared" ref="B113:W113" si="15">IF(B$40=0,0,B$40/B$5)</f>
        <v>5.4042891235318628E-2</v>
      </c>
      <c r="C113" s="272">
        <f t="shared" si="15"/>
        <v>5.1293377195883061E-2</v>
      </c>
      <c r="D113" s="272">
        <f t="shared" si="15"/>
        <v>5.0516100303155259E-2</v>
      </c>
      <c r="E113" s="272">
        <f t="shared" si="15"/>
        <v>5.0438826426470268E-2</v>
      </c>
      <c r="F113" s="272">
        <f t="shared" si="15"/>
        <v>4.8044729570069812E-2</v>
      </c>
      <c r="G113" s="272">
        <f t="shared" si="15"/>
        <v>4.7616834566774416E-2</v>
      </c>
      <c r="H113" s="272">
        <f t="shared" si="15"/>
        <v>4.7329695068429101E-2</v>
      </c>
      <c r="I113" s="272">
        <f t="shared" si="15"/>
        <v>4.6540256174842996E-2</v>
      </c>
      <c r="J113" s="272">
        <f t="shared" si="15"/>
        <v>4.6822646613811685E-2</v>
      </c>
      <c r="K113" s="272">
        <f t="shared" si="15"/>
        <v>5.5671386421750076E-2</v>
      </c>
      <c r="L113" s="272">
        <f t="shared" si="15"/>
        <v>5.3077494905852542E-2</v>
      </c>
      <c r="M113" s="272">
        <f t="shared" si="15"/>
        <v>5.2060639249785746E-2</v>
      </c>
      <c r="N113" s="272">
        <f t="shared" si="15"/>
        <v>5.5348562632098149E-2</v>
      </c>
      <c r="O113" s="272">
        <f t="shared" si="15"/>
        <v>5.0255089873789939E-2</v>
      </c>
      <c r="P113" s="272">
        <f t="shared" si="15"/>
        <v>5.1181272668453105E-2</v>
      </c>
      <c r="Q113" s="272">
        <f t="shared" si="15"/>
        <v>5.2547400838982801E-2</v>
      </c>
      <c r="R113" s="272">
        <f t="shared" si="15"/>
        <v>5.2401290792948307E-2</v>
      </c>
      <c r="S113" s="272">
        <f t="shared" si="15"/>
        <v>5.2178066827147068E-2</v>
      </c>
      <c r="T113" s="272">
        <f t="shared" si="15"/>
        <v>5.0738202163158698E-2</v>
      </c>
      <c r="U113" s="272">
        <f t="shared" si="15"/>
        <v>5.257677056997969E-2</v>
      </c>
      <c r="V113" s="272">
        <f t="shared" si="15"/>
        <v>5.3681498606610041E-2</v>
      </c>
      <c r="W113" s="272">
        <f t="shared" si="15"/>
        <v>5.3596712552860006E-2</v>
      </c>
      <c r="DA113" s="80"/>
    </row>
    <row r="114" spans="1:105" ht="12" customHeight="1" x14ac:dyDescent="0.25">
      <c r="A114" s="63" t="s">
        <v>209</v>
      </c>
      <c r="B114" s="273">
        <f t="shared" ref="B114:W114" si="16">IF(B$51=0,0,B$51/B$5)</f>
        <v>4.046439216079626E-2</v>
      </c>
      <c r="C114" s="273">
        <f t="shared" si="16"/>
        <v>4.2682288452250812E-2</v>
      </c>
      <c r="D114" s="273">
        <f t="shared" si="16"/>
        <v>4.2612196362827093E-2</v>
      </c>
      <c r="E114" s="273">
        <f t="shared" si="16"/>
        <v>4.1662404555327139E-2</v>
      </c>
      <c r="F114" s="273">
        <f t="shared" si="16"/>
        <v>4.3494864228594748E-2</v>
      </c>
      <c r="G114" s="273">
        <f t="shared" si="16"/>
        <v>4.5136830711428828E-2</v>
      </c>
      <c r="H114" s="273">
        <f t="shared" si="16"/>
        <v>4.4324331071775004E-2</v>
      </c>
      <c r="I114" s="273">
        <f t="shared" si="16"/>
        <v>4.5896237209650657E-2</v>
      </c>
      <c r="J114" s="273">
        <f t="shared" si="16"/>
        <v>4.598613208153448E-2</v>
      </c>
      <c r="K114" s="273">
        <f t="shared" si="16"/>
        <v>4.6779525113414822E-2</v>
      </c>
      <c r="L114" s="273">
        <f t="shared" si="16"/>
        <v>4.8659822187568112E-2</v>
      </c>
      <c r="M114" s="273">
        <f t="shared" si="16"/>
        <v>4.9516055768768358E-2</v>
      </c>
      <c r="N114" s="273">
        <f t="shared" si="16"/>
        <v>5.0311428007408503E-2</v>
      </c>
      <c r="O114" s="273">
        <f t="shared" si="16"/>
        <v>5.1257422611061108E-2</v>
      </c>
      <c r="P114" s="273">
        <f t="shared" si="16"/>
        <v>5.2538628759465654E-2</v>
      </c>
      <c r="Q114" s="273">
        <f t="shared" si="16"/>
        <v>5.0514428090190695E-2</v>
      </c>
      <c r="R114" s="273">
        <f t="shared" si="16"/>
        <v>5.2552273403025457E-2</v>
      </c>
      <c r="S114" s="273">
        <f t="shared" si="16"/>
        <v>5.0934468111606616E-2</v>
      </c>
      <c r="T114" s="273">
        <f t="shared" si="16"/>
        <v>5.1697723560557546E-2</v>
      </c>
      <c r="U114" s="273">
        <f t="shared" si="16"/>
        <v>5.1999925581832827E-2</v>
      </c>
      <c r="V114" s="273">
        <f t="shared" si="16"/>
        <v>4.9161385500367645E-2</v>
      </c>
      <c r="W114" s="273">
        <f t="shared" si="16"/>
        <v>5.0881908098736328E-2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17">SUM(B$118:B$122,B$126:B$127,B$129:B$131,B$124,B$123)</f>
        <v>1</v>
      </c>
      <c r="C117" s="234">
        <f t="shared" si="17"/>
        <v>1</v>
      </c>
      <c r="D117" s="234">
        <f t="shared" si="17"/>
        <v>0.99999999999999978</v>
      </c>
      <c r="E117" s="234">
        <f t="shared" si="17"/>
        <v>0.99999999999999989</v>
      </c>
      <c r="F117" s="234">
        <f t="shared" si="17"/>
        <v>1.0000000000000002</v>
      </c>
      <c r="G117" s="234">
        <f t="shared" si="17"/>
        <v>0.99999999999999989</v>
      </c>
      <c r="H117" s="234">
        <f t="shared" si="17"/>
        <v>1.0000000000000002</v>
      </c>
      <c r="I117" s="234">
        <f t="shared" si="17"/>
        <v>0.99999999999999989</v>
      </c>
      <c r="J117" s="234">
        <f t="shared" si="17"/>
        <v>1</v>
      </c>
      <c r="K117" s="234">
        <f t="shared" si="17"/>
        <v>0.99999999999999978</v>
      </c>
      <c r="L117" s="234">
        <f t="shared" si="17"/>
        <v>1</v>
      </c>
      <c r="M117" s="234">
        <f t="shared" si="17"/>
        <v>1</v>
      </c>
      <c r="N117" s="234">
        <f t="shared" si="17"/>
        <v>0.99999999999999989</v>
      </c>
      <c r="O117" s="234">
        <f t="shared" si="17"/>
        <v>1</v>
      </c>
      <c r="P117" s="234">
        <f t="shared" si="17"/>
        <v>0.99999999999999978</v>
      </c>
      <c r="Q117" s="234">
        <f t="shared" si="17"/>
        <v>1</v>
      </c>
      <c r="R117" s="234">
        <f t="shared" si="17"/>
        <v>1.0000000000000002</v>
      </c>
      <c r="S117" s="234">
        <f t="shared" si="17"/>
        <v>1.0000000000000002</v>
      </c>
      <c r="T117" s="234">
        <f t="shared" si="17"/>
        <v>1</v>
      </c>
      <c r="U117" s="234">
        <f t="shared" si="17"/>
        <v>1</v>
      </c>
      <c r="V117" s="234">
        <f t="shared" si="17"/>
        <v>1.0000000000000004</v>
      </c>
      <c r="W117" s="234">
        <f t="shared" si="17"/>
        <v>1</v>
      </c>
      <c r="DA117" s="95"/>
    </row>
    <row r="118" spans="1:105" ht="12" customHeight="1" x14ac:dyDescent="0.25">
      <c r="A118" s="55" t="s">
        <v>92</v>
      </c>
      <c r="B118" s="268">
        <f t="shared" ref="B118:W118" si="18">IF(B$55=0,0,B$55/B$54)</f>
        <v>2.0698064475995668E-3</v>
      </c>
      <c r="C118" s="268">
        <f t="shared" si="18"/>
        <v>2.0773348535358875E-3</v>
      </c>
      <c r="D118" s="268">
        <f t="shared" si="18"/>
        <v>2.0820230300541889E-3</v>
      </c>
      <c r="E118" s="268">
        <f t="shared" si="18"/>
        <v>2.0701481658530431E-3</v>
      </c>
      <c r="F118" s="268">
        <f t="shared" si="18"/>
        <v>2.0829672264554571E-3</v>
      </c>
      <c r="G118" s="268">
        <f t="shared" si="18"/>
        <v>2.0920940386273913E-3</v>
      </c>
      <c r="H118" s="268">
        <f t="shared" si="18"/>
        <v>2.0931760520495005E-3</v>
      </c>
      <c r="I118" s="268">
        <f t="shared" si="18"/>
        <v>2.1008938251670843E-3</v>
      </c>
      <c r="J118" s="268">
        <f t="shared" si="18"/>
        <v>2.1154223397189453E-3</v>
      </c>
      <c r="K118" s="268">
        <f t="shared" si="18"/>
        <v>2.0670600569128975E-3</v>
      </c>
      <c r="L118" s="268">
        <f t="shared" si="18"/>
        <v>2.1138908991369314E-3</v>
      </c>
      <c r="M118" s="268">
        <f t="shared" si="18"/>
        <v>2.12668980403799E-3</v>
      </c>
      <c r="N118" s="268">
        <f t="shared" si="18"/>
        <v>2.1177494889210078E-3</v>
      </c>
      <c r="O118" s="268">
        <f t="shared" si="18"/>
        <v>2.1376450892775507E-3</v>
      </c>
      <c r="P118" s="268">
        <f t="shared" si="18"/>
        <v>2.1352626168849287E-3</v>
      </c>
      <c r="Q118" s="268">
        <f t="shared" si="18"/>
        <v>2.1166687469216937E-3</v>
      </c>
      <c r="R118" s="268">
        <f t="shared" si="18"/>
        <v>2.1276989075013583E-3</v>
      </c>
      <c r="S118" s="268">
        <f t="shared" si="18"/>
        <v>2.111765414692096E-3</v>
      </c>
      <c r="T118" s="268">
        <f t="shared" si="18"/>
        <v>2.1165619988819284E-3</v>
      </c>
      <c r="U118" s="268">
        <f t="shared" si="18"/>
        <v>2.1175067288391374E-3</v>
      </c>
      <c r="V118" s="268">
        <f t="shared" si="18"/>
        <v>2.1115482420469523E-3</v>
      </c>
      <c r="W118" s="268">
        <f t="shared" si="18"/>
        <v>2.1109541481087561E-3</v>
      </c>
      <c r="DA118" s="76"/>
    </row>
    <row r="119" spans="1:105" ht="12" customHeight="1" x14ac:dyDescent="0.25">
      <c r="A119" s="202" t="s">
        <v>93</v>
      </c>
      <c r="B119" s="269">
        <f t="shared" ref="B119:W119" si="19">IF(B$56=0,0,B$56/B$54)</f>
        <v>3.9701255352656402E-4</v>
      </c>
      <c r="C119" s="269">
        <f t="shared" si="19"/>
        <v>3.9843070386546669E-4</v>
      </c>
      <c r="D119" s="269">
        <f t="shared" si="19"/>
        <v>3.9931894815676807E-4</v>
      </c>
      <c r="E119" s="269">
        <f t="shared" si="19"/>
        <v>3.9703860641206748E-4</v>
      </c>
      <c r="F119" s="269">
        <f t="shared" si="19"/>
        <v>3.9949666971997202E-4</v>
      </c>
      <c r="G119" s="269">
        <f t="shared" si="19"/>
        <v>4.0129313009657576E-4</v>
      </c>
      <c r="H119" s="269">
        <f t="shared" si="19"/>
        <v>4.0156831657033379E-4</v>
      </c>
      <c r="I119" s="269">
        <f t="shared" si="19"/>
        <v>4.0297536421049637E-4</v>
      </c>
      <c r="J119" s="269">
        <f t="shared" si="19"/>
        <v>4.0572577824296384E-4</v>
      </c>
      <c r="K119" s="269">
        <f t="shared" si="19"/>
        <v>3.9640761625000577E-4</v>
      </c>
      <c r="L119" s="269">
        <f t="shared" si="19"/>
        <v>4.0543728072697322E-4</v>
      </c>
      <c r="M119" s="269">
        <f t="shared" si="19"/>
        <v>4.0824318072354168E-4</v>
      </c>
      <c r="N119" s="269">
        <f t="shared" si="19"/>
        <v>4.0623804408069039E-4</v>
      </c>
      <c r="O119" s="269">
        <f t="shared" si="19"/>
        <v>4.1001277919124881E-4</v>
      </c>
      <c r="P119" s="269">
        <f t="shared" si="19"/>
        <v>4.0956803614781653E-4</v>
      </c>
      <c r="Q119" s="269">
        <f t="shared" si="19"/>
        <v>4.0613355013399894E-4</v>
      </c>
      <c r="R119" s="269">
        <f t="shared" si="19"/>
        <v>4.0858412579423574E-4</v>
      </c>
      <c r="S119" s="269">
        <f t="shared" si="19"/>
        <v>4.0753903385936334E-4</v>
      </c>
      <c r="T119" s="269">
        <f t="shared" si="19"/>
        <v>4.1022152023898216E-4</v>
      </c>
      <c r="U119" s="269">
        <f t="shared" si="19"/>
        <v>4.0817582626096903E-4</v>
      </c>
      <c r="V119" s="269">
        <f t="shared" si="19"/>
        <v>4.0542901189577371E-4</v>
      </c>
      <c r="W119" s="269">
        <f t="shared" si="19"/>
        <v>4.0791197169168328E-4</v>
      </c>
      <c r="DA119" s="77"/>
    </row>
    <row r="120" spans="1:105" ht="12" customHeight="1" x14ac:dyDescent="0.25">
      <c r="A120" s="202" t="s">
        <v>94</v>
      </c>
      <c r="B120" s="269">
        <f t="shared" ref="B120:W120" si="20">IF(B$57=0,0,B$57/B$54)</f>
        <v>5.4898936430349272E-2</v>
      </c>
      <c r="C120" s="269">
        <f t="shared" si="20"/>
        <v>5.509922809229912E-2</v>
      </c>
      <c r="D120" s="269">
        <f t="shared" si="20"/>
        <v>5.5223835363136506E-2</v>
      </c>
      <c r="E120" s="269">
        <f t="shared" si="20"/>
        <v>5.4906066853741678E-2</v>
      </c>
      <c r="F120" s="269">
        <f t="shared" si="20"/>
        <v>5.5246393524700538E-2</v>
      </c>
      <c r="G120" s="269">
        <f t="shared" si="20"/>
        <v>5.5483410253048218E-2</v>
      </c>
      <c r="H120" s="269">
        <f t="shared" si="20"/>
        <v>5.5504878677850561E-2</v>
      </c>
      <c r="I120" s="269">
        <f t="shared" si="20"/>
        <v>5.5718095738524265E-2</v>
      </c>
      <c r="J120" s="269">
        <f t="shared" si="20"/>
        <v>5.6108779141590417E-2</v>
      </c>
      <c r="K120" s="269">
        <f t="shared" si="20"/>
        <v>5.4827934993173788E-2</v>
      </c>
      <c r="L120" s="269">
        <f t="shared" si="20"/>
        <v>5.6068954653883549E-2</v>
      </c>
      <c r="M120" s="269">
        <f t="shared" si="20"/>
        <v>5.6364051398138479E-2</v>
      </c>
      <c r="N120" s="269">
        <f t="shared" si="20"/>
        <v>5.6156242107866142E-2</v>
      </c>
      <c r="O120" s="269">
        <f t="shared" si="20"/>
        <v>5.6683259693654363E-2</v>
      </c>
      <c r="P120" s="269">
        <f t="shared" si="20"/>
        <v>5.6625835122545605E-2</v>
      </c>
      <c r="Q120" s="269">
        <f t="shared" si="20"/>
        <v>5.6132609501563922E-2</v>
      </c>
      <c r="R120" s="269">
        <f t="shared" si="20"/>
        <v>5.6365928987133052E-2</v>
      </c>
      <c r="S120" s="269">
        <f t="shared" si="20"/>
        <v>5.5832869592121116E-2</v>
      </c>
      <c r="T120" s="269">
        <f t="shared" si="20"/>
        <v>5.5855914200062744E-2</v>
      </c>
      <c r="U120" s="269">
        <f t="shared" si="20"/>
        <v>5.5825364350417406E-2</v>
      </c>
      <c r="V120" s="269">
        <f t="shared" si="20"/>
        <v>5.5687903754975059E-2</v>
      </c>
      <c r="W120" s="269">
        <f t="shared" si="20"/>
        <v>5.5589473415584865E-2</v>
      </c>
      <c r="DA120" s="77"/>
    </row>
    <row r="121" spans="1:105" ht="12" customHeight="1" x14ac:dyDescent="0.25">
      <c r="A121" s="202" t="s">
        <v>95</v>
      </c>
      <c r="B121" s="269">
        <f t="shared" ref="B121:W121" si="21">IF(B$58=0,0,B$58/B$54)</f>
        <v>9.4697480684196255E-4</v>
      </c>
      <c r="C121" s="269">
        <f t="shared" si="21"/>
        <v>9.5035012958590568E-4</v>
      </c>
      <c r="D121" s="269">
        <f t="shared" si="21"/>
        <v>9.5246570332519593E-4</v>
      </c>
      <c r="E121" s="269">
        <f t="shared" si="21"/>
        <v>9.4702402758160787E-4</v>
      </c>
      <c r="F121" s="269">
        <f t="shared" si="21"/>
        <v>9.5288865603536247E-4</v>
      </c>
      <c r="G121" s="269">
        <f t="shared" si="21"/>
        <v>9.5717529692643537E-4</v>
      </c>
      <c r="H121" s="269">
        <f t="shared" si="21"/>
        <v>9.578326756560896E-4</v>
      </c>
      <c r="I121" s="269">
        <f t="shared" si="21"/>
        <v>9.6118970915981886E-4</v>
      </c>
      <c r="J121" s="269">
        <f t="shared" si="21"/>
        <v>9.6774773494469877E-4</v>
      </c>
      <c r="K121" s="269">
        <f t="shared" si="21"/>
        <v>9.455097713170162E-4</v>
      </c>
      <c r="L121" s="269">
        <f t="shared" si="21"/>
        <v>9.6706108110008895E-4</v>
      </c>
      <c r="M121" s="269">
        <f t="shared" si="21"/>
        <v>9.7376112422371353E-4</v>
      </c>
      <c r="N121" s="269">
        <f t="shared" si="21"/>
        <v>9.689729388918716E-4</v>
      </c>
      <c r="O121" s="269">
        <f t="shared" si="21"/>
        <v>9.7797689357828513E-4</v>
      </c>
      <c r="P121" s="269">
        <f t="shared" si="21"/>
        <v>9.7691424709033903E-4</v>
      </c>
      <c r="Q121" s="269">
        <f t="shared" si="21"/>
        <v>9.6871813532824647E-4</v>
      </c>
      <c r="R121" s="269">
        <f t="shared" si="21"/>
        <v>9.7455992841363943E-4</v>
      </c>
      <c r="S121" s="269">
        <f t="shared" si="21"/>
        <v>9.7212824744285446E-4</v>
      </c>
      <c r="T121" s="269">
        <f t="shared" si="21"/>
        <v>9.7844173034370026E-4</v>
      </c>
      <c r="U121" s="269">
        <f t="shared" si="21"/>
        <v>9.7356243402000968E-4</v>
      </c>
      <c r="V121" s="269">
        <f t="shared" si="21"/>
        <v>9.6701085720646523E-4</v>
      </c>
      <c r="W121" s="269">
        <f t="shared" si="21"/>
        <v>9.7343168573431425E-4</v>
      </c>
      <c r="DA121" s="77"/>
    </row>
    <row r="122" spans="1:105" ht="12" customHeight="1" x14ac:dyDescent="0.25">
      <c r="A122" s="56" t="s">
        <v>96</v>
      </c>
      <c r="B122" s="270">
        <f t="shared" ref="B122:W122" si="22">IF(B$59=0,0,B$59/B$54)</f>
        <v>2.6179423034482438E-3</v>
      </c>
      <c r="C122" s="270">
        <f t="shared" si="22"/>
        <v>2.6268766060866633E-3</v>
      </c>
      <c r="D122" s="270">
        <f t="shared" si="22"/>
        <v>2.5811238411545738E-3</v>
      </c>
      <c r="E122" s="270">
        <f t="shared" si="22"/>
        <v>2.5698753730017889E-3</v>
      </c>
      <c r="F122" s="270">
        <f t="shared" si="22"/>
        <v>2.5688944257403774E-3</v>
      </c>
      <c r="G122" s="270">
        <f t="shared" si="22"/>
        <v>2.5931418713832518E-3</v>
      </c>
      <c r="H122" s="270">
        <f t="shared" si="22"/>
        <v>2.6008146087886431E-3</v>
      </c>
      <c r="I122" s="270">
        <f t="shared" si="22"/>
        <v>2.6142596691434163E-3</v>
      </c>
      <c r="J122" s="270">
        <f t="shared" si="22"/>
        <v>2.6263139184177909E-3</v>
      </c>
      <c r="K122" s="270">
        <f t="shared" si="22"/>
        <v>2.5825593159922392E-3</v>
      </c>
      <c r="L122" s="270">
        <f t="shared" si="22"/>
        <v>2.6067623554534946E-3</v>
      </c>
      <c r="M122" s="270">
        <f t="shared" si="22"/>
        <v>2.6172176754486725E-3</v>
      </c>
      <c r="N122" s="270">
        <f t="shared" si="22"/>
        <v>2.6728100496498436E-3</v>
      </c>
      <c r="O122" s="270">
        <f t="shared" si="22"/>
        <v>2.7433585278607217E-3</v>
      </c>
      <c r="P122" s="270">
        <f t="shared" si="22"/>
        <v>3.8185091171971238E-3</v>
      </c>
      <c r="Q122" s="270">
        <f t="shared" si="22"/>
        <v>4.0583380701290674E-3</v>
      </c>
      <c r="R122" s="270">
        <f t="shared" si="22"/>
        <v>4.1208416054258831E-3</v>
      </c>
      <c r="S122" s="270">
        <f t="shared" si="22"/>
        <v>4.2776748393376944E-3</v>
      </c>
      <c r="T122" s="270">
        <f t="shared" si="22"/>
        <v>4.3829367902173027E-3</v>
      </c>
      <c r="U122" s="270">
        <f t="shared" si="22"/>
        <v>4.6696620757011725E-3</v>
      </c>
      <c r="V122" s="270">
        <f t="shared" si="22"/>
        <v>5.1457606629849717E-3</v>
      </c>
      <c r="W122" s="270">
        <f t="shared" si="22"/>
        <v>5.3162355227550587E-3</v>
      </c>
      <c r="DA122" s="78"/>
    </row>
    <row r="123" spans="1:105" ht="12" customHeight="1" x14ac:dyDescent="0.25">
      <c r="A123" s="203" t="s">
        <v>222</v>
      </c>
      <c r="B123" s="271">
        <f t="shared" ref="B123:W123" si="23">IF(B$65=0,0,B$65/B$54)</f>
        <v>0.10524570955896806</v>
      </c>
      <c r="C123" s="271">
        <f t="shared" si="23"/>
        <v>0.10274978630880692</v>
      </c>
      <c r="D123" s="271">
        <f t="shared" si="23"/>
        <v>0.1023834239955321</v>
      </c>
      <c r="E123" s="271">
        <f t="shared" si="23"/>
        <v>0.10294124091421096</v>
      </c>
      <c r="F123" s="271">
        <f t="shared" si="23"/>
        <v>0.1023054834068404</v>
      </c>
      <c r="G123" s="271">
        <f t="shared" si="23"/>
        <v>0.10148624626793724</v>
      </c>
      <c r="H123" s="271">
        <f t="shared" si="23"/>
        <v>0.10237594704357558</v>
      </c>
      <c r="I123" s="271">
        <f t="shared" si="23"/>
        <v>0.10121615599958821</v>
      </c>
      <c r="J123" s="271">
        <f t="shared" si="23"/>
        <v>9.9812395083993796E-2</v>
      </c>
      <c r="K123" s="271">
        <f t="shared" si="23"/>
        <v>9.9298490490505431E-2</v>
      </c>
      <c r="L123" s="271">
        <f t="shared" si="23"/>
        <v>9.6416784645404902E-2</v>
      </c>
      <c r="M123" s="271">
        <f t="shared" si="23"/>
        <v>9.9325163654947063E-2</v>
      </c>
      <c r="N123" s="271">
        <f t="shared" si="23"/>
        <v>9.8805332483772226E-2</v>
      </c>
      <c r="O123" s="271">
        <f t="shared" si="23"/>
        <v>9.8692028617327607E-2</v>
      </c>
      <c r="P123" s="271">
        <f t="shared" si="23"/>
        <v>9.8920728344149972E-2</v>
      </c>
      <c r="Q123" s="271">
        <f t="shared" si="23"/>
        <v>9.9633569851096129E-2</v>
      </c>
      <c r="R123" s="271">
        <f t="shared" si="23"/>
        <v>9.756601143714172E-2</v>
      </c>
      <c r="S123" s="271">
        <f t="shared" si="23"/>
        <v>9.823962583394881E-2</v>
      </c>
      <c r="T123" s="271">
        <f t="shared" si="23"/>
        <v>9.9776040966658777E-2</v>
      </c>
      <c r="U123" s="271">
        <f t="shared" si="23"/>
        <v>9.9376304194928072E-2</v>
      </c>
      <c r="V123" s="271">
        <f t="shared" si="23"/>
        <v>0.10031264199972294</v>
      </c>
      <c r="W123" s="271">
        <f t="shared" si="23"/>
        <v>0.10029141139820469</v>
      </c>
      <c r="DA123" s="79"/>
    </row>
    <row r="124" spans="1:105" ht="12" customHeight="1" x14ac:dyDescent="0.25">
      <c r="A124" s="203" t="s">
        <v>228</v>
      </c>
      <c r="B124" s="271">
        <f t="shared" ref="B124:W124" si="24">IF(B$71=0,0,B$71/B$54)</f>
        <v>0.40734407843067738</v>
      </c>
      <c r="C124" s="271">
        <f t="shared" si="24"/>
        <v>0.40880913615720654</v>
      </c>
      <c r="D124" s="271">
        <f t="shared" si="24"/>
        <v>0.40972474683320353</v>
      </c>
      <c r="E124" s="271">
        <f t="shared" si="24"/>
        <v>0.40738846071997742</v>
      </c>
      <c r="F124" s="271">
        <f t="shared" si="24"/>
        <v>0.4099084018012169</v>
      </c>
      <c r="G124" s="271">
        <f t="shared" si="24"/>
        <v>0.41174938381633158</v>
      </c>
      <c r="H124" s="271">
        <f t="shared" si="24"/>
        <v>0.41203037948779137</v>
      </c>
      <c r="I124" s="271">
        <f t="shared" si="24"/>
        <v>0.41347285325209232</v>
      </c>
      <c r="J124" s="271">
        <f t="shared" si="24"/>
        <v>0.41629812501434932</v>
      </c>
      <c r="K124" s="271">
        <f t="shared" si="24"/>
        <v>0.40675359831104213</v>
      </c>
      <c r="L124" s="271">
        <f t="shared" si="24"/>
        <v>0.41600009095171353</v>
      </c>
      <c r="M124" s="271">
        <f t="shared" si="24"/>
        <v>0.41886908422153452</v>
      </c>
      <c r="N124" s="271">
        <f t="shared" si="24"/>
        <v>0.41681918504430399</v>
      </c>
      <c r="O124" s="271">
        <f t="shared" si="24"/>
        <v>0.4206917929278004</v>
      </c>
      <c r="P124" s="271">
        <f t="shared" si="24"/>
        <v>0.42023796574280242</v>
      </c>
      <c r="Q124" s="271">
        <f t="shared" si="24"/>
        <v>0.41669939968185016</v>
      </c>
      <c r="R124" s="271">
        <f t="shared" si="24"/>
        <v>0.4191834683805849</v>
      </c>
      <c r="S124" s="271">
        <f t="shared" si="24"/>
        <v>0.41784365156522113</v>
      </c>
      <c r="T124" s="271">
        <f t="shared" si="24"/>
        <v>0.42027361743271135</v>
      </c>
      <c r="U124" s="271">
        <f t="shared" si="24"/>
        <v>0.41877867524525397</v>
      </c>
      <c r="V124" s="271">
        <f t="shared" si="24"/>
        <v>0.41603327094037984</v>
      </c>
      <c r="W124" s="271">
        <f t="shared" si="24"/>
        <v>0.41788129067802854</v>
      </c>
      <c r="DA124" s="79"/>
    </row>
    <row r="125" spans="1:105" ht="12" customHeight="1" x14ac:dyDescent="0.25">
      <c r="A125" s="203" t="s">
        <v>181</v>
      </c>
      <c r="B125" s="271">
        <f t="shared" ref="B125:W125" si="25">IF(B$72=0,0,B$72/B$54)</f>
        <v>0.30590886148050772</v>
      </c>
      <c r="C125" s="271">
        <f t="shared" si="25"/>
        <v>0.30842725829903583</v>
      </c>
      <c r="D125" s="271">
        <f t="shared" si="25"/>
        <v>0.30933623653728964</v>
      </c>
      <c r="E125" s="271">
        <f t="shared" si="25"/>
        <v>0.31062725654097778</v>
      </c>
      <c r="F125" s="271">
        <f t="shared" si="25"/>
        <v>0.30993440430051306</v>
      </c>
      <c r="G125" s="271">
        <f t="shared" si="25"/>
        <v>0.30849464616207584</v>
      </c>
      <c r="H125" s="271">
        <f t="shared" si="25"/>
        <v>0.30625629349345523</v>
      </c>
      <c r="I125" s="271">
        <f t="shared" si="25"/>
        <v>0.30807972412729429</v>
      </c>
      <c r="J125" s="271">
        <f t="shared" si="25"/>
        <v>0.30708166082413074</v>
      </c>
      <c r="K125" s="271">
        <f t="shared" si="25"/>
        <v>0.30276723868201671</v>
      </c>
      <c r="L125" s="271">
        <f t="shared" si="25"/>
        <v>0.30267854014614187</v>
      </c>
      <c r="M125" s="271">
        <f t="shared" si="25"/>
        <v>0.30380683053172941</v>
      </c>
      <c r="N125" s="271">
        <f t="shared" si="25"/>
        <v>0.30367701114642581</v>
      </c>
      <c r="O125" s="271">
        <f t="shared" si="25"/>
        <v>0.30473721419101002</v>
      </c>
      <c r="P125" s="271">
        <f t="shared" si="25"/>
        <v>0.3025883692036696</v>
      </c>
      <c r="Q125" s="271">
        <f t="shared" si="25"/>
        <v>0.30116312203646045</v>
      </c>
      <c r="R125" s="271">
        <f t="shared" si="25"/>
        <v>0.30041199413559139</v>
      </c>
      <c r="S125" s="271">
        <f t="shared" si="25"/>
        <v>0.30214858835460856</v>
      </c>
      <c r="T125" s="271">
        <f t="shared" si="25"/>
        <v>0.301518935812853</v>
      </c>
      <c r="U125" s="271">
        <f t="shared" si="25"/>
        <v>0.29877480211769369</v>
      </c>
      <c r="V125" s="271">
        <f t="shared" si="25"/>
        <v>0.30040019395958323</v>
      </c>
      <c r="W125" s="271">
        <f t="shared" si="25"/>
        <v>0.30314610069568332</v>
      </c>
      <c r="DA125" s="79"/>
    </row>
    <row r="126" spans="1:105" ht="12" customHeight="1" x14ac:dyDescent="0.25">
      <c r="A126" s="62" t="s">
        <v>183</v>
      </c>
      <c r="B126" s="272">
        <f t="shared" ref="B126:W126" si="26">IF(B$73=0,0,B$73/B$54)</f>
        <v>0.16221302111735025</v>
      </c>
      <c r="C126" s="272">
        <f t="shared" si="26"/>
        <v>0.16715291900980392</v>
      </c>
      <c r="D126" s="272">
        <f t="shared" si="26"/>
        <v>0.16447597165920474</v>
      </c>
      <c r="E126" s="272">
        <f t="shared" si="26"/>
        <v>0.16647991201568174</v>
      </c>
      <c r="F126" s="272">
        <f t="shared" si="26"/>
        <v>0.16721704768656301</v>
      </c>
      <c r="G126" s="272">
        <f t="shared" si="26"/>
        <v>0.15722278464491379</v>
      </c>
      <c r="H126" s="272">
        <f t="shared" si="26"/>
        <v>0.15215190563400041</v>
      </c>
      <c r="I126" s="272">
        <f t="shared" si="26"/>
        <v>0.15088877949139515</v>
      </c>
      <c r="J126" s="272">
        <f t="shared" si="26"/>
        <v>0.14927194576003858</v>
      </c>
      <c r="K126" s="272">
        <f t="shared" si="26"/>
        <v>0.14529343838026612</v>
      </c>
      <c r="L126" s="272">
        <f t="shared" si="26"/>
        <v>0.13796123621144327</v>
      </c>
      <c r="M126" s="272">
        <f t="shared" si="26"/>
        <v>0.13335651142611757</v>
      </c>
      <c r="N126" s="272">
        <f t="shared" si="26"/>
        <v>0.1330122360845577</v>
      </c>
      <c r="O126" s="272">
        <f t="shared" si="26"/>
        <v>0.1341379677893797</v>
      </c>
      <c r="P126" s="272">
        <f t="shared" si="26"/>
        <v>0.13220890019571274</v>
      </c>
      <c r="Q126" s="272">
        <f t="shared" si="26"/>
        <v>0.13876524682979111</v>
      </c>
      <c r="R126" s="272">
        <f t="shared" si="26"/>
        <v>0.13227706965091099</v>
      </c>
      <c r="S126" s="272">
        <f t="shared" si="26"/>
        <v>0.13775286594855063</v>
      </c>
      <c r="T126" s="272">
        <f t="shared" si="26"/>
        <v>0.13725991256968531</v>
      </c>
      <c r="U126" s="272">
        <f t="shared" si="26"/>
        <v>0.13564366250107698</v>
      </c>
      <c r="V126" s="272">
        <f t="shared" si="26"/>
        <v>0.14501132558339505</v>
      </c>
      <c r="W126" s="272">
        <f t="shared" si="26"/>
        <v>0.14135077975387714</v>
      </c>
      <c r="DA126" s="80"/>
    </row>
    <row r="127" spans="1:105" ht="12" customHeight="1" x14ac:dyDescent="0.25">
      <c r="A127" s="62" t="s">
        <v>189</v>
      </c>
      <c r="B127" s="272">
        <f t="shared" ref="B127:W127" si="27">IF(B$78=0,0,B$78/B$54)</f>
        <v>0.14369584036315741</v>
      </c>
      <c r="C127" s="272">
        <f t="shared" si="27"/>
        <v>0.14127433928923197</v>
      </c>
      <c r="D127" s="272">
        <f t="shared" si="27"/>
        <v>0.14486026487808484</v>
      </c>
      <c r="E127" s="272">
        <f t="shared" si="27"/>
        <v>0.14414734452529612</v>
      </c>
      <c r="F127" s="272">
        <f t="shared" si="27"/>
        <v>0.14271735661394991</v>
      </c>
      <c r="G127" s="272">
        <f t="shared" si="27"/>
        <v>0.15127186151716204</v>
      </c>
      <c r="H127" s="272">
        <f t="shared" si="27"/>
        <v>0.15410438785945485</v>
      </c>
      <c r="I127" s="272">
        <f t="shared" si="27"/>
        <v>0.15719094463589919</v>
      </c>
      <c r="J127" s="272">
        <f t="shared" si="27"/>
        <v>0.15780971506409219</v>
      </c>
      <c r="K127" s="272">
        <f t="shared" si="27"/>
        <v>0.15747380030175062</v>
      </c>
      <c r="L127" s="272">
        <f t="shared" si="27"/>
        <v>0.16471730393469858</v>
      </c>
      <c r="M127" s="272">
        <f t="shared" si="27"/>
        <v>0.1704503191056119</v>
      </c>
      <c r="N127" s="272">
        <f t="shared" si="27"/>
        <v>0.17066477506186817</v>
      </c>
      <c r="O127" s="272">
        <f t="shared" si="27"/>
        <v>0.17059924640163032</v>
      </c>
      <c r="P127" s="272">
        <f t="shared" si="27"/>
        <v>0.17037946900795684</v>
      </c>
      <c r="Q127" s="272">
        <f t="shared" si="27"/>
        <v>0.16239787520666951</v>
      </c>
      <c r="R127" s="272">
        <f t="shared" si="27"/>
        <v>0.16813492448468034</v>
      </c>
      <c r="S127" s="272">
        <f t="shared" si="27"/>
        <v>0.1643957224060579</v>
      </c>
      <c r="T127" s="272">
        <f t="shared" si="27"/>
        <v>0.1642590232431676</v>
      </c>
      <c r="U127" s="272">
        <f t="shared" si="27"/>
        <v>0.16313113961661668</v>
      </c>
      <c r="V127" s="272">
        <f t="shared" si="27"/>
        <v>0.15538886837618804</v>
      </c>
      <c r="W127" s="272">
        <f t="shared" si="27"/>
        <v>0.16179532094180626</v>
      </c>
      <c r="DA127" s="80"/>
    </row>
    <row r="128" spans="1:105" ht="12" customHeight="1" x14ac:dyDescent="0.25">
      <c r="A128" s="203" t="s">
        <v>191</v>
      </c>
      <c r="B128" s="271">
        <f t="shared" ref="B128:W128" si="28">IF(B$79=0,0,B$79/B$54)</f>
        <v>0.1205706779880812</v>
      </c>
      <c r="C128" s="271">
        <f t="shared" si="28"/>
        <v>0.11886159884957767</v>
      </c>
      <c r="D128" s="271">
        <f t="shared" si="28"/>
        <v>0.11731682574814728</v>
      </c>
      <c r="E128" s="271">
        <f t="shared" si="28"/>
        <v>0.11815288879824346</v>
      </c>
      <c r="F128" s="271">
        <f t="shared" si="28"/>
        <v>0.11660106998877823</v>
      </c>
      <c r="G128" s="271">
        <f t="shared" si="28"/>
        <v>0.11674260916357337</v>
      </c>
      <c r="H128" s="271">
        <f t="shared" si="28"/>
        <v>0.11777910964426282</v>
      </c>
      <c r="I128" s="271">
        <f t="shared" si="28"/>
        <v>0.11543385231481998</v>
      </c>
      <c r="J128" s="271">
        <f t="shared" si="28"/>
        <v>0.11458383016461124</v>
      </c>
      <c r="K128" s="271">
        <f t="shared" si="28"/>
        <v>0.13036120076278945</v>
      </c>
      <c r="L128" s="271">
        <f t="shared" si="28"/>
        <v>0.12274247798643868</v>
      </c>
      <c r="M128" s="271">
        <f t="shared" si="28"/>
        <v>0.1155089584092165</v>
      </c>
      <c r="N128" s="271">
        <f t="shared" si="28"/>
        <v>0.11837645869608825</v>
      </c>
      <c r="O128" s="271">
        <f t="shared" si="28"/>
        <v>0.11292671128029981</v>
      </c>
      <c r="P128" s="271">
        <f t="shared" si="28"/>
        <v>0.11428684756951193</v>
      </c>
      <c r="Q128" s="271">
        <f t="shared" si="28"/>
        <v>0.11882144042651624</v>
      </c>
      <c r="R128" s="271">
        <f t="shared" si="28"/>
        <v>0.11884091249241395</v>
      </c>
      <c r="S128" s="271">
        <f t="shared" si="28"/>
        <v>0.11816615711876857</v>
      </c>
      <c r="T128" s="271">
        <f t="shared" si="28"/>
        <v>0.11468732954803219</v>
      </c>
      <c r="U128" s="271">
        <f t="shared" si="28"/>
        <v>0.11907594702688554</v>
      </c>
      <c r="V128" s="271">
        <f t="shared" si="28"/>
        <v>0.11893624057120529</v>
      </c>
      <c r="W128" s="271">
        <f t="shared" si="28"/>
        <v>0.11428319048420867</v>
      </c>
      <c r="DA128" s="79"/>
    </row>
    <row r="129" spans="1:105" ht="12" customHeight="1" x14ac:dyDescent="0.25">
      <c r="A129" s="62" t="s">
        <v>192</v>
      </c>
      <c r="B129" s="272">
        <f t="shared" ref="B129:W129" si="29">IF(B$80=0,0,B$80/B$54)</f>
        <v>4.0122010358360646E-2</v>
      </c>
      <c r="C129" s="272">
        <f t="shared" si="29"/>
        <v>4.1098586389269526E-2</v>
      </c>
      <c r="D129" s="272">
        <f t="shared" si="29"/>
        <v>4.0064606648405311E-2</v>
      </c>
      <c r="E129" s="272">
        <f t="shared" si="29"/>
        <v>4.0751472793264909E-2</v>
      </c>
      <c r="F129" s="272">
        <f t="shared" si="29"/>
        <v>4.0954062050284581E-2</v>
      </c>
      <c r="G129" s="272">
        <f t="shared" si="29"/>
        <v>3.923016496048911E-2</v>
      </c>
      <c r="H129" s="272">
        <f t="shared" si="29"/>
        <v>3.8065785616821141E-2</v>
      </c>
      <c r="I129" s="272">
        <f t="shared" si="29"/>
        <v>3.8075681808920764E-2</v>
      </c>
      <c r="J129" s="272">
        <f t="shared" si="29"/>
        <v>3.7931933943407513E-2</v>
      </c>
      <c r="K129" s="272">
        <f t="shared" si="29"/>
        <v>3.6724904701075964E-2</v>
      </c>
      <c r="L129" s="272">
        <f t="shared" si="29"/>
        <v>3.5580918762479319E-2</v>
      </c>
      <c r="M129" s="272">
        <f t="shared" si="29"/>
        <v>3.4234377755264542E-2</v>
      </c>
      <c r="N129" s="272">
        <f t="shared" si="29"/>
        <v>3.4065362373121265E-2</v>
      </c>
      <c r="O129" s="272">
        <f t="shared" si="29"/>
        <v>3.4604506854218467E-2</v>
      </c>
      <c r="P129" s="272">
        <f t="shared" si="29"/>
        <v>3.4444126141209501E-2</v>
      </c>
      <c r="Q129" s="272">
        <f t="shared" si="29"/>
        <v>3.609760820770657E-2</v>
      </c>
      <c r="R129" s="272">
        <f t="shared" si="29"/>
        <v>3.4405261252864569E-2</v>
      </c>
      <c r="S129" s="272">
        <f t="shared" si="29"/>
        <v>3.5932250634806907E-2</v>
      </c>
      <c r="T129" s="272">
        <f t="shared" si="29"/>
        <v>3.6129090603678742E-2</v>
      </c>
      <c r="U129" s="272">
        <f t="shared" si="29"/>
        <v>3.5722785751955248E-2</v>
      </c>
      <c r="V129" s="272">
        <f t="shared" si="29"/>
        <v>3.7772344599096376E-2</v>
      </c>
      <c r="W129" s="272">
        <f t="shared" si="29"/>
        <v>3.6730963516659061E-2</v>
      </c>
      <c r="DA129" s="80"/>
    </row>
    <row r="130" spans="1:105" ht="12" customHeight="1" x14ac:dyDescent="0.25">
      <c r="A130" s="62" t="s">
        <v>197</v>
      </c>
      <c r="B130" s="272">
        <f t="shared" ref="B130:W130" si="30">IF(B$84=0,0,B$84/B$54)</f>
        <v>4.6693786182448793E-2</v>
      </c>
      <c r="C130" s="272">
        <f t="shared" si="30"/>
        <v>4.4752355067168161E-2</v>
      </c>
      <c r="D130" s="272">
        <f t="shared" si="30"/>
        <v>4.353822141615956E-2</v>
      </c>
      <c r="E130" s="272">
        <f t="shared" si="30"/>
        <v>4.4407307577948765E-2</v>
      </c>
      <c r="F130" s="272">
        <f t="shared" si="30"/>
        <v>4.2761668422984234E-2</v>
      </c>
      <c r="G130" s="272">
        <f t="shared" si="30"/>
        <v>4.2764303427892641E-2</v>
      </c>
      <c r="H130" s="272">
        <f t="shared" si="30"/>
        <v>4.3702209679275357E-2</v>
      </c>
      <c r="I130" s="272">
        <f t="shared" si="30"/>
        <v>4.1170014316839712E-2</v>
      </c>
      <c r="J130" s="272">
        <f t="shared" si="30"/>
        <v>4.0158732144383799E-2</v>
      </c>
      <c r="K130" s="272">
        <f t="shared" si="30"/>
        <v>5.670825139703449E-2</v>
      </c>
      <c r="L130" s="272">
        <f t="shared" si="30"/>
        <v>4.8588070830688078E-2</v>
      </c>
      <c r="M130" s="272">
        <f t="shared" si="30"/>
        <v>4.1709128746634849E-2</v>
      </c>
      <c r="N130" s="272">
        <f t="shared" si="30"/>
        <v>4.4933443908189416E-2</v>
      </c>
      <c r="O130" s="272">
        <f t="shared" si="30"/>
        <v>3.8873708712940498E-2</v>
      </c>
      <c r="P130" s="272">
        <f t="shared" si="30"/>
        <v>4.0158748671124463E-2</v>
      </c>
      <c r="Q130" s="272">
        <f t="shared" si="30"/>
        <v>4.4920288182255207E-2</v>
      </c>
      <c r="R130" s="272">
        <f t="shared" si="30"/>
        <v>4.511976819331473E-2</v>
      </c>
      <c r="S130" s="272">
        <f t="shared" si="30"/>
        <v>4.3974201387554257E-2</v>
      </c>
      <c r="T130" s="272">
        <f t="shared" si="30"/>
        <v>3.9858908536753244E-2</v>
      </c>
      <c r="U130" s="272">
        <f t="shared" si="30"/>
        <v>4.4766458069279737E-2</v>
      </c>
      <c r="V130" s="272">
        <f t="shared" si="30"/>
        <v>4.4637832380315212E-2</v>
      </c>
      <c r="W130" s="272">
        <f t="shared" si="30"/>
        <v>3.9668889375630928E-2</v>
      </c>
      <c r="DA130" s="80"/>
    </row>
    <row r="131" spans="1:105" ht="12" customHeight="1" x14ac:dyDescent="0.25">
      <c r="A131" s="63" t="s">
        <v>209</v>
      </c>
      <c r="B131" s="273">
        <f t="shared" ref="B131:W131" si="31">IF(B$95=0,0,B$95/B$54)</f>
        <v>3.3754881447271762E-2</v>
      </c>
      <c r="C131" s="273">
        <f t="shared" si="31"/>
        <v>3.3010657393139985E-2</v>
      </c>
      <c r="D131" s="273">
        <f t="shared" si="31"/>
        <v>3.3713997683582402E-2</v>
      </c>
      <c r="E131" s="273">
        <f t="shared" si="31"/>
        <v>3.2994108427029767E-2</v>
      </c>
      <c r="F131" s="273">
        <f t="shared" si="31"/>
        <v>3.2885339515509406E-2</v>
      </c>
      <c r="G131" s="273">
        <f t="shared" si="31"/>
        <v>3.4748140775191609E-2</v>
      </c>
      <c r="H131" s="273">
        <f t="shared" si="31"/>
        <v>3.6011114348166326E-2</v>
      </c>
      <c r="I131" s="273">
        <f t="shared" si="31"/>
        <v>3.6188156189059489E-2</v>
      </c>
      <c r="J131" s="273">
        <f t="shared" si="31"/>
        <v>3.6493164076819941E-2</v>
      </c>
      <c r="K131" s="273">
        <f t="shared" si="31"/>
        <v>3.6928044664679006E-2</v>
      </c>
      <c r="L131" s="273">
        <f t="shared" si="31"/>
        <v>3.8573488393271307E-2</v>
      </c>
      <c r="M131" s="273">
        <f t="shared" si="31"/>
        <v>3.9565451907317105E-2</v>
      </c>
      <c r="N131" s="273">
        <f t="shared" si="31"/>
        <v>3.9377652414777566E-2</v>
      </c>
      <c r="O131" s="273">
        <f t="shared" si="31"/>
        <v>3.9448495713140838E-2</v>
      </c>
      <c r="P131" s="273">
        <f t="shared" si="31"/>
        <v>3.9683972757177971E-2</v>
      </c>
      <c r="Q131" s="273">
        <f t="shared" si="31"/>
        <v>3.7803544036554476E-2</v>
      </c>
      <c r="R131" s="273">
        <f t="shared" si="31"/>
        <v>3.9315883046234658E-2</v>
      </c>
      <c r="S131" s="273">
        <f t="shared" si="31"/>
        <v>3.8259705096407408E-2</v>
      </c>
      <c r="T131" s="273">
        <f t="shared" si="31"/>
        <v>3.8699330407600208E-2</v>
      </c>
      <c r="U131" s="273">
        <f t="shared" si="31"/>
        <v>3.8586703205650559E-2</v>
      </c>
      <c r="V131" s="273">
        <f t="shared" si="31"/>
        <v>3.6526063591793702E-2</v>
      </c>
      <c r="W131" s="273">
        <f t="shared" si="31"/>
        <v>3.7883337591918656E-2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343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41</v>
      </c>
      <c r="B136" s="274">
        <f>IF(B$5=0,0,B$5/ISI_fec!B$5)</f>
        <v>0.51562390966370164</v>
      </c>
      <c r="C136" s="274">
        <f>IF(C$5=0,0,C$5/ISI_fec!C$5)</f>
        <v>0.51840998187776044</v>
      </c>
      <c r="D136" s="274">
        <f>IF(D$5=0,0,D$5/ISI_fec!D$5)</f>
        <v>0.51942892431417931</v>
      </c>
      <c r="E136" s="274">
        <f>IF(E$5=0,0,E$5/ISI_fec!E$5)</f>
        <v>0.51910247299244272</v>
      </c>
      <c r="F136" s="274">
        <f>IF(F$5=0,0,F$5/ISI_fec!F$5)</f>
        <v>0.51936906526038917</v>
      </c>
      <c r="G136" s="274">
        <f>IF(G$5=0,0,G$5/ISI_fec!G$5)</f>
        <v>0.52093023316523079</v>
      </c>
      <c r="H136" s="274">
        <f>IF(H$5=0,0,H$5/ISI_fec!H$5)</f>
        <v>0.52338493928962959</v>
      </c>
      <c r="I136" s="274">
        <f>IF(I$5=0,0,I$5/ISI_fec!I$5)</f>
        <v>0.52604123879132236</v>
      </c>
      <c r="J136" s="274">
        <f>IF(J$5=0,0,J$5/ISI_fec!J$5)</f>
        <v>0.53092151067696602</v>
      </c>
      <c r="K136" s="274">
        <f>IF(K$5=0,0,K$5/ISI_fec!K$5)</f>
        <v>0.53559706684326902</v>
      </c>
      <c r="L136" s="274">
        <f>IF(L$5=0,0,L$5/ISI_fec!L$5)</f>
        <v>0.53879255435342321</v>
      </c>
      <c r="M136" s="274">
        <f>IF(M$5=0,0,M$5/ISI_fec!M$5)</f>
        <v>0.53809713488525945</v>
      </c>
      <c r="N136" s="274">
        <f>IF(N$5=0,0,N$5/ISI_fec!N$5)</f>
        <v>0.53870469972248991</v>
      </c>
      <c r="O136" s="274">
        <f>IF(O$5=0,0,O$5/ISI_fec!O$5)</f>
        <v>0.54007856157116219</v>
      </c>
      <c r="P136" s="274">
        <f>IF(P$5=0,0,P$5/ISI_fec!P$5)</f>
        <v>0.54138181368563287</v>
      </c>
      <c r="Q136" s="274">
        <f>IF(Q$5=0,0,Q$5/ISI_fec!Q$5)</f>
        <v>0.54594564147497082</v>
      </c>
      <c r="R136" s="274">
        <f>IF(R$5=0,0,R$5/ISI_fec!R$5)</f>
        <v>0.54771218821015355</v>
      </c>
      <c r="S136" s="274">
        <f>IF(S$5=0,0,S$5/ISI_fec!S$5)</f>
        <v>0.55074057670476873</v>
      </c>
      <c r="T136" s="274">
        <f>IF(T$5=0,0,T$5/ISI_fec!T$5)</f>
        <v>0.5536123632112685</v>
      </c>
      <c r="U136" s="274">
        <f>IF(U$5=0,0,U$5/ISI_fec!U$5)</f>
        <v>0.55451206792742014</v>
      </c>
      <c r="V136" s="274">
        <f>IF(V$5=0,0,V$5/ISI_fec!V$5)</f>
        <v>0.55382027583371096</v>
      </c>
      <c r="W136" s="274">
        <f>IF(W$5=0,0,W$5/ISI_fec!W$5)</f>
        <v>0.55453325571016032</v>
      </c>
      <c r="DA136" s="111"/>
    </row>
    <row r="137" spans="1:105" ht="12" customHeight="1" x14ac:dyDescent="0.25">
      <c r="A137" s="55" t="s">
        <v>92</v>
      </c>
      <c r="B137" s="275">
        <f>IF(B$6=0,0,B$6/ISI_fec!B$6)</f>
        <v>0.46025754572164534</v>
      </c>
      <c r="C137" s="275">
        <f>IF(C$6=0,0,C$6/ISI_fec!C$6)</f>
        <v>0.46091081001232265</v>
      </c>
      <c r="D137" s="275">
        <f>IF(D$6=0,0,D$6/ISI_fec!D$6)</f>
        <v>0.46198963246964153</v>
      </c>
      <c r="E137" s="275">
        <f>IF(E$6=0,0,E$6/ISI_fec!E$6)</f>
        <v>0.4625487018488485</v>
      </c>
      <c r="F137" s="275">
        <f>IF(F$6=0,0,F$6/ISI_fec!F$6)</f>
        <v>0.46409200976735548</v>
      </c>
      <c r="G137" s="275">
        <f>IF(G$6=0,0,G$6/ISI_fec!G$6)</f>
        <v>0.4646641412686377</v>
      </c>
      <c r="H137" s="275">
        <f>IF(H$6=0,0,H$6/ISI_fec!H$6)</f>
        <v>0.46694156762822286</v>
      </c>
      <c r="I137" s="275">
        <f>IF(I$6=0,0,I$6/ISI_fec!I$6)</f>
        <v>0.46862277667872837</v>
      </c>
      <c r="J137" s="275">
        <f>IF(J$6=0,0,J$6/ISI_fec!J$6)</f>
        <v>0.47235339044770674</v>
      </c>
      <c r="K137" s="275">
        <f>IF(K$6=0,0,K$6/ISI_fec!K$6)</f>
        <v>0.47546739945231969</v>
      </c>
      <c r="L137" s="275">
        <f>IF(L$6=0,0,L$6/ISI_fec!L$6)</f>
        <v>0.47632487879262259</v>
      </c>
      <c r="M137" s="275">
        <f>IF(M$6=0,0,M$6/ISI_fec!M$6)</f>
        <v>0.47609860022306127</v>
      </c>
      <c r="N137" s="275">
        <f>IF(N$6=0,0,N$6/ISI_fec!N$6)</f>
        <v>0.47569322216405407</v>
      </c>
      <c r="O137" s="275">
        <f>IF(O$6=0,0,O$6/ISI_fec!O$6)</f>
        <v>0.47584157114691439</v>
      </c>
      <c r="P137" s="275">
        <f>IF(P$6=0,0,P$6/ISI_fec!P$6)</f>
        <v>0.47595436082032733</v>
      </c>
      <c r="Q137" s="275">
        <f>IF(Q$6=0,0,Q$6/ISI_fec!Q$6)</f>
        <v>0.4785800808600475</v>
      </c>
      <c r="R137" s="275">
        <f>IF(R$6=0,0,R$6/ISI_fec!R$6)</f>
        <v>0.48113630288298903</v>
      </c>
      <c r="S137" s="275">
        <f>IF(S$6=0,0,S$6/ISI_fec!S$6)</f>
        <v>0.48429040191583972</v>
      </c>
      <c r="T137" s="275">
        <f>IF(T$6=0,0,T$6/ISI_fec!T$6)</f>
        <v>0.48671507560935812</v>
      </c>
      <c r="U137" s="275">
        <f>IF(U$6=0,0,U$6/ISI_fec!U$6)</f>
        <v>0.48716985568522453</v>
      </c>
      <c r="V137" s="275">
        <f>IF(V$6=0,0,V$6/ISI_fec!V$6)</f>
        <v>0.48794172664864349</v>
      </c>
      <c r="W137" s="275">
        <f>IF(W$6=0,0,W$6/ISI_fec!W$6)</f>
        <v>0.48831184667764432</v>
      </c>
      <c r="DA137" s="76"/>
    </row>
    <row r="138" spans="1:105" ht="12" customHeight="1" x14ac:dyDescent="0.25">
      <c r="A138" s="202" t="s">
        <v>93</v>
      </c>
      <c r="B138" s="276">
        <f>IF(B$7=0,0,B$7/ISI_fec!B$7)</f>
        <v>0.1193698456007828</v>
      </c>
      <c r="C138" s="276">
        <f>IF(C$7=0,0,C$7/ISI_fec!C$7)</f>
        <v>0.11953927260581405</v>
      </c>
      <c r="D138" s="276">
        <f>IF(D$7=0,0,D$7/ISI_fec!D$7)</f>
        <v>0.11981907001784543</v>
      </c>
      <c r="E138" s="276">
        <f>IF(E$7=0,0,E$7/ISI_fec!E$7)</f>
        <v>0.11996406715281127</v>
      </c>
      <c r="F138" s="276">
        <f>IF(F$7=0,0,F$7/ISI_fec!F$7)</f>
        <v>0.12036433093916116</v>
      </c>
      <c r="G138" s="276">
        <f>IF(G$7=0,0,G$7/ISI_fec!G$7)</f>
        <v>0.12053286513252766</v>
      </c>
      <c r="H138" s="276">
        <f>IF(H$7=0,0,H$7/ISI_fec!H$7)</f>
        <v>0.1211033764693086</v>
      </c>
      <c r="I138" s="276">
        <f>IF(I$7=0,0,I$7/ISI_fec!I$7)</f>
        <v>0.12153940552879279</v>
      </c>
      <c r="J138" s="276">
        <f>IF(J$7=0,0,J$7/ISI_fec!J$7)</f>
        <v>0.12250695683509644</v>
      </c>
      <c r="K138" s="276">
        <f>IF(K$7=0,0,K$7/ISI_fec!K$7)</f>
        <v>0.12331458894788942</v>
      </c>
      <c r="L138" s="276">
        <f>IF(L$7=0,0,L$7/ISI_fec!L$7)</f>
        <v>0.1235369800361166</v>
      </c>
      <c r="M138" s="276">
        <f>IF(M$7=0,0,M$7/ISI_fec!M$7)</f>
        <v>0.12351388348512382</v>
      </c>
      <c r="N138" s="276">
        <f>IF(N$7=0,0,N$7/ISI_fec!N$7)</f>
        <v>0.12338556823489009</v>
      </c>
      <c r="O138" s="276">
        <f>IF(O$7=0,0,O$7/ISI_fec!O$7)</f>
        <v>0.12351060264706758</v>
      </c>
      <c r="P138" s="276">
        <f>IF(P$7=0,0,P$7/ISI_fec!P$7)</f>
        <v>0.12350751176388124</v>
      </c>
      <c r="Q138" s="276">
        <f>IF(Q$7=0,0,Q$7/ISI_fec!Q$7)</f>
        <v>0.12478325796217414</v>
      </c>
      <c r="R138" s="276">
        <f>IF(R$7=0,0,R$7/ISI_fec!R$7)</f>
        <v>0.12483185238921786</v>
      </c>
      <c r="S138" s="276">
        <f>IF(S$7=0,0,S$7/ISI_fec!S$7)</f>
        <v>0.12583589737326159</v>
      </c>
      <c r="T138" s="276">
        <f>IF(T$7=0,0,T$7/ISI_fec!T$7)</f>
        <v>0.12632494084767207</v>
      </c>
      <c r="U138" s="276">
        <f>IF(U$7=0,0,U$7/ISI_fec!U$7)</f>
        <v>0.12649853873572059</v>
      </c>
      <c r="V138" s="276">
        <f>IF(V$7=0,0,V$7/ISI_fec!V$7)</f>
        <v>0.12661329057448709</v>
      </c>
      <c r="W138" s="276">
        <f>IF(W$7=0,0,W$7/ISI_fec!W$7)</f>
        <v>0.12687346387735238</v>
      </c>
      <c r="DA138" s="77"/>
    </row>
    <row r="139" spans="1:105" ht="12" customHeight="1" x14ac:dyDescent="0.25">
      <c r="A139" s="202" t="s">
        <v>94</v>
      </c>
      <c r="B139" s="276">
        <f>IF(B$8=0,0,B$8/ISI_fec!B$8)</f>
        <v>0.65934880483950564</v>
      </c>
      <c r="C139" s="276">
        <f>IF(C$8=0,0,C$8/ISI_fec!C$8)</f>
        <v>0.66028464833258094</v>
      </c>
      <c r="D139" s="276">
        <f>IF(D$8=0,0,D$8/ISI_fec!D$8)</f>
        <v>0.6618301315179832</v>
      </c>
      <c r="E139" s="276">
        <f>IF(E$8=0,0,E$8/ISI_fec!E$8)</f>
        <v>0.66263103468715212</v>
      </c>
      <c r="F139" s="276">
        <f>IF(F$8=0,0,F$8/ISI_fec!F$8)</f>
        <v>0.66484192344069004</v>
      </c>
      <c r="G139" s="276">
        <f>IF(G$8=0,0,G$8/ISI_fec!G$8)</f>
        <v>0.66559720804063371</v>
      </c>
      <c r="H139" s="276">
        <f>IF(H$8=0,0,H$8/ISI_fec!H$8)</f>
        <v>0.66882825995225093</v>
      </c>
      <c r="I139" s="276">
        <f>IF(I$8=0,0,I$8/ISI_fec!I$8)</f>
        <v>0.67130619926982826</v>
      </c>
      <c r="J139" s="276">
        <f>IF(J$8=0,0,J$8/ISI_fec!J$8)</f>
        <v>0.67661331100601185</v>
      </c>
      <c r="K139" s="276">
        <f>IF(K$8=0,0,K$8/ISI_fec!K$8)</f>
        <v>0.68113790742418978</v>
      </c>
      <c r="L139" s="276">
        <f>IF(L$8=0,0,L$8/ISI_fec!L$8)</f>
        <v>0.68236630222935635</v>
      </c>
      <c r="M139" s="276">
        <f>IF(M$8=0,0,M$8/ISI_fec!M$8)</f>
        <v>0.68196722702137391</v>
      </c>
      <c r="N139" s="276">
        <f>IF(N$8=0,0,N$8/ISI_fec!N$8)</f>
        <v>0.68131223185916201</v>
      </c>
      <c r="O139" s="276">
        <f>IF(O$8=0,0,O$8/ISI_fec!O$8)</f>
        <v>0.68143149398930891</v>
      </c>
      <c r="P139" s="276">
        <f>IF(P$8=0,0,P$8/ISI_fec!P$8)</f>
        <v>0.68157205399734555</v>
      </c>
      <c r="Q139" s="276">
        <f>IF(Q$8=0,0,Q$8/ISI_fec!Q$8)</f>
        <v>0.68427778531387917</v>
      </c>
      <c r="R139" s="276">
        <f>IF(R$8=0,0,R$8/ISI_fec!R$8)</f>
        <v>0.68743871725081096</v>
      </c>
      <c r="S139" s="276">
        <f>IF(S$8=0,0,S$8/ISI_fec!S$8)</f>
        <v>0.69281217532696271</v>
      </c>
      <c r="T139" s="276">
        <f>IF(T$8=0,0,T$8/ISI_fec!T$8)</f>
        <v>0.69647839801725941</v>
      </c>
      <c r="U139" s="276">
        <f>IF(U$8=0,0,U$8/ISI_fec!U$8)</f>
        <v>0.69734878290871349</v>
      </c>
      <c r="V139" s="276">
        <f>IF(V$8=0,0,V$8/ISI_fec!V$8)</f>
        <v>0.69833910438358471</v>
      </c>
      <c r="W139" s="276">
        <f>IF(W$8=0,0,W$8/ISI_fec!W$8)</f>
        <v>0.69866070023820659</v>
      </c>
      <c r="DA139" s="77"/>
    </row>
    <row r="140" spans="1:105" ht="12" customHeight="1" x14ac:dyDescent="0.25">
      <c r="A140" s="202" t="s">
        <v>95</v>
      </c>
      <c r="B140" s="276">
        <f>IF(B$9=0,0,B$9/ISI_fec!B$9)</f>
        <v>0.4555720144421585</v>
      </c>
      <c r="C140" s="276">
        <f>IF(C$9=0,0,C$9/ISI_fec!C$9)</f>
        <v>0.45621862834698945</v>
      </c>
      <c r="D140" s="276">
        <f>IF(D$9=0,0,D$9/ISI_fec!D$9)</f>
        <v>0.4572864681351142</v>
      </c>
      <c r="E140" s="276">
        <f>IF(E$9=0,0,E$9/ISI_fec!E$9)</f>
        <v>0.45783984605507633</v>
      </c>
      <c r="F140" s="276">
        <f>IF(F$9=0,0,F$9/ISI_fec!F$9)</f>
        <v>0.45936744273192465</v>
      </c>
      <c r="G140" s="276">
        <f>IF(G$9=0,0,G$9/ISI_fec!G$9)</f>
        <v>0.46001064924348484</v>
      </c>
      <c r="H140" s="276">
        <f>IF(H$9=0,0,H$9/ISI_fec!H$9)</f>
        <v>0.46218799141605199</v>
      </c>
      <c r="I140" s="276">
        <f>IF(I$9=0,0,I$9/ISI_fec!I$9)</f>
        <v>0.46385208535857786</v>
      </c>
      <c r="J140" s="276">
        <f>IF(J$9=0,0,J$9/ISI_fec!J$9)</f>
        <v>0.46754472059212798</v>
      </c>
      <c r="K140" s="276">
        <f>IF(K$9=0,0,K$9/ISI_fec!K$9)</f>
        <v>0.47062702824446229</v>
      </c>
      <c r="L140" s="276">
        <f>IF(L$9=0,0,L$9/ISI_fec!L$9)</f>
        <v>0.47147577824114495</v>
      </c>
      <c r="M140" s="276">
        <f>IF(M$9=0,0,M$9/ISI_fec!M$9)</f>
        <v>0.47138763083499313</v>
      </c>
      <c r="N140" s="276">
        <f>IF(N$9=0,0,N$9/ISI_fec!N$9)</f>
        <v>0.47089791890868177</v>
      </c>
      <c r="O140" s="276">
        <f>IF(O$9=0,0,O$9/ISI_fec!O$9)</f>
        <v>0.47140673493618296</v>
      </c>
      <c r="P140" s="276">
        <f>IF(P$9=0,0,P$9/ISI_fec!P$9)</f>
        <v>0.47136331332107356</v>
      </c>
      <c r="Q140" s="276">
        <f>IF(Q$9=0,0,Q$9/ISI_fec!Q$9)</f>
        <v>0.47623216661101569</v>
      </c>
      <c r="R140" s="276">
        <f>IF(R$9=0,0,R$9/ISI_fec!R$9)</f>
        <v>0.47641762602002746</v>
      </c>
      <c r="S140" s="276">
        <f>IF(S$9=0,0,S$9/ISI_fec!S$9)</f>
        <v>0.48024953845711921</v>
      </c>
      <c r="T140" s="276">
        <f>IF(T$9=0,0,T$9/ISI_fec!T$9)</f>
        <v>0.48211596058128015</v>
      </c>
      <c r="U140" s="276">
        <f>IF(U$9=0,0,U$9/ISI_fec!U$9)</f>
        <v>0.48278223848536894</v>
      </c>
      <c r="V140" s="276">
        <f>IF(V$9=0,0,V$9/ISI_fec!V$9)</f>
        <v>0.48321644006374759</v>
      </c>
      <c r="W140" s="276">
        <f>IF(W$9=0,0,W$9/ISI_fec!W$9)</f>
        <v>0.48420938493264537</v>
      </c>
      <c r="DA140" s="77"/>
    </row>
    <row r="141" spans="1:105" ht="12" customHeight="1" x14ac:dyDescent="0.25">
      <c r="A141" s="56" t="s">
        <v>96</v>
      </c>
      <c r="B141" s="277">
        <f>IF(B$10=0,0,B$10/ISI_fec!B$10)</f>
        <v>0.72377722249660204</v>
      </c>
      <c r="C141" s="277">
        <f>IF(C$10=0,0,C$10/ISI_fec!C$10)</f>
        <v>0.7279679334404795</v>
      </c>
      <c r="D141" s="277">
        <f>IF(D$10=0,0,D$10/ISI_fec!D$10)</f>
        <v>0.73063639536074076</v>
      </c>
      <c r="E141" s="277">
        <f>IF(E$10=0,0,E$10/ISI_fec!E$10)</f>
        <v>0.73061733712986754</v>
      </c>
      <c r="F141" s="277">
        <f>IF(F$10=0,0,F$10/ISI_fec!F$10)</f>
        <v>0.73390327375279552</v>
      </c>
      <c r="G141" s="277">
        <f>IF(G$10=0,0,G$10/ISI_fec!G$10)</f>
        <v>0.73981462079949001</v>
      </c>
      <c r="H141" s="277">
        <f>IF(H$10=0,0,H$10/ISI_fec!H$10)</f>
        <v>0.74367305675762363</v>
      </c>
      <c r="I141" s="277">
        <f>IF(I$10=0,0,I$10/ISI_fec!I$10)</f>
        <v>0.74548030683651134</v>
      </c>
      <c r="J141" s="277">
        <f>IF(J$10=0,0,J$10/ISI_fec!J$10)</f>
        <v>0.75043457125001289</v>
      </c>
      <c r="K141" s="277">
        <f>IF(K$10=0,0,K$10/ISI_fec!K$10)</f>
        <v>0.76276025785512369</v>
      </c>
      <c r="L141" s="277">
        <f>IF(L$10=0,0,L$10/ISI_fec!L$10)</f>
        <v>0.76506077206787138</v>
      </c>
      <c r="M141" s="277">
        <f>IF(M$10=0,0,M$10/ISI_fec!M$10)</f>
        <v>0.77022530727706751</v>
      </c>
      <c r="N141" s="277">
        <f>IF(N$10=0,0,N$10/ISI_fec!N$10)</f>
        <v>0.77256944704122965</v>
      </c>
      <c r="O141" s="277">
        <f>IF(O$10=0,0,O$10/ISI_fec!O$10)</f>
        <v>0.77559783133778648</v>
      </c>
      <c r="P141" s="277">
        <f>IF(P$10=0,0,P$10/ISI_fec!P$10)</f>
        <v>0.80007463682854629</v>
      </c>
      <c r="Q141" s="277">
        <f>IF(Q$10=0,0,Q$10/ISI_fec!Q$10)</f>
        <v>0.81621601554862222</v>
      </c>
      <c r="R141" s="277">
        <f>IF(R$10=0,0,R$10/ISI_fec!R$10)</f>
        <v>0.82357031928234159</v>
      </c>
      <c r="S141" s="277">
        <f>IF(S$10=0,0,S$10/ISI_fec!S$10)</f>
        <v>0.83440790237940354</v>
      </c>
      <c r="T141" s="277">
        <f>IF(T$10=0,0,T$10/ISI_fec!T$10)</f>
        <v>0.84992439226707872</v>
      </c>
      <c r="U141" s="277">
        <f>IF(U$10=0,0,U$10/ISI_fec!U$10)</f>
        <v>0.85233713078197992</v>
      </c>
      <c r="V141" s="277">
        <f>IF(V$10=0,0,V$10/ISI_fec!V$10)</f>
        <v>0.85571453383236018</v>
      </c>
      <c r="W141" s="277">
        <f>IF(W$10=0,0,W$10/ISI_fec!W$10)</f>
        <v>0.86077449995169064</v>
      </c>
      <c r="DA141" s="78"/>
    </row>
    <row r="142" spans="1:105" ht="12" customHeight="1" x14ac:dyDescent="0.25">
      <c r="A142" s="203" t="s">
        <v>167</v>
      </c>
      <c r="B142" s="278">
        <f>IF(B$16=0,0,B$16/ISI_fec!B$16)</f>
        <v>0.45360736378720307</v>
      </c>
      <c r="C142" s="278">
        <f>IF(C$16=0,0,C$16/ISI_fec!C$16)</f>
        <v>0.45832714663054058</v>
      </c>
      <c r="D142" s="278">
        <f>IF(D$16=0,0,D$16/ISI_fec!D$16)</f>
        <v>0.4590953399340249</v>
      </c>
      <c r="E142" s="278">
        <f>IF(E$16=0,0,E$16/ISI_fec!E$16)</f>
        <v>0.45730804021766691</v>
      </c>
      <c r="F142" s="278">
        <f>IF(F$16=0,0,F$16/ISI_fec!F$16)</f>
        <v>0.45857950356297977</v>
      </c>
      <c r="G142" s="278">
        <f>IF(G$16=0,0,G$16/ISI_fec!G$16)</f>
        <v>0.46070601105298864</v>
      </c>
      <c r="H142" s="278">
        <f>IF(H$16=0,0,H$16/ISI_fec!H$16)</f>
        <v>0.46258884819114626</v>
      </c>
      <c r="I142" s="278">
        <f>IF(I$16=0,0,I$16/ISI_fec!I$16)</f>
        <v>0.46746749447851049</v>
      </c>
      <c r="J142" s="278">
        <f>IF(J$16=0,0,J$16/ISI_fec!J$16)</f>
        <v>0.47337343290536554</v>
      </c>
      <c r="K142" s="278">
        <f>IF(K$16=0,0,K$16/ISI_fec!K$16)</f>
        <v>0.47544161604920221</v>
      </c>
      <c r="L142" s="278">
        <f>IF(L$16=0,0,L$16/ISI_fec!L$16)</f>
        <v>0.48286935192914754</v>
      </c>
      <c r="M142" s="278">
        <f>IF(M$16=0,0,M$16/ISI_fec!M$16)</f>
        <v>0.48023476433990731</v>
      </c>
      <c r="N142" s="278">
        <f>IF(N$16=0,0,N$16/ISI_fec!N$16)</f>
        <v>0.47964121108546021</v>
      </c>
      <c r="O142" s="278">
        <f>IF(O$16=0,0,O$16/ISI_fec!O$16)</f>
        <v>0.48068662364432208</v>
      </c>
      <c r="P142" s="278">
        <f>IF(P$16=0,0,P$16/ISI_fec!P$16)</f>
        <v>0.48313487775628999</v>
      </c>
      <c r="Q142" s="278">
        <f>IF(Q$16=0,0,Q$16/ISI_fec!Q$16)</f>
        <v>0.486352551716626</v>
      </c>
      <c r="R142" s="278">
        <f>IF(R$16=0,0,R$16/ISI_fec!R$16)</f>
        <v>0.48937393157195591</v>
      </c>
      <c r="S142" s="278">
        <f>IF(S$16=0,0,S$16/ISI_fec!S$16)</f>
        <v>0.492297831162823</v>
      </c>
      <c r="T142" s="278">
        <f>IF(T$16=0,0,T$16/ISI_fec!T$16)</f>
        <v>0.49469821482638776</v>
      </c>
      <c r="U142" s="278">
        <f>IF(U$16=0,0,U$16/ISI_fec!U$16)</f>
        <v>0.49489596850609996</v>
      </c>
      <c r="V142" s="278">
        <f>IF(V$16=0,0,V$16/ISI_fec!V$16)</f>
        <v>0.49317113315418537</v>
      </c>
      <c r="W142" s="278">
        <f>IF(W$16=0,0,W$16/ISI_fec!W$16)</f>
        <v>0.49366469614729197</v>
      </c>
      <c r="DA142" s="79"/>
    </row>
    <row r="143" spans="1:105" ht="12" customHeight="1" x14ac:dyDescent="0.25">
      <c r="A143" s="203" t="s">
        <v>174</v>
      </c>
      <c r="B143" s="278">
        <f>IF(B$22=0,0,B$22/ISI_fec!B$22)</f>
        <v>0.53542719279488948</v>
      </c>
      <c r="C143" s="278">
        <f>IF(C$22=0,0,C$22/ISI_fec!C$22)</f>
        <v>0.53649759193523883</v>
      </c>
      <c r="D143" s="278">
        <f>IF(D$22=0,0,D$22/ISI_fec!D$22)</f>
        <v>0.53643280172575736</v>
      </c>
      <c r="E143" s="278">
        <f>IF(E$22=0,0,E$22/ISI_fec!E$22)</f>
        <v>0.53607815071359677</v>
      </c>
      <c r="F143" s="278">
        <f>IF(F$22=0,0,F$22/ISI_fec!F$22)</f>
        <v>0.53544951524274809</v>
      </c>
      <c r="G143" s="278">
        <f>IF(G$22=0,0,G$22/ISI_fec!G$22)</f>
        <v>0.53643667543394513</v>
      </c>
      <c r="H143" s="278">
        <f>IF(H$22=0,0,H$22/ISI_fec!H$22)</f>
        <v>0.53895870179707261</v>
      </c>
      <c r="I143" s="278">
        <f>IF(I$22=0,0,I$22/ISI_fec!I$22)</f>
        <v>0.53981033278605395</v>
      </c>
      <c r="J143" s="278">
        <f>IF(J$22=0,0,J$22/ISI_fec!J$22)</f>
        <v>0.5451466384218987</v>
      </c>
      <c r="K143" s="278">
        <f>IF(K$22=0,0,K$22/ISI_fec!K$22)</f>
        <v>0.54902006048888341</v>
      </c>
      <c r="L143" s="278">
        <f>IF(L$22=0,0,L$22/ISI_fec!L$22)</f>
        <v>0.551910106501453</v>
      </c>
      <c r="M143" s="278">
        <f>IF(M$22=0,0,M$22/ISI_fec!M$22)</f>
        <v>0.54873403556167488</v>
      </c>
      <c r="N143" s="278">
        <f>IF(N$22=0,0,N$22/ISI_fec!N$22)</f>
        <v>0.54992982350708852</v>
      </c>
      <c r="O143" s="278">
        <f>IF(O$22=0,0,O$22/ISI_fec!O$22)</f>
        <v>0.55117156007384138</v>
      </c>
      <c r="P143" s="278">
        <f>IF(P$22=0,0,P$22/ISI_fec!P$22)</f>
        <v>0.55186240080542592</v>
      </c>
      <c r="Q143" s="278">
        <f>IF(Q$22=0,0,Q$22/ISI_fec!Q$22)</f>
        <v>0.55747866860554529</v>
      </c>
      <c r="R143" s="278">
        <f>IF(R$22=0,0,R$22/ISI_fec!R$22)</f>
        <v>0.55770381285681203</v>
      </c>
      <c r="S143" s="278">
        <f>IF(S$22=0,0,S$22/ISI_fec!S$22)</f>
        <v>0.56150059058516788</v>
      </c>
      <c r="T143" s="278">
        <f>IF(T$22=0,0,T$22/ISI_fec!T$22)</f>
        <v>0.56415408284997315</v>
      </c>
      <c r="U143" s="278">
        <f>IF(U$22=0,0,U$22/ISI_fec!U$22)</f>
        <v>0.56464027568959752</v>
      </c>
      <c r="V143" s="278">
        <f>IF(V$22=0,0,V$22/ISI_fec!V$22)</f>
        <v>0.56597528659340945</v>
      </c>
      <c r="W143" s="278">
        <f>IF(W$22=0,0,W$22/ISI_fec!W$22)</f>
        <v>0.56527658862751351</v>
      </c>
      <c r="DA143" s="79"/>
    </row>
    <row r="144" spans="1:105" ht="12" customHeight="1" x14ac:dyDescent="0.25">
      <c r="A144" s="203" t="s">
        <v>181</v>
      </c>
      <c r="B144" s="278">
        <f>IF(B$28=0,0,B$28/ISI_fec!B$28)</f>
        <v>0.52939360282420012</v>
      </c>
      <c r="C144" s="278">
        <f>IF(C$28=0,0,C$28/ISI_fec!C$28)</f>
        <v>0.53304839229102108</v>
      </c>
      <c r="D144" s="278">
        <f>IF(D$28=0,0,D$28/ISI_fec!D$28)</f>
        <v>0.53464625762780404</v>
      </c>
      <c r="E144" s="278">
        <f>IF(E$28=0,0,E$28/ISI_fec!E$28)</f>
        <v>0.53537888314916771</v>
      </c>
      <c r="F144" s="278">
        <f>IF(F$28=0,0,F$28/ISI_fec!F$28)</f>
        <v>0.53723663096884244</v>
      </c>
      <c r="G144" s="278">
        <f>IF(G$28=0,0,G$28/ISI_fec!G$28)</f>
        <v>0.53933512333245526</v>
      </c>
      <c r="H144" s="278">
        <f>IF(H$28=0,0,H$28/ISI_fec!H$28)</f>
        <v>0.54206384610285263</v>
      </c>
      <c r="I144" s="278">
        <f>IF(I$28=0,0,I$28/ISI_fec!I$28)</f>
        <v>0.54576276134540258</v>
      </c>
      <c r="J144" s="278">
        <f>IF(J$28=0,0,J$28/ISI_fec!J$28)</f>
        <v>0.54945749128492505</v>
      </c>
      <c r="K144" s="278">
        <f>IF(K$28=0,0,K$28/ISI_fec!K$28)</f>
        <v>0.55645765799797808</v>
      </c>
      <c r="L144" s="278">
        <f>IF(L$28=0,0,L$28/ISI_fec!L$28)</f>
        <v>0.55820110478682539</v>
      </c>
      <c r="M144" s="278">
        <f>IF(M$28=0,0,M$28/ISI_fec!M$28)</f>
        <v>0.56102434247703947</v>
      </c>
      <c r="N144" s="278">
        <f>IF(N$28=0,0,N$28/ISI_fec!N$28)</f>
        <v>0.56169096831049414</v>
      </c>
      <c r="O144" s="278">
        <f>IF(O$28=0,0,O$28/ISI_fec!O$28)</f>
        <v>0.56311881662418528</v>
      </c>
      <c r="P144" s="278">
        <f>IF(P$28=0,0,P$28/ISI_fec!P$28)</f>
        <v>0.56397681461854587</v>
      </c>
      <c r="Q144" s="278">
        <f>IF(Q$28=0,0,Q$28/ISI_fec!Q$28)</f>
        <v>0.56837541582805307</v>
      </c>
      <c r="R144" s="278">
        <f>IF(R$28=0,0,R$28/ISI_fec!R$28)</f>
        <v>0.57057117230246202</v>
      </c>
      <c r="S144" s="278">
        <f>IF(S$28=0,0,S$28/ISI_fec!S$28)</f>
        <v>0.57250556533264818</v>
      </c>
      <c r="T144" s="278">
        <f>IF(T$28=0,0,T$28/ISI_fec!T$28)</f>
        <v>0.57580066576323607</v>
      </c>
      <c r="U144" s="278">
        <f>IF(U$28=0,0,U$28/ISI_fec!U$28)</f>
        <v>0.57690729206222924</v>
      </c>
      <c r="V144" s="278">
        <f>IF(V$28=0,0,V$28/ISI_fec!V$28)</f>
        <v>0.57413333949003842</v>
      </c>
      <c r="W144" s="278">
        <f>IF(W$28=0,0,W$28/ISI_fec!W$28)</f>
        <v>0.57749914210371189</v>
      </c>
      <c r="DA144" s="79"/>
    </row>
    <row r="145" spans="1:105" ht="12" customHeight="1" x14ac:dyDescent="0.25">
      <c r="A145" s="41" t="s">
        <v>191</v>
      </c>
      <c r="B145" s="279">
        <f>IF(B$35=0,0,B$35/ISI_fec!B$35)</f>
        <v>0.49803299967744846</v>
      </c>
      <c r="C145" s="279">
        <f>IF(C$35=0,0,C$35/ISI_fec!C$35)</f>
        <v>0.50187677047406665</v>
      </c>
      <c r="D145" s="279">
        <f>IF(D$35=0,0,D$35/ISI_fec!D$35)</f>
        <v>0.50335508950358276</v>
      </c>
      <c r="E145" s="279">
        <f>IF(E$35=0,0,E$35/ISI_fec!E$35)</f>
        <v>0.50311911629631789</v>
      </c>
      <c r="F145" s="279">
        <f>IF(F$35=0,0,F$35/ISI_fec!F$35)</f>
        <v>0.50257553113659392</v>
      </c>
      <c r="G145" s="279">
        <f>IF(G$35=0,0,G$35/ISI_fec!G$35)</f>
        <v>0.50350025596497039</v>
      </c>
      <c r="H145" s="279">
        <f>IF(H$35=0,0,H$35/ISI_fec!H$35)</f>
        <v>0.50523304347051878</v>
      </c>
      <c r="I145" s="279">
        <f>IF(I$35=0,0,I$35/ISI_fec!I$35)</f>
        <v>0.50784536527020818</v>
      </c>
      <c r="J145" s="279">
        <f>IF(J$35=0,0,J$35/ISI_fec!J$35)</f>
        <v>0.51131137980637797</v>
      </c>
      <c r="K145" s="279">
        <f>IF(K$35=0,0,K$35/ISI_fec!K$35)</f>
        <v>0.51891995990504902</v>
      </c>
      <c r="L145" s="279">
        <f>IF(L$35=0,0,L$35/ISI_fec!L$35)</f>
        <v>0.51814652619333423</v>
      </c>
      <c r="M145" s="279">
        <f>IF(M$35=0,0,M$35/ISI_fec!M$35)</f>
        <v>0.52142907086290569</v>
      </c>
      <c r="N145" s="279">
        <f>IF(N$35=0,0,N$35/ISI_fec!N$35)</f>
        <v>0.52316856346445062</v>
      </c>
      <c r="O145" s="279">
        <f>IF(O$35=0,0,O$35/ISI_fec!O$35)</f>
        <v>0.52490150397962654</v>
      </c>
      <c r="P145" s="279">
        <f>IF(P$35=0,0,P$35/ISI_fec!P$35)</f>
        <v>0.52595114797909859</v>
      </c>
      <c r="Q145" s="279">
        <f>IF(Q$35=0,0,Q$35/ISI_fec!Q$35)</f>
        <v>0.53035578911561976</v>
      </c>
      <c r="R145" s="279">
        <f>IF(R$35=0,0,R$35/ISI_fec!R$35)</f>
        <v>0.53248744177253171</v>
      </c>
      <c r="S145" s="279">
        <f>IF(S$35=0,0,S$35/ISI_fec!S$35)</f>
        <v>0.53458357855276495</v>
      </c>
      <c r="T145" s="279">
        <f>IF(T$35=0,0,T$35/ISI_fec!T$35)</f>
        <v>0.53771287651254418</v>
      </c>
      <c r="U145" s="279">
        <f>IF(U$35=0,0,U$35/ISI_fec!U$35)</f>
        <v>0.53978009922179115</v>
      </c>
      <c r="V145" s="279">
        <f>IF(V$35=0,0,V$35/ISI_fec!V$35)</f>
        <v>0.5387467629610152</v>
      </c>
      <c r="W145" s="279">
        <f>IF(W$35=0,0,W$35/ISI_fec!W$35)</f>
        <v>0.53975333925635238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42</v>
      </c>
      <c r="B147" s="274">
        <f>IF(B$54=0,0,B$54/ISI_fec!B$54)</f>
        <v>0.56687643947356714</v>
      </c>
      <c r="C147" s="274">
        <f>IF(C$54=0,0,C$54/ISI_fec!C$54)</f>
        <v>0.569256756048518</v>
      </c>
      <c r="D147" s="274">
        <f>IF(D$54=0,0,D$54/ISI_fec!D$54)</f>
        <v>0.57237464987960451</v>
      </c>
      <c r="E147" s="274">
        <f>IF(E$54=0,0,E$54/ISI_fec!E$54)</f>
        <v>0.57257932787138166</v>
      </c>
      <c r="F147" s="274">
        <f>IF(F$54=0,0,F$54/ISI_fec!F$54)</f>
        <v>0.57712778715765767</v>
      </c>
      <c r="G147" s="274">
        <f>IF(G$54=0,0,G$54/ISI_fec!G$54)</f>
        <v>0.57849277257488607</v>
      </c>
      <c r="H147" s="274">
        <f>IF(H$54=0,0,H$54/ISI_fec!H$54)</f>
        <v>0.58207728997195129</v>
      </c>
      <c r="I147" s="274">
        <f>IF(I$54=0,0,I$54/ISI_fec!I$54)</f>
        <v>0.58537433833861086</v>
      </c>
      <c r="J147" s="274">
        <f>IF(J$54=0,0,J$54/ISI_fec!J$54)</f>
        <v>0.58733631310761225</v>
      </c>
      <c r="K147" s="274">
        <f>IF(K$54=0,0,K$54/ISI_fec!K$54)</f>
        <v>0.58606865557025101</v>
      </c>
      <c r="L147" s="274">
        <f>IF(L$54=0,0,L$54/ISI_fec!L$54)</f>
        <v>0.58941766143724872</v>
      </c>
      <c r="M147" s="274">
        <f>IF(M$54=0,0,M$54/ISI_fec!M$54)</f>
        <v>0.59394628683885109</v>
      </c>
      <c r="N147" s="274">
        <f>IF(N$54=0,0,N$54/ISI_fec!N$54)</f>
        <v>0.59379503058264527</v>
      </c>
      <c r="O147" s="274">
        <f>IF(O$54=0,0,O$54/ISI_fec!O$54)</f>
        <v>0.59536792789705284</v>
      </c>
      <c r="P147" s="274">
        <f>IF(P$54=0,0,P$54/ISI_fec!P$54)</f>
        <v>0.59579859157493875</v>
      </c>
      <c r="Q147" s="274">
        <f>IF(Q$54=0,0,Q$54/ISI_fec!Q$54)</f>
        <v>0.59557494901666885</v>
      </c>
      <c r="R147" s="274">
        <f>IF(R$54=0,0,R$54/ISI_fec!R$54)</f>
        <v>0.60082882489171008</v>
      </c>
      <c r="S147" s="274">
        <f>IF(S$54=0,0,S$54/ISI_fec!S$54)</f>
        <v>0.6070986159035201</v>
      </c>
      <c r="T147" s="274">
        <f>IF(T$54=0,0,T$54/ISI_fec!T$54)</f>
        <v>0.61429641324589324</v>
      </c>
      <c r="U147" s="274">
        <f>IF(U$54=0,0,U$54/ISI_fec!U$54)</f>
        <v>0.61618344589011897</v>
      </c>
      <c r="V147" s="274">
        <f>IF(V$54=0,0,V$54/ISI_fec!V$54)</f>
        <v>0.61517161144812127</v>
      </c>
      <c r="W147" s="274">
        <f>IF(W$54=0,0,W$54/ISI_fec!W$54)</f>
        <v>0.62271352784366518</v>
      </c>
      <c r="DA147" s="111"/>
    </row>
    <row r="148" spans="1:105" ht="12" customHeight="1" x14ac:dyDescent="0.25">
      <c r="A148" s="55" t="s">
        <v>92</v>
      </c>
      <c r="B148" s="275">
        <f>IF(B$55=0,0,B$55/ISI_fec!B$55)</f>
        <v>0.46606217985969078</v>
      </c>
      <c r="C148" s="275">
        <f>IF(C$55=0,0,C$55/ISI_fec!C$55)</f>
        <v>0.46685927274780925</v>
      </c>
      <c r="D148" s="275">
        <f>IF(D$55=0,0,D$55/ISI_fec!D$55)</f>
        <v>0.46867761387901236</v>
      </c>
      <c r="E148" s="275">
        <f>IF(E$55=0,0,E$55/ISI_fec!E$55)</f>
        <v>0.46947898551331518</v>
      </c>
      <c r="F148" s="275">
        <f>IF(F$55=0,0,F$55/ISI_fec!F$55)</f>
        <v>0.47255200692820226</v>
      </c>
      <c r="G148" s="275">
        <f>IF(G$55=0,0,G$55/ISI_fec!G$55)</f>
        <v>0.47223017549210405</v>
      </c>
      <c r="H148" s="275">
        <f>IF(H$55=0,0,H$55/ISI_fec!H$55)</f>
        <v>0.47509589919502371</v>
      </c>
      <c r="I148" s="275">
        <f>IF(I$55=0,0,I$55/ISI_fec!I$55)</f>
        <v>0.47704339615149804</v>
      </c>
      <c r="J148" s="275">
        <f>IF(J$55=0,0,J$55/ISI_fec!J$55)</f>
        <v>0.47733250190941584</v>
      </c>
      <c r="K148" s="275">
        <f>IF(K$55=0,0,K$55/ISI_fec!K$55)</f>
        <v>0.47711660646713394</v>
      </c>
      <c r="L148" s="275">
        <f>IF(L$55=0,0,L$55/ISI_fec!L$55)</f>
        <v>0.47811249050931742</v>
      </c>
      <c r="M148" s="275">
        <f>IF(M$55=0,0,M$55/ISI_fec!M$55)</f>
        <v>0.47950382446976336</v>
      </c>
      <c r="N148" s="275">
        <f>IF(N$55=0,0,N$55/ISI_fec!N$55)</f>
        <v>0.47950925461825505</v>
      </c>
      <c r="O148" s="275">
        <f>IF(O$55=0,0,O$55/ISI_fec!O$55)</f>
        <v>0.47978487556943122</v>
      </c>
      <c r="P148" s="275">
        <f>IF(P$55=0,0,P$55/ISI_fec!P$55)</f>
        <v>0.47988626718705157</v>
      </c>
      <c r="Q148" s="275">
        <f>IF(Q$55=0,0,Q$55/ISI_fec!Q$55)</f>
        <v>0.48034756083653823</v>
      </c>
      <c r="R148" s="275">
        <f>IF(R$55=0,0,R$55/ISI_fec!R$55)</f>
        <v>0.48292849309583813</v>
      </c>
      <c r="S148" s="275">
        <f>IF(S$55=0,0,S$55/ISI_fec!S$55)</f>
        <v>0.48631488775302301</v>
      </c>
      <c r="T148" s="275">
        <f>IF(T$55=0,0,T$55/ISI_fec!T$55)</f>
        <v>0.49035821040492633</v>
      </c>
      <c r="U148" s="275">
        <f>IF(U$55=0,0,U$55/ISI_fec!U$55)</f>
        <v>0.49358708368930576</v>
      </c>
      <c r="V148" s="275">
        <f>IF(V$55=0,0,V$55/ISI_fec!V$55)</f>
        <v>0.49578500295991923</v>
      </c>
      <c r="W148" s="275">
        <f>IF(W$55=0,0,W$55/ISI_fec!W$55)</f>
        <v>0.49850186938994673</v>
      </c>
      <c r="DA148" s="76"/>
    </row>
    <row r="149" spans="1:105" ht="12" customHeight="1" x14ac:dyDescent="0.25">
      <c r="A149" s="202" t="s">
        <v>93</v>
      </c>
      <c r="B149" s="276">
        <f>IF(B$56=0,0,B$56/ISI_fec!B$56)</f>
        <v>0.12098630250195343</v>
      </c>
      <c r="C149" s="276">
        <f>IF(C$56=0,0,C$56/ISI_fec!C$56)</f>
        <v>0.12118534913093672</v>
      </c>
      <c r="D149" s="276">
        <f>IF(D$56=0,0,D$56/ISI_fec!D$56)</f>
        <v>0.12165401252635873</v>
      </c>
      <c r="E149" s="276">
        <f>IF(E$56=0,0,E$56/ISI_fec!E$56)</f>
        <v>0.1218611587648047</v>
      </c>
      <c r="F149" s="276">
        <f>IF(F$56=0,0,F$56/ISI_fec!F$56)</f>
        <v>0.12265864896428287</v>
      </c>
      <c r="G149" s="276">
        <f>IF(G$56=0,0,G$56/ISI_fec!G$56)</f>
        <v>0.12258916765564881</v>
      </c>
      <c r="H149" s="276">
        <f>IF(H$56=0,0,H$56/ISI_fec!H$56)</f>
        <v>0.12335387668800676</v>
      </c>
      <c r="I149" s="276">
        <f>IF(I$56=0,0,I$56/ISI_fec!I$56)</f>
        <v>0.12383691326972887</v>
      </c>
      <c r="J149" s="276">
        <f>IF(J$56=0,0,J$56/ISI_fec!J$56)</f>
        <v>0.12390087137712907</v>
      </c>
      <c r="K149" s="276">
        <f>IF(K$56=0,0,K$56/ISI_fec!K$56)</f>
        <v>0.12383153781899468</v>
      </c>
      <c r="L149" s="276">
        <f>IF(L$56=0,0,L$56/ISI_fec!L$56)</f>
        <v>0.12410493153946205</v>
      </c>
      <c r="M149" s="276">
        <f>IF(M$56=0,0,M$56/ISI_fec!M$56)</f>
        <v>0.12457322386412419</v>
      </c>
      <c r="N149" s="276">
        <f>IF(N$56=0,0,N$56/ISI_fec!N$56)</f>
        <v>0.12448609357205041</v>
      </c>
      <c r="O149" s="276">
        <f>IF(O$56=0,0,O$56/ISI_fec!O$56)</f>
        <v>0.12454496737912854</v>
      </c>
      <c r="P149" s="276">
        <f>IF(P$56=0,0,P$56/ISI_fec!P$56)</f>
        <v>0.124575006732445</v>
      </c>
      <c r="Q149" s="276">
        <f>IF(Q$56=0,0,Q$56/ISI_fec!Q$56)</f>
        <v>0.12473530637758581</v>
      </c>
      <c r="R149" s="276">
        <f>IF(R$56=0,0,R$56/ISI_fec!R$56)</f>
        <v>0.12550816704736778</v>
      </c>
      <c r="S149" s="276">
        <f>IF(S$56=0,0,S$56/ISI_fec!S$56)</f>
        <v>0.12701614919560339</v>
      </c>
      <c r="T149" s="276">
        <f>IF(T$56=0,0,T$56/ISI_fec!T$56)</f>
        <v>0.12862302966011444</v>
      </c>
      <c r="U149" s="276">
        <f>IF(U$56=0,0,U$56/ISI_fec!U$56)</f>
        <v>0.128766860228652</v>
      </c>
      <c r="V149" s="276">
        <f>IF(V$56=0,0,V$56/ISI_fec!V$56)</f>
        <v>0.12883238264794916</v>
      </c>
      <c r="W149" s="276">
        <f>IF(W$56=0,0,W$56/ISI_fec!W$56)</f>
        <v>0.13036838362324546</v>
      </c>
      <c r="DA149" s="77"/>
    </row>
    <row r="150" spans="1:105" ht="12" customHeight="1" x14ac:dyDescent="0.25">
      <c r="A150" s="202" t="s">
        <v>94</v>
      </c>
      <c r="B150" s="276">
        <f>IF(B$57=0,0,B$57/ISI_fec!B$57)</f>
        <v>0.66919993043024362</v>
      </c>
      <c r="C150" s="276">
        <f>IF(C$57=0,0,C$57/ISI_fec!C$57)</f>
        <v>0.67035187082017655</v>
      </c>
      <c r="D150" s="276">
        <f>IF(D$57=0,0,D$57/ISI_fec!D$57)</f>
        <v>0.67296592761564511</v>
      </c>
      <c r="E150" s="276">
        <f>IF(E$57=0,0,E$57/ISI_fec!E$57)</f>
        <v>0.67408225013469947</v>
      </c>
      <c r="F150" s="276">
        <f>IF(F$57=0,0,F$57/ISI_fec!F$57)</f>
        <v>0.6784985711784618</v>
      </c>
      <c r="G150" s="276">
        <f>IF(G$57=0,0,G$57/ISI_fec!G$57)</f>
        <v>0.67797473432761479</v>
      </c>
      <c r="H150" s="276">
        <f>IF(H$57=0,0,H$57/ISI_fec!H$57)</f>
        <v>0.68200021540406175</v>
      </c>
      <c r="I150" s="276">
        <f>IF(I$57=0,0,I$57/ISI_fec!I$57)</f>
        <v>0.68490112322815344</v>
      </c>
      <c r="J150" s="276">
        <f>IF(J$57=0,0,J$57/ISI_fec!J$57)</f>
        <v>0.68538180222671108</v>
      </c>
      <c r="K150" s="276">
        <f>IF(K$57=0,0,K$57/ISI_fec!K$57)</f>
        <v>0.68509556601078347</v>
      </c>
      <c r="L150" s="276">
        <f>IF(L$57=0,0,L$57/ISI_fec!L$57)</f>
        <v>0.68651148866552514</v>
      </c>
      <c r="M150" s="276">
        <f>IF(M$57=0,0,M$57/ISI_fec!M$57)</f>
        <v>0.68796755701001311</v>
      </c>
      <c r="N150" s="276">
        <f>IF(N$57=0,0,N$57/ISI_fec!N$57)</f>
        <v>0.68833249977995636</v>
      </c>
      <c r="O150" s="276">
        <f>IF(O$57=0,0,O$57/ISI_fec!O$57)</f>
        <v>0.68872143384544859</v>
      </c>
      <c r="P150" s="276">
        <f>IF(P$57=0,0,P$57/ISI_fec!P$57)</f>
        <v>0.68893694517465065</v>
      </c>
      <c r="Q150" s="276">
        <f>IF(Q$57=0,0,Q$57/ISI_fec!Q$57)</f>
        <v>0.6895976204517773</v>
      </c>
      <c r="R150" s="276">
        <f>IF(R$57=0,0,R$57/ISI_fec!R$57)</f>
        <v>0.69257555391761316</v>
      </c>
      <c r="S150" s="276">
        <f>IF(S$57=0,0,S$57/ISI_fec!S$57)</f>
        <v>0.69604877127708675</v>
      </c>
      <c r="T150" s="276">
        <f>IF(T$57=0,0,T$57/ISI_fec!T$57)</f>
        <v>0.70053437515048922</v>
      </c>
      <c r="U150" s="276">
        <f>IF(U$57=0,0,U$57/ISI_fec!U$57)</f>
        <v>0.7044470961813204</v>
      </c>
      <c r="V150" s="276">
        <f>IF(V$57=0,0,V$57/ISI_fec!V$57)</f>
        <v>0.70783344209885846</v>
      </c>
      <c r="W150" s="276">
        <f>IF(W$57=0,0,W$57/ISI_fec!W$57)</f>
        <v>0.71065428804181696</v>
      </c>
      <c r="DA150" s="77"/>
    </row>
    <row r="151" spans="1:105" ht="12" customHeight="1" x14ac:dyDescent="0.25">
      <c r="A151" s="202" t="s">
        <v>95</v>
      </c>
      <c r="B151" s="276">
        <f>IF(B$58=0,0,B$58/ISI_fec!B$58)</f>
        <v>0.46173242402379489</v>
      </c>
      <c r="C151" s="276">
        <f>IF(C$58=0,0,C$58/ISI_fec!C$58)</f>
        <v>0.46248850255029111</v>
      </c>
      <c r="D151" s="276">
        <f>IF(D$58=0,0,D$58/ISI_fec!D$58)</f>
        <v>0.4642755877750559</v>
      </c>
      <c r="E151" s="276">
        <f>IF(E$58=0,0,E$58/ISI_fec!E$58)</f>
        <v>0.46506488191501744</v>
      </c>
      <c r="F151" s="276">
        <f>IF(F$58=0,0,F$58/ISI_fec!F$58)</f>
        <v>0.46810917445541067</v>
      </c>
      <c r="G151" s="276">
        <f>IF(G$58=0,0,G$58/ISI_fec!G$58)</f>
        <v>0.46784483122358417</v>
      </c>
      <c r="H151" s="276">
        <f>IF(H$58=0,0,H$58/ISI_fec!H$58)</f>
        <v>0.4707637286516082</v>
      </c>
      <c r="I151" s="276">
        <f>IF(I$58=0,0,I$58/ISI_fec!I$58)</f>
        <v>0.47260761712193999</v>
      </c>
      <c r="J151" s="276">
        <f>IF(J$58=0,0,J$58/ISI_fec!J$58)</f>
        <v>0.47285055695361838</v>
      </c>
      <c r="K151" s="276">
        <f>IF(K$58=0,0,K$58/ISI_fec!K$58)</f>
        <v>0.4725799372380563</v>
      </c>
      <c r="L151" s="276">
        <f>IF(L$58=0,0,L$58/ISI_fec!L$58)</f>
        <v>0.47363004822529176</v>
      </c>
      <c r="M151" s="276">
        <f>IF(M$58=0,0,M$58/ISI_fec!M$58)</f>
        <v>0.47542080111412083</v>
      </c>
      <c r="N151" s="276">
        <f>IF(N$58=0,0,N$58/ISI_fec!N$58)</f>
        <v>0.47508561129530802</v>
      </c>
      <c r="O151" s="276">
        <f>IF(O$58=0,0,O$58/ISI_fec!O$58)</f>
        <v>0.47531045465852612</v>
      </c>
      <c r="P151" s="276">
        <f>IF(P$58=0,0,P$58/ISI_fec!P$58)</f>
        <v>0.47542420566971455</v>
      </c>
      <c r="Q151" s="276">
        <f>IF(Q$58=0,0,Q$58/ISI_fec!Q$58)</f>
        <v>0.47603396809281023</v>
      </c>
      <c r="R151" s="276">
        <f>IF(R$58=0,0,R$58/ISI_fec!R$58)</f>
        <v>0.47898182066763167</v>
      </c>
      <c r="S151" s="276">
        <f>IF(S$58=0,0,S$58/ISI_fec!S$58)</f>
        <v>0.48476725419954564</v>
      </c>
      <c r="T151" s="276">
        <f>IF(T$58=0,0,T$58/ISI_fec!T$58)</f>
        <v>0.49085728951274954</v>
      </c>
      <c r="U151" s="276">
        <f>IF(U$58=0,0,U$58/ISI_fec!U$58)</f>
        <v>0.49140618253142559</v>
      </c>
      <c r="V151" s="276">
        <f>IF(V$58=0,0,V$58/ISI_fec!V$58)</f>
        <v>0.49165623228708388</v>
      </c>
      <c r="W151" s="276">
        <f>IF(W$58=0,0,W$58/ISI_fec!W$58)</f>
        <v>0.49777294806244493</v>
      </c>
      <c r="DA151" s="77"/>
    </row>
    <row r="152" spans="1:105" ht="12" customHeight="1" x14ac:dyDescent="0.25">
      <c r="A152" s="56" t="s">
        <v>96</v>
      </c>
      <c r="B152" s="277">
        <f>IF(B$59=0,0,B$59/ISI_fec!B$59)</f>
        <v>0.72938934305085479</v>
      </c>
      <c r="C152" s="277">
        <f>IF(C$59=0,0,C$59/ISI_fec!C$59)</f>
        <v>0.73031512872659732</v>
      </c>
      <c r="D152" s="277">
        <f>IF(D$59=0,0,D$59/ISI_fec!D$59)</f>
        <v>0.73422077819872456</v>
      </c>
      <c r="E152" s="277">
        <f>IF(E$59=0,0,E$59/ISI_fec!E$59)</f>
        <v>0.73267913492306058</v>
      </c>
      <c r="F152" s="277">
        <f>IF(F$59=0,0,F$59/ISI_fec!F$59)</f>
        <v>0.73727207757370028</v>
      </c>
      <c r="G152" s="277">
        <f>IF(G$59=0,0,G$59/ISI_fec!G$59)</f>
        <v>0.74062761690729795</v>
      </c>
      <c r="H152" s="277">
        <f>IF(H$59=0,0,H$59/ISI_fec!H$59)</f>
        <v>0.74853643892987098</v>
      </c>
      <c r="I152" s="277">
        <f>IF(I$59=0,0,I$59/ISI_fec!I$59)</f>
        <v>0.75110029284027147</v>
      </c>
      <c r="J152" s="277">
        <f>IF(J$59=0,0,J$59/ISI_fec!J$59)</f>
        <v>0.75175958670626919</v>
      </c>
      <c r="K152" s="277">
        <f>IF(K$59=0,0,K$59/ISI_fec!K$59)</f>
        <v>0.75136084655052626</v>
      </c>
      <c r="L152" s="277">
        <f>IF(L$59=0,0,L$59/ISI_fec!L$59)</f>
        <v>0.75709838880569291</v>
      </c>
      <c r="M152" s="277">
        <f>IF(M$59=0,0,M$59/ISI_fec!M$59)</f>
        <v>0.7652922909432589</v>
      </c>
      <c r="N152" s="277">
        <f>IF(N$59=0,0,N$59/ISI_fec!N$59)</f>
        <v>0.76643112482830345</v>
      </c>
      <c r="O152" s="277">
        <f>IF(O$59=0,0,O$59/ISI_fec!O$59)</f>
        <v>0.76677889410462308</v>
      </c>
      <c r="P152" s="277">
        <f>IF(P$59=0,0,P$59/ISI_fec!P$59)</f>
        <v>0.82627938745844653</v>
      </c>
      <c r="Q152" s="277">
        <f>IF(Q$59=0,0,Q$59/ISI_fec!Q$59)</f>
        <v>0.8343751680794419</v>
      </c>
      <c r="R152" s="277">
        <f>IF(R$59=0,0,R$59/ISI_fec!R$59)</f>
        <v>0.84335057254967027</v>
      </c>
      <c r="S152" s="277">
        <f>IF(S$59=0,0,S$59/ISI_fec!S$59)</f>
        <v>0.85266853452436919</v>
      </c>
      <c r="T152" s="277">
        <f>IF(T$59=0,0,T$59/ISI_fec!T$59)</f>
        <v>0.86096775820950611</v>
      </c>
      <c r="U152" s="277">
        <f>IF(U$59=0,0,U$59/ISI_fec!U$59)</f>
        <v>0.86864224146408053</v>
      </c>
      <c r="V152" s="277">
        <f>IF(V$59=0,0,V$59/ISI_fec!V$59)</f>
        <v>0.87877279812269971</v>
      </c>
      <c r="W152" s="277">
        <f>IF(W$59=0,0,W$59/ISI_fec!W$59)</f>
        <v>0.89099323308758804</v>
      </c>
      <c r="DA152" s="78"/>
    </row>
    <row r="153" spans="1:105" ht="12" customHeight="1" x14ac:dyDescent="0.25">
      <c r="A153" s="203" t="s">
        <v>222</v>
      </c>
      <c r="B153" s="278">
        <f>IF(B$65=0,0,B$65/ISI_fec!B$65)</f>
        <v>0.44131743626777298</v>
      </c>
      <c r="C153" s="278">
        <f>IF(C$65=0,0,C$65/ISI_fec!C$65)</f>
        <v>0.44672036002620835</v>
      </c>
      <c r="D153" s="278">
        <f>IF(D$65=0,0,D$65/ISI_fec!D$65)</f>
        <v>0.44899153744191084</v>
      </c>
      <c r="E153" s="278">
        <f>IF(E$65=0,0,E$65/ISI_fec!E$65)</f>
        <v>0.44954891449994655</v>
      </c>
      <c r="F153" s="278">
        <f>IF(F$65=0,0,F$65/ISI_fec!F$65)</f>
        <v>0.45346756194322657</v>
      </c>
      <c r="G153" s="278">
        <f>IF(G$65=0,0,G$65/ISI_fec!G$65)</f>
        <v>0.45247530323071866</v>
      </c>
      <c r="H153" s="278">
        <f>IF(H$65=0,0,H$65/ISI_fec!H$65)</f>
        <v>0.45410468218098154</v>
      </c>
      <c r="I153" s="278">
        <f>IF(I$65=0,0,I$65/ISI_fec!I$65)</f>
        <v>0.45630940360703265</v>
      </c>
      <c r="J153" s="278">
        <f>IF(J$65=0,0,J$65/ISI_fec!J$65)</f>
        <v>0.45874441804151633</v>
      </c>
      <c r="K153" s="278">
        <f>IF(K$65=0,0,K$65/ISI_fec!K$65)</f>
        <v>0.45734658509242926</v>
      </c>
      <c r="L153" s="278">
        <f>IF(L$65=0,0,L$65/ISI_fec!L$65)</f>
        <v>0.45944093392700058</v>
      </c>
      <c r="M153" s="278">
        <f>IF(M$65=0,0,M$65/ISI_fec!M$65)</f>
        <v>0.45838220691456671</v>
      </c>
      <c r="N153" s="278">
        <f>IF(N$65=0,0,N$65/ISI_fec!N$65)</f>
        <v>0.45777279573886687</v>
      </c>
      <c r="O153" s="278">
        <f>IF(O$65=0,0,O$65/ISI_fec!O$65)</f>
        <v>0.45921812444665311</v>
      </c>
      <c r="P153" s="278">
        <f>IF(P$65=0,0,P$65/ISI_fec!P$65)</f>
        <v>0.45848101121697865</v>
      </c>
      <c r="Q153" s="278">
        <f>IF(Q$65=0,0,Q$65/ISI_fec!Q$65)</f>
        <v>0.46142695006869255</v>
      </c>
      <c r="R153" s="278">
        <f>IF(R$65=0,0,R$65/ISI_fec!R$65)</f>
        <v>0.46417421519010149</v>
      </c>
      <c r="S153" s="278">
        <f>IF(S$65=0,0,S$65/ISI_fec!S$65)</f>
        <v>0.47216940769077259</v>
      </c>
      <c r="T153" s="278">
        <f>IF(T$65=0,0,T$65/ISI_fec!T$65)</f>
        <v>0.47933952743988728</v>
      </c>
      <c r="U153" s="278">
        <f>IF(U$65=0,0,U$65/ISI_fec!U$65)</f>
        <v>0.48093419397357684</v>
      </c>
      <c r="V153" s="278">
        <f>IF(V$65=0,0,V$65/ISI_fec!V$65)</f>
        <v>0.48298745020172962</v>
      </c>
      <c r="W153" s="278">
        <f>IF(W$65=0,0,W$65/ISI_fec!W$65)</f>
        <v>0.48747760121384881</v>
      </c>
      <c r="DA153" s="79"/>
    </row>
    <row r="154" spans="1:105" ht="12" customHeight="1" x14ac:dyDescent="0.25">
      <c r="A154" s="203" t="s">
        <v>228</v>
      </c>
      <c r="B154" s="278">
        <f>IF(B$71=0,0,B$71/ISI_fec!B$71)</f>
        <v>0.6685541128963115</v>
      </c>
      <c r="C154" s="278">
        <f>IF(C$71=0,0,C$71/ISI_fec!C$71)</f>
        <v>0.66967040322219495</v>
      </c>
      <c r="D154" s="278">
        <f>IF(D$71=0,0,D$71/ISI_fec!D$71)</f>
        <v>0.67226717687978366</v>
      </c>
      <c r="E154" s="278">
        <f>IF(E$71=0,0,E$71/ISI_fec!E$71)</f>
        <v>0.67341762950107487</v>
      </c>
      <c r="F154" s="278">
        <f>IF(F$71=0,0,F$71/ISI_fec!F$71)</f>
        <v>0.67782100977664461</v>
      </c>
      <c r="G154" s="278">
        <f>IF(G$71=0,0,G$71/ISI_fec!G$71)</f>
        <v>0.67743327009434851</v>
      </c>
      <c r="H154" s="278">
        <f>IF(H$71=0,0,H$71/ISI_fec!H$71)</f>
        <v>0.68165683480060402</v>
      </c>
      <c r="I154" s="278">
        <f>IF(I$71=0,0,I$71/ISI_fec!I$71)</f>
        <v>0.68432406937810097</v>
      </c>
      <c r="J154" s="278">
        <f>IF(J$71=0,0,J$71/ISI_fec!J$71)</f>
        <v>0.68468278131138183</v>
      </c>
      <c r="K154" s="278">
        <f>IF(K$71=0,0,K$71/ISI_fec!K$71)</f>
        <v>0.68432731049183559</v>
      </c>
      <c r="L154" s="278">
        <f>IF(L$71=0,0,L$71/ISI_fec!L$71)</f>
        <v>0.68580710024619729</v>
      </c>
      <c r="M154" s="278">
        <f>IF(M$71=0,0,M$71/ISI_fec!M$71)</f>
        <v>0.68837844768613066</v>
      </c>
      <c r="N154" s="278">
        <f>IF(N$71=0,0,N$71/ISI_fec!N$71)</f>
        <v>0.68790923375701796</v>
      </c>
      <c r="O154" s="278">
        <f>IF(O$71=0,0,O$71/ISI_fec!O$71)</f>
        <v>0.68823383962517315</v>
      </c>
      <c r="P154" s="278">
        <f>IF(P$71=0,0,P$71/ISI_fec!P$71)</f>
        <v>0.6884039311007456</v>
      </c>
      <c r="Q154" s="278">
        <f>IF(Q$71=0,0,Q$71/ISI_fec!Q$71)</f>
        <v>0.68926559024812206</v>
      </c>
      <c r="R154" s="278">
        <f>IF(R$71=0,0,R$71/ISI_fec!R$71)</f>
        <v>0.69348622174450447</v>
      </c>
      <c r="S154" s="278">
        <f>IF(S$71=0,0,S$71/ISI_fec!S$71)</f>
        <v>0.70136926590135906</v>
      </c>
      <c r="T154" s="278">
        <f>IF(T$71=0,0,T$71/ISI_fec!T$71)</f>
        <v>0.70970132487346616</v>
      </c>
      <c r="U154" s="278">
        <f>IF(U$71=0,0,U$71/ISI_fec!U$71)</f>
        <v>0.71151584668614321</v>
      </c>
      <c r="V154" s="278">
        <f>IF(V$71=0,0,V$71/ISI_fec!V$71)</f>
        <v>0.71200242331771868</v>
      </c>
      <c r="W154" s="278">
        <f>IF(W$71=0,0,W$71/ISI_fec!W$71)</f>
        <v>0.7192865665328193</v>
      </c>
      <c r="DA154" s="79"/>
    </row>
    <row r="155" spans="1:105" ht="12" customHeight="1" x14ac:dyDescent="0.25">
      <c r="A155" s="203" t="s">
        <v>181</v>
      </c>
      <c r="B155" s="278">
        <f>IF(B$72=0,0,B$72/ISI_fec!B$72)</f>
        <v>0.53046499093876576</v>
      </c>
      <c r="C155" s="278">
        <f>IF(C$72=0,0,C$72/ISI_fec!C$72)</f>
        <v>0.53083327493214072</v>
      </c>
      <c r="D155" s="278">
        <f>IF(D$72=0,0,D$72/ISI_fec!D$72)</f>
        <v>0.53399777334660525</v>
      </c>
      <c r="E155" s="278">
        <f>IF(E$72=0,0,E$72/ISI_fec!E$72)</f>
        <v>0.53464007349142573</v>
      </c>
      <c r="F155" s="278">
        <f>IF(F$72=0,0,F$72/ISI_fec!F$72)</f>
        <v>0.53833386627592783</v>
      </c>
      <c r="G155" s="278">
        <f>IF(G$72=0,0,G$72/ISI_fec!G$72)</f>
        <v>0.54142360448865889</v>
      </c>
      <c r="H155" s="278">
        <f>IF(H$72=0,0,H$72/ISI_fec!H$72)</f>
        <v>0.54596011281489576</v>
      </c>
      <c r="I155" s="278">
        <f>IF(I$72=0,0,I$72/ISI_fec!I$72)</f>
        <v>0.5491218942094489</v>
      </c>
      <c r="J155" s="278">
        <f>IF(J$72=0,0,J$72/ISI_fec!J$72)</f>
        <v>0.55073630296345444</v>
      </c>
      <c r="K155" s="278">
        <f>IF(K$72=0,0,K$72/ISI_fec!K$72)</f>
        <v>0.55007551230845197</v>
      </c>
      <c r="L155" s="278">
        <f>IF(L$72=0,0,L$72/ISI_fec!L$72)</f>
        <v>0.5548088268702337</v>
      </c>
      <c r="M155" s="278">
        <f>IF(M$72=0,0,M$72/ISI_fec!M$72)</f>
        <v>0.56082125979272801</v>
      </c>
      <c r="N155" s="278">
        <f>IF(N$72=0,0,N$72/ISI_fec!N$72)</f>
        <v>0.5606514441403273</v>
      </c>
      <c r="O155" s="278">
        <f>IF(O$72=0,0,O$72/ISI_fec!O$72)</f>
        <v>0.56100583532454917</v>
      </c>
      <c r="P155" s="278">
        <f>IF(P$72=0,0,P$72/ISI_fec!P$72)</f>
        <v>0.56167423366979918</v>
      </c>
      <c r="Q155" s="278">
        <f>IF(Q$72=0,0,Q$72/ISI_fec!Q$72)</f>
        <v>0.55934043822338819</v>
      </c>
      <c r="R155" s="278">
        <f>IF(R$72=0,0,R$72/ISI_fec!R$72)</f>
        <v>0.56484768696307208</v>
      </c>
      <c r="S155" s="278">
        <f>IF(S$72=0,0,S$72/ISI_fec!S$72)</f>
        <v>0.56999694109921961</v>
      </c>
      <c r="T155" s="278">
        <f>IF(T$72=0,0,T$72/ISI_fec!T$72)</f>
        <v>0.57674435910026123</v>
      </c>
      <c r="U155" s="278">
        <f>IF(U$72=0,0,U$72/ISI_fec!U$72)</f>
        <v>0.5779391849630815</v>
      </c>
      <c r="V155" s="278">
        <f>IF(V$72=0,0,V$72/ISI_fec!V$72)</f>
        <v>0.57458349439341871</v>
      </c>
      <c r="W155" s="278">
        <f>IF(W$72=0,0,W$72/ISI_fec!W$72)</f>
        <v>0.58454830255852075</v>
      </c>
      <c r="DA155" s="79"/>
    </row>
    <row r="156" spans="1:105" ht="12" customHeight="1" x14ac:dyDescent="0.25">
      <c r="A156" s="41" t="s">
        <v>191</v>
      </c>
      <c r="B156" s="279">
        <f>IF(B$79=0,0,B$79/ISI_fec!B$79)</f>
        <v>0.49373523781595569</v>
      </c>
      <c r="C156" s="279">
        <f>IF(C$79=0,0,C$79/ISI_fec!C$79)</f>
        <v>0.49609212806834191</v>
      </c>
      <c r="D156" s="279">
        <f>IF(D$79=0,0,D$79/ISI_fec!D$79)</f>
        <v>0.49927428125695839</v>
      </c>
      <c r="E156" s="279">
        <f>IF(E$79=0,0,E$79/ISI_fec!E$79)</f>
        <v>0.49880614657235089</v>
      </c>
      <c r="F156" s="279">
        <f>IF(F$79=0,0,F$79/ISI_fec!F$79)</f>
        <v>0.50252831255009511</v>
      </c>
      <c r="G156" s="279">
        <f>IF(G$79=0,0,G$79/ISI_fec!G$79)</f>
        <v>0.50394242111521825</v>
      </c>
      <c r="H156" s="279">
        <f>IF(H$79=0,0,H$79/ISI_fec!H$79)</f>
        <v>0.50640431844210432</v>
      </c>
      <c r="I156" s="279">
        <f>IF(I$79=0,0,I$79/ISI_fec!I$79)</f>
        <v>0.50914168793594694</v>
      </c>
      <c r="J156" s="279">
        <f>IF(J$79=0,0,J$79/ISI_fec!J$79)</f>
        <v>0.51082060179778566</v>
      </c>
      <c r="K156" s="279">
        <f>IF(K$79=0,0,K$79/ISI_fec!K$79)</f>
        <v>0.51860279095481387</v>
      </c>
      <c r="L156" s="279">
        <f>IF(L$79=0,0,L$79/ISI_fec!L$79)</f>
        <v>0.51196389648663532</v>
      </c>
      <c r="M156" s="279">
        <f>IF(M$79=0,0,M$79/ISI_fec!M$79)</f>
        <v>0.52112182689646092</v>
      </c>
      <c r="N156" s="279">
        <f>IF(N$79=0,0,N$79/ISI_fec!N$79)</f>
        <v>0.52406383274642754</v>
      </c>
      <c r="O156" s="279">
        <f>IF(O$79=0,0,O$79/ISI_fec!O$79)</f>
        <v>0.52628168713037726</v>
      </c>
      <c r="P156" s="279">
        <f>IF(P$79=0,0,P$79/ISI_fec!P$79)</f>
        <v>0.52696564945532953</v>
      </c>
      <c r="Q156" s="279">
        <f>IF(Q$79=0,0,Q$79/ISI_fec!Q$79)</f>
        <v>0.53001904741107864</v>
      </c>
      <c r="R156" s="279">
        <f>IF(R$79=0,0,R$79/ISI_fec!R$79)</f>
        <v>0.53555470026980101</v>
      </c>
      <c r="S156" s="279">
        <f>IF(S$79=0,0,S$79/ISI_fec!S$79)</f>
        <v>0.54083253520048202</v>
      </c>
      <c r="T156" s="279">
        <f>IF(T$79=0,0,T$79/ISI_fec!T$79)</f>
        <v>0.54503003492443303</v>
      </c>
      <c r="U156" s="279">
        <f>IF(U$79=0,0,U$79/ISI_fec!U$79)</f>
        <v>0.54960024258125095</v>
      </c>
      <c r="V156" s="279">
        <f>IF(V$79=0,0,V$79/ISI_fec!V$79)</f>
        <v>0.54849705993289122</v>
      </c>
      <c r="W156" s="279">
        <f>IF(W$79=0,0,W$79/ISI_fec!W$79)</f>
        <v>0.55191800919857403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CO2 emissions"</f>
        <v>EU27: Iron and steel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344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f t="shared" ref="B5:W5" si="0">SUM(B6:B10)+B16+B22+B28+B35+B52</f>
        <v>182634.02105303592</v>
      </c>
      <c r="C5" s="225">
        <f t="shared" si="0"/>
        <v>168771.41313959853</v>
      </c>
      <c r="D5" s="225">
        <f t="shared" si="0"/>
        <v>171899.13880042182</v>
      </c>
      <c r="E5" s="225">
        <f t="shared" si="0"/>
        <v>179615.13085425223</v>
      </c>
      <c r="F5" s="225">
        <f t="shared" si="0"/>
        <v>181734.59229865484</v>
      </c>
      <c r="G5" s="225">
        <f t="shared" si="0"/>
        <v>172407.13114713068</v>
      </c>
      <c r="H5" s="225">
        <f t="shared" si="0"/>
        <v>178106.97282757206</v>
      </c>
      <c r="I5" s="225">
        <f t="shared" si="0"/>
        <v>168390.61322966331</v>
      </c>
      <c r="J5" s="225">
        <f t="shared" si="0"/>
        <v>153793.96567103712</v>
      </c>
      <c r="K5" s="225">
        <f t="shared" si="0"/>
        <v>107012.50461188685</v>
      </c>
      <c r="L5" s="225">
        <f t="shared" si="0"/>
        <v>129734.79386590546</v>
      </c>
      <c r="M5" s="225">
        <f t="shared" si="0"/>
        <v>128894.28770486405</v>
      </c>
      <c r="N5" s="225">
        <f t="shared" si="0"/>
        <v>121499.46496001723</v>
      </c>
      <c r="O5" s="225">
        <f t="shared" si="0"/>
        <v>122159.7460646632</v>
      </c>
      <c r="P5" s="225">
        <f t="shared" si="0"/>
        <v>123420.76810489045</v>
      </c>
      <c r="Q5" s="225">
        <f t="shared" si="0"/>
        <v>125822.33565943224</v>
      </c>
      <c r="R5" s="225">
        <f t="shared" si="0"/>
        <v>126648.87399878122</v>
      </c>
      <c r="S5" s="225">
        <f t="shared" si="0"/>
        <v>130391.72984265158</v>
      </c>
      <c r="T5" s="225">
        <f t="shared" si="0"/>
        <v>129106.09892345199</v>
      </c>
      <c r="U5" s="225">
        <f t="shared" si="0"/>
        <v>120775.32250860441</v>
      </c>
      <c r="V5" s="225">
        <f t="shared" si="0"/>
        <v>105319.61353520393</v>
      </c>
      <c r="W5" s="225">
        <f t="shared" si="0"/>
        <v>119180.90942825683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345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346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347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348</v>
      </c>
    </row>
    <row r="10" spans="1:105" ht="12" customHeight="1" x14ac:dyDescent="0.25">
      <c r="A10" s="56" t="s">
        <v>96</v>
      </c>
      <c r="B10" s="262">
        <v>55.09691272802695</v>
      </c>
      <c r="C10" s="262">
        <v>51.701175401848587</v>
      </c>
      <c r="D10" s="262">
        <v>50.867039910454309</v>
      </c>
      <c r="E10" s="262">
        <v>53.075159762620821</v>
      </c>
      <c r="F10" s="262">
        <v>54.277257900829802</v>
      </c>
      <c r="G10" s="262">
        <v>49.678737837899817</v>
      </c>
      <c r="H10" s="262">
        <v>49.527446037036484</v>
      </c>
      <c r="I10" s="262">
        <v>48.143799856036189</v>
      </c>
      <c r="J10" s="262">
        <v>45.408863419519683</v>
      </c>
      <c r="K10" s="262">
        <v>30.66538821317307</v>
      </c>
      <c r="L10" s="262">
        <v>37.227198746239772</v>
      </c>
      <c r="M10" s="262">
        <v>36.592354686393648</v>
      </c>
      <c r="N10" s="262">
        <v>34.455162444854807</v>
      </c>
      <c r="O10" s="262">
        <v>34.079123545251313</v>
      </c>
      <c r="P10" s="262">
        <v>32.410344046579603</v>
      </c>
      <c r="Q10" s="262">
        <v>33.558246477766843</v>
      </c>
      <c r="R10" s="262">
        <v>32.690018002667131</v>
      </c>
      <c r="S10" s="262">
        <v>33.859685954775372</v>
      </c>
      <c r="T10" s="262">
        <v>31.434857371242138</v>
      </c>
      <c r="U10" s="262">
        <v>29.652291338950651</v>
      </c>
      <c r="V10" s="262">
        <v>27.788563798473842</v>
      </c>
      <c r="W10" s="262">
        <v>28.498961375328491</v>
      </c>
      <c r="DA10" s="68" t="s">
        <v>349</v>
      </c>
    </row>
    <row r="11" spans="1:105" ht="12" customHeight="1" x14ac:dyDescent="0.25">
      <c r="A11" s="37" t="s">
        <v>160</v>
      </c>
      <c r="B11" s="228">
        <v>2.8738909481761268</v>
      </c>
      <c r="C11" s="228">
        <v>3.1451082363161378</v>
      </c>
      <c r="D11" s="228">
        <v>2.479744658431867</v>
      </c>
      <c r="E11" s="228">
        <v>2.3582162632254682</v>
      </c>
      <c r="F11" s="228">
        <v>2.1221873772426729</v>
      </c>
      <c r="G11" s="228">
        <v>2.0111157156805408</v>
      </c>
      <c r="H11" s="228">
        <v>1.6384787175867559</v>
      </c>
      <c r="I11" s="228">
        <v>1.581470158171602</v>
      </c>
      <c r="J11" s="228">
        <v>1.586994853728553</v>
      </c>
      <c r="K11" s="228">
        <v>1.251277288981363</v>
      </c>
      <c r="L11" s="228">
        <v>1.789193007646755</v>
      </c>
      <c r="M11" s="228">
        <v>1.4884859088715829</v>
      </c>
      <c r="N11" s="228">
        <v>1.3774454061630541</v>
      </c>
      <c r="O11" s="228">
        <v>1.260094176238022</v>
      </c>
      <c r="P11" s="228">
        <v>1.081087769235948</v>
      </c>
      <c r="Q11" s="228">
        <v>1.779328510125386</v>
      </c>
      <c r="R11" s="228">
        <v>1.3134262325517061</v>
      </c>
      <c r="S11" s="228">
        <v>1.353241843258739</v>
      </c>
      <c r="T11" s="228">
        <v>0.94553064014809451</v>
      </c>
      <c r="U11" s="228">
        <v>1.003687396868556</v>
      </c>
      <c r="V11" s="228">
        <v>0.77086982937779203</v>
      </c>
      <c r="W11" s="228">
        <v>0.9650622556707702</v>
      </c>
      <c r="DA11" s="69" t="s">
        <v>350</v>
      </c>
    </row>
    <row r="12" spans="1:105" ht="12" customHeight="1" x14ac:dyDescent="0.25">
      <c r="A12" s="37" t="s">
        <v>162</v>
      </c>
      <c r="B12" s="228">
        <v>52.223021779850818</v>
      </c>
      <c r="C12" s="228">
        <v>48.556067165532447</v>
      </c>
      <c r="D12" s="228">
        <v>48.38729525202244</v>
      </c>
      <c r="E12" s="228">
        <v>50.716943499395363</v>
      </c>
      <c r="F12" s="228">
        <v>52.155070523587128</v>
      </c>
      <c r="G12" s="228">
        <v>47.667622122219278</v>
      </c>
      <c r="H12" s="228">
        <v>47.888967319449733</v>
      </c>
      <c r="I12" s="228">
        <v>46.562329697864577</v>
      </c>
      <c r="J12" s="228">
        <v>43.821868565791121</v>
      </c>
      <c r="K12" s="228">
        <v>29.414110924191711</v>
      </c>
      <c r="L12" s="228">
        <v>35.43800573859302</v>
      </c>
      <c r="M12" s="228">
        <v>35.103868777522067</v>
      </c>
      <c r="N12" s="228">
        <v>33.077717038691759</v>
      </c>
      <c r="O12" s="228">
        <v>32.819029369013293</v>
      </c>
      <c r="P12" s="228">
        <v>31.329256277343649</v>
      </c>
      <c r="Q12" s="228">
        <v>31.778917967641451</v>
      </c>
      <c r="R12" s="228">
        <v>31.376591770115422</v>
      </c>
      <c r="S12" s="228">
        <v>32.506444111516643</v>
      </c>
      <c r="T12" s="228">
        <v>30.489326731094039</v>
      </c>
      <c r="U12" s="228">
        <v>28.648603942082101</v>
      </c>
      <c r="V12" s="228">
        <v>27.017693969096051</v>
      </c>
      <c r="W12" s="228">
        <v>27.533899119657718</v>
      </c>
      <c r="DA12" s="69" t="s">
        <v>351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352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353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354</v>
      </c>
    </row>
    <row r="16" spans="1:105" ht="12" customHeight="1" x14ac:dyDescent="0.25">
      <c r="A16" s="57" t="s">
        <v>167</v>
      </c>
      <c r="B16" s="263">
        <v>24047.669598488152</v>
      </c>
      <c r="C16" s="263">
        <v>21825.926523279679</v>
      </c>
      <c r="D16" s="263">
        <v>21409.79667896554</v>
      </c>
      <c r="E16" s="263">
        <v>22541.32945181727</v>
      </c>
      <c r="F16" s="263">
        <v>22193.979773172679</v>
      </c>
      <c r="G16" s="263">
        <v>20375.335237263778</v>
      </c>
      <c r="H16" s="263">
        <v>20714.061039372849</v>
      </c>
      <c r="I16" s="263">
        <v>19009.660367740122</v>
      </c>
      <c r="J16" s="263">
        <v>17237.30790090785</v>
      </c>
      <c r="K16" s="263">
        <v>12375.899358403371</v>
      </c>
      <c r="L16" s="263">
        <v>14058.12666972361</v>
      </c>
      <c r="M16" s="263">
        <v>14561.06978998991</v>
      </c>
      <c r="N16" s="263">
        <v>13973.21097851008</v>
      </c>
      <c r="O16" s="263">
        <v>13715.70521582571</v>
      </c>
      <c r="P16" s="263">
        <v>13322.014364753921</v>
      </c>
      <c r="Q16" s="263">
        <v>13760.27964830505</v>
      </c>
      <c r="R16" s="263">
        <v>13112.87622819751</v>
      </c>
      <c r="S16" s="263">
        <v>13432.81407408542</v>
      </c>
      <c r="T16" s="263">
        <v>14002.832840450979</v>
      </c>
      <c r="U16" s="263">
        <v>12650.42984610876</v>
      </c>
      <c r="V16" s="263">
        <v>11478.973825252961</v>
      </c>
      <c r="W16" s="263">
        <v>12451.820706179071</v>
      </c>
      <c r="DA16" s="70" t="s">
        <v>355</v>
      </c>
    </row>
    <row r="17" spans="1:105" ht="12" customHeight="1" x14ac:dyDescent="0.25">
      <c r="A17" s="18" t="s">
        <v>30</v>
      </c>
      <c r="B17" s="232">
        <v>2028.770619667368</v>
      </c>
      <c r="C17" s="232">
        <v>2021.2946020069251</v>
      </c>
      <c r="D17" s="232">
        <v>2004.675934780779</v>
      </c>
      <c r="E17" s="232">
        <v>2501.3958331444042</v>
      </c>
      <c r="F17" s="232">
        <v>2899.5034292867108</v>
      </c>
      <c r="G17" s="232">
        <v>2909.102234111228</v>
      </c>
      <c r="H17" s="232">
        <v>2755.7822165162911</v>
      </c>
      <c r="I17" s="232">
        <v>2533.9060486474618</v>
      </c>
      <c r="J17" s="232">
        <v>1953.109773330965</v>
      </c>
      <c r="K17" s="232">
        <v>1744.381253805564</v>
      </c>
      <c r="L17" s="232">
        <v>1298.9663609995339</v>
      </c>
      <c r="M17" s="232">
        <v>2122.4482429658951</v>
      </c>
      <c r="N17" s="232">
        <v>1882.734953353113</v>
      </c>
      <c r="O17" s="232">
        <v>2004.4804237298019</v>
      </c>
      <c r="P17" s="232">
        <v>1668.362950353549</v>
      </c>
      <c r="Q17" s="232">
        <v>1869.3722536625551</v>
      </c>
      <c r="R17" s="232">
        <v>1982.91457335988</v>
      </c>
      <c r="S17" s="232">
        <v>1938.792401781646</v>
      </c>
      <c r="T17" s="232">
        <v>1710.785684628906</v>
      </c>
      <c r="U17" s="232">
        <v>1645.9371965253331</v>
      </c>
      <c r="V17" s="232">
        <v>1425.405915935464</v>
      </c>
      <c r="W17" s="232">
        <v>1755.566352872534</v>
      </c>
      <c r="DA17" s="71" t="s">
        <v>356</v>
      </c>
    </row>
    <row r="18" spans="1:105" ht="12" customHeight="1" x14ac:dyDescent="0.25">
      <c r="A18" s="18" t="s">
        <v>70</v>
      </c>
      <c r="B18" s="232">
        <v>349.62914403480391</v>
      </c>
      <c r="C18" s="232">
        <v>290.47790991684718</v>
      </c>
      <c r="D18" s="232">
        <v>286.08092353664409</v>
      </c>
      <c r="E18" s="232">
        <v>265.26928210007043</v>
      </c>
      <c r="F18" s="232">
        <v>282.77565959161421</v>
      </c>
      <c r="G18" s="232">
        <v>252.39133888645679</v>
      </c>
      <c r="H18" s="232">
        <v>278.28740508715782</v>
      </c>
      <c r="I18" s="232">
        <v>173.02123251048249</v>
      </c>
      <c r="J18" s="232">
        <v>157.94040644836389</v>
      </c>
      <c r="K18" s="232">
        <v>150.4358143368419</v>
      </c>
      <c r="L18" s="232">
        <v>104.451923183779</v>
      </c>
      <c r="M18" s="232">
        <v>98.515846490387844</v>
      </c>
      <c r="N18" s="232">
        <v>81.208881997394656</v>
      </c>
      <c r="O18" s="232">
        <v>78.432239215428552</v>
      </c>
      <c r="P18" s="232">
        <v>79.935081870769153</v>
      </c>
      <c r="Q18" s="232">
        <v>53.585088331671763</v>
      </c>
      <c r="R18" s="232">
        <v>50.404430359179401</v>
      </c>
      <c r="S18" s="232">
        <v>45.359551728822787</v>
      </c>
      <c r="T18" s="232">
        <v>47.940957685755791</v>
      </c>
      <c r="U18" s="232">
        <v>42.167920607071117</v>
      </c>
      <c r="V18" s="232">
        <v>29.396132134607541</v>
      </c>
      <c r="W18" s="232">
        <v>34.750502871291729</v>
      </c>
      <c r="DA18" s="71" t="s">
        <v>357</v>
      </c>
    </row>
    <row r="19" spans="1:105" ht="12" customHeight="1" x14ac:dyDescent="0.25">
      <c r="A19" s="18" t="s">
        <v>162</v>
      </c>
      <c r="B19" s="232">
        <v>2529.9436260383482</v>
      </c>
      <c r="C19" s="232">
        <v>2537.0607517620979</v>
      </c>
      <c r="D19" s="232">
        <v>2509.6262450878039</v>
      </c>
      <c r="E19" s="232">
        <v>2618.0172650563941</v>
      </c>
      <c r="F19" s="232">
        <v>2698.2795689544441</v>
      </c>
      <c r="G19" s="232">
        <v>2493.7351270874951</v>
      </c>
      <c r="H19" s="232">
        <v>2455.7286230210561</v>
      </c>
      <c r="I19" s="232">
        <v>2498.9115727062949</v>
      </c>
      <c r="J19" s="232">
        <v>2417.6889522675951</v>
      </c>
      <c r="K19" s="232">
        <v>1584.994521610314</v>
      </c>
      <c r="L19" s="232">
        <v>2019.764305763802</v>
      </c>
      <c r="M19" s="232">
        <v>1867.5290352345071</v>
      </c>
      <c r="N19" s="232">
        <v>1747.9374334562899</v>
      </c>
      <c r="O19" s="232">
        <v>1723.6615792848279</v>
      </c>
      <c r="P19" s="232">
        <v>1747.7277566264679</v>
      </c>
      <c r="Q19" s="232">
        <v>1812.543702791444</v>
      </c>
      <c r="R19" s="232">
        <v>1805.8856701785139</v>
      </c>
      <c r="S19" s="232">
        <v>1893.0200041191181</v>
      </c>
      <c r="T19" s="232">
        <v>1806.716596938915</v>
      </c>
      <c r="U19" s="232">
        <v>1744.149866606379</v>
      </c>
      <c r="V19" s="232">
        <v>1680.2356448615039</v>
      </c>
      <c r="W19" s="232">
        <v>1670.6735858835871</v>
      </c>
      <c r="DA19" s="71" t="s">
        <v>358</v>
      </c>
    </row>
    <row r="20" spans="1:105" ht="12" customHeight="1" x14ac:dyDescent="0.25">
      <c r="A20" s="18" t="s">
        <v>36</v>
      </c>
      <c r="B20" s="232">
        <v>19139.326208747629</v>
      </c>
      <c r="C20" s="232">
        <v>16977.09325959381</v>
      </c>
      <c r="D20" s="232">
        <v>16609.41357556032</v>
      </c>
      <c r="E20" s="232">
        <v>17156.6470715164</v>
      </c>
      <c r="F20" s="232">
        <v>16313.42111533991</v>
      </c>
      <c r="G20" s="232">
        <v>14720.106537178601</v>
      </c>
      <c r="H20" s="232">
        <v>15224.262794748351</v>
      </c>
      <c r="I20" s="232">
        <v>13803.821513875881</v>
      </c>
      <c r="J20" s="232">
        <v>12708.568768860931</v>
      </c>
      <c r="K20" s="232">
        <v>8896.0877686506537</v>
      </c>
      <c r="L20" s="232">
        <v>10634.944079776489</v>
      </c>
      <c r="M20" s="232">
        <v>10472.576665299121</v>
      </c>
      <c r="N20" s="232">
        <v>10261.329709703279</v>
      </c>
      <c r="O20" s="232">
        <v>9909.1309735956529</v>
      </c>
      <c r="P20" s="232">
        <v>9825.9885759031331</v>
      </c>
      <c r="Q20" s="232">
        <v>10024.77860351938</v>
      </c>
      <c r="R20" s="232">
        <v>9273.6715542999409</v>
      </c>
      <c r="S20" s="232">
        <v>9555.6421164558305</v>
      </c>
      <c r="T20" s="232">
        <v>10437.389601197399</v>
      </c>
      <c r="U20" s="232">
        <v>9218.1748623699768</v>
      </c>
      <c r="V20" s="232">
        <v>8343.9361323213852</v>
      </c>
      <c r="W20" s="232">
        <v>8990.8302645516542</v>
      </c>
      <c r="DA20" s="71" t="s">
        <v>359</v>
      </c>
    </row>
    <row r="21" spans="1:105" ht="12" customHeight="1" x14ac:dyDescent="0.25">
      <c r="A21" s="18" t="s">
        <v>38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360</v>
      </c>
    </row>
    <row r="22" spans="1:105" ht="12" customHeight="1" x14ac:dyDescent="0.25">
      <c r="A22" s="57" t="s">
        <v>174</v>
      </c>
      <c r="B22" s="263">
        <v>54069.171974604607</v>
      </c>
      <c r="C22" s="263">
        <v>49791.331888165871</v>
      </c>
      <c r="D22" s="263">
        <v>49954.143779460093</v>
      </c>
      <c r="E22" s="263">
        <v>52280.267992785411</v>
      </c>
      <c r="F22" s="263">
        <v>51139.487098435609</v>
      </c>
      <c r="G22" s="263">
        <v>48810.799951805187</v>
      </c>
      <c r="H22" s="263">
        <v>49771.702695506552</v>
      </c>
      <c r="I22" s="263">
        <v>46411.239234357468</v>
      </c>
      <c r="J22" s="263">
        <v>42173.915236505389</v>
      </c>
      <c r="K22" s="263">
        <v>30477.336207614</v>
      </c>
      <c r="L22" s="263">
        <v>35176.055030911579</v>
      </c>
      <c r="M22" s="263">
        <v>36619.768451152398</v>
      </c>
      <c r="N22" s="263">
        <v>34425.595265908349</v>
      </c>
      <c r="O22" s="263">
        <v>33211.280057326519</v>
      </c>
      <c r="P22" s="263">
        <v>32735.882120353512</v>
      </c>
      <c r="Q22" s="263">
        <v>33740.339525301897</v>
      </c>
      <c r="R22" s="263">
        <v>32846.754347390037</v>
      </c>
      <c r="S22" s="263">
        <v>33253.53449163786</v>
      </c>
      <c r="T22" s="263">
        <v>34226.674375587369</v>
      </c>
      <c r="U22" s="263">
        <v>31254.93474576309</v>
      </c>
      <c r="V22" s="263">
        <v>27613.232373214571</v>
      </c>
      <c r="W22" s="263">
        <v>29826.69463401728</v>
      </c>
      <c r="DA22" s="70" t="s">
        <v>361</v>
      </c>
    </row>
    <row r="23" spans="1:105" ht="12" customHeight="1" x14ac:dyDescent="0.25">
      <c r="A23" s="18" t="s">
        <v>30</v>
      </c>
      <c r="B23" s="232">
        <v>2846.338408876687</v>
      </c>
      <c r="C23" s="232">
        <v>2749.4027374881539</v>
      </c>
      <c r="D23" s="232">
        <v>2737.411139327708</v>
      </c>
      <c r="E23" s="232">
        <v>3551.2985818627731</v>
      </c>
      <c r="F23" s="232">
        <v>4701.3462618989852</v>
      </c>
      <c r="G23" s="232">
        <v>4751.9709740412854</v>
      </c>
      <c r="H23" s="232">
        <v>4221.9592230577018</v>
      </c>
      <c r="I23" s="232">
        <v>4144.6510001371698</v>
      </c>
      <c r="J23" s="232">
        <v>3330.3110258085708</v>
      </c>
      <c r="K23" s="232">
        <v>2946.2804358173112</v>
      </c>
      <c r="L23" s="232">
        <v>2338.407309060412</v>
      </c>
      <c r="M23" s="232">
        <v>3675.109483386696</v>
      </c>
      <c r="N23" s="232">
        <v>3408.4199929672291</v>
      </c>
      <c r="O23" s="232">
        <v>3559.166182609375</v>
      </c>
      <c r="P23" s="232">
        <v>3111.8702739369642</v>
      </c>
      <c r="Q23" s="232">
        <v>3485.7648581550029</v>
      </c>
      <c r="R23" s="232">
        <v>3742.1383696751159</v>
      </c>
      <c r="S23" s="232">
        <v>3677.2858534868192</v>
      </c>
      <c r="T23" s="232">
        <v>3084.196099049032</v>
      </c>
      <c r="U23" s="232">
        <v>3040.517614108599</v>
      </c>
      <c r="V23" s="232">
        <v>2527.1550950125438</v>
      </c>
      <c r="W23" s="232">
        <v>3127.187824669978</v>
      </c>
      <c r="DA23" s="71" t="s">
        <v>362</v>
      </c>
    </row>
    <row r="24" spans="1:105" ht="12" customHeight="1" x14ac:dyDescent="0.25">
      <c r="A24" s="18" t="s">
        <v>40</v>
      </c>
      <c r="B24" s="232">
        <v>17530.498004788129</v>
      </c>
      <c r="C24" s="232">
        <v>14525.84536142795</v>
      </c>
      <c r="D24" s="232">
        <v>16118.608851077901</v>
      </c>
      <c r="E24" s="232">
        <v>18519.652177623469</v>
      </c>
      <c r="F24" s="232">
        <v>13308.10588110125</v>
      </c>
      <c r="G24" s="232">
        <v>13157.37317601651</v>
      </c>
      <c r="H24" s="232">
        <v>15675.025908770789</v>
      </c>
      <c r="I24" s="232">
        <v>12761.07647940133</v>
      </c>
      <c r="J24" s="232">
        <v>10382.02788568454</v>
      </c>
      <c r="K24" s="232">
        <v>7652.1000256039069</v>
      </c>
      <c r="L24" s="232">
        <v>8445.0775019740777</v>
      </c>
      <c r="M24" s="232">
        <v>9988.9543869555528</v>
      </c>
      <c r="N24" s="232">
        <v>7967.5364832731411</v>
      </c>
      <c r="O24" s="232">
        <v>7365.0091190505618</v>
      </c>
      <c r="P24" s="232">
        <v>6771.5647828159199</v>
      </c>
      <c r="Q24" s="232">
        <v>7471.6927310458486</v>
      </c>
      <c r="R24" s="232">
        <v>7410.8152735051626</v>
      </c>
      <c r="S24" s="232">
        <v>7500.3106364382465</v>
      </c>
      <c r="T24" s="232">
        <v>6971.0956802087467</v>
      </c>
      <c r="U24" s="232">
        <v>6126.5967052030628</v>
      </c>
      <c r="V24" s="232">
        <v>5105.8107489493077</v>
      </c>
      <c r="W24" s="232">
        <v>5345.2533483135976</v>
      </c>
      <c r="DA24" s="71" t="s">
        <v>363</v>
      </c>
    </row>
    <row r="25" spans="1:105" ht="12" customHeight="1" x14ac:dyDescent="0.25">
      <c r="A25" s="18" t="s">
        <v>70</v>
      </c>
      <c r="B25" s="232">
        <v>638.8870665854655</v>
      </c>
      <c r="C25" s="232">
        <v>633.30782675522164</v>
      </c>
      <c r="D25" s="232">
        <v>599.34421956872461</v>
      </c>
      <c r="E25" s="232">
        <v>543.56617926510592</v>
      </c>
      <c r="F25" s="232">
        <v>556.8204810439596</v>
      </c>
      <c r="G25" s="232">
        <v>499.9564678242611</v>
      </c>
      <c r="H25" s="232">
        <v>572.17255952099867</v>
      </c>
      <c r="I25" s="232">
        <v>417.95133943186391</v>
      </c>
      <c r="J25" s="232">
        <v>381.07242837099528</v>
      </c>
      <c r="K25" s="232">
        <v>350.8924438077816</v>
      </c>
      <c r="L25" s="232">
        <v>316.31333131117441</v>
      </c>
      <c r="M25" s="232">
        <v>290.47177959717851</v>
      </c>
      <c r="N25" s="232">
        <v>240.95424559730401</v>
      </c>
      <c r="O25" s="232">
        <v>232.78643633272921</v>
      </c>
      <c r="P25" s="232">
        <v>241.31043477698361</v>
      </c>
      <c r="Q25" s="232">
        <v>140.29305571074269</v>
      </c>
      <c r="R25" s="232">
        <v>129.27416609442889</v>
      </c>
      <c r="S25" s="232">
        <v>126.0594185442538</v>
      </c>
      <c r="T25" s="232">
        <v>137.91222776659211</v>
      </c>
      <c r="U25" s="232">
        <v>119.4282553617612</v>
      </c>
      <c r="V25" s="232">
        <v>78.091105397426176</v>
      </c>
      <c r="W25" s="232">
        <v>89.536844176632584</v>
      </c>
      <c r="DA25" s="71" t="s">
        <v>364</v>
      </c>
    </row>
    <row r="26" spans="1:105" ht="12" customHeight="1" x14ac:dyDescent="0.25">
      <c r="A26" s="18" t="s">
        <v>162</v>
      </c>
      <c r="B26" s="232">
        <v>4464.5746451038694</v>
      </c>
      <c r="C26" s="232">
        <v>4851.8806895745493</v>
      </c>
      <c r="D26" s="232">
        <v>4426.012201115781</v>
      </c>
      <c r="E26" s="232">
        <v>4441.7858322633438</v>
      </c>
      <c r="F26" s="232">
        <v>5030.1903620873481</v>
      </c>
      <c r="G26" s="232">
        <v>4602.6539354147781</v>
      </c>
      <c r="H26" s="232">
        <v>4327.2799721654737</v>
      </c>
      <c r="I26" s="232">
        <v>4626.490813471898</v>
      </c>
      <c r="J26" s="232">
        <v>4566.4173183005469</v>
      </c>
      <c r="K26" s="232">
        <v>2996.5360522956162</v>
      </c>
      <c r="L26" s="232">
        <v>3951.4511655193128</v>
      </c>
      <c r="M26" s="232">
        <v>3885.612818166871</v>
      </c>
      <c r="N26" s="232">
        <v>3821.5855773045778</v>
      </c>
      <c r="O26" s="232">
        <v>3829.008294224418</v>
      </c>
      <c r="P26" s="232">
        <v>3917.583173477859</v>
      </c>
      <c r="Q26" s="232">
        <v>3972.751588047468</v>
      </c>
      <c r="R26" s="232">
        <v>3992.9156589571999</v>
      </c>
      <c r="S26" s="232">
        <v>4153.8319667911619</v>
      </c>
      <c r="T26" s="232">
        <v>4150.4675045977237</v>
      </c>
      <c r="U26" s="232">
        <v>3965.1317247665202</v>
      </c>
      <c r="V26" s="232">
        <v>3765.122480688342</v>
      </c>
      <c r="W26" s="232">
        <v>3892.8976812733481</v>
      </c>
      <c r="DA26" s="71" t="s">
        <v>365</v>
      </c>
    </row>
    <row r="27" spans="1:105" ht="12" customHeight="1" x14ac:dyDescent="0.25">
      <c r="A27" s="18" t="s">
        <v>36</v>
      </c>
      <c r="B27" s="232">
        <v>28588.873849250471</v>
      </c>
      <c r="C27" s="232">
        <v>27030.895272919999</v>
      </c>
      <c r="D27" s="232">
        <v>26072.76736836998</v>
      </c>
      <c r="E27" s="232">
        <v>25223.965221770719</v>
      </c>
      <c r="F27" s="232">
        <v>27543.024112304069</v>
      </c>
      <c r="G27" s="232">
        <v>25798.845398508362</v>
      </c>
      <c r="H27" s="232">
        <v>24975.265031991581</v>
      </c>
      <c r="I27" s="232">
        <v>24461.069601915198</v>
      </c>
      <c r="J27" s="232">
        <v>23514.086578340739</v>
      </c>
      <c r="K27" s="232">
        <v>16531.527250089392</v>
      </c>
      <c r="L27" s="232">
        <v>20124.8057230466</v>
      </c>
      <c r="M27" s="232">
        <v>18779.61998304609</v>
      </c>
      <c r="N27" s="232">
        <v>18987.098966766091</v>
      </c>
      <c r="O27" s="232">
        <v>18225.310025109429</v>
      </c>
      <c r="P27" s="232">
        <v>18693.55345534578</v>
      </c>
      <c r="Q27" s="232">
        <v>18669.83729234284</v>
      </c>
      <c r="R27" s="232">
        <v>17571.610879158139</v>
      </c>
      <c r="S27" s="232">
        <v>17796.046616377371</v>
      </c>
      <c r="T27" s="232">
        <v>19883.00286396527</v>
      </c>
      <c r="U27" s="232">
        <v>18003.260446323151</v>
      </c>
      <c r="V27" s="232">
        <v>16137.052943166949</v>
      </c>
      <c r="W27" s="232">
        <v>17371.81893558372</v>
      </c>
      <c r="DA27" s="71" t="s">
        <v>366</v>
      </c>
    </row>
    <row r="28" spans="1:105" ht="12" customHeight="1" x14ac:dyDescent="0.25">
      <c r="A28" s="57" t="s">
        <v>181</v>
      </c>
      <c r="B28" s="263">
        <v>8194.5943702153399</v>
      </c>
      <c r="C28" s="263">
        <v>7678.385392758596</v>
      </c>
      <c r="D28" s="263">
        <v>7629.2720890149494</v>
      </c>
      <c r="E28" s="263">
        <v>7810.3615950441626</v>
      </c>
      <c r="F28" s="263">
        <v>8007.4962617578303</v>
      </c>
      <c r="G28" s="263">
        <v>7471.4073073846866</v>
      </c>
      <c r="H28" s="263">
        <v>7463.9925261851058</v>
      </c>
      <c r="I28" s="263">
        <v>7088.4395368930254</v>
      </c>
      <c r="J28" s="263">
        <v>6739.1210662262692</v>
      </c>
      <c r="K28" s="263">
        <v>4743.0878401517257</v>
      </c>
      <c r="L28" s="263">
        <v>5652.7447268463247</v>
      </c>
      <c r="M28" s="263">
        <v>5544.5317681966317</v>
      </c>
      <c r="N28" s="263">
        <v>5251.427966582477</v>
      </c>
      <c r="O28" s="263">
        <v>5162.9529508923861</v>
      </c>
      <c r="P28" s="263">
        <v>5077.3231170358522</v>
      </c>
      <c r="Q28" s="263">
        <v>5266.8346656334134</v>
      </c>
      <c r="R28" s="263">
        <v>5187.0724488465894</v>
      </c>
      <c r="S28" s="263">
        <v>5400.1654580598652</v>
      </c>
      <c r="T28" s="263">
        <v>5182.9358687339836</v>
      </c>
      <c r="U28" s="263">
        <v>4835.0123876512807</v>
      </c>
      <c r="V28" s="263">
        <v>4589.313866209387</v>
      </c>
      <c r="W28" s="263">
        <v>4763.5888764619758</v>
      </c>
      <c r="DA28" s="70" t="s">
        <v>367</v>
      </c>
    </row>
    <row r="29" spans="1:105" ht="12" customHeight="1" x14ac:dyDescent="0.25">
      <c r="A29" s="60" t="s">
        <v>183</v>
      </c>
      <c r="B29" s="264">
        <v>8194.5943702153399</v>
      </c>
      <c r="C29" s="264">
        <v>7678.385392758596</v>
      </c>
      <c r="D29" s="264">
        <v>7629.2720890149494</v>
      </c>
      <c r="E29" s="264">
        <v>7810.3615950441626</v>
      </c>
      <c r="F29" s="264">
        <v>8007.4962617578303</v>
      </c>
      <c r="G29" s="264">
        <v>7471.4073073846866</v>
      </c>
      <c r="H29" s="264">
        <v>7463.9925261851058</v>
      </c>
      <c r="I29" s="264">
        <v>7088.4395368930254</v>
      </c>
      <c r="J29" s="264">
        <v>6739.1210662262692</v>
      </c>
      <c r="K29" s="264">
        <v>4743.0878401517257</v>
      </c>
      <c r="L29" s="264">
        <v>5652.7447268463247</v>
      </c>
      <c r="M29" s="264">
        <v>5544.5317681966317</v>
      </c>
      <c r="N29" s="264">
        <v>5251.427966582477</v>
      </c>
      <c r="O29" s="264">
        <v>5162.9529508923861</v>
      </c>
      <c r="P29" s="264">
        <v>5077.3231170358522</v>
      </c>
      <c r="Q29" s="264">
        <v>5266.8346656334134</v>
      </c>
      <c r="R29" s="264">
        <v>5187.0724488465894</v>
      </c>
      <c r="S29" s="264">
        <v>5400.1654580598652</v>
      </c>
      <c r="T29" s="264">
        <v>5182.9358687339836</v>
      </c>
      <c r="U29" s="264">
        <v>4835.0123876512807</v>
      </c>
      <c r="V29" s="264">
        <v>4589.313866209387</v>
      </c>
      <c r="W29" s="264">
        <v>4763.5888764619758</v>
      </c>
      <c r="DA29" s="72" t="s">
        <v>368</v>
      </c>
    </row>
    <row r="30" spans="1:105" ht="12" customHeight="1" x14ac:dyDescent="0.25">
      <c r="A30" s="59" t="s">
        <v>33</v>
      </c>
      <c r="B30" s="232">
        <v>355.98987891837362</v>
      </c>
      <c r="C30" s="232">
        <v>449.97623973871413</v>
      </c>
      <c r="D30" s="232">
        <v>444.42705976218309</v>
      </c>
      <c r="E30" s="232">
        <v>395.82769450727761</v>
      </c>
      <c r="F30" s="232">
        <v>416.33426625255481</v>
      </c>
      <c r="G30" s="232">
        <v>391.5263435750345</v>
      </c>
      <c r="H30" s="232">
        <v>398.94533689093458</v>
      </c>
      <c r="I30" s="232">
        <v>402.85035781113868</v>
      </c>
      <c r="J30" s="232">
        <v>460.63116629422427</v>
      </c>
      <c r="K30" s="232">
        <v>356.99162632053691</v>
      </c>
      <c r="L30" s="232">
        <v>437.83033850859943</v>
      </c>
      <c r="M30" s="232">
        <v>415.68528196342697</v>
      </c>
      <c r="N30" s="232">
        <v>400.9384589150626</v>
      </c>
      <c r="O30" s="232">
        <v>299.22708951512283</v>
      </c>
      <c r="P30" s="232">
        <v>305.55401359793979</v>
      </c>
      <c r="Q30" s="232">
        <v>305.49861925225781</v>
      </c>
      <c r="R30" s="232">
        <v>319.00864832569681</v>
      </c>
      <c r="S30" s="232">
        <v>330.71599912896079</v>
      </c>
      <c r="T30" s="232">
        <v>319.80779389141549</v>
      </c>
      <c r="U30" s="232">
        <v>205.20888234398271</v>
      </c>
      <c r="V30" s="232">
        <v>186.9624417898616</v>
      </c>
      <c r="W30" s="232">
        <v>204.026172149188</v>
      </c>
      <c r="DA30" s="71" t="s">
        <v>369</v>
      </c>
    </row>
    <row r="31" spans="1:105" ht="12" customHeight="1" x14ac:dyDescent="0.25">
      <c r="A31" s="59" t="s">
        <v>160</v>
      </c>
      <c r="B31" s="232">
        <v>296.51839102604112</v>
      </c>
      <c r="C31" s="232">
        <v>356.63814941929229</v>
      </c>
      <c r="D31" s="232">
        <v>277.220067174836</v>
      </c>
      <c r="E31" s="232">
        <v>229.94563432820641</v>
      </c>
      <c r="F31" s="232">
        <v>207.82135723202481</v>
      </c>
      <c r="G31" s="232">
        <v>209.26161046491151</v>
      </c>
      <c r="H31" s="232">
        <v>169.63839078632171</v>
      </c>
      <c r="I31" s="232">
        <v>164.15080979383791</v>
      </c>
      <c r="J31" s="232">
        <v>164.95229938333469</v>
      </c>
      <c r="K31" s="232">
        <v>129.32169346184691</v>
      </c>
      <c r="L31" s="232">
        <v>178.63477880321119</v>
      </c>
      <c r="M31" s="232">
        <v>164.18208672853311</v>
      </c>
      <c r="N31" s="232">
        <v>154.44630706727111</v>
      </c>
      <c r="O31" s="232">
        <v>147.10240848175641</v>
      </c>
      <c r="P31" s="232">
        <v>137.17532308327941</v>
      </c>
      <c r="Q31" s="232">
        <v>232.48002960580021</v>
      </c>
      <c r="R31" s="232">
        <v>155.25739099515269</v>
      </c>
      <c r="S31" s="232">
        <v>168.06760316958619</v>
      </c>
      <c r="T31" s="232">
        <v>112.84394643718809</v>
      </c>
      <c r="U31" s="232">
        <v>115.18804215173751</v>
      </c>
      <c r="V31" s="232">
        <v>92.925864921828719</v>
      </c>
      <c r="W31" s="232">
        <v>119.45135985747081</v>
      </c>
      <c r="DA31" s="71" t="s">
        <v>370</v>
      </c>
    </row>
    <row r="32" spans="1:105" ht="12" customHeight="1" x14ac:dyDescent="0.25">
      <c r="A32" s="59" t="s">
        <v>70</v>
      </c>
      <c r="B32" s="232">
        <v>923.36937693678021</v>
      </c>
      <c r="C32" s="232">
        <v>616.35957163590422</v>
      </c>
      <c r="D32" s="232">
        <v>589.35918397052774</v>
      </c>
      <c r="E32" s="232">
        <v>545.29708901371055</v>
      </c>
      <c r="F32" s="232">
        <v>672.79127793298733</v>
      </c>
      <c r="G32" s="232">
        <v>634.14965338529464</v>
      </c>
      <c r="H32" s="232">
        <v>563.82529075391983</v>
      </c>
      <c r="I32" s="232">
        <v>321.05843058761951</v>
      </c>
      <c r="J32" s="232">
        <v>273.308637412064</v>
      </c>
      <c r="K32" s="232">
        <v>213.05870542275699</v>
      </c>
      <c r="L32" s="232">
        <v>105.85522011099251</v>
      </c>
      <c r="M32" s="232">
        <v>106.86217460710201</v>
      </c>
      <c r="N32" s="232">
        <v>91.532081165760786</v>
      </c>
      <c r="O32" s="232">
        <v>81.711452715095632</v>
      </c>
      <c r="P32" s="232">
        <v>86.672597348361876</v>
      </c>
      <c r="Q32" s="232">
        <v>63.185697604722748</v>
      </c>
      <c r="R32" s="232">
        <v>61.588690862939373</v>
      </c>
      <c r="S32" s="232">
        <v>54.637155550885844</v>
      </c>
      <c r="T32" s="232">
        <v>52.267445659595168</v>
      </c>
      <c r="U32" s="232">
        <v>47.194532094523048</v>
      </c>
      <c r="V32" s="232">
        <v>33.286256080633933</v>
      </c>
      <c r="W32" s="232">
        <v>42.256037864259497</v>
      </c>
      <c r="DA32" s="71" t="s">
        <v>371</v>
      </c>
    </row>
    <row r="33" spans="1:105" ht="12" customHeight="1" x14ac:dyDescent="0.25">
      <c r="A33" s="59" t="s">
        <v>162</v>
      </c>
      <c r="B33" s="232">
        <v>6618.7167233341452</v>
      </c>
      <c r="C33" s="232">
        <v>6255.4114319646851</v>
      </c>
      <c r="D33" s="232">
        <v>6318.2657781074013</v>
      </c>
      <c r="E33" s="232">
        <v>6639.2911771949684</v>
      </c>
      <c r="F33" s="232">
        <v>6710.5493603402638</v>
      </c>
      <c r="G33" s="232">
        <v>6236.4696999594453</v>
      </c>
      <c r="H33" s="232">
        <v>6331.5835077539296</v>
      </c>
      <c r="I33" s="232">
        <v>6200.3799387004301</v>
      </c>
      <c r="J33" s="232">
        <v>5840.2289631366466</v>
      </c>
      <c r="K33" s="232">
        <v>4043.7158149465849</v>
      </c>
      <c r="L33" s="232">
        <v>4930.4243894235206</v>
      </c>
      <c r="M33" s="232">
        <v>4857.8022248975694</v>
      </c>
      <c r="N33" s="232">
        <v>4604.5111194343826</v>
      </c>
      <c r="O33" s="232">
        <v>4634.9120001804113</v>
      </c>
      <c r="P33" s="232">
        <v>4547.9211830062713</v>
      </c>
      <c r="Q33" s="232">
        <v>4665.670319170632</v>
      </c>
      <c r="R33" s="232">
        <v>4651.2177186628014</v>
      </c>
      <c r="S33" s="232">
        <v>4846.7447002104327</v>
      </c>
      <c r="T33" s="232">
        <v>4698.0166827457851</v>
      </c>
      <c r="U33" s="232">
        <v>4467.4209310610377</v>
      </c>
      <c r="V33" s="232">
        <v>4276.1393034170624</v>
      </c>
      <c r="W33" s="232">
        <v>4397.8553065910573</v>
      </c>
      <c r="DA33" s="71" t="s">
        <v>372</v>
      </c>
    </row>
    <row r="34" spans="1:105" ht="12" customHeight="1" x14ac:dyDescent="0.25">
      <c r="A34" s="60" t="s">
        <v>189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373</v>
      </c>
    </row>
    <row r="35" spans="1:105" ht="12" customHeight="1" x14ac:dyDescent="0.25">
      <c r="A35" s="57" t="s">
        <v>191</v>
      </c>
      <c r="B35" s="263">
        <f t="shared" ref="B35:W35" si="1">B36+B40+B51</f>
        <v>9180.3183875751456</v>
      </c>
      <c r="C35" s="263">
        <f t="shared" si="1"/>
        <v>8120.0559127862043</v>
      </c>
      <c r="D35" s="263">
        <f t="shared" si="1"/>
        <v>8010.296538430016</v>
      </c>
      <c r="E35" s="263">
        <f t="shared" si="1"/>
        <v>8323.6338101411638</v>
      </c>
      <c r="F35" s="263">
        <f t="shared" si="1"/>
        <v>8602.3889145859066</v>
      </c>
      <c r="G35" s="263">
        <f t="shared" si="1"/>
        <v>8090.2428271865656</v>
      </c>
      <c r="H35" s="263">
        <f t="shared" si="1"/>
        <v>8189.5534330352457</v>
      </c>
      <c r="I35" s="263">
        <f t="shared" si="1"/>
        <v>7729.1530808203725</v>
      </c>
      <c r="J35" s="263">
        <f t="shared" si="1"/>
        <v>7210.3943577496384</v>
      </c>
      <c r="K35" s="263">
        <f t="shared" si="1"/>
        <v>4907.7170968419196</v>
      </c>
      <c r="L35" s="263">
        <f t="shared" si="1"/>
        <v>5988.2124824933562</v>
      </c>
      <c r="M35" s="263">
        <f t="shared" si="1"/>
        <v>5818.9402938645608</v>
      </c>
      <c r="N35" s="263">
        <f t="shared" si="1"/>
        <v>5437.498678961424</v>
      </c>
      <c r="O35" s="263">
        <f t="shared" si="1"/>
        <v>5194.3516609388998</v>
      </c>
      <c r="P35" s="263">
        <f t="shared" si="1"/>
        <v>5118.242082706357</v>
      </c>
      <c r="Q35" s="263">
        <f t="shared" si="1"/>
        <v>5224.5291005372965</v>
      </c>
      <c r="R35" s="263">
        <f t="shared" si="1"/>
        <v>5134.9419351134538</v>
      </c>
      <c r="S35" s="263">
        <f t="shared" si="1"/>
        <v>5278.6612817466703</v>
      </c>
      <c r="T35" s="263">
        <f t="shared" si="1"/>
        <v>5345.851789718673</v>
      </c>
      <c r="U35" s="263">
        <f t="shared" si="1"/>
        <v>4840.3966745099915</v>
      </c>
      <c r="V35" s="263">
        <f t="shared" si="1"/>
        <v>4378.7016321049878</v>
      </c>
      <c r="W35" s="263">
        <f t="shared" si="1"/>
        <v>4711.326793742156</v>
      </c>
      <c r="DA35" s="70"/>
    </row>
    <row r="36" spans="1:105" ht="12" customHeight="1" x14ac:dyDescent="0.25">
      <c r="A36" s="60" t="s">
        <v>192</v>
      </c>
      <c r="B36" s="264">
        <v>3049.3486320131601</v>
      </c>
      <c r="C36" s="264">
        <v>2909.7684815428811</v>
      </c>
      <c r="D36" s="264">
        <v>2877.1492174150162</v>
      </c>
      <c r="E36" s="264">
        <v>2981.1392409964728</v>
      </c>
      <c r="F36" s="264">
        <v>3057.0468879581549</v>
      </c>
      <c r="G36" s="264">
        <v>2825.382843002355</v>
      </c>
      <c r="H36" s="264">
        <v>2829.798880537865</v>
      </c>
      <c r="I36" s="264">
        <v>2746.1067258938629</v>
      </c>
      <c r="J36" s="264">
        <v>2610.1805397266889</v>
      </c>
      <c r="K36" s="264">
        <v>1792.0361270332251</v>
      </c>
      <c r="L36" s="264">
        <v>2183.461933452229</v>
      </c>
      <c r="M36" s="264">
        <v>2154.0730320415628</v>
      </c>
      <c r="N36" s="264">
        <v>2036.6315103129809</v>
      </c>
      <c r="O36" s="264">
        <v>1998.341869272562</v>
      </c>
      <c r="P36" s="264">
        <v>1970.067733244312</v>
      </c>
      <c r="Q36" s="264">
        <v>2051.526069154871</v>
      </c>
      <c r="R36" s="264">
        <v>2016.231030629197</v>
      </c>
      <c r="S36" s="264">
        <v>2098.5833193409339</v>
      </c>
      <c r="T36" s="264">
        <v>2007.168872684611</v>
      </c>
      <c r="U36" s="264">
        <v>1850.8559424762691</v>
      </c>
      <c r="V36" s="264">
        <v>1748.1748863482751</v>
      </c>
      <c r="W36" s="264">
        <v>1815.8615187982041</v>
      </c>
      <c r="DA36" s="72" t="s">
        <v>374</v>
      </c>
    </row>
    <row r="37" spans="1:105" ht="12" customHeight="1" x14ac:dyDescent="0.25">
      <c r="A37" s="59" t="s">
        <v>33</v>
      </c>
      <c r="B37" s="232">
        <v>221.58194623473361</v>
      </c>
      <c r="C37" s="232">
        <v>258.8978255657031</v>
      </c>
      <c r="D37" s="232">
        <v>267.10580593385151</v>
      </c>
      <c r="E37" s="232">
        <v>253.07941417431601</v>
      </c>
      <c r="F37" s="232">
        <v>264.79643622677497</v>
      </c>
      <c r="G37" s="232">
        <v>250.71719079946351</v>
      </c>
      <c r="H37" s="232">
        <v>258.17928777518972</v>
      </c>
      <c r="I37" s="232">
        <v>256.176260605994</v>
      </c>
      <c r="J37" s="232">
        <v>275.31890204742882</v>
      </c>
      <c r="K37" s="232">
        <v>209.6054645848873</v>
      </c>
      <c r="L37" s="232">
        <v>260.10400401688622</v>
      </c>
      <c r="M37" s="232">
        <v>245.18193049018109</v>
      </c>
      <c r="N37" s="232">
        <v>233.07955330792569</v>
      </c>
      <c r="O37" s="232">
        <v>189.52619138695451</v>
      </c>
      <c r="P37" s="232">
        <v>191.77747779596629</v>
      </c>
      <c r="Q37" s="232">
        <v>185.50102313598569</v>
      </c>
      <c r="R37" s="232">
        <v>192.15186128617469</v>
      </c>
      <c r="S37" s="232">
        <v>198.96047501086659</v>
      </c>
      <c r="T37" s="232">
        <v>194.11360593553161</v>
      </c>
      <c r="U37" s="232">
        <v>125.44226110044229</v>
      </c>
      <c r="V37" s="232">
        <v>112.5090292138985</v>
      </c>
      <c r="W37" s="232">
        <v>123.4323524892728</v>
      </c>
      <c r="DA37" s="71" t="s">
        <v>375</v>
      </c>
    </row>
    <row r="38" spans="1:105" ht="12" customHeight="1" x14ac:dyDescent="0.25">
      <c r="A38" s="59" t="s">
        <v>160</v>
      </c>
      <c r="B38" s="232">
        <v>135.91075153322359</v>
      </c>
      <c r="C38" s="232">
        <v>150.14476192981249</v>
      </c>
      <c r="D38" s="232">
        <v>115.8713777868776</v>
      </c>
      <c r="E38" s="232">
        <v>106.7782435963764</v>
      </c>
      <c r="F38" s="232">
        <v>96.329541331316221</v>
      </c>
      <c r="G38" s="232">
        <v>94.757391261651563</v>
      </c>
      <c r="H38" s="232">
        <v>75.393416417008339</v>
      </c>
      <c r="I38" s="232">
        <v>72.058607767481973</v>
      </c>
      <c r="J38" s="232">
        <v>72.241219299377789</v>
      </c>
      <c r="K38" s="232">
        <v>57.382102029737617</v>
      </c>
      <c r="L38" s="232">
        <v>80.7661398634161</v>
      </c>
      <c r="M38" s="232">
        <v>69.682090290813079</v>
      </c>
      <c r="N38" s="232">
        <v>64.635120530015897</v>
      </c>
      <c r="O38" s="232">
        <v>60.327397042802559</v>
      </c>
      <c r="P38" s="232">
        <v>56.156644920592967</v>
      </c>
      <c r="Q38" s="232">
        <v>95.098670184290711</v>
      </c>
      <c r="R38" s="232">
        <v>65.338335428702848</v>
      </c>
      <c r="S38" s="232">
        <v>68.821689429074283</v>
      </c>
      <c r="T38" s="232">
        <v>49.370033762468559</v>
      </c>
      <c r="U38" s="232">
        <v>52.394540508418707</v>
      </c>
      <c r="V38" s="232">
        <v>41.069639090812807</v>
      </c>
      <c r="W38" s="232">
        <v>51.246805073935619</v>
      </c>
      <c r="DA38" s="71" t="s">
        <v>376</v>
      </c>
    </row>
    <row r="39" spans="1:105" ht="12" customHeight="1" x14ac:dyDescent="0.25">
      <c r="A39" s="59" t="s">
        <v>162</v>
      </c>
      <c r="B39" s="232">
        <v>2691.8559342452031</v>
      </c>
      <c r="C39" s="232">
        <v>2500.7258940473648</v>
      </c>
      <c r="D39" s="232">
        <v>2494.1720336942872</v>
      </c>
      <c r="E39" s="232">
        <v>2621.2815832257811</v>
      </c>
      <c r="F39" s="232">
        <v>2695.9209104000638</v>
      </c>
      <c r="G39" s="232">
        <v>2479.9082609412399</v>
      </c>
      <c r="H39" s="232">
        <v>2496.2261763456672</v>
      </c>
      <c r="I39" s="232">
        <v>2417.871857520387</v>
      </c>
      <c r="J39" s="232">
        <v>2262.6204183798818</v>
      </c>
      <c r="K39" s="232">
        <v>1525.0485604185999</v>
      </c>
      <c r="L39" s="232">
        <v>1842.5917895719269</v>
      </c>
      <c r="M39" s="232">
        <v>1839.209011260569</v>
      </c>
      <c r="N39" s="232">
        <v>1738.9168364750401</v>
      </c>
      <c r="O39" s="232">
        <v>1748.4882808428049</v>
      </c>
      <c r="P39" s="232">
        <v>1722.133610527753</v>
      </c>
      <c r="Q39" s="232">
        <v>1770.9263758345951</v>
      </c>
      <c r="R39" s="232">
        <v>1758.740833914319</v>
      </c>
      <c r="S39" s="232">
        <v>1830.801154900993</v>
      </c>
      <c r="T39" s="232">
        <v>1763.6852329866099</v>
      </c>
      <c r="U39" s="232">
        <v>1673.0191408674079</v>
      </c>
      <c r="V39" s="232">
        <v>1594.596218043564</v>
      </c>
      <c r="W39" s="232">
        <v>1641.1823612349949</v>
      </c>
      <c r="DA39" s="71" t="s">
        <v>377</v>
      </c>
    </row>
    <row r="40" spans="1:105" ht="12" customHeight="1" x14ac:dyDescent="0.25">
      <c r="A40" s="60" t="s">
        <v>197</v>
      </c>
      <c r="B40" s="264">
        <v>6130.969755561985</v>
      </c>
      <c r="C40" s="264">
        <v>5210.2874312433232</v>
      </c>
      <c r="D40" s="264">
        <v>5133.1473210149998</v>
      </c>
      <c r="E40" s="264">
        <v>5342.494569144691</v>
      </c>
      <c r="F40" s="264">
        <v>5545.3420266277526</v>
      </c>
      <c r="G40" s="264">
        <v>5264.8599841842106</v>
      </c>
      <c r="H40" s="264">
        <v>5359.7545524973812</v>
      </c>
      <c r="I40" s="264">
        <v>4983.0463549265096</v>
      </c>
      <c r="J40" s="264">
        <v>4600.2138180229495</v>
      </c>
      <c r="K40" s="264">
        <v>3115.680969808695</v>
      </c>
      <c r="L40" s="264">
        <v>3804.7505490411272</v>
      </c>
      <c r="M40" s="264">
        <v>3664.867261822998</v>
      </c>
      <c r="N40" s="264">
        <v>3400.8671686484431</v>
      </c>
      <c r="O40" s="264">
        <v>3196.0097916663381</v>
      </c>
      <c r="P40" s="264">
        <v>3148.174349462045</v>
      </c>
      <c r="Q40" s="264">
        <v>3173.003031382425</v>
      </c>
      <c r="R40" s="264">
        <v>3118.7109044842568</v>
      </c>
      <c r="S40" s="264">
        <v>3180.0779624057359</v>
      </c>
      <c r="T40" s="264">
        <v>3338.682917034062</v>
      </c>
      <c r="U40" s="264">
        <v>2989.5407320337222</v>
      </c>
      <c r="V40" s="264">
        <v>2630.5267457567129</v>
      </c>
      <c r="W40" s="264">
        <v>2895.465274943952</v>
      </c>
      <c r="DA40" s="72" t="s">
        <v>378</v>
      </c>
    </row>
    <row r="41" spans="1:105" ht="12" customHeight="1" x14ac:dyDescent="0.25">
      <c r="A41" s="64" t="s">
        <v>30</v>
      </c>
      <c r="B41" s="231">
        <v>315.64618793772371</v>
      </c>
      <c r="C41" s="231">
        <v>318.08332390300211</v>
      </c>
      <c r="D41" s="231">
        <v>329.23808268096428</v>
      </c>
      <c r="E41" s="231">
        <v>465.92976112301739</v>
      </c>
      <c r="F41" s="231">
        <v>581.79694836841577</v>
      </c>
      <c r="G41" s="231">
        <v>602.38076864724871</v>
      </c>
      <c r="H41" s="231">
        <v>574.27693249180425</v>
      </c>
      <c r="I41" s="231">
        <v>530.64483679704688</v>
      </c>
      <c r="J41" s="231">
        <v>411.76677227112521</v>
      </c>
      <c r="K41" s="231">
        <v>357.78111147087719</v>
      </c>
      <c r="L41" s="231">
        <v>280.2912330045084</v>
      </c>
      <c r="M41" s="231">
        <v>450.7460554699864</v>
      </c>
      <c r="N41" s="231">
        <v>383.82049212004091</v>
      </c>
      <c r="O41" s="231">
        <v>432.01151069767229</v>
      </c>
      <c r="P41" s="231">
        <v>374.21908345730532</v>
      </c>
      <c r="Q41" s="231">
        <v>422.79553961182279</v>
      </c>
      <c r="R41" s="231">
        <v>463.0011264768853</v>
      </c>
      <c r="S41" s="231">
        <v>449.85302985538482</v>
      </c>
      <c r="T41" s="231">
        <v>384.13335919939527</v>
      </c>
      <c r="U41" s="231">
        <v>373.9048377253639</v>
      </c>
      <c r="V41" s="231">
        <v>310.17424163265389</v>
      </c>
      <c r="W41" s="231">
        <v>371.04341773144171</v>
      </c>
      <c r="DA41" s="73" t="s">
        <v>379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380</v>
      </c>
    </row>
    <row r="43" spans="1:105" ht="12" customHeight="1" x14ac:dyDescent="0.25">
      <c r="A43" s="64" t="s">
        <v>33</v>
      </c>
      <c r="B43" s="231">
        <v>80.250235189287764</v>
      </c>
      <c r="C43" s="231">
        <v>116.72467728167599</v>
      </c>
      <c r="D43" s="231">
        <v>110.2857647844357</v>
      </c>
      <c r="E43" s="231">
        <v>102.4579684479411</v>
      </c>
      <c r="F43" s="231">
        <v>107.42421770866331</v>
      </c>
      <c r="G43" s="231">
        <v>106.7293876761394</v>
      </c>
      <c r="H43" s="231">
        <v>93.023144957686725</v>
      </c>
      <c r="I43" s="231">
        <v>77.024301966273597</v>
      </c>
      <c r="J43" s="231">
        <v>80.681955455129611</v>
      </c>
      <c r="K43" s="231">
        <v>62.579613377896813</v>
      </c>
      <c r="L43" s="231">
        <v>70.133882886257709</v>
      </c>
      <c r="M43" s="231">
        <v>81.945051302867498</v>
      </c>
      <c r="N43" s="231">
        <v>66.874215084037829</v>
      </c>
      <c r="O43" s="231">
        <v>77.00404596587876</v>
      </c>
      <c r="P43" s="231">
        <v>68.070074407587839</v>
      </c>
      <c r="Q43" s="231">
        <v>65.497401686793125</v>
      </c>
      <c r="R43" s="231">
        <v>69.988568965847605</v>
      </c>
      <c r="S43" s="231">
        <v>72.467559947125238</v>
      </c>
      <c r="T43" s="231">
        <v>72.335799221686898</v>
      </c>
      <c r="U43" s="231">
        <v>56.435024329118633</v>
      </c>
      <c r="V43" s="231">
        <v>38.615849857089678</v>
      </c>
      <c r="W43" s="231">
        <v>46.077579778405799</v>
      </c>
      <c r="DA43" s="73" t="s">
        <v>381</v>
      </c>
    </row>
    <row r="44" spans="1:105" ht="12" customHeight="1" x14ac:dyDescent="0.25">
      <c r="A44" s="64" t="s">
        <v>160</v>
      </c>
      <c r="B44" s="231">
        <v>34.231602683450078</v>
      </c>
      <c r="C44" s="231">
        <v>70.013708200617586</v>
      </c>
      <c r="D44" s="231">
        <v>45.279168187672489</v>
      </c>
      <c r="E44" s="231">
        <v>27.272897632865359</v>
      </c>
      <c r="F44" s="231">
        <v>23.93992730652602</v>
      </c>
      <c r="G44" s="231">
        <v>25.380592469025121</v>
      </c>
      <c r="H44" s="231">
        <v>21.458381767666339</v>
      </c>
      <c r="I44" s="231">
        <v>23.283480993030579</v>
      </c>
      <c r="J44" s="231">
        <v>21.825080754507219</v>
      </c>
      <c r="K44" s="231">
        <v>14.80517384657306</v>
      </c>
      <c r="L44" s="231">
        <v>21.75124649437187</v>
      </c>
      <c r="M44" s="231">
        <v>24.832713354521221</v>
      </c>
      <c r="N44" s="231">
        <v>21.112217705839829</v>
      </c>
      <c r="O44" s="231">
        <v>26.650478946377849</v>
      </c>
      <c r="P44" s="231">
        <v>23.524765015129329</v>
      </c>
      <c r="Q44" s="231">
        <v>31.10263729677111</v>
      </c>
      <c r="R44" s="231">
        <v>33.222743087201373</v>
      </c>
      <c r="S44" s="231">
        <v>32.938366805463303</v>
      </c>
      <c r="T44" s="231">
        <v>25.95648833123564</v>
      </c>
      <c r="U44" s="231">
        <v>22.35696113611565</v>
      </c>
      <c r="V44" s="231">
        <v>16.291963939073561</v>
      </c>
      <c r="W44" s="231">
        <v>21.289590579544932</v>
      </c>
      <c r="DA44" s="73" t="s">
        <v>382</v>
      </c>
    </row>
    <row r="45" spans="1:105" ht="12" customHeight="1" x14ac:dyDescent="0.25">
      <c r="A45" s="64" t="s">
        <v>70</v>
      </c>
      <c r="B45" s="231">
        <v>71.474658384958644</v>
      </c>
      <c r="C45" s="231">
        <v>64.543740090923166</v>
      </c>
      <c r="D45" s="231">
        <v>63.306006676928568</v>
      </c>
      <c r="E45" s="231">
        <v>57.845892606698733</v>
      </c>
      <c r="F45" s="231">
        <v>59.261718747141757</v>
      </c>
      <c r="G45" s="231">
        <v>55.284722503088638</v>
      </c>
      <c r="H45" s="231">
        <v>58.14417423874545</v>
      </c>
      <c r="I45" s="231">
        <v>34.207567782141822</v>
      </c>
      <c r="J45" s="231">
        <v>32.452547480783018</v>
      </c>
      <c r="K45" s="231">
        <v>24.946716983993479</v>
      </c>
      <c r="L45" s="231">
        <v>17.389451782679089</v>
      </c>
      <c r="M45" s="231">
        <v>22.0529607946963</v>
      </c>
      <c r="N45" s="231">
        <v>15.828194729144879</v>
      </c>
      <c r="O45" s="231">
        <v>21.043582038094161</v>
      </c>
      <c r="P45" s="231">
        <v>23.123344232894901</v>
      </c>
      <c r="Q45" s="231">
        <v>13.522025853915929</v>
      </c>
      <c r="R45" s="231">
        <v>13.6154450227354</v>
      </c>
      <c r="S45" s="231">
        <v>13.7735448548791</v>
      </c>
      <c r="T45" s="231">
        <v>15.37013190608014</v>
      </c>
      <c r="U45" s="231">
        <v>12.899703873920901</v>
      </c>
      <c r="V45" s="231">
        <v>7.6597055050617069</v>
      </c>
      <c r="W45" s="231">
        <v>9.8721200261855113</v>
      </c>
      <c r="DA45" s="73" t="s">
        <v>383</v>
      </c>
    </row>
    <row r="46" spans="1:105" ht="12" customHeight="1" x14ac:dyDescent="0.25">
      <c r="A46" s="64" t="s">
        <v>34</v>
      </c>
      <c r="B46" s="231">
        <v>1266.605048122706</v>
      </c>
      <c r="C46" s="231">
        <v>555.86568858261649</v>
      </c>
      <c r="D46" s="231">
        <v>496.73889834086299</v>
      </c>
      <c r="E46" s="231">
        <v>537.24853843780841</v>
      </c>
      <c r="F46" s="231">
        <v>536.13616559531522</v>
      </c>
      <c r="G46" s="231">
        <v>562.07534162282559</v>
      </c>
      <c r="H46" s="231">
        <v>577.90071574000785</v>
      </c>
      <c r="I46" s="231">
        <v>507.54355161916482</v>
      </c>
      <c r="J46" s="231">
        <v>491.34622224703332</v>
      </c>
      <c r="K46" s="231">
        <v>362.76447447191998</v>
      </c>
      <c r="L46" s="231">
        <v>644.20806278749978</v>
      </c>
      <c r="M46" s="231">
        <v>401.08623796779898</v>
      </c>
      <c r="N46" s="231">
        <v>394.95036291550099</v>
      </c>
      <c r="O46" s="231">
        <v>30.687112601919502</v>
      </c>
      <c r="P46" s="231">
        <v>30.255355147666549</v>
      </c>
      <c r="Q46" s="231">
        <v>36.018161947625153</v>
      </c>
      <c r="R46" s="231">
        <v>38.593505400671958</v>
      </c>
      <c r="S46" s="231">
        <v>47.648905436027761</v>
      </c>
      <c r="T46" s="231">
        <v>59.130583034314213</v>
      </c>
      <c r="U46" s="231">
        <v>65.283283897295647</v>
      </c>
      <c r="V46" s="231">
        <v>39.947759215063087</v>
      </c>
      <c r="W46" s="231">
        <v>165.2035871103036</v>
      </c>
      <c r="DA46" s="73" t="s">
        <v>384</v>
      </c>
    </row>
    <row r="47" spans="1:105" ht="12" customHeight="1" x14ac:dyDescent="0.25">
      <c r="A47" s="64" t="s">
        <v>162</v>
      </c>
      <c r="B47" s="231">
        <v>591.03543721484118</v>
      </c>
      <c r="C47" s="231">
        <v>641.31760415357599</v>
      </c>
      <c r="D47" s="231">
        <v>658.05541590598625</v>
      </c>
      <c r="E47" s="231">
        <v>688.69532521238364</v>
      </c>
      <c r="F47" s="231">
        <v>680.64100577946715</v>
      </c>
      <c r="G47" s="231">
        <v>636.4339367748313</v>
      </c>
      <c r="H47" s="231">
        <v>648.18098540812582</v>
      </c>
      <c r="I47" s="231">
        <v>698.05204364741428</v>
      </c>
      <c r="J47" s="231">
        <v>652.8415586779704</v>
      </c>
      <c r="K47" s="231">
        <v>332.3839201503705</v>
      </c>
      <c r="L47" s="231">
        <v>499.51962376726459</v>
      </c>
      <c r="M47" s="231">
        <v>480.3644356695566</v>
      </c>
      <c r="N47" s="231">
        <v>407.94583513555301</v>
      </c>
      <c r="O47" s="231">
        <v>446.14659829239099</v>
      </c>
      <c r="P47" s="231">
        <v>456.90389726778233</v>
      </c>
      <c r="Q47" s="231">
        <v>459.27602401317029</v>
      </c>
      <c r="R47" s="231">
        <v>470.51827913536079</v>
      </c>
      <c r="S47" s="231">
        <v>483.57879714188317</v>
      </c>
      <c r="T47" s="231">
        <v>492.43991184521531</v>
      </c>
      <c r="U47" s="231">
        <v>447.32851949533062</v>
      </c>
      <c r="V47" s="231">
        <v>408.65584373610778</v>
      </c>
      <c r="W47" s="231">
        <v>428.21534048399178</v>
      </c>
      <c r="DA47" s="73" t="s">
        <v>385</v>
      </c>
    </row>
    <row r="48" spans="1:105" ht="12" customHeight="1" x14ac:dyDescent="0.25">
      <c r="A48" s="64" t="s">
        <v>36</v>
      </c>
      <c r="B48" s="231">
        <v>3742.2188344780288</v>
      </c>
      <c r="C48" s="231">
        <v>3412.956486491551</v>
      </c>
      <c r="D48" s="231">
        <v>3400.64722017846</v>
      </c>
      <c r="E48" s="231">
        <v>3453.92289238183</v>
      </c>
      <c r="F48" s="231">
        <v>3522.3865100829412</v>
      </c>
      <c r="G48" s="231">
        <v>3251.7108658472398</v>
      </c>
      <c r="H48" s="231">
        <v>3366.5066288888761</v>
      </c>
      <c r="I48" s="231">
        <v>3095.4130420168831</v>
      </c>
      <c r="J48" s="231">
        <v>2844.2112906080179</v>
      </c>
      <c r="K48" s="231">
        <v>1950.2082126495391</v>
      </c>
      <c r="L48" s="231">
        <v>2262.0919637406068</v>
      </c>
      <c r="M48" s="231">
        <v>2193.520130709664</v>
      </c>
      <c r="N48" s="231">
        <v>2104.577639363858</v>
      </c>
      <c r="O48" s="231">
        <v>2159.6857768694649</v>
      </c>
      <c r="P48" s="231">
        <v>2160.019103039042</v>
      </c>
      <c r="Q48" s="231">
        <v>2132.7667773562721</v>
      </c>
      <c r="R48" s="231">
        <v>2017.9339688185371</v>
      </c>
      <c r="S48" s="231">
        <v>2067.2989284617729</v>
      </c>
      <c r="T48" s="231">
        <v>2277.2456936460239</v>
      </c>
      <c r="U48" s="231">
        <v>1999.326222390554</v>
      </c>
      <c r="V48" s="231">
        <v>1785.9702051351171</v>
      </c>
      <c r="W48" s="231">
        <v>1843.886677599972</v>
      </c>
      <c r="DA48" s="73" t="s">
        <v>386</v>
      </c>
    </row>
    <row r="49" spans="1:105" ht="12" customHeight="1" x14ac:dyDescent="0.25">
      <c r="A49" s="64" t="s">
        <v>73</v>
      </c>
      <c r="B49" s="231">
        <v>29.507751550989251</v>
      </c>
      <c r="C49" s="231">
        <v>30.782202539360661</v>
      </c>
      <c r="D49" s="231">
        <v>29.596764259689849</v>
      </c>
      <c r="E49" s="231">
        <v>9.1212933021462028</v>
      </c>
      <c r="F49" s="231">
        <v>33.755533039283158</v>
      </c>
      <c r="G49" s="231">
        <v>24.86436864381205</v>
      </c>
      <c r="H49" s="231">
        <v>20.26358900446893</v>
      </c>
      <c r="I49" s="231">
        <v>16.877530104554751</v>
      </c>
      <c r="J49" s="231">
        <v>65.088390528383329</v>
      </c>
      <c r="K49" s="231">
        <v>10.21174685752583</v>
      </c>
      <c r="L49" s="231">
        <v>9.3650845779385818</v>
      </c>
      <c r="M49" s="231">
        <v>10.319676553907991</v>
      </c>
      <c r="N49" s="231">
        <v>5.7582115944678378</v>
      </c>
      <c r="O49" s="231">
        <v>2.7806862545394702</v>
      </c>
      <c r="P49" s="231">
        <v>12.05872689463607</v>
      </c>
      <c r="Q49" s="231">
        <v>12.024463616053881</v>
      </c>
      <c r="R49" s="231">
        <v>11.837267577017229</v>
      </c>
      <c r="S49" s="231">
        <v>12.51882990319907</v>
      </c>
      <c r="T49" s="231">
        <v>12.07094985010996</v>
      </c>
      <c r="U49" s="231">
        <v>12.00617918602269</v>
      </c>
      <c r="V49" s="231">
        <v>23.211176736546509</v>
      </c>
      <c r="W49" s="231">
        <v>9.8769616341068094</v>
      </c>
      <c r="DA49" s="73" t="s">
        <v>387</v>
      </c>
    </row>
    <row r="50" spans="1:105" ht="12" customHeight="1" x14ac:dyDescent="0.25">
      <c r="A50" s="64" t="s">
        <v>79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388</v>
      </c>
    </row>
    <row r="51" spans="1:105" ht="12" customHeight="1" x14ac:dyDescent="0.25">
      <c r="A51" s="101" t="s">
        <v>209</v>
      </c>
      <c r="B51" s="280">
        <v>0</v>
      </c>
      <c r="C51" s="280">
        <v>0</v>
      </c>
      <c r="D51" s="280">
        <v>0</v>
      </c>
      <c r="E51" s="280">
        <v>0</v>
      </c>
      <c r="F51" s="280">
        <v>0</v>
      </c>
      <c r="G51" s="280">
        <v>0</v>
      </c>
      <c r="H51" s="280">
        <v>0</v>
      </c>
      <c r="I51" s="280">
        <v>0</v>
      </c>
      <c r="J51" s="280">
        <v>0</v>
      </c>
      <c r="K51" s="280">
        <v>0</v>
      </c>
      <c r="L51" s="280">
        <v>0</v>
      </c>
      <c r="M51" s="280">
        <v>0</v>
      </c>
      <c r="N51" s="280">
        <v>0</v>
      </c>
      <c r="O51" s="280">
        <v>0</v>
      </c>
      <c r="P51" s="280">
        <v>0</v>
      </c>
      <c r="Q51" s="280">
        <v>0</v>
      </c>
      <c r="R51" s="280">
        <v>0</v>
      </c>
      <c r="S51" s="280">
        <v>0</v>
      </c>
      <c r="T51" s="280">
        <v>0</v>
      </c>
      <c r="U51" s="280">
        <v>0</v>
      </c>
      <c r="V51" s="280">
        <v>0</v>
      </c>
      <c r="W51" s="280">
        <v>0</v>
      </c>
      <c r="DA51" s="102" t="s">
        <v>389</v>
      </c>
    </row>
    <row r="52" spans="1:105" ht="12" customHeight="1" x14ac:dyDescent="0.25">
      <c r="A52" s="100" t="s">
        <v>106</v>
      </c>
      <c r="B52" s="281">
        <v>87087.169809424668</v>
      </c>
      <c r="C52" s="281">
        <v>81304.012247206323</v>
      </c>
      <c r="D52" s="281">
        <v>84844.762674640762</v>
      </c>
      <c r="E52" s="281">
        <v>88606.4628447016</v>
      </c>
      <c r="F52" s="281">
        <v>91736.962992801986</v>
      </c>
      <c r="G52" s="281">
        <v>87609.667085652589</v>
      </c>
      <c r="H52" s="281">
        <v>91918.135687435279</v>
      </c>
      <c r="I52" s="281">
        <v>88103.977209996301</v>
      </c>
      <c r="J52" s="281">
        <v>80387.818246228446</v>
      </c>
      <c r="K52" s="281">
        <v>54477.798720662657</v>
      </c>
      <c r="L52" s="281">
        <v>68822.427757184356</v>
      </c>
      <c r="M52" s="281">
        <v>66313.385046974159</v>
      </c>
      <c r="N52" s="281">
        <v>62377.276907610038</v>
      </c>
      <c r="O52" s="281">
        <v>64841.377056134421</v>
      </c>
      <c r="P52" s="281">
        <v>67134.896075994242</v>
      </c>
      <c r="Q52" s="281">
        <v>67796.794473176822</v>
      </c>
      <c r="R52" s="281">
        <v>70334.539021230958</v>
      </c>
      <c r="S52" s="281">
        <v>72992.694851166991</v>
      </c>
      <c r="T52" s="281">
        <v>70316.369191589736</v>
      </c>
      <c r="U52" s="281">
        <v>67164.896563232338</v>
      </c>
      <c r="V52" s="281">
        <v>57231.603274623551</v>
      </c>
      <c r="W52" s="281">
        <v>67398.979456481014</v>
      </c>
      <c r="DA52" s="105" t="s">
        <v>390</v>
      </c>
    </row>
    <row r="54" spans="1:105" ht="15" customHeight="1" x14ac:dyDescent="0.25">
      <c r="A54" s="34" t="s">
        <v>42</v>
      </c>
      <c r="B54" s="225">
        <f t="shared" ref="B54:W54" si="2">SUM(B55:B59)+B65+B71+B72+B79+B96</f>
        <v>15619.119439000982</v>
      </c>
      <c r="C54" s="225">
        <f t="shared" si="2"/>
        <v>15404.200562596649</v>
      </c>
      <c r="D54" s="225">
        <f t="shared" si="2"/>
        <v>14800.784925233866</v>
      </c>
      <c r="E54" s="225">
        <f t="shared" si="2"/>
        <v>15250.533935773921</v>
      </c>
      <c r="F54" s="225">
        <f t="shared" si="2"/>
        <v>15645.878372772469</v>
      </c>
      <c r="G54" s="225">
        <f t="shared" si="2"/>
        <v>15061.852390246404</v>
      </c>
      <c r="H54" s="225">
        <f t="shared" si="2"/>
        <v>16171.844418203951</v>
      </c>
      <c r="I54" s="225">
        <f t="shared" si="2"/>
        <v>15544.2995237551</v>
      </c>
      <c r="J54" s="225">
        <f t="shared" si="2"/>
        <v>14768.02419205134</v>
      </c>
      <c r="K54" s="225">
        <f t="shared" si="2"/>
        <v>10987.750188863012</v>
      </c>
      <c r="L54" s="225">
        <f t="shared" si="2"/>
        <v>12019.197242940227</v>
      </c>
      <c r="M54" s="225">
        <f t="shared" si="2"/>
        <v>12443.239997386881</v>
      </c>
      <c r="N54" s="225">
        <f t="shared" si="2"/>
        <v>11767.808119482503</v>
      </c>
      <c r="O54" s="225">
        <f t="shared" si="2"/>
        <v>10662.932528537003</v>
      </c>
      <c r="P54" s="225">
        <f t="shared" si="2"/>
        <v>10832.101725271947</v>
      </c>
      <c r="Q54" s="225">
        <f t="shared" si="2"/>
        <v>11123.528158777477</v>
      </c>
      <c r="R54" s="225">
        <f t="shared" si="2"/>
        <v>10739.064461793962</v>
      </c>
      <c r="S54" s="225">
        <f t="shared" si="2"/>
        <v>11072.792442016984</v>
      </c>
      <c r="T54" s="225">
        <f t="shared" si="2"/>
        <v>11532.364449619059</v>
      </c>
      <c r="U54" s="225">
        <f t="shared" si="2"/>
        <v>10629.325455945449</v>
      </c>
      <c r="V54" s="225">
        <f t="shared" si="2"/>
        <v>9819.7416646560177</v>
      </c>
      <c r="W54" s="225">
        <f t="shared" si="2"/>
        <v>10644.491218510033</v>
      </c>
      <c r="DA54" s="89"/>
    </row>
    <row r="55" spans="1:105" ht="12" customHeight="1" x14ac:dyDescent="0.25">
      <c r="A55" s="55" t="s">
        <v>92</v>
      </c>
      <c r="B55" s="261">
        <v>0</v>
      </c>
      <c r="C55" s="261">
        <v>0</v>
      </c>
      <c r="D55" s="261">
        <v>0</v>
      </c>
      <c r="E55" s="261">
        <v>0</v>
      </c>
      <c r="F55" s="261">
        <v>0</v>
      </c>
      <c r="G55" s="261">
        <v>0</v>
      </c>
      <c r="H55" s="261">
        <v>0</v>
      </c>
      <c r="I55" s="261">
        <v>0</v>
      </c>
      <c r="J55" s="261">
        <v>0</v>
      </c>
      <c r="K55" s="261">
        <v>0</v>
      </c>
      <c r="L55" s="261">
        <v>0</v>
      </c>
      <c r="M55" s="261">
        <v>0</v>
      </c>
      <c r="N55" s="261">
        <v>0</v>
      </c>
      <c r="O55" s="261">
        <v>0</v>
      </c>
      <c r="P55" s="261">
        <v>0</v>
      </c>
      <c r="Q55" s="261">
        <v>0</v>
      </c>
      <c r="R55" s="261">
        <v>0</v>
      </c>
      <c r="S55" s="261">
        <v>0</v>
      </c>
      <c r="T55" s="261">
        <v>0</v>
      </c>
      <c r="U55" s="261">
        <v>0</v>
      </c>
      <c r="V55" s="261">
        <v>0</v>
      </c>
      <c r="W55" s="261">
        <v>0</v>
      </c>
      <c r="DA55" s="67" t="s">
        <v>391</v>
      </c>
    </row>
    <row r="56" spans="1:105" ht="12" customHeight="1" x14ac:dyDescent="0.25">
      <c r="A56" s="202" t="s">
        <v>93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DA56" s="174" t="s">
        <v>392</v>
      </c>
    </row>
    <row r="57" spans="1:105" ht="12" customHeight="1" x14ac:dyDescent="0.25">
      <c r="A57" s="202" t="s">
        <v>94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DA57" s="174" t="s">
        <v>393</v>
      </c>
    </row>
    <row r="58" spans="1:105" ht="12" customHeight="1" x14ac:dyDescent="0.25">
      <c r="A58" s="202" t="s">
        <v>95</v>
      </c>
      <c r="B58" s="226">
        <v>0</v>
      </c>
      <c r="C58" s="226">
        <v>0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0</v>
      </c>
      <c r="J58" s="226">
        <v>0</v>
      </c>
      <c r="K58" s="226">
        <v>0</v>
      </c>
      <c r="L58" s="226">
        <v>0</v>
      </c>
      <c r="M58" s="226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DA58" s="174" t="s">
        <v>394</v>
      </c>
    </row>
    <row r="59" spans="1:105" ht="12" customHeight="1" x14ac:dyDescent="0.25">
      <c r="A59" s="56" t="s">
        <v>96</v>
      </c>
      <c r="B59" s="262">
        <v>23.095359154799471</v>
      </c>
      <c r="C59" s="262">
        <v>23.882480790893421</v>
      </c>
      <c r="D59" s="262">
        <v>22.741062887626729</v>
      </c>
      <c r="E59" s="262">
        <v>24.277619897898521</v>
      </c>
      <c r="F59" s="262">
        <v>25.251767695077461</v>
      </c>
      <c r="G59" s="262">
        <v>23.47325088809643</v>
      </c>
      <c r="H59" s="262">
        <v>23.851642847177452</v>
      </c>
      <c r="I59" s="262">
        <v>23.41329694060309</v>
      </c>
      <c r="J59" s="262">
        <v>22.925589729164539</v>
      </c>
      <c r="K59" s="262">
        <v>17.597705656809111</v>
      </c>
      <c r="L59" s="262">
        <v>18.19818450998234</v>
      </c>
      <c r="M59" s="262">
        <v>18.2782245983976</v>
      </c>
      <c r="N59" s="262">
        <v>17.41576477761398</v>
      </c>
      <c r="O59" s="262">
        <v>16.381453793021109</v>
      </c>
      <c r="P59" s="262">
        <v>15.23789194576284</v>
      </c>
      <c r="Q59" s="262">
        <v>16.091328964254579</v>
      </c>
      <c r="R59" s="262">
        <v>15.26592806237173</v>
      </c>
      <c r="S59" s="262">
        <v>16.641790509178509</v>
      </c>
      <c r="T59" s="262">
        <v>17.282370500437441</v>
      </c>
      <c r="U59" s="262">
        <v>16.290181328492181</v>
      </c>
      <c r="V59" s="262">
        <v>15.824812375741811</v>
      </c>
      <c r="W59" s="262">
        <v>16.51851318269787</v>
      </c>
      <c r="DA59" s="68" t="s">
        <v>395</v>
      </c>
    </row>
    <row r="60" spans="1:105" ht="12" customHeight="1" x14ac:dyDescent="0.25">
      <c r="A60" s="37" t="s">
        <v>160</v>
      </c>
      <c r="B60" s="228">
        <v>1.7786244325341369</v>
      </c>
      <c r="C60" s="228">
        <v>1.9156456751203059</v>
      </c>
      <c r="D60" s="228">
        <v>1.593711043040557</v>
      </c>
      <c r="E60" s="228">
        <v>1.5073341657828081</v>
      </c>
      <c r="F60" s="228">
        <v>1.3075533077256689</v>
      </c>
      <c r="G60" s="228">
        <v>1.316337837996185</v>
      </c>
      <c r="H60" s="228">
        <v>1.027608741055313</v>
      </c>
      <c r="I60" s="228">
        <v>0.92737587222175555</v>
      </c>
      <c r="J60" s="228">
        <v>0.85563249033922584</v>
      </c>
      <c r="K60" s="228">
        <v>0.84816318225066167</v>
      </c>
      <c r="L60" s="228">
        <v>1.0201667072418801</v>
      </c>
      <c r="M60" s="228">
        <v>0.8565985460516844</v>
      </c>
      <c r="N60" s="228">
        <v>0.7494219990032237</v>
      </c>
      <c r="O60" s="228">
        <v>0.65781671627201366</v>
      </c>
      <c r="P60" s="228">
        <v>0.53141693105339827</v>
      </c>
      <c r="Q60" s="228">
        <v>0.63228885380577926</v>
      </c>
      <c r="R60" s="228">
        <v>0.50783081076177328</v>
      </c>
      <c r="S60" s="228">
        <v>0.56509566088510355</v>
      </c>
      <c r="T60" s="228">
        <v>0.47119653502131442</v>
      </c>
      <c r="U60" s="228">
        <v>0.44006815501272262</v>
      </c>
      <c r="V60" s="228">
        <v>0.38298392268314219</v>
      </c>
      <c r="W60" s="228">
        <v>0.62885823465986601</v>
      </c>
      <c r="DA60" s="69" t="s">
        <v>396</v>
      </c>
    </row>
    <row r="61" spans="1:105" ht="12" customHeight="1" x14ac:dyDescent="0.25">
      <c r="A61" s="37" t="s">
        <v>162</v>
      </c>
      <c r="B61" s="228">
        <v>21.316734722265341</v>
      </c>
      <c r="C61" s="228">
        <v>21.966835115773119</v>
      </c>
      <c r="D61" s="228">
        <v>21.147351844586169</v>
      </c>
      <c r="E61" s="228">
        <v>22.77028573211572</v>
      </c>
      <c r="F61" s="228">
        <v>23.944214387351789</v>
      </c>
      <c r="G61" s="228">
        <v>22.15691305010025</v>
      </c>
      <c r="H61" s="228">
        <v>22.824034106122131</v>
      </c>
      <c r="I61" s="228">
        <v>22.48592106838133</v>
      </c>
      <c r="J61" s="228">
        <v>22.06995723882531</v>
      </c>
      <c r="K61" s="228">
        <v>16.749542474558449</v>
      </c>
      <c r="L61" s="228">
        <v>17.17801780274046</v>
      </c>
      <c r="M61" s="228">
        <v>17.421626052345921</v>
      </c>
      <c r="N61" s="228">
        <v>16.666342778610758</v>
      </c>
      <c r="O61" s="228">
        <v>15.723637076749091</v>
      </c>
      <c r="P61" s="228">
        <v>14.70647501470944</v>
      </c>
      <c r="Q61" s="228">
        <v>15.4590401104488</v>
      </c>
      <c r="R61" s="228">
        <v>14.758097251609961</v>
      </c>
      <c r="S61" s="228">
        <v>16.07669484829341</v>
      </c>
      <c r="T61" s="228">
        <v>16.811173965416131</v>
      </c>
      <c r="U61" s="228">
        <v>15.85011317347946</v>
      </c>
      <c r="V61" s="228">
        <v>15.441828453058671</v>
      </c>
      <c r="W61" s="228">
        <v>15.889654948038</v>
      </c>
      <c r="DA61" s="69" t="s">
        <v>397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398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0</v>
      </c>
      <c r="T63" s="228">
        <v>0</v>
      </c>
      <c r="U63" s="228">
        <v>0</v>
      </c>
      <c r="V63" s="228">
        <v>0</v>
      </c>
      <c r="W63" s="228">
        <v>0</v>
      </c>
      <c r="DA63" s="69" t="s">
        <v>399</v>
      </c>
    </row>
    <row r="64" spans="1:105" ht="12" customHeight="1" x14ac:dyDescent="0.25">
      <c r="A64" s="37" t="s">
        <v>38</v>
      </c>
      <c r="B64" s="228">
        <v>0</v>
      </c>
      <c r="C64" s="228">
        <v>0</v>
      </c>
      <c r="D64" s="228">
        <v>0</v>
      </c>
      <c r="E64" s="228">
        <v>0</v>
      </c>
      <c r="F64" s="228">
        <v>0</v>
      </c>
      <c r="G64" s="228">
        <v>0</v>
      </c>
      <c r="H64" s="228">
        <v>0</v>
      </c>
      <c r="I64" s="228">
        <v>0</v>
      </c>
      <c r="J64" s="228">
        <v>0</v>
      </c>
      <c r="K64" s="228">
        <v>0</v>
      </c>
      <c r="L64" s="228">
        <v>0</v>
      </c>
      <c r="M64" s="228">
        <v>0</v>
      </c>
      <c r="N64" s="228">
        <v>0</v>
      </c>
      <c r="O64" s="228">
        <v>0</v>
      </c>
      <c r="P64" s="228">
        <v>0</v>
      </c>
      <c r="Q64" s="228">
        <v>0</v>
      </c>
      <c r="R64" s="228">
        <v>0</v>
      </c>
      <c r="S64" s="228">
        <v>0</v>
      </c>
      <c r="T64" s="228">
        <v>0</v>
      </c>
      <c r="U64" s="228">
        <v>0</v>
      </c>
      <c r="V64" s="228">
        <v>0</v>
      </c>
      <c r="W64" s="228">
        <v>0</v>
      </c>
      <c r="DA64" s="69" t="s">
        <v>400</v>
      </c>
    </row>
    <row r="65" spans="1:105" ht="12" customHeight="1" x14ac:dyDescent="0.25">
      <c r="A65" s="57" t="s">
        <v>222</v>
      </c>
      <c r="B65" s="263">
        <v>5317.1962752790096</v>
      </c>
      <c r="C65" s="263">
        <v>4946.7286743616487</v>
      </c>
      <c r="D65" s="263">
        <v>4726.1498210713298</v>
      </c>
      <c r="E65" s="263">
        <v>4674.5523261795506</v>
      </c>
      <c r="F65" s="263">
        <v>4694.056769125441</v>
      </c>
      <c r="G65" s="263">
        <v>4592.9305713284211</v>
      </c>
      <c r="H65" s="263">
        <v>4933.6855640399044</v>
      </c>
      <c r="I65" s="263">
        <v>4737.469966480965</v>
      </c>
      <c r="J65" s="263">
        <v>4505.486027876228</v>
      </c>
      <c r="K65" s="263">
        <v>3432.515964975546</v>
      </c>
      <c r="L65" s="263">
        <v>3648.5233211578561</v>
      </c>
      <c r="M65" s="263">
        <v>4086.0308334367551</v>
      </c>
      <c r="N65" s="263">
        <v>3888.214381387992</v>
      </c>
      <c r="O65" s="263">
        <v>3511.3620005051839</v>
      </c>
      <c r="P65" s="263">
        <v>3649.808033104322</v>
      </c>
      <c r="Q65" s="263">
        <v>3634.0447944081679</v>
      </c>
      <c r="R65" s="263">
        <v>3542.0156445339021</v>
      </c>
      <c r="S65" s="263">
        <v>3573.7890984786818</v>
      </c>
      <c r="T65" s="263">
        <v>3809.760078950233</v>
      </c>
      <c r="U65" s="263">
        <v>3509.3073918267551</v>
      </c>
      <c r="V65" s="263">
        <v>3233.2741259059198</v>
      </c>
      <c r="W65" s="263">
        <v>3497.0921394529259</v>
      </c>
      <c r="DA65" s="70" t="s">
        <v>401</v>
      </c>
    </row>
    <row r="66" spans="1:105" ht="12" customHeight="1" x14ac:dyDescent="0.25">
      <c r="A66" s="18" t="s">
        <v>30</v>
      </c>
      <c r="B66" s="232">
        <v>431.03536526051113</v>
      </c>
      <c r="C66" s="232">
        <v>353.18911228616412</v>
      </c>
      <c r="D66" s="232">
        <v>343.49012989784723</v>
      </c>
      <c r="E66" s="232">
        <v>408.56229901511131</v>
      </c>
      <c r="F66" s="232">
        <v>443.54207146343242</v>
      </c>
      <c r="G66" s="232">
        <v>473.61195186791872</v>
      </c>
      <c r="H66" s="232">
        <v>499.15589530789453</v>
      </c>
      <c r="I66" s="232">
        <v>509.1144983712594</v>
      </c>
      <c r="J66" s="232">
        <v>402.90205684609168</v>
      </c>
      <c r="K66" s="232">
        <v>327.90598897985211</v>
      </c>
      <c r="L66" s="232">
        <v>315.84030416922081</v>
      </c>
      <c r="M66" s="232">
        <v>610.88037858479515</v>
      </c>
      <c r="N66" s="232">
        <v>480.84802319068388</v>
      </c>
      <c r="O66" s="232">
        <v>423.32551121080633</v>
      </c>
      <c r="P66" s="232">
        <v>401.54174836753572</v>
      </c>
      <c r="Q66" s="232">
        <v>379.66839369181599</v>
      </c>
      <c r="R66" s="232">
        <v>383.41357231582862</v>
      </c>
      <c r="S66" s="232">
        <v>384.24191158328068</v>
      </c>
      <c r="T66" s="232">
        <v>370.53550677074549</v>
      </c>
      <c r="U66" s="232">
        <v>350.85042995043881</v>
      </c>
      <c r="V66" s="232">
        <v>278.91430012404078</v>
      </c>
      <c r="W66" s="232">
        <v>354.34777761300057</v>
      </c>
      <c r="DA66" s="71" t="s">
        <v>402</v>
      </c>
    </row>
    <row r="67" spans="1:105" ht="12" customHeight="1" x14ac:dyDescent="0.25">
      <c r="A67" s="18" t="s">
        <v>70</v>
      </c>
      <c r="B67" s="232">
        <v>170.87078137008831</v>
      </c>
      <c r="C67" s="232">
        <v>166.68496119053259</v>
      </c>
      <c r="D67" s="232">
        <v>171.89298195482161</v>
      </c>
      <c r="E67" s="232">
        <v>166.76403381921449</v>
      </c>
      <c r="F67" s="232">
        <v>141.5384592790241</v>
      </c>
      <c r="G67" s="232">
        <v>131.0655129671199</v>
      </c>
      <c r="H67" s="232">
        <v>196.6837832956839</v>
      </c>
      <c r="I67" s="232">
        <v>142.96844483993161</v>
      </c>
      <c r="J67" s="232">
        <v>121.6083287207601</v>
      </c>
      <c r="K67" s="232">
        <v>144.92273726232099</v>
      </c>
      <c r="L67" s="232">
        <v>90.005120896553947</v>
      </c>
      <c r="M67" s="232">
        <v>74.058751736173633</v>
      </c>
      <c r="N67" s="232">
        <v>62.664144077521037</v>
      </c>
      <c r="O67" s="232">
        <v>64.598791064614403</v>
      </c>
      <c r="P67" s="232">
        <v>83.717416922730962</v>
      </c>
      <c r="Q67" s="232">
        <v>71.037996840356953</v>
      </c>
      <c r="R67" s="232">
        <v>61.489920257894191</v>
      </c>
      <c r="S67" s="232">
        <v>55.125281143995757</v>
      </c>
      <c r="T67" s="232">
        <v>66.322119668625334</v>
      </c>
      <c r="U67" s="232">
        <v>60.022205647892633</v>
      </c>
      <c r="V67" s="232">
        <v>47.943759556926729</v>
      </c>
      <c r="W67" s="232">
        <v>66.273303053457809</v>
      </c>
      <c r="DA67" s="71" t="s">
        <v>403</v>
      </c>
    </row>
    <row r="68" spans="1:105" ht="12" customHeight="1" x14ac:dyDescent="0.25">
      <c r="A68" s="18" t="s">
        <v>162</v>
      </c>
      <c r="B68" s="232">
        <v>1355.4906587709349</v>
      </c>
      <c r="C68" s="232">
        <v>1512.6397387319121</v>
      </c>
      <c r="D68" s="232">
        <v>1492.050631771185</v>
      </c>
      <c r="E68" s="232">
        <v>1625.3217208899709</v>
      </c>
      <c r="F68" s="232">
        <v>1717.474705011778</v>
      </c>
      <c r="G68" s="232">
        <v>1628.4989691229821</v>
      </c>
      <c r="H68" s="232">
        <v>1664.0040468316149</v>
      </c>
      <c r="I68" s="232">
        <v>1665.7138637987159</v>
      </c>
      <c r="J68" s="232">
        <v>1679.4071340871569</v>
      </c>
      <c r="K68" s="232">
        <v>1300.760327914443</v>
      </c>
      <c r="L68" s="232">
        <v>1377.461305707124</v>
      </c>
      <c r="M68" s="232">
        <v>1365.117874160637</v>
      </c>
      <c r="N68" s="232">
        <v>1254.3703568717719</v>
      </c>
      <c r="O68" s="232">
        <v>1199.7795585556121</v>
      </c>
      <c r="P68" s="232">
        <v>1149.815904553388</v>
      </c>
      <c r="Q68" s="232">
        <v>1259.003229577165</v>
      </c>
      <c r="R68" s="232">
        <v>1225.6604163159509</v>
      </c>
      <c r="S68" s="232">
        <v>1362.956322120808</v>
      </c>
      <c r="T68" s="232">
        <v>1453.2367743044081</v>
      </c>
      <c r="U68" s="232">
        <v>1420.7861738647071</v>
      </c>
      <c r="V68" s="232">
        <v>1380.2765482515699</v>
      </c>
      <c r="W68" s="232">
        <v>1462.455622665148</v>
      </c>
      <c r="DA68" s="71" t="s">
        <v>404</v>
      </c>
    </row>
    <row r="69" spans="1:105" ht="12" customHeight="1" x14ac:dyDescent="0.25">
      <c r="A69" s="18" t="s">
        <v>36</v>
      </c>
      <c r="B69" s="232">
        <v>3359.7994698774751</v>
      </c>
      <c r="C69" s="232">
        <v>2914.21486215304</v>
      </c>
      <c r="D69" s="232">
        <v>2718.716077447476</v>
      </c>
      <c r="E69" s="232">
        <v>2473.9042724552551</v>
      </c>
      <c r="F69" s="232">
        <v>2391.5015333712058</v>
      </c>
      <c r="G69" s="232">
        <v>2359.7541373703998</v>
      </c>
      <c r="H69" s="232">
        <v>2573.841838604711</v>
      </c>
      <c r="I69" s="232">
        <v>2419.6731594710591</v>
      </c>
      <c r="J69" s="232">
        <v>2301.568508222218</v>
      </c>
      <c r="K69" s="232">
        <v>1658.9269108189301</v>
      </c>
      <c r="L69" s="232">
        <v>1865.216590384957</v>
      </c>
      <c r="M69" s="232">
        <v>2035.9738289551481</v>
      </c>
      <c r="N69" s="232">
        <v>2090.3318572480161</v>
      </c>
      <c r="O69" s="232">
        <v>1823.658139674151</v>
      </c>
      <c r="P69" s="232">
        <v>2014.732963260667</v>
      </c>
      <c r="Q69" s="232">
        <v>1924.33517429883</v>
      </c>
      <c r="R69" s="232">
        <v>1871.4517356442291</v>
      </c>
      <c r="S69" s="232">
        <v>1771.4655836305969</v>
      </c>
      <c r="T69" s="232">
        <v>1919.665678206454</v>
      </c>
      <c r="U69" s="232">
        <v>1677.6485823637161</v>
      </c>
      <c r="V69" s="232">
        <v>1526.139517973382</v>
      </c>
      <c r="W69" s="232">
        <v>1614.015436121319</v>
      </c>
      <c r="DA69" s="71" t="s">
        <v>405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0</v>
      </c>
      <c r="C71" s="263">
        <v>0</v>
      </c>
      <c r="D71" s="263">
        <v>0</v>
      </c>
      <c r="E71" s="263">
        <v>0</v>
      </c>
      <c r="F71" s="263">
        <v>0</v>
      </c>
      <c r="G71" s="263">
        <v>0</v>
      </c>
      <c r="H71" s="263">
        <v>0</v>
      </c>
      <c r="I71" s="263">
        <v>0</v>
      </c>
      <c r="J71" s="263">
        <v>0</v>
      </c>
      <c r="K71" s="263">
        <v>0</v>
      </c>
      <c r="L71" s="263">
        <v>0</v>
      </c>
      <c r="M71" s="263">
        <v>0</v>
      </c>
      <c r="N71" s="263">
        <v>0</v>
      </c>
      <c r="O71" s="263">
        <v>0</v>
      </c>
      <c r="P71" s="263">
        <v>0</v>
      </c>
      <c r="Q71" s="263">
        <v>0</v>
      </c>
      <c r="R71" s="263">
        <v>0</v>
      </c>
      <c r="S71" s="263">
        <v>0</v>
      </c>
      <c r="T71" s="263">
        <v>0</v>
      </c>
      <c r="U71" s="263">
        <v>0</v>
      </c>
      <c r="V71" s="263">
        <v>0</v>
      </c>
      <c r="W71" s="263">
        <v>0</v>
      </c>
      <c r="DA71" s="70" t="s">
        <v>406</v>
      </c>
    </row>
    <row r="72" spans="1:105" ht="12" customHeight="1" x14ac:dyDescent="0.25">
      <c r="A72" s="57" t="s">
        <v>181</v>
      </c>
      <c r="B72" s="263">
        <v>4181.1294180589794</v>
      </c>
      <c r="C72" s="263">
        <v>4357.0102227555772</v>
      </c>
      <c r="D72" s="263">
        <v>4174.6144524015644</v>
      </c>
      <c r="E72" s="263">
        <v>4390.3055696152496</v>
      </c>
      <c r="F72" s="263">
        <v>4530.2374615167046</v>
      </c>
      <c r="G72" s="263">
        <v>4141.3647663723868</v>
      </c>
      <c r="H72" s="263">
        <v>4260.5723914725168</v>
      </c>
      <c r="I72" s="263">
        <v>4110.2066938905155</v>
      </c>
      <c r="J72" s="263">
        <v>3975.370492977388</v>
      </c>
      <c r="K72" s="263">
        <v>3073.082758174588</v>
      </c>
      <c r="L72" s="263">
        <v>3106.6878578747469</v>
      </c>
      <c r="M72" s="263">
        <v>3139.830835654619</v>
      </c>
      <c r="N72" s="263">
        <v>3028.5077095342608</v>
      </c>
      <c r="O72" s="263">
        <v>2814.8107796388049</v>
      </c>
      <c r="P72" s="263">
        <v>2744.8586787265222</v>
      </c>
      <c r="Q72" s="263">
        <v>2956.127647022648</v>
      </c>
      <c r="R72" s="263">
        <v>2791.4314874695751</v>
      </c>
      <c r="S72" s="263">
        <v>3019.6861932704069</v>
      </c>
      <c r="T72" s="263">
        <v>3099.9814138784091</v>
      </c>
      <c r="U72" s="263">
        <v>2909.9585239705689</v>
      </c>
      <c r="V72" s="263">
        <v>2903.889052250142</v>
      </c>
      <c r="W72" s="263">
        <v>3093.783155995282</v>
      </c>
      <c r="DA72" s="70" t="s">
        <v>407</v>
      </c>
    </row>
    <row r="73" spans="1:105" ht="12" customHeight="1" x14ac:dyDescent="0.25">
      <c r="A73" s="60" t="s">
        <v>183</v>
      </c>
      <c r="B73" s="264">
        <v>4181.1294180589794</v>
      </c>
      <c r="C73" s="264">
        <v>4357.0102227555772</v>
      </c>
      <c r="D73" s="264">
        <v>4174.6144524015644</v>
      </c>
      <c r="E73" s="264">
        <v>4390.3055696152496</v>
      </c>
      <c r="F73" s="264">
        <v>4530.2374615167046</v>
      </c>
      <c r="G73" s="264">
        <v>4141.3647663723868</v>
      </c>
      <c r="H73" s="264">
        <v>4260.5723914725168</v>
      </c>
      <c r="I73" s="264">
        <v>4110.2066938905155</v>
      </c>
      <c r="J73" s="264">
        <v>3975.370492977388</v>
      </c>
      <c r="K73" s="264">
        <v>3073.082758174588</v>
      </c>
      <c r="L73" s="264">
        <v>3106.6878578747469</v>
      </c>
      <c r="M73" s="264">
        <v>3139.830835654619</v>
      </c>
      <c r="N73" s="264">
        <v>3028.5077095342608</v>
      </c>
      <c r="O73" s="264">
        <v>2814.8107796388049</v>
      </c>
      <c r="P73" s="264">
        <v>2744.8586787265222</v>
      </c>
      <c r="Q73" s="264">
        <v>2956.127647022648</v>
      </c>
      <c r="R73" s="264">
        <v>2791.4314874695751</v>
      </c>
      <c r="S73" s="264">
        <v>3019.6861932704069</v>
      </c>
      <c r="T73" s="264">
        <v>3099.9814138784091</v>
      </c>
      <c r="U73" s="264">
        <v>2909.9585239705689</v>
      </c>
      <c r="V73" s="264">
        <v>2903.889052250142</v>
      </c>
      <c r="W73" s="264">
        <v>3093.783155995282</v>
      </c>
      <c r="DA73" s="72" t="s">
        <v>408</v>
      </c>
    </row>
    <row r="74" spans="1:105" ht="12" customHeight="1" x14ac:dyDescent="0.25">
      <c r="A74" s="59" t="s">
        <v>33</v>
      </c>
      <c r="B74" s="232">
        <v>283.45545754869119</v>
      </c>
      <c r="C74" s="232">
        <v>327.04631391173137</v>
      </c>
      <c r="D74" s="232">
        <v>295.73861479952092</v>
      </c>
      <c r="E74" s="232">
        <v>277.04619151691321</v>
      </c>
      <c r="F74" s="232">
        <v>259.12375995073359</v>
      </c>
      <c r="G74" s="232">
        <v>232.21476062590509</v>
      </c>
      <c r="H74" s="232">
        <v>258.60086681804819</v>
      </c>
      <c r="I74" s="232">
        <v>245.53229560353051</v>
      </c>
      <c r="J74" s="232">
        <v>251.43249812889081</v>
      </c>
      <c r="K74" s="232">
        <v>200.66568947917111</v>
      </c>
      <c r="L74" s="232">
        <v>225.15623401550189</v>
      </c>
      <c r="M74" s="232">
        <v>221.05767055298301</v>
      </c>
      <c r="N74" s="232">
        <v>233.24559626704911</v>
      </c>
      <c r="O74" s="232">
        <v>177.74733862053409</v>
      </c>
      <c r="P74" s="232">
        <v>157.680664278243</v>
      </c>
      <c r="Q74" s="232">
        <v>176.65451360586101</v>
      </c>
      <c r="R74" s="232">
        <v>179.8056412184572</v>
      </c>
      <c r="S74" s="232">
        <v>186.76972455180291</v>
      </c>
      <c r="T74" s="232">
        <v>183.46035398628041</v>
      </c>
      <c r="U74" s="232">
        <v>126.43606823501661</v>
      </c>
      <c r="V74" s="232">
        <v>140.05427924500341</v>
      </c>
      <c r="W74" s="232">
        <v>144.15207142341009</v>
      </c>
      <c r="DA74" s="71" t="s">
        <v>409</v>
      </c>
    </row>
    <row r="75" spans="1:105" ht="12" customHeight="1" x14ac:dyDescent="0.25">
      <c r="A75" s="59" t="s">
        <v>160</v>
      </c>
      <c r="B75" s="232">
        <v>265.37310939051292</v>
      </c>
      <c r="C75" s="232">
        <v>304.03842469962711</v>
      </c>
      <c r="D75" s="232">
        <v>261.17966143331768</v>
      </c>
      <c r="E75" s="232">
        <v>252.11500072155641</v>
      </c>
      <c r="F75" s="232">
        <v>222.95542812219361</v>
      </c>
      <c r="G75" s="232">
        <v>219.7891481627338</v>
      </c>
      <c r="H75" s="232">
        <v>167.96220619953721</v>
      </c>
      <c r="I75" s="232">
        <v>158.62556970328239</v>
      </c>
      <c r="J75" s="232">
        <v>147.82987741114789</v>
      </c>
      <c r="K75" s="232">
        <v>142.78461790466901</v>
      </c>
      <c r="L75" s="232">
        <v>164.66901994221149</v>
      </c>
      <c r="M75" s="232">
        <v>143.14359747872359</v>
      </c>
      <c r="N75" s="232">
        <v>131.368047365488</v>
      </c>
      <c r="O75" s="232">
        <v>113.9744360827878</v>
      </c>
      <c r="P75" s="232">
        <v>104.20577586900789</v>
      </c>
      <c r="Q75" s="232">
        <v>132.58845975176399</v>
      </c>
      <c r="R75" s="232">
        <v>98.68731444621308</v>
      </c>
      <c r="S75" s="232">
        <v>107.3619825505223</v>
      </c>
      <c r="T75" s="232">
        <v>90.224716920297624</v>
      </c>
      <c r="U75" s="232">
        <v>86.309476552096442</v>
      </c>
      <c r="V75" s="232">
        <v>79.342223492200134</v>
      </c>
      <c r="W75" s="232">
        <v>121.54337114089741</v>
      </c>
      <c r="DA75" s="71" t="s">
        <v>410</v>
      </c>
    </row>
    <row r="76" spans="1:105" ht="12" customHeight="1" x14ac:dyDescent="0.25">
      <c r="A76" s="59" t="s">
        <v>70</v>
      </c>
      <c r="B76" s="232">
        <v>381.0846410740894</v>
      </c>
      <c r="C76" s="232">
        <v>336.18036376708568</v>
      </c>
      <c r="D76" s="232">
        <v>324.77324892654048</v>
      </c>
      <c r="E76" s="232">
        <v>292.73952365758709</v>
      </c>
      <c r="F76" s="232">
        <v>265.50827809189849</v>
      </c>
      <c r="G76" s="232">
        <v>255.10088370614289</v>
      </c>
      <c r="H76" s="232">
        <v>344.20635717027642</v>
      </c>
      <c r="I76" s="232">
        <v>230.6646816138034</v>
      </c>
      <c r="J76" s="232">
        <v>183.81611049227379</v>
      </c>
      <c r="K76" s="232">
        <v>195.67097780851461</v>
      </c>
      <c r="L76" s="232">
        <v>96.14326113884367</v>
      </c>
      <c r="M76" s="232">
        <v>98.021721021388899</v>
      </c>
      <c r="N76" s="232">
        <v>95.028721206175774</v>
      </c>
      <c r="O76" s="232">
        <v>94.546334340727441</v>
      </c>
      <c r="P76" s="232">
        <v>122.3849157877064</v>
      </c>
      <c r="Q76" s="232">
        <v>107.64433963727291</v>
      </c>
      <c r="R76" s="232">
        <v>96.657888634039722</v>
      </c>
      <c r="S76" s="232">
        <v>82.767931748945841</v>
      </c>
      <c r="T76" s="232">
        <v>94.944395273329633</v>
      </c>
      <c r="U76" s="232">
        <v>87.313148032052325</v>
      </c>
      <c r="V76" s="232">
        <v>73.86070691018854</v>
      </c>
      <c r="W76" s="232">
        <v>99.005540439504671</v>
      </c>
      <c r="DA76" s="71" t="s">
        <v>411</v>
      </c>
    </row>
    <row r="77" spans="1:105" ht="12" customHeight="1" x14ac:dyDescent="0.25">
      <c r="A77" s="59" t="s">
        <v>162</v>
      </c>
      <c r="B77" s="232">
        <v>3251.2162100456849</v>
      </c>
      <c r="C77" s="232">
        <v>3389.7451203771329</v>
      </c>
      <c r="D77" s="232">
        <v>3292.922927242184</v>
      </c>
      <c r="E77" s="232">
        <v>3568.4048537191929</v>
      </c>
      <c r="F77" s="232">
        <v>3782.6499953518792</v>
      </c>
      <c r="G77" s="232">
        <v>3434.2599738776048</v>
      </c>
      <c r="H77" s="232">
        <v>3489.8029612846549</v>
      </c>
      <c r="I77" s="232">
        <v>3475.3841469698991</v>
      </c>
      <c r="J77" s="232">
        <v>3392.2920069450761</v>
      </c>
      <c r="K77" s="232">
        <v>2533.9614729822329</v>
      </c>
      <c r="L77" s="232">
        <v>2620.7193427781899</v>
      </c>
      <c r="M77" s="232">
        <v>2677.6078466015229</v>
      </c>
      <c r="N77" s="232">
        <v>2568.8653446955491</v>
      </c>
      <c r="O77" s="232">
        <v>2428.5426705947561</v>
      </c>
      <c r="P77" s="232">
        <v>2360.5873227915649</v>
      </c>
      <c r="Q77" s="232">
        <v>2539.2403340277501</v>
      </c>
      <c r="R77" s="232">
        <v>2416.280643170865</v>
      </c>
      <c r="S77" s="232">
        <v>2642.7865544191359</v>
      </c>
      <c r="T77" s="232">
        <v>2731.351947698502</v>
      </c>
      <c r="U77" s="232">
        <v>2609.8998311514042</v>
      </c>
      <c r="V77" s="232">
        <v>2610.6318426027492</v>
      </c>
      <c r="W77" s="232">
        <v>2729.0821729914701</v>
      </c>
      <c r="DA77" s="71" t="s">
        <v>412</v>
      </c>
    </row>
    <row r="78" spans="1:105" ht="12" customHeight="1" x14ac:dyDescent="0.25">
      <c r="A78" s="60" t="s">
        <v>189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413</v>
      </c>
    </row>
    <row r="79" spans="1:105" ht="12" customHeight="1" x14ac:dyDescent="0.25">
      <c r="A79" s="57" t="s">
        <v>191</v>
      </c>
      <c r="B79" s="263">
        <f t="shared" ref="B79:W79" si="3">B80+B84+B95</f>
        <v>2869.4356575795391</v>
      </c>
      <c r="C79" s="263">
        <f t="shared" si="3"/>
        <v>2739.4993055645473</v>
      </c>
      <c r="D79" s="263">
        <f t="shared" si="3"/>
        <v>2590.7223237398803</v>
      </c>
      <c r="E79" s="263">
        <f t="shared" si="3"/>
        <v>2718.9704171603989</v>
      </c>
      <c r="F79" s="263">
        <f t="shared" si="3"/>
        <v>2813.8991754867861</v>
      </c>
      <c r="G79" s="263">
        <f t="shared" si="3"/>
        <v>2686.998574492226</v>
      </c>
      <c r="H79" s="263">
        <f t="shared" si="3"/>
        <v>2917.862872608192</v>
      </c>
      <c r="I79" s="263">
        <f t="shared" si="3"/>
        <v>2739.0594118326908</v>
      </c>
      <c r="J79" s="263">
        <f t="shared" si="3"/>
        <v>2612.184892975451</v>
      </c>
      <c r="K79" s="263">
        <f t="shared" si="3"/>
        <v>1952.6190835139828</v>
      </c>
      <c r="L79" s="263">
        <f t="shared" si="3"/>
        <v>2322.0553225296339</v>
      </c>
      <c r="M79" s="263">
        <f t="shared" si="3"/>
        <v>2124.5276193575287</v>
      </c>
      <c r="N79" s="263">
        <f t="shared" si="3"/>
        <v>1953.6758114472054</v>
      </c>
      <c r="O79" s="263">
        <f t="shared" si="3"/>
        <v>1631.7733223091607</v>
      </c>
      <c r="P79" s="263">
        <f t="shared" si="3"/>
        <v>1651.9198615176556</v>
      </c>
      <c r="Q79" s="263">
        <f t="shared" si="3"/>
        <v>1619.7131183881793</v>
      </c>
      <c r="R79" s="263">
        <f t="shared" si="3"/>
        <v>1548.2790399578062</v>
      </c>
      <c r="S79" s="263">
        <f t="shared" si="3"/>
        <v>1621.003409041944</v>
      </c>
      <c r="T79" s="263">
        <f t="shared" si="3"/>
        <v>1756.8232770660129</v>
      </c>
      <c r="U79" s="263">
        <f t="shared" si="3"/>
        <v>1583.0214430690576</v>
      </c>
      <c r="V79" s="263">
        <f t="shared" si="3"/>
        <v>1512.5795719201035</v>
      </c>
      <c r="W79" s="263">
        <f t="shared" si="3"/>
        <v>1679.0050842130745</v>
      </c>
      <c r="DA79" s="70"/>
    </row>
    <row r="80" spans="1:105" ht="12" customHeight="1" x14ac:dyDescent="0.25">
      <c r="A80" s="60" t="s">
        <v>192</v>
      </c>
      <c r="B80" s="264">
        <v>1062.81318882195</v>
      </c>
      <c r="C80" s="264">
        <v>1103.72143398046</v>
      </c>
      <c r="D80" s="264">
        <v>1046.389961264385</v>
      </c>
      <c r="E80" s="264">
        <v>1112.7188216314589</v>
      </c>
      <c r="F80" s="264">
        <v>1152.5788060921871</v>
      </c>
      <c r="G80" s="264">
        <v>1072.72116494125</v>
      </c>
      <c r="H80" s="264">
        <v>1099.6933457224529</v>
      </c>
      <c r="I80" s="264">
        <v>1079.458786874726</v>
      </c>
      <c r="J80" s="264">
        <v>1056.033611387689</v>
      </c>
      <c r="K80" s="264">
        <v>806.920164696082</v>
      </c>
      <c r="L80" s="264">
        <v>841.19706913333289</v>
      </c>
      <c r="M80" s="264">
        <v>846.51250034203576</v>
      </c>
      <c r="N80" s="264">
        <v>813.16489726749126</v>
      </c>
      <c r="O80" s="264">
        <v>761.51679459224715</v>
      </c>
      <c r="P80" s="264">
        <v>747.34017372508742</v>
      </c>
      <c r="Q80" s="264">
        <v>804.62949022431792</v>
      </c>
      <c r="R80" s="264">
        <v>760.53779265974129</v>
      </c>
      <c r="S80" s="264">
        <v>827.27938115315283</v>
      </c>
      <c r="T80" s="264">
        <v>856.04715843398219</v>
      </c>
      <c r="U80" s="264">
        <v>805.08401273002107</v>
      </c>
      <c r="V80" s="264">
        <v>795.34537164999915</v>
      </c>
      <c r="W80" s="264">
        <v>844.63823469029683</v>
      </c>
      <c r="DA80" s="72" t="s">
        <v>414</v>
      </c>
    </row>
    <row r="81" spans="1:105" ht="12" customHeight="1" x14ac:dyDescent="0.25">
      <c r="A81" s="59" t="s">
        <v>33</v>
      </c>
      <c r="B81" s="232">
        <v>79.496328645477391</v>
      </c>
      <c r="C81" s="232">
        <v>86.928055676513821</v>
      </c>
      <c r="D81" s="232">
        <v>81.333797350418777</v>
      </c>
      <c r="E81" s="232">
        <v>76.782431719336003</v>
      </c>
      <c r="F81" s="232">
        <v>73.572404454942756</v>
      </c>
      <c r="G81" s="232">
        <v>67.386095377649255</v>
      </c>
      <c r="H81" s="232">
        <v>76.471188670656048</v>
      </c>
      <c r="I81" s="232">
        <v>71.89095016997193</v>
      </c>
      <c r="J81" s="232">
        <v>71.291810490820268</v>
      </c>
      <c r="K81" s="232">
        <v>54.934482301523467</v>
      </c>
      <c r="L81" s="232">
        <v>61.889073485336553</v>
      </c>
      <c r="M81" s="232">
        <v>60.431248931907362</v>
      </c>
      <c r="N81" s="232">
        <v>63.135396831175562</v>
      </c>
      <c r="O81" s="232">
        <v>50.701320827156238</v>
      </c>
      <c r="P81" s="232">
        <v>44.50686757665607</v>
      </c>
      <c r="Q81" s="232">
        <v>48.313689992742027</v>
      </c>
      <c r="R81" s="232">
        <v>49.048928528855008</v>
      </c>
      <c r="S81" s="232">
        <v>51.430917745032779</v>
      </c>
      <c r="T81" s="232">
        <v>50.80745604408277</v>
      </c>
      <c r="U81" s="232">
        <v>35.506331233639287</v>
      </c>
      <c r="V81" s="232">
        <v>39.497202352712392</v>
      </c>
      <c r="W81" s="232">
        <v>40.795075752004301</v>
      </c>
      <c r="DA81" s="71" t="s">
        <v>415</v>
      </c>
    </row>
    <row r="82" spans="1:105" ht="12" customHeight="1" x14ac:dyDescent="0.25">
      <c r="A82" s="59" t="s">
        <v>160</v>
      </c>
      <c r="B82" s="232">
        <v>73.786840877814456</v>
      </c>
      <c r="C82" s="232">
        <v>79.716219703172001</v>
      </c>
      <c r="D82" s="232">
        <v>67.109701478210425</v>
      </c>
      <c r="E82" s="232">
        <v>64.0874444741535</v>
      </c>
      <c r="F82" s="232">
        <v>57.43079974764656</v>
      </c>
      <c r="G82" s="232">
        <v>55.589721762897113</v>
      </c>
      <c r="H82" s="232">
        <v>43.494156589707032</v>
      </c>
      <c r="I82" s="232">
        <v>40.046417291827169</v>
      </c>
      <c r="J82" s="232">
        <v>35.77523202860003</v>
      </c>
      <c r="K82" s="232">
        <v>35.003991120487157</v>
      </c>
      <c r="L82" s="232">
        <v>41.694243855305047</v>
      </c>
      <c r="M82" s="232">
        <v>35.504453408145572</v>
      </c>
      <c r="N82" s="232">
        <v>31.052845456231879</v>
      </c>
      <c r="O82" s="232">
        <v>27.534884853418468</v>
      </c>
      <c r="P82" s="232">
        <v>26.004959481988418</v>
      </c>
      <c r="Q82" s="232">
        <v>31.43783834270857</v>
      </c>
      <c r="R82" s="232">
        <v>24.186216129435149</v>
      </c>
      <c r="S82" s="232">
        <v>26.85140407493882</v>
      </c>
      <c r="T82" s="232">
        <v>23.80028143215344</v>
      </c>
      <c r="U82" s="232">
        <v>22.73501089034443</v>
      </c>
      <c r="V82" s="232">
        <v>20.66139624820643</v>
      </c>
      <c r="W82" s="232">
        <v>33.115623020573459</v>
      </c>
      <c r="DA82" s="71" t="s">
        <v>416</v>
      </c>
    </row>
    <row r="83" spans="1:105" ht="12" customHeight="1" x14ac:dyDescent="0.25">
      <c r="A83" s="59" t="s">
        <v>162</v>
      </c>
      <c r="B83" s="232">
        <v>909.53001929865763</v>
      </c>
      <c r="C83" s="232">
        <v>937.07715860077394</v>
      </c>
      <c r="D83" s="232">
        <v>897.94646243575585</v>
      </c>
      <c r="E83" s="232">
        <v>971.84894543796918</v>
      </c>
      <c r="F83" s="232">
        <v>1021.575601889598</v>
      </c>
      <c r="G83" s="232">
        <v>949.74534780070405</v>
      </c>
      <c r="H83" s="232">
        <v>979.72800046208977</v>
      </c>
      <c r="I83" s="232">
        <v>967.52141941292678</v>
      </c>
      <c r="J83" s="232">
        <v>948.96656886826895</v>
      </c>
      <c r="K83" s="232">
        <v>716.98169127407141</v>
      </c>
      <c r="L83" s="232">
        <v>737.61375179269123</v>
      </c>
      <c r="M83" s="232">
        <v>750.57679800198287</v>
      </c>
      <c r="N83" s="232">
        <v>718.97665498008382</v>
      </c>
      <c r="O83" s="232">
        <v>683.28058891167245</v>
      </c>
      <c r="P83" s="232">
        <v>676.82834666644294</v>
      </c>
      <c r="Q83" s="232">
        <v>724.87796188886728</v>
      </c>
      <c r="R83" s="232">
        <v>687.30264800145108</v>
      </c>
      <c r="S83" s="232">
        <v>748.99705933318126</v>
      </c>
      <c r="T83" s="232">
        <v>781.43942095774594</v>
      </c>
      <c r="U83" s="232">
        <v>746.84267060603736</v>
      </c>
      <c r="V83" s="232">
        <v>735.18677304908033</v>
      </c>
      <c r="W83" s="232">
        <v>770.72753591771902</v>
      </c>
      <c r="DA83" s="71" t="s">
        <v>417</v>
      </c>
    </row>
    <row r="84" spans="1:105" ht="12" customHeight="1" x14ac:dyDescent="0.25">
      <c r="A84" s="60" t="s">
        <v>197</v>
      </c>
      <c r="B84" s="264">
        <v>1806.6224687575891</v>
      </c>
      <c r="C84" s="264">
        <v>1635.7778715840871</v>
      </c>
      <c r="D84" s="264">
        <v>1544.3323624754951</v>
      </c>
      <c r="E84" s="264">
        <v>1606.25159552894</v>
      </c>
      <c r="F84" s="264">
        <v>1661.3203693945991</v>
      </c>
      <c r="G84" s="264">
        <v>1614.277409550976</v>
      </c>
      <c r="H84" s="264">
        <v>1818.1695268857391</v>
      </c>
      <c r="I84" s="264">
        <v>1659.600624957965</v>
      </c>
      <c r="J84" s="264">
        <v>1556.151281587762</v>
      </c>
      <c r="K84" s="264">
        <v>1145.6989188179009</v>
      </c>
      <c r="L84" s="264">
        <v>1480.8582533963011</v>
      </c>
      <c r="M84" s="264">
        <v>1278.0151190154929</v>
      </c>
      <c r="N84" s="264">
        <v>1140.5109141797141</v>
      </c>
      <c r="O84" s="264">
        <v>870.25652771691352</v>
      </c>
      <c r="P84" s="264">
        <v>904.57968779256805</v>
      </c>
      <c r="Q84" s="264">
        <v>815.08362816386136</v>
      </c>
      <c r="R84" s="264">
        <v>787.74124729806476</v>
      </c>
      <c r="S84" s="264">
        <v>793.72402788879117</v>
      </c>
      <c r="T84" s="264">
        <v>900.7761186320306</v>
      </c>
      <c r="U84" s="264">
        <v>777.93743033903638</v>
      </c>
      <c r="V84" s="264">
        <v>717.23420027010434</v>
      </c>
      <c r="W84" s="264">
        <v>834.36684952277756</v>
      </c>
      <c r="DA84" s="72" t="s">
        <v>418</v>
      </c>
    </row>
    <row r="85" spans="1:105" ht="12" customHeight="1" x14ac:dyDescent="0.25">
      <c r="A85" s="64" t="s">
        <v>30</v>
      </c>
      <c r="B85" s="231">
        <v>91.714016700207409</v>
      </c>
      <c r="C85" s="231">
        <v>72.277478999937813</v>
      </c>
      <c r="D85" s="231">
        <v>71.145039469233012</v>
      </c>
      <c r="E85" s="231">
        <v>90.304419898695471</v>
      </c>
      <c r="F85" s="231">
        <v>109.45118861590571</v>
      </c>
      <c r="G85" s="231">
        <v>115.7513742055763</v>
      </c>
      <c r="H85" s="231">
        <v>122.4880450723542</v>
      </c>
      <c r="I85" s="231">
        <v>125.1050745283537</v>
      </c>
      <c r="J85" s="231">
        <v>98.664074579032544</v>
      </c>
      <c r="K85" s="231">
        <v>76.677958315633191</v>
      </c>
      <c r="L85" s="231">
        <v>74.157583626349592</v>
      </c>
      <c r="M85" s="231">
        <v>130.2508602009853</v>
      </c>
      <c r="N85" s="231">
        <v>103.83703956660371</v>
      </c>
      <c r="O85" s="231">
        <v>104.70981929047019</v>
      </c>
      <c r="P85" s="231">
        <v>100.5513527800846</v>
      </c>
      <c r="Q85" s="231">
        <v>94.966992293017356</v>
      </c>
      <c r="R85" s="231">
        <v>97.806132169696411</v>
      </c>
      <c r="S85" s="231">
        <v>95.6715452198072</v>
      </c>
      <c r="T85" s="231">
        <v>93.054252891693977</v>
      </c>
      <c r="U85" s="231">
        <v>87.829310588083729</v>
      </c>
      <c r="V85" s="231">
        <v>69.175813409331866</v>
      </c>
      <c r="W85" s="231">
        <v>85.348662286552369</v>
      </c>
      <c r="DA85" s="73" t="s">
        <v>419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0.53155871999417403</v>
      </c>
      <c r="W86" s="231">
        <v>0.82605599999070678</v>
      </c>
      <c r="DA86" s="73" t="s">
        <v>420</v>
      </c>
    </row>
    <row r="87" spans="1:105" ht="12" customHeight="1" x14ac:dyDescent="0.25">
      <c r="A87" s="64" t="s">
        <v>33</v>
      </c>
      <c r="B87" s="231">
        <v>28.274203784034292</v>
      </c>
      <c r="C87" s="231">
        <v>38.966054065270832</v>
      </c>
      <c r="D87" s="231">
        <v>34.025536368926858</v>
      </c>
      <c r="E87" s="231">
        <v>31.528114913910571</v>
      </c>
      <c r="F87" s="231">
        <v>29.377011565766871</v>
      </c>
      <c r="G87" s="231">
        <v>26.547469905691639</v>
      </c>
      <c r="H87" s="231">
        <v>27.13612708694934</v>
      </c>
      <c r="I87" s="231">
        <v>23.454821082267959</v>
      </c>
      <c r="J87" s="231">
        <v>23.723595932036709</v>
      </c>
      <c r="K87" s="231">
        <v>15.23831305475956</v>
      </c>
      <c r="L87" s="231">
        <v>17.504866167113612</v>
      </c>
      <c r="M87" s="231">
        <v>20.458313438462099</v>
      </c>
      <c r="N87" s="231">
        <v>18.97815059343408</v>
      </c>
      <c r="O87" s="231">
        <v>21.400408523206369</v>
      </c>
      <c r="P87" s="231">
        <v>16.741681223234831</v>
      </c>
      <c r="Q87" s="231">
        <v>18.06298952624293</v>
      </c>
      <c r="R87" s="231">
        <v>18.856851034552189</v>
      </c>
      <c r="S87" s="231">
        <v>21.670733615739941</v>
      </c>
      <c r="T87" s="231">
        <v>22.5420198906005</v>
      </c>
      <c r="U87" s="231">
        <v>18.271048877048742</v>
      </c>
      <c r="V87" s="231">
        <v>16.667811311047839</v>
      </c>
      <c r="W87" s="231">
        <v>18.265482256939489</v>
      </c>
      <c r="DA87" s="73" t="s">
        <v>421</v>
      </c>
    </row>
    <row r="88" spans="1:105" ht="12" customHeight="1" x14ac:dyDescent="0.25">
      <c r="A88" s="64" t="s">
        <v>160</v>
      </c>
      <c r="B88" s="231">
        <v>21.282935238194248</v>
      </c>
      <c r="C88" s="231">
        <v>32.684130205681328</v>
      </c>
      <c r="D88" s="231">
        <v>24.73895282742674</v>
      </c>
      <c r="E88" s="231">
        <v>19.130461037710301</v>
      </c>
      <c r="F88" s="231">
        <v>14.85109408530327</v>
      </c>
      <c r="G88" s="231">
        <v>15.33847818508613</v>
      </c>
      <c r="H88" s="231">
        <v>12.70862948112473</v>
      </c>
      <c r="I88" s="231">
        <v>12.76518073014743</v>
      </c>
      <c r="J88" s="231">
        <v>11.456590898953531</v>
      </c>
      <c r="K88" s="231">
        <v>8.9739632055291221</v>
      </c>
      <c r="L88" s="231">
        <v>12.04137796670684</v>
      </c>
      <c r="M88" s="231">
        <v>12.07036843442893</v>
      </c>
      <c r="N88" s="231">
        <v>10.44599254997865</v>
      </c>
      <c r="O88" s="231">
        <v>13.457873710423</v>
      </c>
      <c r="P88" s="231">
        <v>11.03028146986666</v>
      </c>
      <c r="Q88" s="231">
        <v>12.406949134890731</v>
      </c>
      <c r="R88" s="231">
        <v>11.92174730995827</v>
      </c>
      <c r="S88" s="231">
        <v>13.66550045623034</v>
      </c>
      <c r="T88" s="231">
        <v>13.380314501453009</v>
      </c>
      <c r="U88" s="231">
        <v>11.23939188939706</v>
      </c>
      <c r="V88" s="231">
        <v>9.957917545812121</v>
      </c>
      <c r="W88" s="231">
        <v>15.88766349724127</v>
      </c>
      <c r="DA88" s="73" t="s">
        <v>422</v>
      </c>
    </row>
    <row r="89" spans="1:105" ht="12" customHeight="1" x14ac:dyDescent="0.25">
      <c r="A89" s="64" t="s">
        <v>70</v>
      </c>
      <c r="B89" s="231">
        <v>27.323176214954412</v>
      </c>
      <c r="C89" s="231">
        <v>29.425857023873501</v>
      </c>
      <c r="D89" s="231">
        <v>30.715655605249339</v>
      </c>
      <c r="E89" s="231">
        <v>29.259853957322829</v>
      </c>
      <c r="F89" s="231">
        <v>26.638379933412551</v>
      </c>
      <c r="G89" s="231">
        <v>24.626798487936181</v>
      </c>
      <c r="H89" s="231">
        <v>31.719978973682611</v>
      </c>
      <c r="I89" s="231">
        <v>22.156624514717819</v>
      </c>
      <c r="J89" s="231">
        <v>18.121297775140459</v>
      </c>
      <c r="K89" s="231">
        <v>12.47543021877334</v>
      </c>
      <c r="L89" s="231">
        <v>7.840629576528551</v>
      </c>
      <c r="M89" s="231">
        <v>10.17889951365416</v>
      </c>
      <c r="N89" s="231">
        <v>9.1711338670913953</v>
      </c>
      <c r="O89" s="231">
        <v>10.59392993376971</v>
      </c>
      <c r="P89" s="231">
        <v>14.147394581117521</v>
      </c>
      <c r="Q89" s="231">
        <v>10.79792234147866</v>
      </c>
      <c r="R89" s="231">
        <v>9.9603039689593995</v>
      </c>
      <c r="S89" s="231">
        <v>9.8547681083808509</v>
      </c>
      <c r="T89" s="231">
        <v>13.178591320161789</v>
      </c>
      <c r="U89" s="231">
        <v>10.65940806291181</v>
      </c>
      <c r="V89" s="231">
        <v>8.312333695203316</v>
      </c>
      <c r="W89" s="231">
        <v>13.592828208754421</v>
      </c>
      <c r="DA89" s="73" t="s">
        <v>423</v>
      </c>
    </row>
    <row r="90" spans="1:105" ht="12" customHeight="1" x14ac:dyDescent="0.25">
      <c r="A90" s="64" t="s">
        <v>34</v>
      </c>
      <c r="B90" s="231">
        <v>661.91479149210841</v>
      </c>
      <c r="C90" s="231">
        <v>560.54973809312628</v>
      </c>
      <c r="D90" s="231">
        <v>513.37228961625317</v>
      </c>
      <c r="E90" s="231">
        <v>566.80751907776369</v>
      </c>
      <c r="F90" s="231">
        <v>569.50960476204193</v>
      </c>
      <c r="G90" s="231">
        <v>546.24935613400237</v>
      </c>
      <c r="H90" s="231">
        <v>657.31942549664564</v>
      </c>
      <c r="I90" s="231">
        <v>533.87166493670566</v>
      </c>
      <c r="J90" s="231">
        <v>485.48378255064068</v>
      </c>
      <c r="K90" s="231">
        <v>453.09564593607541</v>
      </c>
      <c r="L90" s="231">
        <v>687.58560995913535</v>
      </c>
      <c r="M90" s="231">
        <v>364.62626242040727</v>
      </c>
      <c r="N90" s="231">
        <v>316.01422775181322</v>
      </c>
      <c r="O90" s="231">
        <v>44.673228554633098</v>
      </c>
      <c r="P90" s="231">
        <v>62.767381610397187</v>
      </c>
      <c r="Q90" s="231">
        <v>35.840232858733543</v>
      </c>
      <c r="R90" s="231">
        <v>36.120878127481369</v>
      </c>
      <c r="S90" s="231">
        <v>15.043554933018751</v>
      </c>
      <c r="T90" s="231">
        <v>16.854857445386589</v>
      </c>
      <c r="U90" s="231">
        <v>10.969081732710761</v>
      </c>
      <c r="V90" s="231">
        <v>8.7854748948596768</v>
      </c>
      <c r="W90" s="231">
        <v>35.650838039303132</v>
      </c>
      <c r="DA90" s="73" t="s">
        <v>424</v>
      </c>
    </row>
    <row r="91" spans="1:105" ht="12" customHeight="1" x14ac:dyDescent="0.25">
      <c r="A91" s="64" t="s">
        <v>162</v>
      </c>
      <c r="B91" s="231">
        <v>271.9008190885624</v>
      </c>
      <c r="C91" s="231">
        <v>311.68248390465237</v>
      </c>
      <c r="D91" s="231">
        <v>319.36858378444163</v>
      </c>
      <c r="E91" s="231">
        <v>336.50675990797379</v>
      </c>
      <c r="F91" s="231">
        <v>334.81961891289887</v>
      </c>
      <c r="G91" s="231">
        <v>317.77303128804562</v>
      </c>
      <c r="H91" s="231">
        <v>349.26701404049038</v>
      </c>
      <c r="I91" s="231">
        <v>365.24544278311532</v>
      </c>
      <c r="J91" s="231">
        <v>370.54900848697542</v>
      </c>
      <c r="K91" s="231">
        <v>205.00106950518889</v>
      </c>
      <c r="L91" s="231">
        <v>281.93947716946792</v>
      </c>
      <c r="M91" s="231">
        <v>290.2336621727099</v>
      </c>
      <c r="N91" s="231">
        <v>235.66792850635929</v>
      </c>
      <c r="O91" s="231">
        <v>254.36122924384111</v>
      </c>
      <c r="P91" s="231">
        <v>248.5567313096015</v>
      </c>
      <c r="Q91" s="231">
        <v>250.57976833106429</v>
      </c>
      <c r="R91" s="231">
        <v>239.52127170287571</v>
      </c>
      <c r="S91" s="231">
        <v>266.74956512953793</v>
      </c>
      <c r="T91" s="231">
        <v>313.11118730464523</v>
      </c>
      <c r="U91" s="231">
        <v>274.5630815341562</v>
      </c>
      <c r="V91" s="231">
        <v>269.185081805827</v>
      </c>
      <c r="W91" s="231">
        <v>317.42174190404489</v>
      </c>
      <c r="DA91" s="73" t="s">
        <v>425</v>
      </c>
    </row>
    <row r="92" spans="1:105" ht="12" customHeight="1" x14ac:dyDescent="0.25">
      <c r="A92" s="64" t="s">
        <v>36</v>
      </c>
      <c r="B92" s="231">
        <v>699.68646369053886</v>
      </c>
      <c r="C92" s="231">
        <v>585.74903945363553</v>
      </c>
      <c r="D92" s="231">
        <v>548.305072006248</v>
      </c>
      <c r="E92" s="231">
        <v>531.6713820047521</v>
      </c>
      <c r="F92" s="231">
        <v>572.59378471097534</v>
      </c>
      <c r="G92" s="231">
        <v>563.79043418846481</v>
      </c>
      <c r="H92" s="231">
        <v>613.66264573897229</v>
      </c>
      <c r="I92" s="231">
        <v>573.71643228723406</v>
      </c>
      <c r="J92" s="231">
        <v>533.97491682379712</v>
      </c>
      <c r="K92" s="231">
        <v>371.96316288675422</v>
      </c>
      <c r="L92" s="231">
        <v>396.27550655010617</v>
      </c>
      <c r="M92" s="231">
        <v>445.04868764706578</v>
      </c>
      <c r="N92" s="231">
        <v>444.03908833891012</v>
      </c>
      <c r="O92" s="231">
        <v>420.3013460151119</v>
      </c>
      <c r="P92" s="231">
        <v>448.22224211292468</v>
      </c>
      <c r="Q92" s="231">
        <v>390.13731038422588</v>
      </c>
      <c r="R92" s="231">
        <v>371.51813918510157</v>
      </c>
      <c r="S92" s="231">
        <v>368.79119041506942</v>
      </c>
      <c r="T92" s="231">
        <v>425.76627192821979</v>
      </c>
      <c r="U92" s="231">
        <v>361.99003614076639</v>
      </c>
      <c r="V92" s="231">
        <v>330.24794602457018</v>
      </c>
      <c r="W92" s="231">
        <v>345.66470756408188</v>
      </c>
      <c r="DA92" s="73" t="s">
        <v>426</v>
      </c>
    </row>
    <row r="93" spans="1:105" ht="12" customHeight="1" x14ac:dyDescent="0.25">
      <c r="A93" s="64" t="s">
        <v>73</v>
      </c>
      <c r="B93" s="231">
        <v>4.5260625489894881</v>
      </c>
      <c r="C93" s="231">
        <v>4.4430898379091914</v>
      </c>
      <c r="D93" s="231">
        <v>2.661232797716472</v>
      </c>
      <c r="E93" s="231">
        <v>1.043084730810778</v>
      </c>
      <c r="F93" s="231">
        <v>4.079686808294265</v>
      </c>
      <c r="G93" s="231">
        <v>4.2004671561733531</v>
      </c>
      <c r="H93" s="231">
        <v>3.8676609955198349</v>
      </c>
      <c r="I93" s="231">
        <v>3.2853840954230682</v>
      </c>
      <c r="J93" s="231">
        <v>14.178014541186011</v>
      </c>
      <c r="K93" s="231">
        <v>2.2733756951873052</v>
      </c>
      <c r="L93" s="231">
        <v>3.5132023808932709</v>
      </c>
      <c r="M93" s="231">
        <v>5.1480651877793457</v>
      </c>
      <c r="N93" s="231">
        <v>2.3573530055231928</v>
      </c>
      <c r="O93" s="231">
        <v>0.75869244545809467</v>
      </c>
      <c r="P93" s="231">
        <v>2.5626227053411359</v>
      </c>
      <c r="Q93" s="231">
        <v>2.2914632942080231</v>
      </c>
      <c r="R93" s="231">
        <v>2.0359237994398218</v>
      </c>
      <c r="S93" s="231">
        <v>2.2771700110067239</v>
      </c>
      <c r="T93" s="231">
        <v>2.8886233498696519</v>
      </c>
      <c r="U93" s="231">
        <v>2.4160715139615769</v>
      </c>
      <c r="V93" s="231">
        <v>4.3702628634581817</v>
      </c>
      <c r="W93" s="231">
        <v>1.708869765869327</v>
      </c>
      <c r="DA93" s="73" t="s">
        <v>427</v>
      </c>
    </row>
    <row r="94" spans="1:105" ht="12" customHeight="1" x14ac:dyDescent="0.25">
      <c r="A94" s="64" t="s">
        <v>79</v>
      </c>
      <c r="B94" s="231">
        <v>0</v>
      </c>
      <c r="C94" s="231">
        <v>0</v>
      </c>
      <c r="D94" s="231">
        <v>0</v>
      </c>
      <c r="E94" s="231">
        <v>0</v>
      </c>
      <c r="F94" s="231">
        <v>0</v>
      </c>
      <c r="G94" s="231">
        <v>0</v>
      </c>
      <c r="H94" s="231">
        <v>0</v>
      </c>
      <c r="I94" s="231">
        <v>0</v>
      </c>
      <c r="J94" s="231">
        <v>0</v>
      </c>
      <c r="K94" s="231">
        <v>0</v>
      </c>
      <c r="L94" s="231">
        <v>0</v>
      </c>
      <c r="M94" s="231">
        <v>0</v>
      </c>
      <c r="N94" s="231">
        <v>0</v>
      </c>
      <c r="O94" s="231">
        <v>0</v>
      </c>
      <c r="P94" s="231">
        <v>0</v>
      </c>
      <c r="Q94" s="231">
        <v>0</v>
      </c>
      <c r="R94" s="231">
        <v>0</v>
      </c>
      <c r="S94" s="231">
        <v>0</v>
      </c>
      <c r="T94" s="231">
        <v>0</v>
      </c>
      <c r="U94" s="231">
        <v>0</v>
      </c>
      <c r="V94" s="231">
        <v>0</v>
      </c>
      <c r="W94" s="231">
        <v>0</v>
      </c>
      <c r="DA94" s="73" t="s">
        <v>428</v>
      </c>
    </row>
    <row r="95" spans="1:105" ht="12" customHeight="1" x14ac:dyDescent="0.25">
      <c r="A95" s="101" t="s">
        <v>209</v>
      </c>
      <c r="B95" s="280">
        <v>0</v>
      </c>
      <c r="C95" s="280">
        <v>0</v>
      </c>
      <c r="D95" s="280">
        <v>0</v>
      </c>
      <c r="E95" s="280">
        <v>0</v>
      </c>
      <c r="F95" s="280">
        <v>0</v>
      </c>
      <c r="G95" s="280">
        <v>0</v>
      </c>
      <c r="H95" s="280">
        <v>0</v>
      </c>
      <c r="I95" s="280">
        <v>0</v>
      </c>
      <c r="J95" s="280">
        <v>0</v>
      </c>
      <c r="K95" s="280">
        <v>0</v>
      </c>
      <c r="L95" s="280">
        <v>0</v>
      </c>
      <c r="M95" s="280">
        <v>0</v>
      </c>
      <c r="N95" s="280">
        <v>0</v>
      </c>
      <c r="O95" s="280">
        <v>0</v>
      </c>
      <c r="P95" s="280">
        <v>0</v>
      </c>
      <c r="Q95" s="280">
        <v>0</v>
      </c>
      <c r="R95" s="280">
        <v>0</v>
      </c>
      <c r="S95" s="280">
        <v>0</v>
      </c>
      <c r="T95" s="280">
        <v>0</v>
      </c>
      <c r="U95" s="280">
        <v>0</v>
      </c>
      <c r="V95" s="280">
        <v>0</v>
      </c>
      <c r="W95" s="280">
        <v>0</v>
      </c>
      <c r="DA95" s="102" t="s">
        <v>429</v>
      </c>
    </row>
    <row r="96" spans="1:105" ht="12" customHeight="1" x14ac:dyDescent="0.25">
      <c r="A96" s="100" t="s">
        <v>106</v>
      </c>
      <c r="B96" s="281">
        <v>3228.2627289286561</v>
      </c>
      <c r="C96" s="281">
        <v>3337.0798791239831</v>
      </c>
      <c r="D96" s="281">
        <v>3286.5572651334642</v>
      </c>
      <c r="E96" s="281">
        <v>3442.428002920823</v>
      </c>
      <c r="F96" s="281">
        <v>3582.4331989484599</v>
      </c>
      <c r="G96" s="281">
        <v>3617.0852271652739</v>
      </c>
      <c r="H96" s="281">
        <v>4035.8719472361608</v>
      </c>
      <c r="I96" s="281">
        <v>3934.150154610325</v>
      </c>
      <c r="J96" s="281">
        <v>3652.0571884931078</v>
      </c>
      <c r="K96" s="281">
        <v>2511.9346765420869</v>
      </c>
      <c r="L96" s="281">
        <v>2923.7325568680071</v>
      </c>
      <c r="M96" s="281">
        <v>3074.5724843395819</v>
      </c>
      <c r="N96" s="281">
        <v>2879.9944523354288</v>
      </c>
      <c r="O96" s="281">
        <v>2688.6049722908319</v>
      </c>
      <c r="P96" s="281">
        <v>2770.277259977684</v>
      </c>
      <c r="Q96" s="281">
        <v>2897.551269994226</v>
      </c>
      <c r="R96" s="281">
        <v>2842.072361770307</v>
      </c>
      <c r="S96" s="281">
        <v>2841.6719507167718</v>
      </c>
      <c r="T96" s="281">
        <v>2848.5173092239679</v>
      </c>
      <c r="U96" s="281">
        <v>2610.747915750575</v>
      </c>
      <c r="V96" s="281">
        <v>2154.174102204111</v>
      </c>
      <c r="W96" s="281">
        <v>2358.0923256660521</v>
      </c>
      <c r="DA96" s="105" t="s">
        <v>430</v>
      </c>
    </row>
    <row r="98" spans="1:105" ht="15" customHeight="1" x14ac:dyDescent="0.25">
      <c r="A98" s="32" t="s">
        <v>431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4">SUM(B$101:B$105,B$109:B$110,B$112:B$114,B$107,B$106,B115)</f>
        <v>1</v>
      </c>
      <c r="C100" s="234">
        <f t="shared" si="4"/>
        <v>1</v>
      </c>
      <c r="D100" s="234">
        <f t="shared" si="4"/>
        <v>1</v>
      </c>
      <c r="E100" s="234">
        <f t="shared" si="4"/>
        <v>1</v>
      </c>
      <c r="F100" s="234">
        <f t="shared" si="4"/>
        <v>1</v>
      </c>
      <c r="G100" s="234">
        <f t="shared" si="4"/>
        <v>1</v>
      </c>
      <c r="H100" s="234">
        <f t="shared" si="4"/>
        <v>1</v>
      </c>
      <c r="I100" s="234">
        <f t="shared" si="4"/>
        <v>1</v>
      </c>
      <c r="J100" s="234">
        <f t="shared" si="4"/>
        <v>1</v>
      </c>
      <c r="K100" s="234">
        <f t="shared" si="4"/>
        <v>1</v>
      </c>
      <c r="L100" s="234">
        <f t="shared" si="4"/>
        <v>1</v>
      </c>
      <c r="M100" s="234">
        <f t="shared" si="4"/>
        <v>1</v>
      </c>
      <c r="N100" s="234">
        <f t="shared" si="4"/>
        <v>1</v>
      </c>
      <c r="O100" s="234">
        <f t="shared" si="4"/>
        <v>0.99999999999999989</v>
      </c>
      <c r="P100" s="234">
        <f t="shared" si="4"/>
        <v>1.0000000000000002</v>
      </c>
      <c r="Q100" s="234">
        <f t="shared" si="4"/>
        <v>1</v>
      </c>
      <c r="R100" s="234">
        <f t="shared" si="4"/>
        <v>1</v>
      </c>
      <c r="S100" s="234">
        <f t="shared" si="4"/>
        <v>1</v>
      </c>
      <c r="T100" s="234">
        <f t="shared" si="4"/>
        <v>1</v>
      </c>
      <c r="U100" s="234">
        <f t="shared" si="4"/>
        <v>1</v>
      </c>
      <c r="V100" s="234">
        <f t="shared" si="4"/>
        <v>1</v>
      </c>
      <c r="W100" s="234">
        <f t="shared" si="4"/>
        <v>1</v>
      </c>
      <c r="DA100" s="95"/>
    </row>
    <row r="101" spans="1:105" ht="12" customHeight="1" x14ac:dyDescent="0.25">
      <c r="A101" s="55" t="s">
        <v>92</v>
      </c>
      <c r="B101" s="268">
        <f t="shared" ref="B101:W101" si="5">IF(B$6=0,0,B$6/B$5)</f>
        <v>0</v>
      </c>
      <c r="C101" s="268">
        <f t="shared" si="5"/>
        <v>0</v>
      </c>
      <c r="D101" s="268">
        <f t="shared" si="5"/>
        <v>0</v>
      </c>
      <c r="E101" s="268">
        <f t="shared" si="5"/>
        <v>0</v>
      </c>
      <c r="F101" s="268">
        <f t="shared" si="5"/>
        <v>0</v>
      </c>
      <c r="G101" s="268">
        <f t="shared" si="5"/>
        <v>0</v>
      </c>
      <c r="H101" s="268">
        <f t="shared" si="5"/>
        <v>0</v>
      </c>
      <c r="I101" s="268">
        <f t="shared" si="5"/>
        <v>0</v>
      </c>
      <c r="J101" s="268">
        <f t="shared" si="5"/>
        <v>0</v>
      </c>
      <c r="K101" s="268">
        <f t="shared" si="5"/>
        <v>0</v>
      </c>
      <c r="L101" s="268">
        <f t="shared" si="5"/>
        <v>0</v>
      </c>
      <c r="M101" s="268">
        <f t="shared" si="5"/>
        <v>0</v>
      </c>
      <c r="N101" s="268">
        <f t="shared" si="5"/>
        <v>0</v>
      </c>
      <c r="O101" s="268">
        <f t="shared" si="5"/>
        <v>0</v>
      </c>
      <c r="P101" s="268">
        <f t="shared" si="5"/>
        <v>0</v>
      </c>
      <c r="Q101" s="268">
        <f t="shared" si="5"/>
        <v>0</v>
      </c>
      <c r="R101" s="268">
        <f t="shared" si="5"/>
        <v>0</v>
      </c>
      <c r="S101" s="268">
        <f t="shared" si="5"/>
        <v>0</v>
      </c>
      <c r="T101" s="268">
        <f t="shared" si="5"/>
        <v>0</v>
      </c>
      <c r="U101" s="268">
        <f t="shared" si="5"/>
        <v>0</v>
      </c>
      <c r="V101" s="268">
        <f t="shared" si="5"/>
        <v>0</v>
      </c>
      <c r="W101" s="268">
        <f t="shared" si="5"/>
        <v>0</v>
      </c>
      <c r="DA101" s="76"/>
    </row>
    <row r="102" spans="1:105" ht="12" customHeight="1" x14ac:dyDescent="0.25">
      <c r="A102" s="202" t="s">
        <v>93</v>
      </c>
      <c r="B102" s="269">
        <f t="shared" ref="B102:W102" si="6">IF(B$7=0,0,B$7/B$5)</f>
        <v>0</v>
      </c>
      <c r="C102" s="269">
        <f t="shared" si="6"/>
        <v>0</v>
      </c>
      <c r="D102" s="269">
        <f t="shared" si="6"/>
        <v>0</v>
      </c>
      <c r="E102" s="269">
        <f t="shared" si="6"/>
        <v>0</v>
      </c>
      <c r="F102" s="269">
        <f t="shared" si="6"/>
        <v>0</v>
      </c>
      <c r="G102" s="269">
        <f t="shared" si="6"/>
        <v>0</v>
      </c>
      <c r="H102" s="269">
        <f t="shared" si="6"/>
        <v>0</v>
      </c>
      <c r="I102" s="269">
        <f t="shared" si="6"/>
        <v>0</v>
      </c>
      <c r="J102" s="269">
        <f t="shared" si="6"/>
        <v>0</v>
      </c>
      <c r="K102" s="269">
        <f t="shared" si="6"/>
        <v>0</v>
      </c>
      <c r="L102" s="269">
        <f t="shared" si="6"/>
        <v>0</v>
      </c>
      <c r="M102" s="269">
        <f t="shared" si="6"/>
        <v>0</v>
      </c>
      <c r="N102" s="269">
        <f t="shared" si="6"/>
        <v>0</v>
      </c>
      <c r="O102" s="269">
        <f t="shared" si="6"/>
        <v>0</v>
      </c>
      <c r="P102" s="269">
        <f t="shared" si="6"/>
        <v>0</v>
      </c>
      <c r="Q102" s="269">
        <f t="shared" si="6"/>
        <v>0</v>
      </c>
      <c r="R102" s="269">
        <f t="shared" si="6"/>
        <v>0</v>
      </c>
      <c r="S102" s="269">
        <f t="shared" si="6"/>
        <v>0</v>
      </c>
      <c r="T102" s="269">
        <f t="shared" si="6"/>
        <v>0</v>
      </c>
      <c r="U102" s="269">
        <f t="shared" si="6"/>
        <v>0</v>
      </c>
      <c r="V102" s="269">
        <f t="shared" si="6"/>
        <v>0</v>
      </c>
      <c r="W102" s="269">
        <f t="shared" si="6"/>
        <v>0</v>
      </c>
      <c r="DA102" s="77"/>
    </row>
    <row r="103" spans="1:105" ht="12" customHeight="1" x14ac:dyDescent="0.25">
      <c r="A103" s="202" t="s">
        <v>94</v>
      </c>
      <c r="B103" s="269">
        <f t="shared" ref="B103:W103" si="7">IF(B$8=0,0,B$8/B$5)</f>
        <v>0</v>
      </c>
      <c r="C103" s="269">
        <f t="shared" si="7"/>
        <v>0</v>
      </c>
      <c r="D103" s="269">
        <f t="shared" si="7"/>
        <v>0</v>
      </c>
      <c r="E103" s="269">
        <f t="shared" si="7"/>
        <v>0</v>
      </c>
      <c r="F103" s="269">
        <f t="shared" si="7"/>
        <v>0</v>
      </c>
      <c r="G103" s="269">
        <f t="shared" si="7"/>
        <v>0</v>
      </c>
      <c r="H103" s="269">
        <f t="shared" si="7"/>
        <v>0</v>
      </c>
      <c r="I103" s="269">
        <f t="shared" si="7"/>
        <v>0</v>
      </c>
      <c r="J103" s="269">
        <f t="shared" si="7"/>
        <v>0</v>
      </c>
      <c r="K103" s="269">
        <f t="shared" si="7"/>
        <v>0</v>
      </c>
      <c r="L103" s="269">
        <f t="shared" si="7"/>
        <v>0</v>
      </c>
      <c r="M103" s="269">
        <f t="shared" si="7"/>
        <v>0</v>
      </c>
      <c r="N103" s="269">
        <f t="shared" si="7"/>
        <v>0</v>
      </c>
      <c r="O103" s="269">
        <f t="shared" si="7"/>
        <v>0</v>
      </c>
      <c r="P103" s="269">
        <f t="shared" si="7"/>
        <v>0</v>
      </c>
      <c r="Q103" s="269">
        <f t="shared" si="7"/>
        <v>0</v>
      </c>
      <c r="R103" s="269">
        <f t="shared" si="7"/>
        <v>0</v>
      </c>
      <c r="S103" s="269">
        <f t="shared" si="7"/>
        <v>0</v>
      </c>
      <c r="T103" s="269">
        <f t="shared" si="7"/>
        <v>0</v>
      </c>
      <c r="U103" s="269">
        <f t="shared" si="7"/>
        <v>0</v>
      </c>
      <c r="V103" s="269">
        <f t="shared" si="7"/>
        <v>0</v>
      </c>
      <c r="W103" s="269">
        <f t="shared" si="7"/>
        <v>0</v>
      </c>
      <c r="DA103" s="77"/>
    </row>
    <row r="104" spans="1:105" ht="12" customHeight="1" x14ac:dyDescent="0.25">
      <c r="A104" s="202" t="s">
        <v>95</v>
      </c>
      <c r="B104" s="269">
        <f t="shared" ref="B104:W104" si="8">IF(B$9=0,0,B$9/B$5)</f>
        <v>0</v>
      </c>
      <c r="C104" s="269">
        <f t="shared" si="8"/>
        <v>0</v>
      </c>
      <c r="D104" s="269">
        <f t="shared" si="8"/>
        <v>0</v>
      </c>
      <c r="E104" s="269">
        <f t="shared" si="8"/>
        <v>0</v>
      </c>
      <c r="F104" s="269">
        <f t="shared" si="8"/>
        <v>0</v>
      </c>
      <c r="G104" s="269">
        <f t="shared" si="8"/>
        <v>0</v>
      </c>
      <c r="H104" s="269">
        <f t="shared" si="8"/>
        <v>0</v>
      </c>
      <c r="I104" s="269">
        <f t="shared" si="8"/>
        <v>0</v>
      </c>
      <c r="J104" s="269">
        <f t="shared" si="8"/>
        <v>0</v>
      </c>
      <c r="K104" s="269">
        <f t="shared" si="8"/>
        <v>0</v>
      </c>
      <c r="L104" s="269">
        <f t="shared" si="8"/>
        <v>0</v>
      </c>
      <c r="M104" s="269">
        <f t="shared" si="8"/>
        <v>0</v>
      </c>
      <c r="N104" s="269">
        <f t="shared" si="8"/>
        <v>0</v>
      </c>
      <c r="O104" s="269">
        <f t="shared" si="8"/>
        <v>0</v>
      </c>
      <c r="P104" s="269">
        <f t="shared" si="8"/>
        <v>0</v>
      </c>
      <c r="Q104" s="269">
        <f t="shared" si="8"/>
        <v>0</v>
      </c>
      <c r="R104" s="269">
        <f t="shared" si="8"/>
        <v>0</v>
      </c>
      <c r="S104" s="269">
        <f t="shared" si="8"/>
        <v>0</v>
      </c>
      <c r="T104" s="269">
        <f t="shared" si="8"/>
        <v>0</v>
      </c>
      <c r="U104" s="269">
        <f t="shared" si="8"/>
        <v>0</v>
      </c>
      <c r="V104" s="269">
        <f t="shared" si="8"/>
        <v>0</v>
      </c>
      <c r="W104" s="269">
        <f t="shared" si="8"/>
        <v>0</v>
      </c>
      <c r="DA104" s="77"/>
    </row>
    <row r="105" spans="1:105" ht="12" customHeight="1" x14ac:dyDescent="0.25">
      <c r="A105" s="56" t="s">
        <v>96</v>
      </c>
      <c r="B105" s="270">
        <f t="shared" ref="B105:W105" si="9">IF(B$10=0,0,B$10/B$5)</f>
        <v>3.0167934982949925E-4</v>
      </c>
      <c r="C105" s="270">
        <f t="shared" si="9"/>
        <v>3.0633846360629915E-4</v>
      </c>
      <c r="D105" s="270">
        <f t="shared" si="9"/>
        <v>2.9591212768966755E-4</v>
      </c>
      <c r="E105" s="270">
        <f t="shared" si="9"/>
        <v>2.9549381229852171E-4</v>
      </c>
      <c r="F105" s="270">
        <f t="shared" si="9"/>
        <v>2.98662226130471E-4</v>
      </c>
      <c r="G105" s="270">
        <f t="shared" si="9"/>
        <v>2.8814781330306128E-4</v>
      </c>
      <c r="H105" s="270">
        <f t="shared" si="9"/>
        <v>2.780769626857042E-4</v>
      </c>
      <c r="I105" s="270">
        <f t="shared" si="9"/>
        <v>2.859054844724283E-4</v>
      </c>
      <c r="J105" s="270">
        <f t="shared" si="9"/>
        <v>2.9525777049438032E-4</v>
      </c>
      <c r="K105" s="270">
        <f t="shared" si="9"/>
        <v>2.8655892434618137E-4</v>
      </c>
      <c r="L105" s="270">
        <f t="shared" si="9"/>
        <v>2.8694845566809156E-4</v>
      </c>
      <c r="M105" s="270">
        <f t="shared" si="9"/>
        <v>2.838943085684376E-4</v>
      </c>
      <c r="N105" s="270">
        <f t="shared" si="9"/>
        <v>2.8358283269966031E-4</v>
      </c>
      <c r="O105" s="270">
        <f t="shared" si="9"/>
        <v>2.7897179425382979E-4</v>
      </c>
      <c r="P105" s="270">
        <f t="shared" si="9"/>
        <v>2.6260040789112028E-4</v>
      </c>
      <c r="Q105" s="270">
        <f t="shared" si="9"/>
        <v>2.6671136171402932E-4</v>
      </c>
      <c r="R105" s="270">
        <f t="shared" si="9"/>
        <v>2.5811534655240375E-4</v>
      </c>
      <c r="S105" s="270">
        <f t="shared" si="9"/>
        <v>2.5967663743425357E-4</v>
      </c>
      <c r="T105" s="270">
        <f t="shared" si="9"/>
        <v>2.4348080867876048E-4</v>
      </c>
      <c r="U105" s="270">
        <f t="shared" si="9"/>
        <v>2.4551614289283416E-4</v>
      </c>
      <c r="V105" s="270">
        <f t="shared" si="9"/>
        <v>2.6384984587116139E-4</v>
      </c>
      <c r="W105" s="270">
        <f t="shared" si="9"/>
        <v>2.3912354346048998E-4</v>
      </c>
      <c r="DA105" s="78"/>
    </row>
    <row r="106" spans="1:105" ht="12" customHeight="1" x14ac:dyDescent="0.25">
      <c r="A106" s="203" t="s">
        <v>167</v>
      </c>
      <c r="B106" s="271">
        <f t="shared" ref="B106:W106" si="10">IF(B$16=0,0,B$16/B$5)</f>
        <v>0.1316713581611656</v>
      </c>
      <c r="C106" s="271">
        <f t="shared" si="10"/>
        <v>0.12932241377410558</v>
      </c>
      <c r="D106" s="271">
        <f t="shared" si="10"/>
        <v>0.12454859767402746</v>
      </c>
      <c r="E106" s="271">
        <f t="shared" si="10"/>
        <v>0.12549794298849085</v>
      </c>
      <c r="F106" s="271">
        <f t="shared" si="10"/>
        <v>0.12212303388394018</v>
      </c>
      <c r="G106" s="271">
        <f t="shared" si="10"/>
        <v>0.11818151083249365</v>
      </c>
      <c r="H106" s="271">
        <f t="shared" si="10"/>
        <v>0.11630123577152947</v>
      </c>
      <c r="I106" s="271">
        <f t="shared" si="10"/>
        <v>0.11289026153621384</v>
      </c>
      <c r="J106" s="271">
        <f t="shared" si="10"/>
        <v>0.11208052166219695</v>
      </c>
      <c r="K106" s="271">
        <f t="shared" si="10"/>
        <v>0.11564909543317677</v>
      </c>
      <c r="L106" s="271">
        <f t="shared" si="10"/>
        <v>0.10836049644672932</v>
      </c>
      <c r="M106" s="271">
        <f t="shared" si="10"/>
        <v>0.11296908535877981</v>
      </c>
      <c r="N106" s="271">
        <f t="shared" si="10"/>
        <v>0.11500635811942343</v>
      </c>
      <c r="O106" s="271">
        <f t="shared" si="10"/>
        <v>0.11227679868101177</v>
      </c>
      <c r="P106" s="271">
        <f t="shared" si="10"/>
        <v>0.107939810854459</v>
      </c>
      <c r="Q106" s="271">
        <f t="shared" si="10"/>
        <v>0.109362773915996</v>
      </c>
      <c r="R106" s="271">
        <f t="shared" si="10"/>
        <v>0.1035372507798506</v>
      </c>
      <c r="S106" s="271">
        <f t="shared" si="10"/>
        <v>0.10301891147770861</v>
      </c>
      <c r="T106" s="271">
        <f t="shared" si="10"/>
        <v>0.10845988653683485</v>
      </c>
      <c r="U106" s="271">
        <f t="shared" si="10"/>
        <v>0.10474349878227404</v>
      </c>
      <c r="V106" s="271">
        <f t="shared" si="10"/>
        <v>0.10899179592427978</v>
      </c>
      <c r="W106" s="271">
        <f t="shared" si="10"/>
        <v>0.10447831591413285</v>
      </c>
      <c r="DA106" s="79"/>
    </row>
    <row r="107" spans="1:105" ht="12" customHeight="1" x14ac:dyDescent="0.25">
      <c r="A107" s="203" t="s">
        <v>174</v>
      </c>
      <c r="B107" s="271">
        <f t="shared" ref="B107:W107" si="11">IF(B$22=0,0,B$22/B$5)</f>
        <v>0.29605202613867443</v>
      </c>
      <c r="C107" s="271">
        <f t="shared" si="11"/>
        <v>0.29502230835136273</v>
      </c>
      <c r="D107" s="271">
        <f t="shared" si="11"/>
        <v>0.290601477866959</v>
      </c>
      <c r="E107" s="271">
        <f t="shared" si="11"/>
        <v>0.29106828441534788</v>
      </c>
      <c r="F107" s="271">
        <f t="shared" si="11"/>
        <v>0.28139654895417582</v>
      </c>
      <c r="G107" s="271">
        <f t="shared" si="11"/>
        <v>0.28311357904418982</v>
      </c>
      <c r="H107" s="271">
        <f t="shared" si="11"/>
        <v>0.2794483669299756</v>
      </c>
      <c r="I107" s="271">
        <f t="shared" si="11"/>
        <v>0.27561654622077097</v>
      </c>
      <c r="J107" s="271">
        <f t="shared" si="11"/>
        <v>0.27422347198403563</v>
      </c>
      <c r="K107" s="271">
        <f t="shared" si="11"/>
        <v>0.28480163433375622</v>
      </c>
      <c r="L107" s="271">
        <f t="shared" si="11"/>
        <v>0.27113817336673557</v>
      </c>
      <c r="M107" s="271">
        <f t="shared" si="11"/>
        <v>0.28410699266209988</v>
      </c>
      <c r="N107" s="271">
        <f t="shared" si="11"/>
        <v>0.28333948036097978</v>
      </c>
      <c r="O107" s="271">
        <f t="shared" si="11"/>
        <v>0.27186762519747454</v>
      </c>
      <c r="P107" s="271">
        <f t="shared" si="11"/>
        <v>0.26523803589143585</v>
      </c>
      <c r="Q107" s="271">
        <f t="shared" si="11"/>
        <v>0.26815858526603786</v>
      </c>
      <c r="R107" s="271">
        <f t="shared" si="11"/>
        <v>0.25935291258654325</v>
      </c>
      <c r="S107" s="271">
        <f t="shared" si="11"/>
        <v>0.25502794181629546</v>
      </c>
      <c r="T107" s="271">
        <f t="shared" si="11"/>
        <v>0.26510501564980776</v>
      </c>
      <c r="U107" s="271">
        <f t="shared" si="11"/>
        <v>0.25878576928276381</v>
      </c>
      <c r="V107" s="271">
        <f t="shared" si="11"/>
        <v>0.26218509018725772</v>
      </c>
      <c r="W107" s="271">
        <f t="shared" si="11"/>
        <v>0.2502640295086187</v>
      </c>
      <c r="DA107" s="79"/>
    </row>
    <row r="108" spans="1:105" ht="12" customHeight="1" x14ac:dyDescent="0.25">
      <c r="A108" s="203" t="s">
        <v>181</v>
      </c>
      <c r="B108" s="271">
        <f t="shared" ref="B108:W108" si="12">IF(B$28=0,0,B$28/B$5)</f>
        <v>4.48689369207705E-2</v>
      </c>
      <c r="C108" s="271">
        <f t="shared" si="12"/>
        <v>4.5495769988057475E-2</v>
      </c>
      <c r="D108" s="271">
        <f t="shared" si="12"/>
        <v>4.4382258935413747E-2</v>
      </c>
      <c r="E108" s="271">
        <f t="shared" si="12"/>
        <v>4.3483873312331577E-2</v>
      </c>
      <c r="F108" s="271">
        <f t="shared" si="12"/>
        <v>4.4061486371282876E-2</v>
      </c>
      <c r="G108" s="271">
        <f t="shared" si="12"/>
        <v>4.33358368512533E-2</v>
      </c>
      <c r="H108" s="271">
        <f t="shared" si="12"/>
        <v>4.1907357178043253E-2</v>
      </c>
      <c r="I108" s="271">
        <f t="shared" si="12"/>
        <v>4.2095217785241376E-2</v>
      </c>
      <c r="J108" s="271">
        <f t="shared" si="12"/>
        <v>4.381915140052467E-2</v>
      </c>
      <c r="K108" s="271">
        <f t="shared" si="12"/>
        <v>4.4322743938701045E-2</v>
      </c>
      <c r="L108" s="271">
        <f t="shared" si="12"/>
        <v>4.3571539741983405E-2</v>
      </c>
      <c r="M108" s="271">
        <f t="shared" si="12"/>
        <v>4.3016117059370654E-2</v>
      </c>
      <c r="N108" s="271">
        <f t="shared" si="12"/>
        <v>4.3221819687112244E-2</v>
      </c>
      <c r="O108" s="271">
        <f t="shared" si="12"/>
        <v>4.2263946326144657E-2</v>
      </c>
      <c r="P108" s="271">
        <f t="shared" si="12"/>
        <v>4.1138320519289229E-2</v>
      </c>
      <c r="Q108" s="271">
        <f t="shared" si="12"/>
        <v>4.1859298176512481E-2</v>
      </c>
      <c r="R108" s="271">
        <f t="shared" si="12"/>
        <v>4.0956325035282244E-2</v>
      </c>
      <c r="S108" s="271">
        <f t="shared" si="12"/>
        <v>4.1414938390467254E-2</v>
      </c>
      <c r="T108" s="271">
        <f t="shared" si="12"/>
        <v>4.0144779463958447E-2</v>
      </c>
      <c r="U108" s="271">
        <f t="shared" si="12"/>
        <v>4.0033115103516446E-2</v>
      </c>
      <c r="V108" s="271">
        <f t="shared" si="12"/>
        <v>4.3575111151308694E-2</v>
      </c>
      <c r="W108" s="271">
        <f t="shared" si="12"/>
        <v>3.9969395260652102E-2</v>
      </c>
      <c r="DA108" s="79"/>
    </row>
    <row r="109" spans="1:105" ht="12" customHeight="1" x14ac:dyDescent="0.25">
      <c r="A109" s="62" t="s">
        <v>183</v>
      </c>
      <c r="B109" s="272">
        <f t="shared" ref="B109:W109" si="13">IF(B$29=0,0,B$29/B$5)</f>
        <v>4.48689369207705E-2</v>
      </c>
      <c r="C109" s="272">
        <f t="shared" si="13"/>
        <v>4.5495769988057475E-2</v>
      </c>
      <c r="D109" s="272">
        <f t="shared" si="13"/>
        <v>4.4382258935413747E-2</v>
      </c>
      <c r="E109" s="272">
        <f t="shared" si="13"/>
        <v>4.3483873312331577E-2</v>
      </c>
      <c r="F109" s="272">
        <f t="shared" si="13"/>
        <v>4.4061486371282876E-2</v>
      </c>
      <c r="G109" s="272">
        <f t="shared" si="13"/>
        <v>4.33358368512533E-2</v>
      </c>
      <c r="H109" s="272">
        <f t="shared" si="13"/>
        <v>4.1907357178043253E-2</v>
      </c>
      <c r="I109" s="272">
        <f t="shared" si="13"/>
        <v>4.2095217785241376E-2</v>
      </c>
      <c r="J109" s="272">
        <f t="shared" si="13"/>
        <v>4.381915140052467E-2</v>
      </c>
      <c r="K109" s="272">
        <f t="shared" si="13"/>
        <v>4.4322743938701045E-2</v>
      </c>
      <c r="L109" s="272">
        <f t="shared" si="13"/>
        <v>4.3571539741983405E-2</v>
      </c>
      <c r="M109" s="272">
        <f t="shared" si="13"/>
        <v>4.3016117059370654E-2</v>
      </c>
      <c r="N109" s="272">
        <f t="shared" si="13"/>
        <v>4.3221819687112244E-2</v>
      </c>
      <c r="O109" s="272">
        <f t="shared" si="13"/>
        <v>4.2263946326144657E-2</v>
      </c>
      <c r="P109" s="272">
        <f t="shared" si="13"/>
        <v>4.1138320519289229E-2</v>
      </c>
      <c r="Q109" s="272">
        <f t="shared" si="13"/>
        <v>4.1859298176512481E-2</v>
      </c>
      <c r="R109" s="272">
        <f t="shared" si="13"/>
        <v>4.0956325035282244E-2</v>
      </c>
      <c r="S109" s="272">
        <f t="shared" si="13"/>
        <v>4.1414938390467254E-2</v>
      </c>
      <c r="T109" s="272">
        <f t="shared" si="13"/>
        <v>4.0144779463958447E-2</v>
      </c>
      <c r="U109" s="272">
        <f t="shared" si="13"/>
        <v>4.0033115103516446E-2</v>
      </c>
      <c r="V109" s="272">
        <f t="shared" si="13"/>
        <v>4.3575111151308694E-2</v>
      </c>
      <c r="W109" s="272">
        <f t="shared" si="13"/>
        <v>3.9969395260652102E-2</v>
      </c>
      <c r="DA109" s="80"/>
    </row>
    <row r="110" spans="1:105" ht="12" customHeight="1" x14ac:dyDescent="0.25">
      <c r="A110" s="62" t="s">
        <v>189</v>
      </c>
      <c r="B110" s="272">
        <f t="shared" ref="B110:W110" si="14">IF(B$34=0,0,B$34/B$5)</f>
        <v>0</v>
      </c>
      <c r="C110" s="272">
        <f t="shared" si="14"/>
        <v>0</v>
      </c>
      <c r="D110" s="272">
        <f t="shared" si="14"/>
        <v>0</v>
      </c>
      <c r="E110" s="272">
        <f t="shared" si="14"/>
        <v>0</v>
      </c>
      <c r="F110" s="272">
        <f t="shared" si="14"/>
        <v>0</v>
      </c>
      <c r="G110" s="272">
        <f t="shared" si="14"/>
        <v>0</v>
      </c>
      <c r="H110" s="272">
        <f t="shared" si="14"/>
        <v>0</v>
      </c>
      <c r="I110" s="272">
        <f t="shared" si="14"/>
        <v>0</v>
      </c>
      <c r="J110" s="272">
        <f t="shared" si="14"/>
        <v>0</v>
      </c>
      <c r="K110" s="272">
        <f t="shared" si="14"/>
        <v>0</v>
      </c>
      <c r="L110" s="272">
        <f t="shared" si="14"/>
        <v>0</v>
      </c>
      <c r="M110" s="272">
        <f t="shared" si="14"/>
        <v>0</v>
      </c>
      <c r="N110" s="272">
        <f t="shared" si="14"/>
        <v>0</v>
      </c>
      <c r="O110" s="272">
        <f t="shared" si="14"/>
        <v>0</v>
      </c>
      <c r="P110" s="272">
        <f t="shared" si="14"/>
        <v>0</v>
      </c>
      <c r="Q110" s="272">
        <f t="shared" si="14"/>
        <v>0</v>
      </c>
      <c r="R110" s="272">
        <f t="shared" si="14"/>
        <v>0</v>
      </c>
      <c r="S110" s="272">
        <f t="shared" si="14"/>
        <v>0</v>
      </c>
      <c r="T110" s="272">
        <f t="shared" si="14"/>
        <v>0</v>
      </c>
      <c r="U110" s="272">
        <f t="shared" si="14"/>
        <v>0</v>
      </c>
      <c r="V110" s="272">
        <f t="shared" si="14"/>
        <v>0</v>
      </c>
      <c r="W110" s="272">
        <f t="shared" si="14"/>
        <v>0</v>
      </c>
      <c r="DA110" s="80"/>
    </row>
    <row r="111" spans="1:105" ht="12" customHeight="1" x14ac:dyDescent="0.25">
      <c r="A111" s="203" t="s">
        <v>191</v>
      </c>
      <c r="B111" s="271">
        <f t="shared" ref="B111:W111" si="15">IF(B$35=0,0,B$35/B$5)</f>
        <v>5.0266200867960034E-2</v>
      </c>
      <c r="C111" s="271">
        <f t="shared" si="15"/>
        <v>4.8112744698474118E-2</v>
      </c>
      <c r="D111" s="271">
        <f t="shared" si="15"/>
        <v>4.6598817157136097E-2</v>
      </c>
      <c r="E111" s="271">
        <f t="shared" si="15"/>
        <v>4.6341495677751858E-2</v>
      </c>
      <c r="F111" s="271">
        <f t="shared" si="15"/>
        <v>4.7334900889144479E-2</v>
      </c>
      <c r="G111" s="271">
        <f t="shared" si="15"/>
        <v>4.69252215575841E-2</v>
      </c>
      <c r="H111" s="271">
        <f t="shared" si="15"/>
        <v>4.5981093850624655E-2</v>
      </c>
      <c r="I111" s="271">
        <f t="shared" si="15"/>
        <v>4.5900142131312237E-2</v>
      </c>
      <c r="J111" s="271">
        <f t="shared" si="15"/>
        <v>4.6883467282276596E-2</v>
      </c>
      <c r="K111" s="271">
        <f t="shared" si="15"/>
        <v>4.5861155335455768E-2</v>
      </c>
      <c r="L111" s="271">
        <f t="shared" si="15"/>
        <v>4.6157336085821378E-2</v>
      </c>
      <c r="M111" s="271">
        <f t="shared" si="15"/>
        <v>4.5145059548243834E-2</v>
      </c>
      <c r="N111" s="271">
        <f t="shared" si="15"/>
        <v>4.4753272623470265E-2</v>
      </c>
      <c r="O111" s="271">
        <f t="shared" si="15"/>
        <v>4.2520976248504622E-2</v>
      </c>
      <c r="P111" s="271">
        <f t="shared" si="15"/>
        <v>4.1469860877519131E-2</v>
      </c>
      <c r="Q111" s="271">
        <f t="shared" si="15"/>
        <v>4.1523065623886635E-2</v>
      </c>
      <c r="R111" s="271">
        <f t="shared" si="15"/>
        <v>4.0544710529071652E-2</v>
      </c>
      <c r="S111" s="271">
        <f t="shared" si="15"/>
        <v>4.0483098798647907E-2</v>
      </c>
      <c r="T111" s="271">
        <f t="shared" si="15"/>
        <v>4.1406655721882436E-2</v>
      </c>
      <c r="U111" s="271">
        <f t="shared" si="15"/>
        <v>4.0077696121781387E-2</v>
      </c>
      <c r="V111" s="271">
        <f t="shared" si="15"/>
        <v>4.1575367447027056E-2</v>
      </c>
      <c r="W111" s="271">
        <f t="shared" si="15"/>
        <v>3.9530884739373696E-2</v>
      </c>
      <c r="DA111" s="79"/>
    </row>
    <row r="112" spans="1:105" ht="12" customHeight="1" x14ac:dyDescent="0.25">
      <c r="A112" s="62" t="s">
        <v>192</v>
      </c>
      <c r="B112" s="272">
        <f t="shared" ref="B112:W112" si="16">IF(B$36=0,0,B$36/B$5)</f>
        <v>1.6696498354639228E-2</v>
      </c>
      <c r="C112" s="272">
        <f t="shared" si="16"/>
        <v>1.7240884741162171E-2</v>
      </c>
      <c r="D112" s="272">
        <f t="shared" si="16"/>
        <v>1.6737426594995577E-2</v>
      </c>
      <c r="E112" s="272">
        <f t="shared" si="16"/>
        <v>1.659737254215795E-2</v>
      </c>
      <c r="F112" s="272">
        <f t="shared" si="16"/>
        <v>1.6821491435897548E-2</v>
      </c>
      <c r="G112" s="272">
        <f t="shared" si="16"/>
        <v>1.6387853705373701E-2</v>
      </c>
      <c r="H112" s="272">
        <f t="shared" si="16"/>
        <v>1.5888198174461337E-2</v>
      </c>
      <c r="I112" s="272">
        <f t="shared" si="16"/>
        <v>1.630795608629635E-2</v>
      </c>
      <c r="J112" s="272">
        <f t="shared" si="16"/>
        <v>1.6971930779844928E-2</v>
      </c>
      <c r="K112" s="272">
        <f t="shared" si="16"/>
        <v>1.6746044151873512E-2</v>
      </c>
      <c r="L112" s="272">
        <f t="shared" si="16"/>
        <v>1.6830195419349617E-2</v>
      </c>
      <c r="M112" s="272">
        <f t="shared" si="16"/>
        <v>1.6711935574475228E-2</v>
      </c>
      <c r="N112" s="272">
        <f t="shared" si="16"/>
        <v>1.6762473077418003E-2</v>
      </c>
      <c r="O112" s="272">
        <f t="shared" si="16"/>
        <v>1.6358431755537323E-2</v>
      </c>
      <c r="P112" s="272">
        <f t="shared" si="16"/>
        <v>1.5962206065433242E-2</v>
      </c>
      <c r="Q112" s="272">
        <f t="shared" si="16"/>
        <v>1.630494346176985E-2</v>
      </c>
      <c r="R112" s="272">
        <f t="shared" si="16"/>
        <v>1.5919849635999132E-2</v>
      </c>
      <c r="S112" s="272">
        <f t="shared" si="16"/>
        <v>1.6094451096502597E-2</v>
      </c>
      <c r="T112" s="272">
        <f t="shared" si="16"/>
        <v>1.5546661927061067E-2</v>
      </c>
      <c r="U112" s="272">
        <f t="shared" si="16"/>
        <v>1.5324785759478377E-2</v>
      </c>
      <c r="V112" s="272">
        <f t="shared" si="16"/>
        <v>1.6598759031373901E-2</v>
      </c>
      <c r="W112" s="272">
        <f t="shared" si="16"/>
        <v>1.5236177736093681E-2</v>
      </c>
      <c r="DA112" s="80"/>
    </row>
    <row r="113" spans="1:105" ht="12" customHeight="1" x14ac:dyDescent="0.25">
      <c r="A113" s="62" t="s">
        <v>197</v>
      </c>
      <c r="B113" s="272">
        <f t="shared" ref="B113:W113" si="17">IF(B$40=0,0,B$40/B$5)</f>
        <v>3.3569702513320809E-2</v>
      </c>
      <c r="C113" s="272">
        <f t="shared" si="17"/>
        <v>3.0871859957311946E-2</v>
      </c>
      <c r="D113" s="272">
        <f t="shared" si="17"/>
        <v>2.9861390562140523E-2</v>
      </c>
      <c r="E113" s="272">
        <f t="shared" si="17"/>
        <v>2.9744123135593908E-2</v>
      </c>
      <c r="F113" s="272">
        <f t="shared" si="17"/>
        <v>3.0513409453246938E-2</v>
      </c>
      <c r="G113" s="272">
        <f t="shared" si="17"/>
        <v>3.0537367852210399E-2</v>
      </c>
      <c r="H113" s="272">
        <f t="shared" si="17"/>
        <v>3.0092895676163321E-2</v>
      </c>
      <c r="I113" s="272">
        <f t="shared" si="17"/>
        <v>2.9592186045015883E-2</v>
      </c>
      <c r="J113" s="272">
        <f t="shared" si="17"/>
        <v>2.9911536502431668E-2</v>
      </c>
      <c r="K113" s="272">
        <f t="shared" si="17"/>
        <v>2.911511118358226E-2</v>
      </c>
      <c r="L113" s="272">
        <f t="shared" si="17"/>
        <v>2.9327140666471761E-2</v>
      </c>
      <c r="M113" s="272">
        <f t="shared" si="17"/>
        <v>2.8433123973768605E-2</v>
      </c>
      <c r="N113" s="272">
        <f t="shared" si="17"/>
        <v>2.7990799546052263E-2</v>
      </c>
      <c r="O113" s="272">
        <f t="shared" si="17"/>
        <v>2.6162544492967302E-2</v>
      </c>
      <c r="P113" s="272">
        <f t="shared" si="17"/>
        <v>2.5507654812085886E-2</v>
      </c>
      <c r="Q113" s="272">
        <f t="shared" si="17"/>
        <v>2.5218122162116784E-2</v>
      </c>
      <c r="R113" s="272">
        <f t="shared" si="17"/>
        <v>2.4624860893072521E-2</v>
      </c>
      <c r="S113" s="272">
        <f t="shared" si="17"/>
        <v>2.4388647702145307E-2</v>
      </c>
      <c r="T113" s="272">
        <f t="shared" si="17"/>
        <v>2.5859993794821366E-2</v>
      </c>
      <c r="U113" s="272">
        <f t="shared" si="17"/>
        <v>2.475291036230301E-2</v>
      </c>
      <c r="V113" s="272">
        <f t="shared" si="17"/>
        <v>2.4976608415653159E-2</v>
      </c>
      <c r="W113" s="272">
        <f t="shared" si="17"/>
        <v>2.4294707003280014E-2</v>
      </c>
      <c r="DA113" s="80"/>
    </row>
    <row r="114" spans="1:105" ht="12" customHeight="1" x14ac:dyDescent="0.25">
      <c r="A114" s="103" t="s">
        <v>209</v>
      </c>
      <c r="B114" s="282">
        <f t="shared" ref="B114:W114" si="18">IF(B$51=0,0,B$51/B$5)</f>
        <v>0</v>
      </c>
      <c r="C114" s="282">
        <f t="shared" si="18"/>
        <v>0</v>
      </c>
      <c r="D114" s="282">
        <f t="shared" si="18"/>
        <v>0</v>
      </c>
      <c r="E114" s="282">
        <f t="shared" si="18"/>
        <v>0</v>
      </c>
      <c r="F114" s="282">
        <f t="shared" si="18"/>
        <v>0</v>
      </c>
      <c r="G114" s="282">
        <f t="shared" si="18"/>
        <v>0</v>
      </c>
      <c r="H114" s="282">
        <f t="shared" si="18"/>
        <v>0</v>
      </c>
      <c r="I114" s="282">
        <f t="shared" si="18"/>
        <v>0</v>
      </c>
      <c r="J114" s="282">
        <f t="shared" si="18"/>
        <v>0</v>
      </c>
      <c r="K114" s="282">
        <f t="shared" si="18"/>
        <v>0</v>
      </c>
      <c r="L114" s="282">
        <f t="shared" si="18"/>
        <v>0</v>
      </c>
      <c r="M114" s="282">
        <f t="shared" si="18"/>
        <v>0</v>
      </c>
      <c r="N114" s="282">
        <f t="shared" si="18"/>
        <v>0</v>
      </c>
      <c r="O114" s="282">
        <f t="shared" si="18"/>
        <v>0</v>
      </c>
      <c r="P114" s="282">
        <f t="shared" si="18"/>
        <v>0</v>
      </c>
      <c r="Q114" s="282">
        <f t="shared" si="18"/>
        <v>0</v>
      </c>
      <c r="R114" s="282">
        <f t="shared" si="18"/>
        <v>0</v>
      </c>
      <c r="S114" s="282">
        <f t="shared" si="18"/>
        <v>0</v>
      </c>
      <c r="T114" s="282">
        <f t="shared" si="18"/>
        <v>0</v>
      </c>
      <c r="U114" s="282">
        <f t="shared" si="18"/>
        <v>0</v>
      </c>
      <c r="V114" s="282">
        <f t="shared" si="18"/>
        <v>0</v>
      </c>
      <c r="W114" s="282">
        <f t="shared" si="18"/>
        <v>0</v>
      </c>
      <c r="DA114" s="104"/>
    </row>
    <row r="115" spans="1:105" ht="12" customHeight="1" x14ac:dyDescent="0.25">
      <c r="A115" s="100" t="s">
        <v>106</v>
      </c>
      <c r="B115" s="283">
        <f t="shared" ref="B115:W115" si="19">IF(B$52=0,0,B$52/B$5)</f>
        <v>0.47683979856160003</v>
      </c>
      <c r="C115" s="283">
        <f t="shared" si="19"/>
        <v>0.48174042472439377</v>
      </c>
      <c r="D115" s="283">
        <f t="shared" si="19"/>
        <v>0.49357293623877402</v>
      </c>
      <c r="E115" s="283">
        <f t="shared" si="19"/>
        <v>0.49331290979377934</v>
      </c>
      <c r="F115" s="283">
        <f t="shared" si="19"/>
        <v>0.50478536767532622</v>
      </c>
      <c r="G115" s="283">
        <f t="shared" si="19"/>
        <v>0.50815570390117615</v>
      </c>
      <c r="H115" s="283">
        <f t="shared" si="19"/>
        <v>0.51608386930714134</v>
      </c>
      <c r="I115" s="283">
        <f t="shared" si="19"/>
        <v>0.52321192684198925</v>
      </c>
      <c r="J115" s="283">
        <f t="shared" si="19"/>
        <v>0.52269812990047171</v>
      </c>
      <c r="K115" s="283">
        <f t="shared" si="19"/>
        <v>0.50907881203456395</v>
      </c>
      <c r="L115" s="283">
        <f t="shared" si="19"/>
        <v>0.5304855059030622</v>
      </c>
      <c r="M115" s="283">
        <f t="shared" si="19"/>
        <v>0.51447885106293745</v>
      </c>
      <c r="N115" s="283">
        <f t="shared" si="19"/>
        <v>0.5133954863763146</v>
      </c>
      <c r="O115" s="283">
        <f t="shared" si="19"/>
        <v>0.53079168175261049</v>
      </c>
      <c r="P115" s="283">
        <f t="shared" si="19"/>
        <v>0.54395137144940586</v>
      </c>
      <c r="Q115" s="283">
        <f t="shared" si="19"/>
        <v>0.53882956565585305</v>
      </c>
      <c r="R115" s="283">
        <f t="shared" si="19"/>
        <v>0.55535068572269985</v>
      </c>
      <c r="S115" s="283">
        <f t="shared" si="19"/>
        <v>0.55979543287944655</v>
      </c>
      <c r="T115" s="283">
        <f t="shared" si="19"/>
        <v>0.54464018181883767</v>
      </c>
      <c r="U115" s="283">
        <f t="shared" si="19"/>
        <v>0.55611440456677153</v>
      </c>
      <c r="V115" s="283">
        <f t="shared" si="19"/>
        <v>0.54340878544425564</v>
      </c>
      <c r="W115" s="283">
        <f t="shared" si="19"/>
        <v>0.56551825103376219</v>
      </c>
      <c r="DA115" s="106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20">SUM(B$118:B$122,B$126:B$127,B$129:B$131,B$124,B$123,B132)</f>
        <v>1.0000000000000002</v>
      </c>
      <c r="C117" s="234">
        <f t="shared" si="20"/>
        <v>1</v>
      </c>
      <c r="D117" s="234">
        <f t="shared" si="20"/>
        <v>1</v>
      </c>
      <c r="E117" s="234">
        <f t="shared" si="20"/>
        <v>1</v>
      </c>
      <c r="F117" s="234">
        <f t="shared" si="20"/>
        <v>0.99999999999999989</v>
      </c>
      <c r="G117" s="234">
        <f t="shared" si="20"/>
        <v>1</v>
      </c>
      <c r="H117" s="234">
        <f t="shared" si="20"/>
        <v>1</v>
      </c>
      <c r="I117" s="234">
        <f t="shared" si="20"/>
        <v>1</v>
      </c>
      <c r="J117" s="234">
        <f t="shared" si="20"/>
        <v>1</v>
      </c>
      <c r="K117" s="234">
        <f t="shared" si="20"/>
        <v>1</v>
      </c>
      <c r="L117" s="234">
        <f t="shared" si="20"/>
        <v>0.99999999999999989</v>
      </c>
      <c r="M117" s="234">
        <f t="shared" si="20"/>
        <v>1</v>
      </c>
      <c r="N117" s="234">
        <f t="shared" si="20"/>
        <v>0.99999999999999978</v>
      </c>
      <c r="O117" s="234">
        <f t="shared" si="20"/>
        <v>1</v>
      </c>
      <c r="P117" s="234">
        <f t="shared" si="20"/>
        <v>1</v>
      </c>
      <c r="Q117" s="234">
        <f t="shared" si="20"/>
        <v>0.99999999999999989</v>
      </c>
      <c r="R117" s="234">
        <f t="shared" si="20"/>
        <v>1</v>
      </c>
      <c r="S117" s="234">
        <f t="shared" si="20"/>
        <v>1</v>
      </c>
      <c r="T117" s="234">
        <f t="shared" si="20"/>
        <v>1</v>
      </c>
      <c r="U117" s="234">
        <f t="shared" si="20"/>
        <v>1</v>
      </c>
      <c r="V117" s="234">
        <f t="shared" si="20"/>
        <v>1</v>
      </c>
      <c r="W117" s="234">
        <f t="shared" si="20"/>
        <v>0.99999999999999989</v>
      </c>
      <c r="DA117" s="95"/>
    </row>
    <row r="118" spans="1:105" ht="12" customHeight="1" x14ac:dyDescent="0.25">
      <c r="A118" s="55" t="s">
        <v>92</v>
      </c>
      <c r="B118" s="268">
        <f t="shared" ref="B118:W118" si="21">IF(B$55=0,0,B$55/B$54)</f>
        <v>0</v>
      </c>
      <c r="C118" s="268">
        <f t="shared" si="21"/>
        <v>0</v>
      </c>
      <c r="D118" s="268">
        <f t="shared" si="21"/>
        <v>0</v>
      </c>
      <c r="E118" s="268">
        <f t="shared" si="21"/>
        <v>0</v>
      </c>
      <c r="F118" s="268">
        <f t="shared" si="21"/>
        <v>0</v>
      </c>
      <c r="G118" s="268">
        <f t="shared" si="21"/>
        <v>0</v>
      </c>
      <c r="H118" s="268">
        <f t="shared" si="21"/>
        <v>0</v>
      </c>
      <c r="I118" s="268">
        <f t="shared" si="21"/>
        <v>0</v>
      </c>
      <c r="J118" s="268">
        <f t="shared" si="21"/>
        <v>0</v>
      </c>
      <c r="K118" s="268">
        <f t="shared" si="21"/>
        <v>0</v>
      </c>
      <c r="L118" s="268">
        <f t="shared" si="21"/>
        <v>0</v>
      </c>
      <c r="M118" s="268">
        <f t="shared" si="21"/>
        <v>0</v>
      </c>
      <c r="N118" s="268">
        <f t="shared" si="21"/>
        <v>0</v>
      </c>
      <c r="O118" s="268">
        <f t="shared" si="21"/>
        <v>0</v>
      </c>
      <c r="P118" s="268">
        <f t="shared" si="21"/>
        <v>0</v>
      </c>
      <c r="Q118" s="268">
        <f t="shared" si="21"/>
        <v>0</v>
      </c>
      <c r="R118" s="268">
        <f t="shared" si="21"/>
        <v>0</v>
      </c>
      <c r="S118" s="268">
        <f t="shared" si="21"/>
        <v>0</v>
      </c>
      <c r="T118" s="268">
        <f t="shared" si="21"/>
        <v>0</v>
      </c>
      <c r="U118" s="268">
        <f t="shared" si="21"/>
        <v>0</v>
      </c>
      <c r="V118" s="268">
        <f t="shared" si="21"/>
        <v>0</v>
      </c>
      <c r="W118" s="268">
        <f t="shared" si="21"/>
        <v>0</v>
      </c>
      <c r="DA118" s="76"/>
    </row>
    <row r="119" spans="1:105" ht="12" customHeight="1" x14ac:dyDescent="0.25">
      <c r="A119" s="202" t="s">
        <v>93</v>
      </c>
      <c r="B119" s="269">
        <f t="shared" ref="B119:W119" si="22">IF(B$56=0,0,B$56/B$54)</f>
        <v>0</v>
      </c>
      <c r="C119" s="269">
        <f t="shared" si="22"/>
        <v>0</v>
      </c>
      <c r="D119" s="269">
        <f t="shared" si="22"/>
        <v>0</v>
      </c>
      <c r="E119" s="269">
        <f t="shared" si="22"/>
        <v>0</v>
      </c>
      <c r="F119" s="269">
        <f t="shared" si="22"/>
        <v>0</v>
      </c>
      <c r="G119" s="269">
        <f t="shared" si="22"/>
        <v>0</v>
      </c>
      <c r="H119" s="269">
        <f t="shared" si="22"/>
        <v>0</v>
      </c>
      <c r="I119" s="269">
        <f t="shared" si="22"/>
        <v>0</v>
      </c>
      <c r="J119" s="269">
        <f t="shared" si="22"/>
        <v>0</v>
      </c>
      <c r="K119" s="269">
        <f t="shared" si="22"/>
        <v>0</v>
      </c>
      <c r="L119" s="269">
        <f t="shared" si="22"/>
        <v>0</v>
      </c>
      <c r="M119" s="269">
        <f t="shared" si="22"/>
        <v>0</v>
      </c>
      <c r="N119" s="269">
        <f t="shared" si="22"/>
        <v>0</v>
      </c>
      <c r="O119" s="269">
        <f t="shared" si="22"/>
        <v>0</v>
      </c>
      <c r="P119" s="269">
        <f t="shared" si="22"/>
        <v>0</v>
      </c>
      <c r="Q119" s="269">
        <f t="shared" si="22"/>
        <v>0</v>
      </c>
      <c r="R119" s="269">
        <f t="shared" si="22"/>
        <v>0</v>
      </c>
      <c r="S119" s="269">
        <f t="shared" si="22"/>
        <v>0</v>
      </c>
      <c r="T119" s="269">
        <f t="shared" si="22"/>
        <v>0</v>
      </c>
      <c r="U119" s="269">
        <f t="shared" si="22"/>
        <v>0</v>
      </c>
      <c r="V119" s="269">
        <f t="shared" si="22"/>
        <v>0</v>
      </c>
      <c r="W119" s="269">
        <f t="shared" si="22"/>
        <v>0</v>
      </c>
      <c r="DA119" s="77"/>
    </row>
    <row r="120" spans="1:105" ht="12" customHeight="1" x14ac:dyDescent="0.25">
      <c r="A120" s="202" t="s">
        <v>94</v>
      </c>
      <c r="B120" s="269">
        <f t="shared" ref="B120:W120" si="23">IF(B$57=0,0,B$57/B$54)</f>
        <v>0</v>
      </c>
      <c r="C120" s="269">
        <f t="shared" si="23"/>
        <v>0</v>
      </c>
      <c r="D120" s="269">
        <f t="shared" si="23"/>
        <v>0</v>
      </c>
      <c r="E120" s="269">
        <f t="shared" si="23"/>
        <v>0</v>
      </c>
      <c r="F120" s="269">
        <f t="shared" si="23"/>
        <v>0</v>
      </c>
      <c r="G120" s="269">
        <f t="shared" si="23"/>
        <v>0</v>
      </c>
      <c r="H120" s="269">
        <f t="shared" si="23"/>
        <v>0</v>
      </c>
      <c r="I120" s="269">
        <f t="shared" si="23"/>
        <v>0</v>
      </c>
      <c r="J120" s="269">
        <f t="shared" si="23"/>
        <v>0</v>
      </c>
      <c r="K120" s="269">
        <f t="shared" si="23"/>
        <v>0</v>
      </c>
      <c r="L120" s="269">
        <f t="shared" si="23"/>
        <v>0</v>
      </c>
      <c r="M120" s="269">
        <f t="shared" si="23"/>
        <v>0</v>
      </c>
      <c r="N120" s="269">
        <f t="shared" si="23"/>
        <v>0</v>
      </c>
      <c r="O120" s="269">
        <f t="shared" si="23"/>
        <v>0</v>
      </c>
      <c r="P120" s="269">
        <f t="shared" si="23"/>
        <v>0</v>
      </c>
      <c r="Q120" s="269">
        <f t="shared" si="23"/>
        <v>0</v>
      </c>
      <c r="R120" s="269">
        <f t="shared" si="23"/>
        <v>0</v>
      </c>
      <c r="S120" s="269">
        <f t="shared" si="23"/>
        <v>0</v>
      </c>
      <c r="T120" s="269">
        <f t="shared" si="23"/>
        <v>0</v>
      </c>
      <c r="U120" s="269">
        <f t="shared" si="23"/>
        <v>0</v>
      </c>
      <c r="V120" s="269">
        <f t="shared" si="23"/>
        <v>0</v>
      </c>
      <c r="W120" s="269">
        <f t="shared" si="23"/>
        <v>0</v>
      </c>
      <c r="DA120" s="77"/>
    </row>
    <row r="121" spans="1:105" ht="12" customHeight="1" x14ac:dyDescent="0.25">
      <c r="A121" s="202" t="s">
        <v>95</v>
      </c>
      <c r="B121" s="269">
        <f t="shared" ref="B121:W121" si="24">IF(B$58=0,0,B$58/B$54)</f>
        <v>0</v>
      </c>
      <c r="C121" s="269">
        <f t="shared" si="24"/>
        <v>0</v>
      </c>
      <c r="D121" s="269">
        <f t="shared" si="24"/>
        <v>0</v>
      </c>
      <c r="E121" s="269">
        <f t="shared" si="24"/>
        <v>0</v>
      </c>
      <c r="F121" s="269">
        <f t="shared" si="24"/>
        <v>0</v>
      </c>
      <c r="G121" s="269">
        <f t="shared" si="24"/>
        <v>0</v>
      </c>
      <c r="H121" s="269">
        <f t="shared" si="24"/>
        <v>0</v>
      </c>
      <c r="I121" s="269">
        <f t="shared" si="24"/>
        <v>0</v>
      </c>
      <c r="J121" s="269">
        <f t="shared" si="24"/>
        <v>0</v>
      </c>
      <c r="K121" s="269">
        <f t="shared" si="24"/>
        <v>0</v>
      </c>
      <c r="L121" s="269">
        <f t="shared" si="24"/>
        <v>0</v>
      </c>
      <c r="M121" s="269">
        <f t="shared" si="24"/>
        <v>0</v>
      </c>
      <c r="N121" s="269">
        <f t="shared" si="24"/>
        <v>0</v>
      </c>
      <c r="O121" s="269">
        <f t="shared" si="24"/>
        <v>0</v>
      </c>
      <c r="P121" s="269">
        <f t="shared" si="24"/>
        <v>0</v>
      </c>
      <c r="Q121" s="269">
        <f t="shared" si="24"/>
        <v>0</v>
      </c>
      <c r="R121" s="269">
        <f t="shared" si="24"/>
        <v>0</v>
      </c>
      <c r="S121" s="269">
        <f t="shared" si="24"/>
        <v>0</v>
      </c>
      <c r="T121" s="269">
        <f t="shared" si="24"/>
        <v>0</v>
      </c>
      <c r="U121" s="269">
        <f t="shared" si="24"/>
        <v>0</v>
      </c>
      <c r="V121" s="269">
        <f t="shared" si="24"/>
        <v>0</v>
      </c>
      <c r="W121" s="269">
        <f t="shared" si="24"/>
        <v>0</v>
      </c>
      <c r="DA121" s="77"/>
    </row>
    <row r="122" spans="1:105" ht="12" customHeight="1" x14ac:dyDescent="0.25">
      <c r="A122" s="56" t="s">
        <v>96</v>
      </c>
      <c r="B122" s="270">
        <f t="shared" ref="B122:W122" si="25">IF(B$59=0,0,B$59/B$54)</f>
        <v>1.4786594881354385E-3</v>
      </c>
      <c r="C122" s="270">
        <f t="shared" si="25"/>
        <v>1.5503875513594072E-3</v>
      </c>
      <c r="D122" s="270">
        <f t="shared" si="25"/>
        <v>1.5364768154191254E-3</v>
      </c>
      <c r="E122" s="270">
        <f t="shared" si="25"/>
        <v>1.5919193387025829E-3</v>
      </c>
      <c r="F122" s="270">
        <f t="shared" si="25"/>
        <v>1.6139565381654451E-3</v>
      </c>
      <c r="G122" s="270">
        <f t="shared" si="25"/>
        <v>1.5584571060659838E-3</v>
      </c>
      <c r="H122" s="270">
        <f t="shared" si="25"/>
        <v>1.4748869844634839E-3</v>
      </c>
      <c r="I122" s="270">
        <f t="shared" si="25"/>
        <v>1.5062304290278526E-3</v>
      </c>
      <c r="J122" s="270">
        <f t="shared" si="25"/>
        <v>1.5523802934656542E-3</v>
      </c>
      <c r="K122" s="270">
        <f t="shared" si="25"/>
        <v>1.601574967971681E-3</v>
      </c>
      <c r="L122" s="270">
        <f t="shared" si="25"/>
        <v>1.5140931746229138E-3</v>
      </c>
      <c r="M122" s="270">
        <f t="shared" si="25"/>
        <v>1.4689280767899745E-3</v>
      </c>
      <c r="N122" s="270">
        <f t="shared" si="25"/>
        <v>1.4799497579146327E-3</v>
      </c>
      <c r="O122" s="270">
        <f t="shared" si="25"/>
        <v>1.5362991136987632E-3</v>
      </c>
      <c r="P122" s="270">
        <f t="shared" si="25"/>
        <v>1.4067345684366976E-3</v>
      </c>
      <c r="Q122" s="270">
        <f t="shared" si="25"/>
        <v>1.4466029783506283E-3</v>
      </c>
      <c r="R122" s="270">
        <f t="shared" si="25"/>
        <v>1.4215323985327447E-3</v>
      </c>
      <c r="S122" s="270">
        <f t="shared" si="25"/>
        <v>1.5029443201725087E-3</v>
      </c>
      <c r="T122" s="270">
        <f t="shared" si="25"/>
        <v>1.4985973237264729E-3</v>
      </c>
      <c r="U122" s="270">
        <f t="shared" si="25"/>
        <v>1.5325696250443029E-3</v>
      </c>
      <c r="V122" s="270">
        <f t="shared" si="25"/>
        <v>1.6115304165994218E-3</v>
      </c>
      <c r="W122" s="270">
        <f t="shared" si="25"/>
        <v>1.5518367992989012E-3</v>
      </c>
      <c r="DA122" s="78"/>
    </row>
    <row r="123" spans="1:105" ht="12" customHeight="1" x14ac:dyDescent="0.25">
      <c r="A123" s="203" t="s">
        <v>222</v>
      </c>
      <c r="B123" s="271">
        <f t="shared" ref="B123:W123" si="26">IF(B$65=0,0,B$65/B$54)</f>
        <v>0.34042868396293563</v>
      </c>
      <c r="C123" s="271">
        <f t="shared" si="26"/>
        <v>0.32112855543915292</v>
      </c>
      <c r="D123" s="271">
        <f t="shared" si="26"/>
        <v>0.31931751220935012</v>
      </c>
      <c r="E123" s="271">
        <f t="shared" si="26"/>
        <v>0.30651728954972685</v>
      </c>
      <c r="F123" s="271">
        <f t="shared" si="26"/>
        <v>0.30001874342153972</v>
      </c>
      <c r="G123" s="271">
        <f t="shared" si="26"/>
        <v>0.30493796196692663</v>
      </c>
      <c r="H123" s="271">
        <f t="shared" si="26"/>
        <v>0.30507871807660147</v>
      </c>
      <c r="I123" s="271">
        <f t="shared" si="26"/>
        <v>0.30477217447084515</v>
      </c>
      <c r="J123" s="271">
        <f t="shared" si="26"/>
        <v>0.30508387373181822</v>
      </c>
      <c r="K123" s="271">
        <f t="shared" si="26"/>
        <v>0.31239479474648807</v>
      </c>
      <c r="L123" s="271">
        <f t="shared" si="26"/>
        <v>0.30355798706114973</v>
      </c>
      <c r="M123" s="271">
        <f t="shared" si="26"/>
        <v>0.32837354533825869</v>
      </c>
      <c r="N123" s="271">
        <f t="shared" si="26"/>
        <v>0.33041109626445703</v>
      </c>
      <c r="O123" s="271">
        <f t="shared" si="26"/>
        <v>0.32930546930760302</v>
      </c>
      <c r="P123" s="271">
        <f t="shared" si="26"/>
        <v>0.33694366298177386</v>
      </c>
      <c r="Q123" s="271">
        <f t="shared" si="26"/>
        <v>0.32669893423522961</v>
      </c>
      <c r="R123" s="271">
        <f t="shared" si="26"/>
        <v>0.32982534532083518</v>
      </c>
      <c r="S123" s="271">
        <f t="shared" si="26"/>
        <v>0.32275409452429799</v>
      </c>
      <c r="T123" s="271">
        <f t="shared" si="26"/>
        <v>0.33035377052067394</v>
      </c>
      <c r="U123" s="271">
        <f t="shared" si="26"/>
        <v>0.33015334852352696</v>
      </c>
      <c r="V123" s="271">
        <f t="shared" si="26"/>
        <v>0.32926264624082452</v>
      </c>
      <c r="W123" s="271">
        <f t="shared" si="26"/>
        <v>0.32853539616545741</v>
      </c>
      <c r="DA123" s="79"/>
    </row>
    <row r="124" spans="1:105" ht="12" customHeight="1" x14ac:dyDescent="0.25">
      <c r="A124" s="203" t="s">
        <v>228</v>
      </c>
      <c r="B124" s="271">
        <f t="shared" ref="B124:W124" si="27">IF(B$71=0,0,B$71/B$54)</f>
        <v>0</v>
      </c>
      <c r="C124" s="271">
        <f t="shared" si="27"/>
        <v>0</v>
      </c>
      <c r="D124" s="271">
        <f t="shared" si="27"/>
        <v>0</v>
      </c>
      <c r="E124" s="271">
        <f t="shared" si="27"/>
        <v>0</v>
      </c>
      <c r="F124" s="271">
        <f t="shared" si="27"/>
        <v>0</v>
      </c>
      <c r="G124" s="271">
        <f t="shared" si="27"/>
        <v>0</v>
      </c>
      <c r="H124" s="271">
        <f t="shared" si="27"/>
        <v>0</v>
      </c>
      <c r="I124" s="271">
        <f t="shared" si="27"/>
        <v>0</v>
      </c>
      <c r="J124" s="271">
        <f t="shared" si="27"/>
        <v>0</v>
      </c>
      <c r="K124" s="271">
        <f t="shared" si="27"/>
        <v>0</v>
      </c>
      <c r="L124" s="271">
        <f t="shared" si="27"/>
        <v>0</v>
      </c>
      <c r="M124" s="271">
        <f t="shared" si="27"/>
        <v>0</v>
      </c>
      <c r="N124" s="271">
        <f t="shared" si="27"/>
        <v>0</v>
      </c>
      <c r="O124" s="271">
        <f t="shared" si="27"/>
        <v>0</v>
      </c>
      <c r="P124" s="271">
        <f t="shared" si="27"/>
        <v>0</v>
      </c>
      <c r="Q124" s="271">
        <f t="shared" si="27"/>
        <v>0</v>
      </c>
      <c r="R124" s="271">
        <f t="shared" si="27"/>
        <v>0</v>
      </c>
      <c r="S124" s="271">
        <f t="shared" si="27"/>
        <v>0</v>
      </c>
      <c r="T124" s="271">
        <f t="shared" si="27"/>
        <v>0</v>
      </c>
      <c r="U124" s="271">
        <f t="shared" si="27"/>
        <v>0</v>
      </c>
      <c r="V124" s="271">
        <f t="shared" si="27"/>
        <v>0</v>
      </c>
      <c r="W124" s="271">
        <f t="shared" si="27"/>
        <v>0</v>
      </c>
      <c r="DA124" s="79"/>
    </row>
    <row r="125" spans="1:105" ht="12" customHeight="1" x14ac:dyDescent="0.25">
      <c r="A125" s="203" t="s">
        <v>181</v>
      </c>
      <c r="B125" s="271">
        <f t="shared" ref="B125:W125" si="28">IF(B$72=0,0,B$72/B$54)</f>
        <v>0.26769303060828692</v>
      </c>
      <c r="C125" s="271">
        <f t="shared" si="28"/>
        <v>0.28284559169756268</v>
      </c>
      <c r="D125" s="271">
        <f t="shared" si="28"/>
        <v>0.28205358523143337</v>
      </c>
      <c r="E125" s="271">
        <f t="shared" si="28"/>
        <v>0.28787881054555708</v>
      </c>
      <c r="F125" s="271">
        <f t="shared" si="28"/>
        <v>0.28954829850910702</v>
      </c>
      <c r="G125" s="271">
        <f t="shared" si="28"/>
        <v>0.27495720042072702</v>
      </c>
      <c r="H125" s="271">
        <f t="shared" si="28"/>
        <v>0.26345618231873252</v>
      </c>
      <c r="I125" s="271">
        <f t="shared" si="28"/>
        <v>0.26441890724051076</v>
      </c>
      <c r="J125" s="271">
        <f t="shared" si="28"/>
        <v>0.26918770184010599</v>
      </c>
      <c r="K125" s="271">
        <f t="shared" si="28"/>
        <v>0.27968261976773096</v>
      </c>
      <c r="L125" s="271">
        <f t="shared" si="28"/>
        <v>0.25847715076807953</v>
      </c>
      <c r="M125" s="271">
        <f t="shared" si="28"/>
        <v>0.25233225721869812</v>
      </c>
      <c r="N125" s="271">
        <f t="shared" si="28"/>
        <v>0.25735529325298356</v>
      </c>
      <c r="O125" s="271">
        <f t="shared" si="28"/>
        <v>0.26398092383174893</v>
      </c>
      <c r="P125" s="271">
        <f t="shared" si="28"/>
        <v>0.25340037864698051</v>
      </c>
      <c r="Q125" s="271">
        <f t="shared" si="28"/>
        <v>0.26575449846728655</v>
      </c>
      <c r="R125" s="271">
        <f t="shared" si="28"/>
        <v>0.25993246408014076</v>
      </c>
      <c r="S125" s="271">
        <f t="shared" si="28"/>
        <v>0.27271225475263677</v>
      </c>
      <c r="T125" s="271">
        <f t="shared" si="28"/>
        <v>0.26880709740150543</v>
      </c>
      <c r="U125" s="271">
        <f t="shared" si="28"/>
        <v>0.27376699829460027</v>
      </c>
      <c r="V125" s="271">
        <f t="shared" si="28"/>
        <v>0.29571949562604549</v>
      </c>
      <c r="W125" s="271">
        <f t="shared" si="28"/>
        <v>0.29064640972368949</v>
      </c>
      <c r="DA125" s="79"/>
    </row>
    <row r="126" spans="1:105" ht="12" customHeight="1" x14ac:dyDescent="0.25">
      <c r="A126" s="62" t="s">
        <v>183</v>
      </c>
      <c r="B126" s="272">
        <f t="shared" ref="B126:W126" si="29">IF(B$73=0,0,B$73/B$54)</f>
        <v>0.26769303060828692</v>
      </c>
      <c r="C126" s="272">
        <f t="shared" si="29"/>
        <v>0.28284559169756268</v>
      </c>
      <c r="D126" s="272">
        <f t="shared" si="29"/>
        <v>0.28205358523143337</v>
      </c>
      <c r="E126" s="272">
        <f t="shared" si="29"/>
        <v>0.28787881054555708</v>
      </c>
      <c r="F126" s="272">
        <f t="shared" si="29"/>
        <v>0.28954829850910702</v>
      </c>
      <c r="G126" s="272">
        <f t="shared" si="29"/>
        <v>0.27495720042072702</v>
      </c>
      <c r="H126" s="272">
        <f t="shared" si="29"/>
        <v>0.26345618231873252</v>
      </c>
      <c r="I126" s="272">
        <f t="shared" si="29"/>
        <v>0.26441890724051076</v>
      </c>
      <c r="J126" s="272">
        <f t="shared" si="29"/>
        <v>0.26918770184010599</v>
      </c>
      <c r="K126" s="272">
        <f t="shared" si="29"/>
        <v>0.27968261976773096</v>
      </c>
      <c r="L126" s="272">
        <f t="shared" si="29"/>
        <v>0.25847715076807953</v>
      </c>
      <c r="M126" s="272">
        <f t="shared" si="29"/>
        <v>0.25233225721869812</v>
      </c>
      <c r="N126" s="272">
        <f t="shared" si="29"/>
        <v>0.25735529325298356</v>
      </c>
      <c r="O126" s="272">
        <f t="shared" si="29"/>
        <v>0.26398092383174893</v>
      </c>
      <c r="P126" s="272">
        <f t="shared" si="29"/>
        <v>0.25340037864698051</v>
      </c>
      <c r="Q126" s="272">
        <f t="shared" si="29"/>
        <v>0.26575449846728655</v>
      </c>
      <c r="R126" s="272">
        <f t="shared" si="29"/>
        <v>0.25993246408014076</v>
      </c>
      <c r="S126" s="272">
        <f t="shared" si="29"/>
        <v>0.27271225475263677</v>
      </c>
      <c r="T126" s="272">
        <f t="shared" si="29"/>
        <v>0.26880709740150543</v>
      </c>
      <c r="U126" s="272">
        <f t="shared" si="29"/>
        <v>0.27376699829460027</v>
      </c>
      <c r="V126" s="272">
        <f t="shared" si="29"/>
        <v>0.29571949562604549</v>
      </c>
      <c r="W126" s="272">
        <f t="shared" si="29"/>
        <v>0.29064640972368949</v>
      </c>
      <c r="DA126" s="80"/>
    </row>
    <row r="127" spans="1:105" ht="12" customHeight="1" x14ac:dyDescent="0.25">
      <c r="A127" s="62" t="s">
        <v>189</v>
      </c>
      <c r="B127" s="272">
        <f t="shared" ref="B127:W127" si="30">IF(B$78=0,0,B$78/B$54)</f>
        <v>0</v>
      </c>
      <c r="C127" s="272">
        <f t="shared" si="30"/>
        <v>0</v>
      </c>
      <c r="D127" s="272">
        <f t="shared" si="30"/>
        <v>0</v>
      </c>
      <c r="E127" s="272">
        <f t="shared" si="30"/>
        <v>0</v>
      </c>
      <c r="F127" s="272">
        <f t="shared" si="30"/>
        <v>0</v>
      </c>
      <c r="G127" s="272">
        <f t="shared" si="30"/>
        <v>0</v>
      </c>
      <c r="H127" s="272">
        <f t="shared" si="30"/>
        <v>0</v>
      </c>
      <c r="I127" s="272">
        <f t="shared" si="30"/>
        <v>0</v>
      </c>
      <c r="J127" s="272">
        <f t="shared" si="30"/>
        <v>0</v>
      </c>
      <c r="K127" s="272">
        <f t="shared" si="30"/>
        <v>0</v>
      </c>
      <c r="L127" s="272">
        <f t="shared" si="30"/>
        <v>0</v>
      </c>
      <c r="M127" s="272">
        <f t="shared" si="30"/>
        <v>0</v>
      </c>
      <c r="N127" s="272">
        <f t="shared" si="30"/>
        <v>0</v>
      </c>
      <c r="O127" s="272">
        <f t="shared" si="30"/>
        <v>0</v>
      </c>
      <c r="P127" s="272">
        <f t="shared" si="30"/>
        <v>0</v>
      </c>
      <c r="Q127" s="272">
        <f t="shared" si="30"/>
        <v>0</v>
      </c>
      <c r="R127" s="272">
        <f t="shared" si="30"/>
        <v>0</v>
      </c>
      <c r="S127" s="272">
        <f t="shared" si="30"/>
        <v>0</v>
      </c>
      <c r="T127" s="272">
        <f t="shared" si="30"/>
        <v>0</v>
      </c>
      <c r="U127" s="272">
        <f t="shared" si="30"/>
        <v>0</v>
      </c>
      <c r="V127" s="272">
        <f t="shared" si="30"/>
        <v>0</v>
      </c>
      <c r="W127" s="272">
        <f t="shared" si="30"/>
        <v>0</v>
      </c>
      <c r="DA127" s="80"/>
    </row>
    <row r="128" spans="1:105" ht="12" customHeight="1" x14ac:dyDescent="0.25">
      <c r="A128" s="203" t="s">
        <v>191</v>
      </c>
      <c r="B128" s="271">
        <f t="shared" ref="B128:W128" si="31">IF(B$79=0,0,B$79/B$54)</f>
        <v>0.18371302356613975</v>
      </c>
      <c r="C128" s="271">
        <f t="shared" si="31"/>
        <v>0.17784105669309441</v>
      </c>
      <c r="D128" s="271">
        <f t="shared" si="31"/>
        <v>0.17503952235147721</v>
      </c>
      <c r="E128" s="271">
        <f t="shared" si="31"/>
        <v>0.17828689989550972</v>
      </c>
      <c r="F128" s="271">
        <f t="shared" si="31"/>
        <v>0.17984922983829635</v>
      </c>
      <c r="G128" s="271">
        <f t="shared" si="31"/>
        <v>0.17839761703097318</v>
      </c>
      <c r="H128" s="271">
        <f t="shared" si="31"/>
        <v>0.1804285768000389</v>
      </c>
      <c r="I128" s="271">
        <f t="shared" si="31"/>
        <v>0.17620989660208278</v>
      </c>
      <c r="J128" s="271">
        <f t="shared" si="31"/>
        <v>0.1768811358246162</v>
      </c>
      <c r="K128" s="271">
        <f t="shared" si="31"/>
        <v>0.17770872562184045</v>
      </c>
      <c r="L128" s="271">
        <f t="shared" si="31"/>
        <v>0.1931955417316702</v>
      </c>
      <c r="M128" s="271">
        <f t="shared" si="31"/>
        <v>0.17073749439886124</v>
      </c>
      <c r="N128" s="271">
        <f t="shared" si="31"/>
        <v>0.16601866648494601</v>
      </c>
      <c r="O128" s="271">
        <f t="shared" si="31"/>
        <v>0.15303232182535872</v>
      </c>
      <c r="P128" s="271">
        <f t="shared" si="31"/>
        <v>0.15250224780142407</v>
      </c>
      <c r="Q128" s="271">
        <f t="shared" si="31"/>
        <v>0.14561145486111599</v>
      </c>
      <c r="R128" s="271">
        <f t="shared" si="31"/>
        <v>0.14417261815180185</v>
      </c>
      <c r="S128" s="271">
        <f t="shared" si="31"/>
        <v>0.1463951769646526</v>
      </c>
      <c r="T128" s="271">
        <f t="shared" si="31"/>
        <v>0.15233851520570396</v>
      </c>
      <c r="U128" s="271">
        <f t="shared" si="31"/>
        <v>0.1489296239568621</v>
      </c>
      <c r="V128" s="271">
        <f t="shared" si="31"/>
        <v>0.15403455850211398</v>
      </c>
      <c r="W128" s="271">
        <f t="shared" si="31"/>
        <v>0.15773464881941948</v>
      </c>
      <c r="DA128" s="79"/>
    </row>
    <row r="129" spans="1:105" ht="12" customHeight="1" x14ac:dyDescent="0.25">
      <c r="A129" s="62" t="s">
        <v>192</v>
      </c>
      <c r="B129" s="272">
        <f t="shared" ref="B129:W129" si="32">IF(B$80=0,0,B$80/B$54)</f>
        <v>6.8045653468024755E-2</v>
      </c>
      <c r="C129" s="272">
        <f t="shared" si="32"/>
        <v>7.1650679273836226E-2</v>
      </c>
      <c r="D129" s="272">
        <f t="shared" si="32"/>
        <v>7.0698274892191298E-2</v>
      </c>
      <c r="E129" s="272">
        <f t="shared" si="32"/>
        <v>7.2962614051256272E-2</v>
      </c>
      <c r="F129" s="272">
        <f t="shared" si="32"/>
        <v>7.3666609098658659E-2</v>
      </c>
      <c r="G129" s="272">
        <f t="shared" si="32"/>
        <v>7.1221064789873487E-2</v>
      </c>
      <c r="H129" s="272">
        <f t="shared" si="32"/>
        <v>6.8000490066833397E-2</v>
      </c>
      <c r="I129" s="272">
        <f t="shared" si="32"/>
        <v>6.9444028997580509E-2</v>
      </c>
      <c r="J129" s="272">
        <f t="shared" si="32"/>
        <v>7.1508117650300351E-2</v>
      </c>
      <c r="K129" s="272">
        <f t="shared" si="32"/>
        <v>7.3438160754142542E-2</v>
      </c>
      <c r="L129" s="272">
        <f t="shared" si="32"/>
        <v>6.9987791374954825E-2</v>
      </c>
      <c r="M129" s="272">
        <f t="shared" si="32"/>
        <v>6.8029910258084386E-2</v>
      </c>
      <c r="N129" s="272">
        <f t="shared" si="32"/>
        <v>6.9100795068304591E-2</v>
      </c>
      <c r="O129" s="272">
        <f t="shared" si="32"/>
        <v>7.1417200901742015E-2</v>
      </c>
      <c r="P129" s="272">
        <f t="shared" si="32"/>
        <v>6.8993090415823716E-2</v>
      </c>
      <c r="Q129" s="272">
        <f t="shared" si="32"/>
        <v>7.2335816365007535E-2</v>
      </c>
      <c r="R129" s="272">
        <f t="shared" si="32"/>
        <v>7.0819743690475376E-2</v>
      </c>
      <c r="S129" s="272">
        <f t="shared" si="32"/>
        <v>7.4712804876026218E-2</v>
      </c>
      <c r="T129" s="272">
        <f t="shared" si="32"/>
        <v>7.4229977917690537E-2</v>
      </c>
      <c r="U129" s="272">
        <f t="shared" si="32"/>
        <v>7.5741778353366929E-2</v>
      </c>
      <c r="V129" s="272">
        <f t="shared" si="32"/>
        <v>8.0994531099801578E-2</v>
      </c>
      <c r="W129" s="272">
        <f t="shared" si="32"/>
        <v>7.934979862837685E-2</v>
      </c>
      <c r="DA129" s="80"/>
    </row>
    <row r="130" spans="1:105" ht="12" customHeight="1" x14ac:dyDescent="0.25">
      <c r="A130" s="62" t="s">
        <v>197</v>
      </c>
      <c r="B130" s="272">
        <f t="shared" ref="B130:W130" si="33">IF(B$84=0,0,B$84/B$54)</f>
        <v>0.11566737009811501</v>
      </c>
      <c r="C130" s="272">
        <f t="shared" si="33"/>
        <v>0.10619037741925816</v>
      </c>
      <c r="D130" s="272">
        <f t="shared" si="33"/>
        <v>0.1043412474592859</v>
      </c>
      <c r="E130" s="272">
        <f t="shared" si="33"/>
        <v>0.10532428584425345</v>
      </c>
      <c r="F130" s="272">
        <f t="shared" si="33"/>
        <v>0.1061826207396377</v>
      </c>
      <c r="G130" s="272">
        <f t="shared" si="33"/>
        <v>0.10717655224109969</v>
      </c>
      <c r="H130" s="272">
        <f t="shared" si="33"/>
        <v>0.11242808673320551</v>
      </c>
      <c r="I130" s="272">
        <f t="shared" si="33"/>
        <v>0.10676586760450228</v>
      </c>
      <c r="J130" s="272">
        <f t="shared" si="33"/>
        <v>0.10537301817431585</v>
      </c>
      <c r="K130" s="272">
        <f t="shared" si="33"/>
        <v>0.10427056486769794</v>
      </c>
      <c r="L130" s="272">
        <f t="shared" si="33"/>
        <v>0.12320775035671537</v>
      </c>
      <c r="M130" s="272">
        <f t="shared" si="33"/>
        <v>0.10270758414077684</v>
      </c>
      <c r="N130" s="272">
        <f t="shared" si="33"/>
        <v>9.6917871416641418E-2</v>
      </c>
      <c r="O130" s="272">
        <f t="shared" si="33"/>
        <v>8.1615120923616696E-2</v>
      </c>
      <c r="P130" s="272">
        <f t="shared" si="33"/>
        <v>8.3509157385600344E-2</v>
      </c>
      <c r="Q130" s="272">
        <f t="shared" si="33"/>
        <v>7.3275638496108464E-2</v>
      </c>
      <c r="R130" s="272">
        <f t="shared" si="33"/>
        <v>7.3352874461326448E-2</v>
      </c>
      <c r="S130" s="272">
        <f t="shared" si="33"/>
        <v>7.1682372088626364E-2</v>
      </c>
      <c r="T130" s="272">
        <f t="shared" si="33"/>
        <v>7.810853728801341E-2</v>
      </c>
      <c r="U130" s="272">
        <f t="shared" si="33"/>
        <v>7.3187845603495172E-2</v>
      </c>
      <c r="V130" s="272">
        <f t="shared" si="33"/>
        <v>7.3040027402312399E-2</v>
      </c>
      <c r="W130" s="272">
        <f t="shared" si="33"/>
        <v>7.8384850191042618E-2</v>
      </c>
      <c r="DA130" s="80"/>
    </row>
    <row r="131" spans="1:105" ht="12" customHeight="1" x14ac:dyDescent="0.25">
      <c r="A131" s="103" t="s">
        <v>209</v>
      </c>
      <c r="B131" s="282">
        <f t="shared" ref="B131:W131" si="34">IF(B$95=0,0,B$95/B$54)</f>
        <v>0</v>
      </c>
      <c r="C131" s="282">
        <f t="shared" si="34"/>
        <v>0</v>
      </c>
      <c r="D131" s="282">
        <f t="shared" si="34"/>
        <v>0</v>
      </c>
      <c r="E131" s="282">
        <f t="shared" si="34"/>
        <v>0</v>
      </c>
      <c r="F131" s="282">
        <f t="shared" si="34"/>
        <v>0</v>
      </c>
      <c r="G131" s="282">
        <f t="shared" si="34"/>
        <v>0</v>
      </c>
      <c r="H131" s="282">
        <f t="shared" si="34"/>
        <v>0</v>
      </c>
      <c r="I131" s="282">
        <f t="shared" si="34"/>
        <v>0</v>
      </c>
      <c r="J131" s="282">
        <f t="shared" si="34"/>
        <v>0</v>
      </c>
      <c r="K131" s="282">
        <f t="shared" si="34"/>
        <v>0</v>
      </c>
      <c r="L131" s="282">
        <f t="shared" si="34"/>
        <v>0</v>
      </c>
      <c r="M131" s="282">
        <f t="shared" si="34"/>
        <v>0</v>
      </c>
      <c r="N131" s="282">
        <f t="shared" si="34"/>
        <v>0</v>
      </c>
      <c r="O131" s="282">
        <f t="shared" si="34"/>
        <v>0</v>
      </c>
      <c r="P131" s="282">
        <f t="shared" si="34"/>
        <v>0</v>
      </c>
      <c r="Q131" s="282">
        <f t="shared" si="34"/>
        <v>0</v>
      </c>
      <c r="R131" s="282">
        <f t="shared" si="34"/>
        <v>0</v>
      </c>
      <c r="S131" s="282">
        <f t="shared" si="34"/>
        <v>0</v>
      </c>
      <c r="T131" s="282">
        <f t="shared" si="34"/>
        <v>0</v>
      </c>
      <c r="U131" s="282">
        <f t="shared" si="34"/>
        <v>0</v>
      </c>
      <c r="V131" s="282">
        <f t="shared" si="34"/>
        <v>0</v>
      </c>
      <c r="W131" s="282">
        <f t="shared" si="34"/>
        <v>0</v>
      </c>
      <c r="DA131" s="104"/>
    </row>
    <row r="132" spans="1:105" ht="12" customHeight="1" x14ac:dyDescent="0.25">
      <c r="A132" s="100" t="s">
        <v>106</v>
      </c>
      <c r="B132" s="283">
        <f t="shared" ref="B132:W132" si="35">IF(B$96=0,0,B$96/B$54)</f>
        <v>0.20668660237450234</v>
      </c>
      <c r="C132" s="283">
        <f t="shared" si="35"/>
        <v>0.21663440861883063</v>
      </c>
      <c r="D132" s="283">
        <f t="shared" si="35"/>
        <v>0.22205290339232017</v>
      </c>
      <c r="E132" s="283">
        <f t="shared" si="35"/>
        <v>0.22572508067050373</v>
      </c>
      <c r="F132" s="283">
        <f t="shared" si="35"/>
        <v>0.22896977169289143</v>
      </c>
      <c r="G132" s="283">
        <f t="shared" si="35"/>
        <v>0.2401487634753072</v>
      </c>
      <c r="H132" s="283">
        <f t="shared" si="35"/>
        <v>0.24956163582016366</v>
      </c>
      <c r="I132" s="283">
        <f t="shared" si="35"/>
        <v>0.25309279125753337</v>
      </c>
      <c r="J132" s="283">
        <f t="shared" si="35"/>
        <v>0.2472949083099939</v>
      </c>
      <c r="K132" s="283">
        <f t="shared" si="35"/>
        <v>0.22861228489596888</v>
      </c>
      <c r="L132" s="283">
        <f t="shared" si="35"/>
        <v>0.24325522726447757</v>
      </c>
      <c r="M132" s="283">
        <f t="shared" si="35"/>
        <v>0.24708777496739207</v>
      </c>
      <c r="N132" s="283">
        <f t="shared" si="35"/>
        <v>0.24473499423969861</v>
      </c>
      <c r="O132" s="283">
        <f t="shared" si="35"/>
        <v>0.25214498592159051</v>
      </c>
      <c r="P132" s="283">
        <f t="shared" si="35"/>
        <v>0.25574697600138485</v>
      </c>
      <c r="Q132" s="283">
        <f t="shared" si="35"/>
        <v>0.26048850945801705</v>
      </c>
      <c r="R132" s="283">
        <f t="shared" si="35"/>
        <v>0.26464804004868953</v>
      </c>
      <c r="S132" s="283">
        <f t="shared" si="35"/>
        <v>0.25663552943824008</v>
      </c>
      <c r="T132" s="283">
        <f t="shared" si="35"/>
        <v>0.24700201954839027</v>
      </c>
      <c r="U132" s="283">
        <f t="shared" si="35"/>
        <v>0.24561745959996634</v>
      </c>
      <c r="V132" s="283">
        <f t="shared" si="35"/>
        <v>0.21937176921441659</v>
      </c>
      <c r="W132" s="283">
        <f t="shared" si="35"/>
        <v>0.22153170849213469</v>
      </c>
      <c r="DA132" s="106"/>
    </row>
    <row r="133" spans="1:105" ht="12" customHeight="1" x14ac:dyDescent="0.25">
      <c r="A133" s="6"/>
    </row>
    <row r="134" spans="1:105" ht="15" customHeight="1" x14ac:dyDescent="0.25">
      <c r="A134" s="32" t="s">
        <v>432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433</v>
      </c>
      <c r="B136" s="274">
        <f>IF(B$5=0,0,(B$5-B$52)/ISI_fec!B$5)</f>
        <v>3.6465245484173878</v>
      </c>
      <c r="C136" s="274">
        <f>IF(C$5=0,0,(C$5-C$52)/ISI_fec!C$5)</f>
        <v>3.5313381646747071</v>
      </c>
      <c r="D136" s="274">
        <f>IF(D$5=0,0,(D$5-D$52)/ISI_fec!D$5)</f>
        <v>3.5454984330036132</v>
      </c>
      <c r="E136" s="274">
        <f>IF(E$5=0,0,(E$5-E$52)/ISI_fec!E$5)</f>
        <v>3.5378557802105219</v>
      </c>
      <c r="F136" s="274">
        <f>IF(F$5=0,0,(F$5-F$52)/ISI_fec!F$5)</f>
        <v>3.5013754104573942</v>
      </c>
      <c r="G136" s="274">
        <f>IF(G$5=0,0,(G$5-G$52)/ISI_fec!G$5)</f>
        <v>3.4653339218321997</v>
      </c>
      <c r="H136" s="274">
        <f>IF(H$5=0,0,(H$5-H$52)/ISI_fec!H$5)</f>
        <v>3.474929885580321</v>
      </c>
      <c r="I136" s="274">
        <f>IF(I$5=0,0,(I$5-I$52)/ISI_fec!I$5)</f>
        <v>3.3944096327120161</v>
      </c>
      <c r="J136" s="274">
        <f>IF(J$5=0,0,(J$5-J$52)/ISI_fec!J$5)</f>
        <v>3.3712671204427469</v>
      </c>
      <c r="K136" s="274">
        <f>IF(K$5=0,0,(K$5-K$52)/ISI_fec!K$5)</f>
        <v>3.3095796322983047</v>
      </c>
      <c r="L136" s="274">
        <f>IF(L$5=0,0,(L$5-L$52)/ISI_fec!L$5)</f>
        <v>3.2571244260256718</v>
      </c>
      <c r="M136" s="274">
        <f>IF(M$5=0,0,(M$5-M$52)/ISI_fec!M$5)</f>
        <v>3.1804669169007025</v>
      </c>
      <c r="N136" s="274">
        <f>IF(N$5=0,0,(N$5-N$52)/ISI_fec!N$5)</f>
        <v>3.1427761546789368</v>
      </c>
      <c r="O136" s="274">
        <f>IF(O$5=0,0,(O$5-O$52)/ISI_fec!O$5)</f>
        <v>3.1359229830411324</v>
      </c>
      <c r="P136" s="274">
        <f>IF(P$5=0,0,(P$5-P$52)/ISI_fec!P$5)</f>
        <v>3.1122912356740495</v>
      </c>
      <c r="Q136" s="274">
        <f>IF(Q$5=0,0,(Q$5-Q$52)/ISI_fec!Q$5)</f>
        <v>3.1493864411828985</v>
      </c>
      <c r="R136" s="274">
        <f>IF(R$5=0,0,(R$5-R$52)/ISI_fec!R$5)</f>
        <v>3.0344358727717609</v>
      </c>
      <c r="S136" s="274">
        <f>IF(S$5=0,0,(S$5-S$52)/ISI_fec!S$5)</f>
        <v>3.0801830327626254</v>
      </c>
      <c r="T136" s="274">
        <f>IF(T$5=0,0,(T$5-T$52)/ISI_fec!T$5)</f>
        <v>3.2105030155064047</v>
      </c>
      <c r="U136" s="274">
        <f>IF(U$5=0,0,(U$5-U$52)/ISI_fec!U$5)</f>
        <v>3.1350701476141123</v>
      </c>
      <c r="V136" s="274">
        <f>IF(V$5=0,0,(V$5-V$52)/ISI_fec!V$5)</f>
        <v>3.1333978148981632</v>
      </c>
      <c r="W136" s="274">
        <f>IF(W$5=0,0,(W$5-W$52)/ISI_fec!W$5)</f>
        <v>3.1143008335494744</v>
      </c>
      <c r="DA136" s="111"/>
    </row>
    <row r="137" spans="1:105" ht="12" customHeight="1" x14ac:dyDescent="0.25">
      <c r="A137" s="55" t="s">
        <v>92</v>
      </c>
      <c r="B137" s="275">
        <f>IF(B$6=0,0,B$6/ISI_fec!B$6)</f>
        <v>0</v>
      </c>
      <c r="C137" s="275">
        <f>IF(C$6=0,0,C$6/ISI_fec!C$6)</f>
        <v>0</v>
      </c>
      <c r="D137" s="275">
        <f>IF(D$6=0,0,D$6/ISI_fec!D$6)</f>
        <v>0</v>
      </c>
      <c r="E137" s="275">
        <f>IF(E$6=0,0,E$6/ISI_fec!E$6)</f>
        <v>0</v>
      </c>
      <c r="F137" s="275">
        <f>IF(F$6=0,0,F$6/ISI_fec!F$6)</f>
        <v>0</v>
      </c>
      <c r="G137" s="275">
        <f>IF(G$6=0,0,G$6/ISI_fec!G$6)</f>
        <v>0</v>
      </c>
      <c r="H137" s="275">
        <f>IF(H$6=0,0,H$6/ISI_fec!H$6)</f>
        <v>0</v>
      </c>
      <c r="I137" s="275">
        <f>IF(I$6=0,0,I$6/ISI_fec!I$6)</f>
        <v>0</v>
      </c>
      <c r="J137" s="275">
        <f>IF(J$6=0,0,J$6/ISI_fec!J$6)</f>
        <v>0</v>
      </c>
      <c r="K137" s="275">
        <f>IF(K$6=0,0,K$6/ISI_fec!K$6)</f>
        <v>0</v>
      </c>
      <c r="L137" s="275">
        <f>IF(L$6=0,0,L$6/ISI_fec!L$6)</f>
        <v>0</v>
      </c>
      <c r="M137" s="275">
        <f>IF(M$6=0,0,M$6/ISI_fec!M$6)</f>
        <v>0</v>
      </c>
      <c r="N137" s="275">
        <f>IF(N$6=0,0,N$6/ISI_fec!N$6)</f>
        <v>0</v>
      </c>
      <c r="O137" s="275">
        <f>IF(O$6=0,0,O$6/ISI_fec!O$6)</f>
        <v>0</v>
      </c>
      <c r="P137" s="275">
        <f>IF(P$6=0,0,P$6/ISI_fec!P$6)</f>
        <v>0</v>
      </c>
      <c r="Q137" s="275">
        <f>IF(Q$6=0,0,Q$6/ISI_fec!Q$6)</f>
        <v>0</v>
      </c>
      <c r="R137" s="275">
        <f>IF(R$6=0,0,R$6/ISI_fec!R$6)</f>
        <v>0</v>
      </c>
      <c r="S137" s="275">
        <f>IF(S$6=0,0,S$6/ISI_fec!S$6)</f>
        <v>0</v>
      </c>
      <c r="T137" s="275">
        <f>IF(T$6=0,0,T$6/ISI_fec!T$6)</f>
        <v>0</v>
      </c>
      <c r="U137" s="275">
        <f>IF(U$6=0,0,U$6/ISI_fec!U$6)</f>
        <v>0</v>
      </c>
      <c r="V137" s="275">
        <f>IF(V$6=0,0,V$6/ISI_fec!V$6)</f>
        <v>0</v>
      </c>
      <c r="W137" s="275">
        <f>IF(W$6=0,0,W$6/ISI_fec!W$6)</f>
        <v>0</v>
      </c>
      <c r="DA137" s="76"/>
    </row>
    <row r="138" spans="1:105" ht="12" customHeight="1" x14ac:dyDescent="0.25">
      <c r="A138" s="202" t="s">
        <v>93</v>
      </c>
      <c r="B138" s="276">
        <f>IF(B$7=0,0,B$7/ISI_fec!B$7)</f>
        <v>0</v>
      </c>
      <c r="C138" s="276">
        <f>IF(C$7=0,0,C$7/ISI_fec!C$7)</f>
        <v>0</v>
      </c>
      <c r="D138" s="276">
        <f>IF(D$7=0,0,D$7/ISI_fec!D$7)</f>
        <v>0</v>
      </c>
      <c r="E138" s="276">
        <f>IF(E$7=0,0,E$7/ISI_fec!E$7)</f>
        <v>0</v>
      </c>
      <c r="F138" s="276">
        <f>IF(F$7=0,0,F$7/ISI_fec!F$7)</f>
        <v>0</v>
      </c>
      <c r="G138" s="276">
        <f>IF(G$7=0,0,G$7/ISI_fec!G$7)</f>
        <v>0</v>
      </c>
      <c r="H138" s="276">
        <f>IF(H$7=0,0,H$7/ISI_fec!H$7)</f>
        <v>0</v>
      </c>
      <c r="I138" s="276">
        <f>IF(I$7=0,0,I$7/ISI_fec!I$7)</f>
        <v>0</v>
      </c>
      <c r="J138" s="276">
        <f>IF(J$7=0,0,J$7/ISI_fec!J$7)</f>
        <v>0</v>
      </c>
      <c r="K138" s="276">
        <f>IF(K$7=0,0,K$7/ISI_fec!K$7)</f>
        <v>0</v>
      </c>
      <c r="L138" s="276">
        <f>IF(L$7=0,0,L$7/ISI_fec!L$7)</f>
        <v>0</v>
      </c>
      <c r="M138" s="276">
        <f>IF(M$7=0,0,M$7/ISI_fec!M$7)</f>
        <v>0</v>
      </c>
      <c r="N138" s="276">
        <f>IF(N$7=0,0,N$7/ISI_fec!N$7)</f>
        <v>0</v>
      </c>
      <c r="O138" s="276">
        <f>IF(O$7=0,0,O$7/ISI_fec!O$7)</f>
        <v>0</v>
      </c>
      <c r="P138" s="276">
        <f>IF(P$7=0,0,P$7/ISI_fec!P$7)</f>
        <v>0</v>
      </c>
      <c r="Q138" s="276">
        <f>IF(Q$7=0,0,Q$7/ISI_fec!Q$7)</f>
        <v>0</v>
      </c>
      <c r="R138" s="276">
        <f>IF(R$7=0,0,R$7/ISI_fec!R$7)</f>
        <v>0</v>
      </c>
      <c r="S138" s="276">
        <f>IF(S$7=0,0,S$7/ISI_fec!S$7)</f>
        <v>0</v>
      </c>
      <c r="T138" s="276">
        <f>IF(T$7=0,0,T$7/ISI_fec!T$7)</f>
        <v>0</v>
      </c>
      <c r="U138" s="276">
        <f>IF(U$7=0,0,U$7/ISI_fec!U$7)</f>
        <v>0</v>
      </c>
      <c r="V138" s="276">
        <f>IF(V$7=0,0,V$7/ISI_fec!V$7)</f>
        <v>0</v>
      </c>
      <c r="W138" s="276">
        <f>IF(W$7=0,0,W$7/ISI_fec!W$7)</f>
        <v>0</v>
      </c>
      <c r="DA138" s="77"/>
    </row>
    <row r="139" spans="1:105" ht="12" customHeight="1" x14ac:dyDescent="0.25">
      <c r="A139" s="202" t="s">
        <v>94</v>
      </c>
      <c r="B139" s="276">
        <f>IF(B$8=0,0,B$8/ISI_fec!B$8)</f>
        <v>0</v>
      </c>
      <c r="C139" s="276">
        <f>IF(C$8=0,0,C$8/ISI_fec!C$8)</f>
        <v>0</v>
      </c>
      <c r="D139" s="276">
        <f>IF(D$8=0,0,D$8/ISI_fec!D$8)</f>
        <v>0</v>
      </c>
      <c r="E139" s="276">
        <f>IF(E$8=0,0,E$8/ISI_fec!E$8)</f>
        <v>0</v>
      </c>
      <c r="F139" s="276">
        <f>IF(F$8=0,0,F$8/ISI_fec!F$8)</f>
        <v>0</v>
      </c>
      <c r="G139" s="276">
        <f>IF(G$8=0,0,G$8/ISI_fec!G$8)</f>
        <v>0</v>
      </c>
      <c r="H139" s="276">
        <f>IF(H$8=0,0,H$8/ISI_fec!H$8)</f>
        <v>0</v>
      </c>
      <c r="I139" s="276">
        <f>IF(I$8=0,0,I$8/ISI_fec!I$8)</f>
        <v>0</v>
      </c>
      <c r="J139" s="276">
        <f>IF(J$8=0,0,J$8/ISI_fec!J$8)</f>
        <v>0</v>
      </c>
      <c r="K139" s="276">
        <f>IF(K$8=0,0,K$8/ISI_fec!K$8)</f>
        <v>0</v>
      </c>
      <c r="L139" s="276">
        <f>IF(L$8=0,0,L$8/ISI_fec!L$8)</f>
        <v>0</v>
      </c>
      <c r="M139" s="276">
        <f>IF(M$8=0,0,M$8/ISI_fec!M$8)</f>
        <v>0</v>
      </c>
      <c r="N139" s="276">
        <f>IF(N$8=0,0,N$8/ISI_fec!N$8)</f>
        <v>0</v>
      </c>
      <c r="O139" s="276">
        <f>IF(O$8=0,0,O$8/ISI_fec!O$8)</f>
        <v>0</v>
      </c>
      <c r="P139" s="276">
        <f>IF(P$8=0,0,P$8/ISI_fec!P$8)</f>
        <v>0</v>
      </c>
      <c r="Q139" s="276">
        <f>IF(Q$8=0,0,Q$8/ISI_fec!Q$8)</f>
        <v>0</v>
      </c>
      <c r="R139" s="276">
        <f>IF(R$8=0,0,R$8/ISI_fec!R$8)</f>
        <v>0</v>
      </c>
      <c r="S139" s="276">
        <f>IF(S$8=0,0,S$8/ISI_fec!S$8)</f>
        <v>0</v>
      </c>
      <c r="T139" s="276">
        <f>IF(T$8=0,0,T$8/ISI_fec!T$8)</f>
        <v>0</v>
      </c>
      <c r="U139" s="276">
        <f>IF(U$8=0,0,U$8/ISI_fec!U$8)</f>
        <v>0</v>
      </c>
      <c r="V139" s="276">
        <f>IF(V$8=0,0,V$8/ISI_fec!V$8)</f>
        <v>0</v>
      </c>
      <c r="W139" s="276">
        <f>IF(W$8=0,0,W$8/ISI_fec!W$8)</f>
        <v>0</v>
      </c>
      <c r="DA139" s="77"/>
    </row>
    <row r="140" spans="1:105" ht="12" customHeight="1" x14ac:dyDescent="0.25">
      <c r="A140" s="202" t="s">
        <v>95</v>
      </c>
      <c r="B140" s="276">
        <f>IF(B$9=0,0,B$9/ISI_fec!B$9)</f>
        <v>0</v>
      </c>
      <c r="C140" s="276">
        <f>IF(C$9=0,0,C$9/ISI_fec!C$9)</f>
        <v>0</v>
      </c>
      <c r="D140" s="276">
        <f>IF(D$9=0,0,D$9/ISI_fec!D$9)</f>
        <v>0</v>
      </c>
      <c r="E140" s="276">
        <f>IF(E$9=0,0,E$9/ISI_fec!E$9)</f>
        <v>0</v>
      </c>
      <c r="F140" s="276">
        <f>IF(F$9=0,0,F$9/ISI_fec!F$9)</f>
        <v>0</v>
      </c>
      <c r="G140" s="276">
        <f>IF(G$9=0,0,G$9/ISI_fec!G$9)</f>
        <v>0</v>
      </c>
      <c r="H140" s="276">
        <f>IF(H$9=0,0,H$9/ISI_fec!H$9)</f>
        <v>0</v>
      </c>
      <c r="I140" s="276">
        <f>IF(I$9=0,0,I$9/ISI_fec!I$9)</f>
        <v>0</v>
      </c>
      <c r="J140" s="276">
        <f>IF(J$9=0,0,J$9/ISI_fec!J$9)</f>
        <v>0</v>
      </c>
      <c r="K140" s="276">
        <f>IF(K$9=0,0,K$9/ISI_fec!K$9)</f>
        <v>0</v>
      </c>
      <c r="L140" s="276">
        <f>IF(L$9=0,0,L$9/ISI_fec!L$9)</f>
        <v>0</v>
      </c>
      <c r="M140" s="276">
        <f>IF(M$9=0,0,M$9/ISI_fec!M$9)</f>
        <v>0</v>
      </c>
      <c r="N140" s="276">
        <f>IF(N$9=0,0,N$9/ISI_fec!N$9)</f>
        <v>0</v>
      </c>
      <c r="O140" s="276">
        <f>IF(O$9=0,0,O$9/ISI_fec!O$9)</f>
        <v>0</v>
      </c>
      <c r="P140" s="276">
        <f>IF(P$9=0,0,P$9/ISI_fec!P$9)</f>
        <v>0</v>
      </c>
      <c r="Q140" s="276">
        <f>IF(Q$9=0,0,Q$9/ISI_fec!Q$9)</f>
        <v>0</v>
      </c>
      <c r="R140" s="276">
        <f>IF(R$9=0,0,R$9/ISI_fec!R$9)</f>
        <v>0</v>
      </c>
      <c r="S140" s="276">
        <f>IF(S$9=0,0,S$9/ISI_fec!S$9)</f>
        <v>0</v>
      </c>
      <c r="T140" s="276">
        <f>IF(T$9=0,0,T$9/ISI_fec!T$9)</f>
        <v>0</v>
      </c>
      <c r="U140" s="276">
        <f>IF(U$9=0,0,U$9/ISI_fec!U$9)</f>
        <v>0</v>
      </c>
      <c r="V140" s="276">
        <f>IF(V$9=0,0,V$9/ISI_fec!V$9)</f>
        <v>0</v>
      </c>
      <c r="W140" s="276">
        <f>IF(W$9=0,0,W$9/ISI_fec!W$9)</f>
        <v>0</v>
      </c>
      <c r="DA140" s="77"/>
    </row>
    <row r="141" spans="1:105" ht="12" customHeight="1" x14ac:dyDescent="0.25">
      <c r="A141" s="56" t="s">
        <v>96</v>
      </c>
      <c r="B141" s="277">
        <f>IF(B$10=0,0,B$10/ISI_fec!B$10)</f>
        <v>1.2970656424082396</v>
      </c>
      <c r="C141" s="277">
        <f>IF(C$10=0,0,C$10/ISI_fec!C$10)</f>
        <v>1.2531545936100272</v>
      </c>
      <c r="D141" s="277">
        <f>IF(D$10=0,0,D$10/ISI_fec!D$10)</f>
        <v>1.2452592399737168</v>
      </c>
      <c r="E141" s="277">
        <f>IF(E$10=0,0,E$10/ISI_fec!E$10)</f>
        <v>1.2583346203809629</v>
      </c>
      <c r="F141" s="277">
        <f>IF(F$10=0,0,F$10/ISI_fec!F$10)</f>
        <v>1.245316830002728</v>
      </c>
      <c r="G141" s="277">
        <f>IF(G$10=0,0,G$10/ISI_fec!G$10)</f>
        <v>1.1919774193434722</v>
      </c>
      <c r="H141" s="277">
        <f>IF(H$10=0,0,H$10/ISI_fec!H$10)</f>
        <v>1.1880256176203603</v>
      </c>
      <c r="I141" s="277">
        <f>IF(I$10=0,0,I$10/ISI_fec!I$10)</f>
        <v>1.1843988779537642</v>
      </c>
      <c r="J141" s="277">
        <f>IF(J$10=0,0,J$10/ISI_fec!J$10)</f>
        <v>1.1934293619685354</v>
      </c>
      <c r="K141" s="277">
        <f>IF(K$10=0,0,K$10/ISI_fec!K$10)</f>
        <v>1.1260190790640199</v>
      </c>
      <c r="L141" s="277">
        <f>IF(L$10=0,0,L$10/ISI_fec!L$10)</f>
        <v>1.1140873025831111</v>
      </c>
      <c r="M141" s="277">
        <f>IF(M$10=0,0,M$10/ISI_fec!M$10)</f>
        <v>1.0576479539864783</v>
      </c>
      <c r="N141" s="277">
        <f>IF(N$10=0,0,N$10/ISI_fec!N$10)</f>
        <v>1.0329544096255134</v>
      </c>
      <c r="O141" s="277">
        <f>IF(O$10=0,0,O$10/ISI_fec!O$10)</f>
        <v>1.0250635342321988</v>
      </c>
      <c r="P141" s="277">
        <f>IF(P$10=0,0,P$10/ISI_fec!P$10)</f>
        <v>0.85655030192639836</v>
      </c>
      <c r="Q141" s="277">
        <f>IF(Q$10=0,0,Q$10/ISI_fec!Q$10)</f>
        <v>0.83867097008665936</v>
      </c>
      <c r="R141" s="277">
        <f>IF(R$10=0,0,R$10/ISI_fec!R$10)</f>
        <v>0.78104070916317825</v>
      </c>
      <c r="S141" s="277">
        <f>IF(S$10=0,0,S$10/ISI_fec!S$10)</f>
        <v>0.77707928581419383</v>
      </c>
      <c r="T141" s="277">
        <f>IF(T$10=0,0,T$10/ISI_fec!T$10)</f>
        <v>0.69623413916767329</v>
      </c>
      <c r="U141" s="277">
        <f>IF(U$10=0,0,U$10/ISI_fec!U$10)</f>
        <v>0.69140790027347543</v>
      </c>
      <c r="V141" s="277">
        <f>IF(V$10=0,0,V$10/ISI_fec!V$10)</f>
        <v>0.69513835683975467</v>
      </c>
      <c r="W141" s="277">
        <f>IF(W$10=0,0,W$10/ISI_fec!W$10)</f>
        <v>0.65429039261663924</v>
      </c>
      <c r="DA141" s="78"/>
    </row>
    <row r="142" spans="1:105" ht="12" customHeight="1" x14ac:dyDescent="0.25">
      <c r="A142" s="203" t="s">
        <v>167</v>
      </c>
      <c r="B142" s="278">
        <f>IF(B$16=0,0,B$16/ISI_fec!B$16)</f>
        <v>4.5512535735207704</v>
      </c>
      <c r="C142" s="278">
        <f>IF(C$16=0,0,C$16/ISI_fec!C$16)</f>
        <v>4.3353793273084831</v>
      </c>
      <c r="D142" s="278">
        <f>IF(D$16=0,0,D$16/ISI_fec!D$16)</f>
        <v>4.3547822594312757</v>
      </c>
      <c r="E142" s="278">
        <f>IF(E$16=0,0,E$16/ISI_fec!E$16)</f>
        <v>4.3881612082198931</v>
      </c>
      <c r="F142" s="278">
        <f>IF(F$16=0,0,F$16/ISI_fec!F$16)</f>
        <v>4.2519502389505117</v>
      </c>
      <c r="G142" s="278">
        <f>IF(G$16=0,0,G$16/ISI_fec!G$16)</f>
        <v>4.1219712028922117</v>
      </c>
      <c r="H142" s="278">
        <f>IF(H$16=0,0,H$16/ISI_fec!H$16)</f>
        <v>4.1673627046493085</v>
      </c>
      <c r="I142" s="278">
        <f>IF(I$16=0,0,I$16/ISI_fec!I$16)</f>
        <v>3.9984532299110307</v>
      </c>
      <c r="J142" s="278">
        <f>IF(J$16=0,0,J$16/ISI_fec!J$16)</f>
        <v>3.9557190851089405</v>
      </c>
      <c r="K142" s="278">
        <f>IF(K$16=0,0,K$16/ISI_fec!K$16)</f>
        <v>3.9370064671772531</v>
      </c>
      <c r="L142" s="278">
        <f>IF(L$16=0,0,L$16/ISI_fec!L$16)</f>
        <v>3.8261016599118913</v>
      </c>
      <c r="M142" s="278">
        <f>IF(M$16=0,0,M$16/ISI_fec!M$16)</f>
        <v>3.741170189829282</v>
      </c>
      <c r="N142" s="278">
        <f>IF(N$16=0,0,N$16/ISI_fec!N$16)</f>
        <v>3.7348534044059289</v>
      </c>
      <c r="O142" s="278">
        <f>IF(O$16=0,0,O$16/ISI_fec!O$16)</f>
        <v>3.7351498328408694</v>
      </c>
      <c r="P142" s="278">
        <f>IF(P$16=0,0,P$16/ISI_fec!P$16)</f>
        <v>3.6786097820417534</v>
      </c>
      <c r="Q142" s="278">
        <f>IF(Q$16=0,0,Q$16/ISI_fec!Q$16)</f>
        <v>3.7440537247734582</v>
      </c>
      <c r="R142" s="278">
        <f>IF(R$16=0,0,R$16/ISI_fec!R$16)</f>
        <v>3.5459352797897408</v>
      </c>
      <c r="S142" s="278">
        <f>IF(S$16=0,0,S$16/ISI_fec!S$16)</f>
        <v>3.6265171557154647</v>
      </c>
      <c r="T142" s="278">
        <f>IF(T$16=0,0,T$16/ISI_fec!T$16)</f>
        <v>3.8187274262766935</v>
      </c>
      <c r="U142" s="278">
        <f>IF(U$16=0,0,U$16/ISI_fec!U$16)</f>
        <v>3.7139100645926066</v>
      </c>
      <c r="V142" s="278">
        <f>IF(V$16=0,0,V$16/ISI_fec!V$16)</f>
        <v>3.7448349570264017</v>
      </c>
      <c r="W142" s="278">
        <f>IF(W$16=0,0,W$16/ISI_fec!W$16)</f>
        <v>3.7218513328260436</v>
      </c>
      <c r="DA142" s="79"/>
    </row>
    <row r="143" spans="1:105" ht="12" customHeight="1" x14ac:dyDescent="0.25">
      <c r="A143" s="203" t="s">
        <v>174</v>
      </c>
      <c r="B143" s="278">
        <f>IF(B$22=0,0,B$22/ISI_fec!B$22)</f>
        <v>5.1373073531476532</v>
      </c>
      <c r="C143" s="278">
        <f>IF(C$22=0,0,C$22/ISI_fec!C$22)</f>
        <v>5.1027659836097579</v>
      </c>
      <c r="D143" s="278">
        <f>IF(D$22=0,0,D$22/ISI_fec!D$22)</f>
        <v>5.1231264918478123</v>
      </c>
      <c r="E143" s="278">
        <f>IF(E$22=0,0,E$22/ISI_fec!E$22)</f>
        <v>5.0284130865698646</v>
      </c>
      <c r="F143" s="278">
        <f>IF(F$22=0,0,F$22/ISI_fec!F$22)</f>
        <v>5.0756777305363725</v>
      </c>
      <c r="G143" s="278">
        <f>IF(G$22=0,0,G$22/ISI_fec!G$22)</f>
        <v>5.0781765185883847</v>
      </c>
      <c r="H143" s="278">
        <f>IF(H$22=0,0,H$22/ISI_fec!H$22)</f>
        <v>5.0357169596256579</v>
      </c>
      <c r="I143" s="278">
        <f>IF(I$22=0,0,I$22/ISI_fec!I$22)</f>
        <v>5.0253415214384924</v>
      </c>
      <c r="J143" s="278">
        <f>IF(J$22=0,0,J$22/ISI_fec!J$22)</f>
        <v>5.0323994835324148</v>
      </c>
      <c r="K143" s="278">
        <f>IF(K$22=0,0,K$22/ISI_fec!K$22)</f>
        <v>5.0210368479670935</v>
      </c>
      <c r="L143" s="278">
        <f>IF(L$22=0,0,L$22/ISI_fec!L$22)</f>
        <v>5.0341605454730898</v>
      </c>
      <c r="M143" s="278">
        <f>IF(M$22=0,0,M$22/ISI_fec!M$22)</f>
        <v>4.8629349319966684</v>
      </c>
      <c r="N143" s="278">
        <f>IF(N$22=0,0,N$22/ISI_fec!N$22)</f>
        <v>4.8606309884026109</v>
      </c>
      <c r="O143" s="278">
        <f>IF(O$22=0,0,O$22/ISI_fec!O$22)</f>
        <v>4.864912034817797</v>
      </c>
      <c r="P143" s="278">
        <f>IF(P$22=0,0,P$22/ISI_fec!P$22)</f>
        <v>4.9098217704492617</v>
      </c>
      <c r="Q143" s="278">
        <f>IF(Q$22=0,0,Q$22/ISI_fec!Q$22)</f>
        <v>4.9203478713738802</v>
      </c>
      <c r="R143" s="278">
        <f>IF(R$22=0,0,R$22/ISI_fec!R$22)</f>
        <v>4.8041021723474335</v>
      </c>
      <c r="S143" s="278">
        <f>IF(S$22=0,0,S$22/ISI_fec!S$22)</f>
        <v>4.8419618400552498</v>
      </c>
      <c r="T143" s="278">
        <f>IF(T$22=0,0,T$22/ISI_fec!T$22)</f>
        <v>5.063536409273711</v>
      </c>
      <c r="U143" s="278">
        <f>IF(U$22=0,0,U$22/ISI_fec!U$22)</f>
        <v>4.9665598647483291</v>
      </c>
      <c r="V143" s="278">
        <f>IF(V$22=0,0,V$22/ISI_fec!V$22)</f>
        <v>4.9014821189887856</v>
      </c>
      <c r="W143" s="278">
        <f>IF(W$22=0,0,W$22/ISI_fec!W$22)</f>
        <v>4.8871892465401627</v>
      </c>
      <c r="DA143" s="79"/>
    </row>
    <row r="144" spans="1:105" ht="12" customHeight="1" x14ac:dyDescent="0.25">
      <c r="A144" s="203" t="s">
        <v>181</v>
      </c>
      <c r="B144" s="278">
        <f>IF(B$28=0,0,B$28/ISI_fec!B$28)</f>
        <v>1.4328699955896416</v>
      </c>
      <c r="C144" s="278">
        <f>IF(C$28=0,0,C$28/ISI_fec!C$28)</f>
        <v>1.3861373516941677</v>
      </c>
      <c r="D144" s="278">
        <f>IF(D$28=0,0,D$28/ISI_fec!D$28)</f>
        <v>1.3843511634410772</v>
      </c>
      <c r="E144" s="278">
        <f>IF(E$28=0,0,E$28/ISI_fec!E$28)</f>
        <v>1.3789421087820208</v>
      </c>
      <c r="F144" s="278">
        <f>IF(F$28=0,0,F$28/ISI_fec!F$28)</f>
        <v>1.37487222394169</v>
      </c>
      <c r="G144" s="278">
        <f>IF(G$28=0,0,G$28/ISI_fec!G$28)</f>
        <v>1.3462334890337733</v>
      </c>
      <c r="H144" s="278">
        <f>IF(H$28=0,0,H$28/ISI_fec!H$28)</f>
        <v>1.3392912216731305</v>
      </c>
      <c r="I144" s="278">
        <f>IF(I$28=0,0,I$28/ISI_fec!I$28)</f>
        <v>1.306255454397953</v>
      </c>
      <c r="J144" s="278">
        <f>IF(J$28=0,0,J$28/ISI_fec!J$28)</f>
        <v>1.3281191586194987</v>
      </c>
      <c r="K144" s="278">
        <f>IF(K$28=0,0,K$28/ISI_fec!K$28)</f>
        <v>1.2880941516806985</v>
      </c>
      <c r="L144" s="278">
        <f>IF(L$28=0,0,L$28/ISI_fec!L$28)</f>
        <v>1.2663194561256692</v>
      </c>
      <c r="M144" s="278">
        <f>IF(M$28=0,0,M$28/ISI_fec!M$28)</f>
        <v>1.2083824297972592</v>
      </c>
      <c r="N144" s="278">
        <f>IF(N$28=0,0,N$28/ISI_fec!N$28)</f>
        <v>1.1890272242767299</v>
      </c>
      <c r="O144" s="278">
        <f>IF(O$28=0,0,O$28/ISI_fec!O$28)</f>
        <v>1.182532233393196</v>
      </c>
      <c r="P144" s="278">
        <f>IF(P$28=0,0,P$28/ISI_fec!P$28)</f>
        <v>1.1630711305857599</v>
      </c>
      <c r="Q144" s="278">
        <f>IF(Q$28=0,0,Q$28/ISI_fec!Q$28)</f>
        <v>1.1961863591565249</v>
      </c>
      <c r="R144" s="278">
        <f>IF(R$28=0,0,R$28/ISI_fec!R$28)</f>
        <v>1.1583623629859454</v>
      </c>
      <c r="S144" s="278">
        <f>IF(S$28=0,0,S$28/ISI_fec!S$28)</f>
        <v>1.1969762318181711</v>
      </c>
      <c r="T144" s="278">
        <f>IF(T$28=0,0,T$28/ISI_fec!T$28)</f>
        <v>1.1714771209166681</v>
      </c>
      <c r="U144" s="278">
        <f>IF(U$28=0,0,U$28/ISI_fec!U$28)</f>
        <v>1.1683739124618457</v>
      </c>
      <c r="V144" s="278">
        <f>IF(V$28=0,0,V$28/ISI_fec!V$28)</f>
        <v>1.235340089790933</v>
      </c>
      <c r="W144" s="278">
        <f>IF(W$28=0,0,W$28/ISI_fec!W$28)</f>
        <v>1.1890773000688102</v>
      </c>
      <c r="DA144" s="79"/>
    </row>
    <row r="145" spans="1:105" ht="12" customHeight="1" x14ac:dyDescent="0.25">
      <c r="A145" s="41" t="s">
        <v>191</v>
      </c>
      <c r="B145" s="279">
        <f>IF(B$35=0,0,B$35/ISI_fec!B$35)</f>
        <v>2.4641684780428839</v>
      </c>
      <c r="C145" s="279">
        <f>IF(C$35=0,0,C$35/ISI_fec!C$35)</f>
        <v>2.318629004750969</v>
      </c>
      <c r="D145" s="279">
        <f>IF(D$35=0,0,D$35/ISI_fec!D$35)</f>
        <v>2.323231438975895</v>
      </c>
      <c r="E145" s="279">
        <f>IF(E$35=0,0,E$35/ISI_fec!E$35)</f>
        <v>2.3273739619363187</v>
      </c>
      <c r="F145" s="279">
        <f>IF(F$35=0,0,F$35/ISI_fec!F$35)</f>
        <v>2.3902171477224541</v>
      </c>
      <c r="G145" s="279">
        <f>IF(G$35=0,0,G$35/ISI_fec!G$35)</f>
        <v>2.3631445980452113</v>
      </c>
      <c r="H145" s="279">
        <f>IF(H$35=0,0,H$35/ISI_fec!H$35)</f>
        <v>2.3834469608642244</v>
      </c>
      <c r="I145" s="279">
        <f>IF(I$35=0,0,I$35/ISI_fec!I$35)</f>
        <v>2.3343109169062779</v>
      </c>
      <c r="J145" s="279">
        <f>IF(J$35=0,0,J$35/ISI_fec!J$35)</f>
        <v>2.3305566322430629</v>
      </c>
      <c r="K145" s="279">
        <f>IF(K$35=0,0,K$35/ISI_fec!K$35)</f>
        <v>2.0816370548340437</v>
      </c>
      <c r="L145" s="279">
        <f>IF(L$35=0,0,L$35/ISI_fec!L$35)</f>
        <v>2.1321095383035935</v>
      </c>
      <c r="M145" s="279">
        <f>IF(M$35=0,0,M$35/ISI_fec!M$35)</f>
        <v>2.021460219450812</v>
      </c>
      <c r="N145" s="279">
        <f>IF(N$35=0,0,N$35/ISI_fec!N$35)</f>
        <v>1.9317078465025082</v>
      </c>
      <c r="O145" s="279">
        <f>IF(O$35=0,0,O$35/ISI_fec!O$35)</f>
        <v>1.9508365398679837</v>
      </c>
      <c r="P145" s="279">
        <f>IF(P$35=0,0,P$35/ISI_fec!P$35)</f>
        <v>1.9155181194638753</v>
      </c>
      <c r="Q145" s="279">
        <f>IF(Q$35=0,0,Q$35/ISI_fec!Q$35)</f>
        <v>1.9173927439751695</v>
      </c>
      <c r="R145" s="279">
        <f>IF(R$35=0,0,R$35/ISI_fec!R$35)</f>
        <v>1.8597151528612472</v>
      </c>
      <c r="S145" s="279">
        <f>IF(S$35=0,0,S$35/ISI_fec!S$35)</f>
        <v>1.9066505909825187</v>
      </c>
      <c r="T145" s="279">
        <f>IF(T$35=0,0,T$35/ISI_fec!T$35)</f>
        <v>1.9887852363594383</v>
      </c>
      <c r="U145" s="279">
        <f>IF(U$35=0,0,U$35/ISI_fec!U$35)</f>
        <v>1.9082738642529908</v>
      </c>
      <c r="V145" s="279">
        <f>IF(V$35=0,0,V$35/ISI_fec!V$35)</f>
        <v>1.9159685116447485</v>
      </c>
      <c r="W145" s="279">
        <f>IF(W$35=0,0,W$35/ISI_fec!W$35)</f>
        <v>1.9056003310754164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434</v>
      </c>
      <c r="B147" s="274">
        <f>IF(B$54=0,0,(B$54-B$96)/ISI_fec!B$54)</f>
        <v>1.4144659494555893</v>
      </c>
      <c r="C147" s="274">
        <f>IF(C$54=0,0,(C$54-C$96)/ISI_fec!C$54)</f>
        <v>1.3583032487368345</v>
      </c>
      <c r="D147" s="274">
        <f>IF(D$54=0,0,(D$54-D$96)/ISI_fec!D$54)</f>
        <v>1.3297627544931563</v>
      </c>
      <c r="E147" s="274">
        <f>IF(E$54=0,0,(E$54-E$96)/ISI_fec!E$54)</f>
        <v>1.3025638971513187</v>
      </c>
      <c r="F147" s="274">
        <f>IF(F$54=0,0,(F$54-F$96)/ISI_fec!F$54)</f>
        <v>1.2867287762408994</v>
      </c>
      <c r="G147" s="274">
        <f>IF(G$54=0,0,(G$54-G$96)/ISI_fec!G$54)</f>
        <v>1.2642000507026296</v>
      </c>
      <c r="H147" s="274">
        <f>IF(H$54=0,0,(H$54-H$96)/ISI_fec!H$54)</f>
        <v>1.2662618041941143</v>
      </c>
      <c r="I147" s="274">
        <f>IF(I$54=0,0,(I$54-I$96)/ISI_fec!I$54)</f>
        <v>1.2365544350801376</v>
      </c>
      <c r="J147" s="274">
        <f>IF(J$54=0,0,(J$54-J$96)/ISI_fec!J$54)</f>
        <v>1.2092469159887946</v>
      </c>
      <c r="K147" s="274">
        <f>IF(K$54=0,0,(K$54-K$96)/ISI_fec!K$54)</f>
        <v>1.1728825015312589</v>
      </c>
      <c r="L147" s="274">
        <f>IF(L$54=0,0,(L$54-L$96)/ISI_fec!L$54)</f>
        <v>1.175110874666123</v>
      </c>
      <c r="M147" s="274">
        <f>IF(M$54=0,0,(M$54-M$96)/ISI_fec!M$54)</f>
        <v>1.15150162448056</v>
      </c>
      <c r="N147" s="274">
        <f>IF(N$54=0,0,(N$54-N$96)/ISI_fec!N$54)</f>
        <v>1.1316567127232657</v>
      </c>
      <c r="O147" s="274">
        <f>IF(O$54=0,0,(O$54-O$96)/ISI_fec!O$54)</f>
        <v>1.1012017112219581</v>
      </c>
      <c r="P147" s="274">
        <f>IF(P$54=0,0,(P$54-P$96)/ISI_fec!P$54)</f>
        <v>1.1275088903811816</v>
      </c>
      <c r="Q147" s="274">
        <f>IF(Q$54=0,0,(Q$54-Q$96)/ISI_fec!Q$54)</f>
        <v>1.1173341529185683</v>
      </c>
      <c r="R147" s="274">
        <f>IF(R$54=0,0,(R$54-R$96)/ISI_fec!R$54)</f>
        <v>1.0844441759311434</v>
      </c>
      <c r="S147" s="274">
        <f>IF(S$54=0,0,(S$54-S$96)/ISI_fec!S$54)</f>
        <v>1.08063393432166</v>
      </c>
      <c r="T147" s="274">
        <f>IF(T$54=0,0,(T$54-T$96)/ISI_fec!T$54)</f>
        <v>1.1035445039148326</v>
      </c>
      <c r="U147" s="274">
        <f>IF(U$54=0,0,(U$54-U$96)/ISI_fec!U$54)</f>
        <v>1.0711062370554414</v>
      </c>
      <c r="V147" s="274">
        <f>IF(V$54=0,0,(V$54-V$96)/ISI_fec!V$54)</f>
        <v>1.0928167876915624</v>
      </c>
      <c r="W147" s="274">
        <f>IF(W$54=0,0,(W$54-W$96)/ISI_fec!W$54)</f>
        <v>1.0864586346563774</v>
      </c>
      <c r="DA147" s="111"/>
    </row>
    <row r="148" spans="1:105" ht="12" customHeight="1" x14ac:dyDescent="0.25">
      <c r="A148" s="55" t="s">
        <v>92</v>
      </c>
      <c r="B148" s="275">
        <f>IF(B$55=0,0,B$55/ISI_fec!B$55)</f>
        <v>0</v>
      </c>
      <c r="C148" s="275">
        <f>IF(C$55=0,0,C$55/ISI_fec!C$55)</f>
        <v>0</v>
      </c>
      <c r="D148" s="275">
        <f>IF(D$55=0,0,D$55/ISI_fec!D$55)</f>
        <v>0</v>
      </c>
      <c r="E148" s="275">
        <f>IF(E$55=0,0,E$55/ISI_fec!E$55)</f>
        <v>0</v>
      </c>
      <c r="F148" s="275">
        <f>IF(F$55=0,0,F$55/ISI_fec!F$55)</f>
        <v>0</v>
      </c>
      <c r="G148" s="275">
        <f>IF(G$55=0,0,G$55/ISI_fec!G$55)</f>
        <v>0</v>
      </c>
      <c r="H148" s="275">
        <f>IF(H$55=0,0,H$55/ISI_fec!H$55)</f>
        <v>0</v>
      </c>
      <c r="I148" s="275">
        <f>IF(I$55=0,0,I$55/ISI_fec!I$55)</f>
        <v>0</v>
      </c>
      <c r="J148" s="275">
        <f>IF(J$55=0,0,J$55/ISI_fec!J$55)</f>
        <v>0</v>
      </c>
      <c r="K148" s="275">
        <f>IF(K$55=0,0,K$55/ISI_fec!K$55)</f>
        <v>0</v>
      </c>
      <c r="L148" s="275">
        <f>IF(L$55=0,0,L$55/ISI_fec!L$55)</f>
        <v>0</v>
      </c>
      <c r="M148" s="275">
        <f>IF(M$55=0,0,M$55/ISI_fec!M$55)</f>
        <v>0</v>
      </c>
      <c r="N148" s="275">
        <f>IF(N$55=0,0,N$55/ISI_fec!N$55)</f>
        <v>0</v>
      </c>
      <c r="O148" s="275">
        <f>IF(O$55=0,0,O$55/ISI_fec!O$55)</f>
        <v>0</v>
      </c>
      <c r="P148" s="275">
        <f>IF(P$55=0,0,P$55/ISI_fec!P$55)</f>
        <v>0</v>
      </c>
      <c r="Q148" s="275">
        <f>IF(Q$55=0,0,Q$55/ISI_fec!Q$55)</f>
        <v>0</v>
      </c>
      <c r="R148" s="275">
        <f>IF(R$55=0,0,R$55/ISI_fec!R$55)</f>
        <v>0</v>
      </c>
      <c r="S148" s="275">
        <f>IF(S$55=0,0,S$55/ISI_fec!S$55)</f>
        <v>0</v>
      </c>
      <c r="T148" s="275">
        <f>IF(T$55=0,0,T$55/ISI_fec!T$55)</f>
        <v>0</v>
      </c>
      <c r="U148" s="275">
        <f>IF(U$55=0,0,U$55/ISI_fec!U$55)</f>
        <v>0</v>
      </c>
      <c r="V148" s="275">
        <f>IF(V$55=0,0,V$55/ISI_fec!V$55)</f>
        <v>0</v>
      </c>
      <c r="W148" s="275">
        <f>IF(W$55=0,0,W$55/ISI_fec!W$55)</f>
        <v>0</v>
      </c>
      <c r="DA148" s="76"/>
    </row>
    <row r="149" spans="1:105" ht="12" customHeight="1" x14ac:dyDescent="0.25">
      <c r="A149" s="202" t="s">
        <v>93</v>
      </c>
      <c r="B149" s="276">
        <f>IF(B$56=0,0,B$56/ISI_fec!B$56)</f>
        <v>0</v>
      </c>
      <c r="C149" s="276">
        <f>IF(C$56=0,0,C$56/ISI_fec!C$56)</f>
        <v>0</v>
      </c>
      <c r="D149" s="276">
        <f>IF(D$56=0,0,D$56/ISI_fec!D$56)</f>
        <v>0</v>
      </c>
      <c r="E149" s="276">
        <f>IF(E$56=0,0,E$56/ISI_fec!E$56)</f>
        <v>0</v>
      </c>
      <c r="F149" s="276">
        <f>IF(F$56=0,0,F$56/ISI_fec!F$56)</f>
        <v>0</v>
      </c>
      <c r="G149" s="276">
        <f>IF(G$56=0,0,G$56/ISI_fec!G$56)</f>
        <v>0</v>
      </c>
      <c r="H149" s="276">
        <f>IF(H$56=0,0,H$56/ISI_fec!H$56)</f>
        <v>0</v>
      </c>
      <c r="I149" s="276">
        <f>IF(I$56=0,0,I$56/ISI_fec!I$56)</f>
        <v>0</v>
      </c>
      <c r="J149" s="276">
        <f>IF(J$56=0,0,J$56/ISI_fec!J$56)</f>
        <v>0</v>
      </c>
      <c r="K149" s="276">
        <f>IF(K$56=0,0,K$56/ISI_fec!K$56)</f>
        <v>0</v>
      </c>
      <c r="L149" s="276">
        <f>IF(L$56=0,0,L$56/ISI_fec!L$56)</f>
        <v>0</v>
      </c>
      <c r="M149" s="276">
        <f>IF(M$56=0,0,M$56/ISI_fec!M$56)</f>
        <v>0</v>
      </c>
      <c r="N149" s="276">
        <f>IF(N$56=0,0,N$56/ISI_fec!N$56)</f>
        <v>0</v>
      </c>
      <c r="O149" s="276">
        <f>IF(O$56=0,0,O$56/ISI_fec!O$56)</f>
        <v>0</v>
      </c>
      <c r="P149" s="276">
        <f>IF(P$56=0,0,P$56/ISI_fec!P$56)</f>
        <v>0</v>
      </c>
      <c r="Q149" s="276">
        <f>IF(Q$56=0,0,Q$56/ISI_fec!Q$56)</f>
        <v>0</v>
      </c>
      <c r="R149" s="276">
        <f>IF(R$56=0,0,R$56/ISI_fec!R$56)</f>
        <v>0</v>
      </c>
      <c r="S149" s="276">
        <f>IF(S$56=0,0,S$56/ISI_fec!S$56)</f>
        <v>0</v>
      </c>
      <c r="T149" s="276">
        <f>IF(T$56=0,0,T$56/ISI_fec!T$56)</f>
        <v>0</v>
      </c>
      <c r="U149" s="276">
        <f>IF(U$56=0,0,U$56/ISI_fec!U$56)</f>
        <v>0</v>
      </c>
      <c r="V149" s="276">
        <f>IF(V$56=0,0,V$56/ISI_fec!V$56)</f>
        <v>0</v>
      </c>
      <c r="W149" s="276">
        <f>IF(W$56=0,0,W$56/ISI_fec!W$56)</f>
        <v>0</v>
      </c>
      <c r="DA149" s="77"/>
    </row>
    <row r="150" spans="1:105" ht="12" customHeight="1" x14ac:dyDescent="0.25">
      <c r="A150" s="202" t="s">
        <v>94</v>
      </c>
      <c r="B150" s="276">
        <f>IF(B$57=0,0,B$57/ISI_fec!B$57)</f>
        <v>0</v>
      </c>
      <c r="C150" s="276">
        <f>IF(C$57=0,0,C$57/ISI_fec!C$57)</f>
        <v>0</v>
      </c>
      <c r="D150" s="276">
        <f>IF(D$57=0,0,D$57/ISI_fec!D$57)</f>
        <v>0</v>
      </c>
      <c r="E150" s="276">
        <f>IF(E$57=0,0,E$57/ISI_fec!E$57)</f>
        <v>0</v>
      </c>
      <c r="F150" s="276">
        <f>IF(F$57=0,0,F$57/ISI_fec!F$57)</f>
        <v>0</v>
      </c>
      <c r="G150" s="276">
        <f>IF(G$57=0,0,G$57/ISI_fec!G$57)</f>
        <v>0</v>
      </c>
      <c r="H150" s="276">
        <f>IF(H$57=0,0,H$57/ISI_fec!H$57)</f>
        <v>0</v>
      </c>
      <c r="I150" s="276">
        <f>IF(I$57=0,0,I$57/ISI_fec!I$57)</f>
        <v>0</v>
      </c>
      <c r="J150" s="276">
        <f>IF(J$57=0,0,J$57/ISI_fec!J$57)</f>
        <v>0</v>
      </c>
      <c r="K150" s="276">
        <f>IF(K$57=0,0,K$57/ISI_fec!K$57)</f>
        <v>0</v>
      </c>
      <c r="L150" s="276">
        <f>IF(L$57=0,0,L$57/ISI_fec!L$57)</f>
        <v>0</v>
      </c>
      <c r="M150" s="276">
        <f>IF(M$57=0,0,M$57/ISI_fec!M$57)</f>
        <v>0</v>
      </c>
      <c r="N150" s="276">
        <f>IF(N$57=0,0,N$57/ISI_fec!N$57)</f>
        <v>0</v>
      </c>
      <c r="O150" s="276">
        <f>IF(O$57=0,0,O$57/ISI_fec!O$57)</f>
        <v>0</v>
      </c>
      <c r="P150" s="276">
        <f>IF(P$57=0,0,P$57/ISI_fec!P$57)</f>
        <v>0</v>
      </c>
      <c r="Q150" s="276">
        <f>IF(Q$57=0,0,Q$57/ISI_fec!Q$57)</f>
        <v>0</v>
      </c>
      <c r="R150" s="276">
        <f>IF(R$57=0,0,R$57/ISI_fec!R$57)</f>
        <v>0</v>
      </c>
      <c r="S150" s="276">
        <f>IF(S$57=0,0,S$57/ISI_fec!S$57)</f>
        <v>0</v>
      </c>
      <c r="T150" s="276">
        <f>IF(T$57=0,0,T$57/ISI_fec!T$57)</f>
        <v>0</v>
      </c>
      <c r="U150" s="276">
        <f>IF(U$57=0,0,U$57/ISI_fec!U$57)</f>
        <v>0</v>
      </c>
      <c r="V150" s="276">
        <f>IF(V$57=0,0,V$57/ISI_fec!V$57)</f>
        <v>0</v>
      </c>
      <c r="W150" s="276">
        <f>IF(W$57=0,0,W$57/ISI_fec!W$57)</f>
        <v>0</v>
      </c>
      <c r="DA150" s="77"/>
    </row>
    <row r="151" spans="1:105" ht="12" customHeight="1" x14ac:dyDescent="0.25">
      <c r="A151" s="202" t="s">
        <v>95</v>
      </c>
      <c r="B151" s="276">
        <f>IF(B$58=0,0,B$58/ISI_fec!B$58)</f>
        <v>0</v>
      </c>
      <c r="C151" s="276">
        <f>IF(C$58=0,0,C$58/ISI_fec!C$58)</f>
        <v>0</v>
      </c>
      <c r="D151" s="276">
        <f>IF(D$58=0,0,D$58/ISI_fec!D$58)</f>
        <v>0</v>
      </c>
      <c r="E151" s="276">
        <f>IF(E$58=0,0,E$58/ISI_fec!E$58)</f>
        <v>0</v>
      </c>
      <c r="F151" s="276">
        <f>IF(F$58=0,0,F$58/ISI_fec!F$58)</f>
        <v>0</v>
      </c>
      <c r="G151" s="276">
        <f>IF(G$58=0,0,G$58/ISI_fec!G$58)</f>
        <v>0</v>
      </c>
      <c r="H151" s="276">
        <f>IF(H$58=0,0,H$58/ISI_fec!H$58)</f>
        <v>0</v>
      </c>
      <c r="I151" s="276">
        <f>IF(I$58=0,0,I$58/ISI_fec!I$58)</f>
        <v>0</v>
      </c>
      <c r="J151" s="276">
        <f>IF(J$58=0,0,J$58/ISI_fec!J$58)</f>
        <v>0</v>
      </c>
      <c r="K151" s="276">
        <f>IF(K$58=0,0,K$58/ISI_fec!K$58)</f>
        <v>0</v>
      </c>
      <c r="L151" s="276">
        <f>IF(L$58=0,0,L$58/ISI_fec!L$58)</f>
        <v>0</v>
      </c>
      <c r="M151" s="276">
        <f>IF(M$58=0,0,M$58/ISI_fec!M$58)</f>
        <v>0</v>
      </c>
      <c r="N151" s="276">
        <f>IF(N$58=0,0,N$58/ISI_fec!N$58)</f>
        <v>0</v>
      </c>
      <c r="O151" s="276">
        <f>IF(O$58=0,0,O$58/ISI_fec!O$58)</f>
        <v>0</v>
      </c>
      <c r="P151" s="276">
        <f>IF(P$58=0,0,P$58/ISI_fec!P$58)</f>
        <v>0</v>
      </c>
      <c r="Q151" s="276">
        <f>IF(Q$58=0,0,Q$58/ISI_fec!Q$58)</f>
        <v>0</v>
      </c>
      <c r="R151" s="276">
        <f>IF(R$58=0,0,R$58/ISI_fec!R$58)</f>
        <v>0</v>
      </c>
      <c r="S151" s="276">
        <f>IF(S$58=0,0,S$58/ISI_fec!S$58)</f>
        <v>0</v>
      </c>
      <c r="T151" s="276">
        <f>IF(T$58=0,0,T$58/ISI_fec!T$58)</f>
        <v>0</v>
      </c>
      <c r="U151" s="276">
        <f>IF(U$58=0,0,U$58/ISI_fec!U$58)</f>
        <v>0</v>
      </c>
      <c r="V151" s="276">
        <f>IF(V$58=0,0,V$58/ISI_fec!V$58)</f>
        <v>0</v>
      </c>
      <c r="W151" s="276">
        <f>IF(W$58=0,0,W$58/ISI_fec!W$58)</f>
        <v>0</v>
      </c>
      <c r="DA151" s="77"/>
    </row>
    <row r="152" spans="1:105" ht="12" customHeight="1" x14ac:dyDescent="0.25">
      <c r="A152" s="56" t="s">
        <v>96</v>
      </c>
      <c r="B152" s="277">
        <f>IF(B$59=0,0,B$59/ISI_fec!B$59)</f>
        <v>1.2957667100843353</v>
      </c>
      <c r="C152" s="277">
        <f>IF(C$59=0,0,C$59/ISI_fec!C$59)</f>
        <v>1.3129099848141716</v>
      </c>
      <c r="D152" s="277">
        <f>IF(D$59=0,0,D$59/ISI_fec!D$59)</f>
        <v>1.3052315085693882</v>
      </c>
      <c r="E152" s="277">
        <f>IF(E$59=0,0,E$59/ISI_fec!E$59)</f>
        <v>1.333493799763807</v>
      </c>
      <c r="F152" s="277">
        <f>IF(F$59=0,0,F$59/ISI_fec!F$59)</f>
        <v>1.3394206469300487</v>
      </c>
      <c r="G152" s="277">
        <f>IF(G$59=0,0,G$59/ISI_fec!G$59)</f>
        <v>1.2801408884238259</v>
      </c>
      <c r="H152" s="277">
        <f>IF(H$59=0,0,H$59/ISI_fec!H$59)</f>
        <v>1.23052408152788</v>
      </c>
      <c r="I152" s="277">
        <f>IF(I$59=0,0,I$59/ISI_fec!I$59)</f>
        <v>1.2239214153845841</v>
      </c>
      <c r="J152" s="277">
        <f>IF(J$59=0,0,J$59/ISI_fec!J$59)</f>
        <v>1.2154406098308583</v>
      </c>
      <c r="K152" s="277">
        <f>IF(K$59=0,0,K$59/ISI_fec!K$59)</f>
        <v>1.2088678327618798</v>
      </c>
      <c r="L152" s="277">
        <f>IF(L$59=0,0,L$59/ISI_fec!L$59)</f>
        <v>1.1585365871634568</v>
      </c>
      <c r="M152" s="277">
        <f>IF(M$59=0,0,M$59/ISI_fec!M$59)</f>
        <v>1.1060151104279736</v>
      </c>
      <c r="N152" s="277">
        <f>IF(N$59=0,0,N$59/ISI_fec!N$59)</f>
        <v>1.070855304021004</v>
      </c>
      <c r="O152" s="277">
        <f>IF(O$59=0,0,O$59/ISI_fec!O$59)</f>
        <v>1.0620070342100401</v>
      </c>
      <c r="P152" s="277">
        <f>IF(P$59=0,0,P$59/ISI_fec!P$59)</f>
        <v>0.77400745119863001</v>
      </c>
      <c r="Q152" s="277">
        <f>IF(Q$59=0,0,Q$59/ISI_fec!Q$59)</f>
        <v>0.75450865940151191</v>
      </c>
      <c r="R152" s="277">
        <f>IF(R$59=0,0,R$59/ISI_fec!R$59)</f>
        <v>0.71406898658685536</v>
      </c>
      <c r="S152" s="277">
        <f>IF(S$59=0,0,S$59/ISI_fec!S$59)</f>
        <v>0.71735299778703598</v>
      </c>
      <c r="T152" s="277">
        <f>IF(T$59=0,0,T$59/ISI_fec!T$59)</f>
        <v>0.70230327656224545</v>
      </c>
      <c r="U152" s="277">
        <f>IF(U$59=0,0,U$59/ISI_fec!U$59)</f>
        <v>0.65691109700947303</v>
      </c>
      <c r="V152" s="277">
        <f>IF(V$59=0,0,V$59/ISI_fec!V$59)</f>
        <v>0.62628548799749162</v>
      </c>
      <c r="W152" s="277">
        <f>IF(W$59=0,0,W$59/ISI_fec!W$59)</f>
        <v>0.5829082562082879</v>
      </c>
      <c r="DA152" s="78"/>
    </row>
    <row r="153" spans="1:105" ht="12" customHeight="1" x14ac:dyDescent="0.25">
      <c r="A153" s="203" t="s">
        <v>222</v>
      </c>
      <c r="B153" s="278">
        <f>IF(B$65=0,0,B$65/ISI_fec!B$65)</f>
        <v>4.4898531128920185</v>
      </c>
      <c r="C153" s="278">
        <f>IF(C$65=0,0,C$65/ISI_fec!C$65)</f>
        <v>4.2526319638957348</v>
      </c>
      <c r="D153" s="278">
        <f>IF(D$65=0,0,D$65/ISI_fec!D$65)</f>
        <v>4.1819126041147072</v>
      </c>
      <c r="E153" s="278">
        <f>IF(E$65=0,0,E$65/ISI_fec!E$65)</f>
        <v>3.9328801450319424</v>
      </c>
      <c r="F153" s="278">
        <f>IF(F$65=0,0,F$65/ISI_fec!F$65)</f>
        <v>3.8453805527639546</v>
      </c>
      <c r="G153" s="278">
        <f>IF(G$65=0,0,G$65/ISI_fec!G$65)</f>
        <v>3.910105498733905</v>
      </c>
      <c r="H153" s="278">
        <f>IF(H$65=0,0,H$65/ISI_fec!H$65)</f>
        <v>3.9228146073300501</v>
      </c>
      <c r="I153" s="278">
        <f>IF(I$65=0,0,I$65/ISI_fec!I$65)</f>
        <v>3.8859553065065251</v>
      </c>
      <c r="J153" s="278">
        <f>IF(J$65=0,0,J$65/ISI_fec!J$65)</f>
        <v>3.835383979703753</v>
      </c>
      <c r="K153" s="278">
        <f>IF(K$65=0,0,K$65/ISI_fec!K$65)</f>
        <v>3.7328443129729902</v>
      </c>
      <c r="L153" s="278">
        <f>IF(L$65=0,0,L$65/ISI_fec!L$65)</f>
        <v>3.8108773944735588</v>
      </c>
      <c r="M153" s="278">
        <f>IF(M$65=0,0,M$65/ISI_fec!M$65)</f>
        <v>3.902201202107269</v>
      </c>
      <c r="N153" s="278">
        <f>IF(N$65=0,0,N$65/ISI_fec!N$65)</f>
        <v>3.8628069364044597</v>
      </c>
      <c r="O153" s="278">
        <f>IF(O$65=0,0,O$65/ISI_fec!O$65)</f>
        <v>3.7896571429122869</v>
      </c>
      <c r="P153" s="278">
        <f>IF(P$65=0,0,P$65/ISI_fec!P$65)</f>
        <v>3.9709208956915543</v>
      </c>
      <c r="Q153" s="278">
        <f>IF(Q$65=0,0,Q$65/ISI_fec!Q$65)</f>
        <v>3.8383688648518315</v>
      </c>
      <c r="R153" s="278">
        <f>IF(R$65=0,0,R$65/ISI_fec!R$65)</f>
        <v>3.8514802308807403</v>
      </c>
      <c r="S153" s="278">
        <f>IF(S$65=0,0,S$65/ISI_fec!S$65)</f>
        <v>3.714500872131858</v>
      </c>
      <c r="T153" s="278">
        <f>IF(T$65=0,0,T$65/ISI_fec!T$65)</f>
        <v>3.7862937545237143</v>
      </c>
      <c r="U153" s="278">
        <f>IF(U$65=0,0,U$65/ISI_fec!U$65)</f>
        <v>3.6817086205833394</v>
      </c>
      <c r="V153" s="278">
        <f>IF(V$65=0,0,V$65/ISI_fec!V$65)</f>
        <v>3.6076920618051713</v>
      </c>
      <c r="W153" s="278">
        <f>IF(W$65=0,0,W$65/ISI_fec!W$65)</f>
        <v>3.5789617504519686</v>
      </c>
      <c r="DA153" s="79"/>
    </row>
    <row r="154" spans="1:105" ht="12" customHeight="1" x14ac:dyDescent="0.25">
      <c r="A154" s="203" t="s">
        <v>228</v>
      </c>
      <c r="B154" s="278">
        <f>IF(B$71=0,0,B$71/ISI_fec!B$71)</f>
        <v>0</v>
      </c>
      <c r="C154" s="278">
        <f>IF(C$71=0,0,C$71/ISI_fec!C$71)</f>
        <v>0</v>
      </c>
      <c r="D154" s="278">
        <f>IF(D$71=0,0,D$71/ISI_fec!D$71)</f>
        <v>0</v>
      </c>
      <c r="E154" s="278">
        <f>IF(E$71=0,0,E$71/ISI_fec!E$71)</f>
        <v>0</v>
      </c>
      <c r="F154" s="278">
        <f>IF(F$71=0,0,F$71/ISI_fec!F$71)</f>
        <v>0</v>
      </c>
      <c r="G154" s="278">
        <f>IF(G$71=0,0,G$71/ISI_fec!G$71)</f>
        <v>0</v>
      </c>
      <c r="H154" s="278">
        <f>IF(H$71=0,0,H$71/ISI_fec!H$71)</f>
        <v>0</v>
      </c>
      <c r="I154" s="278">
        <f>IF(I$71=0,0,I$71/ISI_fec!I$71)</f>
        <v>0</v>
      </c>
      <c r="J154" s="278">
        <f>IF(J$71=0,0,J$71/ISI_fec!J$71)</f>
        <v>0</v>
      </c>
      <c r="K154" s="278">
        <f>IF(K$71=0,0,K$71/ISI_fec!K$71)</f>
        <v>0</v>
      </c>
      <c r="L154" s="278">
        <f>IF(L$71=0,0,L$71/ISI_fec!L$71)</f>
        <v>0</v>
      </c>
      <c r="M154" s="278">
        <f>IF(M$71=0,0,M$71/ISI_fec!M$71)</f>
        <v>0</v>
      </c>
      <c r="N154" s="278">
        <f>IF(N$71=0,0,N$71/ISI_fec!N$71)</f>
        <v>0</v>
      </c>
      <c r="O154" s="278">
        <f>IF(O$71=0,0,O$71/ISI_fec!O$71)</f>
        <v>0</v>
      </c>
      <c r="P154" s="278">
        <f>IF(P$71=0,0,P$71/ISI_fec!P$71)</f>
        <v>0</v>
      </c>
      <c r="Q154" s="278">
        <f>IF(Q$71=0,0,Q$71/ISI_fec!Q$71)</f>
        <v>0</v>
      </c>
      <c r="R154" s="278">
        <f>IF(R$71=0,0,R$71/ISI_fec!R$71)</f>
        <v>0</v>
      </c>
      <c r="S154" s="278">
        <f>IF(S$71=0,0,S$71/ISI_fec!S$71)</f>
        <v>0</v>
      </c>
      <c r="T154" s="278">
        <f>IF(T$71=0,0,T$71/ISI_fec!T$71)</f>
        <v>0</v>
      </c>
      <c r="U154" s="278">
        <f>IF(U$71=0,0,U$71/ISI_fec!U$71)</f>
        <v>0</v>
      </c>
      <c r="V154" s="278">
        <f>IF(V$71=0,0,V$71/ISI_fec!V$71)</f>
        <v>0</v>
      </c>
      <c r="W154" s="278">
        <f>IF(W$71=0,0,W$71/ISI_fec!W$71)</f>
        <v>0</v>
      </c>
      <c r="DA154" s="79"/>
    </row>
    <row r="155" spans="1:105" ht="12" customHeight="1" x14ac:dyDescent="0.25">
      <c r="A155" s="203" t="s">
        <v>181</v>
      </c>
      <c r="B155" s="278">
        <f>IF(B$72=0,0,B$72/ISI_fec!B$72)</f>
        <v>1.4600274968478026</v>
      </c>
      <c r="C155" s="278">
        <f>IF(C$72=0,0,C$72/ISI_fec!C$72)</f>
        <v>1.4827872867387404</v>
      </c>
      <c r="D155" s="278">
        <f>IF(D$72=0,0,D$72/ISI_fec!D$72)</f>
        <v>1.4540655410804926</v>
      </c>
      <c r="E155" s="278">
        <f>IF(E$72=0,0,E$72/ISI_fec!E$72)</f>
        <v>1.4557936715966602</v>
      </c>
      <c r="F155" s="278">
        <f>IF(F$72=0,0,F$72/ISI_fec!F$72)</f>
        <v>1.4542750556806414</v>
      </c>
      <c r="G155" s="278">
        <f>IF(G$72=0,0,G$72/ISI_fec!G$72)</f>
        <v>1.3878545165516516</v>
      </c>
      <c r="H155" s="278">
        <f>IF(H$72=0,0,H$72/ISI_fec!H$72)</f>
        <v>1.3614826472207189</v>
      </c>
      <c r="I155" s="278">
        <f>IF(I$72=0,0,I$72/ISI_fec!I$72)</f>
        <v>1.3329414026276403</v>
      </c>
      <c r="J155" s="278">
        <f>IF(J$72=0,0,J$72/ISI_fec!J$72)</f>
        <v>1.3205301481810556</v>
      </c>
      <c r="K155" s="278">
        <f>IF(K$72=0,0,K$72/ISI_fec!K$72)</f>
        <v>1.3182937859331574</v>
      </c>
      <c r="L155" s="278">
        <f>IF(L$72=0,0,L$72/ISI_fec!L$72)</f>
        <v>1.2482171912343594</v>
      </c>
      <c r="M155" s="278">
        <f>IF(M$72=0,0,M$72/ISI_fec!M$72)</f>
        <v>1.199424020035845</v>
      </c>
      <c r="N155" s="278">
        <f>IF(N$72=0,0,N$72/ISI_fec!N$72)</f>
        <v>1.1989274854251888</v>
      </c>
      <c r="O155" s="278">
        <f>IF(O$72=0,0,O$72/ISI_fec!O$72)</f>
        <v>1.2019280261034639</v>
      </c>
      <c r="P155" s="278">
        <f>IF(P$72=0,0,P$72/ISI_fec!P$72)</f>
        <v>1.1960227070480889</v>
      </c>
      <c r="Q155" s="278">
        <f>IF(Q$72=0,0,Q$72/ISI_fec!Q$72)</f>
        <v>1.252151209704645</v>
      </c>
      <c r="R155" s="278">
        <f>IF(R$72=0,0,R$72/ISI_fec!R$72)</f>
        <v>1.1995981762716397</v>
      </c>
      <c r="S155" s="278">
        <f>IF(S$72=0,0,S$72/ISI_fec!S$72)</f>
        <v>1.231896348983065</v>
      </c>
      <c r="T155" s="278">
        <f>IF(T$72=0,0,T$72/ISI_fec!T$72)</f>
        <v>1.2266694699285157</v>
      </c>
      <c r="U155" s="278">
        <f>IF(U$72=0,0,U$72/ISI_fec!U$72)</f>
        <v>1.220253778479367</v>
      </c>
      <c r="V155" s="278">
        <f>IF(V$72=0,0,V$72/ISI_fec!V$72)</f>
        <v>1.28718127512473</v>
      </c>
      <c r="W155" s="278">
        <f>IF(W$72=0,0,W$72/ISI_fec!W$72)</f>
        <v>1.2560801363177312</v>
      </c>
      <c r="DA155" s="79"/>
    </row>
    <row r="156" spans="1:105" ht="12" customHeight="1" x14ac:dyDescent="0.25">
      <c r="A156" s="41" t="s">
        <v>191</v>
      </c>
      <c r="B156" s="279">
        <f>IF(B$79=0,0,B$79/ISI_fec!B$79)</f>
        <v>2.3662011812572565</v>
      </c>
      <c r="C156" s="279">
        <f>IF(C$79=0,0,C$79/ISI_fec!C$79)</f>
        <v>2.2608765654420422</v>
      </c>
      <c r="D156" s="279">
        <f>IF(D$79=0,0,D$79/ISI_fec!D$79)</f>
        <v>2.2246347679871525</v>
      </c>
      <c r="E156" s="279">
        <f>IF(E$79=0,0,E$79/ISI_fec!E$79)</f>
        <v>2.2114395183391715</v>
      </c>
      <c r="F156" s="279">
        <f>IF(F$79=0,0,F$79/ISI_fec!F$79)</f>
        <v>2.2413527141965819</v>
      </c>
      <c r="G156" s="279">
        <f>IF(G$79=0,0,G$79/ISI_fec!G$79)</f>
        <v>2.2147762771863149</v>
      </c>
      <c r="H156" s="279">
        <f>IF(H$79=0,0,H$79/ISI_fec!H$79)</f>
        <v>2.2488592785806132</v>
      </c>
      <c r="I156" s="279">
        <f>IF(I$79=0,0,I$79/ISI_fec!I$79)</f>
        <v>2.1981062114913885</v>
      </c>
      <c r="J156" s="279">
        <f>IF(J$79=0,0,J$79/ISI_fec!J$79)</f>
        <v>2.1568992997687948</v>
      </c>
      <c r="K156" s="279">
        <f>IF(K$79=0,0,K$79/ISI_fec!K$79)</f>
        <v>1.8341233678401598</v>
      </c>
      <c r="L156" s="279">
        <f>IF(L$79=0,0,L$79/ISI_fec!L$79)</f>
        <v>2.1229893708032765</v>
      </c>
      <c r="M156" s="279">
        <f>IF(M$79=0,0,M$79/ISI_fec!M$79)</f>
        <v>1.9834695352549017</v>
      </c>
      <c r="N156" s="279">
        <f>IF(N$79=0,0,N$79/ISI_fec!N$79)</f>
        <v>1.8546183341294222</v>
      </c>
      <c r="O156" s="279">
        <f>IF(O$79=0,0,O$79/ISI_fec!O$79)</f>
        <v>1.7638789492942912</v>
      </c>
      <c r="P156" s="279">
        <f>IF(P$79=0,0,P$79/ISI_fec!P$79)</f>
        <v>1.7879780903115148</v>
      </c>
      <c r="Q156" s="279">
        <f>IF(Q$79=0,0,Q$79/ISI_fec!Q$79)</f>
        <v>1.6477599035487644</v>
      </c>
      <c r="R156" s="279">
        <f>IF(R$79=0,0,R$79/ISI_fec!R$79)</f>
        <v>1.5947104099857514</v>
      </c>
      <c r="S156" s="279">
        <f>IF(S$79=0,0,S$79/ISI_fec!S$79)</f>
        <v>1.6044050684962212</v>
      </c>
      <c r="T156" s="279">
        <f>IF(T$79=0,0,T$79/ISI_fec!T$79)</f>
        <v>1.7271608079668412</v>
      </c>
      <c r="U156" s="279">
        <f>IF(U$79=0,0,U$79/ISI_fec!U$79)</f>
        <v>1.5839258902253428</v>
      </c>
      <c r="V156" s="279">
        <f>IF(V$79=0,0,V$79/ISI_fec!V$79)</f>
        <v>1.6165348969406175</v>
      </c>
      <c r="W156" s="279">
        <f>IF(W$79=0,0,W$79/ISI_fec!W$79)</f>
        <v>1.7072742108218342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0.79998168889431442"/>
    <pageSetUpPr fitToPage="1"/>
  </sheetPr>
  <dimension ref="A1:DA10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metals"</f>
        <v>EU27: Non-ferrous metals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2" customHeight="1" x14ac:dyDescent="0.25">
      <c r="A3" s="30" t="s">
        <v>55</v>
      </c>
      <c r="B3" s="205">
        <f t="shared" ref="B3:W3" si="0">SUM(B4:B5,B8)</f>
        <v>18642.886337720098</v>
      </c>
      <c r="C3" s="205">
        <f t="shared" si="0"/>
        <v>17729.881783475641</v>
      </c>
      <c r="D3" s="205">
        <f t="shared" si="0"/>
        <v>16843.148213152297</v>
      </c>
      <c r="E3" s="205">
        <f t="shared" si="0"/>
        <v>16684.733319917788</v>
      </c>
      <c r="F3" s="205">
        <f t="shared" si="0"/>
        <v>18498.374612133848</v>
      </c>
      <c r="G3" s="205">
        <f t="shared" si="0"/>
        <v>19343.216784106258</v>
      </c>
      <c r="H3" s="205">
        <f t="shared" si="0"/>
        <v>20896.191755040491</v>
      </c>
      <c r="I3" s="205">
        <f t="shared" si="0"/>
        <v>23094.301360499976</v>
      </c>
      <c r="J3" s="205">
        <f t="shared" si="0"/>
        <v>21418.74229558972</v>
      </c>
      <c r="K3" s="205">
        <f t="shared" si="0"/>
        <v>17576.145834970208</v>
      </c>
      <c r="L3" s="205">
        <f t="shared" si="0"/>
        <v>20824.806091489118</v>
      </c>
      <c r="M3" s="205">
        <f t="shared" si="0"/>
        <v>21744.353991756267</v>
      </c>
      <c r="N3" s="205">
        <f t="shared" si="0"/>
        <v>21704.292416355456</v>
      </c>
      <c r="O3" s="205">
        <f t="shared" si="0"/>
        <v>20444.177287894061</v>
      </c>
      <c r="P3" s="205">
        <f t="shared" si="0"/>
        <v>20852.395881619472</v>
      </c>
      <c r="Q3" s="205">
        <f t="shared" si="0"/>
        <v>22522.718722877798</v>
      </c>
      <c r="R3" s="205">
        <f t="shared" si="0"/>
        <v>22719.050075335086</v>
      </c>
      <c r="S3" s="205">
        <f t="shared" si="0"/>
        <v>23179.09466293233</v>
      </c>
      <c r="T3" s="205">
        <f t="shared" si="0"/>
        <v>23008.516125822396</v>
      </c>
      <c r="U3" s="205">
        <f t="shared" si="0"/>
        <v>22382.543832245654</v>
      </c>
      <c r="V3" s="205">
        <f t="shared" si="0"/>
        <v>19712.922927116851</v>
      </c>
      <c r="W3" s="205">
        <f t="shared" si="0"/>
        <v>24635.930309618001</v>
      </c>
      <c r="DA3" s="112"/>
    </row>
    <row r="4" spans="1:105" ht="12" customHeight="1" x14ac:dyDescent="0.25">
      <c r="A4" s="50" t="s">
        <v>43</v>
      </c>
      <c r="B4" s="243">
        <v>1878.141839195383</v>
      </c>
      <c r="C4" s="243">
        <v>1841.05868473386</v>
      </c>
      <c r="D4" s="243">
        <v>1717.3534337489709</v>
      </c>
      <c r="E4" s="243">
        <v>1758.1091515460871</v>
      </c>
      <c r="F4" s="243">
        <v>1862.1894104493649</v>
      </c>
      <c r="G4" s="243">
        <v>1930.9328777978001</v>
      </c>
      <c r="H4" s="243">
        <v>2143.4983872839362</v>
      </c>
      <c r="I4" s="243">
        <v>2141.8636741707292</v>
      </c>
      <c r="J4" s="243">
        <v>2020.098379427815</v>
      </c>
      <c r="K4" s="243">
        <v>1247.308353811537</v>
      </c>
      <c r="L4" s="243">
        <v>1537.6138191449959</v>
      </c>
      <c r="M4" s="243">
        <v>1559.124880843706</v>
      </c>
      <c r="N4" s="243">
        <v>1383.697141175169</v>
      </c>
      <c r="O4" s="243">
        <v>1372.314121723105</v>
      </c>
      <c r="P4" s="243">
        <v>1418.1431038974599</v>
      </c>
      <c r="Q4" s="243">
        <v>1343.1855668065559</v>
      </c>
      <c r="R4" s="243">
        <v>1305.26556987973</v>
      </c>
      <c r="S4" s="243">
        <v>1650.5154022559429</v>
      </c>
      <c r="T4" s="243">
        <v>1684.4722789676121</v>
      </c>
      <c r="U4" s="243">
        <v>1549.356505714326</v>
      </c>
      <c r="V4" s="243">
        <v>1398.4916867192931</v>
      </c>
      <c r="W4" s="243">
        <v>1611.217754624591</v>
      </c>
      <c r="DA4" s="83" t="s">
        <v>435</v>
      </c>
    </row>
    <row r="5" spans="1:105" ht="12" customHeight="1" x14ac:dyDescent="0.25">
      <c r="A5" s="107" t="s">
        <v>56</v>
      </c>
      <c r="B5" s="284">
        <f t="shared" ref="B5:W5" si="1">SUM(B6:B7)</f>
        <v>8075.7262174621901</v>
      </c>
      <c r="C5" s="284">
        <f t="shared" si="1"/>
        <v>7673.7919043596157</v>
      </c>
      <c r="D5" s="284">
        <f t="shared" si="1"/>
        <v>7211.7122920148595</v>
      </c>
      <c r="E5" s="284">
        <f t="shared" si="1"/>
        <v>7087.1667312934223</v>
      </c>
      <c r="F5" s="284">
        <f t="shared" si="1"/>
        <v>7802.7863183109857</v>
      </c>
      <c r="G5" s="284">
        <f t="shared" si="1"/>
        <v>8172.9446666553131</v>
      </c>
      <c r="H5" s="284">
        <f t="shared" si="1"/>
        <v>8775.4439632610593</v>
      </c>
      <c r="I5" s="284">
        <f t="shared" si="1"/>
        <v>9672.3500817757467</v>
      </c>
      <c r="J5" s="284">
        <f t="shared" si="1"/>
        <v>9115.9531785493346</v>
      </c>
      <c r="K5" s="284">
        <f t="shared" si="1"/>
        <v>7153.1209411680693</v>
      </c>
      <c r="L5" s="284">
        <f t="shared" si="1"/>
        <v>9544.2524205248719</v>
      </c>
      <c r="M5" s="284">
        <f t="shared" si="1"/>
        <v>10072.351091591732</v>
      </c>
      <c r="N5" s="284">
        <f t="shared" si="1"/>
        <v>9345.2876903794167</v>
      </c>
      <c r="O5" s="284">
        <f t="shared" si="1"/>
        <v>9205.2546789200132</v>
      </c>
      <c r="P5" s="284">
        <f t="shared" si="1"/>
        <v>8600.5356874988138</v>
      </c>
      <c r="Q5" s="284">
        <f t="shared" si="1"/>
        <v>9041.8774577705444</v>
      </c>
      <c r="R5" s="284">
        <f t="shared" si="1"/>
        <v>9305.5918321321551</v>
      </c>
      <c r="S5" s="284">
        <f t="shared" si="1"/>
        <v>9807.1644785746266</v>
      </c>
      <c r="T5" s="284">
        <f t="shared" si="1"/>
        <v>9806.874922962761</v>
      </c>
      <c r="U5" s="284">
        <f t="shared" si="1"/>
        <v>9434.9940224867078</v>
      </c>
      <c r="V5" s="284">
        <f t="shared" si="1"/>
        <v>8263.2264068386794</v>
      </c>
      <c r="W5" s="284">
        <f t="shared" si="1"/>
        <v>9630.8992073587815</v>
      </c>
      <c r="DA5" s="94"/>
    </row>
    <row r="6" spans="1:105" ht="12" customHeight="1" x14ac:dyDescent="0.25">
      <c r="A6" s="99" t="s">
        <v>44</v>
      </c>
      <c r="B6" s="284">
        <v>4610.1570675054127</v>
      </c>
      <c r="C6" s="284">
        <v>4392.5381618140409</v>
      </c>
      <c r="D6" s="284">
        <v>4040.559134601036</v>
      </c>
      <c r="E6" s="284">
        <v>3982.707155710114</v>
      </c>
      <c r="F6" s="284">
        <v>4376.5236086732557</v>
      </c>
      <c r="G6" s="284">
        <v>4399.8434897115421</v>
      </c>
      <c r="H6" s="284">
        <v>4352.4981851009079</v>
      </c>
      <c r="I6" s="284">
        <v>4714.4668878885204</v>
      </c>
      <c r="J6" s="284">
        <v>4636.6652460701634</v>
      </c>
      <c r="K6" s="284">
        <v>3413.3752228190401</v>
      </c>
      <c r="L6" s="284">
        <v>4823.1351968362987</v>
      </c>
      <c r="M6" s="284">
        <v>5006.5799316385328</v>
      </c>
      <c r="N6" s="284">
        <v>4354.5799870606024</v>
      </c>
      <c r="O6" s="284">
        <v>4344.474245056268</v>
      </c>
      <c r="P6" s="284">
        <v>4479.6826387664933</v>
      </c>
      <c r="Q6" s="284">
        <v>4615.9576726709029</v>
      </c>
      <c r="R6" s="284">
        <v>4594.4903351114208</v>
      </c>
      <c r="S6" s="284">
        <v>4869.0262247579058</v>
      </c>
      <c r="T6" s="284">
        <v>4628.9005185580354</v>
      </c>
      <c r="U6" s="284">
        <v>4266.2272476955804</v>
      </c>
      <c r="V6" s="284">
        <v>4034.7356251927799</v>
      </c>
      <c r="W6" s="284">
        <v>4693.0005634108829</v>
      </c>
      <c r="DA6" s="94" t="s">
        <v>436</v>
      </c>
    </row>
    <row r="7" spans="1:105" ht="12" customHeight="1" x14ac:dyDescent="0.25">
      <c r="A7" s="99" t="s">
        <v>81</v>
      </c>
      <c r="B7" s="284">
        <v>3465.5691499567779</v>
      </c>
      <c r="C7" s="284">
        <v>3281.2537425455748</v>
      </c>
      <c r="D7" s="284">
        <v>3171.1531574138239</v>
      </c>
      <c r="E7" s="284">
        <v>3104.4595755833079</v>
      </c>
      <c r="F7" s="284">
        <v>3426.26270963773</v>
      </c>
      <c r="G7" s="284">
        <v>3773.101176943771</v>
      </c>
      <c r="H7" s="284">
        <v>4422.9457781601504</v>
      </c>
      <c r="I7" s="284">
        <v>4957.8831938872263</v>
      </c>
      <c r="J7" s="284">
        <v>4479.2879324791711</v>
      </c>
      <c r="K7" s="284">
        <v>3739.7457183490292</v>
      </c>
      <c r="L7" s="284">
        <v>4721.1172236885732</v>
      </c>
      <c r="M7" s="284">
        <v>5065.7711599531985</v>
      </c>
      <c r="N7" s="284">
        <v>4990.7077033188143</v>
      </c>
      <c r="O7" s="284">
        <v>4860.7804338637461</v>
      </c>
      <c r="P7" s="284">
        <v>4120.8530487323214</v>
      </c>
      <c r="Q7" s="284">
        <v>4425.9197850996406</v>
      </c>
      <c r="R7" s="284">
        <v>4711.1014970207352</v>
      </c>
      <c r="S7" s="284">
        <v>4938.1382538167209</v>
      </c>
      <c r="T7" s="284">
        <v>5177.9744044047256</v>
      </c>
      <c r="U7" s="284">
        <v>5168.7667747911273</v>
      </c>
      <c r="V7" s="284">
        <v>4228.490781645899</v>
      </c>
      <c r="W7" s="284">
        <v>4937.8986439478986</v>
      </c>
      <c r="DA7" s="94" t="s">
        <v>437</v>
      </c>
    </row>
    <row r="8" spans="1:105" ht="12" customHeight="1" x14ac:dyDescent="0.25">
      <c r="A8" s="49" t="s">
        <v>45</v>
      </c>
      <c r="B8" s="244">
        <v>8689.0182810625229</v>
      </c>
      <c r="C8" s="244">
        <v>8215.0311943821671</v>
      </c>
      <c r="D8" s="244">
        <v>7914.0824873884658</v>
      </c>
      <c r="E8" s="244">
        <v>7839.4574370782793</v>
      </c>
      <c r="F8" s="244">
        <v>8833.3988833734984</v>
      </c>
      <c r="G8" s="244">
        <v>9239.3392396531453</v>
      </c>
      <c r="H8" s="244">
        <v>9977.2494044954947</v>
      </c>
      <c r="I8" s="244">
        <v>11280.087604553501</v>
      </c>
      <c r="J8" s="244">
        <v>10282.690737612569</v>
      </c>
      <c r="K8" s="244">
        <v>9175.7165399905989</v>
      </c>
      <c r="L8" s="244">
        <v>9742.9398518192502</v>
      </c>
      <c r="M8" s="244">
        <v>10112.878019320829</v>
      </c>
      <c r="N8" s="244">
        <v>10975.30758480087</v>
      </c>
      <c r="O8" s="244">
        <v>9866.6084872509437</v>
      </c>
      <c r="P8" s="244">
        <v>10833.717090223199</v>
      </c>
      <c r="Q8" s="244">
        <v>12137.655698300699</v>
      </c>
      <c r="R8" s="244">
        <v>12108.192673323199</v>
      </c>
      <c r="S8" s="244">
        <v>11721.41478210176</v>
      </c>
      <c r="T8" s="244">
        <v>11517.168923892021</v>
      </c>
      <c r="U8" s="244">
        <v>11398.19330404462</v>
      </c>
      <c r="V8" s="244">
        <v>10051.204833558881</v>
      </c>
      <c r="W8" s="244">
        <v>13393.81334763463</v>
      </c>
      <c r="DA8" s="84" t="s">
        <v>438</v>
      </c>
    </row>
    <row r="9" spans="1:105" ht="12" customHeight="1" x14ac:dyDescent="0.25">
      <c r="A9" s="4"/>
      <c r="B9" s="245"/>
      <c r="C9" s="245"/>
      <c r="D9" s="245"/>
      <c r="E9" s="245"/>
      <c r="F9" s="245"/>
      <c r="G9" s="245"/>
      <c r="H9" s="245"/>
      <c r="I9" s="245"/>
      <c r="J9" s="245"/>
      <c r="K9" s="245"/>
      <c r="L9" s="245"/>
      <c r="M9" s="245"/>
      <c r="N9" s="245"/>
      <c r="O9" s="245"/>
      <c r="P9" s="245"/>
      <c r="Q9" s="245"/>
      <c r="R9" s="245"/>
      <c r="S9" s="245"/>
      <c r="T9" s="245"/>
      <c r="U9" s="245"/>
      <c r="V9" s="245"/>
      <c r="W9" s="245"/>
    </row>
    <row r="10" spans="1:105" ht="12" customHeight="1" x14ac:dyDescent="0.25">
      <c r="A10" s="30" t="s">
        <v>439</v>
      </c>
      <c r="B10" s="205"/>
      <c r="C10" s="205"/>
      <c r="D10" s="205"/>
      <c r="E10" s="205"/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DA10" s="112"/>
    </row>
    <row r="11" spans="1:105" ht="12" customHeight="1" x14ac:dyDescent="0.25">
      <c r="A11" s="50" t="s">
        <v>440</v>
      </c>
      <c r="B11" s="243">
        <v>5643</v>
      </c>
      <c r="C11" s="243">
        <v>4863</v>
      </c>
      <c r="D11" s="243">
        <v>5735</v>
      </c>
      <c r="E11" s="243">
        <v>6057</v>
      </c>
      <c r="F11" s="243">
        <v>6698</v>
      </c>
      <c r="G11" s="243">
        <v>7492</v>
      </c>
      <c r="H11" s="243">
        <v>7585</v>
      </c>
      <c r="I11" s="243">
        <v>7134</v>
      </c>
      <c r="J11" s="243">
        <v>7284.875</v>
      </c>
      <c r="K11" s="243">
        <v>5220.72</v>
      </c>
      <c r="L11" s="243">
        <v>6623.7</v>
      </c>
      <c r="M11" s="243">
        <v>7668.9539999999997</v>
      </c>
      <c r="N11" s="243">
        <v>6956.88</v>
      </c>
      <c r="O11" s="243">
        <v>7351.5119999999997</v>
      </c>
      <c r="P11" s="243">
        <v>6959.04</v>
      </c>
      <c r="Q11" s="243">
        <v>7157.5190000000002</v>
      </c>
      <c r="R11" s="243">
        <v>7180.46</v>
      </c>
      <c r="S11" s="243">
        <v>7166.4</v>
      </c>
      <c r="T11" s="243">
        <v>7178</v>
      </c>
      <c r="U11" s="243">
        <v>7086.4</v>
      </c>
      <c r="V11" s="243">
        <v>7001</v>
      </c>
      <c r="W11" s="243">
        <v>7029.2731611597183</v>
      </c>
      <c r="DA11" s="83" t="s">
        <v>441</v>
      </c>
    </row>
    <row r="12" spans="1:105" ht="12" customHeight="1" x14ac:dyDescent="0.25">
      <c r="A12" s="107" t="s">
        <v>442</v>
      </c>
      <c r="B12" s="284">
        <f t="shared" ref="B12:W12" si="2">SUM(B13:B14)</f>
        <v>5006.8525999784542</v>
      </c>
      <c r="C12" s="284">
        <f t="shared" si="2"/>
        <v>4957.3678661763488</v>
      </c>
      <c r="D12" s="284">
        <f t="shared" si="2"/>
        <v>5076.4279999999999</v>
      </c>
      <c r="E12" s="284">
        <f t="shared" si="2"/>
        <v>5054.2890000000007</v>
      </c>
      <c r="F12" s="284">
        <f t="shared" si="2"/>
        <v>5248.0839999999998</v>
      </c>
      <c r="G12" s="284">
        <f t="shared" si="2"/>
        <v>5759.4395000000004</v>
      </c>
      <c r="H12" s="284">
        <f t="shared" si="2"/>
        <v>5946.1329999999998</v>
      </c>
      <c r="I12" s="284">
        <f t="shared" si="2"/>
        <v>6178.4</v>
      </c>
      <c r="J12" s="284">
        <f t="shared" si="2"/>
        <v>6026.4639999999999</v>
      </c>
      <c r="K12" s="284">
        <f t="shared" si="2"/>
        <v>4217.3835686595903</v>
      </c>
      <c r="L12" s="284">
        <f t="shared" si="2"/>
        <v>5169.2733716051407</v>
      </c>
      <c r="M12" s="284">
        <f t="shared" si="2"/>
        <v>5216.0688035244184</v>
      </c>
      <c r="N12" s="284">
        <f t="shared" si="2"/>
        <v>4854.5879783310129</v>
      </c>
      <c r="O12" s="284">
        <f t="shared" si="2"/>
        <v>4761.6249801772847</v>
      </c>
      <c r="P12" s="284">
        <f t="shared" si="2"/>
        <v>4367.5255482675075</v>
      </c>
      <c r="Q12" s="284">
        <f t="shared" si="2"/>
        <v>4545.3399881698979</v>
      </c>
      <c r="R12" s="284">
        <f t="shared" si="2"/>
        <v>4747.8420000713541</v>
      </c>
      <c r="S12" s="284">
        <f t="shared" si="2"/>
        <v>5124.826352485803</v>
      </c>
      <c r="T12" s="284">
        <f t="shared" si="2"/>
        <v>5095.1823480161274</v>
      </c>
      <c r="U12" s="284">
        <f t="shared" si="2"/>
        <v>4939.161437364869</v>
      </c>
      <c r="V12" s="284">
        <f t="shared" si="2"/>
        <v>4510.5090286063842</v>
      </c>
      <c r="W12" s="284">
        <f t="shared" si="2"/>
        <v>4633.4299704808964</v>
      </c>
      <c r="DA12" s="94"/>
    </row>
    <row r="13" spans="1:105" ht="12" customHeight="1" x14ac:dyDescent="0.25">
      <c r="A13" s="99" t="s">
        <v>44</v>
      </c>
      <c r="B13" s="284">
        <v>2662.266000000001</v>
      </c>
      <c r="C13" s="284">
        <v>2684.6889999999999</v>
      </c>
      <c r="D13" s="284">
        <v>2707.1480000000001</v>
      </c>
      <c r="E13" s="284">
        <v>2754.34</v>
      </c>
      <c r="F13" s="284">
        <v>2890.7919999999999</v>
      </c>
      <c r="G13" s="284">
        <v>2898.951</v>
      </c>
      <c r="H13" s="284">
        <v>2676.3580000000002</v>
      </c>
      <c r="I13" s="284">
        <v>2739.0830000000001</v>
      </c>
      <c r="J13" s="284">
        <v>2732.8330000000001</v>
      </c>
      <c r="K13" s="284">
        <v>1918.566</v>
      </c>
      <c r="L13" s="284">
        <v>2150.6529999999998</v>
      </c>
      <c r="M13" s="284">
        <v>2355.462</v>
      </c>
      <c r="N13" s="284">
        <v>1971.962</v>
      </c>
      <c r="O13" s="284">
        <v>1876</v>
      </c>
      <c r="P13" s="284">
        <v>1802.567</v>
      </c>
      <c r="Q13" s="284">
        <v>1926.028</v>
      </c>
      <c r="R13" s="284">
        <v>1967.9</v>
      </c>
      <c r="S13" s="284">
        <v>2203.8000000000002</v>
      </c>
      <c r="T13" s="284">
        <v>2160</v>
      </c>
      <c r="U13" s="284">
        <v>2035.894</v>
      </c>
      <c r="V13" s="284">
        <v>2006.4749999999999</v>
      </c>
      <c r="W13" s="284">
        <v>2016.6949999999999</v>
      </c>
      <c r="DA13" s="94" t="s">
        <v>443</v>
      </c>
    </row>
    <row r="14" spans="1:105" ht="12" customHeight="1" x14ac:dyDescent="0.25">
      <c r="A14" s="99" t="s">
        <v>81</v>
      </c>
      <c r="B14" s="284">
        <v>2344.5865999784528</v>
      </c>
      <c r="C14" s="284">
        <v>2272.6788661763489</v>
      </c>
      <c r="D14" s="284">
        <v>2369.2800000000002</v>
      </c>
      <c r="E14" s="284">
        <v>2299.9490000000001</v>
      </c>
      <c r="F14" s="284">
        <v>2357.2919999999999</v>
      </c>
      <c r="G14" s="284">
        <v>2860.4884999999999</v>
      </c>
      <c r="H14" s="284">
        <v>3269.7750000000001</v>
      </c>
      <c r="I14" s="284">
        <v>3439.317</v>
      </c>
      <c r="J14" s="284">
        <v>3293.6309999999999</v>
      </c>
      <c r="K14" s="284">
        <v>2298.8175686595901</v>
      </c>
      <c r="L14" s="284">
        <v>3018.6203716051409</v>
      </c>
      <c r="M14" s="284">
        <v>2860.606803524418</v>
      </c>
      <c r="N14" s="284">
        <v>2882.6259783310129</v>
      </c>
      <c r="O14" s="284">
        <v>2885.6249801772851</v>
      </c>
      <c r="P14" s="284">
        <v>2564.958548267507</v>
      </c>
      <c r="Q14" s="284">
        <v>2619.3119881698981</v>
      </c>
      <c r="R14" s="284">
        <v>2779.942000071354</v>
      </c>
      <c r="S14" s="284">
        <v>2921.0263524858028</v>
      </c>
      <c r="T14" s="284">
        <v>2935.1823480161279</v>
      </c>
      <c r="U14" s="284">
        <v>2903.2674373648688</v>
      </c>
      <c r="V14" s="284">
        <v>2504.0340286063838</v>
      </c>
      <c r="W14" s="284">
        <v>2616.7349704808962</v>
      </c>
      <c r="DA14" s="94" t="s">
        <v>444</v>
      </c>
    </row>
    <row r="15" spans="1:105" ht="12" customHeight="1" x14ac:dyDescent="0.25">
      <c r="A15" s="49" t="s">
        <v>445</v>
      </c>
      <c r="B15" s="244">
        <v>13337.551616666669</v>
      </c>
      <c r="C15" s="244">
        <v>13883.746300000001</v>
      </c>
      <c r="D15" s="244">
        <v>13696.844616666671</v>
      </c>
      <c r="E15" s="244">
        <v>13088.355600000001</v>
      </c>
      <c r="F15" s="244">
        <v>13296.606866666671</v>
      </c>
      <c r="G15" s="244">
        <v>13202.318950000001</v>
      </c>
      <c r="H15" s="244">
        <v>12922.435533333341</v>
      </c>
      <c r="I15" s="244">
        <v>13011.281116666671</v>
      </c>
      <c r="J15" s="244">
        <v>12667.240641666671</v>
      </c>
      <c r="K15" s="244">
        <v>11527.25023333333</v>
      </c>
      <c r="L15" s="244">
        <v>12595.54315</v>
      </c>
      <c r="M15" s="244">
        <v>13182.232216666671</v>
      </c>
      <c r="N15" s="244">
        <v>12806.596133333331</v>
      </c>
      <c r="O15" s="244">
        <v>12911.44319</v>
      </c>
      <c r="P15" s="244">
        <v>13238.351070000001</v>
      </c>
      <c r="Q15" s="244">
        <v>13864.914117621851</v>
      </c>
      <c r="R15" s="244">
        <v>13971.67704026309</v>
      </c>
      <c r="S15" s="244">
        <v>14014.883184995049</v>
      </c>
      <c r="T15" s="244">
        <v>13807.778155123309</v>
      </c>
      <c r="U15" s="244">
        <v>13722.58896735075</v>
      </c>
      <c r="V15" s="244">
        <v>13508.46087600122</v>
      </c>
      <c r="W15" s="244">
        <v>14545.401992955671</v>
      </c>
      <c r="DA15" s="84" t="s">
        <v>446</v>
      </c>
    </row>
    <row r="16" spans="1:105" ht="12" customHeight="1" x14ac:dyDescent="0.25">
      <c r="A16" s="4"/>
      <c r="B16" s="245"/>
      <c r="C16" s="245"/>
      <c r="D16" s="245"/>
      <c r="E16" s="245"/>
      <c r="F16" s="245"/>
      <c r="G16" s="245"/>
      <c r="H16" s="245"/>
      <c r="I16" s="245"/>
      <c r="J16" s="245"/>
      <c r="K16" s="245"/>
      <c r="L16" s="245"/>
      <c r="M16" s="245"/>
      <c r="N16" s="245"/>
      <c r="O16" s="245"/>
      <c r="P16" s="245"/>
      <c r="Q16" s="245"/>
      <c r="R16" s="245"/>
      <c r="S16" s="245"/>
      <c r="T16" s="245"/>
      <c r="U16" s="245"/>
      <c r="V16" s="245"/>
      <c r="W16" s="245"/>
    </row>
    <row r="17" spans="1:105" ht="12" customHeight="1" x14ac:dyDescent="0.25">
      <c r="A17" s="30" t="s">
        <v>447</v>
      </c>
      <c r="B17" s="205"/>
      <c r="C17" s="205"/>
      <c r="D17" s="205"/>
      <c r="E17" s="205"/>
      <c r="F17" s="205"/>
      <c r="G17" s="205"/>
      <c r="H17" s="205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DA17" s="112"/>
    </row>
    <row r="18" spans="1:105" ht="12" customHeight="1" x14ac:dyDescent="0.25">
      <c r="A18" s="50" t="s">
        <v>440</v>
      </c>
      <c r="B18" s="243">
        <v>7041.3793103448279</v>
      </c>
      <c r="C18" s="243">
        <v>6963.002242543701</v>
      </c>
      <c r="D18" s="243">
        <v>6837.7937424562433</v>
      </c>
      <c r="E18" s="243">
        <v>6979.6838379154588</v>
      </c>
      <c r="F18" s="243">
        <v>7399.2923065589857</v>
      </c>
      <c r="G18" s="243">
        <v>8687.6746692705037</v>
      </c>
      <c r="H18" s="243">
        <v>8782.7317744698958</v>
      </c>
      <c r="I18" s="243">
        <v>8658.5779040722973</v>
      </c>
      <c r="J18" s="243">
        <v>8891.6299494250015</v>
      </c>
      <c r="K18" s="243">
        <v>8891.6299494250015</v>
      </c>
      <c r="L18" s="243">
        <v>8706.6784931775492</v>
      </c>
      <c r="M18" s="243">
        <v>9799.5071124649658</v>
      </c>
      <c r="N18" s="243">
        <v>9761.098968808401</v>
      </c>
      <c r="O18" s="243">
        <v>9885.2528392059994</v>
      </c>
      <c r="P18" s="243">
        <v>9694.0904944827726</v>
      </c>
      <c r="Q18" s="243">
        <v>9625.1612436722298</v>
      </c>
      <c r="R18" s="243">
        <v>9625.1612436722298</v>
      </c>
      <c r="S18" s="243">
        <v>9625.1612436722298</v>
      </c>
      <c r="T18" s="243">
        <v>9602.0087954581559</v>
      </c>
      <c r="U18" s="243">
        <v>9407.8710445601555</v>
      </c>
      <c r="V18" s="243">
        <v>9280.0519366203462</v>
      </c>
      <c r="W18" s="243">
        <v>9299.9689025334192</v>
      </c>
      <c r="DA18" s="83" t="s">
        <v>448</v>
      </c>
    </row>
    <row r="19" spans="1:105" ht="12" customHeight="1" x14ac:dyDescent="0.25">
      <c r="A19" s="107" t="s">
        <v>442</v>
      </c>
      <c r="B19" s="284">
        <f t="shared" ref="B19:W19" si="3">SUM(B20:B21)</f>
        <v>6095.4046051851983</v>
      </c>
      <c r="C19" s="284">
        <f t="shared" si="3"/>
        <v>6038.7740330062643</v>
      </c>
      <c r="D19" s="284">
        <f t="shared" si="3"/>
        <v>5876.7635961695014</v>
      </c>
      <c r="E19" s="284">
        <f t="shared" si="3"/>
        <v>5977.8677283815841</v>
      </c>
      <c r="F19" s="284">
        <f t="shared" si="3"/>
        <v>6030.9560218996103</v>
      </c>
      <c r="G19" s="284">
        <f t="shared" si="3"/>
        <v>6469.9792980549</v>
      </c>
      <c r="H19" s="284">
        <f t="shared" si="3"/>
        <v>6806.0059863676361</v>
      </c>
      <c r="I19" s="284">
        <f t="shared" si="3"/>
        <v>6977.5984822630708</v>
      </c>
      <c r="J19" s="284">
        <f t="shared" si="3"/>
        <v>7015.2691969947091</v>
      </c>
      <c r="K19" s="284">
        <f t="shared" si="3"/>
        <v>6965.0863867653716</v>
      </c>
      <c r="L19" s="284">
        <f t="shared" si="3"/>
        <v>6942.9242955393165</v>
      </c>
      <c r="M19" s="284">
        <f t="shared" si="3"/>
        <v>6940.5855039169146</v>
      </c>
      <c r="N19" s="284">
        <f t="shared" si="3"/>
        <v>6836.0593362746749</v>
      </c>
      <c r="O19" s="284">
        <f t="shared" si="3"/>
        <v>6836.4912534553896</v>
      </c>
      <c r="P19" s="284">
        <f t="shared" si="3"/>
        <v>6801.1483325956888</v>
      </c>
      <c r="Q19" s="284">
        <f t="shared" si="3"/>
        <v>6867.9063866137158</v>
      </c>
      <c r="R19" s="284">
        <f t="shared" si="3"/>
        <v>6870.1893859089396</v>
      </c>
      <c r="S19" s="284">
        <f t="shared" si="3"/>
        <v>6941.7584815089122</v>
      </c>
      <c r="T19" s="284">
        <f t="shared" si="3"/>
        <v>6893.3950397238295</v>
      </c>
      <c r="U19" s="284">
        <f t="shared" si="3"/>
        <v>6810.6150597944434</v>
      </c>
      <c r="V19" s="284">
        <f t="shared" si="3"/>
        <v>6834.1861662012143</v>
      </c>
      <c r="W19" s="284">
        <f t="shared" si="3"/>
        <v>6705.20663102652</v>
      </c>
      <c r="DA19" s="94"/>
    </row>
    <row r="20" spans="1:105" ht="12" customHeight="1" x14ac:dyDescent="0.25">
      <c r="A20" s="99" t="s">
        <v>44</v>
      </c>
      <c r="B20" s="284">
        <v>3174.7310419668079</v>
      </c>
      <c r="C20" s="284">
        <v>3167.9764985687639</v>
      </c>
      <c r="D20" s="284">
        <v>3077.5644564104668</v>
      </c>
      <c r="E20" s="284">
        <v>3140.6526071374169</v>
      </c>
      <c r="F20" s="284">
        <v>3212.2638899858398</v>
      </c>
      <c r="G20" s="284">
        <v>3155.7361405548409</v>
      </c>
      <c r="H20" s="284">
        <v>3083.0824424753232</v>
      </c>
      <c r="I20" s="284">
        <v>3101.4768921495602</v>
      </c>
      <c r="J20" s="284">
        <v>3091.7408687810662</v>
      </c>
      <c r="K20" s="284">
        <v>2971.502144429684</v>
      </c>
      <c r="L20" s="284">
        <v>2886.128486972691</v>
      </c>
      <c r="M20" s="284">
        <v>2887.5143936387822</v>
      </c>
      <c r="N20" s="284">
        <v>2874.8814765673569</v>
      </c>
      <c r="O20" s="284">
        <v>2870.1299839544699</v>
      </c>
      <c r="P20" s="284">
        <v>2839.5299512651009</v>
      </c>
      <c r="Q20" s="284">
        <v>2850.1362521260089</v>
      </c>
      <c r="R20" s="284">
        <v>2860.5386696102992</v>
      </c>
      <c r="S20" s="284">
        <v>2873.8379807975198</v>
      </c>
      <c r="T20" s="284">
        <v>2827.867491359963</v>
      </c>
      <c r="U20" s="284">
        <v>2784.3386650264979</v>
      </c>
      <c r="V20" s="284">
        <v>2784.3386650264979</v>
      </c>
      <c r="W20" s="284">
        <v>2826.0464833266742</v>
      </c>
      <c r="DA20" s="94" t="s">
        <v>449</v>
      </c>
    </row>
    <row r="21" spans="1:105" ht="12" customHeight="1" x14ac:dyDescent="0.25">
      <c r="A21" s="99" t="s">
        <v>81</v>
      </c>
      <c r="B21" s="284">
        <v>2920.6735632183909</v>
      </c>
      <c r="C21" s="284">
        <v>2870.7975344375</v>
      </c>
      <c r="D21" s="284">
        <v>2799.199139759035</v>
      </c>
      <c r="E21" s="284">
        <v>2837.2151212441672</v>
      </c>
      <c r="F21" s="284">
        <v>2818.69213191377</v>
      </c>
      <c r="G21" s="284">
        <v>3314.2431575000592</v>
      </c>
      <c r="H21" s="284">
        <v>3722.9235438923129</v>
      </c>
      <c r="I21" s="284">
        <v>3876.121590113511</v>
      </c>
      <c r="J21" s="284">
        <v>3923.5283282136429</v>
      </c>
      <c r="K21" s="284">
        <v>3993.584242335688</v>
      </c>
      <c r="L21" s="284">
        <v>4056.795808566626</v>
      </c>
      <c r="M21" s="284">
        <v>4053.071110278132</v>
      </c>
      <c r="N21" s="284">
        <v>3961.177859707318</v>
      </c>
      <c r="O21" s="284">
        <v>3966.3612695009192</v>
      </c>
      <c r="P21" s="284">
        <v>3961.6183813305879</v>
      </c>
      <c r="Q21" s="284">
        <v>4017.7701344877069</v>
      </c>
      <c r="R21" s="284">
        <v>4009.65071629864</v>
      </c>
      <c r="S21" s="284">
        <v>4067.9205007113919</v>
      </c>
      <c r="T21" s="284">
        <v>4065.5275483638661</v>
      </c>
      <c r="U21" s="284">
        <v>4026.2763947679459</v>
      </c>
      <c r="V21" s="284">
        <v>4049.8475011747159</v>
      </c>
      <c r="W21" s="284">
        <v>3879.1601476998462</v>
      </c>
      <c r="DA21" s="94" t="s">
        <v>450</v>
      </c>
    </row>
    <row r="22" spans="1:105" ht="12" customHeight="1" x14ac:dyDescent="0.25">
      <c r="A22" s="49" t="s">
        <v>445</v>
      </c>
      <c r="B22" s="244">
        <v>16896.735306513408</v>
      </c>
      <c r="C22" s="244">
        <v>17181.078046564631</v>
      </c>
      <c r="D22" s="244">
        <v>16750.94636273478</v>
      </c>
      <c r="E22" s="244">
        <v>16459.04713495429</v>
      </c>
      <c r="F22" s="244">
        <v>16566.93411528553</v>
      </c>
      <c r="G22" s="244">
        <v>16143.48287368662</v>
      </c>
      <c r="H22" s="244">
        <v>15978.62098508242</v>
      </c>
      <c r="I22" s="244">
        <v>15819.116797406719</v>
      </c>
      <c r="J22" s="244">
        <v>15626.15049660833</v>
      </c>
      <c r="K22" s="244">
        <v>15509.47722658442</v>
      </c>
      <c r="L22" s="244">
        <v>15538.106720583421</v>
      </c>
      <c r="M22" s="244">
        <v>15898.103177125109</v>
      </c>
      <c r="N22" s="244">
        <v>16000.60009700047</v>
      </c>
      <c r="O22" s="244">
        <v>15978.10665295635</v>
      </c>
      <c r="P22" s="244">
        <v>15557.72002748741</v>
      </c>
      <c r="Q22" s="244">
        <v>15888.610367169031</v>
      </c>
      <c r="R22" s="244">
        <v>15920.787192639171</v>
      </c>
      <c r="S22" s="244">
        <v>16122.61124783907</v>
      </c>
      <c r="T22" s="244">
        <v>16169.967048025699</v>
      </c>
      <c r="U22" s="244">
        <v>15875.906133710179</v>
      </c>
      <c r="V22" s="244">
        <v>15631.95510177428</v>
      </c>
      <c r="W22" s="244">
        <v>16450.174417316241</v>
      </c>
      <c r="DA22" s="84" t="s">
        <v>451</v>
      </c>
    </row>
    <row r="23" spans="1:105" ht="12" customHeight="1" x14ac:dyDescent="0.25">
      <c r="A23" s="108" t="s">
        <v>452</v>
      </c>
      <c r="B23" s="247"/>
      <c r="C23" s="212"/>
      <c r="D23" s="212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DA23" s="109"/>
    </row>
    <row r="24" spans="1:105" ht="12" customHeight="1" x14ac:dyDescent="0.25">
      <c r="A24" s="51" t="s">
        <v>440</v>
      </c>
      <c r="B24" s="248">
        <v>0</v>
      </c>
      <c r="C24" s="243">
        <v>68.929250810543351</v>
      </c>
      <c r="D24" s="243">
        <v>0</v>
      </c>
      <c r="E24" s="243">
        <v>316.33910502622268</v>
      </c>
      <c r="F24" s="243">
        <v>709.98959063749908</v>
      </c>
      <c r="G24" s="243">
        <v>1311.534810925591</v>
      </c>
      <c r="H24" s="243">
        <v>325.78536404331231</v>
      </c>
      <c r="I24" s="243">
        <v>68.929250810543351</v>
      </c>
      <c r="J24" s="243">
        <v>399.27929694907772</v>
      </c>
      <c r="K24" s="243">
        <v>0</v>
      </c>
      <c r="L24" s="243">
        <v>193.08312120814051</v>
      </c>
      <c r="M24" s="243">
        <v>1161.75787009796</v>
      </c>
      <c r="N24" s="243">
        <v>127.8191079398099</v>
      </c>
      <c r="O24" s="243">
        <v>311.02610312996302</v>
      </c>
      <c r="P24" s="243">
        <v>0</v>
      </c>
      <c r="Q24" s="243">
        <v>0</v>
      </c>
      <c r="R24" s="243">
        <v>353.09948432874057</v>
      </c>
      <c r="S24" s="243">
        <v>0</v>
      </c>
      <c r="T24" s="243">
        <v>42.801396421695493</v>
      </c>
      <c r="U24" s="243">
        <v>124.1538703975972</v>
      </c>
      <c r="V24" s="243">
        <v>101.1265059913336</v>
      </c>
      <c r="W24" s="243">
        <v>62.718362334768663</v>
      </c>
      <c r="DA24" s="83" t="s">
        <v>453</v>
      </c>
    </row>
    <row r="25" spans="1:105" ht="12" customHeight="1" x14ac:dyDescent="0.25">
      <c r="A25" s="99" t="s">
        <v>442</v>
      </c>
      <c r="B25" s="285"/>
      <c r="C25" s="284">
        <f t="shared" ref="C25:W25" si="4">SUM(C26:C27)</f>
        <v>81.694428773524606</v>
      </c>
      <c r="D25" s="284">
        <f t="shared" si="4"/>
        <v>78.785193211802948</v>
      </c>
      <c r="E25" s="284">
        <f t="shared" si="4"/>
        <v>228.00192101724457</v>
      </c>
      <c r="F25" s="284">
        <f t="shared" si="4"/>
        <v>169.23908891582323</v>
      </c>
      <c r="G25" s="284">
        <f t="shared" si="4"/>
        <v>693.91540060128739</v>
      </c>
      <c r="H25" s="284">
        <f t="shared" si="4"/>
        <v>501.12600656593116</v>
      </c>
      <c r="I25" s="284">
        <f t="shared" si="4"/>
        <v>332.16917869030516</v>
      </c>
      <c r="J25" s="284">
        <f t="shared" si="4"/>
        <v>161.13588678183709</v>
      </c>
      <c r="K25" s="284">
        <f t="shared" si="4"/>
        <v>133.61775021569429</v>
      </c>
      <c r="L25" s="284">
        <f t="shared" si="4"/>
        <v>240.01722364511829</v>
      </c>
      <c r="M25" s="284">
        <f t="shared" si="4"/>
        <v>87.063508321044395</v>
      </c>
      <c r="N25" s="284">
        <f t="shared" si="4"/>
        <v>63.441303552340031</v>
      </c>
      <c r="O25" s="284">
        <f t="shared" si="4"/>
        <v>152.67577480139357</v>
      </c>
      <c r="P25" s="284">
        <f t="shared" si="4"/>
        <v>254.56896038805641</v>
      </c>
      <c r="Q25" s="284">
        <f t="shared" si="4"/>
        <v>160.84392479967016</v>
      </c>
      <c r="R25" s="284">
        <f t="shared" si="4"/>
        <v>153.42947350678881</v>
      </c>
      <c r="S25" s="284">
        <f t="shared" si="4"/>
        <v>223.90816212592068</v>
      </c>
      <c r="T25" s="284">
        <f t="shared" si="4"/>
        <v>195.83432976461722</v>
      </c>
      <c r="U25" s="284">
        <f t="shared" si="4"/>
        <v>124.88977088367221</v>
      </c>
      <c r="V25" s="284">
        <f t="shared" si="4"/>
        <v>49.262600528854833</v>
      </c>
      <c r="W25" s="284">
        <f t="shared" si="4"/>
        <v>139.30163739888886</v>
      </c>
      <c r="DA25" s="94"/>
    </row>
    <row r="26" spans="1:105" ht="12" customHeight="1" x14ac:dyDescent="0.25">
      <c r="A26" s="44" t="s">
        <v>44</v>
      </c>
      <c r="B26" s="285">
        <v>0</v>
      </c>
      <c r="C26" s="284">
        <v>81.694428773524606</v>
      </c>
      <c r="D26" s="284">
        <v>26.092763919298871</v>
      </c>
      <c r="E26" s="284">
        <v>86.489629120546581</v>
      </c>
      <c r="F26" s="284">
        <v>140.2855787540301</v>
      </c>
      <c r="G26" s="284">
        <v>20.182148586918949</v>
      </c>
      <c r="H26" s="284">
        <v>63.604712305428272</v>
      </c>
      <c r="I26" s="284">
        <v>56.839230433601358</v>
      </c>
      <c r="J26" s="284">
        <v>10.40241748429019</v>
      </c>
      <c r="K26" s="284">
        <v>0</v>
      </c>
      <c r="L26" s="284">
        <v>17.44700088794821</v>
      </c>
      <c r="M26" s="284">
        <v>55.217635665352446</v>
      </c>
      <c r="N26" s="284">
        <v>31.207252452870581</v>
      </c>
      <c r="O26" s="284">
        <v>23.40147839359636</v>
      </c>
      <c r="P26" s="284">
        <v>161.60243020037561</v>
      </c>
      <c r="Q26" s="284">
        <v>71.893471273151619</v>
      </c>
      <c r="R26" s="284">
        <v>10.40241748429019</v>
      </c>
      <c r="S26" s="284">
        <v>95.28401119296538</v>
      </c>
      <c r="T26" s="284">
        <v>92.711587643757227</v>
      </c>
      <c r="U26" s="284">
        <v>17.44700088794821</v>
      </c>
      <c r="V26" s="284">
        <v>23.40147839359636</v>
      </c>
      <c r="W26" s="284">
        <v>126.69514702245399</v>
      </c>
      <c r="DA26" s="94" t="s">
        <v>454</v>
      </c>
    </row>
    <row r="27" spans="1:105" ht="12" customHeight="1" x14ac:dyDescent="0.25">
      <c r="A27" s="44" t="s">
        <v>81</v>
      </c>
      <c r="B27" s="285">
        <v>0</v>
      </c>
      <c r="C27" s="284">
        <v>0</v>
      </c>
      <c r="D27" s="284">
        <v>52.692429292504073</v>
      </c>
      <c r="E27" s="284">
        <v>141.512291896698</v>
      </c>
      <c r="F27" s="284">
        <v>28.953510161793119</v>
      </c>
      <c r="G27" s="284">
        <v>673.73325201436842</v>
      </c>
      <c r="H27" s="284">
        <v>437.52129426050288</v>
      </c>
      <c r="I27" s="284">
        <v>275.3299482567038</v>
      </c>
      <c r="J27" s="284">
        <v>150.73346929754689</v>
      </c>
      <c r="K27" s="284">
        <v>133.61775021569429</v>
      </c>
      <c r="L27" s="284">
        <v>222.57022275717009</v>
      </c>
      <c r="M27" s="284">
        <v>31.845872655691942</v>
      </c>
      <c r="N27" s="284">
        <v>32.234051099469447</v>
      </c>
      <c r="O27" s="284">
        <v>129.27429640779721</v>
      </c>
      <c r="P27" s="284">
        <v>92.966530187680803</v>
      </c>
      <c r="Q27" s="284">
        <v>88.950453526518558</v>
      </c>
      <c r="R27" s="284">
        <v>143.02705602249861</v>
      </c>
      <c r="S27" s="284">
        <v>128.6241509329553</v>
      </c>
      <c r="T27" s="284">
        <v>103.12274212086</v>
      </c>
      <c r="U27" s="284">
        <v>107.44276999572401</v>
      </c>
      <c r="V27" s="284">
        <v>25.861122135258469</v>
      </c>
      <c r="W27" s="284">
        <v>12.60649037643487</v>
      </c>
      <c r="DA27" s="94" t="s">
        <v>455</v>
      </c>
    </row>
    <row r="28" spans="1:105" ht="12" customHeight="1" x14ac:dyDescent="0.25">
      <c r="A28" s="52" t="s">
        <v>445</v>
      </c>
      <c r="B28" s="249">
        <v>0</v>
      </c>
      <c r="C28" s="244">
        <v>546.8933229648095</v>
      </c>
      <c r="D28" s="244">
        <v>188.8468430583049</v>
      </c>
      <c r="E28" s="244">
        <v>566.48828215208425</v>
      </c>
      <c r="F28" s="244">
        <v>166.89353966527921</v>
      </c>
      <c r="G28" s="244">
        <v>453.18804075270322</v>
      </c>
      <c r="H28" s="244">
        <v>435.99158171475551</v>
      </c>
      <c r="I28" s="244">
        <v>120.0206238302856</v>
      </c>
      <c r="J28" s="244">
        <v>769.9216891592007</v>
      </c>
      <c r="K28" s="244">
        <v>231.43110186352081</v>
      </c>
      <c r="L28" s="244">
        <v>553.99453185753077</v>
      </c>
      <c r="M28" s="244">
        <v>1090.7494988330211</v>
      </c>
      <c r="N28" s="244">
        <v>478.26079125409842</v>
      </c>
      <c r="O28" s="244">
        <v>407.36223844058338</v>
      </c>
      <c r="P28" s="244">
        <v>344.41316329701561</v>
      </c>
      <c r="Q28" s="244">
        <v>890.72568131773005</v>
      </c>
      <c r="R28" s="244">
        <v>345.81089357999451</v>
      </c>
      <c r="S28" s="244">
        <v>1126.1250906146411</v>
      </c>
      <c r="T28" s="244">
        <v>545.61564628943893</v>
      </c>
      <c r="U28" s="244">
        <v>446.21105103323612</v>
      </c>
      <c r="V28" s="244">
        <v>34.937492750590494</v>
      </c>
      <c r="W28" s="244">
        <v>1354.9374089845719</v>
      </c>
      <c r="DA28" s="84" t="s">
        <v>456</v>
      </c>
    </row>
    <row r="29" spans="1:105" ht="12" customHeight="1" x14ac:dyDescent="0.25">
      <c r="A29" s="108" t="s">
        <v>457</v>
      </c>
      <c r="B29" s="247"/>
      <c r="C29" s="212"/>
      <c r="D29" s="212"/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2"/>
      <c r="Q29" s="212"/>
      <c r="R29" s="212"/>
      <c r="S29" s="212"/>
      <c r="T29" s="212"/>
      <c r="U29" s="212"/>
      <c r="V29" s="212"/>
      <c r="W29" s="212"/>
      <c r="DA29" s="109"/>
    </row>
    <row r="30" spans="1:105" ht="12" customHeight="1" x14ac:dyDescent="0.25">
      <c r="A30" s="51" t="s">
        <v>440</v>
      </c>
      <c r="B30" s="248"/>
      <c r="C30" s="243">
        <f t="shared" ref="C30:W30" si="5">B18+C24-C18</f>
        <v>147.30631861167058</v>
      </c>
      <c r="D30" s="243">
        <f t="shared" si="5"/>
        <v>125.20850008745765</v>
      </c>
      <c r="E30" s="243">
        <f t="shared" si="5"/>
        <v>174.44900956700712</v>
      </c>
      <c r="F30" s="243">
        <f t="shared" si="5"/>
        <v>290.38112199397256</v>
      </c>
      <c r="G30" s="243">
        <f t="shared" si="5"/>
        <v>23.152448214072137</v>
      </c>
      <c r="H30" s="243">
        <f t="shared" si="5"/>
        <v>230.72825884392114</v>
      </c>
      <c r="I30" s="243">
        <f t="shared" si="5"/>
        <v>193.08312120814116</v>
      </c>
      <c r="J30" s="243">
        <f t="shared" si="5"/>
        <v>166.22725159637412</v>
      </c>
      <c r="K30" s="243">
        <f t="shared" si="5"/>
        <v>0</v>
      </c>
      <c r="L30" s="243">
        <f t="shared" si="5"/>
        <v>378.03457745559353</v>
      </c>
      <c r="M30" s="243">
        <f t="shared" si="5"/>
        <v>68.929250810542726</v>
      </c>
      <c r="N30" s="243">
        <f t="shared" si="5"/>
        <v>166.22725159637412</v>
      </c>
      <c r="O30" s="243">
        <f t="shared" si="5"/>
        <v>186.87223273236486</v>
      </c>
      <c r="P30" s="243">
        <f t="shared" si="5"/>
        <v>191.16234472322685</v>
      </c>
      <c r="Q30" s="243">
        <f t="shared" si="5"/>
        <v>68.929250810542726</v>
      </c>
      <c r="R30" s="243">
        <f t="shared" si="5"/>
        <v>353.0994843287408</v>
      </c>
      <c r="S30" s="243">
        <f t="shared" si="5"/>
        <v>0</v>
      </c>
      <c r="T30" s="243">
        <f t="shared" si="5"/>
        <v>65.953844635769201</v>
      </c>
      <c r="U30" s="243">
        <f t="shared" si="5"/>
        <v>318.291621295597</v>
      </c>
      <c r="V30" s="243">
        <f t="shared" si="5"/>
        <v>228.94561393114236</v>
      </c>
      <c r="W30" s="243">
        <f t="shared" si="5"/>
        <v>42.801396421695244</v>
      </c>
      <c r="DA30" s="83"/>
    </row>
    <row r="31" spans="1:105" ht="12" customHeight="1" x14ac:dyDescent="0.25">
      <c r="A31" s="99" t="s">
        <v>442</v>
      </c>
      <c r="B31" s="285"/>
      <c r="C31" s="284">
        <f t="shared" ref="C31:W31" si="6">SUM(C32:C33)</f>
        <v>138.3250009524595</v>
      </c>
      <c r="D31" s="284">
        <f t="shared" si="6"/>
        <v>240.79563004856482</v>
      </c>
      <c r="E31" s="284">
        <f t="shared" si="6"/>
        <v>126.89778880516224</v>
      </c>
      <c r="F31" s="284">
        <f t="shared" si="6"/>
        <v>116.15079539779754</v>
      </c>
      <c r="G31" s="284">
        <f t="shared" si="6"/>
        <v>254.89212444599707</v>
      </c>
      <c r="H31" s="284">
        <f t="shared" si="6"/>
        <v>165.09931825319518</v>
      </c>
      <c r="I31" s="284">
        <f t="shared" si="6"/>
        <v>160.57668279487007</v>
      </c>
      <c r="J31" s="284">
        <f t="shared" si="6"/>
        <v>123.46517205019927</v>
      </c>
      <c r="K31" s="284">
        <f t="shared" si="6"/>
        <v>183.80056044503135</v>
      </c>
      <c r="L31" s="284">
        <f t="shared" si="6"/>
        <v>262.17931487117357</v>
      </c>
      <c r="M31" s="284">
        <f t="shared" si="6"/>
        <v>89.40229994344736</v>
      </c>
      <c r="N31" s="284">
        <f t="shared" si="6"/>
        <v>167.9674711945795</v>
      </c>
      <c r="O31" s="284">
        <f t="shared" si="6"/>
        <v>152.24385762067914</v>
      </c>
      <c r="P31" s="284">
        <f t="shared" si="6"/>
        <v>289.91188124775681</v>
      </c>
      <c r="Q31" s="284">
        <f t="shared" si="6"/>
        <v>94.08587078164328</v>
      </c>
      <c r="R31" s="284">
        <f t="shared" si="6"/>
        <v>151.14647421156587</v>
      </c>
      <c r="S31" s="284">
        <f t="shared" si="6"/>
        <v>152.33906652594851</v>
      </c>
      <c r="T31" s="284">
        <f t="shared" si="6"/>
        <v>244.19777154970006</v>
      </c>
      <c r="U31" s="284">
        <f t="shared" si="6"/>
        <v>207.66975081305782</v>
      </c>
      <c r="V31" s="284">
        <f t="shared" si="6"/>
        <v>25.691494122084805</v>
      </c>
      <c r="W31" s="284">
        <f t="shared" si="6"/>
        <v>268.28117257358235</v>
      </c>
      <c r="DA31" s="94"/>
    </row>
    <row r="32" spans="1:105" ht="12" customHeight="1" x14ac:dyDescent="0.25">
      <c r="A32" s="44" t="s">
        <v>44</v>
      </c>
      <c r="B32" s="285"/>
      <c r="C32" s="284">
        <f t="shared" ref="C32:W32" si="7">B20+C26-C20</f>
        <v>88.448972171568585</v>
      </c>
      <c r="D32" s="284">
        <f t="shared" si="7"/>
        <v>116.50480607759573</v>
      </c>
      <c r="E32" s="284">
        <f t="shared" si="7"/>
        <v>23.401478393596335</v>
      </c>
      <c r="F32" s="284">
        <f t="shared" si="7"/>
        <v>68.674295905607323</v>
      </c>
      <c r="G32" s="284">
        <f t="shared" si="7"/>
        <v>76.709898017918022</v>
      </c>
      <c r="H32" s="284">
        <f t="shared" si="7"/>
        <v>136.25841038494582</v>
      </c>
      <c r="I32" s="284">
        <f t="shared" si="7"/>
        <v>38.444780759364221</v>
      </c>
      <c r="J32" s="284">
        <f t="shared" si="7"/>
        <v>20.138440852784242</v>
      </c>
      <c r="K32" s="284">
        <f t="shared" si="7"/>
        <v>120.23872435138219</v>
      </c>
      <c r="L32" s="284">
        <f t="shared" si="7"/>
        <v>102.82065834494142</v>
      </c>
      <c r="M32" s="284">
        <f t="shared" si="7"/>
        <v>53.831728999261486</v>
      </c>
      <c r="N32" s="284">
        <f t="shared" si="7"/>
        <v>43.840169524296016</v>
      </c>
      <c r="O32" s="284">
        <f t="shared" si="7"/>
        <v>28.152971006483313</v>
      </c>
      <c r="P32" s="284">
        <f t="shared" si="7"/>
        <v>192.20246288974477</v>
      </c>
      <c r="Q32" s="284">
        <f t="shared" si="7"/>
        <v>61.28717041224354</v>
      </c>
      <c r="R32" s="284">
        <f t="shared" si="7"/>
        <v>0</v>
      </c>
      <c r="S32" s="284">
        <f t="shared" si="7"/>
        <v>81.984700005744799</v>
      </c>
      <c r="T32" s="284">
        <f t="shared" si="7"/>
        <v>138.68207708131422</v>
      </c>
      <c r="U32" s="284">
        <f t="shared" si="7"/>
        <v>60.97582722141351</v>
      </c>
      <c r="V32" s="284">
        <f t="shared" si="7"/>
        <v>23.401478393596335</v>
      </c>
      <c r="W32" s="284">
        <f t="shared" si="7"/>
        <v>84.987328722277653</v>
      </c>
      <c r="DA32" s="94"/>
    </row>
    <row r="33" spans="1:105" ht="12" customHeight="1" x14ac:dyDescent="0.25">
      <c r="A33" s="44" t="s">
        <v>81</v>
      </c>
      <c r="B33" s="285"/>
      <c r="C33" s="284">
        <f t="shared" ref="C33:W33" si="8">B21+C27-C21</f>
        <v>49.87602878089092</v>
      </c>
      <c r="D33" s="284">
        <f t="shared" si="8"/>
        <v>124.29082397096909</v>
      </c>
      <c r="E33" s="284">
        <f t="shared" si="8"/>
        <v>103.4963104115659</v>
      </c>
      <c r="F33" s="284">
        <f t="shared" si="8"/>
        <v>47.476499492190214</v>
      </c>
      <c r="G33" s="284">
        <f t="shared" si="8"/>
        <v>178.18222642807905</v>
      </c>
      <c r="H33" s="284">
        <f t="shared" si="8"/>
        <v>28.84090786824936</v>
      </c>
      <c r="I33" s="284">
        <f t="shared" si="8"/>
        <v>122.13190203550585</v>
      </c>
      <c r="J33" s="284">
        <f t="shared" si="8"/>
        <v>103.32673119741503</v>
      </c>
      <c r="K33" s="284">
        <f t="shared" si="8"/>
        <v>63.561836093649163</v>
      </c>
      <c r="L33" s="284">
        <f t="shared" si="8"/>
        <v>159.35865652623215</v>
      </c>
      <c r="M33" s="284">
        <f t="shared" si="8"/>
        <v>35.570570944185874</v>
      </c>
      <c r="N33" s="284">
        <f t="shared" si="8"/>
        <v>124.12730167028349</v>
      </c>
      <c r="O33" s="284">
        <f t="shared" si="8"/>
        <v>124.09088661419582</v>
      </c>
      <c r="P33" s="284">
        <f t="shared" si="8"/>
        <v>97.709418358012044</v>
      </c>
      <c r="Q33" s="284">
        <f t="shared" si="8"/>
        <v>32.798700369399739</v>
      </c>
      <c r="R33" s="284">
        <f t="shared" si="8"/>
        <v>151.14647421156587</v>
      </c>
      <c r="S33" s="284">
        <f t="shared" si="8"/>
        <v>70.354366520203712</v>
      </c>
      <c r="T33" s="284">
        <f t="shared" si="8"/>
        <v>105.51569446838585</v>
      </c>
      <c r="U33" s="284">
        <f t="shared" si="8"/>
        <v>146.69392359164431</v>
      </c>
      <c r="V33" s="284">
        <f t="shared" si="8"/>
        <v>2.2900157284884699</v>
      </c>
      <c r="W33" s="284">
        <f t="shared" si="8"/>
        <v>183.2938438513047</v>
      </c>
      <c r="DA33" s="94"/>
    </row>
    <row r="34" spans="1:105" ht="12" customHeight="1" x14ac:dyDescent="0.25">
      <c r="A34" s="52" t="s">
        <v>445</v>
      </c>
      <c r="B34" s="249"/>
      <c r="C34" s="244">
        <f t="shared" ref="C34:W34" si="9">B22+C28-C22</f>
        <v>262.55058291358728</v>
      </c>
      <c r="D34" s="244">
        <f t="shared" si="9"/>
        <v>618.97852688815692</v>
      </c>
      <c r="E34" s="244">
        <f t="shared" si="9"/>
        <v>858.38750993257418</v>
      </c>
      <c r="F34" s="244">
        <f t="shared" si="9"/>
        <v>59.006559334036865</v>
      </c>
      <c r="G34" s="244">
        <f t="shared" si="9"/>
        <v>876.63928235161256</v>
      </c>
      <c r="H34" s="244">
        <f t="shared" si="9"/>
        <v>600.85347031895435</v>
      </c>
      <c r="I34" s="244">
        <f t="shared" si="9"/>
        <v>279.52481150598578</v>
      </c>
      <c r="J34" s="244">
        <f t="shared" si="9"/>
        <v>962.88798995759134</v>
      </c>
      <c r="K34" s="244">
        <f t="shared" si="9"/>
        <v>348.10437188743163</v>
      </c>
      <c r="L34" s="244">
        <f t="shared" si="9"/>
        <v>525.36503785852983</v>
      </c>
      <c r="M34" s="244">
        <f t="shared" si="9"/>
        <v>730.75304229133144</v>
      </c>
      <c r="N34" s="244">
        <f t="shared" si="9"/>
        <v>375.76387137873826</v>
      </c>
      <c r="O34" s="244">
        <f t="shared" si="9"/>
        <v>429.85568248470372</v>
      </c>
      <c r="P34" s="244">
        <f t="shared" si="9"/>
        <v>764.79978876595487</v>
      </c>
      <c r="Q34" s="244">
        <f t="shared" si="9"/>
        <v>559.83534163611148</v>
      </c>
      <c r="R34" s="244">
        <f t="shared" si="9"/>
        <v>313.63406810985362</v>
      </c>
      <c r="S34" s="244">
        <f t="shared" si="9"/>
        <v>924.30103541474273</v>
      </c>
      <c r="T34" s="244">
        <f t="shared" si="9"/>
        <v>498.2598461028083</v>
      </c>
      <c r="U34" s="244">
        <f t="shared" si="9"/>
        <v>740.27196534875657</v>
      </c>
      <c r="V34" s="244">
        <f t="shared" si="9"/>
        <v>278.8885246864902</v>
      </c>
      <c r="W34" s="244">
        <f t="shared" si="9"/>
        <v>536.71809344261055</v>
      </c>
      <c r="DA34" s="84"/>
    </row>
    <row r="35" spans="1:105" ht="12" customHeight="1" x14ac:dyDescent="0.25">
      <c r="A35" s="30" t="s">
        <v>458</v>
      </c>
      <c r="B35" s="205"/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DA35" s="112"/>
    </row>
    <row r="36" spans="1:105" ht="12" customHeight="1" x14ac:dyDescent="0.25">
      <c r="A36" s="50" t="s">
        <v>440</v>
      </c>
      <c r="B36" s="243">
        <f t="shared" ref="B36:W36" si="10">B18-B11</f>
        <v>1398.3793103448279</v>
      </c>
      <c r="C36" s="243">
        <f t="shared" si="10"/>
        <v>2100.002242543701</v>
      </c>
      <c r="D36" s="243">
        <f t="shared" si="10"/>
        <v>1102.7937424562433</v>
      </c>
      <c r="E36" s="243">
        <f t="shared" si="10"/>
        <v>922.68383791545875</v>
      </c>
      <c r="F36" s="243">
        <f t="shared" si="10"/>
        <v>701.29230655898573</v>
      </c>
      <c r="G36" s="243">
        <f t="shared" si="10"/>
        <v>1195.6746692705037</v>
      </c>
      <c r="H36" s="243">
        <f t="shared" si="10"/>
        <v>1197.7317744698958</v>
      </c>
      <c r="I36" s="243">
        <f t="shared" si="10"/>
        <v>1524.5779040722973</v>
      </c>
      <c r="J36" s="243">
        <f t="shared" si="10"/>
        <v>1606.7549494250015</v>
      </c>
      <c r="K36" s="243">
        <f t="shared" si="10"/>
        <v>3670.9099494250013</v>
      </c>
      <c r="L36" s="243">
        <f t="shared" si="10"/>
        <v>2082.9784931775494</v>
      </c>
      <c r="M36" s="243">
        <f t="shared" si="10"/>
        <v>2130.553112464966</v>
      </c>
      <c r="N36" s="243">
        <f t="shared" si="10"/>
        <v>2804.2189688084009</v>
      </c>
      <c r="O36" s="243">
        <f t="shared" si="10"/>
        <v>2533.7408392059997</v>
      </c>
      <c r="P36" s="243">
        <f t="shared" si="10"/>
        <v>2735.0504944827726</v>
      </c>
      <c r="Q36" s="243">
        <f t="shared" si="10"/>
        <v>2467.6422436722296</v>
      </c>
      <c r="R36" s="243">
        <f t="shared" si="10"/>
        <v>2444.7012436722298</v>
      </c>
      <c r="S36" s="243">
        <f t="shared" si="10"/>
        <v>2458.7612436722302</v>
      </c>
      <c r="T36" s="243">
        <f t="shared" si="10"/>
        <v>2424.0087954581559</v>
      </c>
      <c r="U36" s="243">
        <f t="shared" si="10"/>
        <v>2321.4710445601559</v>
      </c>
      <c r="V36" s="243">
        <f t="shared" si="10"/>
        <v>2279.0519366203462</v>
      </c>
      <c r="W36" s="243">
        <f t="shared" si="10"/>
        <v>2270.6957413737009</v>
      </c>
      <c r="DA36" s="83"/>
    </row>
    <row r="37" spans="1:105" ht="12" customHeight="1" x14ac:dyDescent="0.25">
      <c r="A37" s="107" t="s">
        <v>442</v>
      </c>
      <c r="B37" s="284">
        <f t="shared" ref="B37:W37" si="11">SUM(B38:B39)</f>
        <v>1088.552005206745</v>
      </c>
      <c r="C37" s="284">
        <f t="shared" si="11"/>
        <v>1081.406166829915</v>
      </c>
      <c r="D37" s="284">
        <f t="shared" si="11"/>
        <v>800.33559616950151</v>
      </c>
      <c r="E37" s="284">
        <f t="shared" si="11"/>
        <v>923.57872838158391</v>
      </c>
      <c r="F37" s="284">
        <f t="shared" si="11"/>
        <v>782.87202189960999</v>
      </c>
      <c r="G37" s="284">
        <f t="shared" si="11"/>
        <v>710.53979805490007</v>
      </c>
      <c r="H37" s="284">
        <f t="shared" si="11"/>
        <v>859.8729863676358</v>
      </c>
      <c r="I37" s="284">
        <f t="shared" si="11"/>
        <v>799.19848226307113</v>
      </c>
      <c r="J37" s="284">
        <f t="shared" si="11"/>
        <v>988.80519699470915</v>
      </c>
      <c r="K37" s="284">
        <f t="shared" si="11"/>
        <v>2747.7028181057822</v>
      </c>
      <c r="L37" s="284">
        <f t="shared" si="11"/>
        <v>1773.6509239341763</v>
      </c>
      <c r="M37" s="284">
        <f t="shared" si="11"/>
        <v>1724.5167003924962</v>
      </c>
      <c r="N37" s="284">
        <f t="shared" si="11"/>
        <v>1981.471357943662</v>
      </c>
      <c r="O37" s="284">
        <f t="shared" si="11"/>
        <v>2074.866273278104</v>
      </c>
      <c r="P37" s="284">
        <f t="shared" si="11"/>
        <v>2433.6227843281818</v>
      </c>
      <c r="Q37" s="284">
        <f t="shared" si="11"/>
        <v>2322.5663984438179</v>
      </c>
      <c r="R37" s="284">
        <f t="shared" si="11"/>
        <v>2122.3473858375851</v>
      </c>
      <c r="S37" s="284">
        <f t="shared" si="11"/>
        <v>1816.9321290231087</v>
      </c>
      <c r="T37" s="284">
        <f t="shared" si="11"/>
        <v>1798.2126917077012</v>
      </c>
      <c r="U37" s="284">
        <f t="shared" si="11"/>
        <v>1871.453622429575</v>
      </c>
      <c r="V37" s="284">
        <f t="shared" si="11"/>
        <v>2323.6771375948301</v>
      </c>
      <c r="W37" s="284">
        <f t="shared" si="11"/>
        <v>2071.7766605456245</v>
      </c>
      <c r="DA37" s="94"/>
    </row>
    <row r="38" spans="1:105" ht="12" customHeight="1" x14ac:dyDescent="0.25">
      <c r="A38" s="99" t="s">
        <v>44</v>
      </c>
      <c r="B38" s="284">
        <f t="shared" ref="B38:W38" si="12">B20-B13</f>
        <v>512.46504196680689</v>
      </c>
      <c r="C38" s="284">
        <f t="shared" si="12"/>
        <v>483.28749856876402</v>
      </c>
      <c r="D38" s="284">
        <f t="shared" si="12"/>
        <v>370.41645641046671</v>
      </c>
      <c r="E38" s="284">
        <f t="shared" si="12"/>
        <v>386.31260713741676</v>
      </c>
      <c r="F38" s="284">
        <f t="shared" si="12"/>
        <v>321.47188998583988</v>
      </c>
      <c r="G38" s="284">
        <f t="shared" si="12"/>
        <v>256.78514055484084</v>
      </c>
      <c r="H38" s="284">
        <f t="shared" si="12"/>
        <v>406.72444247532303</v>
      </c>
      <c r="I38" s="284">
        <f t="shared" si="12"/>
        <v>362.39389214956009</v>
      </c>
      <c r="J38" s="284">
        <f t="shared" si="12"/>
        <v>358.9078687810661</v>
      </c>
      <c r="K38" s="284">
        <f t="shared" si="12"/>
        <v>1052.936144429684</v>
      </c>
      <c r="L38" s="284">
        <f t="shared" si="12"/>
        <v>735.47548697269121</v>
      </c>
      <c r="M38" s="284">
        <f t="shared" si="12"/>
        <v>532.05239363878218</v>
      </c>
      <c r="N38" s="284">
        <f t="shared" si="12"/>
        <v>902.91947656735692</v>
      </c>
      <c r="O38" s="284">
        <f t="shared" si="12"/>
        <v>994.12998395446994</v>
      </c>
      <c r="P38" s="284">
        <f t="shared" si="12"/>
        <v>1036.9629512651009</v>
      </c>
      <c r="Q38" s="284">
        <f t="shared" si="12"/>
        <v>924.10825212600889</v>
      </c>
      <c r="R38" s="284">
        <f t="shared" si="12"/>
        <v>892.63866961029908</v>
      </c>
      <c r="S38" s="284">
        <f t="shared" si="12"/>
        <v>670.03798079751959</v>
      </c>
      <c r="T38" s="284">
        <f t="shared" si="12"/>
        <v>667.86749135996297</v>
      </c>
      <c r="U38" s="284">
        <f t="shared" si="12"/>
        <v>748.44466502649789</v>
      </c>
      <c r="V38" s="284">
        <f t="shared" si="12"/>
        <v>777.86366502649798</v>
      </c>
      <c r="W38" s="284">
        <f t="shared" si="12"/>
        <v>809.35148332667427</v>
      </c>
      <c r="DA38" s="94"/>
    </row>
    <row r="39" spans="1:105" ht="12" customHeight="1" x14ac:dyDescent="0.25">
      <c r="A39" s="99" t="s">
        <v>81</v>
      </c>
      <c r="B39" s="284">
        <f t="shared" ref="B39:W39" si="13">B21-B14</f>
        <v>576.08696323993809</v>
      </c>
      <c r="C39" s="284">
        <f t="shared" si="13"/>
        <v>598.11866826115102</v>
      </c>
      <c r="D39" s="284">
        <f t="shared" si="13"/>
        <v>429.91913975903481</v>
      </c>
      <c r="E39" s="284">
        <f t="shared" si="13"/>
        <v>537.26612124416715</v>
      </c>
      <c r="F39" s="284">
        <f t="shared" si="13"/>
        <v>461.40013191377011</v>
      </c>
      <c r="G39" s="284">
        <f t="shared" si="13"/>
        <v>453.75465750005924</v>
      </c>
      <c r="H39" s="284">
        <f t="shared" si="13"/>
        <v>453.14854389231277</v>
      </c>
      <c r="I39" s="284">
        <f t="shared" si="13"/>
        <v>436.80459011351104</v>
      </c>
      <c r="J39" s="284">
        <f t="shared" si="13"/>
        <v>629.89732821364305</v>
      </c>
      <c r="K39" s="284">
        <f t="shared" si="13"/>
        <v>1694.766673676098</v>
      </c>
      <c r="L39" s="284">
        <f t="shared" si="13"/>
        <v>1038.175436961485</v>
      </c>
      <c r="M39" s="284">
        <f t="shared" si="13"/>
        <v>1192.464306753714</v>
      </c>
      <c r="N39" s="284">
        <f t="shared" si="13"/>
        <v>1078.5518813763051</v>
      </c>
      <c r="O39" s="284">
        <f t="shared" si="13"/>
        <v>1080.7362893236341</v>
      </c>
      <c r="P39" s="284">
        <f t="shared" si="13"/>
        <v>1396.6598330630809</v>
      </c>
      <c r="Q39" s="284">
        <f t="shared" si="13"/>
        <v>1398.4581463178088</v>
      </c>
      <c r="R39" s="284">
        <f t="shared" si="13"/>
        <v>1229.708716227286</v>
      </c>
      <c r="S39" s="284">
        <f t="shared" si="13"/>
        <v>1146.8941482255891</v>
      </c>
      <c r="T39" s="284">
        <f t="shared" si="13"/>
        <v>1130.3452003477382</v>
      </c>
      <c r="U39" s="284">
        <f t="shared" si="13"/>
        <v>1123.0089574030771</v>
      </c>
      <c r="V39" s="284">
        <f t="shared" si="13"/>
        <v>1545.8134725683321</v>
      </c>
      <c r="W39" s="284">
        <f t="shared" si="13"/>
        <v>1262.42517721895</v>
      </c>
      <c r="DA39" s="94"/>
    </row>
    <row r="40" spans="1:105" ht="12" customHeight="1" x14ac:dyDescent="0.25">
      <c r="A40" s="49" t="s">
        <v>445</v>
      </c>
      <c r="B40" s="244">
        <f t="shared" ref="B40:W40" si="14">B22-B15</f>
        <v>3559.1836898467391</v>
      </c>
      <c r="C40" s="244">
        <f t="shared" si="14"/>
        <v>3297.3317465646305</v>
      </c>
      <c r="D40" s="244">
        <f t="shared" si="14"/>
        <v>3054.1017460681087</v>
      </c>
      <c r="E40" s="244">
        <f t="shared" si="14"/>
        <v>3370.6915349542887</v>
      </c>
      <c r="F40" s="244">
        <f t="shared" si="14"/>
        <v>3270.3272486188598</v>
      </c>
      <c r="G40" s="244">
        <f t="shared" si="14"/>
        <v>2941.1639236866195</v>
      </c>
      <c r="H40" s="244">
        <f t="shared" si="14"/>
        <v>3056.1854517490792</v>
      </c>
      <c r="I40" s="244">
        <f t="shared" si="14"/>
        <v>2807.8356807400487</v>
      </c>
      <c r="J40" s="244">
        <f t="shared" si="14"/>
        <v>2958.9098549416594</v>
      </c>
      <c r="K40" s="244">
        <f t="shared" si="14"/>
        <v>3982.2269932510899</v>
      </c>
      <c r="L40" s="244">
        <f t="shared" si="14"/>
        <v>2942.5635705834211</v>
      </c>
      <c r="M40" s="244">
        <f t="shared" si="14"/>
        <v>2715.8709604584383</v>
      </c>
      <c r="N40" s="244">
        <f t="shared" si="14"/>
        <v>3194.003963667139</v>
      </c>
      <c r="O40" s="244">
        <f t="shared" si="14"/>
        <v>3066.6634629563505</v>
      </c>
      <c r="P40" s="244">
        <f t="shared" si="14"/>
        <v>2319.3689574874097</v>
      </c>
      <c r="Q40" s="244">
        <f t="shared" si="14"/>
        <v>2023.6962495471798</v>
      </c>
      <c r="R40" s="244">
        <f t="shared" si="14"/>
        <v>1949.1101523760808</v>
      </c>
      <c r="S40" s="244">
        <f t="shared" si="14"/>
        <v>2107.7280628440203</v>
      </c>
      <c r="T40" s="244">
        <f t="shared" si="14"/>
        <v>2362.1888929023899</v>
      </c>
      <c r="U40" s="244">
        <f t="shared" si="14"/>
        <v>2153.3171663594294</v>
      </c>
      <c r="V40" s="244">
        <f t="shared" si="14"/>
        <v>2123.49422577306</v>
      </c>
      <c r="W40" s="244">
        <f t="shared" si="14"/>
        <v>1904.7724243605699</v>
      </c>
      <c r="DA40" s="84"/>
    </row>
    <row r="41" spans="1:105" ht="12" customHeight="1" x14ac:dyDescent="0.25">
      <c r="A41" s="4"/>
      <c r="B41" s="245"/>
      <c r="C41" s="245"/>
      <c r="D41" s="245"/>
      <c r="E41" s="245"/>
      <c r="F41" s="245"/>
      <c r="G41" s="245"/>
      <c r="H41" s="245"/>
      <c r="I41" s="245"/>
      <c r="J41" s="245"/>
      <c r="K41" s="245"/>
      <c r="L41" s="245"/>
      <c r="M41" s="245"/>
      <c r="N41" s="245"/>
      <c r="O41" s="245"/>
      <c r="P41" s="245"/>
      <c r="Q41" s="245"/>
      <c r="R41" s="245"/>
      <c r="S41" s="245"/>
      <c r="T41" s="245"/>
      <c r="U41" s="245"/>
      <c r="V41" s="245"/>
      <c r="W41" s="245"/>
    </row>
    <row r="42" spans="1:105" ht="12" customHeight="1" x14ac:dyDescent="0.25">
      <c r="A42" s="30" t="s">
        <v>67</v>
      </c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DA42" s="112"/>
    </row>
    <row r="43" spans="1:105" ht="12" customHeight="1" x14ac:dyDescent="0.25">
      <c r="A43" s="31" t="s">
        <v>68</v>
      </c>
      <c r="B43" s="212">
        <v>11105.870302876559</v>
      </c>
      <c r="C43" s="212">
        <v>11130.396272180151</v>
      </c>
      <c r="D43" s="212">
        <v>11288.319766475641</v>
      </c>
      <c r="E43" s="212">
        <v>11083.68097761364</v>
      </c>
      <c r="F43" s="212">
        <v>11541.52337626404</v>
      </c>
      <c r="G43" s="212">
        <v>11272.434606931631</v>
      </c>
      <c r="H43" s="212">
        <v>10805.98575932418</v>
      </c>
      <c r="I43" s="212">
        <v>10876.383432142229</v>
      </c>
      <c r="J43" s="212">
        <v>10447.05211425266</v>
      </c>
      <c r="K43" s="212">
        <v>8619.8743556194095</v>
      </c>
      <c r="L43" s="212">
        <v>9441.7221252830113</v>
      </c>
      <c r="M43" s="212">
        <v>9816.5569498235982</v>
      </c>
      <c r="N43" s="212">
        <v>9025.0935388435446</v>
      </c>
      <c r="O43" s="212">
        <v>8860.37638635025</v>
      </c>
      <c r="P43" s="212">
        <v>8730.4657211224712</v>
      </c>
      <c r="Q43" s="212">
        <v>9247.041387362382</v>
      </c>
      <c r="R43" s="212">
        <v>9414.6104572423574</v>
      </c>
      <c r="S43" s="212">
        <v>9511.2345680311537</v>
      </c>
      <c r="T43" s="212">
        <v>9710.8916211729993</v>
      </c>
      <c r="U43" s="212">
        <v>9440.8298287057059</v>
      </c>
      <c r="V43" s="212">
        <v>9042.2427071057737</v>
      </c>
      <c r="W43" s="212">
        <v>9497.2515663914673</v>
      </c>
      <c r="DA43" s="109" t="s">
        <v>459</v>
      </c>
    </row>
    <row r="44" spans="1:105" ht="12" customHeight="1" x14ac:dyDescent="0.25">
      <c r="A44" s="24" t="s">
        <v>30</v>
      </c>
      <c r="B44" s="215">
        <v>579.66430782459156</v>
      </c>
      <c r="C44" s="215">
        <v>557.63817712811692</v>
      </c>
      <c r="D44" s="215">
        <v>607.93949269131554</v>
      </c>
      <c r="E44" s="215">
        <v>489.51100601891648</v>
      </c>
      <c r="F44" s="215">
        <v>438.1639982803095</v>
      </c>
      <c r="G44" s="215">
        <v>570.00672398968186</v>
      </c>
      <c r="H44" s="215">
        <v>427.21631986242471</v>
      </c>
      <c r="I44" s="215">
        <v>464.73754084264829</v>
      </c>
      <c r="J44" s="215">
        <v>371.34733447979357</v>
      </c>
      <c r="K44" s="215">
        <v>235.10858985382629</v>
      </c>
      <c r="L44" s="215">
        <v>294.188271711092</v>
      </c>
      <c r="M44" s="215">
        <v>342.19953998280312</v>
      </c>
      <c r="N44" s="215">
        <v>336.55628116938948</v>
      </c>
      <c r="O44" s="215">
        <v>305.13360705073092</v>
      </c>
      <c r="P44" s="215">
        <v>278.29432072227002</v>
      </c>
      <c r="Q44" s="215">
        <v>306.3517325881341</v>
      </c>
      <c r="R44" s="215">
        <v>318.7628288907996</v>
      </c>
      <c r="S44" s="215">
        <v>157.77068357695609</v>
      </c>
      <c r="T44" s="215">
        <v>195.9148839208942</v>
      </c>
      <c r="U44" s="215">
        <v>199.70141444539979</v>
      </c>
      <c r="V44" s="215">
        <v>173.88172828890799</v>
      </c>
      <c r="W44" s="215">
        <v>183.4739337919174</v>
      </c>
      <c r="DA44" s="85" t="s">
        <v>460</v>
      </c>
    </row>
    <row r="45" spans="1:105" ht="12" customHeight="1" x14ac:dyDescent="0.25">
      <c r="A45" s="14" t="s">
        <v>31</v>
      </c>
      <c r="B45" s="206">
        <f t="shared" ref="B45:W45" si="15">B46+B47+B48+B49+B50</f>
        <v>1593.5513112639724</v>
      </c>
      <c r="C45" s="206">
        <f t="shared" si="15"/>
        <v>1309.0703353396386</v>
      </c>
      <c r="D45" s="206">
        <f t="shared" si="15"/>
        <v>1245.8503224419603</v>
      </c>
      <c r="E45" s="206">
        <f t="shared" si="15"/>
        <v>1294.9256878761823</v>
      </c>
      <c r="F45" s="206">
        <f t="shared" si="15"/>
        <v>1275.5190025795357</v>
      </c>
      <c r="G45" s="206">
        <f t="shared" si="15"/>
        <v>1195.2604901117797</v>
      </c>
      <c r="H45" s="206">
        <f t="shared" si="15"/>
        <v>1149.1360705073087</v>
      </c>
      <c r="I45" s="206">
        <f t="shared" si="15"/>
        <v>956.23574806534816</v>
      </c>
      <c r="J45" s="206">
        <f t="shared" si="15"/>
        <v>974.39032674118653</v>
      </c>
      <c r="K45" s="206">
        <f t="shared" si="15"/>
        <v>718.48239466895961</v>
      </c>
      <c r="L45" s="206">
        <f t="shared" si="15"/>
        <v>726.17736457437661</v>
      </c>
      <c r="M45" s="206">
        <f t="shared" si="15"/>
        <v>600.57050730868434</v>
      </c>
      <c r="N45" s="206">
        <f t="shared" si="15"/>
        <v>397.59765692175404</v>
      </c>
      <c r="O45" s="206">
        <f t="shared" si="15"/>
        <v>380.34189595872732</v>
      </c>
      <c r="P45" s="206">
        <f t="shared" si="15"/>
        <v>306.46186586414444</v>
      </c>
      <c r="Q45" s="206">
        <f t="shared" si="15"/>
        <v>283.54413155631983</v>
      </c>
      <c r="R45" s="206">
        <f t="shared" si="15"/>
        <v>313.34103611349951</v>
      </c>
      <c r="S45" s="206">
        <f t="shared" si="15"/>
        <v>309.34595872742909</v>
      </c>
      <c r="T45" s="206">
        <f t="shared" si="15"/>
        <v>311.24185296646601</v>
      </c>
      <c r="U45" s="206">
        <f t="shared" si="15"/>
        <v>301.40543852106612</v>
      </c>
      <c r="V45" s="206">
        <f t="shared" si="15"/>
        <v>301.76962596732585</v>
      </c>
      <c r="W45" s="206">
        <f t="shared" si="15"/>
        <v>294.91969045571801</v>
      </c>
      <c r="DA45" s="71"/>
    </row>
    <row r="46" spans="1:105" ht="12" customHeight="1" x14ac:dyDescent="0.25">
      <c r="A46" s="18" t="s">
        <v>32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461</v>
      </c>
    </row>
    <row r="47" spans="1:105" ht="12" customHeight="1" x14ac:dyDescent="0.25">
      <c r="A47" s="18" t="s">
        <v>33</v>
      </c>
      <c r="B47" s="206">
        <v>380.58288907996558</v>
      </c>
      <c r="C47" s="206">
        <v>160.16895958727429</v>
      </c>
      <c r="D47" s="206">
        <v>148.48538263112641</v>
      </c>
      <c r="E47" s="206">
        <v>134.79750644883919</v>
      </c>
      <c r="F47" s="206">
        <v>126.13172828890799</v>
      </c>
      <c r="G47" s="206">
        <v>132.27360275150471</v>
      </c>
      <c r="H47" s="206">
        <v>135.42863284608771</v>
      </c>
      <c r="I47" s="206">
        <v>136.5609630266552</v>
      </c>
      <c r="J47" s="206">
        <v>129.534630266552</v>
      </c>
      <c r="K47" s="206">
        <v>108.8708512467756</v>
      </c>
      <c r="L47" s="206">
        <v>119.7189165950129</v>
      </c>
      <c r="M47" s="206">
        <v>105.9687876182287</v>
      </c>
      <c r="N47" s="206">
        <v>88.204041272570933</v>
      </c>
      <c r="O47" s="206">
        <v>77.580137575236449</v>
      </c>
      <c r="P47" s="206">
        <v>79.306190885640575</v>
      </c>
      <c r="Q47" s="206">
        <v>78.01960447119518</v>
      </c>
      <c r="R47" s="206">
        <v>82.214187446259658</v>
      </c>
      <c r="S47" s="206">
        <v>85.284264832330166</v>
      </c>
      <c r="T47" s="206">
        <v>88.826160791057603</v>
      </c>
      <c r="U47" s="206">
        <v>73.796388650042985</v>
      </c>
      <c r="V47" s="206">
        <v>71.948688736027506</v>
      </c>
      <c r="W47" s="206">
        <v>76.77130266552021</v>
      </c>
      <c r="DA47" s="71" t="s">
        <v>462</v>
      </c>
    </row>
    <row r="48" spans="1:105" ht="12" customHeight="1" x14ac:dyDescent="0.25">
      <c r="A48" s="18" t="s">
        <v>69</v>
      </c>
      <c r="B48" s="206">
        <v>206.57203353396389</v>
      </c>
      <c r="C48" s="206">
        <v>177.17654772141009</v>
      </c>
      <c r="D48" s="206">
        <v>150.69847377472061</v>
      </c>
      <c r="E48" s="206">
        <v>161.51706792777301</v>
      </c>
      <c r="F48" s="206">
        <v>136.0033748925193</v>
      </c>
      <c r="G48" s="206">
        <v>134.54535683576961</v>
      </c>
      <c r="H48" s="206">
        <v>117.4712381771281</v>
      </c>
      <c r="I48" s="206">
        <v>161.49116509028369</v>
      </c>
      <c r="J48" s="206">
        <v>158.42330180567501</v>
      </c>
      <c r="K48" s="206">
        <v>127.3564058469476</v>
      </c>
      <c r="L48" s="206">
        <v>132.97102321582119</v>
      </c>
      <c r="M48" s="206">
        <v>121.4608125537403</v>
      </c>
      <c r="N48" s="206">
        <v>116.14402407566639</v>
      </c>
      <c r="O48" s="206">
        <v>101.3150257953568</v>
      </c>
      <c r="P48" s="206">
        <v>61.895141874462603</v>
      </c>
      <c r="Q48" s="206">
        <v>61.564316423043842</v>
      </c>
      <c r="R48" s="206">
        <v>70.752622527944965</v>
      </c>
      <c r="S48" s="206">
        <v>74.70414875322443</v>
      </c>
      <c r="T48" s="206">
        <v>76.295442820292351</v>
      </c>
      <c r="U48" s="206">
        <v>76.704643164230433</v>
      </c>
      <c r="V48" s="206">
        <v>77.757631126397243</v>
      </c>
      <c r="W48" s="206">
        <v>85.752665520206349</v>
      </c>
      <c r="DA48" s="71" t="s">
        <v>463</v>
      </c>
    </row>
    <row r="49" spans="1:105" ht="12" customHeight="1" x14ac:dyDescent="0.25">
      <c r="A49" s="18" t="s">
        <v>70</v>
      </c>
      <c r="B49" s="206">
        <v>977.81431642304381</v>
      </c>
      <c r="C49" s="206">
        <v>941.95062338779007</v>
      </c>
      <c r="D49" s="206">
        <v>917.2723129836628</v>
      </c>
      <c r="E49" s="206">
        <v>860.71360705073073</v>
      </c>
      <c r="F49" s="206">
        <v>879.41992691315568</v>
      </c>
      <c r="G49" s="206">
        <v>813.90825451418732</v>
      </c>
      <c r="H49" s="206">
        <v>876.13800515907133</v>
      </c>
      <c r="I49" s="206">
        <v>638.48907996560615</v>
      </c>
      <c r="J49" s="206">
        <v>597.81528374892514</v>
      </c>
      <c r="K49" s="206">
        <v>416.13508168529671</v>
      </c>
      <c r="L49" s="206">
        <v>431.66165090283738</v>
      </c>
      <c r="M49" s="206">
        <v>333.9829750644883</v>
      </c>
      <c r="N49" s="206">
        <v>178.77901977644021</v>
      </c>
      <c r="O49" s="206">
        <v>188.98826311263969</v>
      </c>
      <c r="P49" s="206">
        <v>149.2818572656922</v>
      </c>
      <c r="Q49" s="206">
        <v>107.9009458297506</v>
      </c>
      <c r="R49" s="206">
        <v>125.4783319002579</v>
      </c>
      <c r="S49" s="206">
        <v>124.1677558039553</v>
      </c>
      <c r="T49" s="206">
        <v>131.5699054170249</v>
      </c>
      <c r="U49" s="206">
        <v>135.10713671539119</v>
      </c>
      <c r="V49" s="206">
        <v>99.121754084264822</v>
      </c>
      <c r="W49" s="206">
        <v>113.70928632846091</v>
      </c>
      <c r="DA49" s="71" t="s">
        <v>464</v>
      </c>
    </row>
    <row r="50" spans="1:105" ht="12" customHeight="1" x14ac:dyDescent="0.25">
      <c r="A50" s="18" t="s">
        <v>34</v>
      </c>
      <c r="B50" s="206">
        <v>28.582072226999131</v>
      </c>
      <c r="C50" s="206">
        <v>29.774204643164229</v>
      </c>
      <c r="D50" s="206">
        <v>29.394153052450552</v>
      </c>
      <c r="E50" s="206">
        <v>137.89750644883921</v>
      </c>
      <c r="F50" s="206">
        <v>133.96397248495279</v>
      </c>
      <c r="G50" s="206">
        <v>114.5332760103181</v>
      </c>
      <c r="H50" s="206">
        <v>20.098194325021488</v>
      </c>
      <c r="I50" s="206">
        <v>19.6945399828031</v>
      </c>
      <c r="J50" s="206">
        <v>88.617110920034392</v>
      </c>
      <c r="K50" s="206">
        <v>66.120055889939806</v>
      </c>
      <c r="L50" s="206">
        <v>41.82577386070507</v>
      </c>
      <c r="M50" s="206">
        <v>39.157932072226998</v>
      </c>
      <c r="N50" s="206">
        <v>14.470571797076531</v>
      </c>
      <c r="O50" s="206">
        <v>12.458469475494409</v>
      </c>
      <c r="P50" s="206">
        <v>15.978675838349099</v>
      </c>
      <c r="Q50" s="206">
        <v>36.059264832330179</v>
      </c>
      <c r="R50" s="206">
        <v>34.89589423903697</v>
      </c>
      <c r="S50" s="206">
        <v>25.189789337919169</v>
      </c>
      <c r="T50" s="206">
        <v>14.550343938091141</v>
      </c>
      <c r="U50" s="206">
        <v>15.797269991401549</v>
      </c>
      <c r="V50" s="206">
        <v>52.94155202063628</v>
      </c>
      <c r="W50" s="206">
        <v>18.686435941530519</v>
      </c>
      <c r="DA50" s="71" t="s">
        <v>465</v>
      </c>
    </row>
    <row r="51" spans="1:105" ht="12" customHeight="1" x14ac:dyDescent="0.25">
      <c r="A51" s="14" t="s">
        <v>35</v>
      </c>
      <c r="B51" s="206">
        <f t="shared" ref="B51:W51" si="16">B52+B53</f>
        <v>2632.6443680137568</v>
      </c>
      <c r="C51" s="206">
        <f t="shared" si="16"/>
        <v>2745.430610490112</v>
      </c>
      <c r="D51" s="206">
        <f t="shared" si="16"/>
        <v>2877.5469475494415</v>
      </c>
      <c r="E51" s="206">
        <f t="shared" si="16"/>
        <v>2711.8563628546858</v>
      </c>
      <c r="F51" s="206">
        <f t="shared" si="16"/>
        <v>2897.0578675838346</v>
      </c>
      <c r="G51" s="206">
        <f t="shared" si="16"/>
        <v>2637.9420464316418</v>
      </c>
      <c r="H51" s="206">
        <f t="shared" si="16"/>
        <v>2753.2315133276006</v>
      </c>
      <c r="I51" s="206">
        <f t="shared" si="16"/>
        <v>2772.3132846087706</v>
      </c>
      <c r="J51" s="206">
        <f t="shared" si="16"/>
        <v>2694.6558899398101</v>
      </c>
      <c r="K51" s="206">
        <f t="shared" si="16"/>
        <v>2592.1223129836626</v>
      </c>
      <c r="L51" s="206">
        <f t="shared" si="16"/>
        <v>2810.1741186586414</v>
      </c>
      <c r="M51" s="206">
        <f t="shared" si="16"/>
        <v>2955.6758383490974</v>
      </c>
      <c r="N51" s="206">
        <f t="shared" si="16"/>
        <v>2757.8084264832332</v>
      </c>
      <c r="O51" s="206">
        <f t="shared" si="16"/>
        <v>2943.9991831470338</v>
      </c>
      <c r="P51" s="206">
        <f t="shared" si="16"/>
        <v>2928.4086844368017</v>
      </c>
      <c r="Q51" s="206">
        <f t="shared" si="16"/>
        <v>3141.1850386930346</v>
      </c>
      <c r="R51" s="206">
        <f t="shared" si="16"/>
        <v>3268.673903697334</v>
      </c>
      <c r="S51" s="206">
        <f t="shared" si="16"/>
        <v>3262.1042269991394</v>
      </c>
      <c r="T51" s="206">
        <f t="shared" si="16"/>
        <v>3518.9443628546865</v>
      </c>
      <c r="U51" s="206">
        <f t="shared" si="16"/>
        <v>3533.9285245055894</v>
      </c>
      <c r="V51" s="206">
        <f t="shared" si="16"/>
        <v>3341.8645270851243</v>
      </c>
      <c r="W51" s="206">
        <f t="shared" si="16"/>
        <v>3741.7658478073945</v>
      </c>
      <c r="DA51" s="71"/>
    </row>
    <row r="52" spans="1:105" ht="12" customHeight="1" x14ac:dyDescent="0.25">
      <c r="A52" s="18" t="s">
        <v>72</v>
      </c>
      <c r="B52" s="206">
        <v>2576.582459157351</v>
      </c>
      <c r="C52" s="206">
        <v>2682.845829750645</v>
      </c>
      <c r="D52" s="206">
        <v>2810.5578675838351</v>
      </c>
      <c r="E52" s="206">
        <v>2651.2133705932929</v>
      </c>
      <c r="F52" s="206">
        <v>2854.949355116079</v>
      </c>
      <c r="G52" s="206">
        <v>2614.9889939810828</v>
      </c>
      <c r="H52" s="206">
        <v>2730.517239896818</v>
      </c>
      <c r="I52" s="206">
        <v>2749.6468185726571</v>
      </c>
      <c r="J52" s="206">
        <v>2665.5166809974198</v>
      </c>
      <c r="K52" s="206">
        <v>2566.1836199484092</v>
      </c>
      <c r="L52" s="206">
        <v>2787.2448839208942</v>
      </c>
      <c r="M52" s="206">
        <v>2931.6551160791059</v>
      </c>
      <c r="N52" s="206">
        <v>2734.6116938950991</v>
      </c>
      <c r="O52" s="206">
        <v>2917.61388650043</v>
      </c>
      <c r="P52" s="206">
        <v>2896.7305245055891</v>
      </c>
      <c r="Q52" s="206">
        <v>3108.635081685296</v>
      </c>
      <c r="R52" s="206">
        <v>3238.696345657781</v>
      </c>
      <c r="S52" s="206">
        <v>3228.122799656061</v>
      </c>
      <c r="T52" s="206">
        <v>3483.9397196904561</v>
      </c>
      <c r="U52" s="206">
        <v>3502.3076302665522</v>
      </c>
      <c r="V52" s="206">
        <v>3308.9535210662079</v>
      </c>
      <c r="W52" s="206">
        <v>3712.0303361994838</v>
      </c>
      <c r="DA52" s="71" t="s">
        <v>466</v>
      </c>
    </row>
    <row r="53" spans="1:105" ht="12" customHeight="1" x14ac:dyDescent="0.25">
      <c r="A53" s="18" t="s">
        <v>36</v>
      </c>
      <c r="B53" s="206">
        <v>56.061908856405843</v>
      </c>
      <c r="C53" s="206">
        <v>62.584780739466893</v>
      </c>
      <c r="D53" s="206">
        <v>66.98907996560618</v>
      </c>
      <c r="E53" s="206">
        <v>60.642992261392948</v>
      </c>
      <c r="F53" s="206">
        <v>42.108512467755801</v>
      </c>
      <c r="G53" s="206">
        <v>22.9530524505589</v>
      </c>
      <c r="H53" s="206">
        <v>22.714273430782459</v>
      </c>
      <c r="I53" s="206">
        <v>22.666466036113501</v>
      </c>
      <c r="J53" s="206">
        <v>29.139208942390368</v>
      </c>
      <c r="K53" s="206">
        <v>25.93869303525365</v>
      </c>
      <c r="L53" s="206">
        <v>22.929234737747201</v>
      </c>
      <c r="M53" s="206">
        <v>24.020722269991399</v>
      </c>
      <c r="N53" s="206">
        <v>23.196732588134129</v>
      </c>
      <c r="O53" s="206">
        <v>26.38529664660361</v>
      </c>
      <c r="P53" s="206">
        <v>31.67815993121237</v>
      </c>
      <c r="Q53" s="206">
        <v>32.549957007738598</v>
      </c>
      <c r="R53" s="206">
        <v>29.977558039552878</v>
      </c>
      <c r="S53" s="206">
        <v>33.981427343078238</v>
      </c>
      <c r="T53" s="206">
        <v>35.004643164230437</v>
      </c>
      <c r="U53" s="206">
        <v>31.620894239036971</v>
      </c>
      <c r="V53" s="206">
        <v>32.911006018916588</v>
      </c>
      <c r="W53" s="206">
        <v>29.735511607910571</v>
      </c>
      <c r="DA53" s="71" t="s">
        <v>467</v>
      </c>
    </row>
    <row r="54" spans="1:105" ht="12" customHeight="1" x14ac:dyDescent="0.25">
      <c r="A54" s="14" t="s">
        <v>37</v>
      </c>
      <c r="B54" s="206">
        <f t="shared" ref="B54:W54" si="17">B55+B56+B57+B58+B59+B60</f>
        <v>7.3318637485481242</v>
      </c>
      <c r="C54" s="206">
        <f t="shared" si="17"/>
        <v>7.2759153443802633</v>
      </c>
      <c r="D54" s="206">
        <f t="shared" si="17"/>
        <v>7.2813915831245311</v>
      </c>
      <c r="E54" s="206">
        <f t="shared" si="17"/>
        <v>12.015951818285439</v>
      </c>
      <c r="F54" s="206">
        <f t="shared" si="17"/>
        <v>12.569997072295529</v>
      </c>
      <c r="G54" s="206">
        <f t="shared" si="17"/>
        <v>70.477882941949218</v>
      </c>
      <c r="H54" s="206">
        <f t="shared" si="17"/>
        <v>11.944267492712761</v>
      </c>
      <c r="I54" s="206">
        <f t="shared" si="17"/>
        <v>13.039592933292797</v>
      </c>
      <c r="J54" s="206">
        <f t="shared" si="17"/>
        <v>17.571718723858307</v>
      </c>
      <c r="K54" s="206">
        <f t="shared" si="17"/>
        <v>14.456242979685737</v>
      </c>
      <c r="L54" s="206">
        <f t="shared" si="17"/>
        <v>17.577383236580303</v>
      </c>
      <c r="M54" s="206">
        <f t="shared" si="17"/>
        <v>17.865406401414482</v>
      </c>
      <c r="N54" s="206">
        <f t="shared" si="17"/>
        <v>10.57014675412054</v>
      </c>
      <c r="O54" s="206">
        <f t="shared" si="17"/>
        <v>26.823905696768147</v>
      </c>
      <c r="P54" s="206">
        <f t="shared" si="17"/>
        <v>22.146615361508072</v>
      </c>
      <c r="Q54" s="206">
        <f t="shared" si="17"/>
        <v>20.716009030481054</v>
      </c>
      <c r="R54" s="206">
        <f t="shared" si="17"/>
        <v>22.208483897559478</v>
      </c>
      <c r="S54" s="206">
        <f t="shared" si="17"/>
        <v>23.858853499768973</v>
      </c>
      <c r="T54" s="206">
        <f t="shared" si="17"/>
        <v>23.713423408596761</v>
      </c>
      <c r="U54" s="206">
        <f t="shared" si="17"/>
        <v>22.562340313617739</v>
      </c>
      <c r="V54" s="206">
        <f t="shared" si="17"/>
        <v>37.715677871035837</v>
      </c>
      <c r="W54" s="206">
        <f t="shared" si="17"/>
        <v>25.861561232395687</v>
      </c>
      <c r="DA54" s="71"/>
    </row>
    <row r="55" spans="1:105" ht="12" customHeight="1" x14ac:dyDescent="0.25">
      <c r="A55" s="18" t="s">
        <v>73</v>
      </c>
      <c r="B55" s="206">
        <v>7.3207222699914007</v>
      </c>
      <c r="C55" s="206">
        <v>7.2609845227858978</v>
      </c>
      <c r="D55" s="206">
        <v>7.260963026655201</v>
      </c>
      <c r="E55" s="206">
        <v>11.536242476354261</v>
      </c>
      <c r="F55" s="206">
        <v>11.321281169389509</v>
      </c>
      <c r="G55" s="206">
        <v>70.095227858985382</v>
      </c>
      <c r="H55" s="206">
        <v>11.16612209802236</v>
      </c>
      <c r="I55" s="206">
        <v>12.28875752364574</v>
      </c>
      <c r="J55" s="206">
        <v>17.220743766122101</v>
      </c>
      <c r="K55" s="206">
        <v>13.972527944969899</v>
      </c>
      <c r="L55" s="206">
        <v>16.796883061049009</v>
      </c>
      <c r="M55" s="206">
        <v>16.420700773860698</v>
      </c>
      <c r="N55" s="206">
        <v>8.9978933791917441</v>
      </c>
      <c r="O55" s="206">
        <v>23.855223559759239</v>
      </c>
      <c r="P55" s="206">
        <v>13.343035253654341</v>
      </c>
      <c r="Q55" s="206">
        <v>11.692067927773</v>
      </c>
      <c r="R55" s="206">
        <v>12.12188306104901</v>
      </c>
      <c r="S55" s="206">
        <v>12.069067067927771</v>
      </c>
      <c r="T55" s="206">
        <v>9.7307179707652622</v>
      </c>
      <c r="U55" s="206">
        <v>7.7403912295786768</v>
      </c>
      <c r="V55" s="206">
        <v>22.306190885640589</v>
      </c>
      <c r="W55" s="206">
        <v>8.8661865864144449</v>
      </c>
      <c r="DA55" s="71" t="s">
        <v>468</v>
      </c>
    </row>
    <row r="56" spans="1:105" ht="12" customHeight="1" x14ac:dyDescent="0.25">
      <c r="A56" s="18" t="s">
        <v>74</v>
      </c>
      <c r="B56" s="206">
        <v>0</v>
      </c>
      <c r="C56" s="206">
        <v>0</v>
      </c>
      <c r="D56" s="206">
        <v>0</v>
      </c>
      <c r="E56" s="206">
        <v>0.45382631126397238</v>
      </c>
      <c r="F56" s="206">
        <v>0.45382631126397238</v>
      </c>
      <c r="G56" s="206">
        <v>9.5528804815133275E-2</v>
      </c>
      <c r="H56" s="206">
        <v>0.47773000859845233</v>
      </c>
      <c r="I56" s="206">
        <v>0.45382631126397238</v>
      </c>
      <c r="J56" s="206">
        <v>7.7300085984522773E-2</v>
      </c>
      <c r="K56" s="206">
        <v>0.17867583834909709</v>
      </c>
      <c r="L56" s="206">
        <v>0.41891659501289769</v>
      </c>
      <c r="M56" s="206">
        <v>1.038607050730868</v>
      </c>
      <c r="N56" s="206">
        <v>1.1311263972484951</v>
      </c>
      <c r="O56" s="206">
        <v>2.4625107480653492</v>
      </c>
      <c r="P56" s="206">
        <v>1.995356835769561</v>
      </c>
      <c r="Q56" s="206">
        <v>0.48529664660361133</v>
      </c>
      <c r="R56" s="206">
        <v>0.38211521926053299</v>
      </c>
      <c r="S56" s="206">
        <v>0.46423043852106621</v>
      </c>
      <c r="T56" s="206">
        <v>0.47007738607050731</v>
      </c>
      <c r="U56" s="206">
        <v>0.33301805674978502</v>
      </c>
      <c r="V56" s="206">
        <v>0.14333619948409279</v>
      </c>
      <c r="W56" s="206">
        <v>0.20808254514187441</v>
      </c>
      <c r="DA56" s="71" t="s">
        <v>469</v>
      </c>
    </row>
    <row r="57" spans="1:105" ht="12" customHeight="1" x14ac:dyDescent="0.25">
      <c r="A57" s="18" t="s">
        <v>75</v>
      </c>
      <c r="B57" s="206">
        <v>0</v>
      </c>
      <c r="C57" s="206">
        <v>0</v>
      </c>
      <c r="D57" s="206">
        <v>0</v>
      </c>
      <c r="E57" s="206">
        <v>0</v>
      </c>
      <c r="F57" s="206">
        <v>0.76388650042992257</v>
      </c>
      <c r="G57" s="206">
        <v>8.5984522785898529E-4</v>
      </c>
      <c r="H57" s="206">
        <v>6.1049011177987961E-3</v>
      </c>
      <c r="I57" s="206">
        <v>6.1049011177987953E-3</v>
      </c>
      <c r="J57" s="206">
        <v>6.964746345657781E-3</v>
      </c>
      <c r="K57" s="206">
        <v>1.1435941530524499E-2</v>
      </c>
      <c r="L57" s="206">
        <v>1.298366294067068E-2</v>
      </c>
      <c r="M57" s="206">
        <v>9.630266552020636E-3</v>
      </c>
      <c r="N57" s="206">
        <v>8.7704213241616494E-3</v>
      </c>
      <c r="O57" s="206">
        <v>8.856405846947548E-3</v>
      </c>
      <c r="P57" s="206">
        <v>1.066208082545142E-2</v>
      </c>
      <c r="Q57" s="206">
        <v>6.2768701633705926E-3</v>
      </c>
      <c r="R57" s="206">
        <v>0.21126397248495271</v>
      </c>
      <c r="S57" s="206">
        <v>0.33310404127257093</v>
      </c>
      <c r="T57" s="206">
        <v>0.43834909716251069</v>
      </c>
      <c r="U57" s="206">
        <v>0.53215821152192588</v>
      </c>
      <c r="V57" s="206">
        <v>0.48822012037833179</v>
      </c>
      <c r="W57" s="206">
        <v>0.81453138435081684</v>
      </c>
      <c r="DA57" s="71" t="s">
        <v>470</v>
      </c>
    </row>
    <row r="58" spans="1:105" ht="12" customHeight="1" x14ac:dyDescent="0.25">
      <c r="A58" s="18" t="s">
        <v>76</v>
      </c>
      <c r="B58" s="206">
        <v>9.888220120378332E-3</v>
      </c>
      <c r="C58" s="206">
        <v>1.255374032674119E-2</v>
      </c>
      <c r="D58" s="206">
        <v>1.6079105760963028E-2</v>
      </c>
      <c r="E58" s="206">
        <v>1.788478073946689E-2</v>
      </c>
      <c r="F58" s="206">
        <v>2.0808254514187441E-2</v>
      </c>
      <c r="G58" s="206">
        <v>0.21315563198624249</v>
      </c>
      <c r="H58" s="206">
        <v>0.2149613069647463</v>
      </c>
      <c r="I58" s="206">
        <v>0.2149613069647463</v>
      </c>
      <c r="J58" s="206">
        <v>0.226225279449699</v>
      </c>
      <c r="K58" s="206">
        <v>0.23000859845227861</v>
      </c>
      <c r="L58" s="206">
        <v>0.23465176268271709</v>
      </c>
      <c r="M58" s="206">
        <v>0.23465176268271709</v>
      </c>
      <c r="N58" s="206">
        <v>0.23465176268271709</v>
      </c>
      <c r="O58" s="206">
        <v>0.23465176268271709</v>
      </c>
      <c r="P58" s="206">
        <v>0.23490971625107479</v>
      </c>
      <c r="Q58" s="206">
        <v>0.23490971625107479</v>
      </c>
      <c r="R58" s="206">
        <v>0.23490971625107479</v>
      </c>
      <c r="S58" s="206">
        <v>0.23490971625107479</v>
      </c>
      <c r="T58" s="206">
        <v>0.37394668959587268</v>
      </c>
      <c r="U58" s="206">
        <v>0.2312123817712812</v>
      </c>
      <c r="V58" s="206">
        <v>0.2256233877901978</v>
      </c>
      <c r="W58" s="206">
        <v>0.2255374032674119</v>
      </c>
      <c r="DA58" s="71" t="s">
        <v>471</v>
      </c>
    </row>
    <row r="59" spans="1:105" ht="12" customHeight="1" x14ac:dyDescent="0.25">
      <c r="A59" s="18" t="s">
        <v>77</v>
      </c>
      <c r="B59" s="206">
        <v>0</v>
      </c>
      <c r="C59" s="206">
        <v>0</v>
      </c>
      <c r="D59" s="206">
        <v>0</v>
      </c>
      <c r="E59" s="206">
        <v>0</v>
      </c>
      <c r="F59" s="206">
        <v>0</v>
      </c>
      <c r="G59" s="206">
        <v>0</v>
      </c>
      <c r="H59" s="206">
        <v>0</v>
      </c>
      <c r="I59" s="206">
        <v>0</v>
      </c>
      <c r="J59" s="206">
        <v>0</v>
      </c>
      <c r="K59" s="206">
        <v>0</v>
      </c>
      <c r="L59" s="206">
        <v>0</v>
      </c>
      <c r="M59" s="206">
        <v>0</v>
      </c>
      <c r="N59" s="206">
        <v>0</v>
      </c>
      <c r="O59" s="206">
        <v>0</v>
      </c>
      <c r="P59" s="206">
        <v>0</v>
      </c>
      <c r="Q59" s="206">
        <v>0</v>
      </c>
      <c r="R59" s="206">
        <v>0</v>
      </c>
      <c r="S59" s="206">
        <v>0</v>
      </c>
      <c r="T59" s="206">
        <v>0</v>
      </c>
      <c r="U59" s="206">
        <v>0</v>
      </c>
      <c r="V59" s="206">
        <v>0</v>
      </c>
      <c r="W59" s="206">
        <v>0</v>
      </c>
      <c r="DA59" s="71" t="s">
        <v>472</v>
      </c>
    </row>
    <row r="60" spans="1:105" ht="12" customHeight="1" x14ac:dyDescent="0.25">
      <c r="A60" s="18" t="s">
        <v>78</v>
      </c>
      <c r="B60" s="206">
        <v>1.2532584363458251E-3</v>
      </c>
      <c r="C60" s="206">
        <v>2.3770812676243468E-3</v>
      </c>
      <c r="D60" s="206">
        <v>4.3494507083674206E-3</v>
      </c>
      <c r="E60" s="206">
        <v>7.9982499277393218E-3</v>
      </c>
      <c r="F60" s="206">
        <v>1.01948366979363E-2</v>
      </c>
      <c r="G60" s="206">
        <v>7.3110800934600817E-2</v>
      </c>
      <c r="H60" s="206">
        <v>7.9349178009402804E-2</v>
      </c>
      <c r="I60" s="206">
        <v>7.5942890300538482E-2</v>
      </c>
      <c r="J60" s="206">
        <v>4.0484845956324539E-2</v>
      </c>
      <c r="K60" s="206">
        <v>6.3594656383937326E-2</v>
      </c>
      <c r="L60" s="206">
        <v>0.1139481548950087</v>
      </c>
      <c r="M60" s="206">
        <v>0.16181654758818079</v>
      </c>
      <c r="N60" s="206">
        <v>0.1977047936734225</v>
      </c>
      <c r="O60" s="206">
        <v>0.26266322041389428</v>
      </c>
      <c r="P60" s="206">
        <v>6.5626514750076446</v>
      </c>
      <c r="Q60" s="206">
        <v>8.2974578696899979</v>
      </c>
      <c r="R60" s="206">
        <v>9.2583119285139102</v>
      </c>
      <c r="S60" s="206">
        <v>10.757542235796491</v>
      </c>
      <c r="T60" s="206">
        <v>12.70033226500261</v>
      </c>
      <c r="U60" s="206">
        <v>13.725560433996071</v>
      </c>
      <c r="V60" s="206">
        <v>14.552307277742621</v>
      </c>
      <c r="W60" s="206">
        <v>15.74722331322114</v>
      </c>
      <c r="DA60" s="71" t="s">
        <v>473</v>
      </c>
    </row>
    <row r="61" spans="1:105" ht="12" customHeight="1" x14ac:dyDescent="0.25">
      <c r="A61" s="14" t="s">
        <v>79</v>
      </c>
      <c r="B61" s="206">
        <v>88.474527085124663</v>
      </c>
      <c r="C61" s="206">
        <v>97.556814273430774</v>
      </c>
      <c r="D61" s="206">
        <v>90.021044711951845</v>
      </c>
      <c r="E61" s="206">
        <v>101.47979363714531</v>
      </c>
      <c r="F61" s="206">
        <v>111.0573946689596</v>
      </c>
      <c r="G61" s="206">
        <v>127.1619088564058</v>
      </c>
      <c r="H61" s="206">
        <v>120.36360705073091</v>
      </c>
      <c r="I61" s="206">
        <v>177.2104901117799</v>
      </c>
      <c r="J61" s="206">
        <v>158.10197764402409</v>
      </c>
      <c r="K61" s="206">
        <v>170.55030094582969</v>
      </c>
      <c r="L61" s="206">
        <v>223.32330180567499</v>
      </c>
      <c r="M61" s="206">
        <v>195.98847807394671</v>
      </c>
      <c r="N61" s="206">
        <v>197.6344582975064</v>
      </c>
      <c r="O61" s="206">
        <v>168.5898323301806</v>
      </c>
      <c r="P61" s="206">
        <v>134.5987747205503</v>
      </c>
      <c r="Q61" s="206">
        <v>141.158920894239</v>
      </c>
      <c r="R61" s="206">
        <v>152.63847807394669</v>
      </c>
      <c r="S61" s="206">
        <v>132.31893809114359</v>
      </c>
      <c r="T61" s="206">
        <v>131.49537833190021</v>
      </c>
      <c r="U61" s="206">
        <v>142.24967755803951</v>
      </c>
      <c r="V61" s="206">
        <v>145.1196689595873</v>
      </c>
      <c r="W61" s="206">
        <v>139.4652622527945</v>
      </c>
      <c r="DA61" s="71" t="s">
        <v>474</v>
      </c>
    </row>
    <row r="62" spans="1:105" ht="12" customHeight="1" x14ac:dyDescent="0.25">
      <c r="A62" s="21" t="s">
        <v>38</v>
      </c>
      <c r="B62" s="209">
        <v>6204.2039249405698</v>
      </c>
      <c r="C62" s="209">
        <v>6413.424419604471</v>
      </c>
      <c r="D62" s="209">
        <v>6459.6805674978496</v>
      </c>
      <c r="E62" s="209">
        <v>6473.8921754084258</v>
      </c>
      <c r="F62" s="209">
        <v>6807.155116079105</v>
      </c>
      <c r="G62" s="209">
        <v>6671.5855546001712</v>
      </c>
      <c r="H62" s="209">
        <v>6344.0939810834052</v>
      </c>
      <c r="I62" s="209">
        <v>6492.8467755803949</v>
      </c>
      <c r="J62" s="209">
        <v>6230.9848667239894</v>
      </c>
      <c r="K62" s="209">
        <v>4889.1545141874458</v>
      </c>
      <c r="L62" s="209">
        <v>5370.2816852966471</v>
      </c>
      <c r="M62" s="209">
        <v>5704.2571797076534</v>
      </c>
      <c r="N62" s="209">
        <v>5324.9265692175404</v>
      </c>
      <c r="O62" s="209">
        <v>5035.4879621668106</v>
      </c>
      <c r="P62" s="209">
        <v>5060.5554600171963</v>
      </c>
      <c r="Q62" s="209">
        <v>5354.0855546001721</v>
      </c>
      <c r="R62" s="209">
        <v>5338.9857265692181</v>
      </c>
      <c r="S62" s="209">
        <v>5625.8359071367158</v>
      </c>
      <c r="T62" s="209">
        <v>5529.5817196904554</v>
      </c>
      <c r="U62" s="209">
        <v>5240.9824333619936</v>
      </c>
      <c r="V62" s="209">
        <v>5041.8914789337923</v>
      </c>
      <c r="W62" s="209">
        <v>5111.7652708512469</v>
      </c>
      <c r="DA62" s="86" t="s">
        <v>475</v>
      </c>
    </row>
    <row r="63" spans="1:105" ht="12" customHeight="1" x14ac:dyDescent="0.25">
      <c r="A63" s="114" t="s">
        <v>145</v>
      </c>
      <c r="B63" s="286">
        <f t="shared" ref="B63:W63" si="18">SUM(B64:B65,B68)</f>
        <v>11105.870302876563</v>
      </c>
      <c r="C63" s="286">
        <f t="shared" si="18"/>
        <v>11130.396272180147</v>
      </c>
      <c r="D63" s="286">
        <f t="shared" si="18"/>
        <v>11288.319766475644</v>
      </c>
      <c r="E63" s="286">
        <f t="shared" si="18"/>
        <v>11083.68097761364</v>
      </c>
      <c r="F63" s="286">
        <f t="shared" si="18"/>
        <v>11541.523376264042</v>
      </c>
      <c r="G63" s="286">
        <f t="shared" si="18"/>
        <v>11272.434606931631</v>
      </c>
      <c r="H63" s="286">
        <f t="shared" si="18"/>
        <v>10805.985759324183</v>
      </c>
      <c r="I63" s="286">
        <f t="shared" si="18"/>
        <v>10876.383432142233</v>
      </c>
      <c r="J63" s="286">
        <f t="shared" si="18"/>
        <v>10447.052114252663</v>
      </c>
      <c r="K63" s="286">
        <f t="shared" si="18"/>
        <v>8619.8743556194095</v>
      </c>
      <c r="L63" s="286">
        <f t="shared" si="18"/>
        <v>9441.7221252830113</v>
      </c>
      <c r="M63" s="286">
        <f t="shared" si="18"/>
        <v>9816.5569498236</v>
      </c>
      <c r="N63" s="286">
        <f t="shared" si="18"/>
        <v>9025.0935388435428</v>
      </c>
      <c r="O63" s="286">
        <f t="shared" si="18"/>
        <v>8860.37638635025</v>
      </c>
      <c r="P63" s="286">
        <f t="shared" si="18"/>
        <v>8730.4657211224712</v>
      </c>
      <c r="Q63" s="286">
        <f t="shared" si="18"/>
        <v>9247.0413873623802</v>
      </c>
      <c r="R63" s="286">
        <f t="shared" si="18"/>
        <v>9414.6104572423574</v>
      </c>
      <c r="S63" s="286">
        <f t="shared" si="18"/>
        <v>9511.2345680311537</v>
      </c>
      <c r="T63" s="286">
        <f t="shared" si="18"/>
        <v>9710.8916211729975</v>
      </c>
      <c r="U63" s="286">
        <f t="shared" si="18"/>
        <v>9440.8298287057059</v>
      </c>
      <c r="V63" s="286">
        <f t="shared" si="18"/>
        <v>9042.2427071057737</v>
      </c>
      <c r="W63" s="286">
        <f t="shared" si="18"/>
        <v>9497.2515663914673</v>
      </c>
      <c r="DA63" s="118"/>
    </row>
    <row r="64" spans="1:105" ht="12" customHeight="1" x14ac:dyDescent="0.25">
      <c r="A64" s="51" t="s">
        <v>43</v>
      </c>
      <c r="B64" s="243">
        <f>NFM_fec!B5</f>
        <v>2096.8087617897331</v>
      </c>
      <c r="C64" s="243">
        <f>NFM_fec!C5</f>
        <v>1865.7610703477931</v>
      </c>
      <c r="D64" s="243">
        <f>NFM_fec!D5</f>
        <v>2186.8933276796802</v>
      </c>
      <c r="E64" s="243">
        <f>NFM_fec!E5</f>
        <v>2244.3132319062329</v>
      </c>
      <c r="F64" s="243">
        <f>NFM_fec!F5</f>
        <v>2441.3270845567831</v>
      </c>
      <c r="G64" s="243">
        <f>NFM_fec!G5</f>
        <v>2327.7644789246792</v>
      </c>
      <c r="H64" s="243">
        <f>NFM_fec!H5</f>
        <v>2394.5086250941131</v>
      </c>
      <c r="I64" s="243">
        <f>NFM_fec!I5</f>
        <v>2170.0964898249149</v>
      </c>
      <c r="J64" s="243">
        <f>NFM_fec!J5</f>
        <v>2112.7068844813411</v>
      </c>
      <c r="K64" s="243">
        <f>NFM_fec!K5</f>
        <v>1631.1027716288991</v>
      </c>
      <c r="L64" s="243">
        <f>NFM_fec!L5</f>
        <v>1983.323479457131</v>
      </c>
      <c r="M64" s="243">
        <f>NFM_fec!M5</f>
        <v>2111.7717261541079</v>
      </c>
      <c r="N64" s="243">
        <f>NFM_fec!N5</f>
        <v>1902.3250051865971</v>
      </c>
      <c r="O64" s="243">
        <f>NFM_fec!O5</f>
        <v>1982.9434566547379</v>
      </c>
      <c r="P64" s="243">
        <f>NFM_fec!P5</f>
        <v>1887.2809909901709</v>
      </c>
      <c r="Q64" s="243">
        <f>NFM_fec!Q5</f>
        <v>1984.1873469239349</v>
      </c>
      <c r="R64" s="243">
        <f>NFM_fec!R5</f>
        <v>1975.8061820152529</v>
      </c>
      <c r="S64" s="243">
        <f>NFM_fec!S5</f>
        <v>1945.2773188408221</v>
      </c>
      <c r="T64" s="243">
        <f>NFM_fec!T5</f>
        <v>2090.219450578064</v>
      </c>
      <c r="U64" s="243">
        <f>NFM_fec!U5</f>
        <v>2053.7991241953991</v>
      </c>
      <c r="V64" s="243">
        <f>NFM_fec!V5</f>
        <v>1952.5073657914329</v>
      </c>
      <c r="W64" s="243">
        <f>NFM_fec!W5</f>
        <v>2038.608167666652</v>
      </c>
      <c r="DA64" s="83"/>
    </row>
    <row r="65" spans="1:105" ht="12" customHeight="1" x14ac:dyDescent="0.25">
      <c r="A65" s="99" t="s">
        <v>56</v>
      </c>
      <c r="B65" s="284">
        <f t="shared" ref="B65:W65" si="19">SUM(B66:B67)</f>
        <v>4069.9499704778445</v>
      </c>
      <c r="C65" s="284">
        <f t="shared" si="19"/>
        <v>4151.2972873232884</v>
      </c>
      <c r="D65" s="284">
        <f t="shared" si="19"/>
        <v>4158.13196928054</v>
      </c>
      <c r="E65" s="284">
        <f t="shared" si="19"/>
        <v>4135.7527311775184</v>
      </c>
      <c r="F65" s="284">
        <f t="shared" si="19"/>
        <v>4305.9417109600954</v>
      </c>
      <c r="G65" s="284">
        <f t="shared" si="19"/>
        <v>4313.473850823324</v>
      </c>
      <c r="H65" s="284">
        <f t="shared" si="19"/>
        <v>4032.1733756065187</v>
      </c>
      <c r="I65" s="284">
        <f t="shared" si="19"/>
        <v>4209.7439503248852</v>
      </c>
      <c r="J65" s="284">
        <f t="shared" si="19"/>
        <v>4138.6511001061745</v>
      </c>
      <c r="K65" s="284">
        <f t="shared" si="19"/>
        <v>3064.960890421949</v>
      </c>
      <c r="L65" s="284">
        <f t="shared" si="19"/>
        <v>3332.8190473854811</v>
      </c>
      <c r="M65" s="284">
        <f t="shared" si="19"/>
        <v>3573.0229781682597</v>
      </c>
      <c r="N65" s="284">
        <f t="shared" si="19"/>
        <v>3101.2307864935688</v>
      </c>
      <c r="O65" s="284">
        <f t="shared" si="19"/>
        <v>2866.8417123816171</v>
      </c>
      <c r="P65" s="284">
        <f t="shared" si="19"/>
        <v>2721.5017657986455</v>
      </c>
      <c r="Q65" s="284">
        <f t="shared" si="19"/>
        <v>2915.6498208585376</v>
      </c>
      <c r="R65" s="284">
        <f t="shared" si="19"/>
        <v>2959.4451330811767</v>
      </c>
      <c r="S65" s="284">
        <f t="shared" si="19"/>
        <v>3240.028084202007</v>
      </c>
      <c r="T65" s="284">
        <f t="shared" si="19"/>
        <v>3277.2425179745455</v>
      </c>
      <c r="U65" s="284">
        <f t="shared" si="19"/>
        <v>3093.5788687811628</v>
      </c>
      <c r="V65" s="284">
        <f t="shared" si="19"/>
        <v>2918.3459404938417</v>
      </c>
      <c r="W65" s="284">
        <f t="shared" si="19"/>
        <v>2998.8014013515285</v>
      </c>
      <c r="DA65" s="94"/>
    </row>
    <row r="66" spans="1:105" ht="12" customHeight="1" x14ac:dyDescent="0.25">
      <c r="A66" s="44" t="s">
        <v>44</v>
      </c>
      <c r="B66" s="284">
        <f>NFM_fec!B34</f>
        <v>3650.2451818409472</v>
      </c>
      <c r="C66" s="284">
        <f>NFM_fec!C34</f>
        <v>3728.0313704324749</v>
      </c>
      <c r="D66" s="284">
        <f>NFM_fec!D34</f>
        <v>3722.2949623018881</v>
      </c>
      <c r="E66" s="284">
        <f>NFM_fec!E34</f>
        <v>3726.938165766006</v>
      </c>
      <c r="F66" s="284">
        <f>NFM_fec!F34</f>
        <v>3884.499367883127</v>
      </c>
      <c r="G66" s="284">
        <f>NFM_fec!G34</f>
        <v>3850.5063446888048</v>
      </c>
      <c r="H66" s="284">
        <f>NFM_fec!H34</f>
        <v>3530.804679415025</v>
      </c>
      <c r="I66" s="284">
        <f>NFM_fec!I34</f>
        <v>3685.4669226128349</v>
      </c>
      <c r="J66" s="284">
        <f>NFM_fec!J34</f>
        <v>3648.2210848411842</v>
      </c>
      <c r="K66" s="284">
        <f>NFM_fec!K34</f>
        <v>2679.0053636819998</v>
      </c>
      <c r="L66" s="284">
        <f>NFM_fec!L34</f>
        <v>2855.436195941084</v>
      </c>
      <c r="M66" s="284">
        <f>NFM_fec!M34</f>
        <v>3111.876943270941</v>
      </c>
      <c r="N66" s="284">
        <f>NFM_fec!N34</f>
        <v>2636.2585436301429</v>
      </c>
      <c r="O66" s="284">
        <f>NFM_fec!O34</f>
        <v>2410.9881818308131</v>
      </c>
      <c r="P66" s="284">
        <f>NFM_fec!P34</f>
        <v>2315.2157619958771</v>
      </c>
      <c r="Q66" s="284">
        <f>NFM_fec!Q34</f>
        <v>2513.0540182116488</v>
      </c>
      <c r="R66" s="284">
        <f>NFM_fec!R34</f>
        <v>2529.7023875213431</v>
      </c>
      <c r="S66" s="284">
        <f>NFM_fec!S34</f>
        <v>2777.7821048270798</v>
      </c>
      <c r="T66" s="284">
        <f>NFM_fec!T34</f>
        <v>2796.5048943972929</v>
      </c>
      <c r="U66" s="284">
        <f>NFM_fec!U34</f>
        <v>2638.1758994258162</v>
      </c>
      <c r="V66" s="284">
        <f>NFM_fec!V34</f>
        <v>2530.9960379665731</v>
      </c>
      <c r="W66" s="284">
        <f>NFM_fec!W34</f>
        <v>2572.7921147009029</v>
      </c>
      <c r="DA66" s="94"/>
    </row>
    <row r="67" spans="1:105" ht="12" customHeight="1" x14ac:dyDescent="0.25">
      <c r="A67" s="44" t="s">
        <v>81</v>
      </c>
      <c r="B67" s="284">
        <f>NFM_fec!B72</f>
        <v>419.70478863689749</v>
      </c>
      <c r="C67" s="284">
        <f>NFM_fec!C72</f>
        <v>423.26591689081391</v>
      </c>
      <c r="D67" s="284">
        <f>NFM_fec!D72</f>
        <v>435.83700697865208</v>
      </c>
      <c r="E67" s="284">
        <f>NFM_fec!E72</f>
        <v>408.81456541151238</v>
      </c>
      <c r="F67" s="284">
        <f>NFM_fec!F72</f>
        <v>421.44234307696843</v>
      </c>
      <c r="G67" s="284">
        <f>NFM_fec!G72</f>
        <v>462.96750613451911</v>
      </c>
      <c r="H67" s="284">
        <f>NFM_fec!H72</f>
        <v>501.36869619149343</v>
      </c>
      <c r="I67" s="284">
        <f>NFM_fec!I72</f>
        <v>524.27702771205009</v>
      </c>
      <c r="J67" s="284">
        <f>NFM_fec!J72</f>
        <v>490.43001526498989</v>
      </c>
      <c r="K67" s="284">
        <f>NFM_fec!K72</f>
        <v>385.95552673994928</v>
      </c>
      <c r="L67" s="284">
        <f>NFM_fec!L72</f>
        <v>477.38285144439698</v>
      </c>
      <c r="M67" s="284">
        <f>NFM_fec!M72</f>
        <v>461.14603489731888</v>
      </c>
      <c r="N67" s="284">
        <f>NFM_fec!N72</f>
        <v>464.97224286342589</v>
      </c>
      <c r="O67" s="284">
        <f>NFM_fec!O72</f>
        <v>455.85353055080373</v>
      </c>
      <c r="P67" s="284">
        <f>NFM_fec!P72</f>
        <v>406.28600380276822</v>
      </c>
      <c r="Q67" s="284">
        <f>NFM_fec!Q72</f>
        <v>402.59580264688901</v>
      </c>
      <c r="R67" s="284">
        <f>NFM_fec!R72</f>
        <v>429.74274555983351</v>
      </c>
      <c r="S67" s="284">
        <f>NFM_fec!S72</f>
        <v>462.245979374927</v>
      </c>
      <c r="T67" s="284">
        <f>NFM_fec!T72</f>
        <v>480.73762357725252</v>
      </c>
      <c r="U67" s="284">
        <f>NFM_fec!U72</f>
        <v>455.40296935534678</v>
      </c>
      <c r="V67" s="284">
        <f>NFM_fec!V72</f>
        <v>387.34990252726863</v>
      </c>
      <c r="W67" s="284">
        <f>NFM_fec!W72</f>
        <v>426.00928665062543</v>
      </c>
      <c r="DA67" s="94"/>
    </row>
    <row r="68" spans="1:105" ht="12" customHeight="1" x14ac:dyDescent="0.25">
      <c r="A68" s="52" t="s">
        <v>45</v>
      </c>
      <c r="B68" s="244">
        <f>NFM_fec!B115</f>
        <v>4939.1115706089849</v>
      </c>
      <c r="C68" s="244">
        <f>NFM_fec!C115</f>
        <v>5113.3379145090666</v>
      </c>
      <c r="D68" s="244">
        <f>NFM_fec!D115</f>
        <v>4943.2944695154247</v>
      </c>
      <c r="E68" s="244">
        <f>NFM_fec!E115</f>
        <v>4703.6150145298898</v>
      </c>
      <c r="F68" s="244">
        <f>NFM_fec!F115</f>
        <v>4794.2545807471633</v>
      </c>
      <c r="G68" s="244">
        <f>NFM_fec!G115</f>
        <v>4631.196277183627</v>
      </c>
      <c r="H68" s="244">
        <f>NFM_fec!H115</f>
        <v>4379.3037586235514</v>
      </c>
      <c r="I68" s="244">
        <f>NFM_fec!I115</f>
        <v>4496.5429919924327</v>
      </c>
      <c r="J68" s="244">
        <f>NFM_fec!J115</f>
        <v>4195.6941296651476</v>
      </c>
      <c r="K68" s="244">
        <f>NFM_fec!K115</f>
        <v>3923.810693568561</v>
      </c>
      <c r="L68" s="244">
        <f>NFM_fec!L115</f>
        <v>4125.5795984403994</v>
      </c>
      <c r="M68" s="244">
        <f>NFM_fec!M115</f>
        <v>4131.7622455012324</v>
      </c>
      <c r="N68" s="244">
        <f>NFM_fec!N115</f>
        <v>4021.5377471633769</v>
      </c>
      <c r="O68" s="244">
        <f>NFM_fec!O115</f>
        <v>4010.591217313895</v>
      </c>
      <c r="P68" s="244">
        <f>NFM_fec!P115</f>
        <v>4121.682964333655</v>
      </c>
      <c r="Q68" s="244">
        <f>NFM_fec!Q115</f>
        <v>4347.2042195799086</v>
      </c>
      <c r="R68" s="244">
        <f>NFM_fec!R115</f>
        <v>4479.3591421459278</v>
      </c>
      <c r="S68" s="244">
        <f>NFM_fec!S115</f>
        <v>4325.9291649883244</v>
      </c>
      <c r="T68" s="244">
        <f>NFM_fec!T115</f>
        <v>4343.429652620388</v>
      </c>
      <c r="U68" s="244">
        <f>NFM_fec!U115</f>
        <v>4293.4518357291436</v>
      </c>
      <c r="V68" s="244">
        <f>NFM_fec!V115</f>
        <v>4171.3894008204988</v>
      </c>
      <c r="W68" s="244">
        <f>NFM_fec!W115</f>
        <v>4459.8419973732862</v>
      </c>
      <c r="DA68" s="84"/>
    </row>
    <row r="69" spans="1:105" ht="12" customHeight="1" x14ac:dyDescent="0.25">
      <c r="A69" s="4"/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5"/>
      <c r="M69" s="245"/>
      <c r="N69" s="245"/>
      <c r="O69" s="245"/>
      <c r="P69" s="245"/>
      <c r="Q69" s="245"/>
      <c r="R69" s="287"/>
      <c r="S69" s="287"/>
      <c r="T69" s="287"/>
      <c r="U69" s="287"/>
      <c r="V69" s="287"/>
      <c r="W69" s="287"/>
    </row>
    <row r="70" spans="1:105" ht="12" customHeight="1" x14ac:dyDescent="0.25">
      <c r="A70" s="30" t="s">
        <v>85</v>
      </c>
      <c r="B70" s="205">
        <f t="shared" ref="B70:W70" si="20">SUM(B71:B72)</f>
        <v>20611.024775386642</v>
      </c>
      <c r="C70" s="205">
        <f t="shared" si="20"/>
        <v>19970.782402724926</v>
      </c>
      <c r="D70" s="205">
        <f t="shared" si="20"/>
        <v>20443.21484750809</v>
      </c>
      <c r="E70" s="205">
        <f t="shared" si="20"/>
        <v>19745.806166343555</v>
      </c>
      <c r="F70" s="205">
        <f t="shared" si="20"/>
        <v>19856.605721693784</v>
      </c>
      <c r="G70" s="205">
        <f t="shared" si="20"/>
        <v>19374.185928774608</v>
      </c>
      <c r="H70" s="205">
        <f t="shared" si="20"/>
        <v>18461.435397791283</v>
      </c>
      <c r="I70" s="205">
        <f t="shared" si="20"/>
        <v>18292.547332039736</v>
      </c>
      <c r="J70" s="205">
        <f t="shared" si="20"/>
        <v>17879.582370992663</v>
      </c>
      <c r="K70" s="205">
        <f t="shared" si="20"/>
        <v>14249.564981989894</v>
      </c>
      <c r="L70" s="205">
        <f t="shared" si="20"/>
        <v>15435.96250998639</v>
      </c>
      <c r="M70" s="205">
        <f t="shared" si="20"/>
        <v>15944.00094219327</v>
      </c>
      <c r="N70" s="205">
        <f t="shared" si="20"/>
        <v>14432.070140831242</v>
      </c>
      <c r="O70" s="205">
        <f t="shared" si="20"/>
        <v>14555.366319243389</v>
      </c>
      <c r="P70" s="205">
        <f t="shared" si="20"/>
        <v>14167.453384139193</v>
      </c>
      <c r="Q70" s="205">
        <f t="shared" si="20"/>
        <v>14843.636495121869</v>
      </c>
      <c r="R70" s="205">
        <f t="shared" si="20"/>
        <v>15267.911934006315</v>
      </c>
      <c r="S70" s="205">
        <f t="shared" si="20"/>
        <v>14667.481421998447</v>
      </c>
      <c r="T70" s="205">
        <f t="shared" si="20"/>
        <v>15398.564565382132</v>
      </c>
      <c r="U70" s="205">
        <f t="shared" si="20"/>
        <v>15129.315763434874</v>
      </c>
      <c r="V70" s="205">
        <f t="shared" si="20"/>
        <v>14453.915004023098</v>
      </c>
      <c r="W70" s="205">
        <f t="shared" si="20"/>
        <v>15326.585699089224</v>
      </c>
      <c r="DA70" s="112"/>
    </row>
    <row r="71" spans="1:105" ht="12" customHeight="1" x14ac:dyDescent="0.25">
      <c r="A71" s="24" t="s">
        <v>146</v>
      </c>
      <c r="B71" s="215">
        <f>NFM_emi!B5+(NFM_emi!B34-NFM_emi!B70)+NFM_emi!B72+(NFM_emi!B115-NFM_emi!B158)</f>
        <v>13912.449689290152</v>
      </c>
      <c r="C71" s="215">
        <f>NFM_emi!C5+(NFM_emi!C34-NFM_emi!C70)+NFM_emi!C72+(NFM_emi!C115-NFM_emi!C158)</f>
        <v>13274.462395722745</v>
      </c>
      <c r="D71" s="215">
        <f>NFM_emi!D5+(NFM_emi!D34-NFM_emi!D70)+NFM_emi!D72+(NFM_emi!D115-NFM_emi!D158)</f>
        <v>13640.567802047317</v>
      </c>
      <c r="E71" s="215">
        <f>NFM_emi!E5+(NFM_emi!E34-NFM_emi!E70)+NFM_emi!E72+(NFM_emi!E115-NFM_emi!E158)</f>
        <v>12967.981884026225</v>
      </c>
      <c r="F71" s="215">
        <f>NFM_emi!F5+(NFM_emi!F34-NFM_emi!F70)+NFM_emi!F72+(NFM_emi!F115-NFM_emi!F158)</f>
        <v>13043.625557034193</v>
      </c>
      <c r="G71" s="215">
        <f>NFM_emi!G5+(NFM_emi!G34-NFM_emi!G70)+NFM_emi!G72+(NFM_emi!G115-NFM_emi!G158)</f>
        <v>12650.660223330116</v>
      </c>
      <c r="H71" s="215">
        <f>NFM_emi!H5+(NFM_emi!H34-NFM_emi!H70)+NFM_emi!H72+(NFM_emi!H115-NFM_emi!H158)</f>
        <v>12128.810418926041</v>
      </c>
      <c r="I71" s="215">
        <f>NFM_emi!I5+(NFM_emi!I34-NFM_emi!I70)+NFM_emi!I72+(NFM_emi!I115-NFM_emi!I158)</f>
        <v>11697.153945171811</v>
      </c>
      <c r="J71" s="215">
        <f>NFM_emi!J5+(NFM_emi!J34-NFM_emi!J70)+NFM_emi!J72+(NFM_emi!J115-NFM_emi!J158)</f>
        <v>11320.142706509676</v>
      </c>
      <c r="K71" s="215">
        <f>NFM_emi!K5+(NFM_emi!K34-NFM_emi!K70)+NFM_emi!K72+(NFM_emi!K115-NFM_emi!K158)</f>
        <v>9590.2284484400807</v>
      </c>
      <c r="L71" s="215">
        <f>NFM_emi!L5+(NFM_emi!L34-NFM_emi!L70)+NFM_emi!L72+(NFM_emi!L115-NFM_emi!L158)</f>
        <v>10339.24592693448</v>
      </c>
      <c r="M71" s="215">
        <f>NFM_emi!M5+(NFM_emi!M34-NFM_emi!M70)+NFM_emi!M72+(NFM_emi!M115-NFM_emi!M158)</f>
        <v>10472.606799685287</v>
      </c>
      <c r="N71" s="215">
        <f>NFM_emi!N5+(NFM_emi!N34-NFM_emi!N70)+NFM_emi!N72+(NFM_emi!N115-NFM_emi!N158)</f>
        <v>9299.2654596381144</v>
      </c>
      <c r="O71" s="215">
        <f>NFM_emi!O5+(NFM_emi!O34-NFM_emi!O70)+NFM_emi!O72+(NFM_emi!O115-NFM_emi!O158)</f>
        <v>9566.737480925678</v>
      </c>
      <c r="P71" s="215">
        <f>NFM_emi!P5+(NFM_emi!P34-NFM_emi!P70)+NFM_emi!P72+(NFM_emi!P115-NFM_emi!P158)</f>
        <v>9209.2659299551742</v>
      </c>
      <c r="Q71" s="215">
        <f>NFM_emi!Q5+(NFM_emi!Q34-NFM_emi!Q70)+NFM_emi!Q72+(NFM_emi!Q115-NFM_emi!Q158)</f>
        <v>9766.588229493238</v>
      </c>
      <c r="R71" s="215">
        <f>NFM_emi!R5+(NFM_emi!R34-NFM_emi!R70)+NFM_emi!R72+(NFM_emi!R115-NFM_emi!R158)</f>
        <v>10177.355663296283</v>
      </c>
      <c r="S71" s="215">
        <f>NFM_emi!S5+(NFM_emi!S34-NFM_emi!S70)+NFM_emi!S72+(NFM_emi!S115-NFM_emi!S158)</f>
        <v>9517.5603112262615</v>
      </c>
      <c r="T71" s="215">
        <f>NFM_emi!T5+(NFM_emi!T34-NFM_emi!T70)+NFM_emi!T72+(NFM_emi!T115-NFM_emi!T158)</f>
        <v>10266.939893599949</v>
      </c>
      <c r="U71" s="215">
        <f>NFM_emi!U5+(NFM_emi!U34-NFM_emi!U70)+NFM_emi!U72+(NFM_emi!U115-NFM_emi!U158)</f>
        <v>10266.959625452873</v>
      </c>
      <c r="V71" s="215">
        <f>NFM_emi!V5+(NFM_emi!V34-NFM_emi!V70)+NFM_emi!V72+(NFM_emi!V115-NFM_emi!V158)</f>
        <v>9759.6276784186939</v>
      </c>
      <c r="W71" s="215">
        <f>NFM_emi!W5+(NFM_emi!W34-NFM_emi!W70)+NFM_emi!W72+(NFM_emi!W115-NFM_emi!W158)</f>
        <v>10647.635405282123</v>
      </c>
      <c r="DA71" s="85"/>
    </row>
    <row r="72" spans="1:105" ht="12" customHeight="1" x14ac:dyDescent="0.25">
      <c r="A72" s="14" t="s">
        <v>147</v>
      </c>
      <c r="B72" s="206">
        <f>NFM_emi!B70+NFM_emi!B158</f>
        <v>6698.5750860964899</v>
      </c>
      <c r="C72" s="206">
        <f>NFM_emi!C70+NFM_emi!C158</f>
        <v>6696.3200070021812</v>
      </c>
      <c r="D72" s="206">
        <f>NFM_emi!D70+NFM_emi!D158</f>
        <v>6802.6470454607752</v>
      </c>
      <c r="E72" s="206">
        <f>NFM_emi!E70+NFM_emi!E158</f>
        <v>6777.8242823173305</v>
      </c>
      <c r="F72" s="206">
        <f>NFM_emi!F70+NFM_emi!F158</f>
        <v>6812.9801646595915</v>
      </c>
      <c r="G72" s="206">
        <f>NFM_emi!G70+NFM_emi!G158</f>
        <v>6723.525705444491</v>
      </c>
      <c r="H72" s="206">
        <f>NFM_emi!H70+NFM_emi!H158</f>
        <v>6332.6249788652422</v>
      </c>
      <c r="I72" s="206">
        <f>NFM_emi!I70+NFM_emi!I158</f>
        <v>6595.3933868679269</v>
      </c>
      <c r="J72" s="206">
        <f>NFM_emi!J70+NFM_emi!J158</f>
        <v>6559.4396644829849</v>
      </c>
      <c r="K72" s="206">
        <f>NFM_emi!K70+NFM_emi!K158</f>
        <v>4659.3365335498129</v>
      </c>
      <c r="L72" s="206">
        <f>NFM_emi!L70+NFM_emi!L158</f>
        <v>5096.7165830519098</v>
      </c>
      <c r="M72" s="206">
        <f>NFM_emi!M70+NFM_emi!M158</f>
        <v>5471.394142507982</v>
      </c>
      <c r="N72" s="206">
        <f>NFM_emi!N70+NFM_emi!N158</f>
        <v>5132.8046811931272</v>
      </c>
      <c r="O72" s="206">
        <f>NFM_emi!O70+NFM_emi!O158</f>
        <v>4988.6288383177107</v>
      </c>
      <c r="P72" s="206">
        <f>NFM_emi!P70+NFM_emi!P158</f>
        <v>4958.1874541840189</v>
      </c>
      <c r="Q72" s="206">
        <f>NFM_emi!Q70+NFM_emi!Q158</f>
        <v>5077.0482656286313</v>
      </c>
      <c r="R72" s="206">
        <f>NFM_emi!R70+NFM_emi!R158</f>
        <v>5090.5562707100335</v>
      </c>
      <c r="S72" s="206">
        <f>NFM_emi!S70+NFM_emi!S158</f>
        <v>5149.9211107721867</v>
      </c>
      <c r="T72" s="206">
        <f>NFM_emi!T70+NFM_emi!T158</f>
        <v>5131.6246717821832</v>
      </c>
      <c r="U72" s="206">
        <f>NFM_emi!U70+NFM_emi!U158</f>
        <v>4862.3561379820003</v>
      </c>
      <c r="V72" s="206">
        <f>NFM_emi!V70+NFM_emi!V158</f>
        <v>4694.287325604404</v>
      </c>
      <c r="W72" s="206">
        <f>NFM_emi!W70+NFM_emi!W158</f>
        <v>4678.9502938071028</v>
      </c>
      <c r="DA72" s="71"/>
    </row>
    <row r="73" spans="1:105" ht="12" customHeight="1" x14ac:dyDescent="0.25">
      <c r="A73" s="31" t="s">
        <v>145</v>
      </c>
      <c r="B73" s="212">
        <f t="shared" ref="B73:W73" si="21">SUM(B74:B75,B78)</f>
        <v>20611.024775386642</v>
      </c>
      <c r="C73" s="212">
        <f t="shared" si="21"/>
        <v>19970.782402724926</v>
      </c>
      <c r="D73" s="212">
        <f t="shared" si="21"/>
        <v>20443.21484750809</v>
      </c>
      <c r="E73" s="212">
        <f t="shared" si="21"/>
        <v>19745.806166343555</v>
      </c>
      <c r="F73" s="212">
        <f t="shared" si="21"/>
        <v>19856.605721693784</v>
      </c>
      <c r="G73" s="212">
        <f t="shared" si="21"/>
        <v>19374.185928774608</v>
      </c>
      <c r="H73" s="212">
        <f t="shared" si="21"/>
        <v>18461.435397791283</v>
      </c>
      <c r="I73" s="212">
        <f t="shared" si="21"/>
        <v>18292.54733203974</v>
      </c>
      <c r="J73" s="212">
        <f t="shared" si="21"/>
        <v>17879.582370992663</v>
      </c>
      <c r="K73" s="212">
        <f t="shared" si="21"/>
        <v>14249.564981989895</v>
      </c>
      <c r="L73" s="212">
        <f t="shared" si="21"/>
        <v>15435.962509986392</v>
      </c>
      <c r="M73" s="212">
        <f t="shared" si="21"/>
        <v>15944.00094219327</v>
      </c>
      <c r="N73" s="212">
        <f t="shared" si="21"/>
        <v>14432.070140831242</v>
      </c>
      <c r="O73" s="212">
        <f t="shared" si="21"/>
        <v>14555.366319243389</v>
      </c>
      <c r="P73" s="212">
        <f t="shared" si="21"/>
        <v>14167.453384139193</v>
      </c>
      <c r="Q73" s="212">
        <f t="shared" si="21"/>
        <v>14843.636495121867</v>
      </c>
      <c r="R73" s="212">
        <f t="shared" si="21"/>
        <v>15267.911934006315</v>
      </c>
      <c r="S73" s="212">
        <f t="shared" si="21"/>
        <v>14667.481421998449</v>
      </c>
      <c r="T73" s="212">
        <f t="shared" si="21"/>
        <v>15398.56456538213</v>
      </c>
      <c r="U73" s="212">
        <f t="shared" si="21"/>
        <v>15129.315763434874</v>
      </c>
      <c r="V73" s="212">
        <f t="shared" si="21"/>
        <v>14453.915004023098</v>
      </c>
      <c r="W73" s="212">
        <f t="shared" si="21"/>
        <v>15326.585699089224</v>
      </c>
      <c r="DA73" s="109"/>
    </row>
    <row r="74" spans="1:105" ht="12" customHeight="1" x14ac:dyDescent="0.25">
      <c r="A74" s="51" t="s">
        <v>43</v>
      </c>
      <c r="B74" s="243">
        <f>NFM_emi!B$5</f>
        <v>4844.4856110727706</v>
      </c>
      <c r="C74" s="243">
        <f>NFM_emi!C$5</f>
        <v>4302.4248903074522</v>
      </c>
      <c r="D74" s="243">
        <f>NFM_emi!D$5</f>
        <v>4896.2194264571499</v>
      </c>
      <c r="E74" s="243">
        <f>NFM_emi!E$5</f>
        <v>5005.1438499904152</v>
      </c>
      <c r="F74" s="243">
        <f>NFM_emi!F$5</f>
        <v>5291.4924224040224</v>
      </c>
      <c r="G74" s="243">
        <f>NFM_emi!G$5</f>
        <v>5106.9963493495379</v>
      </c>
      <c r="H74" s="243">
        <f>NFM_emi!H$5</f>
        <v>5320.1863020163964</v>
      </c>
      <c r="I74" s="243">
        <f>NFM_emi!I$5</f>
        <v>4551.3567069075816</v>
      </c>
      <c r="J74" s="243">
        <f>NFM_emi!J$5</f>
        <v>4398.49804207956</v>
      </c>
      <c r="K74" s="243">
        <f>NFM_emi!K$5</f>
        <v>3317.641390550898</v>
      </c>
      <c r="L74" s="243">
        <f>NFM_emi!L$5</f>
        <v>4031.380169554262</v>
      </c>
      <c r="M74" s="243">
        <f>NFM_emi!M$5</f>
        <v>4201.0137186628644</v>
      </c>
      <c r="N74" s="243">
        <f>NFM_emi!N$5</f>
        <v>3526.8584755607212</v>
      </c>
      <c r="O74" s="243">
        <f>NFM_emi!O$5</f>
        <v>3723.1896440866162</v>
      </c>
      <c r="P74" s="243">
        <f>NFM_emi!P$5</f>
        <v>3466.984829350105</v>
      </c>
      <c r="Q74" s="243">
        <f>NFM_emi!Q$5</f>
        <v>3669.4226698111679</v>
      </c>
      <c r="R74" s="243">
        <f>NFM_emi!R$5</f>
        <v>3731.3061943327589</v>
      </c>
      <c r="S74" s="243">
        <f>NFM_emi!S$5</f>
        <v>3400.0794958910892</v>
      </c>
      <c r="T74" s="243">
        <f>NFM_emi!T$5</f>
        <v>3733.0989753994199</v>
      </c>
      <c r="U74" s="243">
        <f>NFM_emi!U$5</f>
        <v>3735.5048539923132</v>
      </c>
      <c r="V74" s="243">
        <f>NFM_emi!V$5</f>
        <v>3648.0870124094431</v>
      </c>
      <c r="W74" s="243">
        <f>NFM_emi!W$5</f>
        <v>3848.9191349567909</v>
      </c>
      <c r="DA74" s="83"/>
    </row>
    <row r="75" spans="1:105" ht="12" customHeight="1" x14ac:dyDescent="0.25">
      <c r="A75" s="99" t="s">
        <v>56</v>
      </c>
      <c r="B75" s="284">
        <f t="shared" ref="B75:W75" si="22">SUM(B76:B77)</f>
        <v>5631.0389591956991</v>
      </c>
      <c r="C75" s="284">
        <f t="shared" si="22"/>
        <v>5603.4277517689789</v>
      </c>
      <c r="D75" s="284">
        <f t="shared" si="22"/>
        <v>5713.6522553364539</v>
      </c>
      <c r="E75" s="284">
        <f t="shared" si="22"/>
        <v>5712.6205352790166</v>
      </c>
      <c r="F75" s="284">
        <f t="shared" si="22"/>
        <v>5804.6071852513332</v>
      </c>
      <c r="G75" s="284">
        <f t="shared" si="22"/>
        <v>5813.8356653668488</v>
      </c>
      <c r="H75" s="284">
        <f t="shared" si="22"/>
        <v>5507.2035635980528</v>
      </c>
      <c r="I75" s="284">
        <f t="shared" si="22"/>
        <v>5800.8614162462809</v>
      </c>
      <c r="J75" s="284">
        <f t="shared" si="22"/>
        <v>5822.6375997030655</v>
      </c>
      <c r="K75" s="284">
        <f t="shared" si="22"/>
        <v>4328.8078762364648</v>
      </c>
      <c r="L75" s="284">
        <f t="shared" si="22"/>
        <v>4602.3309436359023</v>
      </c>
      <c r="M75" s="284">
        <f t="shared" si="22"/>
        <v>4958.4685478614765</v>
      </c>
      <c r="N75" s="284">
        <f t="shared" si="22"/>
        <v>4434.7917583280851</v>
      </c>
      <c r="O75" s="284">
        <f t="shared" si="22"/>
        <v>4367.4286215333914</v>
      </c>
      <c r="P75" s="284">
        <f t="shared" si="22"/>
        <v>4273.5021786200787</v>
      </c>
      <c r="Q75" s="284">
        <f t="shared" si="22"/>
        <v>4474.867667286554</v>
      </c>
      <c r="R75" s="284">
        <f t="shared" si="22"/>
        <v>4544.9413936481778</v>
      </c>
      <c r="S75" s="284">
        <f t="shared" si="22"/>
        <v>4512.1896536754493</v>
      </c>
      <c r="T75" s="284">
        <f t="shared" si="22"/>
        <v>4560.1798846335141</v>
      </c>
      <c r="U75" s="284">
        <f t="shared" si="22"/>
        <v>4322.1542524587267</v>
      </c>
      <c r="V75" s="284">
        <f t="shared" si="22"/>
        <v>4104.7335104012272</v>
      </c>
      <c r="W75" s="284">
        <f t="shared" si="22"/>
        <v>4224.316202336262</v>
      </c>
      <c r="DA75" s="94"/>
    </row>
    <row r="76" spans="1:105" ht="12" customHeight="1" x14ac:dyDescent="0.25">
      <c r="A76" s="44" t="s">
        <v>44</v>
      </c>
      <c r="B76" s="284">
        <f>NFM_emi!B$34</f>
        <v>5022.6873301584883</v>
      </c>
      <c r="C76" s="284">
        <f>NFM_emi!C$34</f>
        <v>4986.0153134703723</v>
      </c>
      <c r="D76" s="284">
        <f>NFM_emi!D$34</f>
        <v>5098.3497583132876</v>
      </c>
      <c r="E76" s="284">
        <f>NFM_emi!E$34</f>
        <v>5139.5694809484521</v>
      </c>
      <c r="F76" s="284">
        <f>NFM_emi!F$34</f>
        <v>5228.8013541287346</v>
      </c>
      <c r="G76" s="284">
        <f>NFM_emi!G$34</f>
        <v>5197.824922700227</v>
      </c>
      <c r="H76" s="284">
        <f>NFM_emi!H$34</f>
        <v>4854.1328664188259</v>
      </c>
      <c r="I76" s="284">
        <f>NFM_emi!I$34</f>
        <v>5136.240134052121</v>
      </c>
      <c r="J76" s="284">
        <f>NFM_emi!J$34</f>
        <v>5175.1758000516938</v>
      </c>
      <c r="K76" s="284">
        <f>NFM_emi!K$34</f>
        <v>3748.8592241044817</v>
      </c>
      <c r="L76" s="284">
        <f>NFM_emi!L$34</f>
        <v>3886.8993028613831</v>
      </c>
      <c r="M76" s="284">
        <f>NFM_emi!M$34</f>
        <v>4277.8842268658673</v>
      </c>
      <c r="N76" s="284">
        <f>NFM_emi!N$34</f>
        <v>3769.726775858634</v>
      </c>
      <c r="O76" s="284">
        <f>NFM_emi!O$34</f>
        <v>3702.4747188884689</v>
      </c>
      <c r="P76" s="284">
        <f>NFM_emi!P$34</f>
        <v>3672.2695744747371</v>
      </c>
      <c r="Q76" s="284">
        <f>NFM_emi!Q$34</f>
        <v>3878.2437400661333</v>
      </c>
      <c r="R76" s="284">
        <f>NFM_emi!R$34</f>
        <v>3903.8348909512083</v>
      </c>
      <c r="S76" s="284">
        <f>NFM_emi!S$34</f>
        <v>3822.8022532890718</v>
      </c>
      <c r="T76" s="284">
        <f>NFM_emi!T$34</f>
        <v>3840.7707778389977</v>
      </c>
      <c r="U76" s="284">
        <f>NFM_emi!U$34</f>
        <v>3640.1127257683588</v>
      </c>
      <c r="V76" s="284">
        <f>NFM_emi!V$34</f>
        <v>3537.8525886962093</v>
      </c>
      <c r="W76" s="284">
        <f>NFM_emi!W$34</f>
        <v>3592.8064370567695</v>
      </c>
      <c r="DA76" s="94"/>
    </row>
    <row r="77" spans="1:105" ht="12" customHeight="1" x14ac:dyDescent="0.25">
      <c r="A77" s="44" t="s">
        <v>81</v>
      </c>
      <c r="B77" s="284">
        <f>NFM_emi!B$72</f>
        <v>608.35162903721096</v>
      </c>
      <c r="C77" s="284">
        <f>NFM_emi!C$72</f>
        <v>617.41243829860628</v>
      </c>
      <c r="D77" s="284">
        <f>NFM_emi!D$72</f>
        <v>615.3024970231661</v>
      </c>
      <c r="E77" s="284">
        <f>NFM_emi!E$72</f>
        <v>573.05105433056485</v>
      </c>
      <c r="F77" s="284">
        <f>NFM_emi!F$72</f>
        <v>575.80583112259831</v>
      </c>
      <c r="G77" s="284">
        <f>NFM_emi!G$72</f>
        <v>616.01074266662158</v>
      </c>
      <c r="H77" s="284">
        <f>NFM_emi!H$72</f>
        <v>653.07069717922684</v>
      </c>
      <c r="I77" s="284">
        <f>NFM_emi!I$72</f>
        <v>664.62128219416024</v>
      </c>
      <c r="J77" s="284">
        <f>NFM_emi!J$72</f>
        <v>647.46179965137128</v>
      </c>
      <c r="K77" s="284">
        <f>NFM_emi!K$72</f>
        <v>579.94865213198295</v>
      </c>
      <c r="L77" s="284">
        <f>NFM_emi!L$72</f>
        <v>715.43164077451911</v>
      </c>
      <c r="M77" s="284">
        <f>NFM_emi!M$72</f>
        <v>680.58432099560957</v>
      </c>
      <c r="N77" s="284">
        <f>NFM_emi!N$72</f>
        <v>665.06498246945114</v>
      </c>
      <c r="O77" s="284">
        <f>NFM_emi!O$72</f>
        <v>664.9539026449221</v>
      </c>
      <c r="P77" s="284">
        <f>NFM_emi!P$72</f>
        <v>601.23260414534161</v>
      </c>
      <c r="Q77" s="284">
        <f>NFM_emi!Q$72</f>
        <v>596.62392722042057</v>
      </c>
      <c r="R77" s="284">
        <f>NFM_emi!R$72</f>
        <v>641.10650269696976</v>
      </c>
      <c r="S77" s="284">
        <f>NFM_emi!S$72</f>
        <v>689.38740038637764</v>
      </c>
      <c r="T77" s="284">
        <f>NFM_emi!T$72</f>
        <v>719.40910679451679</v>
      </c>
      <c r="U77" s="284">
        <f>NFM_emi!U$72</f>
        <v>682.04152669036773</v>
      </c>
      <c r="V77" s="284">
        <f>NFM_emi!V$72</f>
        <v>566.88092170501841</v>
      </c>
      <c r="W77" s="284">
        <f>NFM_emi!W$72</f>
        <v>631.50976527949263</v>
      </c>
      <c r="DA77" s="94"/>
    </row>
    <row r="78" spans="1:105" ht="12" customHeight="1" x14ac:dyDescent="0.25">
      <c r="A78" s="52" t="s">
        <v>45</v>
      </c>
      <c r="B78" s="244">
        <f>NFM_emi!B$115</f>
        <v>10135.500205118173</v>
      </c>
      <c r="C78" s="244">
        <f>NFM_emi!C$115</f>
        <v>10064.929760648494</v>
      </c>
      <c r="D78" s="244">
        <f>NFM_emi!D$115</f>
        <v>9833.3431657144884</v>
      </c>
      <c r="E78" s="244">
        <f>NFM_emi!E$115</f>
        <v>9028.0417810741237</v>
      </c>
      <c r="F78" s="244">
        <f>NFM_emi!F$115</f>
        <v>8760.5061140384278</v>
      </c>
      <c r="G78" s="244">
        <f>NFM_emi!G$115</f>
        <v>8453.3539140582216</v>
      </c>
      <c r="H78" s="244">
        <f>NFM_emi!H$115</f>
        <v>7634.0455321768331</v>
      </c>
      <c r="I78" s="244">
        <f>NFM_emi!I$115</f>
        <v>7940.3292088858761</v>
      </c>
      <c r="J78" s="244">
        <f>NFM_emi!J$115</f>
        <v>7658.4467292100362</v>
      </c>
      <c r="K78" s="244">
        <f>NFM_emi!K$115</f>
        <v>6603.1157152025326</v>
      </c>
      <c r="L78" s="244">
        <f>NFM_emi!L$115</f>
        <v>6802.2513967962268</v>
      </c>
      <c r="M78" s="244">
        <f>NFM_emi!M$115</f>
        <v>6784.5186756689291</v>
      </c>
      <c r="N78" s="244">
        <f>NFM_emi!N$115</f>
        <v>6470.4199069424358</v>
      </c>
      <c r="O78" s="244">
        <f>NFM_emi!O$115</f>
        <v>6464.7480536233816</v>
      </c>
      <c r="P78" s="244">
        <f>NFM_emi!P$115</f>
        <v>6426.9663761690108</v>
      </c>
      <c r="Q78" s="244">
        <f>NFM_emi!Q$115</f>
        <v>6699.3461580241465</v>
      </c>
      <c r="R78" s="244">
        <f>NFM_emi!R$115</f>
        <v>6991.6643460253781</v>
      </c>
      <c r="S78" s="244">
        <f>NFM_emi!S$115</f>
        <v>6755.2122724319106</v>
      </c>
      <c r="T78" s="244">
        <f>NFM_emi!T$115</f>
        <v>7105.285705349198</v>
      </c>
      <c r="U78" s="244">
        <f>NFM_emi!U$115</f>
        <v>7071.6566569838342</v>
      </c>
      <c r="V78" s="244">
        <f>NFM_emi!V$115</f>
        <v>6701.0944812124271</v>
      </c>
      <c r="W78" s="244">
        <f>NFM_emi!W$115</f>
        <v>7253.3503617961724</v>
      </c>
      <c r="DA78" s="84"/>
    </row>
    <row r="79" spans="1:105" ht="12" customHeight="1" x14ac:dyDescent="0.25">
      <c r="A79" s="3"/>
      <c r="B79" s="250"/>
      <c r="C79" s="250"/>
      <c r="D79" s="250"/>
      <c r="E79" s="250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0"/>
      <c r="S79" s="250"/>
      <c r="T79" s="250"/>
      <c r="U79" s="250"/>
      <c r="V79" s="250"/>
      <c r="W79" s="250"/>
      <c r="DA79" s="87"/>
    </row>
    <row r="80" spans="1:105" ht="12" customHeight="1" x14ac:dyDescent="0.25">
      <c r="A80" s="110" t="s">
        <v>148</v>
      </c>
      <c r="B80" s="288"/>
      <c r="C80" s="288"/>
      <c r="D80" s="288"/>
      <c r="E80" s="288"/>
      <c r="F80" s="288"/>
      <c r="G80" s="288"/>
      <c r="H80" s="288"/>
      <c r="I80" s="288"/>
      <c r="J80" s="288"/>
      <c r="K80" s="288"/>
      <c r="L80" s="288"/>
      <c r="M80" s="288"/>
      <c r="N80" s="288"/>
      <c r="O80" s="288"/>
      <c r="P80" s="288"/>
      <c r="Q80" s="288"/>
      <c r="R80" s="288"/>
      <c r="S80" s="288"/>
      <c r="T80" s="288"/>
      <c r="U80" s="288"/>
      <c r="V80" s="288"/>
      <c r="W80" s="288"/>
      <c r="DA80" s="118"/>
    </row>
    <row r="81" spans="1:105" ht="12" customHeight="1" x14ac:dyDescent="0.25">
      <c r="A81" s="50" t="s">
        <v>43</v>
      </c>
      <c r="B81" s="289">
        <f t="shared" ref="B81:W81" si="23">IF(B$4=0,"",B$4/B$11*1000)</f>
        <v>332.82683664635533</v>
      </c>
      <c r="C81" s="289">
        <f t="shared" si="23"/>
        <v>378.5849649874275</v>
      </c>
      <c r="D81" s="289">
        <f t="shared" si="23"/>
        <v>299.45133979929744</v>
      </c>
      <c r="E81" s="289">
        <f t="shared" si="23"/>
        <v>290.26071513060708</v>
      </c>
      <c r="F81" s="289">
        <f t="shared" si="23"/>
        <v>278.02170953260151</v>
      </c>
      <c r="G81" s="289">
        <f t="shared" si="23"/>
        <v>257.73263184701017</v>
      </c>
      <c r="H81" s="289">
        <f t="shared" si="23"/>
        <v>282.59701875859412</v>
      </c>
      <c r="I81" s="289">
        <f t="shared" si="23"/>
        <v>300.23320355631188</v>
      </c>
      <c r="J81" s="289">
        <f t="shared" si="23"/>
        <v>277.30034893224865</v>
      </c>
      <c r="K81" s="289">
        <f t="shared" si="23"/>
        <v>238.91500670626598</v>
      </c>
      <c r="L81" s="289">
        <f t="shared" si="23"/>
        <v>232.13820359391215</v>
      </c>
      <c r="M81" s="289">
        <f t="shared" si="23"/>
        <v>203.30345974740573</v>
      </c>
      <c r="N81" s="289">
        <f t="shared" si="23"/>
        <v>198.89622088855478</v>
      </c>
      <c r="O81" s="289">
        <f t="shared" si="23"/>
        <v>186.67100342393582</v>
      </c>
      <c r="P81" s="289">
        <f t="shared" si="23"/>
        <v>203.78430126820078</v>
      </c>
      <c r="Q81" s="289">
        <f t="shared" si="23"/>
        <v>187.66077558530489</v>
      </c>
      <c r="R81" s="289">
        <f t="shared" si="23"/>
        <v>181.78021601397822</v>
      </c>
      <c r="S81" s="289">
        <f t="shared" si="23"/>
        <v>230.31304452109049</v>
      </c>
      <c r="T81" s="289">
        <f t="shared" si="23"/>
        <v>234.67153510276012</v>
      </c>
      <c r="U81" s="289">
        <f t="shared" si="23"/>
        <v>218.63802575557773</v>
      </c>
      <c r="V81" s="289">
        <f t="shared" si="23"/>
        <v>199.75599010416983</v>
      </c>
      <c r="W81" s="289">
        <f t="shared" si="23"/>
        <v>229.21541355475873</v>
      </c>
      <c r="DA81" s="83"/>
    </row>
    <row r="82" spans="1:105" ht="12" customHeight="1" x14ac:dyDescent="0.25">
      <c r="A82" s="107" t="s">
        <v>56</v>
      </c>
      <c r="B82" s="290">
        <f t="shared" ref="B82:W82" si="24">IF(B$5=0,"",B$5/B$12*1000)</f>
        <v>1612.9346842559221</v>
      </c>
      <c r="C82" s="290">
        <f t="shared" si="24"/>
        <v>1547.9569222040532</v>
      </c>
      <c r="D82" s="290">
        <f t="shared" si="24"/>
        <v>1420.6273174789162</v>
      </c>
      <c r="E82" s="290">
        <f t="shared" si="24"/>
        <v>1402.2084473787354</v>
      </c>
      <c r="F82" s="290">
        <f t="shared" si="24"/>
        <v>1486.7876196933939</v>
      </c>
      <c r="G82" s="290">
        <f t="shared" si="24"/>
        <v>1419.0520912070197</v>
      </c>
      <c r="H82" s="290">
        <f t="shared" si="24"/>
        <v>1475.8236930221808</v>
      </c>
      <c r="I82" s="290">
        <f t="shared" si="24"/>
        <v>1565.5105013880209</v>
      </c>
      <c r="J82" s="290">
        <f t="shared" si="24"/>
        <v>1512.6537184241595</v>
      </c>
      <c r="K82" s="290">
        <f t="shared" si="24"/>
        <v>1696.1039527740995</v>
      </c>
      <c r="L82" s="290">
        <f t="shared" si="24"/>
        <v>1846.343138467299</v>
      </c>
      <c r="M82" s="290">
        <f t="shared" si="24"/>
        <v>1931.0234337372999</v>
      </c>
      <c r="N82" s="290">
        <f t="shared" si="24"/>
        <v>1925.0423994977814</v>
      </c>
      <c r="O82" s="290">
        <f t="shared" si="24"/>
        <v>1933.2170671234348</v>
      </c>
      <c r="P82" s="290">
        <f t="shared" si="24"/>
        <v>1969.2010023640137</v>
      </c>
      <c r="Q82" s="290">
        <f t="shared" si="24"/>
        <v>1989.2631753188389</v>
      </c>
      <c r="R82" s="290">
        <f t="shared" si="24"/>
        <v>1959.9624064980057</v>
      </c>
      <c r="S82" s="290">
        <f t="shared" si="24"/>
        <v>1913.6579083928668</v>
      </c>
      <c r="T82" s="290">
        <f t="shared" si="24"/>
        <v>1924.7348285348787</v>
      </c>
      <c r="U82" s="290">
        <f t="shared" si="24"/>
        <v>1910.2420809959285</v>
      </c>
      <c r="V82" s="290">
        <f t="shared" si="24"/>
        <v>1831.9942060711883</v>
      </c>
      <c r="W82" s="290">
        <f t="shared" si="24"/>
        <v>2078.5679871534148</v>
      </c>
      <c r="DA82" s="94"/>
    </row>
    <row r="83" spans="1:105" ht="12" customHeight="1" x14ac:dyDescent="0.25">
      <c r="A83" s="49" t="s">
        <v>45</v>
      </c>
      <c r="B83" s="291">
        <f t="shared" ref="B83:W83" si="25">IF(B$8=0,"",B$8/B$15*1000)</f>
        <v>651.47026461773419</v>
      </c>
      <c r="C83" s="291">
        <f t="shared" si="25"/>
        <v>591.70133311800475</v>
      </c>
      <c r="D83" s="291">
        <f t="shared" si="25"/>
        <v>577.80333418971611</v>
      </c>
      <c r="E83" s="291">
        <f t="shared" si="25"/>
        <v>598.96427608356544</v>
      </c>
      <c r="F83" s="291">
        <f t="shared" si="25"/>
        <v>664.33481654014986</v>
      </c>
      <c r="G83" s="291">
        <f t="shared" si="25"/>
        <v>699.82699816937418</v>
      </c>
      <c r="H83" s="291">
        <f t="shared" si="25"/>
        <v>772.08738080056526</v>
      </c>
      <c r="I83" s="291">
        <f t="shared" si="25"/>
        <v>866.94672902765774</v>
      </c>
      <c r="J83" s="291">
        <f t="shared" si="25"/>
        <v>811.75459032407252</v>
      </c>
      <c r="K83" s="291">
        <f t="shared" si="25"/>
        <v>796.00219950610551</v>
      </c>
      <c r="L83" s="291">
        <f t="shared" si="25"/>
        <v>773.52280372436746</v>
      </c>
      <c r="M83" s="291">
        <f t="shared" si="25"/>
        <v>767.15975360643631</v>
      </c>
      <c r="N83" s="291">
        <f t="shared" si="25"/>
        <v>857.00427112197769</v>
      </c>
      <c r="O83" s="291">
        <f t="shared" si="25"/>
        <v>764.17549471872348</v>
      </c>
      <c r="P83" s="291">
        <f t="shared" si="25"/>
        <v>818.35849743960591</v>
      </c>
      <c r="Q83" s="291">
        <f t="shared" si="25"/>
        <v>875.42234992095166</v>
      </c>
      <c r="R83" s="291">
        <f t="shared" si="25"/>
        <v>866.62414529266835</v>
      </c>
      <c r="S83" s="291">
        <f t="shared" si="25"/>
        <v>836.3547970668227</v>
      </c>
      <c r="T83" s="291">
        <f t="shared" si="25"/>
        <v>834.10732664607815</v>
      </c>
      <c r="U83" s="291">
        <f t="shared" si="25"/>
        <v>830.61536938573249</v>
      </c>
      <c r="V83" s="291">
        <f t="shared" si="25"/>
        <v>744.06736088014213</v>
      </c>
      <c r="W83" s="291">
        <f t="shared" si="25"/>
        <v>920.82799458696604</v>
      </c>
      <c r="DA83" s="84"/>
    </row>
    <row r="84" spans="1:105" ht="12" customHeight="1" x14ac:dyDescent="0.25">
      <c r="A84" s="115" t="s">
        <v>149</v>
      </c>
      <c r="B84" s="292"/>
      <c r="C84" s="292"/>
      <c r="D84" s="292"/>
      <c r="E84" s="292"/>
      <c r="F84" s="292"/>
      <c r="G84" s="292"/>
      <c r="H84" s="292"/>
      <c r="I84" s="292"/>
      <c r="J84" s="292"/>
      <c r="K84" s="292"/>
      <c r="L84" s="292"/>
      <c r="M84" s="292"/>
      <c r="N84" s="292"/>
      <c r="O84" s="292"/>
      <c r="P84" s="292"/>
      <c r="Q84" s="292"/>
      <c r="R84" s="292"/>
      <c r="S84" s="292"/>
      <c r="T84" s="292"/>
      <c r="U84" s="292"/>
      <c r="V84" s="292"/>
      <c r="W84" s="292"/>
      <c r="DA84" s="119"/>
    </row>
    <row r="85" spans="1:105" ht="12" customHeight="1" x14ac:dyDescent="0.25">
      <c r="A85" s="50" t="s">
        <v>43</v>
      </c>
      <c r="B85" s="254">
        <f t="shared" ref="B85:W85" si="26">IF(B$64=0,"",B$64/B$11)</f>
        <v>0.37157695583727329</v>
      </c>
      <c r="C85" s="254">
        <f t="shared" si="26"/>
        <v>0.38366462478877095</v>
      </c>
      <c r="D85" s="254">
        <f t="shared" si="26"/>
        <v>0.38132403272531479</v>
      </c>
      <c r="E85" s="254">
        <f t="shared" si="26"/>
        <v>0.37053214989371519</v>
      </c>
      <c r="F85" s="254">
        <f t="shared" si="26"/>
        <v>0.36448597858417187</v>
      </c>
      <c r="G85" s="254">
        <f t="shared" si="26"/>
        <v>0.31070001053452739</v>
      </c>
      <c r="H85" s="254">
        <f t="shared" si="26"/>
        <v>0.31568999671642889</v>
      </c>
      <c r="I85" s="254">
        <f t="shared" si="26"/>
        <v>0.30419070504974977</v>
      </c>
      <c r="J85" s="254">
        <f t="shared" si="26"/>
        <v>0.29001278463684566</v>
      </c>
      <c r="K85" s="254">
        <f t="shared" si="26"/>
        <v>0.31242870171717674</v>
      </c>
      <c r="L85" s="254">
        <f t="shared" si="26"/>
        <v>0.29942833755410586</v>
      </c>
      <c r="M85" s="254">
        <f t="shared" si="26"/>
        <v>0.27536633107384761</v>
      </c>
      <c r="N85" s="254">
        <f t="shared" si="26"/>
        <v>0.27344513707101414</v>
      </c>
      <c r="O85" s="254">
        <f t="shared" si="26"/>
        <v>0.26973273751777022</v>
      </c>
      <c r="P85" s="254">
        <f t="shared" si="26"/>
        <v>0.27119846860920055</v>
      </c>
      <c r="Q85" s="254">
        <f t="shared" si="26"/>
        <v>0.27721719591997379</v>
      </c>
      <c r="R85" s="254">
        <f t="shared" si="26"/>
        <v>0.27516429059074948</v>
      </c>
      <c r="S85" s="254">
        <f t="shared" si="26"/>
        <v>0.27144414473666306</v>
      </c>
      <c r="T85" s="254">
        <f t="shared" si="26"/>
        <v>0.29119802877933465</v>
      </c>
      <c r="U85" s="254">
        <f t="shared" si="26"/>
        <v>0.28982263549833476</v>
      </c>
      <c r="V85" s="254">
        <f t="shared" si="26"/>
        <v>0.27888978228702083</v>
      </c>
      <c r="W85" s="254">
        <f t="shared" si="26"/>
        <v>0.29001692222333753</v>
      </c>
      <c r="DA85" s="83"/>
    </row>
    <row r="86" spans="1:105" ht="12" customHeight="1" x14ac:dyDescent="0.25">
      <c r="A86" s="107" t="s">
        <v>56</v>
      </c>
      <c r="B86" s="293">
        <f t="shared" ref="B86:W86" si="27">IF(B$65=0,"",B$65/B$12)</f>
        <v>0.81287593137760006</v>
      </c>
      <c r="C86" s="293">
        <f t="shared" si="27"/>
        <v>0.83739948282781196</v>
      </c>
      <c r="D86" s="293">
        <f t="shared" si="27"/>
        <v>0.81910586918213757</v>
      </c>
      <c r="E86" s="293">
        <f t="shared" si="27"/>
        <v>0.81826597790065381</v>
      </c>
      <c r="F86" s="293">
        <f t="shared" si="27"/>
        <v>0.82047880921115124</v>
      </c>
      <c r="G86" s="293">
        <f t="shared" si="27"/>
        <v>0.74893986660044332</v>
      </c>
      <c r="H86" s="293">
        <f t="shared" si="27"/>
        <v>0.67811691659209761</v>
      </c>
      <c r="I86" s="293">
        <f t="shared" si="27"/>
        <v>0.68136474658890411</v>
      </c>
      <c r="J86" s="293">
        <f t="shared" si="27"/>
        <v>0.68674617488898537</v>
      </c>
      <c r="K86" s="293">
        <f t="shared" si="27"/>
        <v>0.72674463693518976</v>
      </c>
      <c r="L86" s="293">
        <f t="shared" si="27"/>
        <v>0.64473646638475002</v>
      </c>
      <c r="M86" s="293">
        <f t="shared" si="27"/>
        <v>0.6850030382563248</v>
      </c>
      <c r="N86" s="293">
        <f t="shared" si="27"/>
        <v>0.63882471598748514</v>
      </c>
      <c r="O86" s="293">
        <f t="shared" si="27"/>
        <v>0.60207213384429092</v>
      </c>
      <c r="P86" s="293">
        <f t="shared" si="27"/>
        <v>0.62312211702532572</v>
      </c>
      <c r="Q86" s="293">
        <f t="shared" si="27"/>
        <v>0.64145912702835528</v>
      </c>
      <c r="R86" s="293">
        <f t="shared" si="27"/>
        <v>0.62332426669562713</v>
      </c>
      <c r="S86" s="293">
        <f t="shared" si="27"/>
        <v>0.63222202302140984</v>
      </c>
      <c r="T86" s="293">
        <f t="shared" si="27"/>
        <v>0.64320416702075067</v>
      </c>
      <c r="U86" s="293">
        <f t="shared" si="27"/>
        <v>0.6263368606213533</v>
      </c>
      <c r="V86" s="293">
        <f t="shared" si="27"/>
        <v>0.64701033120324458</v>
      </c>
      <c r="W86" s="293">
        <f t="shared" si="27"/>
        <v>0.64720982521729742</v>
      </c>
      <c r="DA86" s="94"/>
    </row>
    <row r="87" spans="1:105" ht="12" customHeight="1" x14ac:dyDescent="0.25">
      <c r="A87" s="99" t="s">
        <v>44</v>
      </c>
      <c r="B87" s="293">
        <f t="shared" ref="B87:W87" si="28">IF(B$66=0,"",B$66/B$13)</f>
        <v>1.3711046085706484</v>
      </c>
      <c r="C87" s="293">
        <f t="shared" si="28"/>
        <v>1.3886269025695248</v>
      </c>
      <c r="D87" s="293">
        <f t="shared" si="28"/>
        <v>1.3749876114279262</v>
      </c>
      <c r="E87" s="293">
        <f t="shared" si="28"/>
        <v>1.3531147809515187</v>
      </c>
      <c r="F87" s="293">
        <f t="shared" si="28"/>
        <v>1.343749175963932</v>
      </c>
      <c r="G87" s="293">
        <f t="shared" si="28"/>
        <v>1.3282412654400868</v>
      </c>
      <c r="H87" s="293">
        <f t="shared" si="28"/>
        <v>1.3192572441411146</v>
      </c>
      <c r="I87" s="293">
        <f t="shared" si="28"/>
        <v>1.3455112249657404</v>
      </c>
      <c r="J87" s="293">
        <f t="shared" si="28"/>
        <v>1.3349593937284803</v>
      </c>
      <c r="K87" s="293">
        <f t="shared" si="28"/>
        <v>1.3963581986139646</v>
      </c>
      <c r="L87" s="293">
        <f t="shared" si="28"/>
        <v>1.3277066062917096</v>
      </c>
      <c r="M87" s="293">
        <f t="shared" si="28"/>
        <v>1.3211323057943372</v>
      </c>
      <c r="N87" s="293">
        <f t="shared" si="28"/>
        <v>1.3368708644639922</v>
      </c>
      <c r="O87" s="293">
        <f t="shared" si="28"/>
        <v>1.2851749370100283</v>
      </c>
      <c r="P87" s="293">
        <f t="shared" si="28"/>
        <v>1.2843992827982966</v>
      </c>
      <c r="Q87" s="293">
        <f t="shared" si="28"/>
        <v>1.3047858173461906</v>
      </c>
      <c r="R87" s="293">
        <f t="shared" si="28"/>
        <v>1.285483199106328</v>
      </c>
      <c r="S87" s="293">
        <f t="shared" si="28"/>
        <v>1.2604510866807694</v>
      </c>
      <c r="T87" s="293">
        <f t="shared" si="28"/>
        <v>1.2946781918505985</v>
      </c>
      <c r="U87" s="293">
        <f t="shared" si="28"/>
        <v>1.2958316589300898</v>
      </c>
      <c r="V87" s="293">
        <f t="shared" si="28"/>
        <v>1.2614141905414089</v>
      </c>
      <c r="W87" s="293">
        <f t="shared" si="28"/>
        <v>1.2757467612608266</v>
      </c>
      <c r="DA87" s="94"/>
    </row>
    <row r="88" spans="1:105" ht="12" customHeight="1" x14ac:dyDescent="0.25">
      <c r="A88" s="99" t="s">
        <v>81</v>
      </c>
      <c r="B88" s="293">
        <f t="shared" ref="B88:W88" si="29">IF(B$67=0,"",B$67/B$14)</f>
        <v>0.17901014560125639</v>
      </c>
      <c r="C88" s="293">
        <f t="shared" si="29"/>
        <v>0.18624097015648075</v>
      </c>
      <c r="D88" s="293">
        <f t="shared" si="29"/>
        <v>0.18395335586281572</v>
      </c>
      <c r="E88" s="293">
        <f t="shared" si="29"/>
        <v>0.17774940462223832</v>
      </c>
      <c r="F88" s="293">
        <f t="shared" si="29"/>
        <v>0.17878240925475861</v>
      </c>
      <c r="G88" s="293">
        <f t="shared" si="29"/>
        <v>0.16184910589031179</v>
      </c>
      <c r="H88" s="293">
        <f t="shared" si="29"/>
        <v>0.15333431082918347</v>
      </c>
      <c r="I88" s="293">
        <f t="shared" si="29"/>
        <v>0.15243637841817143</v>
      </c>
      <c r="J88" s="293">
        <f t="shared" si="29"/>
        <v>0.14890253803932194</v>
      </c>
      <c r="K88" s="293">
        <f t="shared" si="29"/>
        <v>0.167893064678897</v>
      </c>
      <c r="L88" s="293">
        <f t="shared" si="29"/>
        <v>0.15814603781745179</v>
      </c>
      <c r="M88" s="293">
        <f t="shared" si="29"/>
        <v>0.16120566948563597</v>
      </c>
      <c r="N88" s="293">
        <f t="shared" si="29"/>
        <v>0.16130162093822392</v>
      </c>
      <c r="O88" s="293">
        <f t="shared" si="29"/>
        <v>0.15797393413290917</v>
      </c>
      <c r="P88" s="293">
        <f t="shared" si="29"/>
        <v>0.15839866265175817</v>
      </c>
      <c r="Q88" s="293">
        <f t="shared" si="29"/>
        <v>0.15370288246119965</v>
      </c>
      <c r="R88" s="293">
        <f t="shared" si="29"/>
        <v>0.15458694661572189</v>
      </c>
      <c r="S88" s="293">
        <f t="shared" si="29"/>
        <v>0.15824779498533253</v>
      </c>
      <c r="T88" s="293">
        <f t="shared" si="29"/>
        <v>0.16378458527531695</v>
      </c>
      <c r="U88" s="293">
        <f t="shared" si="29"/>
        <v>0.15685877349579969</v>
      </c>
      <c r="V88" s="293">
        <f t="shared" si="29"/>
        <v>0.15469035089065766</v>
      </c>
      <c r="W88" s="293">
        <f t="shared" si="29"/>
        <v>0.16280184713254878</v>
      </c>
      <c r="DA88" s="94"/>
    </row>
    <row r="89" spans="1:105" ht="12" customHeight="1" x14ac:dyDescent="0.25">
      <c r="A89" s="49" t="s">
        <v>45</v>
      </c>
      <c r="B89" s="255">
        <f t="shared" ref="B89:W89" si="30">IF(B$68=0,"",B$68/B$15)</f>
        <v>0.37031621039329643</v>
      </c>
      <c r="C89" s="255">
        <f t="shared" si="30"/>
        <v>0.36829669773705576</v>
      </c>
      <c r="D89" s="255">
        <f t="shared" si="30"/>
        <v>0.36090753803984149</v>
      </c>
      <c r="E89" s="255">
        <f t="shared" si="30"/>
        <v>0.35937402361912368</v>
      </c>
      <c r="F89" s="255">
        <f t="shared" si="30"/>
        <v>0.3605622568841908</v>
      </c>
      <c r="G89" s="255">
        <f t="shared" si="30"/>
        <v>0.35078657732198076</v>
      </c>
      <c r="H89" s="255">
        <f t="shared" si="30"/>
        <v>0.3388915152509111</v>
      </c>
      <c r="I89" s="255">
        <f t="shared" si="30"/>
        <v>0.34558802870169569</v>
      </c>
      <c r="J89" s="255">
        <f t="shared" si="30"/>
        <v>0.33122400121334605</v>
      </c>
      <c r="K89" s="255">
        <f t="shared" si="30"/>
        <v>0.34039433638927036</v>
      </c>
      <c r="L89" s="255">
        <f t="shared" si="30"/>
        <v>0.3275428101280729</v>
      </c>
      <c r="M89" s="255">
        <f t="shared" si="30"/>
        <v>0.31343418759361014</v>
      </c>
      <c r="N89" s="255">
        <f t="shared" si="30"/>
        <v>0.31402081437518103</v>
      </c>
      <c r="O89" s="255">
        <f t="shared" si="30"/>
        <v>0.31062299994628989</v>
      </c>
      <c r="P89" s="255">
        <f t="shared" si="30"/>
        <v>0.3113441351222343</v>
      </c>
      <c r="Q89" s="255">
        <f t="shared" si="30"/>
        <v>0.31353993127550317</v>
      </c>
      <c r="R89" s="255">
        <f t="shared" si="30"/>
        <v>0.32060282593402833</v>
      </c>
      <c r="S89" s="255">
        <f t="shared" si="30"/>
        <v>0.30866680142006853</v>
      </c>
      <c r="T89" s="255">
        <f t="shared" si="30"/>
        <v>0.31456398008601982</v>
      </c>
      <c r="U89" s="255">
        <f t="shared" si="30"/>
        <v>0.31287476772380707</v>
      </c>
      <c r="V89" s="255">
        <f t="shared" si="30"/>
        <v>0.30879827384563707</v>
      </c>
      <c r="W89" s="255">
        <f t="shared" si="30"/>
        <v>0.30661524511547944</v>
      </c>
      <c r="DA89" s="84"/>
    </row>
    <row r="90" spans="1:105" ht="12" customHeight="1" x14ac:dyDescent="0.25">
      <c r="A90" s="115" t="s">
        <v>150</v>
      </c>
      <c r="B90" s="292"/>
      <c r="C90" s="292"/>
      <c r="D90" s="292"/>
      <c r="E90" s="292"/>
      <c r="F90" s="292"/>
      <c r="G90" s="292"/>
      <c r="H90" s="292"/>
      <c r="I90" s="292"/>
      <c r="J90" s="292"/>
      <c r="K90" s="292"/>
      <c r="L90" s="292"/>
      <c r="M90" s="292"/>
      <c r="N90" s="292"/>
      <c r="O90" s="292"/>
      <c r="P90" s="292"/>
      <c r="Q90" s="292"/>
      <c r="R90" s="292"/>
      <c r="S90" s="292"/>
      <c r="T90" s="292"/>
      <c r="U90" s="292"/>
      <c r="V90" s="292"/>
      <c r="W90" s="292"/>
      <c r="DA90" s="119"/>
    </row>
    <row r="91" spans="1:105" ht="12" customHeight="1" x14ac:dyDescent="0.25">
      <c r="A91" s="50" t="s">
        <v>43</v>
      </c>
      <c r="B91" s="254">
        <f>IF(NFM_ued!B$5=0,"",NFM_ued!B$5/B$11)</f>
        <v>0.14313700649111213</v>
      </c>
      <c r="C91" s="254">
        <f>IF(NFM_ued!C$5=0,"",NFM_ued!C$5/C$11)</f>
        <v>0.15018491591842803</v>
      </c>
      <c r="D91" s="254">
        <f>IF(NFM_ued!D$5=0,"",NFM_ued!D$5/D$11)</f>
        <v>0.14833493744654316</v>
      </c>
      <c r="E91" s="254">
        <f>IF(NFM_ued!E$5=0,"",NFM_ued!E$5/E$11)</f>
        <v>0.14439692829088738</v>
      </c>
      <c r="F91" s="254">
        <f>IF(NFM_ued!F$5=0,"",NFM_ued!F$5/F$11)</f>
        <v>0.14400534464680925</v>
      </c>
      <c r="G91" s="254">
        <f>IF(NFM_ued!G$5=0,"",NFM_ued!G$5/G$11)</f>
        <v>0.12268766120998181</v>
      </c>
      <c r="H91" s="254">
        <f>IF(NFM_ued!H$5=0,"",NFM_ued!H$5/H$11)</f>
        <v>0.12668757682942816</v>
      </c>
      <c r="I91" s="254">
        <f>IF(NFM_ued!I$5=0,"",NFM_ued!I$5/I$11)</f>
        <v>0.12374167726332572</v>
      </c>
      <c r="J91" s="254">
        <f>IF(NFM_ued!J$5=0,"",NFM_ued!J$5/J$11)</f>
        <v>0.11969340626136067</v>
      </c>
      <c r="K91" s="254">
        <f>IF(NFM_ued!K$5=0,"",NFM_ued!K$5/K$11)</f>
        <v>0.13328578444043207</v>
      </c>
      <c r="L91" s="254">
        <f>IF(NFM_ued!L$5=0,"",NFM_ued!L$5/L$11)</f>
        <v>0.12869174753388163</v>
      </c>
      <c r="M91" s="254">
        <f>IF(NFM_ued!M$5=0,"",NFM_ued!M$5/M$11)</f>
        <v>0.12080983579137683</v>
      </c>
      <c r="N91" s="254">
        <f>IF(NFM_ued!N$5=0,"",NFM_ued!N$5/N$11)</f>
        <v>0.12105913799854018</v>
      </c>
      <c r="O91" s="254">
        <f>IF(NFM_ued!O$5=0,"",NFM_ued!O$5/O$11)</f>
        <v>0.12052052639785124</v>
      </c>
      <c r="P91" s="254">
        <f>IF(NFM_ued!P$5=0,"",NFM_ued!P$5/P$11)</f>
        <v>0.12184054846263644</v>
      </c>
      <c r="Q91" s="254">
        <f>IF(NFM_ued!Q$5=0,"",NFM_ued!Q$5/Q$11)</f>
        <v>0.12517163753036006</v>
      </c>
      <c r="R91" s="254">
        <f>IF(NFM_ued!R$5=0,"",NFM_ued!R$5/R$11)</f>
        <v>0.12573010437909321</v>
      </c>
      <c r="S91" s="254">
        <f>IF(NFM_ued!S$5=0,"",NFM_ued!S$5/S$11)</f>
        <v>0.12496534601398644</v>
      </c>
      <c r="T91" s="254">
        <f>IF(NFM_ued!T$5=0,"",NFM_ued!T$5/T$11)</f>
        <v>0.13410222929359747</v>
      </c>
      <c r="U91" s="254">
        <f>IF(NFM_ued!U$5=0,"",NFM_ued!U$5/U$11)</f>
        <v>0.13455329469785121</v>
      </c>
      <c r="V91" s="254">
        <f>IF(NFM_ued!V$5=0,"",NFM_ued!V$5/V$11)</f>
        <v>0.12986872057742127</v>
      </c>
      <c r="W91" s="254">
        <f>IF(NFM_ued!W$5=0,"",NFM_ued!W$5/W$11)</f>
        <v>0.13522596411614704</v>
      </c>
      <c r="DA91" s="83"/>
    </row>
    <row r="92" spans="1:105" ht="12" customHeight="1" x14ac:dyDescent="0.25">
      <c r="A92" s="107" t="s">
        <v>56</v>
      </c>
      <c r="B92" s="293">
        <f>IF(SUM(NFM_ued!B$34,NFM_ued!B$72)=0,"",SUM(NFM_ued!B$34,NFM_ued!B$72)/B$12)</f>
        <v>0.42750001954913275</v>
      </c>
      <c r="C92" s="293">
        <f>IF(SUM(NFM_ued!C$34,NFM_ued!C$72)=0,"",SUM(NFM_ued!C$34,NFM_ued!C$72)/C$12)</f>
        <v>0.44127353285377335</v>
      </c>
      <c r="D92" s="293">
        <f>IF(SUM(NFM_ued!D$34,NFM_ued!D$72)=0,"",SUM(NFM_ued!D$34,NFM_ued!D$72)/D$12)</f>
        <v>0.43254337184827824</v>
      </c>
      <c r="E92" s="293">
        <f>IF(SUM(NFM_ued!E$34,NFM_ued!E$72)=0,"",SUM(NFM_ued!E$34,NFM_ued!E$72)/E$12)</f>
        <v>0.43198141879981539</v>
      </c>
      <c r="F92" s="293">
        <f>IF(SUM(NFM_ued!F$34,NFM_ued!F$72)=0,"",SUM(NFM_ued!F$34,NFM_ued!F$72)/F$12)</f>
        <v>0.43476167613899408</v>
      </c>
      <c r="G92" s="293">
        <f>IF(SUM(NFM_ued!G$34,NFM_ued!G$72)=0,"",SUM(NFM_ued!G$34,NFM_ued!G$72)/G$12)</f>
        <v>0.39630416264148122</v>
      </c>
      <c r="H92" s="293">
        <f>IF(SUM(NFM_ued!H$34,NFM_ued!H$72)=0,"",SUM(NFM_ued!H$34,NFM_ued!H$72)/H$12)</f>
        <v>0.35741054210876366</v>
      </c>
      <c r="I92" s="293">
        <f>IF(SUM(NFM_ued!I$34,NFM_ued!I$72)=0,"",SUM(NFM_ued!I$34,NFM_ued!I$72)/I$12)</f>
        <v>0.35922433029852946</v>
      </c>
      <c r="J92" s="293">
        <f>IF(SUM(NFM_ued!J$34,NFM_ued!J$72)=0,"",SUM(NFM_ued!J$34,NFM_ued!J$72)/J$12)</f>
        <v>0.36240896719021481</v>
      </c>
      <c r="K92" s="293">
        <f>IF(SUM(NFM_ued!K$34,NFM_ued!K$72)=0,"",SUM(NFM_ued!K$34,NFM_ued!K$72)/K$12)</f>
        <v>0.37677449479707992</v>
      </c>
      <c r="L92" s="293">
        <f>IF(SUM(NFM_ued!L$34,NFM_ued!L$72)=0,"",SUM(NFM_ued!L$34,NFM_ued!L$72)/L$12)</f>
        <v>0.33864453124246346</v>
      </c>
      <c r="M92" s="293">
        <f>IF(SUM(NFM_ued!M$34,NFM_ued!M$72)=0,"",SUM(NFM_ued!M$34,NFM_ued!M$72)/M$12)</f>
        <v>0.36183378978101588</v>
      </c>
      <c r="N92" s="293">
        <f>IF(SUM(NFM_ued!N$34,NFM_ued!N$72)=0,"",SUM(NFM_ued!N$34,NFM_ued!N$72)/N$12)</f>
        <v>0.33537691371927431</v>
      </c>
      <c r="O92" s="293">
        <f>IF(SUM(NFM_ued!O$34,NFM_ued!O$72)=0,"",SUM(NFM_ued!O$34,NFM_ued!O$72)/O$12)</f>
        <v>0.3189825065143545</v>
      </c>
      <c r="P92" s="293">
        <f>IF(SUM(NFM_ued!P$34,NFM_ued!P$72)=0,"",SUM(NFM_ued!P$34,NFM_ued!P$72)/P$12)</f>
        <v>0.33376667189218862</v>
      </c>
      <c r="Q92" s="293">
        <f>IF(SUM(NFM_ued!Q$34,NFM_ued!Q$72)=0,"",SUM(NFM_ued!Q$34,NFM_ued!Q$72)/Q$12)</f>
        <v>0.34735149511818458</v>
      </c>
      <c r="R92" s="293">
        <f>IF(SUM(NFM_ued!R$34,NFM_ued!R$72)=0,"",SUM(NFM_ued!R$34,NFM_ued!R$72)/R$12)</f>
        <v>0.33908706119096627</v>
      </c>
      <c r="S92" s="293">
        <f>IF(SUM(NFM_ued!S$34,NFM_ued!S$72)=0,"",SUM(NFM_ued!S$34,NFM_ued!S$72)/S$12)</f>
        <v>0.34870180911407261</v>
      </c>
      <c r="T92" s="293">
        <f>IF(SUM(NFM_ued!T$34,NFM_ued!T$72)=0,"",SUM(NFM_ued!T$34,NFM_ued!T$72)/T$12)</f>
        <v>0.35670210516378315</v>
      </c>
      <c r="U92" s="293">
        <f>IF(SUM(NFM_ued!U$34,NFM_ued!U$72)=0,"",SUM(NFM_ued!U$34,NFM_ued!U$72)/U$12)</f>
        <v>0.34815808651493152</v>
      </c>
      <c r="V92" s="293">
        <f>IF(SUM(NFM_ued!V$34,NFM_ued!V$72)=0,"",SUM(NFM_ued!V$34,NFM_ued!V$72)/V$12)</f>
        <v>0.36111924548349672</v>
      </c>
      <c r="W92" s="293">
        <f>IF(SUM(NFM_ued!W$34,NFM_ued!W$72)=0,"",SUM(NFM_ued!W$34,NFM_ued!W$72)/W$12)</f>
        <v>0.36342153180525966</v>
      </c>
      <c r="DA92" s="94"/>
    </row>
    <row r="93" spans="1:105" ht="12" customHeight="1" x14ac:dyDescent="0.25">
      <c r="A93" s="99" t="s">
        <v>44</v>
      </c>
      <c r="B93" s="293">
        <f>IF(NFM_ued!B$34=0,"",NFM_ued!B$34/B$13)</f>
        <v>0.72707894120879435</v>
      </c>
      <c r="C93" s="293">
        <f>IF(NFM_ued!C$34=0,"",NFM_ued!C$34/C$13)</f>
        <v>0.73743471758135459</v>
      </c>
      <c r="D93" s="293">
        <f>IF(NFM_ued!D$34=0,"",NFM_ued!D$34/D$13)</f>
        <v>0.73144292159922919</v>
      </c>
      <c r="E93" s="293">
        <f>IF(NFM_ued!E$34=0,"",NFM_ued!E$34/E$13)</f>
        <v>0.71885338403910337</v>
      </c>
      <c r="F93" s="293">
        <f>IF(NFM_ued!F$34=0,"",NFM_ued!F$34/F$13)</f>
        <v>0.7166298582038173</v>
      </c>
      <c r="G93" s="293">
        <f>IF(NFM_ued!G$34=0,"",NFM_ued!G$34/G$13)</f>
        <v>0.70749412545608403</v>
      </c>
      <c r="H93" s="293">
        <f>IF(NFM_ued!H$34=0,"",NFM_ued!H$34/H$13)</f>
        <v>0.69981914672775569</v>
      </c>
      <c r="I93" s="293">
        <f>IF(NFM_ued!I$34=0,"",NFM_ued!I$34/I$13)</f>
        <v>0.71303948012872376</v>
      </c>
      <c r="J93" s="293">
        <f>IF(NFM_ued!J$34=0,"",NFM_ued!J$34/J$13)</f>
        <v>0.7080503053202859</v>
      </c>
      <c r="K93" s="293">
        <f>IF(NFM_ued!K$34=0,"",NFM_ued!K$34/K$13)</f>
        <v>0.72893363226584595</v>
      </c>
      <c r="L93" s="293">
        <f>IF(NFM_ued!L$34=0,"",NFM_ued!L$34/L$13)</f>
        <v>0.7035474818916897</v>
      </c>
      <c r="M93" s="293">
        <f>IF(NFM_ued!M$34=0,"",NFM_ued!M$34/M$13)</f>
        <v>0.70395931056566785</v>
      </c>
      <c r="N93" s="293">
        <f>IF(NFM_ued!N$34=0,"",NFM_ued!N$34/N$13)</f>
        <v>0.70769082137812289</v>
      </c>
      <c r="O93" s="293">
        <f>IF(NFM_ued!O$34=0,"",NFM_ued!O$34/O$13)</f>
        <v>0.6883700242327474</v>
      </c>
      <c r="P93" s="293">
        <f>IF(NFM_ued!P$34=0,"",NFM_ued!P$34/P$13)</f>
        <v>0.69545287344902695</v>
      </c>
      <c r="Q93" s="293">
        <f>IF(NFM_ued!Q$34=0,"",NFM_ued!Q$34/Q$13)</f>
        <v>0.71393884158393239</v>
      </c>
      <c r="R93" s="293">
        <f>IF(NFM_ued!R$34=0,"",NFM_ued!R$34/R$13)</f>
        <v>0.70667676525734124</v>
      </c>
      <c r="S93" s="293">
        <f>IF(NFM_ued!S$34=0,"",NFM_ued!S$34/S$13)</f>
        <v>0.70340577564233098</v>
      </c>
      <c r="T93" s="293">
        <f>IF(NFM_ued!T$34=0,"",NFM_ued!T$34/T$13)</f>
        <v>0.72686226343887317</v>
      </c>
      <c r="U93" s="293">
        <f>IF(NFM_ued!U$34=0,"",NFM_ued!U$34/U$13)</f>
        <v>0.72889734609143597</v>
      </c>
      <c r="V93" s="293">
        <f>IF(NFM_ued!V$34=0,"",NFM_ued!V$34/V$13)</f>
        <v>0.71170326871871326</v>
      </c>
      <c r="W93" s="293">
        <f>IF(NFM_ued!W$34=0,"",NFM_ued!W$34/W$13)</f>
        <v>0.72560010901977945</v>
      </c>
      <c r="DA93" s="94"/>
    </row>
    <row r="94" spans="1:105" ht="12" customHeight="1" x14ac:dyDescent="0.25">
      <c r="A94" s="99" t="s">
        <v>81</v>
      </c>
      <c r="B94" s="293">
        <f>IF(NFM_ued!B$72=0,"",NFM_ued!B$72/B$14)</f>
        <v>8.7329698069640124E-2</v>
      </c>
      <c r="C94" s="293">
        <f>IF(NFM_ued!C$72=0,"",NFM_ued!C$72/C$14)</f>
        <v>9.1421784461878375E-2</v>
      </c>
      <c r="D94" s="293">
        <f>IF(NFM_ued!D$72=0,"",NFM_ued!D$72/D$14)</f>
        <v>9.1019652275586324E-2</v>
      </c>
      <c r="E94" s="293">
        <f>IF(NFM_ued!E$72=0,"",NFM_ued!E$72/E$14)</f>
        <v>8.8433397197084013E-2</v>
      </c>
      <c r="F94" s="293">
        <f>IF(NFM_ued!F$72=0,"",NFM_ued!F$72/F$14)</f>
        <v>8.9101365168806887E-2</v>
      </c>
      <c r="G94" s="293">
        <f>IF(NFM_ued!G$72=0,"",NFM_ued!G$72/G$14)</f>
        <v>8.0929899157689847E-2</v>
      </c>
      <c r="H94" s="293">
        <f>IF(NFM_ued!H$72=0,"",NFM_ued!H$72/H$14)</f>
        <v>7.7144160403332454E-2</v>
      </c>
      <c r="I94" s="293">
        <f>IF(NFM_ued!I$72=0,"",NFM_ued!I$72/I$14)</f>
        <v>7.7444819412403457E-2</v>
      </c>
      <c r="J94" s="293">
        <f>IF(NFM_ued!J$72=0,"",NFM_ued!J$72/J$14)</f>
        <v>7.56190824077312E-2</v>
      </c>
      <c r="K94" s="293">
        <f>IF(NFM_ued!K$72=0,"",NFM_ued!K$72/K$14)</f>
        <v>8.2866636710342945E-2</v>
      </c>
      <c r="L94" s="293">
        <f>IF(NFM_ued!L$72=0,"",NFM_ued!L$72/L$14)</f>
        <v>7.8664961467908981E-2</v>
      </c>
      <c r="M94" s="293">
        <f>IF(NFM_ued!M$72=0,"",NFM_ued!M$72/M$14)</f>
        <v>8.0123048393702059E-2</v>
      </c>
      <c r="N94" s="293">
        <f>IF(NFM_ued!N$72=0,"",NFM_ued!N$72/N$14)</f>
        <v>8.0682449888819202E-2</v>
      </c>
      <c r="O94" s="293">
        <f>IF(NFM_ued!O$72=0,"",NFM_ued!O$72/O$14)</f>
        <v>7.8836615069676569E-2</v>
      </c>
      <c r="P94" s="293">
        <f>IF(NFM_ued!P$72=0,"",NFM_ued!P$72/P$14)</f>
        <v>7.9585717692335342E-2</v>
      </c>
      <c r="Q94" s="293">
        <f>IF(NFM_ued!Q$72=0,"",NFM_ued!Q$72/Q$14)</f>
        <v>7.7793116075277696E-2</v>
      </c>
      <c r="R94" s="293">
        <f>IF(NFM_ued!R$72=0,"",NFM_ued!R$72/R$14)</f>
        <v>7.8873078808005662E-2</v>
      </c>
      <c r="S94" s="293">
        <f>IF(NFM_ued!S$72=0,"",NFM_ued!S$72/S$14)</f>
        <v>8.1091556036502949E-2</v>
      </c>
      <c r="T94" s="293">
        <f>IF(NFM_ued!T$72=0,"",NFM_ued!T$72/T$14)</f>
        <v>8.4301331694086115E-2</v>
      </c>
      <c r="U94" s="293">
        <f>IF(NFM_ued!U$72=0,"",NFM_ued!U$72/U$14)</f>
        <v>8.1167603943404096E-2</v>
      </c>
      <c r="V94" s="293">
        <f>IF(NFM_ued!V$72=0,"",NFM_ued!V$72/V$14)</f>
        <v>8.019731311967089E-2</v>
      </c>
      <c r="W94" s="293">
        <f>IF(NFM_ued!W$72=0,"",NFM_ued!W$72/W$14)</f>
        <v>8.4293636158493307E-2</v>
      </c>
      <c r="DA94" s="94"/>
    </row>
    <row r="95" spans="1:105" ht="12" customHeight="1" x14ac:dyDescent="0.25">
      <c r="A95" s="49" t="s">
        <v>45</v>
      </c>
      <c r="B95" s="255">
        <f>IF(NFM_ued!B$115=0,"",NFM_ued!B$115/B$15)</f>
        <v>0.14734907077205517</v>
      </c>
      <c r="C95" s="255">
        <f>IF(NFM_ued!C$115=0,"",NFM_ued!C$115/C$15)</f>
        <v>0.14716197161581035</v>
      </c>
      <c r="D95" s="255">
        <f>IF(NFM_ued!D$115=0,"",NFM_ued!D$115/D$15)</f>
        <v>0.14526816974231183</v>
      </c>
      <c r="E95" s="255">
        <f>IF(NFM_ued!E$115=0,"",NFM_ued!E$115/E$15)</f>
        <v>0.14634429927165463</v>
      </c>
      <c r="F95" s="255">
        <f>IF(NFM_ued!F$115=0,"",NFM_ued!F$115/F$15)</f>
        <v>0.14738698015871754</v>
      </c>
      <c r="G95" s="255">
        <f>IF(NFM_ued!G$115=0,"",NFM_ued!G$115/G$15)</f>
        <v>0.14333401124556819</v>
      </c>
      <c r="H95" s="255">
        <f>IF(NFM_ued!H$115=0,"",NFM_ued!H$115/H$15)</f>
        <v>0.14038273367424867</v>
      </c>
      <c r="I95" s="255">
        <f>IF(NFM_ued!I$115=0,"",NFM_ued!I$115/I$15)</f>
        <v>0.14366836256666055</v>
      </c>
      <c r="J95" s="255">
        <f>IF(NFM_ued!J$115=0,"",NFM_ued!J$115/J$15)</f>
        <v>0.13875579132190882</v>
      </c>
      <c r="K95" s="255">
        <f>IF(NFM_ued!K$115=0,"",NFM_ued!K$115/K$15)</f>
        <v>0.14112801844284209</v>
      </c>
      <c r="L95" s="255">
        <f>IF(NFM_ued!L$115=0,"",NFM_ued!L$115/L$15)</f>
        <v>0.13757881848002443</v>
      </c>
      <c r="M95" s="255">
        <f>IF(NFM_ued!M$115=0,"",NFM_ued!M$115/M$15)</f>
        <v>0.13217999931991392</v>
      </c>
      <c r="N95" s="255">
        <f>IF(NFM_ued!N$115=0,"",NFM_ued!N$115/N$15)</f>
        <v>0.13422987973739331</v>
      </c>
      <c r="O95" s="255">
        <f>IF(NFM_ued!O$115=0,"",NFM_ued!O$115/O$15)</f>
        <v>0.13233815429819926</v>
      </c>
      <c r="P95" s="255">
        <f>IF(NFM_ued!P$115=0,"",NFM_ued!P$115/P$15)</f>
        <v>0.1340598588552411</v>
      </c>
      <c r="Q95" s="255">
        <f>IF(NFM_ued!Q$115=0,"",NFM_ued!Q$115/Q$15)</f>
        <v>0.13688422399744571</v>
      </c>
      <c r="R95" s="255">
        <f>IF(NFM_ued!R$115=0,"",NFM_ued!R$115/R$15)</f>
        <v>0.13978658503681249</v>
      </c>
      <c r="S95" s="255">
        <f>IF(NFM_ued!S$115=0,"",NFM_ued!S$115/S$15)</f>
        <v>0.13754391229816398</v>
      </c>
      <c r="T95" s="255">
        <f>IF(NFM_ued!T$115=0,"",NFM_ued!T$115/T$15)</f>
        <v>0.14046699098586432</v>
      </c>
      <c r="U95" s="255">
        <f>IF(NFM_ued!U$115=0,"",NFM_ued!U$115/U$15)</f>
        <v>0.14049619694034612</v>
      </c>
      <c r="V95" s="255">
        <f>IF(NFM_ued!V$115=0,"",NFM_ued!V$115/V$15)</f>
        <v>0.13905185911245108</v>
      </c>
      <c r="W95" s="255">
        <f>IF(NFM_ued!W$115=0,"",NFM_ued!W$115/W$15)</f>
        <v>0.13873609750087182</v>
      </c>
      <c r="DA95" s="84"/>
    </row>
    <row r="96" spans="1:105" ht="12" customHeight="1" x14ac:dyDescent="0.25">
      <c r="A96" s="110" t="s">
        <v>88</v>
      </c>
      <c r="B96" s="294">
        <f t="shared" ref="B96:W96" si="31">IF(B$63=0,"",B$73/B$63)</f>
        <v>1.8558675919390237</v>
      </c>
      <c r="C96" s="294">
        <f t="shared" si="31"/>
        <v>1.7942561894800519</v>
      </c>
      <c r="D96" s="294">
        <f t="shared" si="31"/>
        <v>1.8110060018162224</v>
      </c>
      <c r="E96" s="294">
        <f t="shared" si="31"/>
        <v>1.7815206163209962</v>
      </c>
      <c r="F96" s="294">
        <f t="shared" si="31"/>
        <v>1.7204492920345591</v>
      </c>
      <c r="G96" s="294">
        <f t="shared" si="31"/>
        <v>1.7187224059708504</v>
      </c>
      <c r="H96" s="294">
        <f t="shared" si="31"/>
        <v>1.7084452829175187</v>
      </c>
      <c r="I96" s="294">
        <f t="shared" si="31"/>
        <v>1.6818593649412013</v>
      </c>
      <c r="J96" s="294">
        <f t="shared" si="31"/>
        <v>1.7114476098573277</v>
      </c>
      <c r="K96" s="294">
        <f t="shared" si="31"/>
        <v>1.65310587998309</v>
      </c>
      <c r="L96" s="294">
        <f t="shared" si="31"/>
        <v>1.6348672736991512</v>
      </c>
      <c r="M96" s="294">
        <f t="shared" si="31"/>
        <v>1.6241948193943681</v>
      </c>
      <c r="N96" s="294">
        <f t="shared" si="31"/>
        <v>1.5991047714593036</v>
      </c>
      <c r="O96" s="294">
        <f t="shared" si="31"/>
        <v>1.6427480825381739</v>
      </c>
      <c r="P96" s="294">
        <f t="shared" si="31"/>
        <v>1.6227603242130011</v>
      </c>
      <c r="Q96" s="294">
        <f t="shared" si="31"/>
        <v>1.6052308920568006</v>
      </c>
      <c r="R96" s="294">
        <f t="shared" si="31"/>
        <v>1.6217252963728521</v>
      </c>
      <c r="S96" s="294">
        <f t="shared" si="31"/>
        <v>1.5421217211168676</v>
      </c>
      <c r="T96" s="294">
        <f t="shared" si="31"/>
        <v>1.5857003832488563</v>
      </c>
      <c r="U96" s="294">
        <f t="shared" si="31"/>
        <v>1.6025408823102401</v>
      </c>
      <c r="V96" s="294">
        <f t="shared" si="31"/>
        <v>1.5984878389367503</v>
      </c>
      <c r="W96" s="294">
        <f t="shared" si="31"/>
        <v>1.6137916945705002</v>
      </c>
      <c r="DA96" s="119"/>
    </row>
    <row r="97" spans="1:105" ht="12" customHeight="1" x14ac:dyDescent="0.25">
      <c r="A97" s="50" t="s">
        <v>43</v>
      </c>
      <c r="B97" s="257">
        <f t="shared" ref="B97:W97" si="32">IF(B$64=0,"",B$74/B$64)</f>
        <v>2.3104088934356395</v>
      </c>
      <c r="C97" s="257">
        <f t="shared" si="32"/>
        <v>2.3059892065951644</v>
      </c>
      <c r="D97" s="257">
        <f t="shared" si="32"/>
        <v>2.2388926631607116</v>
      </c>
      <c r="E97" s="257">
        <f t="shared" si="32"/>
        <v>2.2301449632051757</v>
      </c>
      <c r="F97" s="257">
        <f t="shared" si="32"/>
        <v>2.167465578814352</v>
      </c>
      <c r="G97" s="257">
        <f t="shared" si="32"/>
        <v>2.1939489134694319</v>
      </c>
      <c r="H97" s="257">
        <f t="shared" si="32"/>
        <v>2.2218279968848695</v>
      </c>
      <c r="I97" s="257">
        <f t="shared" si="32"/>
        <v>2.0973061466381102</v>
      </c>
      <c r="J97" s="257">
        <f t="shared" si="32"/>
        <v>2.0819253604881252</v>
      </c>
      <c r="K97" s="257">
        <f t="shared" si="32"/>
        <v>2.0339867286460063</v>
      </c>
      <c r="L97" s="257">
        <f t="shared" si="32"/>
        <v>2.0326387557604666</v>
      </c>
      <c r="M97" s="257">
        <f t="shared" si="32"/>
        <v>1.9893313593669606</v>
      </c>
      <c r="N97" s="257">
        <f t="shared" si="32"/>
        <v>1.8539726208428697</v>
      </c>
      <c r="O97" s="257">
        <f t="shared" si="32"/>
        <v>1.8776075694905117</v>
      </c>
      <c r="P97" s="257">
        <f t="shared" si="32"/>
        <v>1.837026307106042</v>
      </c>
      <c r="Q97" s="257">
        <f t="shared" si="32"/>
        <v>1.8493327636121841</v>
      </c>
      <c r="R97" s="257">
        <f t="shared" si="32"/>
        <v>1.8884980866528911</v>
      </c>
      <c r="S97" s="257">
        <f t="shared" si="32"/>
        <v>1.7478636402943175</v>
      </c>
      <c r="T97" s="257">
        <f t="shared" si="32"/>
        <v>1.785984229726217</v>
      </c>
      <c r="U97" s="257">
        <f t="shared" si="32"/>
        <v>1.8188267830018394</v>
      </c>
      <c r="V97" s="257">
        <f t="shared" si="32"/>
        <v>1.8684113956879855</v>
      </c>
      <c r="W97" s="257">
        <f t="shared" si="32"/>
        <v>1.88801320234196</v>
      </c>
      <c r="DA97" s="83"/>
    </row>
    <row r="98" spans="1:105" ht="12" customHeight="1" x14ac:dyDescent="0.25">
      <c r="A98" s="107" t="s">
        <v>56</v>
      </c>
      <c r="B98" s="295">
        <f t="shared" ref="B98:W98" si="33">IF(B$65=0,"",B$75/B$65)</f>
        <v>1.3835646629667466</v>
      </c>
      <c r="C98" s="295">
        <f t="shared" si="33"/>
        <v>1.3498016075312227</v>
      </c>
      <c r="D98" s="295">
        <f t="shared" si="33"/>
        <v>1.3740911297543683</v>
      </c>
      <c r="E98" s="295">
        <f t="shared" si="33"/>
        <v>1.3812770991394685</v>
      </c>
      <c r="F98" s="295">
        <f t="shared" si="33"/>
        <v>1.3480459269749567</v>
      </c>
      <c r="G98" s="295">
        <f t="shared" si="33"/>
        <v>1.3478314385184338</v>
      </c>
      <c r="H98" s="295">
        <f t="shared" si="33"/>
        <v>1.3658151697828866</v>
      </c>
      <c r="I98" s="295">
        <f t="shared" si="33"/>
        <v>1.3779606277000771</v>
      </c>
      <c r="J98" s="295">
        <f t="shared" si="33"/>
        <v>1.4068925983042373</v>
      </c>
      <c r="K98" s="295">
        <f t="shared" si="33"/>
        <v>1.4123533810053033</v>
      </c>
      <c r="L98" s="295">
        <f t="shared" si="33"/>
        <v>1.3809123382340016</v>
      </c>
      <c r="M98" s="295">
        <f t="shared" si="33"/>
        <v>1.3877516540359551</v>
      </c>
      <c r="N98" s="295">
        <f t="shared" si="33"/>
        <v>1.4300102325961743</v>
      </c>
      <c r="O98" s="295">
        <f t="shared" si="33"/>
        <v>1.5234285878675764</v>
      </c>
      <c r="P98" s="295">
        <f t="shared" si="33"/>
        <v>1.5702735277726292</v>
      </c>
      <c r="Q98" s="295">
        <f t="shared" si="33"/>
        <v>1.5347754161948335</v>
      </c>
      <c r="R98" s="295">
        <f t="shared" si="33"/>
        <v>1.5357410559310787</v>
      </c>
      <c r="S98" s="295">
        <f t="shared" si="33"/>
        <v>1.392639056332984</v>
      </c>
      <c r="T98" s="295">
        <f t="shared" si="33"/>
        <v>1.3914685469941572</v>
      </c>
      <c r="U98" s="295">
        <f t="shared" si="33"/>
        <v>1.3971372432349234</v>
      </c>
      <c r="V98" s="295">
        <f t="shared" si="33"/>
        <v>1.4065273939753096</v>
      </c>
      <c r="W98" s="295">
        <f t="shared" si="33"/>
        <v>1.4086682100496575</v>
      </c>
      <c r="DA98" s="94"/>
    </row>
    <row r="99" spans="1:105" ht="12" customHeight="1" x14ac:dyDescent="0.25">
      <c r="A99" s="99" t="s">
        <v>44</v>
      </c>
      <c r="B99" s="295">
        <f t="shared" ref="B99:W99" si="34">IF(B$66=0,"",B$76/B$66)</f>
        <v>1.3759862913168397</v>
      </c>
      <c r="C99" s="295">
        <f t="shared" si="34"/>
        <v>1.3374392053176214</v>
      </c>
      <c r="D99" s="295">
        <f t="shared" si="34"/>
        <v>1.3696791387967922</v>
      </c>
      <c r="E99" s="295">
        <f t="shared" si="34"/>
        <v>1.3790326676622242</v>
      </c>
      <c r="F99" s="295">
        <f t="shared" si="34"/>
        <v>1.3460682726222686</v>
      </c>
      <c r="G99" s="295">
        <f t="shared" si="34"/>
        <v>1.3499068583200351</v>
      </c>
      <c r="H99" s="295">
        <f t="shared" si="34"/>
        <v>1.3747950700073974</v>
      </c>
      <c r="I99" s="295">
        <f t="shared" si="34"/>
        <v>1.3936470579990314</v>
      </c>
      <c r="J99" s="295">
        <f t="shared" si="34"/>
        <v>1.4185477468882568</v>
      </c>
      <c r="K99" s="295">
        <f t="shared" si="34"/>
        <v>1.3993474126352941</v>
      </c>
      <c r="L99" s="295">
        <f t="shared" si="34"/>
        <v>1.3612278601729897</v>
      </c>
      <c r="M99" s="295">
        <f t="shared" si="34"/>
        <v>1.3746958201918225</v>
      </c>
      <c r="N99" s="295">
        <f t="shared" si="34"/>
        <v>1.4299533651459311</v>
      </c>
      <c r="O99" s="295">
        <f t="shared" si="34"/>
        <v>1.5356668882868392</v>
      </c>
      <c r="P99" s="295">
        <f t="shared" si="34"/>
        <v>1.5861457211698426</v>
      </c>
      <c r="Q99" s="295">
        <f t="shared" si="34"/>
        <v>1.5432393064220671</v>
      </c>
      <c r="R99" s="295">
        <f t="shared" si="34"/>
        <v>1.5431992752223591</v>
      </c>
      <c r="S99" s="295">
        <f t="shared" si="34"/>
        <v>1.37620666741499</v>
      </c>
      <c r="T99" s="295">
        <f t="shared" si="34"/>
        <v>1.3734182212710793</v>
      </c>
      <c r="U99" s="295">
        <f t="shared" si="34"/>
        <v>1.3797839357719128</v>
      </c>
      <c r="V99" s="295">
        <f t="shared" si="34"/>
        <v>1.3978104017652095</v>
      </c>
      <c r="W99" s="295">
        <f t="shared" si="34"/>
        <v>1.3964620058214254</v>
      </c>
      <c r="DA99" s="94"/>
    </row>
    <row r="100" spans="1:105" ht="12" customHeight="1" x14ac:dyDescent="0.25">
      <c r="A100" s="99" t="s">
        <v>81</v>
      </c>
      <c r="B100" s="295">
        <f t="shared" ref="B100:W100" si="35">IF(B$67=0,"",B$77/B$67)</f>
        <v>1.4494750727362298</v>
      </c>
      <c r="C100" s="295">
        <f t="shared" si="35"/>
        <v>1.4586868766423133</v>
      </c>
      <c r="D100" s="295">
        <f t="shared" si="35"/>
        <v>1.411772032137933</v>
      </c>
      <c r="E100" s="295">
        <f t="shared" si="35"/>
        <v>1.4017383498891047</v>
      </c>
      <c r="F100" s="295">
        <f t="shared" si="35"/>
        <v>1.3662742735307885</v>
      </c>
      <c r="G100" s="295">
        <f t="shared" si="35"/>
        <v>1.3305701469416613</v>
      </c>
      <c r="H100" s="295">
        <f t="shared" si="35"/>
        <v>1.3025757334673964</v>
      </c>
      <c r="I100" s="295">
        <f t="shared" si="35"/>
        <v>1.2676910241415189</v>
      </c>
      <c r="J100" s="295">
        <f t="shared" si="35"/>
        <v>1.3201920345383709</v>
      </c>
      <c r="K100" s="295">
        <f t="shared" si="35"/>
        <v>1.5026307746662821</v>
      </c>
      <c r="L100" s="295">
        <f t="shared" si="35"/>
        <v>1.4986538343592948</v>
      </c>
      <c r="M100" s="295">
        <f t="shared" si="35"/>
        <v>1.4758542186037704</v>
      </c>
      <c r="N100" s="295">
        <f t="shared" si="35"/>
        <v>1.4303326546414892</v>
      </c>
      <c r="O100" s="295">
        <f t="shared" si="35"/>
        <v>1.4587007845293296</v>
      </c>
      <c r="P100" s="295">
        <f t="shared" si="35"/>
        <v>1.4798260302297057</v>
      </c>
      <c r="Q100" s="295">
        <f t="shared" si="35"/>
        <v>1.4819427408281025</v>
      </c>
      <c r="R100" s="295">
        <f t="shared" si="35"/>
        <v>1.4918378711938207</v>
      </c>
      <c r="S100" s="295">
        <f t="shared" si="35"/>
        <v>1.4913864720221104</v>
      </c>
      <c r="T100" s="295">
        <f t="shared" si="35"/>
        <v>1.4964693244545084</v>
      </c>
      <c r="U100" s="295">
        <f t="shared" si="35"/>
        <v>1.4976659630828559</v>
      </c>
      <c r="V100" s="295">
        <f t="shared" si="35"/>
        <v>1.4634853862267623</v>
      </c>
      <c r="W100" s="295">
        <f t="shared" si="35"/>
        <v>1.4823849739158392</v>
      </c>
      <c r="DA100" s="94"/>
    </row>
    <row r="101" spans="1:105" ht="12" customHeight="1" x14ac:dyDescent="0.25">
      <c r="A101" s="49" t="s">
        <v>45</v>
      </c>
      <c r="B101" s="258">
        <f t="shared" ref="B101:W101" si="36">IF(B$68=0,"",B$78/B$68)</f>
        <v>2.0520897453362208</v>
      </c>
      <c r="C101" s="258">
        <f t="shared" si="36"/>
        <v>1.9683678115794605</v>
      </c>
      <c r="D101" s="258">
        <f t="shared" si="36"/>
        <v>1.9892286867301312</v>
      </c>
      <c r="E101" s="258">
        <f t="shared" si="36"/>
        <v>1.9193836555895181</v>
      </c>
      <c r="F101" s="258">
        <f t="shared" si="36"/>
        <v>1.8272926409079306</v>
      </c>
      <c r="G101" s="258">
        <f t="shared" si="36"/>
        <v>1.8253067691613722</v>
      </c>
      <c r="H101" s="258">
        <f t="shared" si="36"/>
        <v>1.7432098691816418</v>
      </c>
      <c r="I101" s="258">
        <f t="shared" si="36"/>
        <v>1.7658741889105103</v>
      </c>
      <c r="J101" s="258">
        <f t="shared" si="36"/>
        <v>1.8253110194715854</v>
      </c>
      <c r="K101" s="258">
        <f t="shared" si="36"/>
        <v>1.6828323869002055</v>
      </c>
      <c r="L101" s="258">
        <f t="shared" si="36"/>
        <v>1.6487989710264455</v>
      </c>
      <c r="M101" s="258">
        <f t="shared" si="36"/>
        <v>1.6420399511264436</v>
      </c>
      <c r="N101" s="258">
        <f t="shared" si="36"/>
        <v>1.60894173168122</v>
      </c>
      <c r="O101" s="258">
        <f t="shared" si="36"/>
        <v>1.6119189673868495</v>
      </c>
      <c r="P101" s="258">
        <f t="shared" si="36"/>
        <v>1.5593063396150961</v>
      </c>
      <c r="Q101" s="258">
        <f t="shared" si="36"/>
        <v>1.5410700348168913</v>
      </c>
      <c r="R101" s="258">
        <f t="shared" si="36"/>
        <v>1.5608626422117784</v>
      </c>
      <c r="S101" s="258">
        <f t="shared" si="36"/>
        <v>1.5615633115550893</v>
      </c>
      <c r="T101" s="258">
        <f t="shared" si="36"/>
        <v>1.6358698709584452</v>
      </c>
      <c r="U101" s="258">
        <f t="shared" si="36"/>
        <v>1.6470795358958246</v>
      </c>
      <c r="V101" s="258">
        <f t="shared" si="36"/>
        <v>1.606441844027878</v>
      </c>
      <c r="W101" s="258">
        <f t="shared" si="36"/>
        <v>1.6263693570463211</v>
      </c>
      <c r="DA101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5:W5 B12:W12 B19:W19 C25:W25" formulaRange="1"/>
    <ignoredError sqref="C31:W31 B37:W37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final energy consumption"</f>
        <v>EU27: Non-ferrous metals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153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2096.8087617897331</v>
      </c>
      <c r="C5" s="225">
        <v>1865.7610703477931</v>
      </c>
      <c r="D5" s="225">
        <v>2186.8933276796802</v>
      </c>
      <c r="E5" s="225">
        <v>2244.3132319062329</v>
      </c>
      <c r="F5" s="225">
        <v>2441.3270845567831</v>
      </c>
      <c r="G5" s="225">
        <v>2327.7644789246792</v>
      </c>
      <c r="H5" s="225">
        <v>2394.5086250941131</v>
      </c>
      <c r="I5" s="225">
        <v>2170.0964898249149</v>
      </c>
      <c r="J5" s="225">
        <v>2112.7068844813411</v>
      </c>
      <c r="K5" s="225">
        <v>1631.1027716288991</v>
      </c>
      <c r="L5" s="225">
        <v>1983.323479457131</v>
      </c>
      <c r="M5" s="225">
        <v>2111.7717261541079</v>
      </c>
      <c r="N5" s="225">
        <v>1902.3250051865971</v>
      </c>
      <c r="O5" s="225">
        <v>1982.9434566547379</v>
      </c>
      <c r="P5" s="225">
        <v>1887.2809909901709</v>
      </c>
      <c r="Q5" s="225">
        <v>1984.1873469239349</v>
      </c>
      <c r="R5" s="225">
        <v>1975.8061820152529</v>
      </c>
      <c r="S5" s="225">
        <v>1945.2773188408221</v>
      </c>
      <c r="T5" s="225">
        <v>2090.219450578064</v>
      </c>
      <c r="U5" s="225">
        <v>2053.7991241953991</v>
      </c>
      <c r="V5" s="225">
        <v>1952.5073657914329</v>
      </c>
      <c r="W5" s="225">
        <v>2038.608167666652</v>
      </c>
      <c r="DA5" s="89" t="s">
        <v>476</v>
      </c>
    </row>
    <row r="6" spans="1:105" ht="12" customHeight="1" x14ac:dyDescent="0.25">
      <c r="A6" s="55" t="s">
        <v>92</v>
      </c>
      <c r="B6" s="261">
        <v>3.145213142682119</v>
      </c>
      <c r="C6" s="261">
        <v>2.798641605518728</v>
      </c>
      <c r="D6" s="261">
        <v>3.2803399915161391</v>
      </c>
      <c r="E6" s="261">
        <v>3.3664698478567932</v>
      </c>
      <c r="F6" s="261">
        <v>3.661990626832206</v>
      </c>
      <c r="G6" s="261">
        <v>3.491646718385216</v>
      </c>
      <c r="H6" s="261">
        <v>3.5917629376380842</v>
      </c>
      <c r="I6" s="261">
        <v>3.2551447347368492</v>
      </c>
      <c r="J6" s="261">
        <v>3.1690603267222039</v>
      </c>
      <c r="K6" s="261">
        <v>2.44665415744223</v>
      </c>
      <c r="L6" s="261">
        <v>2.974985219183353</v>
      </c>
      <c r="M6" s="261">
        <v>3.1676575892298811</v>
      </c>
      <c r="N6" s="261">
        <v>2.8534875077784849</v>
      </c>
      <c r="O6" s="261">
        <v>2.9744151849820928</v>
      </c>
      <c r="P6" s="261">
        <v>2.830921486484586</v>
      </c>
      <c r="Q6" s="261">
        <v>2.976281020385608</v>
      </c>
      <c r="R6" s="261">
        <v>2.9637092730225052</v>
      </c>
      <c r="S6" s="261">
        <v>2.917915978261528</v>
      </c>
      <c r="T6" s="261">
        <v>3.1353291758667301</v>
      </c>
      <c r="U6" s="261">
        <v>3.08069868629322</v>
      </c>
      <c r="V6" s="261">
        <v>2.9287610486853688</v>
      </c>
      <c r="W6" s="261">
        <v>3.0579122514985322</v>
      </c>
      <c r="DA6" s="67" t="s">
        <v>477</v>
      </c>
    </row>
    <row r="7" spans="1:105" ht="12" customHeight="1" x14ac:dyDescent="0.25">
      <c r="A7" s="202" t="s">
        <v>93</v>
      </c>
      <c r="B7" s="226">
        <v>1.57260657134106</v>
      </c>
      <c r="C7" s="226">
        <v>1.399320802759364</v>
      </c>
      <c r="D7" s="226">
        <v>1.64016999575807</v>
      </c>
      <c r="E7" s="226">
        <v>1.683234923928397</v>
      </c>
      <c r="F7" s="226">
        <v>1.830995313416103</v>
      </c>
      <c r="G7" s="226">
        <v>1.745823359192608</v>
      </c>
      <c r="H7" s="226">
        <v>1.7958814688190421</v>
      </c>
      <c r="I7" s="226">
        <v>1.627572367368425</v>
      </c>
      <c r="J7" s="226">
        <v>1.584530163361102</v>
      </c>
      <c r="K7" s="226">
        <v>1.223327078721115</v>
      </c>
      <c r="L7" s="226">
        <v>1.487492609591677</v>
      </c>
      <c r="M7" s="226">
        <v>1.583828794614941</v>
      </c>
      <c r="N7" s="226">
        <v>1.4267437538892429</v>
      </c>
      <c r="O7" s="226">
        <v>1.4872075924910471</v>
      </c>
      <c r="P7" s="226">
        <v>1.415460743242293</v>
      </c>
      <c r="Q7" s="226">
        <v>1.488140510192804</v>
      </c>
      <c r="R7" s="226">
        <v>1.481854636511253</v>
      </c>
      <c r="S7" s="226">
        <v>1.458957989130764</v>
      </c>
      <c r="T7" s="226">
        <v>1.5676645879333651</v>
      </c>
      <c r="U7" s="226">
        <v>1.54034934314661</v>
      </c>
      <c r="V7" s="226">
        <v>1.464380524342684</v>
      </c>
      <c r="W7" s="226">
        <v>1.5289561257492661</v>
      </c>
      <c r="DA7" s="174" t="s">
        <v>478</v>
      </c>
    </row>
    <row r="8" spans="1:105" ht="12" customHeight="1" x14ac:dyDescent="0.25">
      <c r="A8" s="202" t="s">
        <v>94</v>
      </c>
      <c r="B8" s="226">
        <v>39.83936647397347</v>
      </c>
      <c r="C8" s="226">
        <v>35.449460336570539</v>
      </c>
      <c r="D8" s="226">
        <v>41.550973225871068</v>
      </c>
      <c r="E8" s="226">
        <v>42.641951406186017</v>
      </c>
      <c r="F8" s="226">
        <v>46.38521460654124</v>
      </c>
      <c r="G8" s="226">
        <v>44.227525099546042</v>
      </c>
      <c r="H8" s="226">
        <v>45.495663876749028</v>
      </c>
      <c r="I8" s="226">
        <v>41.231833306666722</v>
      </c>
      <c r="J8" s="226">
        <v>40.141430805147891</v>
      </c>
      <c r="K8" s="226">
        <v>30.990952660934891</v>
      </c>
      <c r="L8" s="226">
        <v>37.68314610965578</v>
      </c>
      <c r="M8" s="226">
        <v>40.123662796911788</v>
      </c>
      <c r="N8" s="226">
        <v>36.144175098527448</v>
      </c>
      <c r="O8" s="226">
        <v>37.67592567643981</v>
      </c>
      <c r="P8" s="226">
        <v>35.858338828804719</v>
      </c>
      <c r="Q8" s="226">
        <v>37.699559591551001</v>
      </c>
      <c r="R8" s="226">
        <v>37.540317458285031</v>
      </c>
      <c r="S8" s="226">
        <v>36.960269057979318</v>
      </c>
      <c r="T8" s="226">
        <v>39.71416956097854</v>
      </c>
      <c r="U8" s="226">
        <v>39.022183359714091</v>
      </c>
      <c r="V8" s="226">
        <v>37.097639950014639</v>
      </c>
      <c r="W8" s="226">
        <v>38.733555185648036</v>
      </c>
      <c r="DA8" s="174" t="s">
        <v>479</v>
      </c>
    </row>
    <row r="9" spans="1:105" ht="12" customHeight="1" x14ac:dyDescent="0.25">
      <c r="A9" s="202" t="s">
        <v>95</v>
      </c>
      <c r="B9" s="226">
        <v>1.0484043808940431</v>
      </c>
      <c r="C9" s="226">
        <v>0.93288053517291281</v>
      </c>
      <c r="D9" s="226">
        <v>1.093446663838717</v>
      </c>
      <c r="E9" s="226">
        <v>1.122156615952268</v>
      </c>
      <c r="F9" s="226">
        <v>1.2206635422774059</v>
      </c>
      <c r="G9" s="226">
        <v>1.163882239461743</v>
      </c>
      <c r="H9" s="226">
        <v>1.197254312546032</v>
      </c>
      <c r="I9" s="226">
        <v>1.0850482449122869</v>
      </c>
      <c r="J9" s="226">
        <v>1.0563534422407379</v>
      </c>
      <c r="K9" s="226">
        <v>0.8155513858140796</v>
      </c>
      <c r="L9" s="226">
        <v>0.99166173972778782</v>
      </c>
      <c r="M9" s="226">
        <v>1.055885863076631</v>
      </c>
      <c r="N9" s="226">
        <v>0.95116250259283164</v>
      </c>
      <c r="O9" s="226">
        <v>0.99147172832736774</v>
      </c>
      <c r="P9" s="226">
        <v>0.94364049549486506</v>
      </c>
      <c r="Q9" s="226">
        <v>0.99209367346187272</v>
      </c>
      <c r="R9" s="226">
        <v>0.98790309100750495</v>
      </c>
      <c r="S9" s="226">
        <v>0.97263865942051253</v>
      </c>
      <c r="T9" s="226">
        <v>1.045109725288913</v>
      </c>
      <c r="U9" s="226">
        <v>1.026899562097743</v>
      </c>
      <c r="V9" s="226">
        <v>0.97625368289512626</v>
      </c>
      <c r="W9" s="226">
        <v>1.019304083832848</v>
      </c>
      <c r="DA9" s="174" t="s">
        <v>480</v>
      </c>
    </row>
    <row r="10" spans="1:105" ht="12" customHeight="1" x14ac:dyDescent="0.25">
      <c r="A10" s="56" t="s">
        <v>96</v>
      </c>
      <c r="B10" s="262">
        <v>5.0456749653410906</v>
      </c>
      <c r="C10" s="262">
        <v>4.394544125687271</v>
      </c>
      <c r="D10" s="262">
        <v>5.2439208954195458</v>
      </c>
      <c r="E10" s="262">
        <v>5.3342299460274774</v>
      </c>
      <c r="F10" s="262">
        <v>5.8149240404060452</v>
      </c>
      <c r="G10" s="262">
        <v>5.5924778290769259</v>
      </c>
      <c r="H10" s="262">
        <v>5.61851394730538</v>
      </c>
      <c r="I10" s="262">
        <v>5.2985716819243063</v>
      </c>
      <c r="J10" s="262">
        <v>5.1980221202225696</v>
      </c>
      <c r="K10" s="262">
        <v>4.0558638706281744</v>
      </c>
      <c r="L10" s="262">
        <v>4.8322962349886511</v>
      </c>
      <c r="M10" s="262">
        <v>5.1801092865158394</v>
      </c>
      <c r="N10" s="262">
        <v>4.9593089693550017</v>
      </c>
      <c r="O10" s="262">
        <v>5.1850875366299549</v>
      </c>
      <c r="P10" s="262">
        <v>7.2361307473610577</v>
      </c>
      <c r="Q10" s="262">
        <v>8.1146093210560046</v>
      </c>
      <c r="R10" s="262">
        <v>8.0635160750205994</v>
      </c>
      <c r="S10" s="262">
        <v>8.1418197972167583</v>
      </c>
      <c r="T10" s="262">
        <v>8.84790696108176</v>
      </c>
      <c r="U10" s="262">
        <v>9.3797228908152022</v>
      </c>
      <c r="V10" s="262">
        <v>9.4420580092054536</v>
      </c>
      <c r="W10" s="262">
        <v>10.006640332363469</v>
      </c>
      <c r="DA10" s="68" t="s">
        <v>481</v>
      </c>
    </row>
    <row r="11" spans="1:105" ht="12" customHeight="1" x14ac:dyDescent="0.25">
      <c r="A11" s="37" t="s">
        <v>160</v>
      </c>
      <c r="B11" s="228">
        <v>0.2122684034617574</v>
      </c>
      <c r="C11" s="228">
        <v>0.1611818023354655</v>
      </c>
      <c r="D11" s="228">
        <v>0.16540671342664251</v>
      </c>
      <c r="E11" s="228">
        <v>0.18805432793315269</v>
      </c>
      <c r="F11" s="228">
        <v>0.114590431342663</v>
      </c>
      <c r="G11" s="228">
        <v>9.8406240955472152E-2</v>
      </c>
      <c r="H11" s="228">
        <v>6.6923568516247395E-2</v>
      </c>
      <c r="I11" s="228">
        <v>8.5902703067652408E-2</v>
      </c>
      <c r="J11" s="228">
        <v>8.5214197924952981E-2</v>
      </c>
      <c r="K11" s="228">
        <v>7.9059207873542564E-2</v>
      </c>
      <c r="L11" s="228">
        <v>8.5688087744163102E-2</v>
      </c>
      <c r="M11" s="228">
        <v>7.0631326581417825E-2</v>
      </c>
      <c r="N11" s="228">
        <v>5.024294819685729E-2</v>
      </c>
      <c r="O11" s="228">
        <v>5.060847068478995E-2</v>
      </c>
      <c r="P11" s="228">
        <v>2.5251993084931031E-2</v>
      </c>
      <c r="Q11" s="228">
        <v>1.970128916980252E-2</v>
      </c>
      <c r="R11" s="228">
        <v>2.1373806354833151E-2</v>
      </c>
      <c r="S11" s="228">
        <v>2.0704157063201299E-2</v>
      </c>
      <c r="T11" s="228">
        <v>2.2174383931391851E-2</v>
      </c>
      <c r="U11" s="228">
        <v>1.8943700135896899E-2</v>
      </c>
      <c r="V11" s="228">
        <v>2.5661921990646819E-2</v>
      </c>
      <c r="W11" s="228">
        <v>1.7761195145637881E-2</v>
      </c>
      <c r="DA11" s="69" t="s">
        <v>482</v>
      </c>
    </row>
    <row r="12" spans="1:105" ht="12" customHeight="1" x14ac:dyDescent="0.25">
      <c r="A12" s="37" t="s">
        <v>162</v>
      </c>
      <c r="B12" s="228">
        <v>1.43457861795018</v>
      </c>
      <c r="C12" s="228">
        <v>1.304384418726219</v>
      </c>
      <c r="D12" s="228">
        <v>1.711504920808816</v>
      </c>
      <c r="E12" s="228">
        <v>1.7008706404820451</v>
      </c>
      <c r="F12" s="228">
        <v>1.9000321091180561</v>
      </c>
      <c r="G12" s="228">
        <v>1.6497290887880891</v>
      </c>
      <c r="H12" s="228">
        <v>2.7119488174185769</v>
      </c>
      <c r="I12" s="228">
        <v>2.0852440774663039</v>
      </c>
      <c r="J12" s="228">
        <v>2.0682435463381048</v>
      </c>
      <c r="K12" s="228">
        <v>1.6074999232813441</v>
      </c>
      <c r="L12" s="228">
        <v>2.0276636319329571</v>
      </c>
      <c r="M12" s="228">
        <v>2.1501822882630299</v>
      </c>
      <c r="N12" s="228">
        <v>1.8361429999237431</v>
      </c>
      <c r="O12" s="228">
        <v>2.1483233769848948</v>
      </c>
      <c r="P12" s="228">
        <v>1.9848845167346869</v>
      </c>
      <c r="Q12" s="228">
        <v>2.0180180006230581</v>
      </c>
      <c r="R12" s="228">
        <v>2.043734269889633</v>
      </c>
      <c r="S12" s="228">
        <v>1.831759208524167</v>
      </c>
      <c r="T12" s="228">
        <v>2.0543554992790849</v>
      </c>
      <c r="U12" s="228">
        <v>2.076489015053252</v>
      </c>
      <c r="V12" s="228">
        <v>2.0503689829345428</v>
      </c>
      <c r="W12" s="228">
        <v>2.2257374089479569</v>
      </c>
      <c r="DA12" s="69" t="s">
        <v>483</v>
      </c>
    </row>
    <row r="13" spans="1:105" ht="12" customHeight="1" x14ac:dyDescent="0.25">
      <c r="A13" s="37" t="s">
        <v>97</v>
      </c>
      <c r="B13" s="228">
        <v>3.1503979366070789E-3</v>
      </c>
      <c r="C13" s="228">
        <v>3.6502812523115011E-3</v>
      </c>
      <c r="D13" s="228">
        <v>4.9706705936199691E-3</v>
      </c>
      <c r="E13" s="228">
        <v>5.8776650060869962E-3</v>
      </c>
      <c r="F13" s="228">
        <v>7.2201156200564732E-3</v>
      </c>
      <c r="G13" s="228">
        <v>5.8488939013285828E-2</v>
      </c>
      <c r="H13" s="228">
        <v>6.1284749045323793E-2</v>
      </c>
      <c r="I13" s="228">
        <v>6.6235360886606531E-2</v>
      </c>
      <c r="J13" s="228">
        <v>8.285256324335695E-2</v>
      </c>
      <c r="K13" s="228">
        <v>8.8035805681774562E-2</v>
      </c>
      <c r="L13" s="228">
        <v>8.3570556195223633E-2</v>
      </c>
      <c r="M13" s="228">
        <v>8.5049492469301172E-2</v>
      </c>
      <c r="N13" s="228">
        <v>0.10613006427466309</v>
      </c>
      <c r="O13" s="228">
        <v>0.1133267991563031</v>
      </c>
      <c r="P13" s="228">
        <v>0.1145374564949961</v>
      </c>
      <c r="Q13" s="228">
        <v>0.115814268912364</v>
      </c>
      <c r="R13" s="228">
        <v>0.1069975371766536</v>
      </c>
      <c r="S13" s="228">
        <v>8.8608818637735579E-2</v>
      </c>
      <c r="T13" s="228">
        <v>0.11728269541005031</v>
      </c>
      <c r="U13" s="228">
        <v>9.2179633183199924E-2</v>
      </c>
      <c r="V13" s="228">
        <v>9.1006778768722138E-2</v>
      </c>
      <c r="W13" s="228">
        <v>9.0760774856088147E-2</v>
      </c>
      <c r="DA13" s="69" t="s">
        <v>484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3.0241603099199872</v>
      </c>
      <c r="Q14" s="228">
        <v>3.902911051989443</v>
      </c>
      <c r="R14" s="228">
        <v>3.987873168265514</v>
      </c>
      <c r="S14" s="228">
        <v>3.8592863399923729</v>
      </c>
      <c r="T14" s="228">
        <v>4.3039084709122211</v>
      </c>
      <c r="U14" s="228">
        <v>5.1170082938478529</v>
      </c>
      <c r="V14" s="228">
        <v>5.5154529680562474</v>
      </c>
      <c r="W14" s="228">
        <v>5.9268719400153707</v>
      </c>
      <c r="DA14" s="69" t="s">
        <v>485</v>
      </c>
    </row>
    <row r="15" spans="1:105" ht="12" customHeight="1" x14ac:dyDescent="0.25">
      <c r="A15" s="37" t="s">
        <v>38</v>
      </c>
      <c r="B15" s="228">
        <v>3.3956775459925459</v>
      </c>
      <c r="C15" s="228">
        <v>2.925327623373275</v>
      </c>
      <c r="D15" s="228">
        <v>3.3620385905904682</v>
      </c>
      <c r="E15" s="228">
        <v>3.4394273126061909</v>
      </c>
      <c r="F15" s="228">
        <v>3.7930813843252689</v>
      </c>
      <c r="G15" s="228">
        <v>3.7858535603200791</v>
      </c>
      <c r="H15" s="228">
        <v>2.778356812325232</v>
      </c>
      <c r="I15" s="228">
        <v>3.0611895405037428</v>
      </c>
      <c r="J15" s="228">
        <v>2.9617118127161541</v>
      </c>
      <c r="K15" s="228">
        <v>2.2812689337915129</v>
      </c>
      <c r="L15" s="228">
        <v>2.6353739591163081</v>
      </c>
      <c r="M15" s="228">
        <v>2.874246179202089</v>
      </c>
      <c r="N15" s="228">
        <v>2.966792956959738</v>
      </c>
      <c r="O15" s="228">
        <v>2.8728288898039671</v>
      </c>
      <c r="P15" s="228">
        <v>2.0872964711264572</v>
      </c>
      <c r="Q15" s="228">
        <v>2.058164710361337</v>
      </c>
      <c r="R15" s="228">
        <v>1.9035372933339669</v>
      </c>
      <c r="S15" s="228">
        <v>2.3414612729992812</v>
      </c>
      <c r="T15" s="228">
        <v>2.3501859115490098</v>
      </c>
      <c r="U15" s="228">
        <v>2.075102248594999</v>
      </c>
      <c r="V15" s="228">
        <v>1.759567357455295</v>
      </c>
      <c r="W15" s="228">
        <v>1.745509013398413</v>
      </c>
      <c r="DA15" s="69" t="s">
        <v>486</v>
      </c>
    </row>
    <row r="16" spans="1:105" ht="12" customHeight="1" x14ac:dyDescent="0.25">
      <c r="A16" s="57" t="s">
        <v>487</v>
      </c>
      <c r="B16" s="296">
        <v>1204.7904531245861</v>
      </c>
      <c r="C16" s="296">
        <v>1085.8568462374899</v>
      </c>
      <c r="D16" s="296">
        <v>1257.7769563423531</v>
      </c>
      <c r="E16" s="296">
        <v>1294.5145464128129</v>
      </c>
      <c r="F16" s="296">
        <v>1399.700696166065</v>
      </c>
      <c r="G16" s="296">
        <v>1349.530210811072</v>
      </c>
      <c r="H16" s="296">
        <v>1367.6643569022799</v>
      </c>
      <c r="I16" s="296">
        <v>1217.754951771961</v>
      </c>
      <c r="J16" s="296">
        <v>1180.1385490344539</v>
      </c>
      <c r="K16" s="296">
        <v>911.59626477412723</v>
      </c>
      <c r="L16" s="296">
        <v>1126.0227664450169</v>
      </c>
      <c r="M16" s="296">
        <v>1188.1471113209141</v>
      </c>
      <c r="N16" s="296">
        <v>1024.9117024226041</v>
      </c>
      <c r="O16" s="296">
        <v>1065.9674844636841</v>
      </c>
      <c r="P16" s="296">
        <v>993.98949056747369</v>
      </c>
      <c r="Q16" s="296">
        <v>1063.893711153002</v>
      </c>
      <c r="R16" s="296">
        <v>1084.5842588380949</v>
      </c>
      <c r="S16" s="296">
        <v>1039.039476169118</v>
      </c>
      <c r="T16" s="296">
        <v>1130.939541869232</v>
      </c>
      <c r="U16" s="296">
        <v>1123.6903050380199</v>
      </c>
      <c r="V16" s="296">
        <v>1087.905204258341</v>
      </c>
      <c r="W16" s="296">
        <v>1135.703130780463</v>
      </c>
      <c r="DA16" s="70" t="s">
        <v>488</v>
      </c>
    </row>
    <row r="17" spans="1:105" ht="12" customHeight="1" x14ac:dyDescent="0.25">
      <c r="A17" s="46" t="s">
        <v>30</v>
      </c>
      <c r="B17" s="231">
        <v>165.3506687493099</v>
      </c>
      <c r="C17" s="231">
        <v>147.1040141258824</v>
      </c>
      <c r="D17" s="231">
        <v>160.49064462304099</v>
      </c>
      <c r="E17" s="231">
        <v>147.07592565059969</v>
      </c>
      <c r="F17" s="231">
        <v>134.9333700546274</v>
      </c>
      <c r="G17" s="231">
        <v>225.49440752575771</v>
      </c>
      <c r="H17" s="231">
        <v>188.9537323213415</v>
      </c>
      <c r="I17" s="231">
        <v>169.43672287481419</v>
      </c>
      <c r="J17" s="231">
        <v>118.0366349584593</v>
      </c>
      <c r="K17" s="231">
        <v>87.435802725181958</v>
      </c>
      <c r="L17" s="231">
        <v>140.44705465036731</v>
      </c>
      <c r="M17" s="231">
        <v>170.51202823299519</v>
      </c>
      <c r="N17" s="231">
        <v>171.35783217123921</v>
      </c>
      <c r="O17" s="231">
        <v>156.49616054430999</v>
      </c>
      <c r="P17" s="231">
        <v>143.61035063685901</v>
      </c>
      <c r="Q17" s="231">
        <v>165.4025819206388</v>
      </c>
      <c r="R17" s="231">
        <v>163.11210784290961</v>
      </c>
      <c r="S17" s="231">
        <v>67.173184727664619</v>
      </c>
      <c r="T17" s="231">
        <v>63.24815649978941</v>
      </c>
      <c r="U17" s="231">
        <v>56.468716616224839</v>
      </c>
      <c r="V17" s="231">
        <v>53.068226249113287</v>
      </c>
      <c r="W17" s="231">
        <v>61.511083331185581</v>
      </c>
      <c r="DA17" s="73" t="s">
        <v>489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490</v>
      </c>
    </row>
    <row r="19" spans="1:105" ht="12" customHeight="1" x14ac:dyDescent="0.25">
      <c r="A19" s="46" t="s">
        <v>33</v>
      </c>
      <c r="B19" s="231">
        <v>51.343811686882219</v>
      </c>
      <c r="C19" s="231">
        <v>31.489362577607949</v>
      </c>
      <c r="D19" s="231">
        <v>33.834470621888713</v>
      </c>
      <c r="E19" s="231">
        <v>32.335970925667247</v>
      </c>
      <c r="F19" s="231">
        <v>31.580944326519809</v>
      </c>
      <c r="G19" s="231">
        <v>32.30954185858112</v>
      </c>
      <c r="H19" s="231">
        <v>32.076721294246312</v>
      </c>
      <c r="I19" s="231">
        <v>32.494803756867853</v>
      </c>
      <c r="J19" s="231">
        <v>29.689324918318551</v>
      </c>
      <c r="K19" s="231">
        <v>25.25521957588035</v>
      </c>
      <c r="L19" s="231">
        <v>21.978385976149092</v>
      </c>
      <c r="M19" s="231">
        <v>15.838488657929499</v>
      </c>
      <c r="N19" s="231">
        <v>11.701264976491689</v>
      </c>
      <c r="O19" s="231">
        <v>8.2821033812999438</v>
      </c>
      <c r="P19" s="231">
        <v>10.71650851898189</v>
      </c>
      <c r="Q19" s="231">
        <v>8.5814329785254309</v>
      </c>
      <c r="R19" s="231">
        <v>9.2304883720722479</v>
      </c>
      <c r="S19" s="231">
        <v>11.36880110754243</v>
      </c>
      <c r="T19" s="231">
        <v>10.876936493777119</v>
      </c>
      <c r="U19" s="231">
        <v>11.489157925181161</v>
      </c>
      <c r="V19" s="231">
        <v>9.1750797126140409</v>
      </c>
      <c r="W19" s="231">
        <v>7.9336028282714901</v>
      </c>
      <c r="DA19" s="73" t="s">
        <v>491</v>
      </c>
    </row>
    <row r="20" spans="1:105" ht="12" customHeight="1" x14ac:dyDescent="0.25">
      <c r="A20" s="46" t="s">
        <v>160</v>
      </c>
      <c r="B20" s="231">
        <v>39.426716313114781</v>
      </c>
      <c r="C20" s="231">
        <v>35.875238306570623</v>
      </c>
      <c r="D20" s="231">
        <v>31.735805009722601</v>
      </c>
      <c r="E20" s="231">
        <v>38.382174221896662</v>
      </c>
      <c r="F20" s="231">
        <v>35.277688126224007</v>
      </c>
      <c r="G20" s="231">
        <v>34.415938319865752</v>
      </c>
      <c r="H20" s="231">
        <v>28.997289035582931</v>
      </c>
      <c r="I20" s="231">
        <v>54.268017789787763</v>
      </c>
      <c r="J20" s="231">
        <v>57.299980493860843</v>
      </c>
      <c r="K20" s="231">
        <v>42.455526015041187</v>
      </c>
      <c r="L20" s="231">
        <v>37.535070270311842</v>
      </c>
      <c r="M20" s="231">
        <v>43.722969492543527</v>
      </c>
      <c r="N20" s="231">
        <v>46.171966864222561</v>
      </c>
      <c r="O20" s="231">
        <v>35.091771287431428</v>
      </c>
      <c r="P20" s="231">
        <v>16.9012696163073</v>
      </c>
      <c r="Q20" s="231">
        <v>16.134542226994348</v>
      </c>
      <c r="R20" s="231">
        <v>16.781177608130971</v>
      </c>
      <c r="S20" s="231">
        <v>16.805288534928302</v>
      </c>
      <c r="T20" s="231">
        <v>17.965010676485281</v>
      </c>
      <c r="U20" s="231">
        <v>16.32735803772675</v>
      </c>
      <c r="V20" s="231">
        <v>16.472057962289369</v>
      </c>
      <c r="W20" s="231">
        <v>15.553996572853499</v>
      </c>
      <c r="DA20" s="73" t="s">
        <v>492</v>
      </c>
    </row>
    <row r="21" spans="1:105" ht="12" customHeight="1" x14ac:dyDescent="0.25">
      <c r="A21" s="46" t="s">
        <v>70</v>
      </c>
      <c r="B21" s="231">
        <v>367.19878449391041</v>
      </c>
      <c r="C21" s="231">
        <v>319.99900259967649</v>
      </c>
      <c r="D21" s="231">
        <v>335.14309669907431</v>
      </c>
      <c r="E21" s="231">
        <v>334.15537677997031</v>
      </c>
      <c r="F21" s="231">
        <v>340.11494918291112</v>
      </c>
      <c r="G21" s="231">
        <v>328.07154456368607</v>
      </c>
      <c r="H21" s="231">
        <v>347.82554429675241</v>
      </c>
      <c r="I21" s="231">
        <v>246.31000228053259</v>
      </c>
      <c r="J21" s="231">
        <v>229.17831602302351</v>
      </c>
      <c r="K21" s="231">
        <v>156.53782085135089</v>
      </c>
      <c r="L21" s="231">
        <v>186.0344090882316</v>
      </c>
      <c r="M21" s="231">
        <v>128.1591616328229</v>
      </c>
      <c r="N21" s="231">
        <v>67.911865441475157</v>
      </c>
      <c r="O21" s="231">
        <v>74.162142207387589</v>
      </c>
      <c r="P21" s="231">
        <v>57.361620494398487</v>
      </c>
      <c r="Q21" s="231">
        <v>30.95209458091345</v>
      </c>
      <c r="R21" s="231">
        <v>28.075462145590109</v>
      </c>
      <c r="S21" s="231">
        <v>31.8630808185262</v>
      </c>
      <c r="T21" s="231">
        <v>24.866986292763919</v>
      </c>
      <c r="U21" s="231">
        <v>26.1746032871505</v>
      </c>
      <c r="V21" s="231">
        <v>19.28746345608667</v>
      </c>
      <c r="W21" s="231">
        <v>21.286936322264129</v>
      </c>
      <c r="DA21" s="73" t="s">
        <v>493</v>
      </c>
    </row>
    <row r="22" spans="1:105" ht="12" customHeight="1" x14ac:dyDescent="0.25">
      <c r="A22" s="46" t="s">
        <v>34</v>
      </c>
      <c r="B22" s="231">
        <v>27.92372278515645</v>
      </c>
      <c r="C22" s="231">
        <v>28.758791087528749</v>
      </c>
      <c r="D22" s="231">
        <v>28.89176475030148</v>
      </c>
      <c r="E22" s="231">
        <v>76.402403924483806</v>
      </c>
      <c r="F22" s="231">
        <v>85.039917291061968</v>
      </c>
      <c r="G22" s="231">
        <v>64.604722075496156</v>
      </c>
      <c r="H22" s="231">
        <v>8.2011714391107411</v>
      </c>
      <c r="I22" s="231">
        <v>7.3301766227713774</v>
      </c>
      <c r="J22" s="231">
        <v>55.179468082653202</v>
      </c>
      <c r="K22" s="231">
        <v>41.407278120630743</v>
      </c>
      <c r="L22" s="231">
        <v>27.58858413141515</v>
      </c>
      <c r="M22" s="231">
        <v>29.543863070071041</v>
      </c>
      <c r="N22" s="231">
        <v>9.1417799982133197</v>
      </c>
      <c r="O22" s="231">
        <v>6.915908868360404</v>
      </c>
      <c r="P22" s="231">
        <v>7.1275243993945709</v>
      </c>
      <c r="Q22" s="231">
        <v>21.189457236014348</v>
      </c>
      <c r="R22" s="231">
        <v>21.133755695611409</v>
      </c>
      <c r="S22" s="231">
        <v>15.86083919326725</v>
      </c>
      <c r="T22" s="231">
        <v>6.6056792073882296</v>
      </c>
      <c r="U22" s="231">
        <v>6.6148406494192526</v>
      </c>
      <c r="V22" s="231">
        <v>33.471232642886648</v>
      </c>
      <c r="W22" s="231">
        <v>8.3387407813665781</v>
      </c>
      <c r="DA22" s="73" t="s">
        <v>494</v>
      </c>
    </row>
    <row r="23" spans="1:105" ht="12" customHeight="1" x14ac:dyDescent="0.25">
      <c r="A23" s="46" t="s">
        <v>162</v>
      </c>
      <c r="B23" s="231">
        <v>492.04682132197621</v>
      </c>
      <c r="C23" s="231">
        <v>459.48840354263069</v>
      </c>
      <c r="D23" s="231">
        <v>609.83423268924389</v>
      </c>
      <c r="E23" s="231">
        <v>602.44406514650893</v>
      </c>
      <c r="F23" s="231">
        <v>702.08842974003767</v>
      </c>
      <c r="G23" s="231">
        <v>560.68163527736112</v>
      </c>
      <c r="H23" s="231">
        <v>695.74804277717192</v>
      </c>
      <c r="I23" s="231">
        <v>644.34919110238059</v>
      </c>
      <c r="J23" s="231">
        <v>626.94207637454372</v>
      </c>
      <c r="K23" s="231">
        <v>503.74249200137479</v>
      </c>
      <c r="L23" s="231">
        <v>619.52333653590097</v>
      </c>
      <c r="M23" s="231">
        <v>720.41645427432695</v>
      </c>
      <c r="N23" s="231">
        <v>651.40295836306632</v>
      </c>
      <c r="O23" s="231">
        <v>727.66255152685369</v>
      </c>
      <c r="P23" s="231">
        <v>726.25500193238986</v>
      </c>
      <c r="Q23" s="231">
        <v>787.16603343405575</v>
      </c>
      <c r="R23" s="231">
        <v>809.74151327902075</v>
      </c>
      <c r="S23" s="231">
        <v>866.67453540229508</v>
      </c>
      <c r="T23" s="231">
        <v>974.4870267729234</v>
      </c>
      <c r="U23" s="231">
        <v>970.04247036875267</v>
      </c>
      <c r="V23" s="231">
        <v>914.49771720063973</v>
      </c>
      <c r="W23" s="231">
        <v>989.02825735914462</v>
      </c>
      <c r="DA23" s="73" t="s">
        <v>495</v>
      </c>
    </row>
    <row r="24" spans="1:105" ht="12" customHeight="1" x14ac:dyDescent="0.25">
      <c r="A24" s="46" t="s">
        <v>36</v>
      </c>
      <c r="B24" s="231">
        <v>0.89498796835041949</v>
      </c>
      <c r="C24" s="231">
        <v>0.80833355600618484</v>
      </c>
      <c r="D24" s="231">
        <v>0.76205763122760262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496</v>
      </c>
    </row>
    <row r="25" spans="1:105" ht="12" customHeight="1" x14ac:dyDescent="0.25">
      <c r="A25" s="46" t="s">
        <v>73</v>
      </c>
      <c r="B25" s="231">
        <v>1.6423619226393269</v>
      </c>
      <c r="C25" s="231">
        <v>1.639489702827607</v>
      </c>
      <c r="D25" s="231">
        <v>1.722315167056536</v>
      </c>
      <c r="E25" s="231">
        <v>3.354260140928885</v>
      </c>
      <c r="F25" s="231">
        <v>3.916945563356574</v>
      </c>
      <c r="G25" s="231">
        <v>40.338472522728473</v>
      </c>
      <c r="H25" s="231">
        <v>3.7670449051829511</v>
      </c>
      <c r="I25" s="231">
        <v>3.3988738449790801</v>
      </c>
      <c r="J25" s="231">
        <v>4.4479536687797632</v>
      </c>
      <c r="K25" s="231">
        <v>4.7706562399521886</v>
      </c>
      <c r="L25" s="231">
        <v>5.5926543698179154</v>
      </c>
      <c r="M25" s="231">
        <v>6.1030320846322148</v>
      </c>
      <c r="N25" s="231">
        <v>4.977327366884583</v>
      </c>
      <c r="O25" s="231">
        <v>4.6632138970198156</v>
      </c>
      <c r="P25" s="231">
        <v>4.8731248267647116</v>
      </c>
      <c r="Q25" s="231">
        <v>4.5542225655824033</v>
      </c>
      <c r="R25" s="231">
        <v>4.7599082962087289</v>
      </c>
      <c r="S25" s="231">
        <v>4.7874561028472744</v>
      </c>
      <c r="T25" s="231">
        <v>4.9587845732397744</v>
      </c>
      <c r="U25" s="231">
        <v>4.399242642622478</v>
      </c>
      <c r="V25" s="231">
        <v>11.795602333329571</v>
      </c>
      <c r="W25" s="231">
        <v>5.1271237500066462</v>
      </c>
      <c r="DA25" s="73" t="s">
        <v>497</v>
      </c>
    </row>
    <row r="26" spans="1:105" ht="12" customHeight="1" x14ac:dyDescent="0.25">
      <c r="A26" s="46" t="s">
        <v>79</v>
      </c>
      <c r="B26" s="231">
        <v>58.962577883246382</v>
      </c>
      <c r="C26" s="231">
        <v>60.694210738759253</v>
      </c>
      <c r="D26" s="231">
        <v>55.362569150796588</v>
      </c>
      <c r="E26" s="231">
        <v>60.364369622757302</v>
      </c>
      <c r="F26" s="231">
        <v>66.748451881326901</v>
      </c>
      <c r="G26" s="231">
        <v>63.61394866759543</v>
      </c>
      <c r="H26" s="231">
        <v>62.094810832891703</v>
      </c>
      <c r="I26" s="231">
        <v>60.167163499827453</v>
      </c>
      <c r="J26" s="231">
        <v>59.364794514814818</v>
      </c>
      <c r="K26" s="231">
        <v>49.991469244715198</v>
      </c>
      <c r="L26" s="231">
        <v>87.323271422823296</v>
      </c>
      <c r="M26" s="231">
        <v>73.851113875592731</v>
      </c>
      <c r="N26" s="231">
        <v>62.246707241011293</v>
      </c>
      <c r="O26" s="231">
        <v>52.693632751021049</v>
      </c>
      <c r="P26" s="231">
        <v>27.144090142377859</v>
      </c>
      <c r="Q26" s="231">
        <v>29.913346210277268</v>
      </c>
      <c r="R26" s="231">
        <v>31.74984559855093</v>
      </c>
      <c r="S26" s="231">
        <v>24.506290282047051</v>
      </c>
      <c r="T26" s="231">
        <v>27.9309613528646</v>
      </c>
      <c r="U26" s="231">
        <v>32.173915510941931</v>
      </c>
      <c r="V26" s="231">
        <v>30.13782470138193</v>
      </c>
      <c r="W26" s="231">
        <v>26.923389835370379</v>
      </c>
      <c r="DA26" s="73" t="s">
        <v>498</v>
      </c>
    </row>
    <row r="27" spans="1:105" ht="12" customHeight="1" x14ac:dyDescent="0.25">
      <c r="A27" s="57" t="s">
        <v>499</v>
      </c>
      <c r="B27" s="263">
        <v>841.36704313091514</v>
      </c>
      <c r="C27" s="263">
        <v>734.92937670459435</v>
      </c>
      <c r="D27" s="263">
        <v>876.30752056492304</v>
      </c>
      <c r="E27" s="263">
        <v>895.65064275346924</v>
      </c>
      <c r="F27" s="263">
        <v>982.71260026124492</v>
      </c>
      <c r="G27" s="263">
        <v>922.01291286794446</v>
      </c>
      <c r="H27" s="263">
        <v>969.14519164877493</v>
      </c>
      <c r="I27" s="263">
        <v>899.84336771734615</v>
      </c>
      <c r="J27" s="263">
        <v>881.41893858919298</v>
      </c>
      <c r="K27" s="263">
        <v>679.97415770123075</v>
      </c>
      <c r="L27" s="263">
        <v>809.33113109896613</v>
      </c>
      <c r="M27" s="263">
        <v>872.51347050284494</v>
      </c>
      <c r="N27" s="263">
        <v>831.07842493185024</v>
      </c>
      <c r="O27" s="263">
        <v>868.66186447218388</v>
      </c>
      <c r="P27" s="263">
        <v>845.00700812130981</v>
      </c>
      <c r="Q27" s="263">
        <v>869.02295165428586</v>
      </c>
      <c r="R27" s="263">
        <v>840.18462264331117</v>
      </c>
      <c r="S27" s="263">
        <v>855.78624118969469</v>
      </c>
      <c r="T27" s="263">
        <v>904.96972869768342</v>
      </c>
      <c r="U27" s="263">
        <v>876.05896531531266</v>
      </c>
      <c r="V27" s="263">
        <v>812.6930683179487</v>
      </c>
      <c r="W27" s="263">
        <v>848.55866890709683</v>
      </c>
      <c r="DA27" s="70" t="s">
        <v>500</v>
      </c>
    </row>
    <row r="28" spans="1:105" ht="12" customHeight="1" x14ac:dyDescent="0.25">
      <c r="A28" s="18" t="s">
        <v>33</v>
      </c>
      <c r="B28" s="297">
        <v>25.711687259501598</v>
      </c>
      <c r="C28" s="297">
        <v>17.903221755579111</v>
      </c>
      <c r="D28" s="297">
        <v>18.925556554045428</v>
      </c>
      <c r="E28" s="297">
        <v>17.913130681352321</v>
      </c>
      <c r="F28" s="297">
        <v>15.420002402120661</v>
      </c>
      <c r="G28" s="297">
        <v>15.069556130531151</v>
      </c>
      <c r="H28" s="297">
        <v>14.792178670800681</v>
      </c>
      <c r="I28" s="297">
        <v>14.18315623113458</v>
      </c>
      <c r="J28" s="297">
        <v>12.32782465519286</v>
      </c>
      <c r="K28" s="297">
        <v>9.4186304679887929</v>
      </c>
      <c r="L28" s="297">
        <v>7.9595150019459471</v>
      </c>
      <c r="M28" s="297">
        <v>6.961181254744063</v>
      </c>
      <c r="N28" s="297">
        <v>3.0222796672689838</v>
      </c>
      <c r="O28" s="297">
        <v>2.1213751588740219</v>
      </c>
      <c r="P28" s="297">
        <v>3.3613714098614098</v>
      </c>
      <c r="Q28" s="297">
        <v>2.9465101138584049</v>
      </c>
      <c r="R28" s="297">
        <v>2.852098845304861</v>
      </c>
      <c r="S28" s="297">
        <v>2.7309550541133638</v>
      </c>
      <c r="T28" s="297">
        <v>2.5433786147014419</v>
      </c>
      <c r="U28" s="297">
        <v>3.0427690499759161</v>
      </c>
      <c r="V28" s="297">
        <v>3.4918030128093509</v>
      </c>
      <c r="W28" s="297">
        <v>3.1457381532584621</v>
      </c>
      <c r="DA28" s="122" t="s">
        <v>501</v>
      </c>
    </row>
    <row r="29" spans="1:105" ht="12" customHeight="1" x14ac:dyDescent="0.25">
      <c r="A29" s="18" t="s">
        <v>160</v>
      </c>
      <c r="B29" s="297">
        <v>17.235014799238431</v>
      </c>
      <c r="C29" s="297">
        <v>15.59739785273892</v>
      </c>
      <c r="D29" s="297">
        <v>14.919661647543441</v>
      </c>
      <c r="E29" s="297">
        <v>17.327230212918671</v>
      </c>
      <c r="F29" s="297">
        <v>11.894126854626309</v>
      </c>
      <c r="G29" s="297">
        <v>10.71198308682437</v>
      </c>
      <c r="H29" s="297">
        <v>9.4204813527173759</v>
      </c>
      <c r="I29" s="297">
        <v>13.670318265913471</v>
      </c>
      <c r="J29" s="297">
        <v>13.20313570931374</v>
      </c>
      <c r="K29" s="297">
        <v>12.495956000547389</v>
      </c>
      <c r="L29" s="297">
        <v>13.36873863071234</v>
      </c>
      <c r="M29" s="297">
        <v>11.560532542998811</v>
      </c>
      <c r="N29" s="297">
        <v>8.2453359506477977</v>
      </c>
      <c r="O29" s="297">
        <v>8.2954566260815277</v>
      </c>
      <c r="P29" s="297">
        <v>4.4673744626525282</v>
      </c>
      <c r="Q29" s="297">
        <v>3.9691614111117661</v>
      </c>
      <c r="R29" s="297">
        <v>4.5952758534763909</v>
      </c>
      <c r="S29" s="297">
        <v>4.6668633791000227</v>
      </c>
      <c r="T29" s="297">
        <v>5.8705806307821797</v>
      </c>
      <c r="U29" s="297">
        <v>5.7383792495393999</v>
      </c>
      <c r="V29" s="297">
        <v>6.2280149828085367</v>
      </c>
      <c r="W29" s="297">
        <v>5.6787856548786131</v>
      </c>
      <c r="DA29" s="122" t="s">
        <v>502</v>
      </c>
    </row>
    <row r="30" spans="1:105" ht="12" customHeight="1" x14ac:dyDescent="0.25">
      <c r="A30" s="18" t="s">
        <v>70</v>
      </c>
      <c r="B30" s="297">
        <v>236.5682250734701</v>
      </c>
      <c r="C30" s="297">
        <v>211.02674491400811</v>
      </c>
      <c r="D30" s="297">
        <v>217.95119708296539</v>
      </c>
      <c r="E30" s="297">
        <v>215.28647176250001</v>
      </c>
      <c r="F30" s="297">
        <v>219.31648629051841</v>
      </c>
      <c r="G30" s="297">
        <v>197.26820788941029</v>
      </c>
      <c r="H30" s="297">
        <v>220.93660322651871</v>
      </c>
      <c r="I30" s="297">
        <v>144.29270825062289</v>
      </c>
      <c r="J30" s="297">
        <v>131.378500656086</v>
      </c>
      <c r="K30" s="297">
        <v>80.010488363484896</v>
      </c>
      <c r="L30" s="297">
        <v>106.5103297582455</v>
      </c>
      <c r="M30" s="297">
        <v>75.388047934210988</v>
      </c>
      <c r="N30" s="297">
        <v>35.660721139419138</v>
      </c>
      <c r="O30" s="297">
        <v>37.466189290169943</v>
      </c>
      <c r="P30" s="297">
        <v>20.138949518084431</v>
      </c>
      <c r="Q30" s="297">
        <v>6.669758552120145</v>
      </c>
      <c r="R30" s="297">
        <v>6.1269673782493674</v>
      </c>
      <c r="S30" s="297">
        <v>6.7543342907129036</v>
      </c>
      <c r="T30" s="297">
        <v>7.1848093863932121</v>
      </c>
      <c r="U30" s="297">
        <v>9.1207270125186763</v>
      </c>
      <c r="V30" s="297">
        <v>6.4894354189516132</v>
      </c>
      <c r="W30" s="297">
        <v>7.4030946829753841</v>
      </c>
      <c r="DA30" s="122" t="s">
        <v>503</v>
      </c>
    </row>
    <row r="31" spans="1:105" ht="12" customHeight="1" x14ac:dyDescent="0.25">
      <c r="A31" s="18" t="s">
        <v>162</v>
      </c>
      <c r="B31" s="297">
        <v>217.46951550588801</v>
      </c>
      <c r="C31" s="297">
        <v>202.49363216382471</v>
      </c>
      <c r="D31" s="297">
        <v>253.3508625348837</v>
      </c>
      <c r="E31" s="297">
        <v>246.63753596606719</v>
      </c>
      <c r="F31" s="297">
        <v>274.78935440212928</v>
      </c>
      <c r="G31" s="297">
        <v>248.51037026130561</v>
      </c>
      <c r="H31" s="297">
        <v>307.83842000327758</v>
      </c>
      <c r="I31" s="297">
        <v>274.77304519419539</v>
      </c>
      <c r="J31" s="297">
        <v>274.58214125928868</v>
      </c>
      <c r="K31" s="297">
        <v>227.55952213879161</v>
      </c>
      <c r="L31" s="297">
        <v>277.7787358018781</v>
      </c>
      <c r="M31" s="297">
        <v>316.40279939599458</v>
      </c>
      <c r="N31" s="297">
        <v>285.97043154002557</v>
      </c>
      <c r="O31" s="297">
        <v>337.58611357683958</v>
      </c>
      <c r="P31" s="297">
        <v>326.48056690737269</v>
      </c>
      <c r="Q31" s="297">
        <v>348.92265294217151</v>
      </c>
      <c r="R31" s="297">
        <v>362.80715293680419</v>
      </c>
      <c r="S31" s="297">
        <v>329.30903602710703</v>
      </c>
      <c r="T31" s="297">
        <v>388.53094759626481</v>
      </c>
      <c r="U31" s="297">
        <v>406.28355717132717</v>
      </c>
      <c r="V31" s="297">
        <v>395.99017424486487</v>
      </c>
      <c r="W31" s="297">
        <v>438.07314227653211</v>
      </c>
      <c r="DA31" s="122" t="s">
        <v>504</v>
      </c>
    </row>
    <row r="32" spans="1:105" ht="12" customHeight="1" x14ac:dyDescent="0.25">
      <c r="A32" s="47" t="s">
        <v>38</v>
      </c>
      <c r="B32" s="298">
        <v>344.38260049281701</v>
      </c>
      <c r="C32" s="298">
        <v>287.90838001844338</v>
      </c>
      <c r="D32" s="298">
        <v>371.16024274548499</v>
      </c>
      <c r="E32" s="298">
        <v>398.48627413063099</v>
      </c>
      <c r="F32" s="298">
        <v>461.29263031185019</v>
      </c>
      <c r="G32" s="298">
        <v>450.45279549987299</v>
      </c>
      <c r="H32" s="298">
        <v>416.15750839546058</v>
      </c>
      <c r="I32" s="298">
        <v>452.92413977547977</v>
      </c>
      <c r="J32" s="298">
        <v>449.9273363093115</v>
      </c>
      <c r="K32" s="298">
        <v>350.48956073041808</v>
      </c>
      <c r="L32" s="298">
        <v>403.71381190618428</v>
      </c>
      <c r="M32" s="298">
        <v>462.20090937489641</v>
      </c>
      <c r="N32" s="298">
        <v>498.17965663448871</v>
      </c>
      <c r="O32" s="298">
        <v>483.19272982021891</v>
      </c>
      <c r="P32" s="298">
        <v>490.55874582333871</v>
      </c>
      <c r="Q32" s="298">
        <v>506.51486863502407</v>
      </c>
      <c r="R32" s="298">
        <v>463.80312762947642</v>
      </c>
      <c r="S32" s="298">
        <v>512.32505243866137</v>
      </c>
      <c r="T32" s="298">
        <v>500.84001246954182</v>
      </c>
      <c r="U32" s="298">
        <v>451.87353283195148</v>
      </c>
      <c r="V32" s="298">
        <v>400.49364065851432</v>
      </c>
      <c r="W32" s="298">
        <v>394.25790813945241</v>
      </c>
      <c r="DA32" s="123" t="s">
        <v>505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v>3650.2451818409472</v>
      </c>
      <c r="C34" s="225">
        <v>3728.0313704324749</v>
      </c>
      <c r="D34" s="225">
        <v>3722.2949623018881</v>
      </c>
      <c r="E34" s="225">
        <v>3726.938165766006</v>
      </c>
      <c r="F34" s="225">
        <v>3884.499367883127</v>
      </c>
      <c r="G34" s="225">
        <v>3850.5063446888048</v>
      </c>
      <c r="H34" s="225">
        <v>3530.804679415025</v>
      </c>
      <c r="I34" s="225">
        <v>3685.4669226128349</v>
      </c>
      <c r="J34" s="225">
        <v>3648.2210848411842</v>
      </c>
      <c r="K34" s="225">
        <v>2679.0053636819998</v>
      </c>
      <c r="L34" s="225">
        <v>2855.436195941084</v>
      </c>
      <c r="M34" s="225">
        <v>3111.876943270941</v>
      </c>
      <c r="N34" s="225">
        <v>2636.2585436301429</v>
      </c>
      <c r="O34" s="225">
        <v>2410.9881818308131</v>
      </c>
      <c r="P34" s="225">
        <v>2315.2157619958771</v>
      </c>
      <c r="Q34" s="225">
        <v>2513.0540182116488</v>
      </c>
      <c r="R34" s="225">
        <v>2529.7023875213431</v>
      </c>
      <c r="S34" s="225">
        <v>2777.7821048270798</v>
      </c>
      <c r="T34" s="225">
        <v>2796.5048943972929</v>
      </c>
      <c r="U34" s="225">
        <v>2638.1758994258162</v>
      </c>
      <c r="V34" s="225">
        <v>2530.9960379665731</v>
      </c>
      <c r="W34" s="225">
        <v>2572.7921147009029</v>
      </c>
      <c r="DA34" s="89" t="s">
        <v>506</v>
      </c>
    </row>
    <row r="35" spans="1:105" ht="12" customHeight="1" x14ac:dyDescent="0.25">
      <c r="A35" s="55" t="s">
        <v>92</v>
      </c>
      <c r="B35" s="261">
        <v>4.2148873644674882</v>
      </c>
      <c r="C35" s="261">
        <v>4.3048381921882806</v>
      </c>
      <c r="D35" s="261">
        <v>4.2984482093216423</v>
      </c>
      <c r="E35" s="261">
        <v>4.3048721187751999</v>
      </c>
      <c r="F35" s="261">
        <v>4.4875006437699119</v>
      </c>
      <c r="G35" s="261">
        <v>4.4499771251242279</v>
      </c>
      <c r="H35" s="261">
        <v>4.0830223901883231</v>
      </c>
      <c r="I35" s="261">
        <v>4.2621102624575062</v>
      </c>
      <c r="J35" s="261">
        <v>4.2184082790593473</v>
      </c>
      <c r="K35" s="261">
        <v>3.0987444065706709</v>
      </c>
      <c r="L35" s="261">
        <v>3.3011973513331569</v>
      </c>
      <c r="M35" s="261">
        <v>3.5975995503831828</v>
      </c>
      <c r="N35" s="261">
        <v>3.050111645708327</v>
      </c>
      <c r="O35" s="261">
        <v>2.7898431808203692</v>
      </c>
      <c r="P35" s="261">
        <v>2.6803674387280521</v>
      </c>
      <c r="Q35" s="261">
        <v>2.909178473781719</v>
      </c>
      <c r="R35" s="261">
        <v>2.9278148807950908</v>
      </c>
      <c r="S35" s="261">
        <v>3.213493255800516</v>
      </c>
      <c r="T35" s="261">
        <v>3.2352883729729931</v>
      </c>
      <c r="U35" s="261">
        <v>3.0533321658350219</v>
      </c>
      <c r="V35" s="261">
        <v>2.928705219674459</v>
      </c>
      <c r="W35" s="261">
        <v>2.9777581280044991</v>
      </c>
      <c r="DA35" s="67" t="s">
        <v>507</v>
      </c>
    </row>
    <row r="36" spans="1:105" ht="12" customHeight="1" x14ac:dyDescent="0.25">
      <c r="A36" s="202" t="s">
        <v>93</v>
      </c>
      <c r="B36" s="226">
        <v>1.958768649558627</v>
      </c>
      <c r="C36" s="226">
        <v>2.0005711572191371</v>
      </c>
      <c r="D36" s="226">
        <v>1.9976015646706129</v>
      </c>
      <c r="E36" s="226">
        <v>2.0005869237934468</v>
      </c>
      <c r="F36" s="226">
        <v>2.0854591868794081</v>
      </c>
      <c r="G36" s="226">
        <v>2.0680210241033592</v>
      </c>
      <c r="H36" s="226">
        <v>1.8974875392327959</v>
      </c>
      <c r="I36" s="226">
        <v>1.980714368180656</v>
      </c>
      <c r="J36" s="226">
        <v>1.9604049108685839</v>
      </c>
      <c r="K36" s="226">
        <v>1.440067757861101</v>
      </c>
      <c r="L36" s="226">
        <v>1.534152948500989</v>
      </c>
      <c r="M36" s="226">
        <v>1.671898820443829</v>
      </c>
      <c r="N36" s="226">
        <v>1.4174668390034091</v>
      </c>
      <c r="O36" s="226">
        <v>1.296513260554536</v>
      </c>
      <c r="P36" s="226">
        <v>1.245637013349129</v>
      </c>
      <c r="Q36" s="226">
        <v>1.3519714995122729</v>
      </c>
      <c r="R36" s="226">
        <v>1.3606323263960349</v>
      </c>
      <c r="S36" s="226">
        <v>1.4933945561853419</v>
      </c>
      <c r="T36" s="226">
        <v>1.5035233184841419</v>
      </c>
      <c r="U36" s="226">
        <v>1.418963499130705</v>
      </c>
      <c r="V36" s="226">
        <v>1.361046090213093</v>
      </c>
      <c r="W36" s="226">
        <v>1.3838422626129909</v>
      </c>
      <c r="DA36" s="174" t="s">
        <v>508</v>
      </c>
    </row>
    <row r="37" spans="1:105" ht="12" customHeight="1" x14ac:dyDescent="0.25">
      <c r="A37" s="202" t="s">
        <v>94</v>
      </c>
      <c r="B37" s="226">
        <v>57.440888434998072</v>
      </c>
      <c r="C37" s="226">
        <v>58.666746924907827</v>
      </c>
      <c r="D37" s="226">
        <v>58.579663626777858</v>
      </c>
      <c r="E37" s="226">
        <v>58.667209279681657</v>
      </c>
      <c r="F37" s="226">
        <v>61.156088298776133</v>
      </c>
      <c r="G37" s="226">
        <v>60.644714195072737</v>
      </c>
      <c r="H37" s="226">
        <v>55.643819943937608</v>
      </c>
      <c r="I37" s="226">
        <v>58.084446608791538</v>
      </c>
      <c r="J37" s="226">
        <v>57.488871796063677</v>
      </c>
      <c r="K37" s="226">
        <v>42.229985372073678</v>
      </c>
      <c r="L37" s="226">
        <v>44.989033481276948</v>
      </c>
      <c r="M37" s="226">
        <v>49.028431020354887</v>
      </c>
      <c r="N37" s="226">
        <v>41.567213452109741</v>
      </c>
      <c r="O37" s="226">
        <v>38.020249900767922</v>
      </c>
      <c r="P37" s="226">
        <v>36.528304008956923</v>
      </c>
      <c r="Q37" s="226">
        <v>39.646562695538591</v>
      </c>
      <c r="R37" s="226">
        <v>39.900541434118608</v>
      </c>
      <c r="S37" s="226">
        <v>43.793793672675477</v>
      </c>
      <c r="T37" s="226">
        <v>44.090819615642808</v>
      </c>
      <c r="U37" s="226">
        <v>41.611103008651547</v>
      </c>
      <c r="V37" s="226">
        <v>39.912675057586277</v>
      </c>
      <c r="W37" s="226">
        <v>40.581172787454797</v>
      </c>
      <c r="DA37" s="174" t="s">
        <v>509</v>
      </c>
    </row>
    <row r="38" spans="1:105" ht="12" customHeight="1" x14ac:dyDescent="0.25">
      <c r="A38" s="202" t="s">
        <v>95</v>
      </c>
      <c r="B38" s="226">
        <v>1.404962454822495</v>
      </c>
      <c r="C38" s="226">
        <v>1.43494606406276</v>
      </c>
      <c r="D38" s="226">
        <v>1.4328160697738801</v>
      </c>
      <c r="E38" s="226">
        <v>1.434957372925066</v>
      </c>
      <c r="F38" s="226">
        <v>1.495833547923304</v>
      </c>
      <c r="G38" s="226">
        <v>1.483325708374742</v>
      </c>
      <c r="H38" s="226">
        <v>1.3610074633961069</v>
      </c>
      <c r="I38" s="226">
        <v>1.420703420819168</v>
      </c>
      <c r="J38" s="226">
        <v>1.4061360930197819</v>
      </c>
      <c r="K38" s="226">
        <v>1.032914802190223</v>
      </c>
      <c r="L38" s="226">
        <v>1.1003991171110521</v>
      </c>
      <c r="M38" s="226">
        <v>1.199199850127727</v>
      </c>
      <c r="N38" s="226">
        <v>1.0167038819027749</v>
      </c>
      <c r="O38" s="226">
        <v>0.92994772694012262</v>
      </c>
      <c r="P38" s="226">
        <v>0.8934558129093505</v>
      </c>
      <c r="Q38" s="226">
        <v>0.96972615792723926</v>
      </c>
      <c r="R38" s="226">
        <v>0.97593829359836326</v>
      </c>
      <c r="S38" s="226">
        <v>1.0711644186001721</v>
      </c>
      <c r="T38" s="226">
        <v>1.0784294576576641</v>
      </c>
      <c r="U38" s="226">
        <v>1.0177773886116741</v>
      </c>
      <c r="V38" s="226">
        <v>0.97623507322481939</v>
      </c>
      <c r="W38" s="226">
        <v>0.99258604266816597</v>
      </c>
      <c r="DA38" s="174" t="s">
        <v>510</v>
      </c>
    </row>
    <row r="39" spans="1:105" ht="12" customHeight="1" x14ac:dyDescent="0.25">
      <c r="A39" s="56" t="s">
        <v>96</v>
      </c>
      <c r="B39" s="262">
        <v>7.8600144988724194</v>
      </c>
      <c r="C39" s="262">
        <v>7.8527387343806936</v>
      </c>
      <c r="D39" s="262">
        <v>7.7316299981751353</v>
      </c>
      <c r="E39" s="262">
        <v>7.7216661567736153</v>
      </c>
      <c r="F39" s="262">
        <v>7.9560709947580177</v>
      </c>
      <c r="G39" s="262">
        <v>8.0311364059324699</v>
      </c>
      <c r="H39" s="262">
        <v>7.360669198298071</v>
      </c>
      <c r="I39" s="262">
        <v>8.465222347615537</v>
      </c>
      <c r="J39" s="262">
        <v>8.4674549211925516</v>
      </c>
      <c r="K39" s="262">
        <v>6.4614966050567944</v>
      </c>
      <c r="L39" s="262">
        <v>6.0799613107594652</v>
      </c>
      <c r="M39" s="262">
        <v>6.7675786915266656</v>
      </c>
      <c r="N39" s="262">
        <v>5.7171614119326692</v>
      </c>
      <c r="O39" s="262">
        <v>5.5589668661099143</v>
      </c>
      <c r="P39" s="262">
        <v>5.9058468480790998</v>
      </c>
      <c r="Q39" s="262">
        <v>6.4765517182786816</v>
      </c>
      <c r="R39" s="262">
        <v>6.384723156017361</v>
      </c>
      <c r="S39" s="262">
        <v>7.7439938811044531</v>
      </c>
      <c r="T39" s="262">
        <v>8.5419365740712596</v>
      </c>
      <c r="U39" s="262">
        <v>7.8166283134668886</v>
      </c>
      <c r="V39" s="262">
        <v>7.7261228615456892</v>
      </c>
      <c r="W39" s="262">
        <v>8.3639301191414734</v>
      </c>
      <c r="DA39" s="68" t="s">
        <v>511</v>
      </c>
    </row>
    <row r="40" spans="1:105" ht="12" customHeight="1" x14ac:dyDescent="0.25">
      <c r="A40" s="37" t="s">
        <v>160</v>
      </c>
      <c r="B40" s="228">
        <v>0.2407418388580827</v>
      </c>
      <c r="C40" s="228">
        <v>0.20343639884926759</v>
      </c>
      <c r="D40" s="228">
        <v>0.14886495685483009</v>
      </c>
      <c r="E40" s="228">
        <v>0.1748098144277945</v>
      </c>
      <c r="F40" s="228">
        <v>0.1150556006497844</v>
      </c>
      <c r="G40" s="228">
        <v>0.1266945722936634</v>
      </c>
      <c r="H40" s="228">
        <v>9.4158643428911892E-2</v>
      </c>
      <c r="I40" s="228">
        <v>0.1134954155703996</v>
      </c>
      <c r="J40" s="228">
        <v>0.1117597112824337</v>
      </c>
      <c r="K40" s="228">
        <v>7.0629273126656109E-2</v>
      </c>
      <c r="L40" s="228">
        <v>8.1785215130463218E-2</v>
      </c>
      <c r="M40" s="228">
        <v>7.3750895958247797E-2</v>
      </c>
      <c r="N40" s="228">
        <v>5.1592570443902711E-2</v>
      </c>
      <c r="O40" s="228">
        <v>4.7800902039022992E-2</v>
      </c>
      <c r="P40" s="228">
        <v>3.3909068409126122E-2</v>
      </c>
      <c r="Q40" s="228">
        <v>3.260200500922035E-2</v>
      </c>
      <c r="R40" s="228">
        <v>4.4262137109896071E-2</v>
      </c>
      <c r="S40" s="228">
        <v>6.8748355177297854E-2</v>
      </c>
      <c r="T40" s="228">
        <v>4.4794135542332907E-2</v>
      </c>
      <c r="U40" s="228">
        <v>4.845145117487893E-2</v>
      </c>
      <c r="V40" s="228">
        <v>4.5666870158393519E-2</v>
      </c>
      <c r="W40" s="228">
        <v>4.2869896628655042E-2</v>
      </c>
      <c r="DA40" s="69" t="s">
        <v>512</v>
      </c>
    </row>
    <row r="41" spans="1:105" ht="12" customHeight="1" x14ac:dyDescent="0.25">
      <c r="A41" s="37" t="s">
        <v>162</v>
      </c>
      <c r="B41" s="228">
        <v>3.2549313083600659</v>
      </c>
      <c r="C41" s="228">
        <v>3.0694469812141278</v>
      </c>
      <c r="D41" s="228">
        <v>2.9862091367656691</v>
      </c>
      <c r="E41" s="228">
        <v>2.8447377975563271</v>
      </c>
      <c r="F41" s="228">
        <v>2.8485009163432302</v>
      </c>
      <c r="G41" s="228">
        <v>2.9004095209577061</v>
      </c>
      <c r="H41" s="228">
        <v>2.6268231359590928</v>
      </c>
      <c r="I41" s="228">
        <v>3.7802716595265689</v>
      </c>
      <c r="J41" s="228">
        <v>3.955117361536173</v>
      </c>
      <c r="K41" s="228">
        <v>3.402619321387343</v>
      </c>
      <c r="L41" s="228">
        <v>2.4627657812509112</v>
      </c>
      <c r="M41" s="228">
        <v>2.8867014887100999</v>
      </c>
      <c r="N41" s="228">
        <v>2.502340864940702</v>
      </c>
      <c r="O41" s="228">
        <v>2.768590075045855</v>
      </c>
      <c r="P41" s="228">
        <v>2.9522934194921699</v>
      </c>
      <c r="Q41" s="228">
        <v>3.1424244927403349</v>
      </c>
      <c r="R41" s="228">
        <v>2.8311269292714272</v>
      </c>
      <c r="S41" s="228">
        <v>2.2367386997914109</v>
      </c>
      <c r="T41" s="228">
        <v>2.6838554803259709</v>
      </c>
      <c r="U41" s="228">
        <v>2.713948306013358</v>
      </c>
      <c r="V41" s="228">
        <v>2.8477630404811451</v>
      </c>
      <c r="W41" s="228">
        <v>3.3451119077325551</v>
      </c>
      <c r="DA41" s="69" t="s">
        <v>513</v>
      </c>
    </row>
    <row r="42" spans="1:105" ht="12" customHeight="1" x14ac:dyDescent="0.25">
      <c r="A42" s="37" t="s">
        <v>97</v>
      </c>
      <c r="B42" s="228">
        <v>2.758294992092093E-3</v>
      </c>
      <c r="C42" s="228">
        <v>3.8052328521317228E-3</v>
      </c>
      <c r="D42" s="228">
        <v>4.4433283607499098E-3</v>
      </c>
      <c r="E42" s="228">
        <v>4.8349565266503167E-3</v>
      </c>
      <c r="F42" s="228">
        <v>5.643911495518939E-3</v>
      </c>
      <c r="G42" s="228">
        <v>6.2142512772147107E-2</v>
      </c>
      <c r="H42" s="228">
        <v>5.6179922185469619E-2</v>
      </c>
      <c r="I42" s="228">
        <v>5.9219884863011753E-2</v>
      </c>
      <c r="J42" s="228">
        <v>5.7192607883764082E-2</v>
      </c>
      <c r="K42" s="228">
        <v>5.7982247811491597E-2</v>
      </c>
      <c r="L42" s="228">
        <v>5.8004333661626301E-2</v>
      </c>
      <c r="M42" s="228">
        <v>5.6687078684748732E-2</v>
      </c>
      <c r="N42" s="228">
        <v>3.5659751049156377E-2</v>
      </c>
      <c r="O42" s="228">
        <v>2.67538309155042E-2</v>
      </c>
      <c r="P42" s="228">
        <v>1.819253913445305E-2</v>
      </c>
      <c r="Q42" s="228">
        <v>1.92745432168029E-2</v>
      </c>
      <c r="R42" s="228">
        <v>2.175355902033671E-2</v>
      </c>
      <c r="S42" s="228">
        <v>5.3287878077194373E-2</v>
      </c>
      <c r="T42" s="228">
        <v>8.8208112551449003E-2</v>
      </c>
      <c r="U42" s="228">
        <v>3.9823671007271681E-2</v>
      </c>
      <c r="V42" s="228">
        <v>3.5787068636865288E-2</v>
      </c>
      <c r="W42" s="228">
        <v>3.6951851201783042E-2</v>
      </c>
      <c r="DA42" s="69" t="s">
        <v>514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0.48034203369517481</v>
      </c>
      <c r="Q43" s="228">
        <v>0.64954714517804268</v>
      </c>
      <c r="R43" s="228">
        <v>0.81077038425898973</v>
      </c>
      <c r="S43" s="228">
        <v>2.297443011437998</v>
      </c>
      <c r="T43" s="228">
        <v>2.8898288234784109</v>
      </c>
      <c r="U43" s="228">
        <v>2.3020055180344019</v>
      </c>
      <c r="V43" s="228">
        <v>2.2666027840615701</v>
      </c>
      <c r="W43" s="228">
        <v>2.5411497901015312</v>
      </c>
      <c r="DA43" s="69" t="s">
        <v>515</v>
      </c>
    </row>
    <row r="44" spans="1:105" ht="12" customHeight="1" x14ac:dyDescent="0.25">
      <c r="A44" s="37" t="s">
        <v>38</v>
      </c>
      <c r="B44" s="228">
        <v>4.3615830566621776</v>
      </c>
      <c r="C44" s="228">
        <v>4.5760501214651663</v>
      </c>
      <c r="D44" s="228">
        <v>4.5921125761938857</v>
      </c>
      <c r="E44" s="228">
        <v>4.6972835882628434</v>
      </c>
      <c r="F44" s="228">
        <v>4.9868705662694852</v>
      </c>
      <c r="G44" s="228">
        <v>4.9418897999089522</v>
      </c>
      <c r="H44" s="228">
        <v>4.5835074967245966</v>
      </c>
      <c r="I44" s="228">
        <v>4.5122353876555561</v>
      </c>
      <c r="J44" s="228">
        <v>4.3433852404901812</v>
      </c>
      <c r="K44" s="228">
        <v>2.9302657627313038</v>
      </c>
      <c r="L44" s="228">
        <v>3.477405980716465</v>
      </c>
      <c r="M44" s="228">
        <v>3.7504392281735699</v>
      </c>
      <c r="N44" s="228">
        <v>3.1275682254989081</v>
      </c>
      <c r="O44" s="228">
        <v>2.715822058109532</v>
      </c>
      <c r="P44" s="228">
        <v>2.4211097873481768</v>
      </c>
      <c r="Q44" s="228">
        <v>2.6327035321342809</v>
      </c>
      <c r="R44" s="228">
        <v>2.67681014635671</v>
      </c>
      <c r="S44" s="228">
        <v>3.0877759366205519</v>
      </c>
      <c r="T44" s="228">
        <v>2.8352500221730952</v>
      </c>
      <c r="U44" s="228">
        <v>2.7123993672369791</v>
      </c>
      <c r="V44" s="228">
        <v>2.530303098207717</v>
      </c>
      <c r="W44" s="228">
        <v>2.3978466734769488</v>
      </c>
      <c r="DA44" s="69" t="s">
        <v>516</v>
      </c>
    </row>
    <row r="45" spans="1:105" ht="12" customHeight="1" x14ac:dyDescent="0.25">
      <c r="A45" s="57" t="s">
        <v>517</v>
      </c>
      <c r="B45" s="263">
        <v>2996.7797862699658</v>
      </c>
      <c r="C45" s="263">
        <v>3081.3651203872892</v>
      </c>
      <c r="D45" s="263">
        <v>3081.6955428972092</v>
      </c>
      <c r="E45" s="263">
        <v>3086.7258454477028</v>
      </c>
      <c r="F45" s="263">
        <v>3230.1358419103121</v>
      </c>
      <c r="G45" s="263">
        <v>3192.7446988114648</v>
      </c>
      <c r="H45" s="263">
        <v>2935.6290435895021</v>
      </c>
      <c r="I45" s="263">
        <v>3013.9279665240661</v>
      </c>
      <c r="J45" s="263">
        <v>2971.6493866947012</v>
      </c>
      <c r="K45" s="263">
        <v>2173.079439260222</v>
      </c>
      <c r="L45" s="263">
        <v>2372.3667086730889</v>
      </c>
      <c r="M45" s="263">
        <v>2570.9433957029942</v>
      </c>
      <c r="N45" s="263">
        <v>2183.675114450527</v>
      </c>
      <c r="O45" s="263">
        <v>1974.0282079489659</v>
      </c>
      <c r="P45" s="263">
        <v>1881.6189607143699</v>
      </c>
      <c r="Q45" s="263">
        <v>2043.85671315544</v>
      </c>
      <c r="R45" s="263">
        <v>2073.9697906160982</v>
      </c>
      <c r="S45" s="263">
        <v>2311.5881724551509</v>
      </c>
      <c r="T45" s="263">
        <v>2311.2285567493091</v>
      </c>
      <c r="U45" s="263">
        <v>2170.988152540112</v>
      </c>
      <c r="V45" s="263">
        <v>2070.0335869695332</v>
      </c>
      <c r="W45" s="263">
        <v>2085.5602717964139</v>
      </c>
      <c r="DA45" s="70" t="s">
        <v>518</v>
      </c>
    </row>
    <row r="46" spans="1:105" ht="12" customHeight="1" x14ac:dyDescent="0.25">
      <c r="A46" s="57" t="s">
        <v>519</v>
      </c>
      <c r="B46" s="296">
        <v>434.99540862733119</v>
      </c>
      <c r="C46" s="296">
        <v>429.41791542310273</v>
      </c>
      <c r="D46" s="296">
        <v>420.88004526085979</v>
      </c>
      <c r="E46" s="296">
        <v>421.07744124198422</v>
      </c>
      <c r="F46" s="296">
        <v>432.22039219009957</v>
      </c>
      <c r="G46" s="296">
        <v>433.20444001629892</v>
      </c>
      <c r="H46" s="296">
        <v>398.88358852401331</v>
      </c>
      <c r="I46" s="296">
        <v>456.3784495868087</v>
      </c>
      <c r="J46" s="296">
        <v>458.759533260198</v>
      </c>
      <c r="K46" s="296">
        <v>348.20422727106529</v>
      </c>
      <c r="L46" s="296">
        <v>325.37584261848667</v>
      </c>
      <c r="M46" s="296">
        <v>365.04702442481567</v>
      </c>
      <c r="N46" s="296">
        <v>307.04380186378307</v>
      </c>
      <c r="O46" s="296">
        <v>299.04093354712182</v>
      </c>
      <c r="P46" s="296">
        <v>299.03840465325783</v>
      </c>
      <c r="Q46" s="296">
        <v>322.04771465045587</v>
      </c>
      <c r="R46" s="296">
        <v>309.55563611711369</v>
      </c>
      <c r="S46" s="296">
        <v>316.78380249620187</v>
      </c>
      <c r="T46" s="296">
        <v>331.82825202809619</v>
      </c>
      <c r="U46" s="296">
        <v>319.38381557479869</v>
      </c>
      <c r="V46" s="296">
        <v>313.97569552250349</v>
      </c>
      <c r="W46" s="296">
        <v>336.27848403021449</v>
      </c>
      <c r="DA46" s="70" t="s">
        <v>520</v>
      </c>
    </row>
    <row r="47" spans="1:105" ht="12" customHeight="1" x14ac:dyDescent="0.25">
      <c r="A47" s="60" t="s">
        <v>521</v>
      </c>
      <c r="B47" s="264">
        <v>230.08315737212379</v>
      </c>
      <c r="C47" s="264">
        <v>205.59702134852489</v>
      </c>
      <c r="D47" s="264">
        <v>194.40593177639599</v>
      </c>
      <c r="E47" s="264">
        <v>187.9045477473741</v>
      </c>
      <c r="F47" s="264">
        <v>184.11616001987059</v>
      </c>
      <c r="G47" s="264">
        <v>184.37589256323511</v>
      </c>
      <c r="H47" s="264">
        <v>171.436997028467</v>
      </c>
      <c r="I47" s="264">
        <v>229.1259662583754</v>
      </c>
      <c r="J47" s="264">
        <v>240.3339509153636</v>
      </c>
      <c r="K47" s="264">
        <v>199.3255725867437</v>
      </c>
      <c r="L47" s="264">
        <v>145.6807716266795</v>
      </c>
      <c r="M47" s="264">
        <v>169.34853790538239</v>
      </c>
      <c r="N47" s="264">
        <v>142.26555106226999</v>
      </c>
      <c r="O47" s="264">
        <v>156.39352663322521</v>
      </c>
      <c r="P47" s="264">
        <v>165.317712283134</v>
      </c>
      <c r="Q47" s="264">
        <v>175.48528343578411</v>
      </c>
      <c r="R47" s="264">
        <v>159.657972966367</v>
      </c>
      <c r="S47" s="264">
        <v>132.31361463941349</v>
      </c>
      <c r="T47" s="264">
        <v>160.28227103166239</v>
      </c>
      <c r="U47" s="264">
        <v>161.288237493552</v>
      </c>
      <c r="V47" s="264">
        <v>166.12931396103309</v>
      </c>
      <c r="W47" s="264">
        <v>195.914650361903</v>
      </c>
      <c r="DA47" s="72" t="s">
        <v>522</v>
      </c>
    </row>
    <row r="48" spans="1:105" ht="12" customHeight="1" x14ac:dyDescent="0.25">
      <c r="A48" s="59" t="s">
        <v>33</v>
      </c>
      <c r="B48" s="299">
        <v>25.962713076773301</v>
      </c>
      <c r="C48" s="299">
        <v>7.3770762162264782</v>
      </c>
      <c r="D48" s="299">
        <v>6.0107062531840709</v>
      </c>
      <c r="E48" s="299">
        <v>6.1355483865366693</v>
      </c>
      <c r="F48" s="299">
        <v>5.5756393573255352</v>
      </c>
      <c r="G48" s="299">
        <v>5.6319574823512983</v>
      </c>
      <c r="H48" s="299">
        <v>5.3301510008533359</v>
      </c>
      <c r="I48" s="299">
        <v>5.9923227489648188</v>
      </c>
      <c r="J48" s="299">
        <v>8.0630298654521688</v>
      </c>
      <c r="K48" s="299">
        <v>5.2004275541896128</v>
      </c>
      <c r="L48" s="299">
        <v>6.0031083133182808</v>
      </c>
      <c r="M48" s="299">
        <v>9.0094271847624334</v>
      </c>
      <c r="N48" s="299">
        <v>5.5863739591663908</v>
      </c>
      <c r="O48" s="299">
        <v>5.1948512230975412</v>
      </c>
      <c r="P48" s="299">
        <v>4.9101723698639681</v>
      </c>
      <c r="Q48" s="299">
        <v>5.0805402511690101</v>
      </c>
      <c r="R48" s="299">
        <v>4.7223892956126683</v>
      </c>
      <c r="S48" s="299">
        <v>5.0109195882284707</v>
      </c>
      <c r="T48" s="299">
        <v>4.3293680780224513</v>
      </c>
      <c r="U48" s="299">
        <v>2.679995844372324</v>
      </c>
      <c r="V48" s="299">
        <v>2.4990416171325851</v>
      </c>
      <c r="W48" s="299">
        <v>3.3136541207647059</v>
      </c>
      <c r="DA48" s="71" t="s">
        <v>523</v>
      </c>
    </row>
    <row r="49" spans="1:105" ht="12" customHeight="1" x14ac:dyDescent="0.25">
      <c r="A49" s="59" t="s">
        <v>160</v>
      </c>
      <c r="B49" s="299">
        <v>10.30545456967354</v>
      </c>
      <c r="C49" s="299">
        <v>8.8480897079102299</v>
      </c>
      <c r="D49" s="299">
        <v>6.5665483102594191</v>
      </c>
      <c r="E49" s="299">
        <v>7.4837092611137281</v>
      </c>
      <c r="F49" s="299">
        <v>5.8963682040834859</v>
      </c>
      <c r="G49" s="299">
        <v>6.5137256193481523</v>
      </c>
      <c r="H49" s="299">
        <v>4.7447934565075718</v>
      </c>
      <c r="I49" s="299">
        <v>5.8575797583241886</v>
      </c>
      <c r="J49" s="299">
        <v>5.6356400858916036</v>
      </c>
      <c r="K49" s="299">
        <v>3.6723190750660222</v>
      </c>
      <c r="L49" s="299">
        <v>4.2504529163385252</v>
      </c>
      <c r="M49" s="299">
        <v>3.7736277982851179</v>
      </c>
      <c r="N49" s="299">
        <v>2.6604325457053331</v>
      </c>
      <c r="O49" s="299">
        <v>2.502409154351513</v>
      </c>
      <c r="P49" s="299">
        <v>1.7767242459975039</v>
      </c>
      <c r="Q49" s="299">
        <v>1.7061511756467109</v>
      </c>
      <c r="R49" s="299">
        <v>2.318483142875928</v>
      </c>
      <c r="S49" s="299">
        <v>3.7548972983705888</v>
      </c>
      <c r="T49" s="299">
        <v>2.7218650347896629</v>
      </c>
      <c r="U49" s="299">
        <v>2.8049430300268972</v>
      </c>
      <c r="V49" s="299">
        <v>2.5731503788623749</v>
      </c>
      <c r="W49" s="299">
        <v>2.5226727843423591</v>
      </c>
      <c r="DA49" s="71" t="s">
        <v>524</v>
      </c>
    </row>
    <row r="50" spans="1:105" ht="12" customHeight="1" x14ac:dyDescent="0.25">
      <c r="A50" s="59" t="s">
        <v>70</v>
      </c>
      <c r="B50" s="299">
        <v>37.885480962566028</v>
      </c>
      <c r="C50" s="299">
        <v>35.417520223818322</v>
      </c>
      <c r="D50" s="299">
        <v>30.773135597974179</v>
      </c>
      <c r="E50" s="299">
        <v>30.363940163374458</v>
      </c>
      <c r="F50" s="299">
        <v>27.74149709226301</v>
      </c>
      <c r="G50" s="299">
        <v>24.022811331863259</v>
      </c>
      <c r="H50" s="299">
        <v>28.906710975297859</v>
      </c>
      <c r="I50" s="299">
        <v>20.974885691298081</v>
      </c>
      <c r="J50" s="299">
        <v>22.76008992742193</v>
      </c>
      <c r="K50" s="299">
        <v>16.406511085326539</v>
      </c>
      <c r="L50" s="299">
        <v>6.2247435562296376</v>
      </c>
      <c r="M50" s="299">
        <v>8.4988680700701167</v>
      </c>
      <c r="N50" s="299">
        <v>2.3252667041046471</v>
      </c>
      <c r="O50" s="299">
        <v>2.6128482325325391</v>
      </c>
      <c r="P50" s="299">
        <v>2.6181005138098978</v>
      </c>
      <c r="Q50" s="299">
        <v>2.1616816161279142</v>
      </c>
      <c r="R50" s="299">
        <v>1.7656322342936071</v>
      </c>
      <c r="S50" s="299">
        <v>2.251564734881748</v>
      </c>
      <c r="T50" s="299">
        <v>2.2377264057727571</v>
      </c>
      <c r="U50" s="299">
        <v>2.0246951787191589</v>
      </c>
      <c r="V50" s="299">
        <v>1.468681474441341</v>
      </c>
      <c r="W50" s="299">
        <v>1.7665787028128761</v>
      </c>
      <c r="DA50" s="71" t="s">
        <v>525</v>
      </c>
    </row>
    <row r="51" spans="1:105" ht="12" customHeight="1" x14ac:dyDescent="0.25">
      <c r="A51" s="59" t="s">
        <v>162</v>
      </c>
      <c r="B51" s="299">
        <v>155.92950876311099</v>
      </c>
      <c r="C51" s="299">
        <v>153.9543352005698</v>
      </c>
      <c r="D51" s="299">
        <v>151.05554161497841</v>
      </c>
      <c r="E51" s="299">
        <v>143.92134993634929</v>
      </c>
      <c r="F51" s="299">
        <v>144.90265536619859</v>
      </c>
      <c r="G51" s="299">
        <v>148.20739812967241</v>
      </c>
      <c r="H51" s="299">
        <v>132.45534159580819</v>
      </c>
      <c r="I51" s="299">
        <v>196.3011780597883</v>
      </c>
      <c r="J51" s="299">
        <v>203.8751910365979</v>
      </c>
      <c r="K51" s="299">
        <v>174.0463148721615</v>
      </c>
      <c r="L51" s="299">
        <v>129.20246684079311</v>
      </c>
      <c r="M51" s="299">
        <v>148.06661485226471</v>
      </c>
      <c r="N51" s="299">
        <v>131.69347785329359</v>
      </c>
      <c r="O51" s="299">
        <v>146.08341802324361</v>
      </c>
      <c r="P51" s="299">
        <v>156.01271515346261</v>
      </c>
      <c r="Q51" s="299">
        <v>166.5369103928405</v>
      </c>
      <c r="R51" s="299">
        <v>150.85146829358479</v>
      </c>
      <c r="S51" s="299">
        <v>121.29623301793271</v>
      </c>
      <c r="T51" s="299">
        <v>150.99331151307749</v>
      </c>
      <c r="U51" s="299">
        <v>153.77860344043361</v>
      </c>
      <c r="V51" s="299">
        <v>159.58844049059681</v>
      </c>
      <c r="W51" s="299">
        <v>188.31174475398299</v>
      </c>
      <c r="DA51" s="71" t="s">
        <v>526</v>
      </c>
    </row>
    <row r="52" spans="1:105" ht="12" customHeight="1" x14ac:dyDescent="0.25">
      <c r="A52" s="60" t="s">
        <v>527</v>
      </c>
      <c r="B52" s="264">
        <v>204.91225125520731</v>
      </c>
      <c r="C52" s="264">
        <v>223.82089407457789</v>
      </c>
      <c r="D52" s="264">
        <v>226.47411348446369</v>
      </c>
      <c r="E52" s="264">
        <v>233.17289349461009</v>
      </c>
      <c r="F52" s="264">
        <v>248.10423217022901</v>
      </c>
      <c r="G52" s="264">
        <v>248.82854745306369</v>
      </c>
      <c r="H52" s="264">
        <v>227.4465914955463</v>
      </c>
      <c r="I52" s="264">
        <v>227.2524833284333</v>
      </c>
      <c r="J52" s="264">
        <v>218.4255823448344</v>
      </c>
      <c r="K52" s="264">
        <v>148.87865468432159</v>
      </c>
      <c r="L52" s="264">
        <v>179.69507099180731</v>
      </c>
      <c r="M52" s="264">
        <v>195.6984865194334</v>
      </c>
      <c r="N52" s="264">
        <v>164.77825080151311</v>
      </c>
      <c r="O52" s="264">
        <v>142.64740691389659</v>
      </c>
      <c r="P52" s="264">
        <v>133.7206923701238</v>
      </c>
      <c r="Q52" s="264">
        <v>146.5624312146717</v>
      </c>
      <c r="R52" s="264">
        <v>149.89766315074669</v>
      </c>
      <c r="S52" s="264">
        <v>184.47018785678841</v>
      </c>
      <c r="T52" s="264">
        <v>171.5459809964338</v>
      </c>
      <c r="U52" s="264">
        <v>158.09557808124671</v>
      </c>
      <c r="V52" s="264">
        <v>147.84638156147039</v>
      </c>
      <c r="W52" s="264">
        <v>140.36383366831151</v>
      </c>
      <c r="DA52" s="72" t="s">
        <v>528</v>
      </c>
    </row>
    <row r="53" spans="1:105" ht="12" customHeight="1" x14ac:dyDescent="0.25">
      <c r="A53" s="57" t="s">
        <v>529</v>
      </c>
      <c r="B53" s="296">
        <f t="shared" ref="B53:W53" si="0">B54+B58+B69</f>
        <v>145.59046554093038</v>
      </c>
      <c r="C53" s="296">
        <f t="shared" si="0"/>
        <v>142.98849354932477</v>
      </c>
      <c r="D53" s="296">
        <f t="shared" si="0"/>
        <v>145.6792146750999</v>
      </c>
      <c r="E53" s="296">
        <f t="shared" si="0"/>
        <v>145.00558722436921</v>
      </c>
      <c r="F53" s="296">
        <f t="shared" si="0"/>
        <v>144.96218111060745</v>
      </c>
      <c r="G53" s="296">
        <f t="shared" si="0"/>
        <v>147.88003140243347</v>
      </c>
      <c r="H53" s="296">
        <f t="shared" si="0"/>
        <v>125.94604076645615</v>
      </c>
      <c r="I53" s="296">
        <f t="shared" si="0"/>
        <v>140.94730949409671</v>
      </c>
      <c r="J53" s="296">
        <f t="shared" si="0"/>
        <v>144.27088888608057</v>
      </c>
      <c r="K53" s="296">
        <f t="shared" si="0"/>
        <v>103.45848820696119</v>
      </c>
      <c r="L53" s="296">
        <f t="shared" si="0"/>
        <v>100.68890044052696</v>
      </c>
      <c r="M53" s="296">
        <f t="shared" si="0"/>
        <v>113.62181521029416</v>
      </c>
      <c r="N53" s="296">
        <f t="shared" si="0"/>
        <v>92.770970085175634</v>
      </c>
      <c r="O53" s="296">
        <f t="shared" si="0"/>
        <v>89.323519399531847</v>
      </c>
      <c r="P53" s="296">
        <f t="shared" si="0"/>
        <v>87.304785506226281</v>
      </c>
      <c r="Q53" s="296">
        <f t="shared" si="0"/>
        <v>95.79559986071375</v>
      </c>
      <c r="R53" s="296">
        <f t="shared" si="0"/>
        <v>94.627310697205587</v>
      </c>
      <c r="S53" s="296">
        <f t="shared" si="0"/>
        <v>92.094290091361302</v>
      </c>
      <c r="T53" s="296">
        <f t="shared" si="0"/>
        <v>94.99808828105941</v>
      </c>
      <c r="U53" s="296">
        <f t="shared" si="0"/>
        <v>92.886126935209347</v>
      </c>
      <c r="V53" s="296">
        <f t="shared" si="0"/>
        <v>94.081971172292029</v>
      </c>
      <c r="W53" s="296">
        <f t="shared" si="0"/>
        <v>96.654069534392363</v>
      </c>
      <c r="DA53" s="70"/>
    </row>
    <row r="54" spans="1:105" ht="12" customHeight="1" x14ac:dyDescent="0.25">
      <c r="A54" s="60" t="s">
        <v>530</v>
      </c>
      <c r="B54" s="264">
        <v>21.314554071477861</v>
      </c>
      <c r="C54" s="264">
        <v>20.165979076682738</v>
      </c>
      <c r="D54" s="264">
        <v>20.11461672487566</v>
      </c>
      <c r="E54" s="264">
        <v>19.211017371873119</v>
      </c>
      <c r="F54" s="264">
        <v>19.087348615014768</v>
      </c>
      <c r="G54" s="264">
        <v>18.346312999446109</v>
      </c>
      <c r="H54" s="264">
        <v>15.877625481960569</v>
      </c>
      <c r="I54" s="264">
        <v>17.05867572924134</v>
      </c>
      <c r="J54" s="264">
        <v>18.076813322947299</v>
      </c>
      <c r="K54" s="264">
        <v>14.731081193983581</v>
      </c>
      <c r="L54" s="264">
        <v>14.556444802228301</v>
      </c>
      <c r="M54" s="264">
        <v>15.753561002599071</v>
      </c>
      <c r="N54" s="264">
        <v>13.64716538776131</v>
      </c>
      <c r="O54" s="264">
        <v>13.38277230244522</v>
      </c>
      <c r="P54" s="264">
        <v>12.73929948633768</v>
      </c>
      <c r="Q54" s="264">
        <v>13.606682033827781</v>
      </c>
      <c r="R54" s="264">
        <v>13.995118504630019</v>
      </c>
      <c r="S54" s="264">
        <v>12.076117269023049</v>
      </c>
      <c r="T54" s="264">
        <v>13.5280533186267</v>
      </c>
      <c r="U54" s="264">
        <v>13.39041345996808</v>
      </c>
      <c r="V54" s="264">
        <v>13.966647413708239</v>
      </c>
      <c r="W54" s="264">
        <v>15.18913531374865</v>
      </c>
      <c r="DA54" s="72" t="s">
        <v>531</v>
      </c>
    </row>
    <row r="55" spans="1:105" ht="12" customHeight="1" x14ac:dyDescent="0.25">
      <c r="A55" s="59" t="s">
        <v>33</v>
      </c>
      <c r="B55" s="232">
        <v>3.397009162547703</v>
      </c>
      <c r="C55" s="232">
        <v>1.4253518749614991</v>
      </c>
      <c r="D55" s="232">
        <v>1.181248847784091</v>
      </c>
      <c r="E55" s="232">
        <v>1.23234830167875</v>
      </c>
      <c r="F55" s="232">
        <v>1.143427135850323</v>
      </c>
      <c r="G55" s="232">
        <v>0.98499696529503744</v>
      </c>
      <c r="H55" s="232">
        <v>1.0151972246670251</v>
      </c>
      <c r="I55" s="232">
        <v>0.96169059823936243</v>
      </c>
      <c r="J55" s="232">
        <v>1.1772486549940939</v>
      </c>
      <c r="K55" s="232">
        <v>0.65128130860168443</v>
      </c>
      <c r="L55" s="232">
        <v>0.68517405106343299</v>
      </c>
      <c r="M55" s="232">
        <v>0.74990940025015052</v>
      </c>
      <c r="N55" s="232">
        <v>0.47269390280182633</v>
      </c>
      <c r="O55" s="232">
        <v>0.38983928949457258</v>
      </c>
      <c r="P55" s="232">
        <v>0.36972428032314841</v>
      </c>
      <c r="Q55" s="232">
        <v>0.35379573996153679</v>
      </c>
      <c r="R55" s="232">
        <v>0.35836997109369118</v>
      </c>
      <c r="S55" s="232">
        <v>0.3620541005222091</v>
      </c>
      <c r="T55" s="232">
        <v>0.34755262879314069</v>
      </c>
      <c r="U55" s="232">
        <v>0.31088168459502868</v>
      </c>
      <c r="V55" s="232">
        <v>0.28353503620306242</v>
      </c>
      <c r="W55" s="232">
        <v>0.33700748936047231</v>
      </c>
      <c r="DA55" s="71" t="s">
        <v>532</v>
      </c>
    </row>
    <row r="56" spans="1:105" ht="12" customHeight="1" x14ac:dyDescent="0.25">
      <c r="A56" s="59" t="s">
        <v>160</v>
      </c>
      <c r="B56" s="232">
        <v>1.6589857970538391</v>
      </c>
      <c r="C56" s="232">
        <v>1.442803121825623</v>
      </c>
      <c r="D56" s="232">
        <v>1.1424694963024</v>
      </c>
      <c r="E56" s="232">
        <v>1.3184050642954941</v>
      </c>
      <c r="F56" s="232">
        <v>0.79530677649558823</v>
      </c>
      <c r="G56" s="232">
        <v>0.82253924475382201</v>
      </c>
      <c r="H56" s="232">
        <v>0.58317178930259439</v>
      </c>
      <c r="I56" s="232">
        <v>0.8040191061237425</v>
      </c>
      <c r="J56" s="232">
        <v>0.74385491086130406</v>
      </c>
      <c r="K56" s="232">
        <v>0.54029780939063543</v>
      </c>
      <c r="L56" s="232">
        <v>0.61482049065015154</v>
      </c>
      <c r="M56" s="232">
        <v>0.48622081626384772</v>
      </c>
      <c r="N56" s="232">
        <v>0.33668136382373681</v>
      </c>
      <c r="O56" s="232">
        <v>0.33303046342839049</v>
      </c>
      <c r="P56" s="232">
        <v>0.18704384656021861</v>
      </c>
      <c r="Q56" s="232">
        <v>0.20398399065145281</v>
      </c>
      <c r="R56" s="232">
        <v>0.27927644658878792</v>
      </c>
      <c r="S56" s="232">
        <v>0.36992377337940602</v>
      </c>
      <c r="T56" s="232">
        <v>0.34463768320809979</v>
      </c>
      <c r="U56" s="232">
        <v>0.33178302144196159</v>
      </c>
      <c r="V56" s="232">
        <v>0.30830310758645318</v>
      </c>
      <c r="W56" s="232">
        <v>0.29149931992137579</v>
      </c>
      <c r="DA56" s="71" t="s">
        <v>533</v>
      </c>
    </row>
    <row r="57" spans="1:105" ht="12" customHeight="1" x14ac:dyDescent="0.25">
      <c r="A57" s="59" t="s">
        <v>162</v>
      </c>
      <c r="B57" s="232">
        <v>16.25855911187632</v>
      </c>
      <c r="C57" s="232">
        <v>17.297824079895619</v>
      </c>
      <c r="D57" s="232">
        <v>17.790898380789169</v>
      </c>
      <c r="E57" s="232">
        <v>16.660264005898881</v>
      </c>
      <c r="F57" s="232">
        <v>17.148614702668858</v>
      </c>
      <c r="G57" s="232">
        <v>16.53877678939725</v>
      </c>
      <c r="H57" s="232">
        <v>14.279256467990949</v>
      </c>
      <c r="I57" s="232">
        <v>15.29296602487824</v>
      </c>
      <c r="J57" s="232">
        <v>16.155709757091891</v>
      </c>
      <c r="K57" s="232">
        <v>13.53950207599126</v>
      </c>
      <c r="L57" s="232">
        <v>13.256450260514709</v>
      </c>
      <c r="M57" s="232">
        <v>14.51743078608507</v>
      </c>
      <c r="N57" s="232">
        <v>12.83779012113575</v>
      </c>
      <c r="O57" s="232">
        <v>12.659902549522259</v>
      </c>
      <c r="P57" s="232">
        <v>12.18253135945432</v>
      </c>
      <c r="Q57" s="232">
        <v>13.04890230321479</v>
      </c>
      <c r="R57" s="232">
        <v>13.35747208694754</v>
      </c>
      <c r="S57" s="232">
        <v>11.344139395121431</v>
      </c>
      <c r="T57" s="232">
        <v>12.835863006625461</v>
      </c>
      <c r="U57" s="232">
        <v>12.74774875393109</v>
      </c>
      <c r="V57" s="232">
        <v>13.374809269918719</v>
      </c>
      <c r="W57" s="232">
        <v>14.5606285044668</v>
      </c>
      <c r="DA57" s="71" t="s">
        <v>534</v>
      </c>
    </row>
    <row r="58" spans="1:105" ht="12" customHeight="1" x14ac:dyDescent="0.25">
      <c r="A58" s="60" t="s">
        <v>535</v>
      </c>
      <c r="B58" s="264">
        <v>95.720834067277792</v>
      </c>
      <c r="C58" s="264">
        <v>92.076983160010002</v>
      </c>
      <c r="D58" s="264">
        <v>94.899944890017224</v>
      </c>
      <c r="E58" s="264">
        <v>94.548845113379329</v>
      </c>
      <c r="F58" s="264">
        <v>92.596740889995019</v>
      </c>
      <c r="G58" s="264">
        <v>96.66842695109213</v>
      </c>
      <c r="H58" s="264">
        <v>79.947865144521529</v>
      </c>
      <c r="I58" s="264">
        <v>93.136084517848175</v>
      </c>
      <c r="J58" s="264">
        <v>96.58725382265952</v>
      </c>
      <c r="K58" s="264">
        <v>68.711052937168674</v>
      </c>
      <c r="L58" s="264">
        <v>63.001504351556747</v>
      </c>
      <c r="M58" s="264">
        <v>72.59939389691327</v>
      </c>
      <c r="N58" s="264">
        <v>58.874449820478837</v>
      </c>
      <c r="O58" s="264">
        <v>58.421569047570131</v>
      </c>
      <c r="P58" s="264">
        <v>58.1518762876577</v>
      </c>
      <c r="Q58" s="264">
        <v>64.081372248479624</v>
      </c>
      <c r="R58" s="264">
        <v>62.450715069628558</v>
      </c>
      <c r="S58" s="264">
        <v>56.238629902895042</v>
      </c>
      <c r="T58" s="264">
        <v>58.991190783439833</v>
      </c>
      <c r="U58" s="264">
        <v>59.352250601720513</v>
      </c>
      <c r="V58" s="264">
        <v>61.70949170463166</v>
      </c>
      <c r="W58" s="264">
        <v>63.980268891868562</v>
      </c>
      <c r="DA58" s="72" t="s">
        <v>536</v>
      </c>
    </row>
    <row r="59" spans="1:105" ht="12" customHeight="1" x14ac:dyDescent="0.25">
      <c r="A59" s="64" t="s">
        <v>30</v>
      </c>
      <c r="B59" s="231">
        <v>21.121338163358409</v>
      </c>
      <c r="C59" s="231">
        <v>16.094130280306938</v>
      </c>
      <c r="D59" s="231">
        <v>24.582043426142519</v>
      </c>
      <c r="E59" s="231">
        <v>18.851585275987279</v>
      </c>
      <c r="F59" s="231">
        <v>13.901276147965991</v>
      </c>
      <c r="G59" s="231">
        <v>20.189622927271628</v>
      </c>
      <c r="H59" s="231">
        <v>13.940547998050031</v>
      </c>
      <c r="I59" s="231">
        <v>19.895028706494951</v>
      </c>
      <c r="J59" s="231">
        <v>17.933922884179289</v>
      </c>
      <c r="K59" s="231">
        <v>11.96367948543838</v>
      </c>
      <c r="L59" s="231">
        <v>9.2452295468713128</v>
      </c>
      <c r="M59" s="231">
        <v>13.386447377190461</v>
      </c>
      <c r="N59" s="231">
        <v>13.042869857181371</v>
      </c>
      <c r="O59" s="231">
        <v>13.4092668624351</v>
      </c>
      <c r="P59" s="231">
        <v>14.05680526138026</v>
      </c>
      <c r="Q59" s="231">
        <v>16.089534018813559</v>
      </c>
      <c r="R59" s="231">
        <v>15.08334939179943</v>
      </c>
      <c r="S59" s="231">
        <v>7.1749976784089604</v>
      </c>
      <c r="T59" s="231">
        <v>7.2267167832374009</v>
      </c>
      <c r="U59" s="231">
        <v>8.2627959858735629</v>
      </c>
      <c r="V59" s="231">
        <v>7.6814371031871049</v>
      </c>
      <c r="W59" s="231">
        <v>8.9761864561799687</v>
      </c>
      <c r="DA59" s="73" t="s">
        <v>537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538</v>
      </c>
    </row>
    <row r="61" spans="1:105" ht="12" customHeight="1" x14ac:dyDescent="0.25">
      <c r="A61" s="64" t="s">
        <v>33</v>
      </c>
      <c r="B61" s="231">
        <v>7.6776938233610288</v>
      </c>
      <c r="C61" s="231">
        <v>2.4857824003273392</v>
      </c>
      <c r="D61" s="231">
        <v>2.0455521964093282</v>
      </c>
      <c r="E61" s="231">
        <v>2.0597150603762748</v>
      </c>
      <c r="F61" s="231">
        <v>2.037425620918734</v>
      </c>
      <c r="G61" s="231">
        <v>2.0655678201277481</v>
      </c>
      <c r="H61" s="231">
        <v>2.120706653013499</v>
      </c>
      <c r="I61" s="231">
        <v>2.3177181881157911</v>
      </c>
      <c r="J61" s="231">
        <v>2.6149655081122591</v>
      </c>
      <c r="K61" s="231">
        <v>1.7309731978504761</v>
      </c>
      <c r="L61" s="231">
        <v>2.0591144842740059</v>
      </c>
      <c r="M61" s="231">
        <v>2.4922016092402299</v>
      </c>
      <c r="N61" s="231">
        <v>1.8633417201103899</v>
      </c>
      <c r="O61" s="231">
        <v>1.6626986753609729</v>
      </c>
      <c r="P61" s="231">
        <v>1.50912393925772</v>
      </c>
      <c r="Q61" s="231">
        <v>1.453019017598367</v>
      </c>
      <c r="R61" s="231">
        <v>1.40137959757368</v>
      </c>
      <c r="S61" s="231">
        <v>1.584748535142124</v>
      </c>
      <c r="T61" s="231">
        <v>1.5152893315561491</v>
      </c>
      <c r="U61" s="231">
        <v>1.1405114689116169</v>
      </c>
      <c r="V61" s="231">
        <v>0.93379033916949228</v>
      </c>
      <c r="W61" s="231">
        <v>1.107203849815203</v>
      </c>
      <c r="DA61" s="73" t="s">
        <v>539</v>
      </c>
    </row>
    <row r="62" spans="1:105" ht="12" customHeight="1" x14ac:dyDescent="0.25">
      <c r="A62" s="64" t="s">
        <v>160</v>
      </c>
      <c r="B62" s="231">
        <v>4.0799557708538998</v>
      </c>
      <c r="C62" s="231">
        <v>3.2573518004700248</v>
      </c>
      <c r="D62" s="231">
        <v>2.4640405056810319</v>
      </c>
      <c r="E62" s="231">
        <v>2.7571017005554008</v>
      </c>
      <c r="F62" s="231">
        <v>2.560479646713949</v>
      </c>
      <c r="G62" s="231">
        <v>2.892484818513823</v>
      </c>
      <c r="H62" s="231">
        <v>2.1524736826190951</v>
      </c>
      <c r="I62" s="231">
        <v>3.2408191233741381</v>
      </c>
      <c r="J62" s="231">
        <v>2.9174126550199539</v>
      </c>
      <c r="K62" s="231">
        <v>1.7838479791117099</v>
      </c>
      <c r="L62" s="231">
        <v>1.787734830994326</v>
      </c>
      <c r="M62" s="231">
        <v>1.9049447637228569</v>
      </c>
      <c r="N62" s="231">
        <v>1.445159368600532</v>
      </c>
      <c r="O62" s="231">
        <v>1.1933192440412841</v>
      </c>
      <c r="P62" s="231">
        <v>0.6764455835535419</v>
      </c>
      <c r="Q62" s="231">
        <v>0.73262199881953283</v>
      </c>
      <c r="R62" s="231">
        <v>0.98927562592202412</v>
      </c>
      <c r="S62" s="231">
        <v>1.407400157713504</v>
      </c>
      <c r="T62" s="231">
        <v>1.2260258507072419</v>
      </c>
      <c r="U62" s="231">
        <v>1.088359838133842</v>
      </c>
      <c r="V62" s="231">
        <v>1.016125487214985</v>
      </c>
      <c r="W62" s="231">
        <v>0.9296814309226149</v>
      </c>
      <c r="DA62" s="73" t="s">
        <v>540</v>
      </c>
    </row>
    <row r="63" spans="1:105" ht="12" customHeight="1" x14ac:dyDescent="0.25">
      <c r="A63" s="64" t="s">
        <v>70</v>
      </c>
      <c r="B63" s="231">
        <v>10.480242362420659</v>
      </c>
      <c r="C63" s="231">
        <v>10.65496459928822</v>
      </c>
      <c r="D63" s="231">
        <v>9.0832464091885612</v>
      </c>
      <c r="E63" s="231">
        <v>9.1740472768881975</v>
      </c>
      <c r="F63" s="231">
        <v>8.7460759800994001</v>
      </c>
      <c r="G63" s="231">
        <v>7.0849785973119914</v>
      </c>
      <c r="H63" s="231">
        <v>8.8457015818734597</v>
      </c>
      <c r="I63" s="231">
        <v>6.9524010306623651</v>
      </c>
      <c r="J63" s="231">
        <v>6.970097784658412</v>
      </c>
      <c r="K63" s="231">
        <v>5.0102283291080756</v>
      </c>
      <c r="L63" s="231">
        <v>2.7813341293327629</v>
      </c>
      <c r="M63" s="231">
        <v>2.6981450688363031</v>
      </c>
      <c r="N63" s="231">
        <v>0.93545829490051102</v>
      </c>
      <c r="O63" s="231">
        <v>1.035383902205101</v>
      </c>
      <c r="P63" s="231">
        <v>1.072343059210193</v>
      </c>
      <c r="Q63" s="231">
        <v>0.94398257262244356</v>
      </c>
      <c r="R63" s="231">
        <v>0.85629182707494123</v>
      </c>
      <c r="S63" s="231">
        <v>1.398006504374846</v>
      </c>
      <c r="T63" s="231">
        <v>1.1622722157537331</v>
      </c>
      <c r="U63" s="231">
        <v>0.90993106021931824</v>
      </c>
      <c r="V63" s="231">
        <v>0.6601195677901639</v>
      </c>
      <c r="W63" s="231">
        <v>0.76951830044742808</v>
      </c>
      <c r="DA63" s="73" t="s">
        <v>541</v>
      </c>
    </row>
    <row r="64" spans="1:105" ht="12" customHeight="1" x14ac:dyDescent="0.25">
      <c r="A64" s="64" t="s">
        <v>34</v>
      </c>
      <c r="B64" s="231">
        <v>5.3566373556458373E-2</v>
      </c>
      <c r="C64" s="231">
        <v>6.9682851848152205E-2</v>
      </c>
      <c r="D64" s="231">
        <v>3.9779338971358581E-2</v>
      </c>
      <c r="E64" s="231">
        <v>6.263645092254305</v>
      </c>
      <c r="F64" s="231">
        <v>5.9535472714883806</v>
      </c>
      <c r="G64" s="231">
        <v>5.8767360780520876</v>
      </c>
      <c r="H64" s="231">
        <v>0.43837384563262938</v>
      </c>
      <c r="I64" s="231">
        <v>1.1522098816929449</v>
      </c>
      <c r="J64" s="231">
        <v>4.1616510988436648</v>
      </c>
      <c r="K64" s="231">
        <v>2.0244532391999241</v>
      </c>
      <c r="L64" s="231">
        <v>1.39128104319306</v>
      </c>
      <c r="M64" s="231">
        <v>1.116704645754562</v>
      </c>
      <c r="N64" s="231">
        <v>0.67756332947539977</v>
      </c>
      <c r="O64" s="231">
        <v>0.72351008499437208</v>
      </c>
      <c r="P64" s="231">
        <v>0.93458211517581413</v>
      </c>
      <c r="Q64" s="231">
        <v>1.794333869142043</v>
      </c>
      <c r="R64" s="231">
        <v>1.585358626014816</v>
      </c>
      <c r="S64" s="231">
        <v>1.1080653451157501</v>
      </c>
      <c r="T64" s="231">
        <v>0.72860718927443546</v>
      </c>
      <c r="U64" s="231">
        <v>0.80881582785876638</v>
      </c>
      <c r="V64" s="231">
        <v>2.0029531651851928</v>
      </c>
      <c r="W64" s="231">
        <v>0.97198488083043999</v>
      </c>
      <c r="DA64" s="73" t="s">
        <v>542</v>
      </c>
    </row>
    <row r="65" spans="1:105" ht="12" customHeight="1" x14ac:dyDescent="0.25">
      <c r="A65" s="64" t="s">
        <v>162</v>
      </c>
      <c r="B65" s="231">
        <v>47.769207790167229</v>
      </c>
      <c r="C65" s="231">
        <v>53.799933410197447</v>
      </c>
      <c r="D65" s="231">
        <v>51.319769002697328</v>
      </c>
      <c r="E65" s="231">
        <v>49.855053464293157</v>
      </c>
      <c r="F65" s="231">
        <v>54.601879353120218</v>
      </c>
      <c r="G65" s="231">
        <v>48.618060050558277</v>
      </c>
      <c r="H65" s="231">
        <v>47.577166944491573</v>
      </c>
      <c r="I65" s="231">
        <v>55.352373022608823</v>
      </c>
      <c r="J65" s="231">
        <v>55.313525915229377</v>
      </c>
      <c r="K65" s="231">
        <v>44.816172975515087</v>
      </c>
      <c r="L65" s="231">
        <v>43.323796661958824</v>
      </c>
      <c r="M65" s="231">
        <v>47.397465277963192</v>
      </c>
      <c r="N65" s="231">
        <v>37.445887131326053</v>
      </c>
      <c r="O65" s="231">
        <v>38.200313103405009</v>
      </c>
      <c r="P65" s="231">
        <v>37.967954170464417</v>
      </c>
      <c r="Q65" s="231">
        <v>40.850384303257037</v>
      </c>
      <c r="R65" s="231">
        <v>40.070709585677541</v>
      </c>
      <c r="S65" s="231">
        <v>42.193266161797901</v>
      </c>
      <c r="T65" s="231">
        <v>45.689835965111499</v>
      </c>
      <c r="U65" s="231">
        <v>43.03181518744799</v>
      </c>
      <c r="V65" s="231">
        <v>42.368808626517719</v>
      </c>
      <c r="W65" s="231">
        <v>45.933965491364972</v>
      </c>
      <c r="DA65" s="73" t="s">
        <v>543</v>
      </c>
    </row>
    <row r="66" spans="1:105" ht="12" customHeight="1" x14ac:dyDescent="0.25">
      <c r="A66" s="64" t="s">
        <v>36</v>
      </c>
      <c r="B66" s="231">
        <v>2.452695540894116</v>
      </c>
      <c r="C66" s="231">
        <v>2.5980617710955158</v>
      </c>
      <c r="D66" s="231">
        <v>3.052848448153874</v>
      </c>
      <c r="E66" s="231">
        <v>2.517997362010139</v>
      </c>
      <c r="F66" s="231">
        <v>1.6199576473196979</v>
      </c>
      <c r="G66" s="231">
        <v>1.0600961494036469</v>
      </c>
      <c r="H66" s="231">
        <v>0.99523442911820437</v>
      </c>
      <c r="I66" s="231">
        <v>0.94634269242025293</v>
      </c>
      <c r="J66" s="231">
        <v>1.1044446699153569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544</v>
      </c>
    </row>
    <row r="67" spans="1:105" ht="12" customHeight="1" x14ac:dyDescent="0.25">
      <c r="A67" s="64" t="s">
        <v>73</v>
      </c>
      <c r="B67" s="231">
        <v>8.1623607005475662E-2</v>
      </c>
      <c r="C67" s="231">
        <v>8.9615821943188248E-2</v>
      </c>
      <c r="D67" s="231">
        <v>7.2065336169118116E-2</v>
      </c>
      <c r="E67" s="231">
        <v>0.39374430300744012</v>
      </c>
      <c r="F67" s="231">
        <v>0.26709236740910691</v>
      </c>
      <c r="G67" s="231">
        <v>5.2459008479821376</v>
      </c>
      <c r="H67" s="231">
        <v>0.19981660896866271</v>
      </c>
      <c r="I67" s="231">
        <v>0.80274577542031278</v>
      </c>
      <c r="J67" s="231">
        <v>2.688046295605889</v>
      </c>
      <c r="K67" s="231">
        <v>0.46355380995529061</v>
      </c>
      <c r="L67" s="231">
        <v>0.26356409278819048</v>
      </c>
      <c r="M67" s="231">
        <v>0.21906265142342629</v>
      </c>
      <c r="N67" s="231">
        <v>0.20885209531035301</v>
      </c>
      <c r="O67" s="231">
        <v>0.19527090001436451</v>
      </c>
      <c r="P67" s="231">
        <v>0.2598810451918151</v>
      </c>
      <c r="Q67" s="231">
        <v>0.2459394421352892</v>
      </c>
      <c r="R67" s="231">
        <v>0.25700260186966639</v>
      </c>
      <c r="S67" s="231">
        <v>0.24394425543831449</v>
      </c>
      <c r="T67" s="231">
        <v>0.23109703759430891</v>
      </c>
      <c r="U67" s="231">
        <v>0.20282122326999821</v>
      </c>
      <c r="V67" s="231">
        <v>1.773608407133987</v>
      </c>
      <c r="W67" s="231">
        <v>0.34221656518119531</v>
      </c>
      <c r="DA67" s="73" t="s">
        <v>545</v>
      </c>
    </row>
    <row r="68" spans="1:105" ht="12" customHeight="1" x14ac:dyDescent="0.25">
      <c r="A68" s="64" t="s">
        <v>79</v>
      </c>
      <c r="B68" s="231">
        <v>2.0045106356605271</v>
      </c>
      <c r="C68" s="231">
        <v>3.0274602245331721</v>
      </c>
      <c r="D68" s="231">
        <v>2.2406002266040992</v>
      </c>
      <c r="E68" s="231">
        <v>2.6759555780071258</v>
      </c>
      <c r="F68" s="231">
        <v>2.9090068549595491</v>
      </c>
      <c r="G68" s="231">
        <v>3.6349796618707901</v>
      </c>
      <c r="H68" s="231">
        <v>3.677843400754377</v>
      </c>
      <c r="I68" s="231">
        <v>2.4764460970585991</v>
      </c>
      <c r="J68" s="231">
        <v>2.8831870110953339</v>
      </c>
      <c r="K68" s="231">
        <v>0.91814392098972297</v>
      </c>
      <c r="L68" s="231">
        <v>2.149449562144262</v>
      </c>
      <c r="M68" s="231">
        <v>3.384422502782237</v>
      </c>
      <c r="N68" s="231">
        <v>3.2553180235742318</v>
      </c>
      <c r="O68" s="231">
        <v>2.001806275113923</v>
      </c>
      <c r="P68" s="231">
        <v>1.674741113423944</v>
      </c>
      <c r="Q68" s="231">
        <v>1.9715570260913511</v>
      </c>
      <c r="R68" s="231">
        <v>2.2073478136964551</v>
      </c>
      <c r="S68" s="231">
        <v>1.128201264903647</v>
      </c>
      <c r="T68" s="231">
        <v>1.2113464102050651</v>
      </c>
      <c r="U68" s="231">
        <v>3.9072000100054072</v>
      </c>
      <c r="V68" s="231">
        <v>5.2726490084330129</v>
      </c>
      <c r="W68" s="231">
        <v>4.9495119171267472</v>
      </c>
      <c r="DA68" s="73" t="s">
        <v>546</v>
      </c>
    </row>
    <row r="69" spans="1:105" ht="12" customHeight="1" x14ac:dyDescent="0.25">
      <c r="A69" s="61" t="s">
        <v>547</v>
      </c>
      <c r="B69" s="265">
        <v>28.555077402174739</v>
      </c>
      <c r="C69" s="265">
        <v>30.74553131263205</v>
      </c>
      <c r="D69" s="265">
        <v>30.66465306020703</v>
      </c>
      <c r="E69" s="265">
        <v>31.24572473911676</v>
      </c>
      <c r="F69" s="265">
        <v>33.278091605597673</v>
      </c>
      <c r="G69" s="265">
        <v>32.865291451895231</v>
      </c>
      <c r="H69" s="265">
        <v>30.12055013997406</v>
      </c>
      <c r="I69" s="265">
        <v>30.752549247007209</v>
      </c>
      <c r="J69" s="265">
        <v>29.606821740473741</v>
      </c>
      <c r="K69" s="265">
        <v>20.01635407580893</v>
      </c>
      <c r="L69" s="265">
        <v>23.130951286741919</v>
      </c>
      <c r="M69" s="265">
        <v>25.268860310781811</v>
      </c>
      <c r="N69" s="265">
        <v>20.249354876935481</v>
      </c>
      <c r="O69" s="265">
        <v>17.519178049516501</v>
      </c>
      <c r="P69" s="265">
        <v>16.413609732230899</v>
      </c>
      <c r="Q69" s="265">
        <v>18.107545578406341</v>
      </c>
      <c r="R69" s="265">
        <v>18.181477122947019</v>
      </c>
      <c r="S69" s="265">
        <v>23.77954291944322</v>
      </c>
      <c r="T69" s="265">
        <v>22.478844178992869</v>
      </c>
      <c r="U69" s="265">
        <v>20.14346287352074</v>
      </c>
      <c r="V69" s="265">
        <v>18.405832053952121</v>
      </c>
      <c r="W69" s="265">
        <v>17.484665328775151</v>
      </c>
      <c r="DA69" s="74" t="s">
        <v>548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300"/>
      <c r="R71" s="300"/>
      <c r="S71" s="300"/>
      <c r="T71" s="300"/>
      <c r="U71" s="300"/>
      <c r="V71" s="300"/>
      <c r="W71" s="300"/>
      <c r="DA71" s="124"/>
    </row>
    <row r="72" spans="1:105" ht="15" customHeight="1" x14ac:dyDescent="0.25">
      <c r="A72" s="34" t="s">
        <v>81</v>
      </c>
      <c r="B72" s="225">
        <v>419.70478863689749</v>
      </c>
      <c r="C72" s="225">
        <v>423.26591689081391</v>
      </c>
      <c r="D72" s="225">
        <v>435.83700697865208</v>
      </c>
      <c r="E72" s="225">
        <v>408.81456541151238</v>
      </c>
      <c r="F72" s="225">
        <v>421.44234307696843</v>
      </c>
      <c r="G72" s="225">
        <v>462.96750613451911</v>
      </c>
      <c r="H72" s="225">
        <v>501.36869619149343</v>
      </c>
      <c r="I72" s="225">
        <v>524.27702771205009</v>
      </c>
      <c r="J72" s="225">
        <v>490.43001526498989</v>
      </c>
      <c r="K72" s="225">
        <v>385.95552673994928</v>
      </c>
      <c r="L72" s="225">
        <v>477.38285144439698</v>
      </c>
      <c r="M72" s="225">
        <v>461.14603489731888</v>
      </c>
      <c r="N72" s="225">
        <v>464.97224286342589</v>
      </c>
      <c r="O72" s="225">
        <v>455.85353055080373</v>
      </c>
      <c r="P72" s="225">
        <v>406.28600380276822</v>
      </c>
      <c r="Q72" s="225">
        <v>402.59580264688901</v>
      </c>
      <c r="R72" s="225">
        <v>429.74274555983351</v>
      </c>
      <c r="S72" s="225">
        <v>462.245979374927</v>
      </c>
      <c r="T72" s="225">
        <v>480.73762357725252</v>
      </c>
      <c r="U72" s="225">
        <v>455.40296935534678</v>
      </c>
      <c r="V72" s="225">
        <v>387.34990252726863</v>
      </c>
      <c r="W72" s="225">
        <v>426.00928665062543</v>
      </c>
      <c r="DA72" s="89" t="s">
        <v>549</v>
      </c>
    </row>
    <row r="73" spans="1:105" ht="12" customHeight="1" x14ac:dyDescent="0.25">
      <c r="A73" s="55" t="s">
        <v>92</v>
      </c>
      <c r="B73" s="261">
        <v>0.707635133040171</v>
      </c>
      <c r="C73" s="261">
        <v>0.71109640247406414</v>
      </c>
      <c r="D73" s="261">
        <v>0.73178990093138707</v>
      </c>
      <c r="E73" s="261">
        <v>0.68629597027561717</v>
      </c>
      <c r="F73" s="261">
        <v>0.70822657339425132</v>
      </c>
      <c r="G73" s="261">
        <v>0.77863236240535061</v>
      </c>
      <c r="H73" s="261">
        <v>0.84562194428875892</v>
      </c>
      <c r="I73" s="261">
        <v>0.88275280593051986</v>
      </c>
      <c r="J73" s="261">
        <v>0.82416994648362207</v>
      </c>
      <c r="K73" s="261">
        <v>0.64495933415211049</v>
      </c>
      <c r="L73" s="261">
        <v>0.79916349945057275</v>
      </c>
      <c r="M73" s="261">
        <v>0.77214786544423297</v>
      </c>
      <c r="N73" s="261">
        <v>0.77763740500869138</v>
      </c>
      <c r="O73" s="261">
        <v>0.7648511939968059</v>
      </c>
      <c r="P73" s="261">
        <v>0.67870186815657785</v>
      </c>
      <c r="Q73" s="261">
        <v>0.67236517790461647</v>
      </c>
      <c r="R73" s="261">
        <v>0.71728902338264244</v>
      </c>
      <c r="S73" s="261">
        <v>0.77435778731751714</v>
      </c>
      <c r="T73" s="261">
        <v>0.80427860220940117</v>
      </c>
      <c r="U73" s="261">
        <v>0.76280983007007885</v>
      </c>
      <c r="V73" s="261">
        <v>0.64984518236575683</v>
      </c>
      <c r="W73" s="261">
        <v>0.71470382944109323</v>
      </c>
      <c r="DA73" s="67" t="s">
        <v>550</v>
      </c>
    </row>
    <row r="74" spans="1:105" ht="12" customHeight="1" x14ac:dyDescent="0.25">
      <c r="A74" s="202" t="s">
        <v>93</v>
      </c>
      <c r="B74" s="226">
        <v>0.36808972916015392</v>
      </c>
      <c r="C74" s="226">
        <v>0.36989017358268911</v>
      </c>
      <c r="D74" s="226">
        <v>0.38065428616964792</v>
      </c>
      <c r="E74" s="226">
        <v>0.35698976213510908</v>
      </c>
      <c r="F74" s="226">
        <v>0.36839737798874223</v>
      </c>
      <c r="G74" s="226">
        <v>0.40502027388293382</v>
      </c>
      <c r="H74" s="226">
        <v>0.43986616536104373</v>
      </c>
      <c r="I74" s="226">
        <v>0.45918048169025161</v>
      </c>
      <c r="J74" s="226">
        <v>0.42870750506656008</v>
      </c>
      <c r="K74" s="226">
        <v>0.33548773307427998</v>
      </c>
      <c r="L74" s="226">
        <v>0.41569993112643128</v>
      </c>
      <c r="M74" s="226">
        <v>0.40164724077771891</v>
      </c>
      <c r="N74" s="226">
        <v>0.4045027280721587</v>
      </c>
      <c r="O74" s="226">
        <v>0.39785173983175109</v>
      </c>
      <c r="P74" s="226">
        <v>0.3530395470289111</v>
      </c>
      <c r="Q74" s="226">
        <v>0.34974339836456292</v>
      </c>
      <c r="R74" s="226">
        <v>0.37311138186729897</v>
      </c>
      <c r="S74" s="226">
        <v>0.40279677322151869</v>
      </c>
      <c r="T74" s="226">
        <v>0.41836064807110079</v>
      </c>
      <c r="U74" s="226">
        <v>0.39678988597540271</v>
      </c>
      <c r="V74" s="226">
        <v>0.3380291989536694</v>
      </c>
      <c r="W74" s="226">
        <v>0.37176664459615322</v>
      </c>
      <c r="DA74" s="174" t="s">
        <v>551</v>
      </c>
    </row>
    <row r="75" spans="1:105" ht="12" customHeight="1" x14ac:dyDescent="0.25">
      <c r="A75" s="202" t="s">
        <v>94</v>
      </c>
      <c r="B75" s="226">
        <v>8.6158359362093204</v>
      </c>
      <c r="C75" s="226">
        <v>8.657978741422113</v>
      </c>
      <c r="D75" s="226">
        <v>8.9099331446588632</v>
      </c>
      <c r="E75" s="226">
        <v>8.3560202249605329</v>
      </c>
      <c r="F75" s="226">
        <v>8.6230370386120736</v>
      </c>
      <c r="G75" s="226">
        <v>9.4802651477830846</v>
      </c>
      <c r="H75" s="226">
        <v>10.295899109402599</v>
      </c>
      <c r="I75" s="226">
        <v>10.747987194262199</v>
      </c>
      <c r="J75" s="226">
        <v>10.034709571230691</v>
      </c>
      <c r="K75" s="226">
        <v>7.8527245880341798</v>
      </c>
      <c r="L75" s="226">
        <v>9.7302427140544019</v>
      </c>
      <c r="M75" s="226">
        <v>9.4013129316801205</v>
      </c>
      <c r="N75" s="226">
        <v>9.4681510097296133</v>
      </c>
      <c r="O75" s="226">
        <v>9.3124720571444488</v>
      </c>
      <c r="P75" s="226">
        <v>8.263557973037905</v>
      </c>
      <c r="Q75" s="226">
        <v>8.186405382613346</v>
      </c>
      <c r="R75" s="226">
        <v>8.7333772105939662</v>
      </c>
      <c r="S75" s="226">
        <v>9.428219911567135</v>
      </c>
      <c r="T75" s="226">
        <v>9.7925218238797989</v>
      </c>
      <c r="U75" s="226">
        <v>9.2876173603415726</v>
      </c>
      <c r="V75" s="226">
        <v>7.9122124012482384</v>
      </c>
      <c r="W75" s="226">
        <v>8.701901092713868</v>
      </c>
      <c r="DA75" s="174" t="s">
        <v>552</v>
      </c>
    </row>
    <row r="76" spans="1:105" ht="12" customHeight="1" x14ac:dyDescent="0.25">
      <c r="A76" s="202" t="s">
        <v>95</v>
      </c>
      <c r="B76" s="226">
        <v>0.23587837768005701</v>
      </c>
      <c r="C76" s="226">
        <v>0.23703213415802141</v>
      </c>
      <c r="D76" s="226">
        <v>0.2439299669771291</v>
      </c>
      <c r="E76" s="226">
        <v>0.22876532342520581</v>
      </c>
      <c r="F76" s="226">
        <v>0.23607552446475041</v>
      </c>
      <c r="G76" s="226">
        <v>0.25954412080178357</v>
      </c>
      <c r="H76" s="226">
        <v>0.28187398142958631</v>
      </c>
      <c r="I76" s="226">
        <v>0.29425093531017332</v>
      </c>
      <c r="J76" s="226">
        <v>0.27472331549454071</v>
      </c>
      <c r="K76" s="226">
        <v>0.21498644471737019</v>
      </c>
      <c r="L76" s="226">
        <v>0.26638783315019088</v>
      </c>
      <c r="M76" s="226">
        <v>0.25738262181474442</v>
      </c>
      <c r="N76" s="226">
        <v>0.25921246833623052</v>
      </c>
      <c r="O76" s="226">
        <v>0.25495039799893532</v>
      </c>
      <c r="P76" s="226">
        <v>0.22623395605219271</v>
      </c>
      <c r="Q76" s="226">
        <v>0.22412172596820551</v>
      </c>
      <c r="R76" s="226">
        <v>0.23909634112754749</v>
      </c>
      <c r="S76" s="226">
        <v>0.25811926243917249</v>
      </c>
      <c r="T76" s="226">
        <v>0.26809286740313371</v>
      </c>
      <c r="U76" s="226">
        <v>0.25426994335669301</v>
      </c>
      <c r="V76" s="226">
        <v>0.21661506078858561</v>
      </c>
      <c r="W76" s="226">
        <v>0.23823460981369779</v>
      </c>
      <c r="DA76" s="174" t="s">
        <v>553</v>
      </c>
    </row>
    <row r="77" spans="1:105" ht="12" customHeight="1" x14ac:dyDescent="0.25">
      <c r="A77" s="56" t="s">
        <v>96</v>
      </c>
      <c r="B77" s="262">
        <v>1.128441866218223</v>
      </c>
      <c r="C77" s="262">
        <v>1.1317844263004471</v>
      </c>
      <c r="D77" s="262">
        <v>1.1679031806348319</v>
      </c>
      <c r="E77" s="262">
        <v>1.0922276142990219</v>
      </c>
      <c r="F77" s="262">
        <v>1.1344459997515111</v>
      </c>
      <c r="G77" s="262">
        <v>1.25580376311651</v>
      </c>
      <c r="H77" s="262">
        <v>1.379660528873681</v>
      </c>
      <c r="I77" s="262">
        <v>1.437652151788045</v>
      </c>
      <c r="J77" s="262">
        <v>1.3346450995307799</v>
      </c>
      <c r="K77" s="262">
        <v>1.025646055172809</v>
      </c>
      <c r="L77" s="262">
        <v>1.2779206644290479</v>
      </c>
      <c r="M77" s="262">
        <v>1.250237391087913</v>
      </c>
      <c r="N77" s="262">
        <v>1.2643156084423399</v>
      </c>
      <c r="O77" s="262">
        <v>1.242392297020533</v>
      </c>
      <c r="P77" s="262">
        <v>1.1224582915333969</v>
      </c>
      <c r="Q77" s="262">
        <v>1.1024079452910831</v>
      </c>
      <c r="R77" s="262">
        <v>1.181678963137754</v>
      </c>
      <c r="S77" s="262">
        <v>1.283930165605075</v>
      </c>
      <c r="T77" s="262">
        <v>1.3708388446292199</v>
      </c>
      <c r="U77" s="262">
        <v>1.2976113916141909</v>
      </c>
      <c r="V77" s="262">
        <v>1.1143395648598451</v>
      </c>
      <c r="W77" s="262">
        <v>1.2451517741186979</v>
      </c>
      <c r="DA77" s="68" t="s">
        <v>554</v>
      </c>
    </row>
    <row r="78" spans="1:105" ht="12" customHeight="1" x14ac:dyDescent="0.25">
      <c r="A78" s="37" t="s">
        <v>160</v>
      </c>
      <c r="B78" s="228">
        <v>2.9219804137704929E-2</v>
      </c>
      <c r="C78" s="228">
        <v>2.843293854517696E-2</v>
      </c>
      <c r="D78" s="228">
        <v>2.711638706291155E-2</v>
      </c>
      <c r="E78" s="228">
        <v>2.701746934963507E-2</v>
      </c>
      <c r="F78" s="228">
        <v>2.7219083618415289E-2</v>
      </c>
      <c r="G78" s="228">
        <v>1.7169790223095761E-2</v>
      </c>
      <c r="H78" s="228">
        <v>2.1104559070445179E-2</v>
      </c>
      <c r="I78" s="228">
        <v>1.8582824427787081E-2</v>
      </c>
      <c r="J78" s="228">
        <v>2.116083367397642E-2</v>
      </c>
      <c r="K78" s="228">
        <v>1.0561289866911631E-2</v>
      </c>
      <c r="L78" s="228">
        <v>1.4207090401060669E-2</v>
      </c>
      <c r="M78" s="228">
        <v>1.084270879193357E-2</v>
      </c>
      <c r="N78" s="228">
        <v>1.403788159961698E-2</v>
      </c>
      <c r="O78" s="228">
        <v>1.445828344668474E-2</v>
      </c>
      <c r="P78" s="228">
        <v>1.19757832001637E-2</v>
      </c>
      <c r="Q78" s="228">
        <v>1.030020079877866E-2</v>
      </c>
      <c r="R78" s="228">
        <v>1.0528514214837E-2</v>
      </c>
      <c r="S78" s="228">
        <v>1.025692220216283E-2</v>
      </c>
      <c r="T78" s="228">
        <v>8.8588096475851752E-3</v>
      </c>
      <c r="U78" s="228">
        <v>8.8971805590772508E-3</v>
      </c>
      <c r="V78" s="228">
        <v>8.5744125094591572E-3</v>
      </c>
      <c r="W78" s="228">
        <v>1.274400401728543E-2</v>
      </c>
      <c r="DA78" s="69" t="s">
        <v>555</v>
      </c>
    </row>
    <row r="79" spans="1:105" ht="12" customHeight="1" x14ac:dyDescent="0.25">
      <c r="A79" s="37" t="s">
        <v>162</v>
      </c>
      <c r="B79" s="228">
        <v>0.4554881332330763</v>
      </c>
      <c r="C79" s="228">
        <v>0.48351645655455477</v>
      </c>
      <c r="D79" s="228">
        <v>0.47175586140212222</v>
      </c>
      <c r="E79" s="228">
        <v>0.4280780914627117</v>
      </c>
      <c r="F79" s="228">
        <v>0.44213259256926052</v>
      </c>
      <c r="G79" s="228">
        <v>0.48899395601012863</v>
      </c>
      <c r="H79" s="228">
        <v>0.52956501555063107</v>
      </c>
      <c r="I79" s="228">
        <v>0.54923065889617861</v>
      </c>
      <c r="J79" s="228">
        <v>0.52105849221490008</v>
      </c>
      <c r="K79" s="228">
        <v>0.51982017764202071</v>
      </c>
      <c r="L79" s="228">
        <v>0.68378865854941284</v>
      </c>
      <c r="M79" s="228">
        <v>0.64420214827958011</v>
      </c>
      <c r="N79" s="228">
        <v>0.62610572319209901</v>
      </c>
      <c r="O79" s="228">
        <v>0.60192449589129493</v>
      </c>
      <c r="P79" s="228">
        <v>0.51579062605405424</v>
      </c>
      <c r="Q79" s="228">
        <v>0.51877337097437048</v>
      </c>
      <c r="R79" s="228">
        <v>0.56070081877827649</v>
      </c>
      <c r="S79" s="228">
        <v>0.60702174077334492</v>
      </c>
      <c r="T79" s="228">
        <v>0.62099571386922636</v>
      </c>
      <c r="U79" s="228">
        <v>0.59914226401702741</v>
      </c>
      <c r="V79" s="228">
        <v>0.48604650623477058</v>
      </c>
      <c r="W79" s="228">
        <v>0.54621556184961551</v>
      </c>
      <c r="DA79" s="69" t="s">
        <v>556</v>
      </c>
    </row>
    <row r="80" spans="1:105" ht="12" customHeight="1" x14ac:dyDescent="0.25">
      <c r="A80" s="37" t="s">
        <v>97</v>
      </c>
      <c r="B80" s="228">
        <v>3.0077285467396028E-4</v>
      </c>
      <c r="C80" s="228">
        <v>3.6010226011133661E-4</v>
      </c>
      <c r="D80" s="228">
        <v>4.4339509504273179E-4</v>
      </c>
      <c r="E80" s="228">
        <v>5.010802494483347E-4</v>
      </c>
      <c r="F80" s="228">
        <v>5.9831806370057566E-4</v>
      </c>
      <c r="G80" s="228">
        <v>6.6023965072860751E-3</v>
      </c>
      <c r="H80" s="228">
        <v>6.8141961471360687E-3</v>
      </c>
      <c r="I80" s="228">
        <v>6.2556671446111134E-3</v>
      </c>
      <c r="J80" s="228">
        <v>6.0263503523336646E-3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8.5793917431884123E-3</v>
      </c>
      <c r="U80" s="228">
        <v>9.7570859296816593E-7</v>
      </c>
      <c r="V80" s="228">
        <v>8.7869317959883682E-7</v>
      </c>
      <c r="W80" s="228">
        <v>6.8643439302857438E-7</v>
      </c>
      <c r="DA80" s="69" t="s">
        <v>557</v>
      </c>
    </row>
    <row r="81" spans="1:105" ht="12" customHeight="1" x14ac:dyDescent="0.25">
      <c r="A81" s="37" t="s">
        <v>78</v>
      </c>
      <c r="B81" s="228">
        <v>2.0438103001769249E-4</v>
      </c>
      <c r="C81" s="228">
        <v>1.861824026204405E-4</v>
      </c>
      <c r="D81" s="228">
        <v>3.4705921914995202E-4</v>
      </c>
      <c r="E81" s="228">
        <v>6.148342501576539E-4</v>
      </c>
      <c r="F81" s="228">
        <v>9.8637582568903001E-4</v>
      </c>
      <c r="G81" s="228">
        <v>1.3731082064006399E-2</v>
      </c>
      <c r="H81" s="228">
        <v>1.486631832310349E-2</v>
      </c>
      <c r="I81" s="228">
        <v>1.480890635977988E-2</v>
      </c>
      <c r="J81" s="228">
        <v>7.2204791806272806E-3</v>
      </c>
      <c r="K81" s="228">
        <v>1.41692876028204E-2</v>
      </c>
      <c r="L81" s="228">
        <v>1.726210062468081E-2</v>
      </c>
      <c r="M81" s="228">
        <v>2.883019019076611E-2</v>
      </c>
      <c r="N81" s="228">
        <v>3.4430580595766883E-2</v>
      </c>
      <c r="O81" s="228">
        <v>4.9562032132352912E-2</v>
      </c>
      <c r="P81" s="228">
        <v>6.6847681424798272E-2</v>
      </c>
      <c r="Q81" s="228">
        <v>5.6360687043871829E-2</v>
      </c>
      <c r="R81" s="228">
        <v>6.988147165144773E-2</v>
      </c>
      <c r="S81" s="228">
        <v>8.1485045347372928E-2</v>
      </c>
      <c r="T81" s="228">
        <v>0.1355205901202296</v>
      </c>
      <c r="U81" s="228">
        <v>0.1265948494845493</v>
      </c>
      <c r="V81" s="228">
        <v>0.13072639074579059</v>
      </c>
      <c r="W81" s="228">
        <v>0.16671691154265361</v>
      </c>
      <c r="DA81" s="69" t="s">
        <v>558</v>
      </c>
    </row>
    <row r="82" spans="1:105" ht="12" customHeight="1" x14ac:dyDescent="0.25">
      <c r="A82" s="37" t="s">
        <v>38</v>
      </c>
      <c r="B82" s="228">
        <v>0.64322877496275044</v>
      </c>
      <c r="C82" s="228">
        <v>0.61928874653798338</v>
      </c>
      <c r="D82" s="228">
        <v>0.66824047785560559</v>
      </c>
      <c r="E82" s="228">
        <v>0.63601613898706955</v>
      </c>
      <c r="F82" s="228">
        <v>0.66350962967444538</v>
      </c>
      <c r="G82" s="228">
        <v>0.7293065383119931</v>
      </c>
      <c r="H82" s="228">
        <v>0.80731043978236516</v>
      </c>
      <c r="I82" s="228">
        <v>0.84877409495968847</v>
      </c>
      <c r="J82" s="228">
        <v>0.77917894410894217</v>
      </c>
      <c r="K82" s="228">
        <v>0.481095300061056</v>
      </c>
      <c r="L82" s="228">
        <v>0.56266281485389391</v>
      </c>
      <c r="M82" s="228">
        <v>0.56636234382563277</v>
      </c>
      <c r="N82" s="228">
        <v>0.58974142305485688</v>
      </c>
      <c r="O82" s="228">
        <v>0.57644748555019998</v>
      </c>
      <c r="P82" s="228">
        <v>0.52784420085438077</v>
      </c>
      <c r="Q82" s="228">
        <v>0.51697368647406239</v>
      </c>
      <c r="R82" s="228">
        <v>0.54056815849319317</v>
      </c>
      <c r="S82" s="228">
        <v>0.58516645728219385</v>
      </c>
      <c r="T82" s="228">
        <v>0.59688433924899065</v>
      </c>
      <c r="U82" s="228">
        <v>0.56297612184494406</v>
      </c>
      <c r="V82" s="228">
        <v>0.48899137667664527</v>
      </c>
      <c r="W82" s="228">
        <v>0.51947461027475006</v>
      </c>
      <c r="DA82" s="69" t="s">
        <v>559</v>
      </c>
    </row>
    <row r="83" spans="1:105" ht="12" customHeight="1" x14ac:dyDescent="0.25">
      <c r="A83" s="57" t="s">
        <v>560</v>
      </c>
      <c r="B83" s="263">
        <v>98.260189003814006</v>
      </c>
      <c r="C83" s="263">
        <v>98.078490378785901</v>
      </c>
      <c r="D83" s="263">
        <v>101.0108605556197</v>
      </c>
      <c r="E83" s="263">
        <v>94.289187537517805</v>
      </c>
      <c r="F83" s="263">
        <v>97.929046349446907</v>
      </c>
      <c r="G83" s="263">
        <v>107.50774665391781</v>
      </c>
      <c r="H83" s="263">
        <v>118.078961452109</v>
      </c>
      <c r="I83" s="263">
        <v>123.04247691996611</v>
      </c>
      <c r="J83" s="263">
        <v>114.5665750376963</v>
      </c>
      <c r="K83" s="263">
        <v>88.26245957946</v>
      </c>
      <c r="L83" s="263">
        <v>109.6727010571369</v>
      </c>
      <c r="M83" s="263">
        <v>106.7671073123868</v>
      </c>
      <c r="N83" s="263">
        <v>107.6014431872039</v>
      </c>
      <c r="O83" s="263">
        <v>104.8689451811251</v>
      </c>
      <c r="P83" s="263">
        <v>93.688142650485204</v>
      </c>
      <c r="Q83" s="263">
        <v>92.512196997260261</v>
      </c>
      <c r="R83" s="263">
        <v>98.683823744997852</v>
      </c>
      <c r="S83" s="263">
        <v>106.9318021216277</v>
      </c>
      <c r="T83" s="263">
        <v>111.4798380726002</v>
      </c>
      <c r="U83" s="263">
        <v>105.9074208400032</v>
      </c>
      <c r="V83" s="263">
        <v>89.657308733335498</v>
      </c>
      <c r="W83" s="263">
        <v>99.208148309679629</v>
      </c>
      <c r="DA83" s="70" t="s">
        <v>561</v>
      </c>
    </row>
    <row r="84" spans="1:105" ht="12" customHeight="1" x14ac:dyDescent="0.25">
      <c r="A84" s="60" t="s">
        <v>562</v>
      </c>
      <c r="B84" s="264">
        <v>47.544645172975663</v>
      </c>
      <c r="C84" s="264">
        <v>48.074042598089349</v>
      </c>
      <c r="D84" s="264">
        <v>46.498947455024492</v>
      </c>
      <c r="E84" s="264">
        <v>42.388729482058622</v>
      </c>
      <c r="F84" s="264">
        <v>43.810821181141797</v>
      </c>
      <c r="G84" s="264">
        <v>48.26611207044531</v>
      </c>
      <c r="H84" s="264">
        <v>52.630511796989168</v>
      </c>
      <c r="I84" s="264">
        <v>53.687806344609058</v>
      </c>
      <c r="J84" s="264">
        <v>51.112630477817042</v>
      </c>
      <c r="K84" s="264">
        <v>49.247924064911828</v>
      </c>
      <c r="L84" s="264">
        <v>63.122336864713112</v>
      </c>
      <c r="M84" s="264">
        <v>59.773461293127298</v>
      </c>
      <c r="N84" s="264">
        <v>58.292214775938653</v>
      </c>
      <c r="O84" s="264">
        <v>56.585232159816591</v>
      </c>
      <c r="P84" s="264">
        <v>48.745188843477763</v>
      </c>
      <c r="Q84" s="264">
        <v>48.014000197724961</v>
      </c>
      <c r="R84" s="264">
        <v>52.229298932379372</v>
      </c>
      <c r="S84" s="264">
        <v>56.371575179172673</v>
      </c>
      <c r="T84" s="264">
        <v>58.873354056476572</v>
      </c>
      <c r="U84" s="264">
        <v>56.413938547765078</v>
      </c>
      <c r="V84" s="264">
        <v>46.272689239025517</v>
      </c>
      <c r="W84" s="264">
        <v>52.729899060905851</v>
      </c>
      <c r="DA84" s="72" t="s">
        <v>563</v>
      </c>
    </row>
    <row r="85" spans="1:105" ht="12" customHeight="1" x14ac:dyDescent="0.25">
      <c r="A85" s="59" t="s">
        <v>33</v>
      </c>
      <c r="B85" s="232">
        <v>4.9475718513972176</v>
      </c>
      <c r="C85" s="232">
        <v>1.919599678125999</v>
      </c>
      <c r="D85" s="232">
        <v>1.620177448647258</v>
      </c>
      <c r="E85" s="232">
        <v>1.768747385552877</v>
      </c>
      <c r="F85" s="232">
        <v>1.658378276769872</v>
      </c>
      <c r="G85" s="232">
        <v>1.948534679253948</v>
      </c>
      <c r="H85" s="232">
        <v>2.277914493408661</v>
      </c>
      <c r="I85" s="232">
        <v>2.3298894851655452</v>
      </c>
      <c r="J85" s="232">
        <v>2.1101544116369499</v>
      </c>
      <c r="K85" s="232">
        <v>1.912430789384955</v>
      </c>
      <c r="L85" s="232">
        <v>2.826457888608553</v>
      </c>
      <c r="M85" s="232">
        <v>2.3166140279657061</v>
      </c>
      <c r="N85" s="232">
        <v>2.512512139242753</v>
      </c>
      <c r="O85" s="232">
        <v>2.2936743892635958</v>
      </c>
      <c r="P85" s="232">
        <v>1.7573590607777321</v>
      </c>
      <c r="Q85" s="232">
        <v>0.97968335036842069</v>
      </c>
      <c r="R85" s="232">
        <v>1.0469163804673209</v>
      </c>
      <c r="S85" s="232">
        <v>1.1234171626137119</v>
      </c>
      <c r="T85" s="232">
        <v>1.151770374485525</v>
      </c>
      <c r="U85" s="232">
        <v>1.123019850143727</v>
      </c>
      <c r="V85" s="232">
        <v>1.0784033067099019</v>
      </c>
      <c r="W85" s="232">
        <v>1.1756312403755871</v>
      </c>
      <c r="DA85" s="71" t="s">
        <v>564</v>
      </c>
    </row>
    <row r="86" spans="1:105" ht="12" customHeight="1" x14ac:dyDescent="0.25">
      <c r="A86" s="59" t="s">
        <v>160</v>
      </c>
      <c r="B86" s="232">
        <v>2.298016230921847</v>
      </c>
      <c r="C86" s="232">
        <v>2.2372972040982639</v>
      </c>
      <c r="D86" s="232">
        <v>2.1712655973099162</v>
      </c>
      <c r="E86" s="232">
        <v>2.14820096194555</v>
      </c>
      <c r="F86" s="232">
        <v>2.0745850023696679</v>
      </c>
      <c r="G86" s="232">
        <v>1.4247311589874909</v>
      </c>
      <c r="H86" s="232">
        <v>1.6276870019878531</v>
      </c>
      <c r="I86" s="232">
        <v>1.5470245516974199</v>
      </c>
      <c r="J86" s="232">
        <v>1.6137468728972371</v>
      </c>
      <c r="K86" s="232">
        <v>0.86339428955679087</v>
      </c>
      <c r="L86" s="232">
        <v>1.1776406824361521</v>
      </c>
      <c r="M86" s="232">
        <v>0.89823716227487527</v>
      </c>
      <c r="N86" s="232">
        <v>1.079000642452699</v>
      </c>
      <c r="O86" s="232">
        <v>1.098125226816598</v>
      </c>
      <c r="P86" s="232">
        <v>0.89903810531284734</v>
      </c>
      <c r="Q86" s="232">
        <v>0.83109084507836894</v>
      </c>
      <c r="R86" s="232">
        <v>0.84734143299266429</v>
      </c>
      <c r="S86" s="232">
        <v>0.8506246705914885</v>
      </c>
      <c r="T86" s="232">
        <v>0.74439698298225843</v>
      </c>
      <c r="U86" s="232">
        <v>0.74171758018505951</v>
      </c>
      <c r="V86" s="232">
        <v>0.71753096152114337</v>
      </c>
      <c r="W86" s="232">
        <v>1.0649766457839369</v>
      </c>
      <c r="DA86" s="71" t="s">
        <v>565</v>
      </c>
    </row>
    <row r="87" spans="1:105" ht="12" customHeight="1" x14ac:dyDescent="0.25">
      <c r="A87" s="59" t="s">
        <v>70</v>
      </c>
      <c r="B87" s="232">
        <v>4.4620935371954182</v>
      </c>
      <c r="C87" s="232">
        <v>4.6279881330695627</v>
      </c>
      <c r="D87" s="232">
        <v>4.0407422566594136</v>
      </c>
      <c r="E87" s="232">
        <v>3.2743870429088031</v>
      </c>
      <c r="F87" s="232">
        <v>3.6769656467783101</v>
      </c>
      <c r="G87" s="232">
        <v>4.3532993969331937</v>
      </c>
      <c r="H87" s="232">
        <v>4.8070921302223901</v>
      </c>
      <c r="I87" s="232">
        <v>4.0594372522323576</v>
      </c>
      <c r="J87" s="232">
        <v>4.1635075876925329</v>
      </c>
      <c r="K87" s="232">
        <v>3.4129325764807859</v>
      </c>
      <c r="L87" s="232">
        <v>1.2750284858047261</v>
      </c>
      <c r="M87" s="232">
        <v>2.2328356352186089</v>
      </c>
      <c r="N87" s="232">
        <v>1.4665724355576371</v>
      </c>
      <c r="O87" s="232">
        <v>1.6959564847095809</v>
      </c>
      <c r="P87" s="232">
        <v>1.4876596017233921</v>
      </c>
      <c r="Q87" s="232">
        <v>1.48574754657734</v>
      </c>
      <c r="R87" s="232">
        <v>2.2843271642606862</v>
      </c>
      <c r="S87" s="232">
        <v>1.9853469484216499</v>
      </c>
      <c r="T87" s="232">
        <v>2.6281013155478798</v>
      </c>
      <c r="U87" s="232">
        <v>2.691238910325858</v>
      </c>
      <c r="V87" s="232">
        <v>1.550680628148291</v>
      </c>
      <c r="W87" s="232">
        <v>1.8197628023616981</v>
      </c>
      <c r="DA87" s="71" t="s">
        <v>566</v>
      </c>
    </row>
    <row r="88" spans="1:105" ht="12" customHeight="1" x14ac:dyDescent="0.25">
      <c r="A88" s="59" t="s">
        <v>162</v>
      </c>
      <c r="B88" s="232">
        <v>35.836963553461167</v>
      </c>
      <c r="C88" s="232">
        <v>39.289157582795518</v>
      </c>
      <c r="D88" s="232">
        <v>38.666762152407898</v>
      </c>
      <c r="E88" s="232">
        <v>35.197394091651397</v>
      </c>
      <c r="F88" s="232">
        <v>36.400892255223958</v>
      </c>
      <c r="G88" s="232">
        <v>40.539546835270677</v>
      </c>
      <c r="H88" s="232">
        <v>43.917818171370257</v>
      </c>
      <c r="I88" s="232">
        <v>45.751455055513738</v>
      </c>
      <c r="J88" s="232">
        <v>43.225221605590313</v>
      </c>
      <c r="K88" s="232">
        <v>43.059166409489301</v>
      </c>
      <c r="L88" s="232">
        <v>57.84320980786368</v>
      </c>
      <c r="M88" s="232">
        <v>54.325774467668111</v>
      </c>
      <c r="N88" s="232">
        <v>53.234129558685567</v>
      </c>
      <c r="O88" s="232">
        <v>51.497476059026823</v>
      </c>
      <c r="P88" s="232">
        <v>44.601132075663777</v>
      </c>
      <c r="Q88" s="232">
        <v>44.717478455700828</v>
      </c>
      <c r="R88" s="232">
        <v>48.050713954658697</v>
      </c>
      <c r="S88" s="232">
        <v>52.412186397545817</v>
      </c>
      <c r="T88" s="232">
        <v>54.34908538346091</v>
      </c>
      <c r="U88" s="232">
        <v>51.857962207110432</v>
      </c>
      <c r="V88" s="232">
        <v>42.926074342646189</v>
      </c>
      <c r="W88" s="232">
        <v>48.669528372384633</v>
      </c>
      <c r="DA88" s="71" t="s">
        <v>567</v>
      </c>
    </row>
    <row r="89" spans="1:105" ht="12" customHeight="1" x14ac:dyDescent="0.25">
      <c r="A89" s="60" t="s">
        <v>568</v>
      </c>
      <c r="B89" s="264">
        <v>50.715543830838349</v>
      </c>
      <c r="C89" s="264">
        <v>50.004447780696559</v>
      </c>
      <c r="D89" s="264">
        <v>54.511913100595173</v>
      </c>
      <c r="E89" s="264">
        <v>51.900458055459183</v>
      </c>
      <c r="F89" s="264">
        <v>54.118225168305102</v>
      </c>
      <c r="G89" s="264">
        <v>59.241634583472504</v>
      </c>
      <c r="H89" s="264">
        <v>65.448449655119873</v>
      </c>
      <c r="I89" s="264">
        <v>69.354670575357034</v>
      </c>
      <c r="J89" s="264">
        <v>63.453944559879289</v>
      </c>
      <c r="K89" s="264">
        <v>39.014535514548157</v>
      </c>
      <c r="L89" s="264">
        <v>46.550364192423793</v>
      </c>
      <c r="M89" s="264">
        <v>46.993646019259472</v>
      </c>
      <c r="N89" s="264">
        <v>49.309228411265259</v>
      </c>
      <c r="O89" s="264">
        <v>48.283713021308543</v>
      </c>
      <c r="P89" s="264">
        <v>44.942953807007449</v>
      </c>
      <c r="Q89" s="264">
        <v>44.498196799535293</v>
      </c>
      <c r="R89" s="264">
        <v>46.45452481261848</v>
      </c>
      <c r="S89" s="264">
        <v>50.560226942455003</v>
      </c>
      <c r="T89" s="264">
        <v>52.606484016123659</v>
      </c>
      <c r="U89" s="264">
        <v>49.493482292238149</v>
      </c>
      <c r="V89" s="264">
        <v>43.384619494309987</v>
      </c>
      <c r="W89" s="264">
        <v>46.478249248773778</v>
      </c>
      <c r="DA89" s="72" t="s">
        <v>569</v>
      </c>
    </row>
    <row r="90" spans="1:105" ht="12" customHeight="1" x14ac:dyDescent="0.25">
      <c r="A90" s="57" t="s">
        <v>519</v>
      </c>
      <c r="B90" s="296">
        <v>188.45618544439981</v>
      </c>
      <c r="C90" s="296">
        <v>188.1077001613931</v>
      </c>
      <c r="D90" s="296">
        <v>193.73178152577509</v>
      </c>
      <c r="E90" s="296">
        <v>180.8400817474768</v>
      </c>
      <c r="F90" s="296">
        <v>187.82107694203839</v>
      </c>
      <c r="G90" s="296">
        <v>206.192355678594</v>
      </c>
      <c r="H90" s="296">
        <v>226.46720795170719</v>
      </c>
      <c r="I90" s="296">
        <v>235.9868842412603</v>
      </c>
      <c r="J90" s="296">
        <v>219.73069591994971</v>
      </c>
      <c r="K90" s="296">
        <v>169.28123809776019</v>
      </c>
      <c r="L90" s="296">
        <v>210.34458714311819</v>
      </c>
      <c r="M90" s="296">
        <v>204.77186110688521</v>
      </c>
      <c r="N90" s="296">
        <v>206.37205909084551</v>
      </c>
      <c r="O90" s="296">
        <v>201.13131860193761</v>
      </c>
      <c r="P90" s="296">
        <v>179.68731959792879</v>
      </c>
      <c r="Q90" s="296">
        <v>177.43193789814299</v>
      </c>
      <c r="R90" s="296">
        <v>189.2686873147365</v>
      </c>
      <c r="S90" s="296">
        <v>205.08773425781959</v>
      </c>
      <c r="T90" s="296">
        <v>213.81054982813171</v>
      </c>
      <c r="U90" s="296">
        <v>203.1230424458783</v>
      </c>
      <c r="V90" s="296">
        <v>171.95646143566279</v>
      </c>
      <c r="W90" s="296">
        <v>190.27430523992581</v>
      </c>
      <c r="DA90" s="70" t="s">
        <v>570</v>
      </c>
    </row>
    <row r="91" spans="1:105" ht="12" customHeight="1" x14ac:dyDescent="0.25">
      <c r="A91" s="60" t="s">
        <v>521</v>
      </c>
      <c r="B91" s="264">
        <v>91.187311549529966</v>
      </c>
      <c r="C91" s="264">
        <v>92.202658867019267</v>
      </c>
      <c r="D91" s="264">
        <v>89.181736300276768</v>
      </c>
      <c r="E91" s="264">
        <v>81.298625058753586</v>
      </c>
      <c r="F91" s="264">
        <v>84.026097697249725</v>
      </c>
      <c r="G91" s="264">
        <v>92.571034711473644</v>
      </c>
      <c r="H91" s="264">
        <v>100.94164881834359</v>
      </c>
      <c r="I91" s="264">
        <v>102.96946597761929</v>
      </c>
      <c r="J91" s="264">
        <v>98.030458373173687</v>
      </c>
      <c r="K91" s="264">
        <v>94.454081601333954</v>
      </c>
      <c r="L91" s="264">
        <v>121.06423712861481</v>
      </c>
      <c r="M91" s="264">
        <v>114.64132748283239</v>
      </c>
      <c r="N91" s="264">
        <v>111.8004000313155</v>
      </c>
      <c r="O91" s="264">
        <v>108.5265264949866</v>
      </c>
      <c r="P91" s="264">
        <v>93.489870529886318</v>
      </c>
      <c r="Q91" s="264">
        <v>92.087501733165624</v>
      </c>
      <c r="R91" s="264">
        <v>100.17215054257041</v>
      </c>
      <c r="S91" s="264">
        <v>108.11674731611529</v>
      </c>
      <c r="T91" s="264">
        <v>112.9149846167149</v>
      </c>
      <c r="U91" s="264">
        <v>108.19799730075751</v>
      </c>
      <c r="V91" s="264">
        <v>88.747788831368865</v>
      </c>
      <c r="W91" s="264">
        <v>101.1322666548182</v>
      </c>
      <c r="DA91" s="72" t="s">
        <v>571</v>
      </c>
    </row>
    <row r="92" spans="1:105" ht="12" customHeight="1" x14ac:dyDescent="0.25">
      <c r="A92" s="59" t="s">
        <v>33</v>
      </c>
      <c r="B92" s="299">
        <v>9.4890975458047926</v>
      </c>
      <c r="C92" s="299">
        <v>3.6816582238192281</v>
      </c>
      <c r="D92" s="299">
        <v>3.1073872827911071</v>
      </c>
      <c r="E92" s="299">
        <v>3.3923340538568678</v>
      </c>
      <c r="F92" s="299">
        <v>3.1806538052941882</v>
      </c>
      <c r="G92" s="299">
        <v>3.7371535367601689</v>
      </c>
      <c r="H92" s="299">
        <v>4.3688810346135778</v>
      </c>
      <c r="I92" s="299">
        <v>4.4685654417403162</v>
      </c>
      <c r="J92" s="299">
        <v>4.0471289048745422</v>
      </c>
      <c r="K92" s="299">
        <v>3.6679087954931742</v>
      </c>
      <c r="L92" s="299">
        <v>5.4209489866310436</v>
      </c>
      <c r="M92" s="299">
        <v>4.4431040412557836</v>
      </c>
      <c r="N92" s="299">
        <v>4.8188229479800713</v>
      </c>
      <c r="O92" s="299">
        <v>4.3991074150625993</v>
      </c>
      <c r="P92" s="299">
        <v>3.3704920416697899</v>
      </c>
      <c r="Q92" s="299">
        <v>1.8789642990271029</v>
      </c>
      <c r="R92" s="299">
        <v>2.007912558915097</v>
      </c>
      <c r="S92" s="299">
        <v>2.154635720482212</v>
      </c>
      <c r="T92" s="299">
        <v>2.209015202229915</v>
      </c>
      <c r="U92" s="299">
        <v>2.153873702891143</v>
      </c>
      <c r="V92" s="299">
        <v>2.0683022861403901</v>
      </c>
      <c r="W92" s="299">
        <v>2.2547786778819621</v>
      </c>
      <c r="DA92" s="71" t="s">
        <v>572</v>
      </c>
    </row>
    <row r="93" spans="1:105" ht="12" customHeight="1" x14ac:dyDescent="0.25">
      <c r="A93" s="59" t="s">
        <v>160</v>
      </c>
      <c r="B93" s="299">
        <v>4.4074347643686931</v>
      </c>
      <c r="C93" s="299">
        <v>4.2909799081845232</v>
      </c>
      <c r="D93" s="299">
        <v>4.1643358943651156</v>
      </c>
      <c r="E93" s="299">
        <v>4.1200995332965888</v>
      </c>
      <c r="F93" s="299">
        <v>3.9789092601030229</v>
      </c>
      <c r="G93" s="299">
        <v>2.7325349383984938</v>
      </c>
      <c r="H93" s="299">
        <v>3.121790082045897</v>
      </c>
      <c r="I93" s="299">
        <v>2.9670851313995739</v>
      </c>
      <c r="J93" s="299">
        <v>3.0950538872588309</v>
      </c>
      <c r="K93" s="299">
        <v>1.655929995596026</v>
      </c>
      <c r="L93" s="299">
        <v>2.2586326475256691</v>
      </c>
      <c r="M93" s="299">
        <v>1.722756193967373</v>
      </c>
      <c r="N93" s="299">
        <v>2.0694479344101349</v>
      </c>
      <c r="O93" s="299">
        <v>2.106127552615328</v>
      </c>
      <c r="P93" s="299">
        <v>1.724292346820576</v>
      </c>
      <c r="Q93" s="299">
        <v>1.59397424337493</v>
      </c>
      <c r="R93" s="299">
        <v>1.6251417369509711</v>
      </c>
      <c r="S93" s="299">
        <v>1.631438757545528</v>
      </c>
      <c r="T93" s="299">
        <v>1.4277014657860161</v>
      </c>
      <c r="U93" s="299">
        <v>1.4225625582025021</v>
      </c>
      <c r="V93" s="299">
        <v>1.376174311462788</v>
      </c>
      <c r="W93" s="299">
        <v>2.0425508874608651</v>
      </c>
      <c r="DA93" s="71" t="s">
        <v>573</v>
      </c>
    </row>
    <row r="94" spans="1:105" ht="12" customHeight="1" x14ac:dyDescent="0.25">
      <c r="A94" s="59" t="s">
        <v>70</v>
      </c>
      <c r="B94" s="299">
        <v>8.5579840181593525</v>
      </c>
      <c r="C94" s="299">
        <v>8.8761582761293614</v>
      </c>
      <c r="D94" s="299">
        <v>7.749861665994465</v>
      </c>
      <c r="E94" s="299">
        <v>6.2800458459448816</v>
      </c>
      <c r="F94" s="299">
        <v>7.0521635143103953</v>
      </c>
      <c r="G94" s="299">
        <v>8.3493244493107124</v>
      </c>
      <c r="H94" s="299">
        <v>9.2196672439368275</v>
      </c>
      <c r="I94" s="299">
        <v>7.7857173628773602</v>
      </c>
      <c r="J94" s="299">
        <v>7.9853170037653154</v>
      </c>
      <c r="K94" s="299">
        <v>6.545766510967435</v>
      </c>
      <c r="L94" s="299">
        <v>2.4454156582009108</v>
      </c>
      <c r="M94" s="299">
        <v>4.2824229304229107</v>
      </c>
      <c r="N94" s="299">
        <v>2.8127835869760771</v>
      </c>
      <c r="O94" s="299">
        <v>3.2527261857358649</v>
      </c>
      <c r="P94" s="299">
        <v>2.8532273001189048</v>
      </c>
      <c r="Q94" s="299">
        <v>2.8495601117811109</v>
      </c>
      <c r="R94" s="299">
        <v>4.3811800898009876</v>
      </c>
      <c r="S94" s="299">
        <v>3.8077569000879992</v>
      </c>
      <c r="T94" s="299">
        <v>5.0405149217689544</v>
      </c>
      <c r="U94" s="299">
        <v>5.1616084225104437</v>
      </c>
      <c r="V94" s="299">
        <v>2.9740972308938818</v>
      </c>
      <c r="W94" s="299">
        <v>3.490178063196939</v>
      </c>
      <c r="DA94" s="71" t="s">
        <v>574</v>
      </c>
    </row>
    <row r="95" spans="1:105" ht="12" customHeight="1" x14ac:dyDescent="0.25">
      <c r="A95" s="59" t="s">
        <v>162</v>
      </c>
      <c r="B95" s="299">
        <v>68.732795221197136</v>
      </c>
      <c r="C95" s="299">
        <v>75.353862458886155</v>
      </c>
      <c r="D95" s="299">
        <v>74.160151457126091</v>
      </c>
      <c r="E95" s="299">
        <v>67.50614562565525</v>
      </c>
      <c r="F95" s="299">
        <v>69.814371117542123</v>
      </c>
      <c r="G95" s="299">
        <v>77.752021787004267</v>
      </c>
      <c r="H95" s="299">
        <v>84.231310457747284</v>
      </c>
      <c r="I95" s="299">
        <v>87.748098041602063</v>
      </c>
      <c r="J95" s="299">
        <v>82.902958577275001</v>
      </c>
      <c r="K95" s="299">
        <v>82.584476299277313</v>
      </c>
      <c r="L95" s="299">
        <v>110.9392398362572</v>
      </c>
      <c r="M95" s="299">
        <v>104.19304431718631</v>
      </c>
      <c r="N95" s="299">
        <v>102.09934556194921</v>
      </c>
      <c r="O95" s="299">
        <v>98.76856534157281</v>
      </c>
      <c r="P95" s="299">
        <v>85.541858841277048</v>
      </c>
      <c r="Q95" s="299">
        <v>85.765003078982474</v>
      </c>
      <c r="R95" s="299">
        <v>92.157916156903369</v>
      </c>
      <c r="S95" s="299">
        <v>100.5229159379996</v>
      </c>
      <c r="T95" s="299">
        <v>104.23775302692999</v>
      </c>
      <c r="U95" s="299">
        <v>99.459952617153405</v>
      </c>
      <c r="V95" s="299">
        <v>82.329215002871805</v>
      </c>
      <c r="W95" s="299">
        <v>93.344759026278467</v>
      </c>
      <c r="DA95" s="71" t="s">
        <v>575</v>
      </c>
    </row>
    <row r="96" spans="1:105" ht="12" customHeight="1" x14ac:dyDescent="0.25">
      <c r="A96" s="60" t="s">
        <v>527</v>
      </c>
      <c r="B96" s="264">
        <v>97.268873894869813</v>
      </c>
      <c r="C96" s="264">
        <v>95.905041294373817</v>
      </c>
      <c r="D96" s="264">
        <v>104.55004522549839</v>
      </c>
      <c r="E96" s="264">
        <v>99.541456688723216</v>
      </c>
      <c r="F96" s="264">
        <v>103.79497924478871</v>
      </c>
      <c r="G96" s="264">
        <v>113.6213209671204</v>
      </c>
      <c r="H96" s="264">
        <v>125.5255591333636</v>
      </c>
      <c r="I96" s="264">
        <v>133.01741826364099</v>
      </c>
      <c r="J96" s="264">
        <v>121.70023754677599</v>
      </c>
      <c r="K96" s="264">
        <v>74.827156496426227</v>
      </c>
      <c r="L96" s="264">
        <v>89.280350014503341</v>
      </c>
      <c r="M96" s="264">
        <v>90.130533624052816</v>
      </c>
      <c r="N96" s="264">
        <v>94.571659059529949</v>
      </c>
      <c r="O96" s="264">
        <v>92.604792106950953</v>
      </c>
      <c r="P96" s="264">
        <v>86.19744906804253</v>
      </c>
      <c r="Q96" s="264">
        <v>85.344436164977409</v>
      </c>
      <c r="R96" s="264">
        <v>89.096536772166061</v>
      </c>
      <c r="S96" s="264">
        <v>96.97098694170424</v>
      </c>
      <c r="T96" s="264">
        <v>100.89556521141679</v>
      </c>
      <c r="U96" s="264">
        <v>94.925045145120819</v>
      </c>
      <c r="V96" s="264">
        <v>83.208672604293966</v>
      </c>
      <c r="W96" s="264">
        <v>89.142038585107528</v>
      </c>
      <c r="DA96" s="72" t="s">
        <v>576</v>
      </c>
    </row>
    <row r="97" spans="1:105" ht="12" customHeight="1" x14ac:dyDescent="0.25">
      <c r="A97" s="57" t="s">
        <v>529</v>
      </c>
      <c r="B97" s="296">
        <f t="shared" ref="B97:W97" si="1">B98+B102+B113</f>
        <v>121.93253314637575</v>
      </c>
      <c r="C97" s="296">
        <f t="shared" si="1"/>
        <v>125.97194447269753</v>
      </c>
      <c r="D97" s="296">
        <f t="shared" si="1"/>
        <v>129.66015441788539</v>
      </c>
      <c r="E97" s="296">
        <f t="shared" si="1"/>
        <v>122.96499723142232</v>
      </c>
      <c r="F97" s="296">
        <f t="shared" si="1"/>
        <v>124.62203727127172</v>
      </c>
      <c r="G97" s="296">
        <f t="shared" si="1"/>
        <v>137.08813813401758</v>
      </c>
      <c r="H97" s="296">
        <f t="shared" si="1"/>
        <v>143.57960505832162</v>
      </c>
      <c r="I97" s="296">
        <f t="shared" si="1"/>
        <v>151.42584298184261</v>
      </c>
      <c r="J97" s="296">
        <f t="shared" si="1"/>
        <v>143.23578886953766</v>
      </c>
      <c r="K97" s="296">
        <f t="shared" si="1"/>
        <v>118.33802490757833</v>
      </c>
      <c r="L97" s="296">
        <f t="shared" si="1"/>
        <v>144.87614860193136</v>
      </c>
      <c r="M97" s="296">
        <f t="shared" si="1"/>
        <v>137.52433842724216</v>
      </c>
      <c r="N97" s="296">
        <f t="shared" si="1"/>
        <v>138.82492136578753</v>
      </c>
      <c r="O97" s="296">
        <f t="shared" si="1"/>
        <v>137.88074908174852</v>
      </c>
      <c r="P97" s="296">
        <f t="shared" si="1"/>
        <v>122.2665499185451</v>
      </c>
      <c r="Q97" s="296">
        <f t="shared" si="1"/>
        <v>122.11662412134392</v>
      </c>
      <c r="R97" s="296">
        <f t="shared" si="1"/>
        <v>130.54568157998995</v>
      </c>
      <c r="S97" s="296">
        <f t="shared" si="1"/>
        <v>138.07901909532944</v>
      </c>
      <c r="T97" s="296">
        <f t="shared" si="1"/>
        <v>142.793142890328</v>
      </c>
      <c r="U97" s="296">
        <f t="shared" si="1"/>
        <v>134.3734076581074</v>
      </c>
      <c r="V97" s="296">
        <f t="shared" si="1"/>
        <v>115.50509095005418</v>
      </c>
      <c r="W97" s="296">
        <f t="shared" si="1"/>
        <v>125.25507515033655</v>
      </c>
      <c r="DA97" s="70"/>
    </row>
    <row r="98" spans="1:105" ht="12" customHeight="1" x14ac:dyDescent="0.25">
      <c r="A98" s="60" t="s">
        <v>530</v>
      </c>
      <c r="B98" s="264">
        <v>21.41566003244693</v>
      </c>
      <c r="C98" s="264">
        <v>22.41191055615996</v>
      </c>
      <c r="D98" s="264">
        <v>21.624462606166961</v>
      </c>
      <c r="E98" s="264">
        <v>19.944952286453869</v>
      </c>
      <c r="F98" s="264">
        <v>20.30883398320309</v>
      </c>
      <c r="G98" s="264">
        <v>22.122160482060099</v>
      </c>
      <c r="H98" s="264">
        <v>23.674851757025891</v>
      </c>
      <c r="I98" s="264">
        <v>24.47934825879674</v>
      </c>
      <c r="J98" s="264">
        <v>23.594879730761122</v>
      </c>
      <c r="K98" s="264">
        <v>23.43035294911056</v>
      </c>
      <c r="L98" s="264">
        <v>30.138782876260208</v>
      </c>
      <c r="M98" s="264">
        <v>28.1850847831357</v>
      </c>
      <c r="N98" s="264">
        <v>27.728476998548501</v>
      </c>
      <c r="O98" s="264">
        <v>26.71249408562068</v>
      </c>
      <c r="P98" s="264">
        <v>23.16443239613788</v>
      </c>
      <c r="Q98" s="264">
        <v>22.972091792351179</v>
      </c>
      <c r="R98" s="264">
        <v>24.840155659135839</v>
      </c>
      <c r="S98" s="264">
        <v>26.504918789289611</v>
      </c>
      <c r="T98" s="264">
        <v>27.771253005478659</v>
      </c>
      <c r="U98" s="264">
        <v>26.397683166823089</v>
      </c>
      <c r="V98" s="264">
        <v>21.766149515719619</v>
      </c>
      <c r="W98" s="264">
        <v>24.603616055162739</v>
      </c>
      <c r="DA98" s="72" t="s">
        <v>577</v>
      </c>
    </row>
    <row r="99" spans="1:105" ht="12" customHeight="1" x14ac:dyDescent="0.25">
      <c r="A99" s="59" t="s">
        <v>33</v>
      </c>
      <c r="B99" s="232">
        <v>2.356129756580009</v>
      </c>
      <c r="C99" s="232">
        <v>0.98031464559057913</v>
      </c>
      <c r="D99" s="232">
        <v>0.79132975521420912</v>
      </c>
      <c r="E99" s="232">
        <v>0.83698682531693258</v>
      </c>
      <c r="F99" s="232">
        <v>0.79667057029795452</v>
      </c>
      <c r="G99" s="232">
        <v>0.96097571155050276</v>
      </c>
      <c r="H99" s="232">
        <v>1.0759356032234659</v>
      </c>
      <c r="I99" s="232">
        <v>1.1136079684991469</v>
      </c>
      <c r="J99" s="232">
        <v>1.0170434084145541</v>
      </c>
      <c r="K99" s="232">
        <v>0.92689295460729471</v>
      </c>
      <c r="L99" s="232">
        <v>1.258283796627542</v>
      </c>
      <c r="M99" s="232">
        <v>1.0519209852297291</v>
      </c>
      <c r="N99" s="232">
        <v>1.081639873735027</v>
      </c>
      <c r="O99" s="232">
        <v>0.97787765572507102</v>
      </c>
      <c r="P99" s="232">
        <v>0.74855558473269446</v>
      </c>
      <c r="Q99" s="232">
        <v>0.41599382561867859</v>
      </c>
      <c r="R99" s="232">
        <v>0.45304263365643838</v>
      </c>
      <c r="S99" s="232">
        <v>0.47847960160843889</v>
      </c>
      <c r="T99" s="232">
        <v>0.51256839529484333</v>
      </c>
      <c r="U99" s="232">
        <v>0.52074082645356579</v>
      </c>
      <c r="V99" s="232">
        <v>0.49217573106631501</v>
      </c>
      <c r="W99" s="232">
        <v>0.53951844869498844</v>
      </c>
      <c r="DA99" s="71" t="s">
        <v>578</v>
      </c>
    </row>
    <row r="100" spans="1:105" ht="12" customHeight="1" x14ac:dyDescent="0.25">
      <c r="A100" s="59" t="s">
        <v>160</v>
      </c>
      <c r="B100" s="232">
        <v>1.149039256166873</v>
      </c>
      <c r="C100" s="232">
        <v>1.1526071981846879</v>
      </c>
      <c r="D100" s="232">
        <v>1.0784925097455571</v>
      </c>
      <c r="E100" s="232">
        <v>1.039447612669103</v>
      </c>
      <c r="F100" s="232">
        <v>1.02955534856111</v>
      </c>
      <c r="G100" s="232">
        <v>0.707922041570343</v>
      </c>
      <c r="H100" s="232">
        <v>0.79953421727737839</v>
      </c>
      <c r="I100" s="232">
        <v>0.72906660445745053</v>
      </c>
      <c r="J100" s="232">
        <v>0.78674230756810892</v>
      </c>
      <c r="K100" s="232">
        <v>0.42701043583833248</v>
      </c>
      <c r="L100" s="232">
        <v>0.55465538873031395</v>
      </c>
      <c r="M100" s="232">
        <v>0.43309799129118898</v>
      </c>
      <c r="N100" s="232">
        <v>0.50336427452874466</v>
      </c>
      <c r="O100" s="232">
        <v>0.51542550730867309</v>
      </c>
      <c r="P100" s="232">
        <v>0.4136033338915614</v>
      </c>
      <c r="Q100" s="232">
        <v>0.37604114467580502</v>
      </c>
      <c r="R100" s="232">
        <v>0.39521619945616332</v>
      </c>
      <c r="S100" s="232">
        <v>0.39347622849967578</v>
      </c>
      <c r="T100" s="232">
        <v>0.34972882740893502</v>
      </c>
      <c r="U100" s="232">
        <v>0.34175036928108798</v>
      </c>
      <c r="V100" s="232">
        <v>0.32810589832348352</v>
      </c>
      <c r="W100" s="232">
        <v>0.47479722371741379</v>
      </c>
      <c r="DA100" s="71" t="s">
        <v>579</v>
      </c>
    </row>
    <row r="101" spans="1:105" ht="12" customHeight="1" x14ac:dyDescent="0.25">
      <c r="A101" s="59" t="s">
        <v>162</v>
      </c>
      <c r="B101" s="232">
        <v>17.91049101970005</v>
      </c>
      <c r="C101" s="232">
        <v>20.278988712384692</v>
      </c>
      <c r="D101" s="232">
        <v>19.754640341207189</v>
      </c>
      <c r="E101" s="232">
        <v>18.068517848467831</v>
      </c>
      <c r="F101" s="232">
        <v>18.482608064344031</v>
      </c>
      <c r="G101" s="232">
        <v>20.453262728939251</v>
      </c>
      <c r="H101" s="232">
        <v>21.799381936525052</v>
      </c>
      <c r="I101" s="232">
        <v>22.63667368584014</v>
      </c>
      <c r="J101" s="232">
        <v>21.791094014778459</v>
      </c>
      <c r="K101" s="232">
        <v>22.07644955866494</v>
      </c>
      <c r="L101" s="232">
        <v>28.32584369090236</v>
      </c>
      <c r="M101" s="232">
        <v>26.700065806614781</v>
      </c>
      <c r="N101" s="232">
        <v>26.143472850284731</v>
      </c>
      <c r="O101" s="232">
        <v>25.219190922586929</v>
      </c>
      <c r="P101" s="232">
        <v>22.002273477513619</v>
      </c>
      <c r="Q101" s="232">
        <v>22.180056822056699</v>
      </c>
      <c r="R101" s="232">
        <v>23.991896826023229</v>
      </c>
      <c r="S101" s="232">
        <v>25.632962959181491</v>
      </c>
      <c r="T101" s="232">
        <v>26.908955782774878</v>
      </c>
      <c r="U101" s="232">
        <v>25.53519197108843</v>
      </c>
      <c r="V101" s="232">
        <v>20.945867886329822</v>
      </c>
      <c r="W101" s="232">
        <v>23.589300382750341</v>
      </c>
      <c r="DA101" s="71" t="s">
        <v>580</v>
      </c>
    </row>
    <row r="102" spans="1:105" ht="12" customHeight="1" x14ac:dyDescent="0.25">
      <c r="A102" s="60" t="s">
        <v>535</v>
      </c>
      <c r="B102" s="264">
        <v>75.924041797410453</v>
      </c>
      <c r="C102" s="264">
        <v>78.97146404673822</v>
      </c>
      <c r="D102" s="264">
        <v>81.089461648482683</v>
      </c>
      <c r="E102" s="264">
        <v>77.461381305212356</v>
      </c>
      <c r="F102" s="264">
        <v>77.921523043296503</v>
      </c>
      <c r="G102" s="264">
        <v>86.027095865752031</v>
      </c>
      <c r="H102" s="264">
        <v>88.852560866769309</v>
      </c>
      <c r="I102" s="264">
        <v>93.866492073320671</v>
      </c>
      <c r="J102" s="264">
        <v>89.045241586744254</v>
      </c>
      <c r="K102" s="264">
        <v>74.916490961760971</v>
      </c>
      <c r="L102" s="264">
        <v>91.561106550482577</v>
      </c>
      <c r="M102" s="264">
        <v>86.003630648476815</v>
      </c>
      <c r="N102" s="264">
        <v>86.573864940613888</v>
      </c>
      <c r="O102" s="264">
        <v>87.343899322899077</v>
      </c>
      <c r="P102" s="264">
        <v>76.940059368751264</v>
      </c>
      <c r="Q102" s="264">
        <v>77.018141942736179</v>
      </c>
      <c r="R102" s="264">
        <v>82.38614015563671</v>
      </c>
      <c r="S102" s="264">
        <v>86.584543158626587</v>
      </c>
      <c r="T102" s="264">
        <v>89.050772147718519</v>
      </c>
      <c r="U102" s="264">
        <v>83.529217241343645</v>
      </c>
      <c r="V102" s="264">
        <v>72.427478658781851</v>
      </c>
      <c r="W102" s="264">
        <v>77.85736505444504</v>
      </c>
      <c r="DA102" s="72" t="s">
        <v>581</v>
      </c>
    </row>
    <row r="103" spans="1:105" ht="12" customHeight="1" x14ac:dyDescent="0.25">
      <c r="A103" s="64" t="s">
        <v>30</v>
      </c>
      <c r="B103" s="231">
        <v>7.277738054418105</v>
      </c>
      <c r="C103" s="231">
        <v>6.7216659089784692</v>
      </c>
      <c r="D103" s="231">
        <v>8.9732450587733563</v>
      </c>
      <c r="E103" s="231">
        <v>5.1345668945770138</v>
      </c>
      <c r="F103" s="231">
        <v>4.2974824060579007</v>
      </c>
      <c r="G103" s="231">
        <v>7.2651735844491414</v>
      </c>
      <c r="H103" s="231">
        <v>4.5321320901485507</v>
      </c>
      <c r="I103" s="231">
        <v>4.9234895804089129</v>
      </c>
      <c r="J103" s="231">
        <v>3.9882857443869302</v>
      </c>
      <c r="K103" s="231">
        <v>3.1271867288137831</v>
      </c>
      <c r="L103" s="231">
        <v>3.5865733031565341</v>
      </c>
      <c r="M103" s="231">
        <v>3.2565272831591532</v>
      </c>
      <c r="N103" s="231">
        <v>3.1190724888359602</v>
      </c>
      <c r="O103" s="231">
        <v>2.4740831258426632</v>
      </c>
      <c r="P103" s="231">
        <v>2.132630284294462</v>
      </c>
      <c r="Q103" s="231">
        <v>2.00633662970611</v>
      </c>
      <c r="R103" s="231">
        <v>1.820403745430121</v>
      </c>
      <c r="S103" s="231">
        <v>1.7148216366340521</v>
      </c>
      <c r="T103" s="231">
        <v>4.0900931284682196</v>
      </c>
      <c r="U103" s="231">
        <v>4.3738704549285314</v>
      </c>
      <c r="V103" s="231">
        <v>2.8116207814930778</v>
      </c>
      <c r="W103" s="231">
        <v>2.7592036161046218</v>
      </c>
      <c r="DA103" s="73" t="s">
        <v>582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583</v>
      </c>
    </row>
    <row r="105" spans="1:105" ht="12" customHeight="1" x14ac:dyDescent="0.25">
      <c r="A105" s="64" t="s">
        <v>33</v>
      </c>
      <c r="B105" s="231">
        <v>5.9079615439682804</v>
      </c>
      <c r="C105" s="231">
        <v>2.4106184526331691</v>
      </c>
      <c r="D105" s="231">
        <v>2.2655127851839292</v>
      </c>
      <c r="E105" s="231">
        <v>2.4663287740133901</v>
      </c>
      <c r="F105" s="231">
        <v>2.3280444828834019</v>
      </c>
      <c r="G105" s="231">
        <v>2.6768881494420049</v>
      </c>
      <c r="H105" s="231">
        <v>3.1980711562832398</v>
      </c>
      <c r="I105" s="231">
        <v>3.1152770801835068</v>
      </c>
      <c r="J105" s="231">
        <v>2.6355055124428719</v>
      </c>
      <c r="K105" s="231">
        <v>2.1734948711714379</v>
      </c>
      <c r="L105" s="231">
        <v>3.2241957027564712</v>
      </c>
      <c r="M105" s="231">
        <v>2.6562927445721911</v>
      </c>
      <c r="N105" s="231">
        <v>2.9984545900077482</v>
      </c>
      <c r="O105" s="231">
        <v>2.6782254885532839</v>
      </c>
      <c r="P105" s="231">
        <v>1.6674870355645881</v>
      </c>
      <c r="Q105" s="231">
        <v>0.98287769590381058</v>
      </c>
      <c r="R105" s="231">
        <v>1.0047815708050989</v>
      </c>
      <c r="S105" s="231">
        <v>1.05723077766061</v>
      </c>
      <c r="T105" s="231">
        <v>1.0783672753462841</v>
      </c>
      <c r="U105" s="231">
        <v>1.0720102533170319</v>
      </c>
      <c r="V105" s="231">
        <v>1.0792873960364091</v>
      </c>
      <c r="W105" s="231">
        <v>1.1865314817452639</v>
      </c>
      <c r="DA105" s="73" t="s">
        <v>584</v>
      </c>
    </row>
    <row r="106" spans="1:105" ht="12" customHeight="1" x14ac:dyDescent="0.25">
      <c r="A106" s="64" t="s">
        <v>160</v>
      </c>
      <c r="B106" s="231">
        <v>3.1239857750849289</v>
      </c>
      <c r="C106" s="231">
        <v>2.979533489654596</v>
      </c>
      <c r="D106" s="231">
        <v>2.9057716752717742</v>
      </c>
      <c r="E106" s="231">
        <v>2.858161681188812</v>
      </c>
      <c r="F106" s="231">
        <v>2.690872491308864</v>
      </c>
      <c r="G106" s="231">
        <v>1.9922826987567459</v>
      </c>
      <c r="H106" s="231">
        <v>2.411251442507671</v>
      </c>
      <c r="I106" s="231">
        <v>2.5352915511873029</v>
      </c>
      <c r="J106" s="231">
        <v>2.4275606337519449</v>
      </c>
      <c r="K106" s="231">
        <v>0.97641050390022044</v>
      </c>
      <c r="L106" s="231">
        <v>1.297418455892509</v>
      </c>
      <c r="M106" s="231">
        <v>1.0355463707298389</v>
      </c>
      <c r="N106" s="231">
        <v>1.2313174470075889</v>
      </c>
      <c r="O106" s="231">
        <v>1.295171064485964</v>
      </c>
      <c r="P106" s="231">
        <v>0.90570489844459112</v>
      </c>
      <c r="Q106" s="231">
        <v>0.88506707472743085</v>
      </c>
      <c r="R106" s="231">
        <v>0.86981632201691517</v>
      </c>
      <c r="S106" s="231">
        <v>0.88058873428221951</v>
      </c>
      <c r="T106" s="231">
        <v>0.76176090131769125</v>
      </c>
      <c r="U106" s="231">
        <v>0.71147446607536824</v>
      </c>
      <c r="V106" s="231">
        <v>0.75270718279876181</v>
      </c>
      <c r="W106" s="231">
        <v>1.038154094966196</v>
      </c>
      <c r="DA106" s="73" t="s">
        <v>585</v>
      </c>
    </row>
    <row r="107" spans="1:105" ht="12" customHeight="1" x14ac:dyDescent="0.25">
      <c r="A107" s="64" t="s">
        <v>70</v>
      </c>
      <c r="B107" s="231">
        <v>5.4348570734533368</v>
      </c>
      <c r="C107" s="231">
        <v>5.8512678816799353</v>
      </c>
      <c r="D107" s="231">
        <v>5.1454516635115786</v>
      </c>
      <c r="E107" s="231">
        <v>4.5815874548313724</v>
      </c>
      <c r="F107" s="231">
        <v>4.9096918825283211</v>
      </c>
      <c r="G107" s="231">
        <v>5.4749607350783984</v>
      </c>
      <c r="H107" s="231">
        <v>6.5805564207164862</v>
      </c>
      <c r="I107" s="231">
        <v>5.5281259759215944</v>
      </c>
      <c r="J107" s="231">
        <v>5.5142314598091966</v>
      </c>
      <c r="K107" s="231">
        <v>3.7579166946607518</v>
      </c>
      <c r="L107" s="231">
        <v>1.501204161464927</v>
      </c>
      <c r="M107" s="231">
        <v>2.2798186556836471</v>
      </c>
      <c r="N107" s="231">
        <v>1.57484107952618</v>
      </c>
      <c r="O107" s="231">
        <v>1.618102028675608</v>
      </c>
      <c r="P107" s="231">
        <v>1.6596770052521459</v>
      </c>
      <c r="Q107" s="231">
        <v>1.628302506880239</v>
      </c>
      <c r="R107" s="231">
        <v>2.2271685215881551</v>
      </c>
      <c r="S107" s="231">
        <v>1.868943173424769</v>
      </c>
      <c r="T107" s="231">
        <v>2.299999218028546</v>
      </c>
      <c r="U107" s="231">
        <v>2.228159258140233</v>
      </c>
      <c r="V107" s="231">
        <v>1.3794186202626559</v>
      </c>
      <c r="W107" s="231">
        <v>1.6652477389621949</v>
      </c>
      <c r="DA107" s="73" t="s">
        <v>586</v>
      </c>
    </row>
    <row r="108" spans="1:105" ht="12" customHeight="1" x14ac:dyDescent="0.25">
      <c r="A108" s="64" t="s">
        <v>34</v>
      </c>
      <c r="B108" s="231">
        <v>0.1422635086671897</v>
      </c>
      <c r="C108" s="231">
        <v>0.19172561518785791</v>
      </c>
      <c r="D108" s="231">
        <v>0.1210115706545927</v>
      </c>
      <c r="E108" s="231">
        <v>6.5850078275099566</v>
      </c>
      <c r="F108" s="231">
        <v>6.4939202978181934</v>
      </c>
      <c r="G108" s="231">
        <v>6.6319508079969589</v>
      </c>
      <c r="H108" s="231">
        <v>0.76955180498703168</v>
      </c>
      <c r="I108" s="231">
        <v>0.75660694129534389</v>
      </c>
      <c r="J108" s="231">
        <v>4.8567423726989434</v>
      </c>
      <c r="K108" s="231">
        <v>3.4057697660089929</v>
      </c>
      <c r="L108" s="231">
        <v>1.932624475243367</v>
      </c>
      <c r="M108" s="231">
        <v>1.5368674269575431</v>
      </c>
      <c r="N108" s="231">
        <v>0.61987920297665156</v>
      </c>
      <c r="O108" s="231">
        <v>0.49267008507293758</v>
      </c>
      <c r="P108" s="231">
        <v>1.4129083136673111</v>
      </c>
      <c r="Q108" s="231">
        <v>1.252951107673417</v>
      </c>
      <c r="R108" s="231">
        <v>1.423168825421977</v>
      </c>
      <c r="S108" s="231">
        <v>1.0697052807310781</v>
      </c>
      <c r="T108" s="231">
        <v>0.72822497671812214</v>
      </c>
      <c r="U108" s="231">
        <v>0.52039344216485628</v>
      </c>
      <c r="V108" s="231">
        <v>2.027838344316145</v>
      </c>
      <c r="W108" s="231">
        <v>0.54870461259960668</v>
      </c>
      <c r="DA108" s="73" t="s">
        <v>587</v>
      </c>
    </row>
    <row r="109" spans="1:105" ht="12" customHeight="1" x14ac:dyDescent="0.25">
      <c r="A109" s="64" t="s">
        <v>162</v>
      </c>
      <c r="B109" s="231">
        <v>44.06973747568901</v>
      </c>
      <c r="C109" s="231">
        <v>48.699842285900743</v>
      </c>
      <c r="D109" s="231">
        <v>49.095503691919127</v>
      </c>
      <c r="E109" s="231">
        <v>43.555435281773697</v>
      </c>
      <c r="F109" s="231">
        <v>45.664960789258458</v>
      </c>
      <c r="G109" s="231">
        <v>47.316300026012499</v>
      </c>
      <c r="H109" s="231">
        <v>56.085921724551511</v>
      </c>
      <c r="I109" s="231">
        <v>57.959968449360318</v>
      </c>
      <c r="J109" s="231">
        <v>51.452765714428672</v>
      </c>
      <c r="K109" s="231">
        <v>44.739292603909099</v>
      </c>
      <c r="L109" s="231">
        <v>58.90640348241763</v>
      </c>
      <c r="M109" s="231">
        <v>56.734184631008198</v>
      </c>
      <c r="N109" s="231">
        <v>57.335180609651189</v>
      </c>
      <c r="O109" s="231">
        <v>51.841824600826421</v>
      </c>
      <c r="P109" s="231">
        <v>49.529413067089877</v>
      </c>
      <c r="Q109" s="231">
        <v>49.680724542034767</v>
      </c>
      <c r="R109" s="231">
        <v>52.631405862452937</v>
      </c>
      <c r="S109" s="231">
        <v>58.260570738995639</v>
      </c>
      <c r="T109" s="231">
        <v>59.943915009734837</v>
      </c>
      <c r="U109" s="231">
        <v>55.926919233950933</v>
      </c>
      <c r="V109" s="231">
        <v>46.384826432664958</v>
      </c>
      <c r="W109" s="231">
        <v>52.755510413673861</v>
      </c>
      <c r="DA109" s="73" t="s">
        <v>588</v>
      </c>
    </row>
    <row r="110" spans="1:105" ht="12" customHeight="1" x14ac:dyDescent="0.25">
      <c r="A110" s="64" t="s">
        <v>36</v>
      </c>
      <c r="B110" s="231">
        <v>4.1091051029575549</v>
      </c>
      <c r="C110" s="231">
        <v>4.7891764461671302</v>
      </c>
      <c r="D110" s="231">
        <v>5.3458165806234241</v>
      </c>
      <c r="E110" s="231">
        <v>4.8040284251231569</v>
      </c>
      <c r="F110" s="231">
        <v>3.5821486395332829</v>
      </c>
      <c r="G110" s="231">
        <v>1.8840586519701501</v>
      </c>
      <c r="H110" s="231">
        <v>3.143364340508874</v>
      </c>
      <c r="I110" s="231">
        <v>3.3438005927390102</v>
      </c>
      <c r="J110" s="231">
        <v>3.918476175702422</v>
      </c>
      <c r="K110" s="231">
        <v>2.271092939651377</v>
      </c>
      <c r="L110" s="231">
        <v>2.6134900282720501</v>
      </c>
      <c r="M110" s="231">
        <v>2.703493665309455</v>
      </c>
      <c r="N110" s="231">
        <v>2.7457149998208741</v>
      </c>
      <c r="O110" s="231">
        <v>5.2640115194330948</v>
      </c>
      <c r="P110" s="231">
        <v>6.4142270712446336</v>
      </c>
      <c r="Q110" s="231">
        <v>6.6908164477041181</v>
      </c>
      <c r="R110" s="231">
        <v>6.7092044085011722</v>
      </c>
      <c r="S110" s="231">
        <v>7.6834977864099594</v>
      </c>
      <c r="T110" s="231">
        <v>8.6895844912312086</v>
      </c>
      <c r="U110" s="231">
        <v>7.7144932213996391</v>
      </c>
      <c r="V110" s="231">
        <v>6.7524338888185191</v>
      </c>
      <c r="W110" s="231">
        <v>7.1603644666375983</v>
      </c>
      <c r="DA110" s="73" t="s">
        <v>589</v>
      </c>
    </row>
    <row r="111" spans="1:105" ht="12" customHeight="1" x14ac:dyDescent="0.25">
      <c r="A111" s="64" t="s">
        <v>73</v>
      </c>
      <c r="B111" s="231">
        <v>0.89194481829505545</v>
      </c>
      <c r="C111" s="231">
        <v>0.84766332525360555</v>
      </c>
      <c r="D111" s="231">
        <v>0.78792573292902757</v>
      </c>
      <c r="E111" s="231">
        <v>1.253372353540714</v>
      </c>
      <c r="F111" s="231">
        <v>0.93464780236045597</v>
      </c>
      <c r="G111" s="231">
        <v>4.2453259843281312</v>
      </c>
      <c r="H111" s="231">
        <v>1.418958756922263</v>
      </c>
      <c r="I111" s="231">
        <v>1.4541265337248079</v>
      </c>
      <c r="J111" s="231">
        <v>1.524348478718702</v>
      </c>
      <c r="K111" s="231">
        <v>1.5273923710150901</v>
      </c>
      <c r="L111" s="231">
        <v>1.5379509823343009</v>
      </c>
      <c r="M111" s="231">
        <v>1.3975692311326731</v>
      </c>
      <c r="N111" s="231">
        <v>0.50433068037160467</v>
      </c>
      <c r="O111" s="231">
        <v>8.44245739539463</v>
      </c>
      <c r="P111" s="231">
        <v>2.887275359257949</v>
      </c>
      <c r="Q111" s="231">
        <v>3.0048092084993332</v>
      </c>
      <c r="R111" s="231">
        <v>3.0669532103600949</v>
      </c>
      <c r="S111" s="231">
        <v>3.0469500979768571</v>
      </c>
      <c r="T111" s="231">
        <v>1.0663484222697019</v>
      </c>
      <c r="U111" s="231">
        <v>0.39507879138680441</v>
      </c>
      <c r="V111" s="231">
        <v>1.6222953119723471</v>
      </c>
      <c r="W111" s="231">
        <v>0.72800442024251411</v>
      </c>
      <c r="DA111" s="73" t="s">
        <v>590</v>
      </c>
    </row>
    <row r="112" spans="1:105" ht="12" customHeight="1" x14ac:dyDescent="0.25">
      <c r="A112" s="64" t="s">
        <v>79</v>
      </c>
      <c r="B112" s="231">
        <v>4.9664484448769928</v>
      </c>
      <c r="C112" s="231">
        <v>6.47997064128272</v>
      </c>
      <c r="D112" s="231">
        <v>6.4492228896158617</v>
      </c>
      <c r="E112" s="231">
        <v>6.2228926126542499</v>
      </c>
      <c r="F112" s="231">
        <v>7.0197542515476279</v>
      </c>
      <c r="G112" s="231">
        <v>8.5401552277180031</v>
      </c>
      <c r="H112" s="231">
        <v>10.71275313014368</v>
      </c>
      <c r="I112" s="231">
        <v>14.249805368499869</v>
      </c>
      <c r="J112" s="231">
        <v>12.72732549480458</v>
      </c>
      <c r="K112" s="231">
        <v>12.93793448263021</v>
      </c>
      <c r="L112" s="231">
        <v>16.961245958944801</v>
      </c>
      <c r="M112" s="231">
        <v>14.4033306399241</v>
      </c>
      <c r="N112" s="231">
        <v>16.44507384241609</v>
      </c>
      <c r="O112" s="231">
        <v>13.237354014614469</v>
      </c>
      <c r="P112" s="231">
        <v>10.3307363339357</v>
      </c>
      <c r="Q112" s="231">
        <v>10.886256729606959</v>
      </c>
      <c r="R112" s="231">
        <v>12.63323768906023</v>
      </c>
      <c r="S112" s="231">
        <v>11.002234932511399</v>
      </c>
      <c r="T112" s="231">
        <v>10.39247872460389</v>
      </c>
      <c r="U112" s="231">
        <v>10.586818119980251</v>
      </c>
      <c r="V112" s="231">
        <v>9.6170507004189734</v>
      </c>
      <c r="W112" s="231">
        <v>10.01564420951318</v>
      </c>
      <c r="DA112" s="73" t="s">
        <v>591</v>
      </c>
    </row>
    <row r="113" spans="1:105" ht="12" customHeight="1" x14ac:dyDescent="0.25">
      <c r="A113" s="61" t="s">
        <v>547</v>
      </c>
      <c r="B113" s="265">
        <v>24.592831316518371</v>
      </c>
      <c r="C113" s="265">
        <v>24.58856986979934</v>
      </c>
      <c r="D113" s="265">
        <v>26.946230163235761</v>
      </c>
      <c r="E113" s="265">
        <v>25.558663639756091</v>
      </c>
      <c r="F113" s="265">
        <v>26.391680244772129</v>
      </c>
      <c r="G113" s="265">
        <v>28.93888178620546</v>
      </c>
      <c r="H113" s="265">
        <v>31.052192434526429</v>
      </c>
      <c r="I113" s="265">
        <v>33.080002649725209</v>
      </c>
      <c r="J113" s="265">
        <v>30.595667552032271</v>
      </c>
      <c r="K113" s="265">
        <v>19.991180996706799</v>
      </c>
      <c r="L113" s="265">
        <v>23.17625917518858</v>
      </c>
      <c r="M113" s="265">
        <v>23.335622995629649</v>
      </c>
      <c r="N113" s="265">
        <v>24.52257942662515</v>
      </c>
      <c r="O113" s="265">
        <v>23.824355673228759</v>
      </c>
      <c r="P113" s="265">
        <v>22.162058153655948</v>
      </c>
      <c r="Q113" s="265">
        <v>22.12639038625656</v>
      </c>
      <c r="R113" s="265">
        <v>23.319385765217401</v>
      </c>
      <c r="S113" s="265">
        <v>24.98955714741324</v>
      </c>
      <c r="T113" s="265">
        <v>25.971117737130811</v>
      </c>
      <c r="U113" s="265">
        <v>24.446507249940659</v>
      </c>
      <c r="V113" s="265">
        <v>21.311462775552709</v>
      </c>
      <c r="W113" s="265">
        <v>22.794094040728769</v>
      </c>
      <c r="DA113" s="74" t="s">
        <v>592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v>4939.1115706089849</v>
      </c>
      <c r="C115" s="225">
        <v>5113.3379145090666</v>
      </c>
      <c r="D115" s="225">
        <v>4943.2944695154247</v>
      </c>
      <c r="E115" s="225">
        <v>4703.6150145298898</v>
      </c>
      <c r="F115" s="225">
        <v>4794.2545807471633</v>
      </c>
      <c r="G115" s="225">
        <v>4631.196277183627</v>
      </c>
      <c r="H115" s="225">
        <v>4379.3037586235514</v>
      </c>
      <c r="I115" s="225">
        <v>4496.5429919924327</v>
      </c>
      <c r="J115" s="225">
        <v>4195.6941296651476</v>
      </c>
      <c r="K115" s="225">
        <v>3923.810693568561</v>
      </c>
      <c r="L115" s="225">
        <v>4125.5795984403994</v>
      </c>
      <c r="M115" s="225">
        <v>4131.7622455012324</v>
      </c>
      <c r="N115" s="225">
        <v>4021.5377471633769</v>
      </c>
      <c r="O115" s="225">
        <v>4010.591217313895</v>
      </c>
      <c r="P115" s="225">
        <v>4121.682964333655</v>
      </c>
      <c r="Q115" s="225">
        <v>4347.2042195799086</v>
      </c>
      <c r="R115" s="225">
        <v>4479.3591421459278</v>
      </c>
      <c r="S115" s="225">
        <v>4325.9291649883244</v>
      </c>
      <c r="T115" s="225">
        <v>4343.429652620388</v>
      </c>
      <c r="U115" s="225">
        <v>4293.4518357291436</v>
      </c>
      <c r="V115" s="225">
        <v>4171.3894008204988</v>
      </c>
      <c r="W115" s="225">
        <v>4459.8419973732862</v>
      </c>
      <c r="DA115" s="89" t="s">
        <v>593</v>
      </c>
    </row>
    <row r="116" spans="1:105" ht="12" customHeight="1" x14ac:dyDescent="0.25">
      <c r="A116" s="55" t="s">
        <v>92</v>
      </c>
      <c r="B116" s="261">
        <v>7.874056192883506</v>
      </c>
      <c r="C116" s="261">
        <v>8.1492773176774111</v>
      </c>
      <c r="D116" s="261">
        <v>7.8646690577794471</v>
      </c>
      <c r="E116" s="261">
        <v>7.47407610520498</v>
      </c>
      <c r="F116" s="261">
        <v>7.6193063246614852</v>
      </c>
      <c r="G116" s="261">
        <v>7.3630470478452379</v>
      </c>
      <c r="H116" s="261">
        <v>6.9511135155151766</v>
      </c>
      <c r="I116" s="261">
        <v>7.1413217331994208</v>
      </c>
      <c r="J116" s="261">
        <v>6.6610034517553132</v>
      </c>
      <c r="K116" s="261">
        <v>6.2561175918779357</v>
      </c>
      <c r="L116" s="261">
        <v>6.5503716370984746</v>
      </c>
      <c r="M116" s="261">
        <v>6.5595750377602071</v>
      </c>
      <c r="N116" s="261">
        <v>6.3871703439385374</v>
      </c>
      <c r="O116" s="261">
        <v>6.3683437239376879</v>
      </c>
      <c r="P116" s="261">
        <v>6.5488651102262976</v>
      </c>
      <c r="Q116" s="261">
        <v>6.9085960739032819</v>
      </c>
      <c r="R116" s="261">
        <v>7.1175809450819081</v>
      </c>
      <c r="S116" s="261">
        <v>6.887144459148689</v>
      </c>
      <c r="T116" s="261">
        <v>6.9121839411200874</v>
      </c>
      <c r="U116" s="261">
        <v>6.8345002289415993</v>
      </c>
      <c r="V116" s="261">
        <v>6.6416271095607344</v>
      </c>
      <c r="W116" s="261">
        <v>7.0968117104580433</v>
      </c>
      <c r="DA116" s="67" t="s">
        <v>594</v>
      </c>
    </row>
    <row r="117" spans="1:105" ht="12" customHeight="1" x14ac:dyDescent="0.25">
      <c r="A117" s="202" t="s">
        <v>93</v>
      </c>
      <c r="B117" s="226">
        <v>3.930263359046918</v>
      </c>
      <c r="C117" s="226">
        <v>4.0676374742317689</v>
      </c>
      <c r="D117" s="226">
        <v>3.9255778561444559</v>
      </c>
      <c r="E117" s="226">
        <v>3.7306169449951518</v>
      </c>
      <c r="F117" s="226">
        <v>3.80310728493864</v>
      </c>
      <c r="G117" s="226">
        <v>3.675197803292189</v>
      </c>
      <c r="H117" s="226">
        <v>3.4695849363249889</v>
      </c>
      <c r="I117" s="226">
        <v>3.5645256340088149</v>
      </c>
      <c r="J117" s="226">
        <v>3.3247791430012552</v>
      </c>
      <c r="K117" s="226">
        <v>3.122684057483518</v>
      </c>
      <c r="L117" s="226">
        <v>3.2695582813716899</v>
      </c>
      <c r="M117" s="226">
        <v>3.2741520749024149</v>
      </c>
      <c r="N117" s="226">
        <v>3.18809784383566</v>
      </c>
      <c r="O117" s="226">
        <v>3.1787007081089791</v>
      </c>
      <c r="P117" s="226">
        <v>3.2688063122188038</v>
      </c>
      <c r="Q117" s="226">
        <v>3.448362742985974</v>
      </c>
      <c r="R117" s="226">
        <v>3.552675636070334</v>
      </c>
      <c r="S117" s="226">
        <v>3.4376553650606589</v>
      </c>
      <c r="T117" s="226">
        <v>3.4501535941958088</v>
      </c>
      <c r="U117" s="226">
        <v>3.411378477522677</v>
      </c>
      <c r="V117" s="226">
        <v>3.315107618453522</v>
      </c>
      <c r="W117" s="226">
        <v>3.54230886196585</v>
      </c>
      <c r="DA117" s="174" t="s">
        <v>595</v>
      </c>
    </row>
    <row r="118" spans="1:105" ht="12" customHeight="1" x14ac:dyDescent="0.25">
      <c r="A118" s="202" t="s">
        <v>94</v>
      </c>
      <c r="B118" s="226">
        <v>99.909713423608153</v>
      </c>
      <c r="C118" s="226">
        <v>103.4018479769701</v>
      </c>
      <c r="D118" s="226">
        <v>99.790605056187204</v>
      </c>
      <c r="E118" s="226">
        <v>94.834578708259215</v>
      </c>
      <c r="F118" s="226">
        <v>96.677327762991794</v>
      </c>
      <c r="G118" s="226">
        <v>93.425790019078832</v>
      </c>
      <c r="H118" s="226">
        <v>88.198984398632845</v>
      </c>
      <c r="I118" s="226">
        <v>90.612435363946446</v>
      </c>
      <c r="J118" s="226">
        <v>84.517932013237257</v>
      </c>
      <c r="K118" s="226">
        <v>79.380550562215859</v>
      </c>
      <c r="L118" s="226">
        <v>83.114183725551925</v>
      </c>
      <c r="M118" s="226">
        <v>83.230960784301814</v>
      </c>
      <c r="N118" s="226">
        <v>81.043409269470658</v>
      </c>
      <c r="O118" s="226">
        <v>80.804528295936322</v>
      </c>
      <c r="P118" s="226">
        <v>83.095068206894553</v>
      </c>
      <c r="Q118" s="226">
        <v>87.65950318299349</v>
      </c>
      <c r="R118" s="226">
        <v>90.311201123401517</v>
      </c>
      <c r="S118" s="226">
        <v>87.387315046395983</v>
      </c>
      <c r="T118" s="226">
        <v>87.705027722906834</v>
      </c>
      <c r="U118" s="226">
        <v>86.719340393363865</v>
      </c>
      <c r="V118" s="226">
        <v>84.272075907002261</v>
      </c>
      <c r="W118" s="226">
        <v>90.047671345550356</v>
      </c>
      <c r="DA118" s="174" t="s">
        <v>596</v>
      </c>
    </row>
    <row r="119" spans="1:105" ht="12" customHeight="1" x14ac:dyDescent="0.25">
      <c r="A119" s="202" t="s">
        <v>95</v>
      </c>
      <c r="B119" s="226">
        <v>2.6246853976278359</v>
      </c>
      <c r="C119" s="226">
        <v>2.7164257725591381</v>
      </c>
      <c r="D119" s="226">
        <v>2.6215563525931498</v>
      </c>
      <c r="E119" s="226">
        <v>2.4913587017349941</v>
      </c>
      <c r="F119" s="226">
        <v>2.539768774887162</v>
      </c>
      <c r="G119" s="226">
        <v>2.4543490159484129</v>
      </c>
      <c r="H119" s="226">
        <v>2.3170378385050592</v>
      </c>
      <c r="I119" s="226">
        <v>2.380440577733141</v>
      </c>
      <c r="J119" s="226">
        <v>2.220334483918438</v>
      </c>
      <c r="K119" s="226">
        <v>2.0853725306259792</v>
      </c>
      <c r="L119" s="226">
        <v>2.1834572123661591</v>
      </c>
      <c r="M119" s="226">
        <v>2.186525012586737</v>
      </c>
      <c r="N119" s="226">
        <v>2.1290567813128458</v>
      </c>
      <c r="O119" s="226">
        <v>2.1227812413125631</v>
      </c>
      <c r="P119" s="226">
        <v>2.1829550367420998</v>
      </c>
      <c r="Q119" s="226">
        <v>2.3028653579677609</v>
      </c>
      <c r="R119" s="226">
        <v>2.3725269816939698</v>
      </c>
      <c r="S119" s="226">
        <v>2.2957148197162298</v>
      </c>
      <c r="T119" s="226">
        <v>2.304061313706697</v>
      </c>
      <c r="U119" s="226">
        <v>2.2781667429805341</v>
      </c>
      <c r="V119" s="226">
        <v>2.2138757031869121</v>
      </c>
      <c r="W119" s="226">
        <v>2.365603903486015</v>
      </c>
      <c r="DA119" s="174" t="s">
        <v>597</v>
      </c>
    </row>
    <row r="120" spans="1:105" ht="12" customHeight="1" x14ac:dyDescent="0.25">
      <c r="A120" s="56" t="s">
        <v>96</v>
      </c>
      <c r="B120" s="262">
        <v>12.42479039674795</v>
      </c>
      <c r="C120" s="262">
        <v>12.9451089761618</v>
      </c>
      <c r="D120" s="262">
        <v>12.448876330512791</v>
      </c>
      <c r="E120" s="262">
        <v>11.84334518619989</v>
      </c>
      <c r="F120" s="262">
        <v>12.191873003878239</v>
      </c>
      <c r="G120" s="262">
        <v>11.822922652497679</v>
      </c>
      <c r="H120" s="262">
        <v>11.30913993678778</v>
      </c>
      <c r="I120" s="262">
        <v>11.42897310024739</v>
      </c>
      <c r="J120" s="262">
        <v>10.62198437997111</v>
      </c>
      <c r="K120" s="262">
        <v>10.05304499737561</v>
      </c>
      <c r="L120" s="262">
        <v>10.590612875700071</v>
      </c>
      <c r="M120" s="262">
        <v>10.63673604946894</v>
      </c>
      <c r="N120" s="262">
        <v>10.41887432402075</v>
      </c>
      <c r="O120" s="262">
        <v>10.448233103408841</v>
      </c>
      <c r="P120" s="262">
        <v>12.79150278432269</v>
      </c>
      <c r="Q120" s="262">
        <v>13.949252839113299</v>
      </c>
      <c r="R120" s="262">
        <v>14.814250419427131</v>
      </c>
      <c r="S120" s="262">
        <v>14.674543162987501</v>
      </c>
      <c r="T120" s="262">
        <v>15.40879789841383</v>
      </c>
      <c r="U120" s="262">
        <v>15.940835521209189</v>
      </c>
      <c r="V120" s="262">
        <v>16.116371918021741</v>
      </c>
      <c r="W120" s="262">
        <v>17.282832825956589</v>
      </c>
      <c r="DA120" s="68" t="s">
        <v>598</v>
      </c>
    </row>
    <row r="121" spans="1:105" ht="12" customHeight="1" x14ac:dyDescent="0.25">
      <c r="A121" s="37" t="s">
        <v>160</v>
      </c>
      <c r="B121" s="228">
        <v>0.37037957550694123</v>
      </c>
      <c r="C121" s="228">
        <v>0.31127555244731492</v>
      </c>
      <c r="D121" s="228">
        <v>0.25299374527109819</v>
      </c>
      <c r="E121" s="228">
        <v>0.26084348541488972</v>
      </c>
      <c r="F121" s="228">
        <v>0.18855750159770729</v>
      </c>
      <c r="G121" s="228">
        <v>0.18909980160835529</v>
      </c>
      <c r="H121" s="228">
        <v>0.1629356079193198</v>
      </c>
      <c r="I121" s="228">
        <v>0.19089617904450071</v>
      </c>
      <c r="J121" s="228">
        <v>0.18255474647361239</v>
      </c>
      <c r="K121" s="228">
        <v>0.16578003837133209</v>
      </c>
      <c r="L121" s="228">
        <v>0.19001858169658911</v>
      </c>
      <c r="M121" s="228">
        <v>0.14460159555833291</v>
      </c>
      <c r="N121" s="228">
        <v>0.1335412144658466</v>
      </c>
      <c r="O121" s="228">
        <v>0.1241197906666224</v>
      </c>
      <c r="P121" s="228">
        <v>9.0651222104574283E-2</v>
      </c>
      <c r="Q121" s="228">
        <v>9.2737077062420903E-2</v>
      </c>
      <c r="R121" s="228">
        <v>0.1104308541559172</v>
      </c>
      <c r="S121" s="228">
        <v>0.1152098968075852</v>
      </c>
      <c r="T121" s="228">
        <v>0.1127779811073143</v>
      </c>
      <c r="U121" s="228">
        <v>0.1188518926489239</v>
      </c>
      <c r="V121" s="228">
        <v>0.1157650644215681</v>
      </c>
      <c r="W121" s="228">
        <v>0.13496091321425471</v>
      </c>
      <c r="DA121" s="69" t="s">
        <v>599</v>
      </c>
    </row>
    <row r="122" spans="1:105" ht="12" customHeight="1" x14ac:dyDescent="0.25">
      <c r="A122" s="37" t="s">
        <v>162</v>
      </c>
      <c r="B122" s="228">
        <v>4.2812876249636291</v>
      </c>
      <c r="C122" s="228">
        <v>4.4549115684059606</v>
      </c>
      <c r="D122" s="228">
        <v>4.2780982657338411</v>
      </c>
      <c r="E122" s="228">
        <v>3.8932741271241511</v>
      </c>
      <c r="F122" s="228">
        <v>4.0115011763756314</v>
      </c>
      <c r="G122" s="228">
        <v>3.8532374506707159</v>
      </c>
      <c r="H122" s="228">
        <v>3.536221197615371</v>
      </c>
      <c r="I122" s="228">
        <v>3.5790100408995529</v>
      </c>
      <c r="J122" s="228">
        <v>3.460466796780048</v>
      </c>
      <c r="K122" s="228">
        <v>3.7657540808600189</v>
      </c>
      <c r="L122" s="228">
        <v>3.7597402408744571</v>
      </c>
      <c r="M122" s="228">
        <v>3.77907279042764</v>
      </c>
      <c r="N122" s="228">
        <v>3.5793516011306692</v>
      </c>
      <c r="O122" s="228">
        <v>3.6968666447233218</v>
      </c>
      <c r="P122" s="228">
        <v>3.6513433294278572</v>
      </c>
      <c r="Q122" s="228">
        <v>3.8950146323957582</v>
      </c>
      <c r="R122" s="228">
        <v>4.1096092699180033</v>
      </c>
      <c r="S122" s="228">
        <v>3.9585173263948898</v>
      </c>
      <c r="T122" s="228">
        <v>3.9704266683271481</v>
      </c>
      <c r="U122" s="228">
        <v>3.960350711863784</v>
      </c>
      <c r="V122" s="228">
        <v>3.7164081268439411</v>
      </c>
      <c r="W122" s="228">
        <v>4.211830563087112</v>
      </c>
      <c r="DA122" s="69" t="s">
        <v>600</v>
      </c>
    </row>
    <row r="123" spans="1:105" ht="12" customHeight="1" x14ac:dyDescent="0.25">
      <c r="A123" s="37" t="s">
        <v>97</v>
      </c>
      <c r="B123" s="228">
        <v>3.6787543370020341E-3</v>
      </c>
      <c r="C123" s="228">
        <v>4.7381239621888697E-3</v>
      </c>
      <c r="D123" s="228">
        <v>6.2217117115510026E-3</v>
      </c>
      <c r="E123" s="228">
        <v>6.6710789572791236E-3</v>
      </c>
      <c r="F123" s="228">
        <v>7.3459093349096741E-3</v>
      </c>
      <c r="G123" s="228">
        <v>8.5921783693441584E-2</v>
      </c>
      <c r="H123" s="228">
        <v>9.06824395867009E-2</v>
      </c>
      <c r="I123" s="228">
        <v>8.3250394070421105E-2</v>
      </c>
      <c r="J123" s="228">
        <v>8.0153757970126416E-2</v>
      </c>
      <c r="K123" s="228">
        <v>8.3990544958969432E-2</v>
      </c>
      <c r="L123" s="228">
        <v>9.3076872825843357E-2</v>
      </c>
      <c r="M123" s="228">
        <v>9.2915191528605251E-2</v>
      </c>
      <c r="N123" s="228">
        <v>9.2861947358793648E-2</v>
      </c>
      <c r="O123" s="228">
        <v>9.4571132610723377E-2</v>
      </c>
      <c r="P123" s="228">
        <v>0.1021797206216961</v>
      </c>
      <c r="Q123" s="228">
        <v>9.9820904121921281E-2</v>
      </c>
      <c r="R123" s="228">
        <v>0.1061586200382429</v>
      </c>
      <c r="S123" s="228">
        <v>9.3013019528097346E-2</v>
      </c>
      <c r="T123" s="228">
        <v>0.1598764898752158</v>
      </c>
      <c r="U123" s="228">
        <v>9.9208101861981007E-2</v>
      </c>
      <c r="V123" s="228">
        <v>9.882866167488788E-2</v>
      </c>
      <c r="W123" s="228">
        <v>9.7824090766574598E-2</v>
      </c>
      <c r="DA123" s="69" t="s">
        <v>601</v>
      </c>
    </row>
    <row r="124" spans="1:105" ht="12" customHeight="1" x14ac:dyDescent="0.25">
      <c r="A124" s="37" t="s">
        <v>78</v>
      </c>
      <c r="B124" s="228">
        <v>1.0488774063513321E-3</v>
      </c>
      <c r="C124" s="228">
        <v>2.190898865045652E-3</v>
      </c>
      <c r="D124" s="228">
        <v>4.0023914892931963E-3</v>
      </c>
      <c r="E124" s="228">
        <v>7.3834156776780369E-3</v>
      </c>
      <c r="F124" s="228">
        <v>9.2084608723281298E-3</v>
      </c>
      <c r="G124" s="228">
        <v>5.9379718870776442E-2</v>
      </c>
      <c r="H124" s="228">
        <v>6.4482859686497723E-2</v>
      </c>
      <c r="I124" s="228">
        <v>6.1133983940906612E-2</v>
      </c>
      <c r="J124" s="228">
        <v>3.3264366775789207E-2</v>
      </c>
      <c r="K124" s="228">
        <v>4.9425368781443497E-2</v>
      </c>
      <c r="L124" s="228">
        <v>9.6686054271014968E-2</v>
      </c>
      <c r="M124" s="228">
        <v>0.13298635739884909</v>
      </c>
      <c r="N124" s="228">
        <v>0.163274213078967</v>
      </c>
      <c r="O124" s="228">
        <v>0.213101188274534</v>
      </c>
      <c r="P124" s="228">
        <v>2.9913014497388861</v>
      </c>
      <c r="Q124" s="228">
        <v>3.6886389852308992</v>
      </c>
      <c r="R124" s="228">
        <v>4.3897869031873693</v>
      </c>
      <c r="S124" s="228">
        <v>4.5193278382607964</v>
      </c>
      <c r="T124" s="228">
        <v>5.3710743791040754</v>
      </c>
      <c r="U124" s="228">
        <v>6.1799517709914484</v>
      </c>
      <c r="V124" s="228">
        <v>6.6395251331835059</v>
      </c>
      <c r="W124" s="228">
        <v>7.1124846705068716</v>
      </c>
      <c r="DA124" s="69" t="s">
        <v>602</v>
      </c>
    </row>
    <row r="125" spans="1:105" ht="12" customHeight="1" x14ac:dyDescent="0.25">
      <c r="A125" s="37" t="s">
        <v>38</v>
      </c>
      <c r="B125" s="228">
        <v>7.7683955645340248</v>
      </c>
      <c r="C125" s="228">
        <v>8.1719928324812905</v>
      </c>
      <c r="D125" s="228">
        <v>7.9075602163070107</v>
      </c>
      <c r="E125" s="228">
        <v>7.675173079025897</v>
      </c>
      <c r="F125" s="228">
        <v>7.9752599556976653</v>
      </c>
      <c r="G125" s="228">
        <v>7.6352838976543893</v>
      </c>
      <c r="H125" s="228">
        <v>7.4548178319798897</v>
      </c>
      <c r="I125" s="228">
        <v>7.5146825022920138</v>
      </c>
      <c r="J125" s="228">
        <v>6.8655447119715332</v>
      </c>
      <c r="K125" s="228">
        <v>5.9880949644038504</v>
      </c>
      <c r="L125" s="228">
        <v>6.4510911260321686</v>
      </c>
      <c r="M125" s="228">
        <v>6.4871601145555129</v>
      </c>
      <c r="N125" s="228">
        <v>6.4498453479864724</v>
      </c>
      <c r="O125" s="228">
        <v>6.3195743471336376</v>
      </c>
      <c r="P125" s="228">
        <v>5.9560270624296754</v>
      </c>
      <c r="Q125" s="228">
        <v>6.173041240302295</v>
      </c>
      <c r="R125" s="228">
        <v>6.0982647721275907</v>
      </c>
      <c r="S125" s="228">
        <v>5.9884750819961328</v>
      </c>
      <c r="T125" s="228">
        <v>5.7946423800000746</v>
      </c>
      <c r="U125" s="228">
        <v>5.5824730438430592</v>
      </c>
      <c r="V125" s="228">
        <v>5.5458449318978422</v>
      </c>
      <c r="W125" s="228">
        <v>5.7257325883817769</v>
      </c>
      <c r="DA125" s="69" t="s">
        <v>603</v>
      </c>
    </row>
    <row r="126" spans="1:105" ht="12" customHeight="1" x14ac:dyDescent="0.25">
      <c r="A126" s="57" t="s">
        <v>604</v>
      </c>
      <c r="B126" s="296">
        <v>2783.679911827162</v>
      </c>
      <c r="C126" s="296">
        <v>2874.549063363891</v>
      </c>
      <c r="D126" s="296">
        <v>2774.3940032108499</v>
      </c>
      <c r="E126" s="296">
        <v>2620.2584277465598</v>
      </c>
      <c r="F126" s="296">
        <v>2680.6026503613771</v>
      </c>
      <c r="G126" s="296">
        <v>2585.8762735366881</v>
      </c>
      <c r="H126" s="296">
        <v>2453.4705102019079</v>
      </c>
      <c r="I126" s="296">
        <v>2494.996472598124</v>
      </c>
      <c r="J126" s="296">
        <v>2324.8307863784289</v>
      </c>
      <c r="K126" s="296">
        <v>2162.4058798172732</v>
      </c>
      <c r="L126" s="296">
        <v>2267.784563403693</v>
      </c>
      <c r="M126" s="296">
        <v>2282.488054334211</v>
      </c>
      <c r="N126" s="296">
        <v>2226.8455275836991</v>
      </c>
      <c r="O126" s="296">
        <v>2222.653685195155</v>
      </c>
      <c r="P126" s="296">
        <v>2290.9313130362289</v>
      </c>
      <c r="Q126" s="296">
        <v>2413.1630802696268</v>
      </c>
      <c r="R126" s="296">
        <v>2484.0136922124898</v>
      </c>
      <c r="S126" s="296">
        <v>2400.8207081583141</v>
      </c>
      <c r="T126" s="296">
        <v>2410.6462002719809</v>
      </c>
      <c r="U126" s="296">
        <v>2382.8269157677091</v>
      </c>
      <c r="V126" s="296">
        <v>2306.529132776237</v>
      </c>
      <c r="W126" s="296">
        <v>2474.17560067052</v>
      </c>
      <c r="DA126" s="70" t="s">
        <v>605</v>
      </c>
    </row>
    <row r="127" spans="1:105" ht="12" customHeight="1" x14ac:dyDescent="0.25">
      <c r="A127" s="60" t="s">
        <v>606</v>
      </c>
      <c r="B127" s="264">
        <v>1438.2541177537951</v>
      </c>
      <c r="C127" s="264">
        <v>1428.693698786326</v>
      </c>
      <c r="D127" s="264">
        <v>1366.642104348364</v>
      </c>
      <c r="E127" s="264">
        <v>1208.1385126709349</v>
      </c>
      <c r="F127" s="264">
        <v>1207.7712105045989</v>
      </c>
      <c r="G127" s="264">
        <v>1179.5999394294699</v>
      </c>
      <c r="H127" s="264">
        <v>1049.341947605508</v>
      </c>
      <c r="I127" s="264">
        <v>1084.8239429169059</v>
      </c>
      <c r="J127" s="264">
        <v>1018.177605491797</v>
      </c>
      <c r="K127" s="264">
        <v>996.09550597609825</v>
      </c>
      <c r="L127" s="264">
        <v>1014.480241052511</v>
      </c>
      <c r="M127" s="264">
        <v>996.47506057655687</v>
      </c>
      <c r="N127" s="264">
        <v>930.8990393592079</v>
      </c>
      <c r="O127" s="264">
        <v>944.19509042849245</v>
      </c>
      <c r="P127" s="264">
        <v>926.67154086353059</v>
      </c>
      <c r="Q127" s="264">
        <v>991.92631798263108</v>
      </c>
      <c r="R127" s="264">
        <v>1073.1825721259729</v>
      </c>
      <c r="S127" s="264">
        <v>1017.916213813471</v>
      </c>
      <c r="T127" s="264">
        <v>1082.4232434192641</v>
      </c>
      <c r="U127" s="264">
        <v>1096.9247239556039</v>
      </c>
      <c r="V127" s="264">
        <v>1021.4653364514051</v>
      </c>
      <c r="W127" s="264">
        <v>1158.5511726282559</v>
      </c>
      <c r="DA127" s="72" t="s">
        <v>607</v>
      </c>
    </row>
    <row r="128" spans="1:105" ht="12" customHeight="1" x14ac:dyDescent="0.25">
      <c r="A128" s="59" t="s">
        <v>30</v>
      </c>
      <c r="B128" s="232">
        <v>312.78997203180478</v>
      </c>
      <c r="C128" s="232">
        <v>314.52069657988062</v>
      </c>
      <c r="D128" s="232">
        <v>330.47992906037871</v>
      </c>
      <c r="E128" s="232">
        <v>258.03789694005633</v>
      </c>
      <c r="F128" s="232">
        <v>227.89797634485851</v>
      </c>
      <c r="G128" s="232">
        <v>246.46696637305749</v>
      </c>
      <c r="H128" s="232">
        <v>167.1242305462039</v>
      </c>
      <c r="I128" s="232">
        <v>211.20283405749609</v>
      </c>
      <c r="J128" s="232">
        <v>177.3764443744935</v>
      </c>
      <c r="K128" s="232">
        <v>99.355024892371915</v>
      </c>
      <c r="L128" s="232">
        <v>105.99112379274889</v>
      </c>
      <c r="M128" s="232">
        <v>118.6462733502763</v>
      </c>
      <c r="N128" s="232">
        <v>112.73285429614521</v>
      </c>
      <c r="O128" s="232">
        <v>101.3516853604951</v>
      </c>
      <c r="P128" s="232">
        <v>90.234026514939231</v>
      </c>
      <c r="Q128" s="232">
        <v>93.850475904457397</v>
      </c>
      <c r="R128" s="232">
        <v>108.571976303829</v>
      </c>
      <c r="S128" s="232">
        <v>63.256188382587887</v>
      </c>
      <c r="T128" s="232">
        <v>97.875673304188624</v>
      </c>
      <c r="U128" s="232">
        <v>107.70460653907089</v>
      </c>
      <c r="V128" s="232">
        <v>89.912150741795841</v>
      </c>
      <c r="W128" s="232">
        <v>89.842692964622813</v>
      </c>
      <c r="DA128" s="71" t="s">
        <v>608</v>
      </c>
    </row>
    <row r="129" spans="1:105" ht="12" customHeight="1" x14ac:dyDescent="0.25">
      <c r="A129" s="59" t="s">
        <v>33</v>
      </c>
      <c r="B129" s="232">
        <v>131.81510045827949</v>
      </c>
      <c r="C129" s="232">
        <v>46.220199180363068</v>
      </c>
      <c r="D129" s="232">
        <v>38.731895374088189</v>
      </c>
      <c r="E129" s="232">
        <v>32.220468046067232</v>
      </c>
      <c r="F129" s="232">
        <v>29.82886494631472</v>
      </c>
      <c r="G129" s="232">
        <v>32.133457622456874</v>
      </c>
      <c r="H129" s="232">
        <v>33.310269442666737</v>
      </c>
      <c r="I129" s="232">
        <v>36.230154000011787</v>
      </c>
      <c r="J129" s="232">
        <v>34.471483904156543</v>
      </c>
      <c r="K129" s="232">
        <v>31.389775927165608</v>
      </c>
      <c r="L129" s="232">
        <v>36.580590080451103</v>
      </c>
      <c r="M129" s="232">
        <v>32.474694191249213</v>
      </c>
      <c r="N129" s="232">
        <v>29.007062921907789</v>
      </c>
      <c r="O129" s="232">
        <v>26.797976866984051</v>
      </c>
      <c r="P129" s="232">
        <v>27.341119570552291</v>
      </c>
      <c r="Q129" s="232">
        <v>30.807695267317051</v>
      </c>
      <c r="R129" s="232">
        <v>32.740006444300533</v>
      </c>
      <c r="S129" s="232">
        <v>32.722110419380748</v>
      </c>
      <c r="T129" s="232">
        <v>35.758499310100369</v>
      </c>
      <c r="U129" s="232">
        <v>27.408963621822071</v>
      </c>
      <c r="V129" s="232">
        <v>27.85214572636054</v>
      </c>
      <c r="W129" s="232">
        <v>30.554688078032001</v>
      </c>
      <c r="DA129" s="71" t="s">
        <v>609</v>
      </c>
    </row>
    <row r="130" spans="1:105" ht="12" customHeight="1" x14ac:dyDescent="0.25">
      <c r="A130" s="59" t="s">
        <v>160</v>
      </c>
      <c r="B130" s="232">
        <v>60.99505318907692</v>
      </c>
      <c r="C130" s="232">
        <v>51.756237119008858</v>
      </c>
      <c r="D130" s="232">
        <v>42.50165326764543</v>
      </c>
      <c r="E130" s="232">
        <v>42.873454789012392</v>
      </c>
      <c r="F130" s="232">
        <v>36.431112171462622</v>
      </c>
      <c r="G130" s="232">
        <v>36.051221956930547</v>
      </c>
      <c r="H130" s="232">
        <v>31.861660368026559</v>
      </c>
      <c r="I130" s="232">
        <v>37.255860159228973</v>
      </c>
      <c r="J130" s="232">
        <v>35.276835199214453</v>
      </c>
      <c r="K130" s="232">
        <v>32.875511900204437</v>
      </c>
      <c r="L130" s="232">
        <v>37.315615429792551</v>
      </c>
      <c r="M130" s="232">
        <v>28.446738373947621</v>
      </c>
      <c r="N130" s="232">
        <v>26.01862741564026</v>
      </c>
      <c r="O130" s="232">
        <v>24.712478598448811</v>
      </c>
      <c r="P130" s="232">
        <v>18.05366959337988</v>
      </c>
      <c r="Q130" s="232">
        <v>18.479165455168989</v>
      </c>
      <c r="R130" s="232">
        <v>22.12598210013714</v>
      </c>
      <c r="S130" s="232">
        <v>23.238124503835621</v>
      </c>
      <c r="T130" s="232">
        <v>23.93983063112708</v>
      </c>
      <c r="U130" s="232">
        <v>25.643510589768319</v>
      </c>
      <c r="V130" s="232">
        <v>24.876012643347021</v>
      </c>
      <c r="W130" s="232">
        <v>29.88106416369855</v>
      </c>
      <c r="DA130" s="71" t="s">
        <v>610</v>
      </c>
    </row>
    <row r="131" spans="1:105" ht="12" customHeight="1" x14ac:dyDescent="0.25">
      <c r="A131" s="59" t="s">
        <v>70</v>
      </c>
      <c r="B131" s="232">
        <v>162.36031450521989</v>
      </c>
      <c r="C131" s="232">
        <v>182.7909244852728</v>
      </c>
      <c r="D131" s="232">
        <v>161.08518149282</v>
      </c>
      <c r="E131" s="232">
        <v>134.1861638327</v>
      </c>
      <c r="F131" s="232">
        <v>141.06358340081019</v>
      </c>
      <c r="G131" s="232">
        <v>126.75208956046011</v>
      </c>
      <c r="H131" s="232">
        <v>130.41110414435289</v>
      </c>
      <c r="I131" s="232">
        <v>106.3297248038733</v>
      </c>
      <c r="J131" s="232">
        <v>101.99521666236009</v>
      </c>
      <c r="K131" s="232">
        <v>82.339543084307465</v>
      </c>
      <c r="L131" s="232">
        <v>70.678397323205303</v>
      </c>
      <c r="M131" s="232">
        <v>62.583924636058612</v>
      </c>
      <c r="N131" s="232">
        <v>38.309504537915252</v>
      </c>
      <c r="O131" s="232">
        <v>38.663469581933313</v>
      </c>
      <c r="P131" s="232">
        <v>34.353508966569109</v>
      </c>
      <c r="Q131" s="232">
        <v>34.228807663281003</v>
      </c>
      <c r="R131" s="232">
        <v>45.227674256629953</v>
      </c>
      <c r="S131" s="232">
        <v>41.897680951951401</v>
      </c>
      <c r="T131" s="232">
        <v>49.085183919481338</v>
      </c>
      <c r="U131" s="232">
        <v>49.645971458967061</v>
      </c>
      <c r="V131" s="232">
        <v>37.629363877083307</v>
      </c>
      <c r="W131" s="232">
        <v>43.487623545097733</v>
      </c>
      <c r="DA131" s="71" t="s">
        <v>611</v>
      </c>
    </row>
    <row r="132" spans="1:105" ht="12" customHeight="1" x14ac:dyDescent="0.25">
      <c r="A132" s="59" t="s">
        <v>162</v>
      </c>
      <c r="B132" s="232">
        <v>770.29367756941406</v>
      </c>
      <c r="C132" s="232">
        <v>833.40564142180131</v>
      </c>
      <c r="D132" s="232">
        <v>793.84344515343219</v>
      </c>
      <c r="E132" s="232">
        <v>740.820529063099</v>
      </c>
      <c r="F132" s="232">
        <v>772.54967364115328</v>
      </c>
      <c r="G132" s="232">
        <v>738.19620391656542</v>
      </c>
      <c r="H132" s="232">
        <v>686.63468310425844</v>
      </c>
      <c r="I132" s="232">
        <v>693.80536989629604</v>
      </c>
      <c r="J132" s="232">
        <v>669.05762535157214</v>
      </c>
      <c r="K132" s="232">
        <v>750.13565017204883</v>
      </c>
      <c r="L132" s="232">
        <v>763.91451442631273</v>
      </c>
      <c r="M132" s="232">
        <v>754.32343002502512</v>
      </c>
      <c r="N132" s="232">
        <v>724.83099018759935</v>
      </c>
      <c r="O132" s="232">
        <v>752.66948002063111</v>
      </c>
      <c r="P132" s="232">
        <v>756.68921621809011</v>
      </c>
      <c r="Q132" s="232">
        <v>814.56017369240658</v>
      </c>
      <c r="R132" s="232">
        <v>864.51693302107651</v>
      </c>
      <c r="S132" s="232">
        <v>856.80210955571499</v>
      </c>
      <c r="T132" s="232">
        <v>875.76405625436621</v>
      </c>
      <c r="U132" s="232">
        <v>886.52167174597605</v>
      </c>
      <c r="V132" s="232">
        <v>841.19566346281863</v>
      </c>
      <c r="W132" s="232">
        <v>964.78510387680478</v>
      </c>
      <c r="DA132" s="71" t="s">
        <v>612</v>
      </c>
    </row>
    <row r="133" spans="1:105" ht="12" customHeight="1" x14ac:dyDescent="0.25">
      <c r="A133" s="60" t="s">
        <v>613</v>
      </c>
      <c r="B133" s="264">
        <v>1345.4257940733669</v>
      </c>
      <c r="C133" s="264">
        <v>1445.8553645775639</v>
      </c>
      <c r="D133" s="264">
        <v>1407.7518988624861</v>
      </c>
      <c r="E133" s="264">
        <v>1412.1199150756261</v>
      </c>
      <c r="F133" s="264">
        <v>1472.831439856777</v>
      </c>
      <c r="G133" s="264">
        <v>1406.276334107218</v>
      </c>
      <c r="H133" s="264">
        <v>1404.1285625963999</v>
      </c>
      <c r="I133" s="264">
        <v>1410.1725296812181</v>
      </c>
      <c r="J133" s="264">
        <v>1306.653180886633</v>
      </c>
      <c r="K133" s="264">
        <v>1166.3103738411739</v>
      </c>
      <c r="L133" s="264">
        <v>1253.304322351182</v>
      </c>
      <c r="M133" s="264">
        <v>1286.0129937576551</v>
      </c>
      <c r="N133" s="264">
        <v>1295.9464882244911</v>
      </c>
      <c r="O133" s="264">
        <v>1278.4585947666619</v>
      </c>
      <c r="P133" s="264">
        <v>1364.2597721726979</v>
      </c>
      <c r="Q133" s="264">
        <v>1421.2367622869961</v>
      </c>
      <c r="R133" s="264">
        <v>1410.831120086516</v>
      </c>
      <c r="S133" s="264">
        <v>1382.904494344843</v>
      </c>
      <c r="T133" s="264">
        <v>1328.2229568527171</v>
      </c>
      <c r="U133" s="264">
        <v>1285.902191812105</v>
      </c>
      <c r="V133" s="264">
        <v>1285.0637963248321</v>
      </c>
      <c r="W133" s="264">
        <v>1315.6244280422641</v>
      </c>
      <c r="DA133" s="72" t="s">
        <v>614</v>
      </c>
    </row>
    <row r="134" spans="1:105" ht="12" customHeight="1" x14ac:dyDescent="0.25">
      <c r="A134" s="57" t="s">
        <v>615</v>
      </c>
      <c r="B134" s="296">
        <v>1383.8815430658919</v>
      </c>
      <c r="C134" s="296">
        <v>1431.3305300843331</v>
      </c>
      <c r="D134" s="296">
        <v>1375.483172458843</v>
      </c>
      <c r="E134" s="296">
        <v>1307.284213973709</v>
      </c>
      <c r="F134" s="296">
        <v>1343.7304252826441</v>
      </c>
      <c r="G134" s="296">
        <v>1293.062634849578</v>
      </c>
      <c r="H134" s="296">
        <v>1237.4126213402119</v>
      </c>
      <c r="I134" s="296">
        <v>1250.316435159255</v>
      </c>
      <c r="J134" s="296">
        <v>1165.8256619010051</v>
      </c>
      <c r="K134" s="296">
        <v>1096.7471807300419</v>
      </c>
      <c r="L134" s="296">
        <v>1150.971842950391</v>
      </c>
      <c r="M134" s="296">
        <v>1155.5025486970089</v>
      </c>
      <c r="N134" s="296">
        <v>1127.6845487093219</v>
      </c>
      <c r="O134" s="296">
        <v>1127.1576252475261</v>
      </c>
      <c r="P134" s="296">
        <v>1163.6265378344381</v>
      </c>
      <c r="Q134" s="296">
        <v>1225.9195117885361</v>
      </c>
      <c r="R134" s="296">
        <v>1257.8934636564541</v>
      </c>
      <c r="S134" s="296">
        <v>1222.1786276852549</v>
      </c>
      <c r="T134" s="296">
        <v>1223.165030414888</v>
      </c>
      <c r="U134" s="296">
        <v>1206.9182631038721</v>
      </c>
      <c r="V134" s="296">
        <v>1169.931951530489</v>
      </c>
      <c r="W134" s="296">
        <v>1255.5292990194921</v>
      </c>
      <c r="DA134" s="70" t="s">
        <v>616</v>
      </c>
    </row>
    <row r="135" spans="1:105" ht="12" customHeight="1" x14ac:dyDescent="0.25">
      <c r="A135" s="60" t="s">
        <v>617</v>
      </c>
      <c r="B135" s="264">
        <v>630.38430219303302</v>
      </c>
      <c r="C135" s="264">
        <v>623.54197968683945</v>
      </c>
      <c r="D135" s="264">
        <v>586.70989898586799</v>
      </c>
      <c r="E135" s="264">
        <v>531.58443401572617</v>
      </c>
      <c r="F135" s="264">
        <v>539.81747759437803</v>
      </c>
      <c r="G135" s="264">
        <v>518.02575130855723</v>
      </c>
      <c r="H135" s="264">
        <v>480.06491597673931</v>
      </c>
      <c r="I135" s="264">
        <v>481.82031506749121</v>
      </c>
      <c r="J135" s="264">
        <v>461.64136792222791</v>
      </c>
      <c r="K135" s="264">
        <v>475.26436765010459</v>
      </c>
      <c r="L135" s="264">
        <v>480.40320957445101</v>
      </c>
      <c r="M135" s="264">
        <v>469.71720721655652</v>
      </c>
      <c r="N135" s="264">
        <v>436.18461509932018</v>
      </c>
      <c r="O135" s="264">
        <v>448.76549380451252</v>
      </c>
      <c r="P135" s="264">
        <v>441.88737143443871</v>
      </c>
      <c r="Q135" s="264">
        <v>473.94177221421552</v>
      </c>
      <c r="R135" s="264">
        <v>511.14100049507601</v>
      </c>
      <c r="S135" s="264">
        <v>497.70733016725831</v>
      </c>
      <c r="T135" s="264">
        <v>522.51788028932833</v>
      </c>
      <c r="U135" s="264">
        <v>527.05164032736684</v>
      </c>
      <c r="V135" s="264">
        <v>492.5787217385714</v>
      </c>
      <c r="W135" s="264">
        <v>563.15882494689572</v>
      </c>
      <c r="DA135" s="72" t="s">
        <v>618</v>
      </c>
    </row>
    <row r="136" spans="1:105" ht="12" customHeight="1" x14ac:dyDescent="0.25">
      <c r="A136" s="59" t="s">
        <v>33</v>
      </c>
      <c r="B136" s="299">
        <v>71.427427845907857</v>
      </c>
      <c r="C136" s="299">
        <v>26.696799362558391</v>
      </c>
      <c r="D136" s="299">
        <v>22.801633094996781</v>
      </c>
      <c r="E136" s="299">
        <v>19.20413088442152</v>
      </c>
      <c r="F136" s="299">
        <v>17.346003222745281</v>
      </c>
      <c r="G136" s="299">
        <v>19.0587262483518</v>
      </c>
      <c r="H136" s="299">
        <v>19.443224856419882</v>
      </c>
      <c r="I136" s="299">
        <v>20.776040235032131</v>
      </c>
      <c r="J136" s="299">
        <v>20.205383892798999</v>
      </c>
      <c r="K136" s="299">
        <v>17.21751666656737</v>
      </c>
      <c r="L136" s="299">
        <v>20.384004881963161</v>
      </c>
      <c r="M136" s="299">
        <v>18.169090792023869</v>
      </c>
      <c r="N136" s="299">
        <v>15.867829001608291</v>
      </c>
      <c r="O136" s="299">
        <v>14.615185562540701</v>
      </c>
      <c r="P136" s="299">
        <v>15.04058356796604</v>
      </c>
      <c r="Q136" s="299">
        <v>16.787153880962599</v>
      </c>
      <c r="R136" s="299">
        <v>17.878409207702099</v>
      </c>
      <c r="S136" s="299">
        <v>17.757593994163599</v>
      </c>
      <c r="T136" s="299">
        <v>19.525781444550411</v>
      </c>
      <c r="U136" s="299">
        <v>15.132275331050661</v>
      </c>
      <c r="V136" s="299">
        <v>15.27296513556216</v>
      </c>
      <c r="W136" s="299">
        <v>16.717652406010931</v>
      </c>
      <c r="DA136" s="71" t="s">
        <v>619</v>
      </c>
    </row>
    <row r="137" spans="1:105" ht="12" customHeight="1" x14ac:dyDescent="0.25">
      <c r="A137" s="59" t="s">
        <v>160</v>
      </c>
      <c r="B137" s="299">
        <v>34.570223625797567</v>
      </c>
      <c r="C137" s="299">
        <v>29.11643479010851</v>
      </c>
      <c r="D137" s="299">
        <v>24.098639882737888</v>
      </c>
      <c r="E137" s="299">
        <v>24.31052681213102</v>
      </c>
      <c r="F137" s="299">
        <v>19.530503438861231</v>
      </c>
      <c r="G137" s="299">
        <v>19.737933323119091</v>
      </c>
      <c r="H137" s="299">
        <v>16.940201152334112</v>
      </c>
      <c r="I137" s="299">
        <v>19.986167928636942</v>
      </c>
      <c r="J137" s="299">
        <v>18.956022545223959</v>
      </c>
      <c r="K137" s="299">
        <v>17.382426290491029</v>
      </c>
      <c r="L137" s="299">
        <v>19.910089930594211</v>
      </c>
      <c r="M137" s="299">
        <v>15.205363673177249</v>
      </c>
      <c r="N137" s="299">
        <v>13.973797050650401</v>
      </c>
      <c r="O137" s="299">
        <v>13.18472924814405</v>
      </c>
      <c r="P137" s="299">
        <v>9.6498096766339252</v>
      </c>
      <c r="Q137" s="299">
        <v>9.9442852304708698</v>
      </c>
      <c r="R137" s="299">
        <v>11.980414491601911</v>
      </c>
      <c r="S137" s="299">
        <v>12.58429555070688</v>
      </c>
      <c r="T137" s="299">
        <v>13.02017933087607</v>
      </c>
      <c r="U137" s="299">
        <v>14.00566663473745</v>
      </c>
      <c r="V137" s="299">
        <v>13.53453873127564</v>
      </c>
      <c r="W137" s="299">
        <v>15.98147663964143</v>
      </c>
      <c r="DA137" s="71" t="s">
        <v>620</v>
      </c>
    </row>
    <row r="138" spans="1:105" ht="12" customHeight="1" x14ac:dyDescent="0.25">
      <c r="A138" s="59" t="s">
        <v>70</v>
      </c>
      <c r="B138" s="299">
        <v>101.7681304689762</v>
      </c>
      <c r="C138" s="299">
        <v>111.1329894792265</v>
      </c>
      <c r="D138" s="299">
        <v>99.655081595637682</v>
      </c>
      <c r="E138" s="299">
        <v>84.023748033320814</v>
      </c>
      <c r="F138" s="299">
        <v>87.336942703963956</v>
      </c>
      <c r="G138" s="299">
        <v>77.510853766508021</v>
      </c>
      <c r="H138" s="299">
        <v>79.49040034895512</v>
      </c>
      <c r="I138" s="299">
        <v>65.930870403941114</v>
      </c>
      <c r="J138" s="299">
        <v>61.372587082985753</v>
      </c>
      <c r="K138" s="299">
        <v>44.061532942302627</v>
      </c>
      <c r="L138" s="299">
        <v>38.658910716665119</v>
      </c>
      <c r="M138" s="299">
        <v>35.333784059262932</v>
      </c>
      <c r="N138" s="299">
        <v>20.063141625279311</v>
      </c>
      <c r="O138" s="299">
        <v>20.22122916954082</v>
      </c>
      <c r="P138" s="299">
        <v>18.085482619679571</v>
      </c>
      <c r="Q138" s="299">
        <v>17.960842562882132</v>
      </c>
      <c r="R138" s="299">
        <v>23.58767143660096</v>
      </c>
      <c r="S138" s="299">
        <v>21.88537839657733</v>
      </c>
      <c r="T138" s="299">
        <v>26.248138582982222</v>
      </c>
      <c r="U138" s="299">
        <v>26.598776731731199</v>
      </c>
      <c r="V138" s="299">
        <v>19.94471531458867</v>
      </c>
      <c r="W138" s="299">
        <v>22.922510895654231</v>
      </c>
      <c r="DA138" s="71" t="s">
        <v>621</v>
      </c>
    </row>
    <row r="139" spans="1:105" ht="12" customHeight="1" x14ac:dyDescent="0.25">
      <c r="A139" s="59" t="s">
        <v>162</v>
      </c>
      <c r="B139" s="299">
        <v>422.6185202523514</v>
      </c>
      <c r="C139" s="299">
        <v>456.59575605494609</v>
      </c>
      <c r="D139" s="299">
        <v>440.15454441249562</v>
      </c>
      <c r="E139" s="299">
        <v>404.0460282858528</v>
      </c>
      <c r="F139" s="299">
        <v>415.60402822880758</v>
      </c>
      <c r="G139" s="299">
        <v>401.71823797057829</v>
      </c>
      <c r="H139" s="299">
        <v>364.19108961903021</v>
      </c>
      <c r="I139" s="299">
        <v>375.12723649988101</v>
      </c>
      <c r="J139" s="299">
        <v>361.1073744012192</v>
      </c>
      <c r="K139" s="299">
        <v>396.60289175074371</v>
      </c>
      <c r="L139" s="299">
        <v>401.45020404522847</v>
      </c>
      <c r="M139" s="299">
        <v>401.00896869209242</v>
      </c>
      <c r="N139" s="299">
        <v>386.27984742178222</v>
      </c>
      <c r="O139" s="299">
        <v>400.74434982428693</v>
      </c>
      <c r="P139" s="299">
        <v>399.11149557015909</v>
      </c>
      <c r="Q139" s="299">
        <v>429.24949053989991</v>
      </c>
      <c r="R139" s="299">
        <v>457.69450535917099</v>
      </c>
      <c r="S139" s="299">
        <v>445.48006222581051</v>
      </c>
      <c r="T139" s="299">
        <v>463.72378093091959</v>
      </c>
      <c r="U139" s="299">
        <v>471.31492162984762</v>
      </c>
      <c r="V139" s="299">
        <v>443.82650255714492</v>
      </c>
      <c r="W139" s="299">
        <v>507.53718500558909</v>
      </c>
      <c r="DA139" s="71" t="s">
        <v>622</v>
      </c>
    </row>
    <row r="140" spans="1:105" ht="12" customHeight="1" x14ac:dyDescent="0.25">
      <c r="A140" s="60" t="s">
        <v>623</v>
      </c>
      <c r="B140" s="264">
        <v>753.49724087285961</v>
      </c>
      <c r="C140" s="264">
        <v>807.78855039749294</v>
      </c>
      <c r="D140" s="264">
        <v>788.77327347297501</v>
      </c>
      <c r="E140" s="264">
        <v>775.69977995798274</v>
      </c>
      <c r="F140" s="264">
        <v>803.91294768826549</v>
      </c>
      <c r="G140" s="264">
        <v>775.03688354102053</v>
      </c>
      <c r="H140" s="264">
        <v>757.3477053634731</v>
      </c>
      <c r="I140" s="264">
        <v>768.49612009176349</v>
      </c>
      <c r="J140" s="264">
        <v>704.18429397877708</v>
      </c>
      <c r="K140" s="264">
        <v>621.48281307993716</v>
      </c>
      <c r="L140" s="264">
        <v>670.56863337593973</v>
      </c>
      <c r="M140" s="264">
        <v>685.78534148045253</v>
      </c>
      <c r="N140" s="264">
        <v>691.49993361000156</v>
      </c>
      <c r="O140" s="264">
        <v>678.39213144301323</v>
      </c>
      <c r="P140" s="264">
        <v>721.73916639999948</v>
      </c>
      <c r="Q140" s="264">
        <v>751.97773957432014</v>
      </c>
      <c r="R140" s="264">
        <v>746.75246316137759</v>
      </c>
      <c r="S140" s="264">
        <v>724.47129751799673</v>
      </c>
      <c r="T140" s="264">
        <v>700.64715012556007</v>
      </c>
      <c r="U140" s="264">
        <v>679.86662277650453</v>
      </c>
      <c r="V140" s="264">
        <v>677.3532297919179</v>
      </c>
      <c r="W140" s="264">
        <v>692.37047407259615</v>
      </c>
      <c r="DA140" s="72" t="s">
        <v>624</v>
      </c>
    </row>
    <row r="141" spans="1:105" ht="12" customHeight="1" x14ac:dyDescent="0.25">
      <c r="A141" s="57" t="s">
        <v>625</v>
      </c>
      <c r="B141" s="263">
        <f t="shared" ref="B141:W141" si="2">B142+B146+B157</f>
        <v>644.7866069460157</v>
      </c>
      <c r="C141" s="263">
        <f t="shared" si="2"/>
        <v>676.17802354324294</v>
      </c>
      <c r="D141" s="263">
        <f t="shared" si="2"/>
        <v>666.76600919251382</v>
      </c>
      <c r="E141" s="263">
        <f t="shared" si="2"/>
        <v>655.69839716322633</v>
      </c>
      <c r="F141" s="263">
        <f t="shared" si="2"/>
        <v>647.09012195178627</v>
      </c>
      <c r="G141" s="263">
        <f t="shared" si="2"/>
        <v>633.51606225869921</v>
      </c>
      <c r="H141" s="263">
        <f t="shared" si="2"/>
        <v>576.17476645566489</v>
      </c>
      <c r="I141" s="263">
        <f t="shared" si="2"/>
        <v>636.1023878259191</v>
      </c>
      <c r="J141" s="263">
        <f t="shared" si="2"/>
        <v>597.69164791383025</v>
      </c>
      <c r="K141" s="263">
        <f t="shared" si="2"/>
        <v>563.75986328166755</v>
      </c>
      <c r="L141" s="263">
        <f t="shared" si="2"/>
        <v>601.11500835422726</v>
      </c>
      <c r="M141" s="263">
        <f t="shared" si="2"/>
        <v>587.8836935109905</v>
      </c>
      <c r="N141" s="263">
        <f t="shared" si="2"/>
        <v>563.84106230777786</v>
      </c>
      <c r="O141" s="263">
        <f t="shared" si="2"/>
        <v>557.85731979851107</v>
      </c>
      <c r="P141" s="263">
        <f t="shared" si="2"/>
        <v>559.23791601258381</v>
      </c>
      <c r="Q141" s="263">
        <f t="shared" si="2"/>
        <v>593.85304732478232</v>
      </c>
      <c r="R141" s="263">
        <f t="shared" si="2"/>
        <v>619.28375117130975</v>
      </c>
      <c r="S141" s="263">
        <f t="shared" si="2"/>
        <v>588.24745629144616</v>
      </c>
      <c r="T141" s="263">
        <f t="shared" si="2"/>
        <v>593.8381974631759</v>
      </c>
      <c r="U141" s="263">
        <f t="shared" si="2"/>
        <v>588.52243549354637</v>
      </c>
      <c r="V141" s="263">
        <f t="shared" si="2"/>
        <v>582.36925825754668</v>
      </c>
      <c r="W141" s="263">
        <f t="shared" si="2"/>
        <v>609.80186903585729</v>
      </c>
      <c r="DA141" s="70"/>
    </row>
    <row r="142" spans="1:105" ht="12" customHeight="1" x14ac:dyDescent="0.25">
      <c r="A142" s="60" t="s">
        <v>626</v>
      </c>
      <c r="B142" s="264">
        <v>69.581379359263707</v>
      </c>
      <c r="C142" s="264">
        <v>68.814485923053041</v>
      </c>
      <c r="D142" s="264">
        <v>67.729035701255953</v>
      </c>
      <c r="E142" s="264">
        <v>64.333438606025297</v>
      </c>
      <c r="F142" s="264">
        <v>66.294549792903069</v>
      </c>
      <c r="G142" s="264">
        <v>62.888568751876079</v>
      </c>
      <c r="H142" s="264">
        <v>59.761752519609701</v>
      </c>
      <c r="I142" s="264">
        <v>60.539253525696793</v>
      </c>
      <c r="J142" s="264">
        <v>57.708031702670112</v>
      </c>
      <c r="K142" s="264">
        <v>60.056567821331107</v>
      </c>
      <c r="L142" s="264">
        <v>61.924814157738659</v>
      </c>
      <c r="M142" s="264">
        <v>60.297516607390733</v>
      </c>
      <c r="N142" s="264">
        <v>56.214558406216</v>
      </c>
      <c r="O142" s="264">
        <v>58.941501266121499</v>
      </c>
      <c r="P142" s="264">
        <v>56.30009249831253</v>
      </c>
      <c r="Q142" s="264">
        <v>60.101875489290933</v>
      </c>
      <c r="R142" s="264">
        <v>65.132863318446326</v>
      </c>
      <c r="S142" s="264">
        <v>61.618539352675157</v>
      </c>
      <c r="T142" s="264">
        <v>65.173125847870921</v>
      </c>
      <c r="U142" s="264">
        <v>66.470648618858931</v>
      </c>
      <c r="V142" s="264">
        <v>62.740135680359138</v>
      </c>
      <c r="W142" s="264">
        <v>71.966402176488145</v>
      </c>
      <c r="DA142" s="72" t="s">
        <v>627</v>
      </c>
    </row>
    <row r="143" spans="1:105" ht="12" customHeight="1" x14ac:dyDescent="0.25">
      <c r="A143" s="59" t="s">
        <v>33</v>
      </c>
      <c r="B143" s="232">
        <v>7.5555457059476643</v>
      </c>
      <c r="C143" s="232">
        <v>3.9114388160472648</v>
      </c>
      <c r="D143" s="232">
        <v>3.1912824683947649</v>
      </c>
      <c r="E143" s="232">
        <v>2.817992820315069</v>
      </c>
      <c r="F143" s="232">
        <v>2.5942921154132832</v>
      </c>
      <c r="G143" s="232">
        <v>2.5209892031993042</v>
      </c>
      <c r="H143" s="232">
        <v>2.5303024440646809</v>
      </c>
      <c r="I143" s="232">
        <v>2.5547229987892628</v>
      </c>
      <c r="J143" s="232">
        <v>2.534231660506816</v>
      </c>
      <c r="K143" s="232">
        <v>1.8611969060437259</v>
      </c>
      <c r="L143" s="232">
        <v>2.2172042851693061</v>
      </c>
      <c r="M143" s="232">
        <v>1.929447082595853</v>
      </c>
      <c r="N143" s="232">
        <v>1.43330337558327</v>
      </c>
      <c r="O143" s="232">
        <v>1.279757150694228</v>
      </c>
      <c r="P143" s="232">
        <v>1.3607021457731421</v>
      </c>
      <c r="Q143" s="232">
        <v>1.3910313567083259</v>
      </c>
      <c r="R143" s="232">
        <v>1.568104103768635</v>
      </c>
      <c r="S143" s="232">
        <v>1.553986805397966</v>
      </c>
      <c r="T143" s="232">
        <v>1.660816657476617</v>
      </c>
      <c r="U143" s="232">
        <v>1.4888475079533929</v>
      </c>
      <c r="V143" s="232">
        <v>1.4921712231665269</v>
      </c>
      <c r="W143" s="232">
        <v>1.6574794472364891</v>
      </c>
      <c r="DA143" s="71" t="s">
        <v>628</v>
      </c>
    </row>
    <row r="144" spans="1:105" ht="12" customHeight="1" x14ac:dyDescent="0.25">
      <c r="A144" s="59" t="s">
        <v>160</v>
      </c>
      <c r="B144" s="232">
        <v>5.7497804954581699</v>
      </c>
      <c r="C144" s="232">
        <v>4.0575670010836093</v>
      </c>
      <c r="D144" s="232">
        <v>3.4113079913498319</v>
      </c>
      <c r="E144" s="232">
        <v>3.4007287696132651</v>
      </c>
      <c r="F144" s="232">
        <v>2.497372956988082</v>
      </c>
      <c r="G144" s="232">
        <v>2.771669490777585</v>
      </c>
      <c r="H144" s="232">
        <v>2.4082549087553451</v>
      </c>
      <c r="I144" s="232">
        <v>2.861345022420914</v>
      </c>
      <c r="J144" s="232">
        <v>2.4889632922659608</v>
      </c>
      <c r="K144" s="232">
        <v>2.0530202761120671</v>
      </c>
      <c r="L144" s="232">
        <v>2.4581466534478111</v>
      </c>
      <c r="M144" s="232">
        <v>1.8328498929279029</v>
      </c>
      <c r="N144" s="232">
        <v>1.739378145900623</v>
      </c>
      <c r="O144" s="232">
        <v>1.7082779689646059</v>
      </c>
      <c r="P144" s="232">
        <v>0.97452413533401372</v>
      </c>
      <c r="Q144" s="232">
        <v>1.0604298871545741</v>
      </c>
      <c r="R144" s="232">
        <v>1.299786075761391</v>
      </c>
      <c r="S144" s="232">
        <v>1.3030478281421749</v>
      </c>
      <c r="T144" s="232">
        <v>1.3744879508089569</v>
      </c>
      <c r="U144" s="232">
        <v>1.436222879221444</v>
      </c>
      <c r="V144" s="232">
        <v>1.8758873722747169</v>
      </c>
      <c r="W144" s="232">
        <v>2.2184373424173631</v>
      </c>
      <c r="DA144" s="71" t="s">
        <v>629</v>
      </c>
    </row>
    <row r="145" spans="1:105" ht="12" customHeight="1" x14ac:dyDescent="0.25">
      <c r="A145" s="59" t="s">
        <v>162</v>
      </c>
      <c r="B145" s="232">
        <v>56.276053157857874</v>
      </c>
      <c r="C145" s="232">
        <v>60.845480105922157</v>
      </c>
      <c r="D145" s="232">
        <v>61.126445241511348</v>
      </c>
      <c r="E145" s="232">
        <v>58.114717016096961</v>
      </c>
      <c r="F145" s="232">
        <v>61.2028847205017</v>
      </c>
      <c r="G145" s="232">
        <v>57.595910057899189</v>
      </c>
      <c r="H145" s="232">
        <v>54.823195166789667</v>
      </c>
      <c r="I145" s="232">
        <v>55.123185504486607</v>
      </c>
      <c r="J145" s="232">
        <v>52.684836749897343</v>
      </c>
      <c r="K145" s="232">
        <v>56.142350639175319</v>
      </c>
      <c r="L145" s="232">
        <v>57.249463219121537</v>
      </c>
      <c r="M145" s="232">
        <v>56.53521963186698</v>
      </c>
      <c r="N145" s="232">
        <v>53.041876884732098</v>
      </c>
      <c r="O145" s="232">
        <v>55.953466146462667</v>
      </c>
      <c r="P145" s="232">
        <v>53.964866217205383</v>
      </c>
      <c r="Q145" s="232">
        <v>57.650414245428031</v>
      </c>
      <c r="R145" s="232">
        <v>62.264973138916297</v>
      </c>
      <c r="S145" s="232">
        <v>58.761504719135019</v>
      </c>
      <c r="T145" s="232">
        <v>62.13782123958535</v>
      </c>
      <c r="U145" s="232">
        <v>63.54557823168409</v>
      </c>
      <c r="V145" s="232">
        <v>59.372077084917898</v>
      </c>
      <c r="W145" s="232">
        <v>68.090485386834288</v>
      </c>
      <c r="DA145" s="71" t="s">
        <v>630</v>
      </c>
    </row>
    <row r="146" spans="1:105" ht="12" customHeight="1" x14ac:dyDescent="0.25">
      <c r="A146" s="60" t="s">
        <v>631</v>
      </c>
      <c r="B146" s="264">
        <v>468.19144200947852</v>
      </c>
      <c r="C146" s="264">
        <v>493.51226865464798</v>
      </c>
      <c r="D146" s="264">
        <v>486.75644582450332</v>
      </c>
      <c r="E146" s="264">
        <v>481.75183471807372</v>
      </c>
      <c r="F146" s="264">
        <v>467.81823823584529</v>
      </c>
      <c r="G146" s="264">
        <v>461.25742215800108</v>
      </c>
      <c r="H146" s="264">
        <v>408.66507004975767</v>
      </c>
      <c r="I146" s="264">
        <v>466.6615884142492</v>
      </c>
      <c r="J146" s="264">
        <v>439.45657705017231</v>
      </c>
      <c r="K146" s="264">
        <v>423.49065536898109</v>
      </c>
      <c r="L146" s="264">
        <v>444.21264814869028</v>
      </c>
      <c r="M146" s="264">
        <v>430.88886269354862</v>
      </c>
      <c r="N146" s="264">
        <v>410.65045065726292</v>
      </c>
      <c r="O146" s="264">
        <v>404.23369249415231</v>
      </c>
      <c r="P146" s="264">
        <v>402.0014030916027</v>
      </c>
      <c r="Q146" s="264">
        <v>429.05706085902392</v>
      </c>
      <c r="R146" s="264">
        <v>450.24600080144768</v>
      </c>
      <c r="S146" s="264">
        <v>427.60835812244977</v>
      </c>
      <c r="T146" s="264">
        <v>432.12199723759852</v>
      </c>
      <c r="U146" s="264">
        <v>429.45305976724188</v>
      </c>
      <c r="V146" s="264">
        <v>428.36865746252602</v>
      </c>
      <c r="W146" s="264">
        <v>443.8888106735543</v>
      </c>
      <c r="DA146" s="72" t="s">
        <v>632</v>
      </c>
    </row>
    <row r="147" spans="1:105" ht="12" customHeight="1" x14ac:dyDescent="0.25">
      <c r="A147" s="64" t="s">
        <v>30</v>
      </c>
      <c r="B147" s="231">
        <v>73.124590823919092</v>
      </c>
      <c r="C147" s="231">
        <v>73.197670231760341</v>
      </c>
      <c r="D147" s="231">
        <v>83.413630520702</v>
      </c>
      <c r="E147" s="231">
        <v>60.411031255552089</v>
      </c>
      <c r="F147" s="231">
        <v>57.133893325263919</v>
      </c>
      <c r="G147" s="231">
        <v>70.590553577838733</v>
      </c>
      <c r="H147" s="231">
        <v>52.665676905584398</v>
      </c>
      <c r="I147" s="231">
        <v>59.279465621835797</v>
      </c>
      <c r="J147" s="231">
        <v>54.012046517378153</v>
      </c>
      <c r="K147" s="231">
        <v>33.226896020464203</v>
      </c>
      <c r="L147" s="231">
        <v>34.918290416607412</v>
      </c>
      <c r="M147" s="231">
        <v>36.398263737872128</v>
      </c>
      <c r="N147" s="231">
        <v>36.303652354964257</v>
      </c>
      <c r="O147" s="231">
        <v>31.40241115627369</v>
      </c>
      <c r="P147" s="231">
        <v>28.26050802350515</v>
      </c>
      <c r="Q147" s="231">
        <v>29.00280411356357</v>
      </c>
      <c r="R147" s="231">
        <v>30.1749916058906</v>
      </c>
      <c r="S147" s="231">
        <v>18.451491150885879</v>
      </c>
      <c r="T147" s="231">
        <v>23.47424420463442</v>
      </c>
      <c r="U147" s="231">
        <v>22.891424848620218</v>
      </c>
      <c r="V147" s="231">
        <v>20.408293412792421</v>
      </c>
      <c r="W147" s="231">
        <v>20.384767423163481</v>
      </c>
      <c r="DA147" s="73" t="s">
        <v>633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634</v>
      </c>
    </row>
    <row r="149" spans="1:105" ht="12" customHeight="1" x14ac:dyDescent="0.25">
      <c r="A149" s="64" t="s">
        <v>33</v>
      </c>
      <c r="B149" s="231">
        <v>32.991139362890031</v>
      </c>
      <c r="C149" s="231">
        <v>13.66753640364241</v>
      </c>
      <c r="D149" s="231">
        <v>13.978629948425731</v>
      </c>
      <c r="E149" s="231">
        <v>12.4138043036874</v>
      </c>
      <c r="F149" s="231">
        <v>12.64138202656266</v>
      </c>
      <c r="G149" s="231">
        <v>13.175257343886599</v>
      </c>
      <c r="H149" s="231">
        <v>13.8890789719474</v>
      </c>
      <c r="I149" s="231">
        <v>10.023014293849741</v>
      </c>
      <c r="J149" s="231">
        <v>8.6413049696086954</v>
      </c>
      <c r="K149" s="231">
        <v>7.4651022320684248</v>
      </c>
      <c r="L149" s="231">
        <v>9.1219331459920898</v>
      </c>
      <c r="M149" s="231">
        <v>7.8764156467958859</v>
      </c>
      <c r="N149" s="231">
        <v>7.8384621967489654</v>
      </c>
      <c r="O149" s="231">
        <v>6.8874653183170143</v>
      </c>
      <c r="P149" s="231">
        <v>7.1529913599171984</v>
      </c>
      <c r="Q149" s="231">
        <v>6.360906694040624</v>
      </c>
      <c r="R149" s="231">
        <v>6.9502884648260466</v>
      </c>
      <c r="S149" s="231">
        <v>7.379331965291124</v>
      </c>
      <c r="T149" s="231">
        <v>7.316816984628236</v>
      </c>
      <c r="U149" s="231">
        <v>6.2333415832958137</v>
      </c>
      <c r="V149" s="231">
        <v>6.2299882130334643</v>
      </c>
      <c r="W149" s="231">
        <v>6.8478164439497906</v>
      </c>
      <c r="DA149" s="73" t="s">
        <v>635</v>
      </c>
    </row>
    <row r="150" spans="1:105" ht="12" customHeight="1" x14ac:dyDescent="0.25">
      <c r="A150" s="64" t="s">
        <v>160</v>
      </c>
      <c r="B150" s="231">
        <v>20.71976332518318</v>
      </c>
      <c r="C150" s="231">
        <v>15.86068352946368</v>
      </c>
      <c r="D150" s="231">
        <v>12.94410018416157</v>
      </c>
      <c r="E150" s="231">
        <v>12.847102210103399</v>
      </c>
      <c r="F150" s="231">
        <v>11.664958498190551</v>
      </c>
      <c r="G150" s="231">
        <v>13.33987957809309</v>
      </c>
      <c r="H150" s="231">
        <v>12.0636322092247</v>
      </c>
      <c r="I150" s="231">
        <v>15.365797876833559</v>
      </c>
      <c r="J150" s="231">
        <v>13.58462846969365</v>
      </c>
      <c r="K150" s="231">
        <v>9.860161408440943</v>
      </c>
      <c r="L150" s="231">
        <v>10.083291576379519</v>
      </c>
      <c r="M150" s="231">
        <v>10.147731221319789</v>
      </c>
      <c r="N150" s="231">
        <v>10.428870878882231</v>
      </c>
      <c r="O150" s="231">
        <v>9.0505728123880935</v>
      </c>
      <c r="P150" s="231">
        <v>5.1145160435910508</v>
      </c>
      <c r="Q150" s="231">
        <v>5.4987380373619477</v>
      </c>
      <c r="R150" s="231">
        <v>6.6701041526456084</v>
      </c>
      <c r="S150" s="231">
        <v>6.9363640460924003</v>
      </c>
      <c r="T150" s="231">
        <v>6.7989806408699867</v>
      </c>
      <c r="U150" s="231">
        <v>6.4479288968393229</v>
      </c>
      <c r="V150" s="231">
        <v>7.9915739579336904</v>
      </c>
      <c r="W150" s="231">
        <v>8.6807681349120234</v>
      </c>
      <c r="DA150" s="73" t="s">
        <v>636</v>
      </c>
    </row>
    <row r="151" spans="1:105" ht="12" customHeight="1" x14ac:dyDescent="0.25">
      <c r="A151" s="64" t="s">
        <v>70</v>
      </c>
      <c r="B151" s="231">
        <v>43.098203926903182</v>
      </c>
      <c r="C151" s="231">
        <v>51.573062794880222</v>
      </c>
      <c r="D151" s="231">
        <v>46.645318518475221</v>
      </c>
      <c r="E151" s="231">
        <v>39.387838857140459</v>
      </c>
      <c r="F151" s="231">
        <v>39.461571218081367</v>
      </c>
      <c r="G151" s="231">
        <v>35.020184224423851</v>
      </c>
      <c r="H151" s="231">
        <v>39.114624789532833</v>
      </c>
      <c r="I151" s="231">
        <v>30.325206913720649</v>
      </c>
      <c r="J151" s="231">
        <v>26.497419561321941</v>
      </c>
      <c r="K151" s="231">
        <v>18.052341247583652</v>
      </c>
      <c r="L151" s="231">
        <v>15.551878025489181</v>
      </c>
      <c r="M151" s="231">
        <v>12.525966442216079</v>
      </c>
      <c r="N151" s="231">
        <v>7.7188649314604119</v>
      </c>
      <c r="O151" s="231">
        <v>8.2602160299699534</v>
      </c>
      <c r="P151" s="231">
        <v>9.6512881870064202</v>
      </c>
      <c r="Q151" s="231">
        <v>9.0201681165865004</v>
      </c>
      <c r="R151" s="231">
        <v>10.945956846316889</v>
      </c>
      <c r="S151" s="231">
        <v>10.45566308510627</v>
      </c>
      <c r="T151" s="231">
        <v>10.816173158553751</v>
      </c>
      <c r="U151" s="231">
        <v>10.551425395101379</v>
      </c>
      <c r="V151" s="231">
        <v>7.7377784960675271</v>
      </c>
      <c r="W151" s="231">
        <v>9.0978352747222502</v>
      </c>
      <c r="DA151" s="73" t="s">
        <v>637</v>
      </c>
    </row>
    <row r="152" spans="1:105" ht="12" customHeight="1" x14ac:dyDescent="0.25">
      <c r="A152" s="64" t="s">
        <v>34</v>
      </c>
      <c r="B152" s="231">
        <v>0.46251955955569818</v>
      </c>
      <c r="C152" s="231">
        <v>0.75400508852342507</v>
      </c>
      <c r="D152" s="231">
        <v>0.34159739241982279</v>
      </c>
      <c r="E152" s="231">
        <v>48.646449604079329</v>
      </c>
      <c r="F152" s="231">
        <v>36.476587624258123</v>
      </c>
      <c r="G152" s="231">
        <v>37.419867048544738</v>
      </c>
      <c r="H152" s="231">
        <v>10.68909723516539</v>
      </c>
      <c r="I152" s="231">
        <v>10.4555465369614</v>
      </c>
      <c r="J152" s="231">
        <v>24.419249365634069</v>
      </c>
      <c r="K152" s="231">
        <v>19.282554763872451</v>
      </c>
      <c r="L152" s="231">
        <v>10.913284210751931</v>
      </c>
      <c r="M152" s="231">
        <v>6.9604969293743206</v>
      </c>
      <c r="N152" s="231">
        <v>4.0313492663491477</v>
      </c>
      <c r="O152" s="231">
        <v>4.3263804369720482</v>
      </c>
      <c r="P152" s="231">
        <v>6.5036610093131646</v>
      </c>
      <c r="Q152" s="231">
        <v>11.822522619367041</v>
      </c>
      <c r="R152" s="231">
        <v>10.75361109186826</v>
      </c>
      <c r="S152" s="231">
        <v>7.151179518713878</v>
      </c>
      <c r="T152" s="231">
        <v>6.4878325647143376</v>
      </c>
      <c r="U152" s="231">
        <v>7.8532200718286802</v>
      </c>
      <c r="V152" s="231">
        <v>15.43952786803661</v>
      </c>
      <c r="W152" s="231">
        <v>8.8270056665417158</v>
      </c>
      <c r="DA152" s="73" t="s">
        <v>638</v>
      </c>
    </row>
    <row r="153" spans="1:105" ht="12" customHeight="1" x14ac:dyDescent="0.25">
      <c r="A153" s="64" t="s">
        <v>162</v>
      </c>
      <c r="B153" s="231">
        <v>221.94432272655141</v>
      </c>
      <c r="C153" s="231">
        <v>252.03071330185429</v>
      </c>
      <c r="D153" s="231">
        <v>240.9575027220157</v>
      </c>
      <c r="E153" s="231">
        <v>215.97320051281631</v>
      </c>
      <c r="F153" s="231">
        <v>232.9506622475493</v>
      </c>
      <c r="G153" s="231">
        <v>200.0644289356056</v>
      </c>
      <c r="H153" s="231">
        <v>212.0087837654431</v>
      </c>
      <c r="I153" s="231">
        <v>215.88614790702181</v>
      </c>
      <c r="J153" s="231">
        <v>196.49857412646861</v>
      </c>
      <c r="K153" s="231">
        <v>198.02232078333779</v>
      </c>
      <c r="L153" s="231">
        <v>217.0161775912778</v>
      </c>
      <c r="M153" s="231">
        <v>222.61211225383059</v>
      </c>
      <c r="N153" s="231">
        <v>204.88349101734619</v>
      </c>
      <c r="O153" s="231">
        <v>211.9740409586669</v>
      </c>
      <c r="P153" s="231">
        <v>219.2825444577332</v>
      </c>
      <c r="Q153" s="231">
        <v>239.2179230809175</v>
      </c>
      <c r="R153" s="231">
        <v>251.39662908630541</v>
      </c>
      <c r="S153" s="231">
        <v>251.26347057886119</v>
      </c>
      <c r="T153" s="231">
        <v>255.4778112315735</v>
      </c>
      <c r="U153" s="231">
        <v>253.24432546662791</v>
      </c>
      <c r="V153" s="231">
        <v>237.19609400463091</v>
      </c>
      <c r="W153" s="231">
        <v>267.22991245069619</v>
      </c>
      <c r="DA153" s="73" t="s">
        <v>639</v>
      </c>
    </row>
    <row r="154" spans="1:105" ht="12" customHeight="1" x14ac:dyDescent="0.25">
      <c r="A154" s="64" t="s">
        <v>36</v>
      </c>
      <c r="B154" s="231">
        <v>48.605120243696163</v>
      </c>
      <c r="C154" s="231">
        <v>54.389208965648443</v>
      </c>
      <c r="D154" s="231">
        <v>57.828357305136223</v>
      </c>
      <c r="E154" s="231">
        <v>53.320966473708168</v>
      </c>
      <c r="F154" s="231">
        <v>36.906406180524208</v>
      </c>
      <c r="G154" s="231">
        <v>20.008897648847551</v>
      </c>
      <c r="H154" s="231">
        <v>18.57567466089688</v>
      </c>
      <c r="I154" s="231">
        <v>18.376322750783679</v>
      </c>
      <c r="J154" s="231">
        <v>24.116288096279181</v>
      </c>
      <c r="K154" s="231">
        <v>23.667600095317919</v>
      </c>
      <c r="L154" s="231">
        <v>20.315744708939921</v>
      </c>
      <c r="M154" s="231">
        <v>21.3172286041391</v>
      </c>
      <c r="N154" s="231">
        <v>20.451017587739791</v>
      </c>
      <c r="O154" s="231">
        <v>21.12128512685349</v>
      </c>
      <c r="P154" s="231">
        <v>25.263932859410659</v>
      </c>
      <c r="Q154" s="231">
        <v>25.859140559501451</v>
      </c>
      <c r="R154" s="231">
        <v>23.268353630630301</v>
      </c>
      <c r="S154" s="231">
        <v>26.29792955623121</v>
      </c>
      <c r="T154" s="231">
        <v>26.315058672513221</v>
      </c>
      <c r="U154" s="231">
        <v>23.90640101727487</v>
      </c>
      <c r="V154" s="231">
        <v>26.158572129645229</v>
      </c>
      <c r="W154" s="231">
        <v>22.575147140434868</v>
      </c>
      <c r="DA154" s="73" t="s">
        <v>640</v>
      </c>
    </row>
    <row r="155" spans="1:105" ht="12" customHeight="1" x14ac:dyDescent="0.25">
      <c r="A155" s="64" t="s">
        <v>73</v>
      </c>
      <c r="B155" s="231">
        <v>4.7047919209774136</v>
      </c>
      <c r="C155" s="231">
        <v>4.6842156717434653</v>
      </c>
      <c r="D155" s="231">
        <v>4.6786567897404048</v>
      </c>
      <c r="E155" s="231">
        <v>6.534865678298833</v>
      </c>
      <c r="F155" s="231">
        <v>6.2025954352937909</v>
      </c>
      <c r="G155" s="231">
        <v>20.265528503137649</v>
      </c>
      <c r="H155" s="231">
        <v>5.7803018264205832</v>
      </c>
      <c r="I155" s="231">
        <v>6.6330113688839063</v>
      </c>
      <c r="J155" s="231">
        <v>8.5603953225141165</v>
      </c>
      <c r="K155" s="231">
        <v>7.210925523122242</v>
      </c>
      <c r="L155" s="231">
        <v>9.4027136155079205</v>
      </c>
      <c r="M155" s="231">
        <v>8.7010368057672078</v>
      </c>
      <c r="N155" s="231">
        <v>3.307383236676539</v>
      </c>
      <c r="O155" s="231">
        <v>10.55428136693576</v>
      </c>
      <c r="P155" s="231">
        <v>5.3227540221798622</v>
      </c>
      <c r="Q155" s="231">
        <v>3.8870967112736641</v>
      </c>
      <c r="R155" s="231">
        <v>4.0380189522581196</v>
      </c>
      <c r="S155" s="231">
        <v>3.9907166113739758</v>
      </c>
      <c r="T155" s="231">
        <v>3.4744879376514799</v>
      </c>
      <c r="U155" s="231">
        <v>2.7432485723005651</v>
      </c>
      <c r="V155" s="231">
        <v>7.1146848331001209</v>
      </c>
      <c r="W155" s="231">
        <v>2.6688418509495659</v>
      </c>
      <c r="DA155" s="73" t="s">
        <v>641</v>
      </c>
    </row>
    <row r="156" spans="1:105" ht="12" customHeight="1" x14ac:dyDescent="0.25">
      <c r="A156" s="64" t="s">
        <v>79</v>
      </c>
      <c r="B156" s="231">
        <v>22.54099011980238</v>
      </c>
      <c r="C156" s="231">
        <v>27.355172667131601</v>
      </c>
      <c r="D156" s="231">
        <v>25.968652443426642</v>
      </c>
      <c r="E156" s="231">
        <v>32.216575822687687</v>
      </c>
      <c r="F156" s="231">
        <v>34.380181680121403</v>
      </c>
      <c r="G156" s="231">
        <v>51.372825297623223</v>
      </c>
      <c r="H156" s="231">
        <v>43.878199685542477</v>
      </c>
      <c r="I156" s="231">
        <v>100.3170751443586</v>
      </c>
      <c r="J156" s="231">
        <v>83.126670621273902</v>
      </c>
      <c r="K156" s="231">
        <v>106.7027532947735</v>
      </c>
      <c r="L156" s="231">
        <v>116.8893348577445</v>
      </c>
      <c r="M156" s="231">
        <v>104.3496110522335</v>
      </c>
      <c r="N156" s="231">
        <v>115.6873591870954</v>
      </c>
      <c r="O156" s="231">
        <v>100.65703928777531</v>
      </c>
      <c r="P156" s="231">
        <v>95.449207128945972</v>
      </c>
      <c r="Q156" s="231">
        <v>98.387760926411573</v>
      </c>
      <c r="R156" s="231">
        <v>106.04804697070649</v>
      </c>
      <c r="S156" s="231">
        <v>95.682211609893898</v>
      </c>
      <c r="T156" s="231">
        <v>91.960591842459493</v>
      </c>
      <c r="U156" s="231">
        <v>95.581743915353115</v>
      </c>
      <c r="V156" s="231">
        <v>100.092144547286</v>
      </c>
      <c r="W156" s="231">
        <v>97.5767162881844</v>
      </c>
      <c r="DA156" s="73" t="s">
        <v>642</v>
      </c>
    </row>
    <row r="157" spans="1:105" ht="12" customHeight="1" x14ac:dyDescent="0.25">
      <c r="A157" s="61" t="s">
        <v>643</v>
      </c>
      <c r="B157" s="265">
        <v>107.0137855772734</v>
      </c>
      <c r="C157" s="265">
        <v>113.851268965542</v>
      </c>
      <c r="D157" s="265">
        <v>112.28052766675449</v>
      </c>
      <c r="E157" s="265">
        <v>109.6131238391273</v>
      </c>
      <c r="F157" s="265">
        <v>112.9773339230379</v>
      </c>
      <c r="G157" s="265">
        <v>109.37007134882209</v>
      </c>
      <c r="H157" s="265">
        <v>107.74794388629751</v>
      </c>
      <c r="I157" s="265">
        <v>108.90154588597311</v>
      </c>
      <c r="J157" s="265">
        <v>100.5270391609878</v>
      </c>
      <c r="K157" s="265">
        <v>80.212640091355325</v>
      </c>
      <c r="L157" s="265">
        <v>94.977546047798299</v>
      </c>
      <c r="M157" s="265">
        <v>96.697314210051218</v>
      </c>
      <c r="N157" s="265">
        <v>96.976053244298953</v>
      </c>
      <c r="O157" s="265">
        <v>94.6821260382373</v>
      </c>
      <c r="P157" s="265">
        <v>100.9364204226685</v>
      </c>
      <c r="Q157" s="265">
        <v>104.6941109764675</v>
      </c>
      <c r="R157" s="265">
        <v>103.9048870514157</v>
      </c>
      <c r="S157" s="265">
        <v>99.020558816321255</v>
      </c>
      <c r="T157" s="265">
        <v>96.543074377706489</v>
      </c>
      <c r="U157" s="265">
        <v>92.598727107445555</v>
      </c>
      <c r="V157" s="265">
        <v>91.260465114661585</v>
      </c>
      <c r="W157" s="265">
        <v>93.946656185814831</v>
      </c>
      <c r="DA157" s="74" t="s">
        <v>644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DA158" s="94"/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253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3">SUM(B163:B169)</f>
        <v>0.99999999999999989</v>
      </c>
      <c r="C162" s="234">
        <f t="shared" si="3"/>
        <v>1</v>
      </c>
      <c r="D162" s="234">
        <f t="shared" si="3"/>
        <v>0.99999999999999978</v>
      </c>
      <c r="E162" s="234">
        <f t="shared" si="3"/>
        <v>1</v>
      </c>
      <c r="F162" s="234">
        <f t="shared" si="3"/>
        <v>1</v>
      </c>
      <c r="G162" s="234">
        <f t="shared" si="3"/>
        <v>1</v>
      </c>
      <c r="H162" s="234">
        <f t="shared" si="3"/>
        <v>0.99999999999999967</v>
      </c>
      <c r="I162" s="234">
        <f t="shared" si="3"/>
        <v>1.0000000000000004</v>
      </c>
      <c r="J162" s="234">
        <f t="shared" si="3"/>
        <v>1.0000000000000002</v>
      </c>
      <c r="K162" s="234">
        <f t="shared" si="3"/>
        <v>0.99999999999999956</v>
      </c>
      <c r="L162" s="234">
        <f t="shared" si="3"/>
        <v>0.99999999999999956</v>
      </c>
      <c r="M162" s="234">
        <f t="shared" si="3"/>
        <v>1</v>
      </c>
      <c r="N162" s="234">
        <f t="shared" si="3"/>
        <v>1.0000000000000002</v>
      </c>
      <c r="O162" s="234">
        <f t="shared" si="3"/>
        <v>1.0000000000000002</v>
      </c>
      <c r="P162" s="234">
        <f t="shared" si="3"/>
        <v>1</v>
      </c>
      <c r="Q162" s="234">
        <f t="shared" si="3"/>
        <v>1.0000000000000002</v>
      </c>
      <c r="R162" s="234">
        <f t="shared" si="3"/>
        <v>1</v>
      </c>
      <c r="S162" s="234">
        <f t="shared" si="3"/>
        <v>0.99999999999999978</v>
      </c>
      <c r="T162" s="234">
        <f t="shared" si="3"/>
        <v>1.0000000000000004</v>
      </c>
      <c r="U162" s="234">
        <f t="shared" si="3"/>
        <v>1</v>
      </c>
      <c r="V162" s="234">
        <f t="shared" si="3"/>
        <v>1</v>
      </c>
      <c r="W162" s="234">
        <f t="shared" si="3"/>
        <v>1</v>
      </c>
      <c r="DA162" s="95"/>
    </row>
    <row r="163" spans="1:105" ht="12" customHeight="1" x14ac:dyDescent="0.25">
      <c r="A163" s="55" t="s">
        <v>92</v>
      </c>
      <c r="B163" s="301">
        <f t="shared" ref="B163:W163" si="4">IF(B6=0,0,B6/B$5)</f>
        <v>1.4999999999988169E-3</v>
      </c>
      <c r="C163" s="301">
        <f t="shared" si="4"/>
        <v>1.4999999999984125E-3</v>
      </c>
      <c r="D163" s="301">
        <f t="shared" si="4"/>
        <v>1.499999999998454E-3</v>
      </c>
      <c r="E163" s="301">
        <f t="shared" si="4"/>
        <v>1.499999999998861E-3</v>
      </c>
      <c r="F163" s="301">
        <f t="shared" si="4"/>
        <v>1.499999999998784E-3</v>
      </c>
      <c r="G163" s="301">
        <f t="shared" si="4"/>
        <v>1.4999999999992255E-3</v>
      </c>
      <c r="H163" s="301">
        <f t="shared" si="4"/>
        <v>1.4999999999987113E-3</v>
      </c>
      <c r="I163" s="301">
        <f t="shared" si="4"/>
        <v>1.4999999999997589E-3</v>
      </c>
      <c r="J163" s="301">
        <f t="shared" si="4"/>
        <v>1.5000000000000909E-3</v>
      </c>
      <c r="K163" s="301">
        <f t="shared" si="4"/>
        <v>1.4999999999993142E-3</v>
      </c>
      <c r="L163" s="301">
        <f t="shared" si="4"/>
        <v>1.4999999999988185E-3</v>
      </c>
      <c r="M163" s="301">
        <f t="shared" si="4"/>
        <v>1.4999999999993935E-3</v>
      </c>
      <c r="N163" s="301">
        <f t="shared" si="4"/>
        <v>1.4999999999992584E-3</v>
      </c>
      <c r="O163" s="301">
        <f t="shared" si="4"/>
        <v>1.4999999999999929E-3</v>
      </c>
      <c r="P163" s="301">
        <f t="shared" si="4"/>
        <v>1.4999999999996448E-3</v>
      </c>
      <c r="Q163" s="301">
        <f t="shared" si="4"/>
        <v>1.4999999999998517E-3</v>
      </c>
      <c r="R163" s="301">
        <f t="shared" si="4"/>
        <v>1.4999999999998105E-3</v>
      </c>
      <c r="S163" s="301">
        <f t="shared" si="4"/>
        <v>1.5000000000001516E-3</v>
      </c>
      <c r="T163" s="301">
        <f t="shared" si="4"/>
        <v>1.499999999999825E-3</v>
      </c>
      <c r="U163" s="301">
        <f t="shared" si="4"/>
        <v>1.500000000000059E-3</v>
      </c>
      <c r="V163" s="301">
        <f t="shared" si="4"/>
        <v>1.499999999999088E-3</v>
      </c>
      <c r="W163" s="301">
        <f t="shared" si="4"/>
        <v>1.4999999999992907E-3</v>
      </c>
      <c r="DA163" s="67"/>
    </row>
    <row r="164" spans="1:105" ht="12" customHeight="1" x14ac:dyDescent="0.25">
      <c r="A164" s="202" t="s">
        <v>93</v>
      </c>
      <c r="B164" s="235">
        <f t="shared" ref="B164:W164" si="5">IF(B7=0,0,B7/B$5)</f>
        <v>7.4999999999940869E-4</v>
      </c>
      <c r="C164" s="235">
        <f t="shared" si="5"/>
        <v>7.4999999999920627E-4</v>
      </c>
      <c r="D164" s="235">
        <f t="shared" si="5"/>
        <v>7.499999999992272E-4</v>
      </c>
      <c r="E164" s="235">
        <f t="shared" si="5"/>
        <v>7.499999999994307E-4</v>
      </c>
      <c r="F164" s="235">
        <f t="shared" si="5"/>
        <v>7.49999999999392E-4</v>
      </c>
      <c r="G164" s="235">
        <f t="shared" si="5"/>
        <v>7.4999999999961274E-4</v>
      </c>
      <c r="H164" s="235">
        <f t="shared" si="5"/>
        <v>7.4999999999935567E-4</v>
      </c>
      <c r="I164" s="235">
        <f t="shared" si="5"/>
        <v>7.4999999999987967E-4</v>
      </c>
      <c r="J164" s="235">
        <f t="shared" si="5"/>
        <v>7.5000000000004544E-4</v>
      </c>
      <c r="K164" s="235">
        <f t="shared" si="5"/>
        <v>7.4999999999965708E-4</v>
      </c>
      <c r="L164" s="235">
        <f t="shared" si="5"/>
        <v>7.4999999999940945E-4</v>
      </c>
      <c r="M164" s="235">
        <f t="shared" si="5"/>
        <v>7.4999999999969698E-4</v>
      </c>
      <c r="N164" s="235">
        <f t="shared" si="5"/>
        <v>7.4999999999962944E-4</v>
      </c>
      <c r="O164" s="235">
        <f t="shared" si="5"/>
        <v>7.4999999999999676E-4</v>
      </c>
      <c r="P164" s="235">
        <f t="shared" si="5"/>
        <v>7.4999999999982242E-4</v>
      </c>
      <c r="Q164" s="235">
        <f t="shared" si="5"/>
        <v>7.4999999999992586E-4</v>
      </c>
      <c r="R164" s="235">
        <f t="shared" si="5"/>
        <v>7.4999999999990547E-4</v>
      </c>
      <c r="S164" s="235">
        <f t="shared" si="5"/>
        <v>7.500000000000758E-4</v>
      </c>
      <c r="T164" s="235">
        <f t="shared" si="5"/>
        <v>7.4999999999991252E-4</v>
      </c>
      <c r="U164" s="235">
        <f t="shared" si="5"/>
        <v>7.5000000000002951E-4</v>
      </c>
      <c r="V164" s="235">
        <f t="shared" si="5"/>
        <v>7.4999999999954378E-4</v>
      </c>
      <c r="W164" s="235">
        <f t="shared" si="5"/>
        <v>7.4999999999964537E-4</v>
      </c>
      <c r="DA164" s="174"/>
    </row>
    <row r="165" spans="1:105" ht="12" customHeight="1" x14ac:dyDescent="0.25">
      <c r="A165" s="202" t="s">
        <v>94</v>
      </c>
      <c r="B165" s="235">
        <f t="shared" ref="B165:W165" si="6">IF(B8=0,0,B8/B$5)</f>
        <v>1.8999999999984998E-2</v>
      </c>
      <c r="C165" s="235">
        <f t="shared" si="6"/>
        <v>1.8999999999979884E-2</v>
      </c>
      <c r="D165" s="235">
        <f t="shared" si="6"/>
        <v>1.8999999999980404E-2</v>
      </c>
      <c r="E165" s="235">
        <f t="shared" si="6"/>
        <v>1.899999999998556E-2</v>
      </c>
      <c r="F165" s="235">
        <f t="shared" si="6"/>
        <v>1.8999999999984581E-2</v>
      </c>
      <c r="G165" s="235">
        <f t="shared" si="6"/>
        <v>1.8999999999990178E-2</v>
      </c>
      <c r="H165" s="235">
        <f t="shared" si="6"/>
        <v>1.8999999999983662E-2</v>
      </c>
      <c r="I165" s="235">
        <f t="shared" si="6"/>
        <v>1.8999999999996929E-2</v>
      </c>
      <c r="J165" s="235">
        <f t="shared" si="6"/>
        <v>1.9000000000001141E-2</v>
      </c>
      <c r="K165" s="235">
        <f t="shared" si="6"/>
        <v>1.8999999999991298E-2</v>
      </c>
      <c r="L165" s="235">
        <f t="shared" si="6"/>
        <v>1.8999999999985022E-2</v>
      </c>
      <c r="M165" s="235">
        <f t="shared" si="6"/>
        <v>1.8999999999992297E-2</v>
      </c>
      <c r="N165" s="235">
        <f t="shared" si="6"/>
        <v>1.8999999999990594E-2</v>
      </c>
      <c r="O165" s="235">
        <f t="shared" si="6"/>
        <v>1.8999999999999895E-2</v>
      </c>
      <c r="P165" s="235">
        <f t="shared" si="6"/>
        <v>1.8999999999995482E-2</v>
      </c>
      <c r="Q165" s="235">
        <f t="shared" si="6"/>
        <v>1.8999999999998105E-2</v>
      </c>
      <c r="R165" s="235">
        <f t="shared" si="6"/>
        <v>1.8999999999997585E-2</v>
      </c>
      <c r="S165" s="235">
        <f t="shared" si="6"/>
        <v>1.9000000000001901E-2</v>
      </c>
      <c r="T165" s="235">
        <f t="shared" si="6"/>
        <v>1.8999999999997762E-2</v>
      </c>
      <c r="U165" s="235">
        <f t="shared" si="6"/>
        <v>1.9000000000000735E-2</v>
      </c>
      <c r="V165" s="235">
        <f t="shared" si="6"/>
        <v>1.8999999999988432E-2</v>
      </c>
      <c r="W165" s="235">
        <f t="shared" si="6"/>
        <v>1.8999999999991E-2</v>
      </c>
      <c r="DA165" s="174"/>
    </row>
    <row r="166" spans="1:105" ht="12" customHeight="1" x14ac:dyDescent="0.25">
      <c r="A166" s="202" t="s">
        <v>95</v>
      </c>
      <c r="B166" s="235">
        <f t="shared" ref="B166:W166" si="7">IF(B9=0,0,B9/B$5)</f>
        <v>4.9999999999960731E-4</v>
      </c>
      <c r="C166" s="235">
        <f t="shared" si="7"/>
        <v>4.9999999999947276E-4</v>
      </c>
      <c r="D166" s="235">
        <f t="shared" si="7"/>
        <v>4.9999999999948642E-4</v>
      </c>
      <c r="E166" s="235">
        <f t="shared" si="7"/>
        <v>4.9999999999962195E-4</v>
      </c>
      <c r="F166" s="235">
        <f t="shared" si="7"/>
        <v>4.9999999999959625E-4</v>
      </c>
      <c r="G166" s="235">
        <f t="shared" si="7"/>
        <v>4.9999999999974371E-4</v>
      </c>
      <c r="H166" s="235">
        <f t="shared" si="7"/>
        <v>4.9999999999957208E-4</v>
      </c>
      <c r="I166" s="235">
        <f t="shared" si="7"/>
        <v>4.9999999999992141E-4</v>
      </c>
      <c r="J166" s="235">
        <f t="shared" si="7"/>
        <v>5.0000000000003189E-4</v>
      </c>
      <c r="K166" s="235">
        <f t="shared" si="7"/>
        <v>4.999999999997732E-4</v>
      </c>
      <c r="L166" s="235">
        <f t="shared" si="7"/>
        <v>4.9999999999960785E-4</v>
      </c>
      <c r="M166" s="235">
        <f t="shared" si="7"/>
        <v>4.9999999999979976E-4</v>
      </c>
      <c r="N166" s="235">
        <f t="shared" si="7"/>
        <v>4.9999999999975455E-4</v>
      </c>
      <c r="O166" s="235">
        <f t="shared" si="7"/>
        <v>4.9999999999999936E-4</v>
      </c>
      <c r="P166" s="235">
        <f t="shared" si="7"/>
        <v>4.9999999999988324E-4</v>
      </c>
      <c r="Q166" s="235">
        <f t="shared" si="7"/>
        <v>4.9999999999995231E-4</v>
      </c>
      <c r="R166" s="235">
        <f t="shared" si="7"/>
        <v>4.9999999999993854E-4</v>
      </c>
      <c r="S166" s="235">
        <f t="shared" si="7"/>
        <v>5.0000000000005216E-4</v>
      </c>
      <c r="T166" s="235">
        <f t="shared" si="7"/>
        <v>4.9999999999994309E-4</v>
      </c>
      <c r="U166" s="235">
        <f t="shared" si="7"/>
        <v>5.0000000000002115E-4</v>
      </c>
      <c r="V166" s="235">
        <f t="shared" si="7"/>
        <v>4.9999999999969773E-4</v>
      </c>
      <c r="W166" s="235">
        <f t="shared" si="7"/>
        <v>4.999999999997655E-4</v>
      </c>
      <c r="DA166" s="174"/>
    </row>
    <row r="167" spans="1:105" ht="12" customHeight="1" x14ac:dyDescent="0.25">
      <c r="A167" s="56" t="s">
        <v>96</v>
      </c>
      <c r="B167" s="302">
        <f t="shared" ref="B167:W167" si="8">IF(B10=0,0,B10/B$5)</f>
        <v>2.4063591574437861E-3</v>
      </c>
      <c r="C167" s="302">
        <f t="shared" si="8"/>
        <v>2.3553627501018081E-3</v>
      </c>
      <c r="D167" s="302">
        <f t="shared" si="8"/>
        <v>2.3978860006781439E-3</v>
      </c>
      <c r="E167" s="302">
        <f t="shared" si="8"/>
        <v>2.3767760534463313E-3</v>
      </c>
      <c r="F167" s="302">
        <f t="shared" si="8"/>
        <v>2.3818701218651863E-3</v>
      </c>
      <c r="G167" s="302">
        <f t="shared" si="8"/>
        <v>2.4025101678931001E-3</v>
      </c>
      <c r="H167" s="302">
        <f t="shared" si="8"/>
        <v>2.346416249423429E-3</v>
      </c>
      <c r="I167" s="302">
        <f t="shared" si="8"/>
        <v>2.4416295343401063E-3</v>
      </c>
      <c r="J167" s="302">
        <f t="shared" si="8"/>
        <v>2.4603612353441343E-3</v>
      </c>
      <c r="K167" s="302">
        <f t="shared" si="8"/>
        <v>2.4865777565798567E-3</v>
      </c>
      <c r="L167" s="302">
        <f t="shared" si="8"/>
        <v>2.4364639883713429E-3</v>
      </c>
      <c r="M167" s="302">
        <f t="shared" si="8"/>
        <v>2.452968387804723E-3</v>
      </c>
      <c r="N167" s="302">
        <f t="shared" si="8"/>
        <v>2.6069724972513559E-3</v>
      </c>
      <c r="O167" s="302">
        <f t="shared" si="8"/>
        <v>2.6148438671959374E-3</v>
      </c>
      <c r="P167" s="302">
        <f t="shared" si="8"/>
        <v>3.8341565362583277E-3</v>
      </c>
      <c r="Q167" s="302">
        <f t="shared" si="8"/>
        <v>4.0896386793495077E-3</v>
      </c>
      <c r="R167" s="302">
        <f t="shared" si="8"/>
        <v>4.0811270601431643E-3</v>
      </c>
      <c r="S167" s="302">
        <f t="shared" si="8"/>
        <v>4.1854288426435848E-3</v>
      </c>
      <c r="T167" s="302">
        <f t="shared" si="8"/>
        <v>4.233003840163679E-3</v>
      </c>
      <c r="U167" s="302">
        <f t="shared" si="8"/>
        <v>4.5670108533568607E-3</v>
      </c>
      <c r="V167" s="302">
        <f t="shared" si="8"/>
        <v>4.8358629394354129E-3</v>
      </c>
      <c r="W167" s="302">
        <f t="shared" si="8"/>
        <v>4.9085648194065953E-3</v>
      </c>
      <c r="DA167" s="68"/>
    </row>
    <row r="168" spans="1:105" ht="12" customHeight="1" x14ac:dyDescent="0.25">
      <c r="A168" s="203" t="s">
        <v>487</v>
      </c>
      <c r="B168" s="303">
        <f t="shared" ref="B168:W168" si="9">IF(B16=0,0,B16/B$5)</f>
        <v>0.5745828971528314</v>
      </c>
      <c r="C168" s="303">
        <f t="shared" si="9"/>
        <v>0.58199137257970412</v>
      </c>
      <c r="D168" s="303">
        <f t="shared" si="9"/>
        <v>0.57514325935452437</v>
      </c>
      <c r="E168" s="303">
        <f t="shared" si="9"/>
        <v>0.57679762700204829</v>
      </c>
      <c r="F168" s="303">
        <f t="shared" si="9"/>
        <v>0.57333599623754516</v>
      </c>
      <c r="G168" s="303">
        <f t="shared" si="9"/>
        <v>0.57975376075611107</v>
      </c>
      <c r="H168" s="303">
        <f t="shared" si="9"/>
        <v>0.57116702047733303</v>
      </c>
      <c r="I168" s="303">
        <f t="shared" si="9"/>
        <v>0.56115244528606678</v>
      </c>
      <c r="J168" s="303">
        <f t="shared" si="9"/>
        <v>0.55859076226003401</v>
      </c>
      <c r="K168" s="303">
        <f t="shared" si="9"/>
        <v>0.5588834012364301</v>
      </c>
      <c r="L168" s="303">
        <f t="shared" si="9"/>
        <v>0.56774539206949148</v>
      </c>
      <c r="M168" s="303">
        <f t="shared" si="9"/>
        <v>0.56263046644948222</v>
      </c>
      <c r="N168" s="303">
        <f t="shared" si="9"/>
        <v>0.5387679285233764</v>
      </c>
      <c r="O168" s="303">
        <f t="shared" si="9"/>
        <v>0.53756827048512557</v>
      </c>
      <c r="P168" s="303">
        <f t="shared" si="9"/>
        <v>0.52667805976574389</v>
      </c>
      <c r="Q168" s="303">
        <f t="shared" si="9"/>
        <v>0.53618611811145023</v>
      </c>
      <c r="R168" s="303">
        <f t="shared" si="9"/>
        <v>0.54893251610937721</v>
      </c>
      <c r="S168" s="303">
        <f t="shared" si="9"/>
        <v>0.53413437051138535</v>
      </c>
      <c r="T168" s="303">
        <f t="shared" si="9"/>
        <v>0.54106258630234405</v>
      </c>
      <c r="U168" s="303">
        <f t="shared" si="9"/>
        <v>0.54712765810446007</v>
      </c>
      <c r="V168" s="303">
        <f t="shared" si="9"/>
        <v>0.5571836620536218</v>
      </c>
      <c r="W168" s="303">
        <f t="shared" si="9"/>
        <v>0.55709731217272851</v>
      </c>
      <c r="DA168" s="175"/>
    </row>
    <row r="169" spans="1:105" ht="12" customHeight="1" x14ac:dyDescent="0.25">
      <c r="A169" s="41" t="s">
        <v>499</v>
      </c>
      <c r="B169" s="237">
        <f t="shared" ref="B169:W169" si="10">IF(B27=0,0,B27/B$5)</f>
        <v>0.40126074368974185</v>
      </c>
      <c r="C169" s="237">
        <f t="shared" si="10"/>
        <v>0.39390326467021713</v>
      </c>
      <c r="D169" s="237">
        <f t="shared" si="10"/>
        <v>0.4007088546448197</v>
      </c>
      <c r="E169" s="237">
        <f t="shared" si="10"/>
        <v>0.39907559694452194</v>
      </c>
      <c r="F169" s="237">
        <f t="shared" si="10"/>
        <v>0.40253213364060719</v>
      </c>
      <c r="G169" s="237">
        <f t="shared" si="10"/>
        <v>0.39609372907600698</v>
      </c>
      <c r="H169" s="237">
        <f t="shared" si="10"/>
        <v>0.40473656327326191</v>
      </c>
      <c r="I169" s="237">
        <f t="shared" si="10"/>
        <v>0.4146559251795971</v>
      </c>
      <c r="J169" s="237">
        <f t="shared" si="10"/>
        <v>0.41719887650462067</v>
      </c>
      <c r="K169" s="237">
        <f t="shared" si="10"/>
        <v>0.41688002100699961</v>
      </c>
      <c r="L169" s="237">
        <f t="shared" si="10"/>
        <v>0.4080681439421539</v>
      </c>
      <c r="M169" s="237">
        <f t="shared" si="10"/>
        <v>0.41316656516272188</v>
      </c>
      <c r="N169" s="237">
        <f t="shared" si="10"/>
        <v>0.4368750989793832</v>
      </c>
      <c r="O169" s="237">
        <f t="shared" si="10"/>
        <v>0.43806688564767876</v>
      </c>
      <c r="P169" s="237">
        <f t="shared" si="10"/>
        <v>0.44773778369800293</v>
      </c>
      <c r="Q169" s="237">
        <f t="shared" si="10"/>
        <v>0.43797424320920259</v>
      </c>
      <c r="R169" s="237">
        <f t="shared" si="10"/>
        <v>0.42523635683048239</v>
      </c>
      <c r="S169" s="237">
        <f t="shared" si="10"/>
        <v>0.43993020064596861</v>
      </c>
      <c r="T169" s="237">
        <f t="shared" si="10"/>
        <v>0.43295440985749517</v>
      </c>
      <c r="U169" s="237">
        <f t="shared" si="10"/>
        <v>0.42655533104218235</v>
      </c>
      <c r="V169" s="237">
        <f t="shared" si="10"/>
        <v>0.41623047500695609</v>
      </c>
      <c r="W169" s="237">
        <f t="shared" si="10"/>
        <v>0.41624412300787511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4"/>
    </row>
    <row r="171" spans="1:105" ht="12" customHeight="1" x14ac:dyDescent="0.25">
      <c r="A171" s="35" t="s">
        <v>44</v>
      </c>
      <c r="B171" s="234">
        <f t="shared" ref="B171:W171" si="11">SUM(B$172:B$177,B$179:B$180,B$182:B$184)</f>
        <v>0.99999999999999978</v>
      </c>
      <c r="C171" s="234">
        <f t="shared" si="11"/>
        <v>1</v>
      </c>
      <c r="D171" s="234">
        <f t="shared" si="11"/>
        <v>0.99999999999999989</v>
      </c>
      <c r="E171" s="234">
        <f t="shared" si="11"/>
        <v>0.99999999999999967</v>
      </c>
      <c r="F171" s="234">
        <f t="shared" si="11"/>
        <v>0.99999999999999978</v>
      </c>
      <c r="G171" s="234">
        <f t="shared" si="11"/>
        <v>1</v>
      </c>
      <c r="H171" s="234">
        <f t="shared" si="11"/>
        <v>0.99999999999999978</v>
      </c>
      <c r="I171" s="234">
        <f t="shared" si="11"/>
        <v>1.0000000000000002</v>
      </c>
      <c r="J171" s="234">
        <f t="shared" si="11"/>
        <v>0.99999999999999989</v>
      </c>
      <c r="K171" s="234">
        <f t="shared" si="11"/>
        <v>1.0000000000000004</v>
      </c>
      <c r="L171" s="234">
        <f t="shared" si="11"/>
        <v>1.0000000000000002</v>
      </c>
      <c r="M171" s="234">
        <f t="shared" si="11"/>
        <v>0.99999999999999978</v>
      </c>
      <c r="N171" s="234">
        <f t="shared" si="11"/>
        <v>0.99999999999999989</v>
      </c>
      <c r="O171" s="234">
        <f t="shared" si="11"/>
        <v>0.99999999999999978</v>
      </c>
      <c r="P171" s="234">
        <f t="shared" si="11"/>
        <v>0.99999999999999978</v>
      </c>
      <c r="Q171" s="234">
        <f t="shared" si="11"/>
        <v>0.99999999999999967</v>
      </c>
      <c r="R171" s="234">
        <f t="shared" si="11"/>
        <v>0.99999999999999989</v>
      </c>
      <c r="S171" s="234">
        <f t="shared" si="11"/>
        <v>1.0000000000000002</v>
      </c>
      <c r="T171" s="234">
        <f t="shared" si="11"/>
        <v>1</v>
      </c>
      <c r="U171" s="234">
        <f t="shared" si="11"/>
        <v>0.99999999999999978</v>
      </c>
      <c r="V171" s="234">
        <f t="shared" si="11"/>
        <v>1</v>
      </c>
      <c r="W171" s="234">
        <f t="shared" si="11"/>
        <v>0.99999999999999989</v>
      </c>
      <c r="DA171" s="95"/>
    </row>
    <row r="172" spans="1:105" ht="12" customHeight="1" x14ac:dyDescent="0.25">
      <c r="A172" s="55" t="s">
        <v>92</v>
      </c>
      <c r="B172" s="301">
        <f t="shared" ref="B172:W172" si="12">IF(B$35=0,0,B$35/B$34)</f>
        <v>1.1546860976450277E-3</v>
      </c>
      <c r="C172" s="301">
        <f t="shared" si="12"/>
        <v>1.1547215579596618E-3</v>
      </c>
      <c r="D172" s="301">
        <f t="shared" si="12"/>
        <v>1.1547844146836386E-3</v>
      </c>
      <c r="E172" s="301">
        <f t="shared" si="12"/>
        <v>1.1550693698966722E-3</v>
      </c>
      <c r="F172" s="301">
        <f t="shared" si="12"/>
        <v>1.1552326873502344E-3</v>
      </c>
      <c r="G172" s="301">
        <f t="shared" si="12"/>
        <v>1.1556862206609016E-3</v>
      </c>
      <c r="H172" s="301">
        <f t="shared" si="12"/>
        <v>1.1563999600410601E-3</v>
      </c>
      <c r="I172" s="301">
        <f t="shared" si="12"/>
        <v>1.1564641202737634E-3</v>
      </c>
      <c r="J172" s="301">
        <f t="shared" si="12"/>
        <v>1.156291842231646E-3</v>
      </c>
      <c r="K172" s="301">
        <f t="shared" si="12"/>
        <v>1.156677193923862E-3</v>
      </c>
      <c r="L172" s="301">
        <f t="shared" si="12"/>
        <v>1.1561096535883761E-3</v>
      </c>
      <c r="M172" s="301">
        <f t="shared" si="12"/>
        <v>1.1560867013596275E-3</v>
      </c>
      <c r="N172" s="301">
        <f t="shared" si="12"/>
        <v>1.1569850207136005E-3</v>
      </c>
      <c r="O172" s="301">
        <f t="shared" si="12"/>
        <v>1.1571368129651585E-3</v>
      </c>
      <c r="P172" s="301">
        <f t="shared" si="12"/>
        <v>1.1577182061067988E-3</v>
      </c>
      <c r="Q172" s="301">
        <f t="shared" si="12"/>
        <v>1.157626717412132E-3</v>
      </c>
      <c r="R172" s="301">
        <f t="shared" si="12"/>
        <v>1.1573752292908365E-3</v>
      </c>
      <c r="S172" s="301">
        <f t="shared" si="12"/>
        <v>1.156855770010283E-3</v>
      </c>
      <c r="T172" s="301">
        <f t="shared" si="12"/>
        <v>1.1569042412386936E-3</v>
      </c>
      <c r="U172" s="301">
        <f t="shared" si="12"/>
        <v>1.1573648923483692E-3</v>
      </c>
      <c r="V172" s="301">
        <f t="shared" si="12"/>
        <v>1.157135442229854E-3</v>
      </c>
      <c r="W172" s="301">
        <f t="shared" si="12"/>
        <v>1.1574033171936533E-3</v>
      </c>
      <c r="DA172" s="67"/>
    </row>
    <row r="173" spans="1:105" ht="12" customHeight="1" x14ac:dyDescent="0.25">
      <c r="A173" s="202" t="s">
        <v>93</v>
      </c>
      <c r="B173" s="235">
        <f t="shared" ref="B173:W173" si="13">IF(B$36=0,0,B$36/B$34)</f>
        <v>5.3661289912880614E-4</v>
      </c>
      <c r="C173" s="235">
        <f t="shared" si="13"/>
        <v>5.3662937846659221E-4</v>
      </c>
      <c r="D173" s="235">
        <f t="shared" si="13"/>
        <v>5.3665858963398343E-4</v>
      </c>
      <c r="E173" s="235">
        <f t="shared" si="13"/>
        <v>5.3679101579144704E-4</v>
      </c>
      <c r="F173" s="235">
        <f t="shared" si="13"/>
        <v>5.3686691369340782E-4</v>
      </c>
      <c r="G173" s="235">
        <f t="shared" si="13"/>
        <v>5.3707768251203729E-4</v>
      </c>
      <c r="H173" s="235">
        <f t="shared" si="13"/>
        <v>5.3740937591233932E-4</v>
      </c>
      <c r="I173" s="235">
        <f t="shared" si="13"/>
        <v>5.3743919285440672E-4</v>
      </c>
      <c r="J173" s="235">
        <f t="shared" si="13"/>
        <v>5.3735913073204688E-4</v>
      </c>
      <c r="K173" s="235">
        <f t="shared" si="13"/>
        <v>5.3753821376523311E-4</v>
      </c>
      <c r="L173" s="235">
        <f t="shared" si="13"/>
        <v>5.3727446289352952E-4</v>
      </c>
      <c r="M173" s="235">
        <f t="shared" si="13"/>
        <v>5.3726379639114873E-4</v>
      </c>
      <c r="N173" s="235">
        <f t="shared" si="13"/>
        <v>5.3768126894395926E-4</v>
      </c>
      <c r="O173" s="235">
        <f t="shared" si="13"/>
        <v>5.3775181078242074E-4</v>
      </c>
      <c r="P173" s="235">
        <f t="shared" si="13"/>
        <v>5.3802199941628906E-4</v>
      </c>
      <c r="Q173" s="235">
        <f t="shared" si="13"/>
        <v>5.3797948222154379E-4</v>
      </c>
      <c r="R173" s="235">
        <f t="shared" si="13"/>
        <v>5.3786260909893509E-4</v>
      </c>
      <c r="S173" s="235">
        <f t="shared" si="13"/>
        <v>5.3762120275388102E-4</v>
      </c>
      <c r="T173" s="235">
        <f t="shared" si="13"/>
        <v>5.3764372860437407E-4</v>
      </c>
      <c r="U173" s="235">
        <f t="shared" si="13"/>
        <v>5.3785780525079246E-4</v>
      </c>
      <c r="V173" s="235">
        <f t="shared" si="13"/>
        <v>5.3775117376579174E-4</v>
      </c>
      <c r="W173" s="235">
        <f t="shared" si="13"/>
        <v>5.3787566228368508E-4</v>
      </c>
      <c r="DA173" s="174"/>
    </row>
    <row r="174" spans="1:105" ht="12" customHeight="1" x14ac:dyDescent="0.25">
      <c r="A174" s="202" t="s">
        <v>94</v>
      </c>
      <c r="B174" s="235">
        <f t="shared" ref="B174:W174" si="14">IF(B$37=0,0,B$37/B$34)</f>
        <v>1.5736172660607037E-2</v>
      </c>
      <c r="C174" s="235">
        <f t="shared" si="14"/>
        <v>1.5736655917168989E-2</v>
      </c>
      <c r="D174" s="235">
        <f t="shared" si="14"/>
        <v>1.5737512534619736E-2</v>
      </c>
      <c r="E174" s="235">
        <f t="shared" si="14"/>
        <v>1.574139593153772E-2</v>
      </c>
      <c r="F174" s="235">
        <f t="shared" si="14"/>
        <v>1.5743621637426958E-2</v>
      </c>
      <c r="G174" s="235">
        <f t="shared" si="14"/>
        <v>1.5749802432795109E-2</v>
      </c>
      <c r="H174" s="235">
        <f t="shared" si="14"/>
        <v>1.5759529341384169E-2</v>
      </c>
      <c r="I174" s="235">
        <f t="shared" si="14"/>
        <v>1.5760403723176601E-2</v>
      </c>
      <c r="J174" s="235">
        <f t="shared" si="14"/>
        <v>1.5758055901528869E-2</v>
      </c>
      <c r="K174" s="235">
        <f t="shared" si="14"/>
        <v>1.57633075112747E-2</v>
      </c>
      <c r="L174" s="235">
        <f t="shared" si="14"/>
        <v>1.5755573017260025E-2</v>
      </c>
      <c r="M174" s="235">
        <f t="shared" si="14"/>
        <v>1.5755260222089746E-2</v>
      </c>
      <c r="N174" s="235">
        <f t="shared" si="14"/>
        <v>1.5767502604229194E-2</v>
      </c>
      <c r="O174" s="235">
        <f t="shared" si="14"/>
        <v>1.5769571243562375E-2</v>
      </c>
      <c r="P174" s="235">
        <f t="shared" si="14"/>
        <v>1.577749452494526E-2</v>
      </c>
      <c r="Q174" s="235">
        <f t="shared" si="14"/>
        <v>1.5776247708257408E-2</v>
      </c>
      <c r="R174" s="235">
        <f t="shared" si="14"/>
        <v>1.5772820404068962E-2</v>
      </c>
      <c r="S174" s="235">
        <f t="shared" si="14"/>
        <v>1.5765741163273023E-2</v>
      </c>
      <c r="T174" s="235">
        <f t="shared" si="14"/>
        <v>1.576640173381328E-2</v>
      </c>
      <c r="U174" s="235">
        <f t="shared" si="14"/>
        <v>1.5772679531227605E-2</v>
      </c>
      <c r="V174" s="235">
        <f t="shared" si="14"/>
        <v>1.5769552563050439E-2</v>
      </c>
      <c r="W174" s="235">
        <f t="shared" si="14"/>
        <v>1.5773203188697005E-2</v>
      </c>
      <c r="DA174" s="174"/>
    </row>
    <row r="175" spans="1:105" ht="12" customHeight="1" x14ac:dyDescent="0.25">
      <c r="A175" s="202" t="s">
        <v>95</v>
      </c>
      <c r="B175" s="235">
        <f t="shared" ref="B175:W175" si="15">IF(B$38=0,0,B$38/B$34)</f>
        <v>3.8489536588167566E-4</v>
      </c>
      <c r="C175" s="235">
        <f t="shared" si="15"/>
        <v>3.8490718598655388E-4</v>
      </c>
      <c r="D175" s="235">
        <f t="shared" si="15"/>
        <v>3.8492813822787932E-4</v>
      </c>
      <c r="E175" s="235">
        <f t="shared" si="15"/>
        <v>3.8502312329889059E-4</v>
      </c>
      <c r="F175" s="235">
        <f t="shared" si="15"/>
        <v>3.8507756245007816E-4</v>
      </c>
      <c r="G175" s="235">
        <f t="shared" si="15"/>
        <v>3.8522874022030036E-4</v>
      </c>
      <c r="H175" s="235">
        <f t="shared" si="15"/>
        <v>3.8546665334701982E-4</v>
      </c>
      <c r="I175" s="235">
        <f t="shared" si="15"/>
        <v>3.8548804009125428E-4</v>
      </c>
      <c r="J175" s="235">
        <f t="shared" si="15"/>
        <v>3.8543061407721521E-4</v>
      </c>
      <c r="K175" s="235">
        <f t="shared" si="15"/>
        <v>3.8555906464128711E-4</v>
      </c>
      <c r="L175" s="235">
        <f t="shared" si="15"/>
        <v>3.8536988452945862E-4</v>
      </c>
      <c r="M175" s="235">
        <f t="shared" si="15"/>
        <v>3.853622337865423E-4</v>
      </c>
      <c r="N175" s="235">
        <f t="shared" si="15"/>
        <v>3.8566167357119988E-4</v>
      </c>
      <c r="O175" s="235">
        <f t="shared" si="15"/>
        <v>3.85712270988386E-4</v>
      </c>
      <c r="P175" s="235">
        <f t="shared" si="15"/>
        <v>3.8590606870226619E-4</v>
      </c>
      <c r="Q175" s="235">
        <f t="shared" si="15"/>
        <v>3.8587557247071047E-4</v>
      </c>
      <c r="R175" s="235">
        <f t="shared" si="15"/>
        <v>3.8579174309694533E-4</v>
      </c>
      <c r="S175" s="235">
        <f t="shared" si="15"/>
        <v>3.8561859000342769E-4</v>
      </c>
      <c r="T175" s="235">
        <f t="shared" si="15"/>
        <v>3.8563474707956443E-4</v>
      </c>
      <c r="U175" s="235">
        <f t="shared" si="15"/>
        <v>3.8578829744945648E-4</v>
      </c>
      <c r="V175" s="235">
        <f t="shared" si="15"/>
        <v>3.8571181407661792E-4</v>
      </c>
      <c r="W175" s="235">
        <f t="shared" si="15"/>
        <v>3.8580110573121763E-4</v>
      </c>
      <c r="DA175" s="174"/>
    </row>
    <row r="176" spans="1:105" ht="12" customHeight="1" x14ac:dyDescent="0.25">
      <c r="A176" s="56" t="s">
        <v>96</v>
      </c>
      <c r="B176" s="302">
        <f t="shared" ref="B176:W176" si="16">IF(B$39=0,0,B$39/B$34)</f>
        <v>2.153283987052162E-3</v>
      </c>
      <c r="C176" s="302">
        <f t="shared" si="16"/>
        <v>2.1064036093316799E-3</v>
      </c>
      <c r="D176" s="302">
        <f t="shared" si="16"/>
        <v>2.0771137366808385E-3</v>
      </c>
      <c r="E176" s="302">
        <f t="shared" si="16"/>
        <v>2.071852500184039E-3</v>
      </c>
      <c r="F176" s="302">
        <f t="shared" si="16"/>
        <v>2.0481586534775807E-3</v>
      </c>
      <c r="G176" s="302">
        <f t="shared" si="16"/>
        <v>2.0857351441610312E-3</v>
      </c>
      <c r="H176" s="302">
        <f t="shared" si="16"/>
        <v>2.0847001934747545E-3</v>
      </c>
      <c r="I176" s="302">
        <f t="shared" si="16"/>
        <v>2.2969199087571959E-3</v>
      </c>
      <c r="J176" s="302">
        <f t="shared" si="16"/>
        <v>2.3209818495857851E-3</v>
      </c>
      <c r="K176" s="302">
        <f t="shared" si="16"/>
        <v>2.4119013319839622E-3</v>
      </c>
      <c r="L176" s="302">
        <f t="shared" si="16"/>
        <v>2.1292583316699374E-3</v>
      </c>
      <c r="M176" s="302">
        <f t="shared" si="16"/>
        <v>2.1747578117318356E-3</v>
      </c>
      <c r="N176" s="302">
        <f t="shared" si="16"/>
        <v>2.1686649155663261E-3</v>
      </c>
      <c r="O176" s="302">
        <f t="shared" si="16"/>
        <v>2.3056798486206787E-3</v>
      </c>
      <c r="P176" s="302">
        <f t="shared" si="16"/>
        <v>2.5508840018382776E-3</v>
      </c>
      <c r="Q176" s="302">
        <f t="shared" si="16"/>
        <v>2.57716375029915E-3</v>
      </c>
      <c r="R176" s="302">
        <f t="shared" si="16"/>
        <v>2.5239028857751327E-3</v>
      </c>
      <c r="S176" s="302">
        <f t="shared" si="16"/>
        <v>2.7878334544841937E-3</v>
      </c>
      <c r="T176" s="302">
        <f t="shared" si="16"/>
        <v>3.0545044248571685E-3</v>
      </c>
      <c r="U176" s="302">
        <f t="shared" si="16"/>
        <v>2.9628912595131103E-3</v>
      </c>
      <c r="V176" s="302">
        <f t="shared" si="16"/>
        <v>3.0526017210808958E-3</v>
      </c>
      <c r="W176" s="302">
        <f t="shared" si="16"/>
        <v>3.2509156380533346E-3</v>
      </c>
      <c r="DA176" s="68"/>
    </row>
    <row r="177" spans="1:105" ht="12" customHeight="1" x14ac:dyDescent="0.25">
      <c r="A177" s="203" t="s">
        <v>517</v>
      </c>
      <c r="B177" s="303">
        <f t="shared" ref="B177:W177" si="17">IF(B$45=0,0,B$45/B$34)</f>
        <v>0.82098041007716205</v>
      </c>
      <c r="C177" s="303">
        <f t="shared" si="17"/>
        <v>0.82653948269481203</v>
      </c>
      <c r="D177" s="303">
        <f t="shared" si="17"/>
        <v>0.82790202660121037</v>
      </c>
      <c r="E177" s="303">
        <f t="shared" si="17"/>
        <v>0.8282202999236723</v>
      </c>
      <c r="F177" s="303">
        <f t="shared" si="17"/>
        <v>0.83154495238612625</v>
      </c>
      <c r="G177" s="303">
        <f t="shared" si="17"/>
        <v>0.82917528579465316</v>
      </c>
      <c r="H177" s="303">
        <f t="shared" si="17"/>
        <v>0.83143342952515564</v>
      </c>
      <c r="I177" s="303">
        <f t="shared" si="17"/>
        <v>0.81778727900977144</v>
      </c>
      <c r="J177" s="303">
        <f t="shared" si="17"/>
        <v>0.81454750619206628</v>
      </c>
      <c r="K177" s="303">
        <f t="shared" si="17"/>
        <v>0.8111515821205979</v>
      </c>
      <c r="L177" s="303">
        <f t="shared" si="17"/>
        <v>0.83082462568953086</v>
      </c>
      <c r="M177" s="303">
        <f t="shared" si="17"/>
        <v>0.8261712923007285</v>
      </c>
      <c r="N177" s="303">
        <f t="shared" si="17"/>
        <v>0.82832357991852879</v>
      </c>
      <c r="O177" s="303">
        <f t="shared" si="17"/>
        <v>0.81876312079222369</v>
      </c>
      <c r="P177" s="303">
        <f t="shared" si="17"/>
        <v>0.81271862070094214</v>
      </c>
      <c r="Q177" s="303">
        <f t="shared" si="17"/>
        <v>0.81329597308453361</v>
      </c>
      <c r="R177" s="303">
        <f t="shared" si="17"/>
        <v>0.81984734680517835</v>
      </c>
      <c r="S177" s="303">
        <f t="shared" si="17"/>
        <v>0.83217044578053756</v>
      </c>
      <c r="T177" s="303">
        <f t="shared" si="17"/>
        <v>0.82647041361514539</v>
      </c>
      <c r="U177" s="303">
        <f t="shared" si="17"/>
        <v>0.82291258631110042</v>
      </c>
      <c r="V177" s="303">
        <f t="shared" si="17"/>
        <v>0.8178731044686337</v>
      </c>
      <c r="W177" s="303">
        <f t="shared" si="17"/>
        <v>0.81062137118640398</v>
      </c>
      <c r="DA177" s="175"/>
    </row>
    <row r="178" spans="1:105" ht="12" customHeight="1" x14ac:dyDescent="0.25">
      <c r="A178" s="203" t="s">
        <v>519</v>
      </c>
      <c r="B178" s="303">
        <f t="shared" ref="B178:W178" si="18">IF(B$46=0,0,B$46/B$34)</f>
        <v>0.11916881934159493</v>
      </c>
      <c r="C178" s="303">
        <f t="shared" si="18"/>
        <v>0.11518623980175563</v>
      </c>
      <c r="D178" s="303">
        <f t="shared" si="18"/>
        <v>0.1130700413383106</v>
      </c>
      <c r="E178" s="303">
        <f t="shared" si="18"/>
        <v>0.11298213775313314</v>
      </c>
      <c r="F178" s="303">
        <f t="shared" si="18"/>
        <v>0.11126797851061043</v>
      </c>
      <c r="G178" s="303">
        <f t="shared" si="18"/>
        <v>0.11250583721640646</v>
      </c>
      <c r="H178" s="303">
        <f t="shared" si="18"/>
        <v>0.11297243114283494</v>
      </c>
      <c r="I178" s="303">
        <f t="shared" si="18"/>
        <v>0.12383192121101885</v>
      </c>
      <c r="J178" s="303">
        <f t="shared" si="18"/>
        <v>0.12574883007129184</v>
      </c>
      <c r="K178" s="303">
        <f t="shared" si="18"/>
        <v>0.12997518855001344</v>
      </c>
      <c r="L178" s="303">
        <f t="shared" si="18"/>
        <v>0.11394961059924875</v>
      </c>
      <c r="M178" s="303">
        <f t="shared" si="18"/>
        <v>0.11730766707025028</v>
      </c>
      <c r="N178" s="303">
        <f t="shared" si="18"/>
        <v>0.11646953315928643</v>
      </c>
      <c r="O178" s="303">
        <f t="shared" si="18"/>
        <v>0.12403251737220937</v>
      </c>
      <c r="P178" s="303">
        <f t="shared" si="18"/>
        <v>0.12916221872792794</v>
      </c>
      <c r="Q178" s="303">
        <f t="shared" si="18"/>
        <v>0.1281499372144945</v>
      </c>
      <c r="R178" s="303">
        <f t="shared" si="18"/>
        <v>0.12236840098033151</v>
      </c>
      <c r="S178" s="303">
        <f t="shared" si="18"/>
        <v>0.11404199125111796</v>
      </c>
      <c r="T178" s="303">
        <f t="shared" si="18"/>
        <v>0.11865820535229649</v>
      </c>
      <c r="U178" s="303">
        <f t="shared" si="18"/>
        <v>0.12106236572182724</v>
      </c>
      <c r="V178" s="303">
        <f t="shared" si="18"/>
        <v>0.12405222719145567</v>
      </c>
      <c r="W178" s="303">
        <f t="shared" si="18"/>
        <v>0.13070565713752128</v>
      </c>
      <c r="DA178" s="175"/>
    </row>
    <row r="179" spans="1:105" ht="12" customHeight="1" x14ac:dyDescent="0.25">
      <c r="A179" s="62" t="s">
        <v>521</v>
      </c>
      <c r="B179" s="304">
        <f t="shared" ref="B179:W179" si="19">IF(B$47=0,0,B$47/B$34)</f>
        <v>6.3032247399908828E-2</v>
      </c>
      <c r="C179" s="304">
        <f t="shared" si="19"/>
        <v>5.5148951529523836E-2</v>
      </c>
      <c r="D179" s="304">
        <f t="shared" si="19"/>
        <v>5.2227438648809889E-2</v>
      </c>
      <c r="E179" s="304">
        <f t="shared" si="19"/>
        <v>5.0417940784041326E-2</v>
      </c>
      <c r="F179" s="304">
        <f t="shared" si="19"/>
        <v>4.7397654776863925E-2</v>
      </c>
      <c r="G179" s="304">
        <f t="shared" si="19"/>
        <v>4.7883544671353147E-2</v>
      </c>
      <c r="H179" s="304">
        <f t="shared" si="19"/>
        <v>4.8554653285683945E-2</v>
      </c>
      <c r="I179" s="304">
        <f t="shared" si="19"/>
        <v>6.2170132325033899E-2</v>
      </c>
      <c r="J179" s="304">
        <f t="shared" si="19"/>
        <v>6.5877024809154597E-2</v>
      </c>
      <c r="K179" s="304">
        <f t="shared" si="19"/>
        <v>7.4402826992773355E-2</v>
      </c>
      <c r="L179" s="304">
        <f t="shared" si="19"/>
        <v>5.1018745168867827E-2</v>
      </c>
      <c r="M179" s="304">
        <f t="shared" si="19"/>
        <v>5.44200625515023E-2</v>
      </c>
      <c r="N179" s="304">
        <f t="shared" si="19"/>
        <v>5.3964946422276748E-2</v>
      </c>
      <c r="O179" s="304">
        <f t="shared" si="19"/>
        <v>6.4866981850763727E-2</v>
      </c>
      <c r="P179" s="304">
        <f t="shared" si="19"/>
        <v>7.1404883724797474E-2</v>
      </c>
      <c r="Q179" s="304">
        <f t="shared" si="19"/>
        <v>6.9829491194408858E-2</v>
      </c>
      <c r="R179" s="304">
        <f t="shared" si="19"/>
        <v>6.3113342404994652E-2</v>
      </c>
      <c r="S179" s="304">
        <f t="shared" si="19"/>
        <v>4.7632827070736052E-2</v>
      </c>
      <c r="T179" s="304">
        <f t="shared" si="19"/>
        <v>5.7315212053725612E-2</v>
      </c>
      <c r="U179" s="304">
        <f t="shared" si="19"/>
        <v>6.1136271288300167E-2</v>
      </c>
      <c r="V179" s="304">
        <f t="shared" si="19"/>
        <v>6.563791940761117E-2</v>
      </c>
      <c r="W179" s="304">
        <f t="shared" si="19"/>
        <v>7.6148651592349445E-2</v>
      </c>
      <c r="DA179" s="72"/>
    </row>
    <row r="180" spans="1:105" ht="12" customHeight="1" x14ac:dyDescent="0.25">
      <c r="A180" s="62" t="s">
        <v>527</v>
      </c>
      <c r="B180" s="304">
        <f t="shared" ref="B180:W180" si="20">IF(B$52=0,0,B$52/B$34)</f>
        <v>5.613657194168608E-2</v>
      </c>
      <c r="C180" s="304">
        <f t="shared" si="20"/>
        <v>6.0037288272231808E-2</v>
      </c>
      <c r="D180" s="304">
        <f t="shared" si="20"/>
        <v>6.0842602689500681E-2</v>
      </c>
      <c r="E180" s="304">
        <f t="shared" si="20"/>
        <v>6.2564196969091795E-2</v>
      </c>
      <c r="F180" s="304">
        <f t="shared" si="20"/>
        <v>6.3870323733746515E-2</v>
      </c>
      <c r="G180" s="304">
        <f t="shared" si="20"/>
        <v>6.4622292545053278E-2</v>
      </c>
      <c r="H180" s="304">
        <f t="shared" si="20"/>
        <v>6.4417777857150985E-2</v>
      </c>
      <c r="I180" s="304">
        <f t="shared" si="20"/>
        <v>6.1661788885984961E-2</v>
      </c>
      <c r="J180" s="304">
        <f t="shared" si="20"/>
        <v>5.9871805262137229E-2</v>
      </c>
      <c r="K180" s="304">
        <f t="shared" si="20"/>
        <v>5.5572361557240095E-2</v>
      </c>
      <c r="L180" s="304">
        <f t="shared" si="20"/>
        <v>6.2930865430380969E-2</v>
      </c>
      <c r="M180" s="304">
        <f t="shared" si="20"/>
        <v>6.2887604518748016E-2</v>
      </c>
      <c r="N180" s="304">
        <f t="shared" si="20"/>
        <v>6.250458673700969E-2</v>
      </c>
      <c r="O180" s="304">
        <f t="shared" si="20"/>
        <v>5.9165535521445628E-2</v>
      </c>
      <c r="P180" s="304">
        <f t="shared" si="20"/>
        <v>5.7757335003130447E-2</v>
      </c>
      <c r="Q180" s="304">
        <f t="shared" si="20"/>
        <v>5.8320446020085612E-2</v>
      </c>
      <c r="R180" s="304">
        <f t="shared" si="20"/>
        <v>5.9255058575336861E-2</v>
      </c>
      <c r="S180" s="304">
        <f t="shared" si="20"/>
        <v>6.6409164180381924E-2</v>
      </c>
      <c r="T180" s="304">
        <f t="shared" si="20"/>
        <v>6.1342993298570875E-2</v>
      </c>
      <c r="U180" s="304">
        <f t="shared" si="20"/>
        <v>5.9926094433527088E-2</v>
      </c>
      <c r="V180" s="304">
        <f t="shared" si="20"/>
        <v>5.8414307783844502E-2</v>
      </c>
      <c r="W180" s="304">
        <f t="shared" si="20"/>
        <v>5.455700554517183E-2</v>
      </c>
      <c r="DA180" s="72"/>
    </row>
    <row r="181" spans="1:105" ht="12" customHeight="1" x14ac:dyDescent="0.25">
      <c r="A181" s="203" t="s">
        <v>529</v>
      </c>
      <c r="B181" s="303">
        <f t="shared" ref="B181:W181" si="21">IF(B$53=0,0,B$53/B$34)</f>
        <v>3.9885119570928107E-2</v>
      </c>
      <c r="C181" s="303">
        <f t="shared" si="21"/>
        <v>3.8354959854518929E-2</v>
      </c>
      <c r="D181" s="303">
        <f t="shared" si="21"/>
        <v>3.9136934646632912E-2</v>
      </c>
      <c r="E181" s="303">
        <f t="shared" si="21"/>
        <v>3.8907430382485536E-2</v>
      </c>
      <c r="F181" s="303">
        <f t="shared" si="21"/>
        <v>3.7318111648864845E-2</v>
      </c>
      <c r="G181" s="303">
        <f t="shared" si="21"/>
        <v>3.8405346768591038E-2</v>
      </c>
      <c r="H181" s="303">
        <f t="shared" si="21"/>
        <v>3.5670633807849877E-2</v>
      </c>
      <c r="I181" s="303">
        <f t="shared" si="21"/>
        <v>3.8244084794056769E-2</v>
      </c>
      <c r="J181" s="303">
        <f t="shared" si="21"/>
        <v>3.9545544398486211E-2</v>
      </c>
      <c r="K181" s="303">
        <f t="shared" si="21"/>
        <v>3.8618246013799991E-2</v>
      </c>
      <c r="L181" s="303">
        <f t="shared" si="21"/>
        <v>3.5262178361279158E-2</v>
      </c>
      <c r="M181" s="303">
        <f t="shared" si="21"/>
        <v>3.6512309863662072E-2</v>
      </c>
      <c r="N181" s="303">
        <f t="shared" si="21"/>
        <v>3.5190391439160397E-2</v>
      </c>
      <c r="O181" s="303">
        <f t="shared" si="21"/>
        <v>3.7048509848647597E-2</v>
      </c>
      <c r="P181" s="303">
        <f t="shared" si="21"/>
        <v>3.7709135770120833E-2</v>
      </c>
      <c r="Q181" s="303">
        <f t="shared" si="21"/>
        <v>3.8119196470310757E-2</v>
      </c>
      <c r="R181" s="303">
        <f t="shared" si="21"/>
        <v>3.7406499343159282E-2</v>
      </c>
      <c r="S181" s="303">
        <f t="shared" si="21"/>
        <v>3.3153892787819758E-2</v>
      </c>
      <c r="T181" s="303">
        <f t="shared" si="21"/>
        <v>3.3970292156965294E-2</v>
      </c>
      <c r="U181" s="303">
        <f t="shared" si="21"/>
        <v>3.5208466181282864E-2</v>
      </c>
      <c r="V181" s="303">
        <f t="shared" si="21"/>
        <v>3.7171915625706944E-2</v>
      </c>
      <c r="W181" s="303">
        <f t="shared" si="21"/>
        <v>3.7567772764115756E-2</v>
      </c>
      <c r="DA181" s="175"/>
    </row>
    <row r="182" spans="1:105" ht="12" customHeight="1" x14ac:dyDescent="0.25">
      <c r="A182" s="62" t="s">
        <v>530</v>
      </c>
      <c r="B182" s="304">
        <f t="shared" ref="B182:W182" si="22">IF(B$54=0,0,B$54/B$34)</f>
        <v>5.8392116172120197E-3</v>
      </c>
      <c r="C182" s="304">
        <f t="shared" si="22"/>
        <v>5.409283633346508E-3</v>
      </c>
      <c r="D182" s="304">
        <f t="shared" si="22"/>
        <v>5.4038212792348588E-3</v>
      </c>
      <c r="E182" s="304">
        <f t="shared" si="22"/>
        <v>5.154638074851085E-3</v>
      </c>
      <c r="F182" s="304">
        <f t="shared" si="22"/>
        <v>4.9137216426981926E-3</v>
      </c>
      <c r="G182" s="304">
        <f t="shared" si="22"/>
        <v>4.7646494661025794E-3</v>
      </c>
      <c r="H182" s="304">
        <f t="shared" si="22"/>
        <v>4.4968858160092662E-3</v>
      </c>
      <c r="I182" s="304">
        <f t="shared" si="22"/>
        <v>4.6286335184762654E-3</v>
      </c>
      <c r="J182" s="304">
        <f t="shared" si="22"/>
        <v>4.9549665172592535E-3</v>
      </c>
      <c r="K182" s="304">
        <f t="shared" si="22"/>
        <v>5.4987128408497555E-3</v>
      </c>
      <c r="L182" s="304">
        <f t="shared" si="22"/>
        <v>5.0978007573483329E-3</v>
      </c>
      <c r="M182" s="304">
        <f t="shared" si="22"/>
        <v>5.0623984462702639E-3</v>
      </c>
      <c r="N182" s="304">
        <f t="shared" si="22"/>
        <v>5.1767173673979211E-3</v>
      </c>
      <c r="O182" s="304">
        <f t="shared" si="22"/>
        <v>5.5507415603683503E-3</v>
      </c>
      <c r="P182" s="304">
        <f t="shared" si="22"/>
        <v>5.5024243076833229E-3</v>
      </c>
      <c r="Q182" s="304">
        <f t="shared" si="22"/>
        <v>5.4144009381503991E-3</v>
      </c>
      <c r="R182" s="304">
        <f t="shared" si="22"/>
        <v>5.5323181784805676E-3</v>
      </c>
      <c r="S182" s="304">
        <f t="shared" si="22"/>
        <v>4.3473954447463044E-3</v>
      </c>
      <c r="T182" s="304">
        <f t="shared" si="22"/>
        <v>4.8374860153936137E-3</v>
      </c>
      <c r="U182" s="304">
        <f t="shared" si="22"/>
        <v>5.0756333051493749E-3</v>
      </c>
      <c r="V182" s="304">
        <f t="shared" si="22"/>
        <v>5.5182415160670026E-3</v>
      </c>
      <c r="W182" s="304">
        <f t="shared" si="22"/>
        <v>5.9037553897021509E-3</v>
      </c>
      <c r="DA182" s="72"/>
    </row>
    <row r="183" spans="1:105" ht="12" customHeight="1" x14ac:dyDescent="0.25">
      <c r="A183" s="62" t="s">
        <v>535</v>
      </c>
      <c r="B183" s="304">
        <f t="shared" ref="B183:W183" si="23">IF(B$58=0,0,B$58/B$34)</f>
        <v>2.6223124557074932E-2</v>
      </c>
      <c r="C183" s="304">
        <f t="shared" si="23"/>
        <v>2.4698553743481108E-2</v>
      </c>
      <c r="D183" s="304">
        <f t="shared" si="23"/>
        <v>2.5495009356091052E-2</v>
      </c>
      <c r="E183" s="304">
        <f t="shared" si="23"/>
        <v>2.5369040458428558E-2</v>
      </c>
      <c r="F183" s="304">
        <f t="shared" si="23"/>
        <v>2.3837496706932398E-2</v>
      </c>
      <c r="G183" s="304">
        <f t="shared" si="23"/>
        <v>2.5105380512989339E-2</v>
      </c>
      <c r="H183" s="304">
        <f t="shared" si="23"/>
        <v>2.2642958872980505E-2</v>
      </c>
      <c r="I183" s="304">
        <f t="shared" si="23"/>
        <v>2.5271176345769173E-2</v>
      </c>
      <c r="J183" s="304">
        <f t="shared" si="23"/>
        <v>2.6475164628588895E-2</v>
      </c>
      <c r="K183" s="304">
        <f t="shared" si="23"/>
        <v>2.564797139589629E-2</v>
      </c>
      <c r="L183" s="304">
        <f t="shared" si="23"/>
        <v>2.2063705867815038E-2</v>
      </c>
      <c r="M183" s="304">
        <f t="shared" si="23"/>
        <v>2.3329776601192637E-2</v>
      </c>
      <c r="N183" s="304">
        <f t="shared" si="23"/>
        <v>2.233257810116317E-2</v>
      </c>
      <c r="O183" s="304">
        <f t="shared" si="23"/>
        <v>2.4231379269228522E-2</v>
      </c>
      <c r="P183" s="304">
        <f t="shared" si="23"/>
        <v>2.511726001620114E-2</v>
      </c>
      <c r="Q183" s="304">
        <f t="shared" si="23"/>
        <v>2.5499401041160871E-2</v>
      </c>
      <c r="R183" s="304">
        <f t="shared" si="23"/>
        <v>2.468698111591661E-2</v>
      </c>
      <c r="S183" s="304">
        <f t="shared" si="23"/>
        <v>2.0245875227278116E-2</v>
      </c>
      <c r="T183" s="304">
        <f t="shared" si="23"/>
        <v>2.1094613816563232E-2</v>
      </c>
      <c r="U183" s="304">
        <f t="shared" si="23"/>
        <v>2.2497457661802684E-2</v>
      </c>
      <c r="V183" s="304">
        <f t="shared" si="23"/>
        <v>2.4381504664151774E-2</v>
      </c>
      <c r="W183" s="304">
        <f t="shared" si="23"/>
        <v>2.4868028989317125E-2</v>
      </c>
      <c r="DA183" s="72"/>
    </row>
    <row r="184" spans="1:105" ht="12" customHeight="1" x14ac:dyDescent="0.25">
      <c r="A184" s="63" t="s">
        <v>547</v>
      </c>
      <c r="B184" s="305">
        <f t="shared" ref="B184:W184" si="24">IF(B$69=0,0,B$69/B$34)</f>
        <v>7.8227833966411555E-3</v>
      </c>
      <c r="C184" s="305">
        <f t="shared" si="24"/>
        <v>8.2471224776913231E-3</v>
      </c>
      <c r="D184" s="305">
        <f t="shared" si="24"/>
        <v>8.2381040113070018E-3</v>
      </c>
      <c r="E184" s="305">
        <f t="shared" si="24"/>
        <v>8.3837518492058897E-3</v>
      </c>
      <c r="F184" s="305">
        <f t="shared" si="24"/>
        <v>8.5668932992342579E-3</v>
      </c>
      <c r="G184" s="305">
        <f t="shared" si="24"/>
        <v>8.5353167894991182E-3</v>
      </c>
      <c r="H184" s="305">
        <f t="shared" si="24"/>
        <v>8.5307891188601114E-3</v>
      </c>
      <c r="I184" s="305">
        <f t="shared" si="24"/>
        <v>8.3442749298113343E-3</v>
      </c>
      <c r="J184" s="305">
        <f t="shared" si="24"/>
        <v>8.1154132526380582E-3</v>
      </c>
      <c r="K184" s="305">
        <f t="shared" si="24"/>
        <v>7.4715617770539445E-3</v>
      </c>
      <c r="L184" s="305">
        <f t="shared" si="24"/>
        <v>8.1006717361157866E-3</v>
      </c>
      <c r="M184" s="305">
        <f t="shared" si="24"/>
        <v>8.1201348161991684E-3</v>
      </c>
      <c r="N184" s="305">
        <f t="shared" si="24"/>
        <v>7.6810959705993047E-3</v>
      </c>
      <c r="O184" s="305">
        <f t="shared" si="24"/>
        <v>7.2663890190507287E-3</v>
      </c>
      <c r="P184" s="305">
        <f t="shared" si="24"/>
        <v>7.0894514462363657E-3</v>
      </c>
      <c r="Q184" s="305">
        <f t="shared" si="24"/>
        <v>7.205394490999488E-3</v>
      </c>
      <c r="R184" s="305">
        <f t="shared" si="24"/>
        <v>7.1872000487621084E-3</v>
      </c>
      <c r="S184" s="305">
        <f t="shared" si="24"/>
        <v>8.5606221157953372E-3</v>
      </c>
      <c r="T184" s="305">
        <f t="shared" si="24"/>
        <v>8.0381923250084433E-3</v>
      </c>
      <c r="U184" s="305">
        <f t="shared" si="24"/>
        <v>7.6353752143307994E-3</v>
      </c>
      <c r="V184" s="305">
        <f t="shared" si="24"/>
        <v>7.2721694454881665E-3</v>
      </c>
      <c r="W184" s="305">
        <f t="shared" si="24"/>
        <v>6.7959883850964818E-3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DA185" s="125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4"/>
    </row>
    <row r="187" spans="1:105" ht="12" customHeight="1" x14ac:dyDescent="0.25">
      <c r="A187" s="35" t="s">
        <v>81</v>
      </c>
      <c r="B187" s="234">
        <f t="shared" ref="B187:W187" si="25">SUM(B$188:B$193,B$197:B$198,B$200:B$202)</f>
        <v>0.99999999999999989</v>
      </c>
      <c r="C187" s="234">
        <f t="shared" si="25"/>
        <v>0.99999999999999989</v>
      </c>
      <c r="D187" s="234">
        <f t="shared" si="25"/>
        <v>1</v>
      </c>
      <c r="E187" s="234">
        <f t="shared" si="25"/>
        <v>1</v>
      </c>
      <c r="F187" s="234">
        <f t="shared" si="25"/>
        <v>0.99999999999999989</v>
      </c>
      <c r="G187" s="234">
        <f t="shared" si="25"/>
        <v>1</v>
      </c>
      <c r="H187" s="234">
        <f t="shared" si="25"/>
        <v>1</v>
      </c>
      <c r="I187" s="234">
        <f t="shared" si="25"/>
        <v>1.0000000000000002</v>
      </c>
      <c r="J187" s="234">
        <f t="shared" si="25"/>
        <v>0.99999999999999989</v>
      </c>
      <c r="K187" s="234">
        <f t="shared" si="25"/>
        <v>1</v>
      </c>
      <c r="L187" s="234">
        <f t="shared" si="25"/>
        <v>1.0000000000000002</v>
      </c>
      <c r="M187" s="234">
        <f t="shared" si="25"/>
        <v>1</v>
      </c>
      <c r="N187" s="234">
        <f t="shared" si="25"/>
        <v>1</v>
      </c>
      <c r="O187" s="234">
        <f t="shared" si="25"/>
        <v>0.99999999999999967</v>
      </c>
      <c r="P187" s="234">
        <f t="shared" si="25"/>
        <v>0.99999999999999989</v>
      </c>
      <c r="Q187" s="234">
        <f t="shared" si="25"/>
        <v>1</v>
      </c>
      <c r="R187" s="234">
        <f t="shared" si="25"/>
        <v>1</v>
      </c>
      <c r="S187" s="234">
        <f t="shared" si="25"/>
        <v>1.0000000000000002</v>
      </c>
      <c r="T187" s="234">
        <f t="shared" si="25"/>
        <v>1.0000000000000002</v>
      </c>
      <c r="U187" s="234">
        <f t="shared" si="25"/>
        <v>1.0000000000000002</v>
      </c>
      <c r="V187" s="234">
        <f t="shared" si="25"/>
        <v>1</v>
      </c>
      <c r="W187" s="234">
        <f t="shared" si="25"/>
        <v>0.99999999999999989</v>
      </c>
      <c r="DA187" s="95"/>
    </row>
    <row r="188" spans="1:105" ht="12" customHeight="1" x14ac:dyDescent="0.25">
      <c r="A188" s="55" t="s">
        <v>92</v>
      </c>
      <c r="B188" s="301">
        <f t="shared" ref="B188:W188" si="26">IF(B$73=0,0,B$73/B$72)</f>
        <v>1.6860306391509223E-3</v>
      </c>
      <c r="C188" s="301">
        <f t="shared" si="26"/>
        <v>1.6800228274876647E-3</v>
      </c>
      <c r="D188" s="301">
        <f t="shared" si="26"/>
        <v>1.6790448934209737E-3</v>
      </c>
      <c r="E188" s="301">
        <f t="shared" si="26"/>
        <v>1.6787463763302862E-3</v>
      </c>
      <c r="F188" s="301">
        <f t="shared" si="26"/>
        <v>1.680482716149163E-3</v>
      </c>
      <c r="G188" s="301">
        <f t="shared" si="26"/>
        <v>1.6818293985822676E-3</v>
      </c>
      <c r="H188" s="301">
        <f t="shared" si="26"/>
        <v>1.6866269288694899E-3</v>
      </c>
      <c r="I188" s="301">
        <f t="shared" si="26"/>
        <v>1.683752595040949E-3</v>
      </c>
      <c r="J188" s="301">
        <f t="shared" si="26"/>
        <v>1.680504701651071E-3</v>
      </c>
      <c r="K188" s="301">
        <f t="shared" si="26"/>
        <v>1.6710716377088541E-3</v>
      </c>
      <c r="L188" s="301">
        <f t="shared" si="26"/>
        <v>1.6740515438134775E-3</v>
      </c>
      <c r="M188" s="301">
        <f t="shared" si="26"/>
        <v>1.6744107224431917E-3</v>
      </c>
      <c r="N188" s="301">
        <f t="shared" si="26"/>
        <v>1.6724383378667685E-3</v>
      </c>
      <c r="O188" s="301">
        <f t="shared" si="26"/>
        <v>1.6778441818200752E-3</v>
      </c>
      <c r="P188" s="301">
        <f t="shared" si="26"/>
        <v>1.6705027045087531E-3</v>
      </c>
      <c r="Q188" s="301">
        <f t="shared" si="26"/>
        <v>1.6700749821138554E-3</v>
      </c>
      <c r="R188" s="301">
        <f t="shared" si="26"/>
        <v>1.6691125814077845E-3</v>
      </c>
      <c r="S188" s="301">
        <f t="shared" si="26"/>
        <v>1.6752071880963549E-3</v>
      </c>
      <c r="T188" s="301">
        <f t="shared" si="26"/>
        <v>1.6730094811898096E-3</v>
      </c>
      <c r="U188" s="301">
        <f t="shared" si="26"/>
        <v>1.6750216432490262E-3</v>
      </c>
      <c r="V188" s="301">
        <f t="shared" si="26"/>
        <v>1.6776696679819329E-3</v>
      </c>
      <c r="W188" s="301">
        <f t="shared" si="26"/>
        <v>1.6776719471545915E-3</v>
      </c>
      <c r="DA188" s="67"/>
    </row>
    <row r="189" spans="1:105" ht="12" customHeight="1" x14ac:dyDescent="0.25">
      <c r="A189" s="202" t="s">
        <v>93</v>
      </c>
      <c r="B189" s="235">
        <f t="shared" ref="B189:W189" si="27">IF(B$74=0,0,B$74/B$72)</f>
        <v>8.7702056094147236E-4</v>
      </c>
      <c r="C189" s="235">
        <f t="shared" si="27"/>
        <v>8.7389548466314693E-4</v>
      </c>
      <c r="D189" s="235">
        <f t="shared" si="27"/>
        <v>8.7338679385776184E-4</v>
      </c>
      <c r="E189" s="235">
        <f t="shared" si="27"/>
        <v>8.7323151457620774E-4</v>
      </c>
      <c r="F189" s="235">
        <f t="shared" si="27"/>
        <v>8.7413470440359019E-4</v>
      </c>
      <c r="G189" s="235">
        <f t="shared" si="27"/>
        <v>8.7483520661005472E-4</v>
      </c>
      <c r="H189" s="235">
        <f t="shared" si="27"/>
        <v>8.7733073225824347E-4</v>
      </c>
      <c r="I189" s="235">
        <f t="shared" si="27"/>
        <v>8.7583559343448552E-4</v>
      </c>
      <c r="J189" s="235">
        <f t="shared" si="27"/>
        <v>8.7414614057608237E-4</v>
      </c>
      <c r="K189" s="235">
        <f t="shared" si="27"/>
        <v>8.6923935487605102E-4</v>
      </c>
      <c r="L189" s="235">
        <f t="shared" si="27"/>
        <v>8.7078940910563854E-4</v>
      </c>
      <c r="M189" s="235">
        <f t="shared" si="27"/>
        <v>8.7097624262811181E-4</v>
      </c>
      <c r="N189" s="235">
        <f t="shared" si="27"/>
        <v>8.6995026967872442E-4</v>
      </c>
      <c r="O189" s="235">
        <f t="shared" si="27"/>
        <v>8.7276222112622542E-4</v>
      </c>
      <c r="P189" s="235">
        <f t="shared" si="27"/>
        <v>8.6894341356709491E-4</v>
      </c>
      <c r="Q189" s="235">
        <f t="shared" si="27"/>
        <v>8.6872092571545711E-4</v>
      </c>
      <c r="R189" s="235">
        <f t="shared" si="27"/>
        <v>8.6822031487987104E-4</v>
      </c>
      <c r="S189" s="235">
        <f t="shared" si="27"/>
        <v>8.7139053922372968E-4</v>
      </c>
      <c r="T189" s="235">
        <f t="shared" si="27"/>
        <v>8.7024736062471303E-4</v>
      </c>
      <c r="U189" s="235">
        <f t="shared" si="27"/>
        <v>8.7129402458022002E-4</v>
      </c>
      <c r="V189" s="235">
        <f t="shared" si="27"/>
        <v>8.7267144446970095E-4</v>
      </c>
      <c r="W189" s="235">
        <f t="shared" si="27"/>
        <v>8.7267263002424372E-4</v>
      </c>
      <c r="DA189" s="174"/>
    </row>
    <row r="190" spans="1:105" ht="12" customHeight="1" x14ac:dyDescent="0.25">
      <c r="A190" s="202" t="s">
        <v>94</v>
      </c>
      <c r="B190" s="235">
        <f t="shared" ref="B190:W190" si="28">IF(B$75=0,0,B$75/B$72)</f>
        <v>2.0528324120845824E-2</v>
      </c>
      <c r="C190" s="235">
        <f t="shared" si="28"/>
        <v>2.045517580300597E-2</v>
      </c>
      <c r="D190" s="235">
        <f t="shared" si="28"/>
        <v>2.0443268933092881E-2</v>
      </c>
      <c r="E190" s="235">
        <f t="shared" si="28"/>
        <v>2.0439634327973053E-2</v>
      </c>
      <c r="F190" s="235">
        <f t="shared" si="28"/>
        <v>2.0460775193244501E-2</v>
      </c>
      <c r="G190" s="235">
        <f t="shared" si="28"/>
        <v>2.0477171771594083E-2</v>
      </c>
      <c r="H190" s="235">
        <f t="shared" si="28"/>
        <v>2.0535584266852931E-2</v>
      </c>
      <c r="I190" s="235">
        <f t="shared" si="28"/>
        <v>2.0500587716319591E-2</v>
      </c>
      <c r="J190" s="235">
        <f t="shared" si="28"/>
        <v>2.046104287848027E-2</v>
      </c>
      <c r="K190" s="235">
        <f t="shared" si="28"/>
        <v>2.0346190283538085E-2</v>
      </c>
      <c r="L190" s="235">
        <f t="shared" si="28"/>
        <v>2.0382472232955206E-2</v>
      </c>
      <c r="M190" s="235">
        <f t="shared" si="28"/>
        <v>2.0386845424732892E-2</v>
      </c>
      <c r="N190" s="235">
        <f t="shared" si="28"/>
        <v>2.0362830588385571E-2</v>
      </c>
      <c r="O190" s="235">
        <f t="shared" si="28"/>
        <v>2.0428649627638667E-2</v>
      </c>
      <c r="P190" s="235">
        <f t="shared" si="28"/>
        <v>2.0339263217763845E-2</v>
      </c>
      <c r="Q190" s="235">
        <f t="shared" si="28"/>
        <v>2.0334055469012239E-2</v>
      </c>
      <c r="R190" s="235">
        <f t="shared" si="28"/>
        <v>2.0322337726066418E-2</v>
      </c>
      <c r="S190" s="235">
        <f t="shared" si="28"/>
        <v>2.0396542819726551E-2</v>
      </c>
      <c r="T190" s="235">
        <f t="shared" si="28"/>
        <v>2.0369784563587796E-2</v>
      </c>
      <c r="U190" s="235">
        <f t="shared" si="28"/>
        <v>2.0394283712046966E-2</v>
      </c>
      <c r="V190" s="235">
        <f t="shared" si="28"/>
        <v>2.0426524828391392E-2</v>
      </c>
      <c r="W190" s="235">
        <f t="shared" si="28"/>
        <v>2.0426552578536594E-2</v>
      </c>
      <c r="DA190" s="174"/>
    </row>
    <row r="191" spans="1:105" ht="12" customHeight="1" x14ac:dyDescent="0.25">
      <c r="A191" s="202" t="s">
        <v>95</v>
      </c>
      <c r="B191" s="235">
        <f t="shared" ref="B191:W191" si="29">IF(B$76=0,0,B$76/B$72)</f>
        <v>5.6201021305030748E-4</v>
      </c>
      <c r="C191" s="235">
        <f t="shared" si="29"/>
        <v>5.6000760916255499E-4</v>
      </c>
      <c r="D191" s="235">
        <f t="shared" si="29"/>
        <v>5.5968163114032471E-4</v>
      </c>
      <c r="E191" s="235">
        <f t="shared" si="29"/>
        <v>5.5958212544342896E-4</v>
      </c>
      <c r="F191" s="235">
        <f t="shared" si="29"/>
        <v>5.6016090538305431E-4</v>
      </c>
      <c r="G191" s="235">
        <f t="shared" si="29"/>
        <v>5.6060979952742267E-4</v>
      </c>
      <c r="H191" s="235">
        <f t="shared" si="29"/>
        <v>5.6220897628983003E-4</v>
      </c>
      <c r="I191" s="235">
        <f t="shared" si="29"/>
        <v>5.6125086501364969E-4</v>
      </c>
      <c r="J191" s="235">
        <f t="shared" si="29"/>
        <v>5.601682338836904E-4</v>
      </c>
      <c r="K191" s="235">
        <f t="shared" si="29"/>
        <v>5.5702387923628482E-4</v>
      </c>
      <c r="L191" s="235">
        <f t="shared" si="29"/>
        <v>5.5801718127115906E-4</v>
      </c>
      <c r="M191" s="235">
        <f t="shared" si="29"/>
        <v>5.5813690748106413E-4</v>
      </c>
      <c r="N191" s="235">
        <f t="shared" si="29"/>
        <v>5.5747944595558956E-4</v>
      </c>
      <c r="O191" s="235">
        <f t="shared" si="29"/>
        <v>5.5928139394002504E-4</v>
      </c>
      <c r="P191" s="235">
        <f t="shared" si="29"/>
        <v>5.5683423483625122E-4</v>
      </c>
      <c r="Q191" s="235">
        <f t="shared" si="29"/>
        <v>5.5669166070461851E-4</v>
      </c>
      <c r="R191" s="235">
        <f t="shared" si="29"/>
        <v>5.5637086046926153E-4</v>
      </c>
      <c r="S191" s="235">
        <f t="shared" si="29"/>
        <v>5.584023960321185E-4</v>
      </c>
      <c r="T191" s="235">
        <f t="shared" si="29"/>
        <v>5.5766982706326976E-4</v>
      </c>
      <c r="U191" s="235">
        <f t="shared" si="29"/>
        <v>5.5834054774967553E-4</v>
      </c>
      <c r="V191" s="235">
        <f t="shared" si="29"/>
        <v>5.5922322266064434E-4</v>
      </c>
      <c r="W191" s="235">
        <f t="shared" si="29"/>
        <v>5.5922398238486385E-4</v>
      </c>
      <c r="DA191" s="174"/>
    </row>
    <row r="192" spans="1:105" ht="12" customHeight="1" x14ac:dyDescent="0.25">
      <c r="A192" s="56" t="s">
        <v>96</v>
      </c>
      <c r="B192" s="302">
        <f t="shared" ref="B192:W192" si="30">IF(B$77=0,0,B$77/B$72)</f>
        <v>2.6886561620684314E-3</v>
      </c>
      <c r="C192" s="302">
        <f t="shared" si="30"/>
        <v>2.6739323463939651E-3</v>
      </c>
      <c r="D192" s="302">
        <f t="shared" si="30"/>
        <v>2.6796787834311589E-3</v>
      </c>
      <c r="E192" s="302">
        <f t="shared" si="30"/>
        <v>2.6716944715499229E-3</v>
      </c>
      <c r="F192" s="302">
        <f t="shared" si="30"/>
        <v>2.691817797587382E-3</v>
      </c>
      <c r="G192" s="302">
        <f t="shared" si="30"/>
        <v>2.7125095097961919E-3</v>
      </c>
      <c r="H192" s="302">
        <f t="shared" si="30"/>
        <v>2.7517883333241285E-3</v>
      </c>
      <c r="I192" s="302">
        <f t="shared" si="30"/>
        <v>2.7421612540644257E-3</v>
      </c>
      <c r="J192" s="302">
        <f t="shared" si="30"/>
        <v>2.7213772770609125E-3</v>
      </c>
      <c r="K192" s="302">
        <f t="shared" si="30"/>
        <v>2.657420309112125E-3</v>
      </c>
      <c r="L192" s="302">
        <f t="shared" si="30"/>
        <v>2.6769303936295527E-3</v>
      </c>
      <c r="M192" s="302">
        <f t="shared" si="30"/>
        <v>2.7111528593459491E-3</v>
      </c>
      <c r="N192" s="302">
        <f t="shared" si="30"/>
        <v>2.7191206095579803E-3</v>
      </c>
      <c r="O192" s="302">
        <f t="shared" si="30"/>
        <v>2.7254199293342348E-3</v>
      </c>
      <c r="P192" s="302">
        <f t="shared" si="30"/>
        <v>2.7627294098919908E-3</v>
      </c>
      <c r="Q192" s="302">
        <f t="shared" si="30"/>
        <v>2.7382499719153536E-3</v>
      </c>
      <c r="R192" s="302">
        <f t="shared" si="30"/>
        <v>2.7497356857027564E-3</v>
      </c>
      <c r="S192" s="302">
        <f t="shared" si="30"/>
        <v>2.7775907696185307E-3</v>
      </c>
      <c r="T192" s="302">
        <f t="shared" si="30"/>
        <v>2.8515322649984597E-3</v>
      </c>
      <c r="U192" s="302">
        <f t="shared" si="30"/>
        <v>2.8493696329012657E-3</v>
      </c>
      <c r="V192" s="302">
        <f t="shared" si="30"/>
        <v>2.8768293410927036E-3</v>
      </c>
      <c r="W192" s="302">
        <f t="shared" si="30"/>
        <v>2.92282777192099E-3</v>
      </c>
      <c r="DA192" s="68"/>
    </row>
    <row r="193" spans="1:105" ht="12" customHeight="1" x14ac:dyDescent="0.25">
      <c r="A193" s="203" t="s">
        <v>560</v>
      </c>
      <c r="B193" s="303">
        <f t="shared" ref="B193:W193" si="31">IF(B$83=0,0,B$83/B$72)</f>
        <v>0.23411738837419513</v>
      </c>
      <c r="C193" s="303">
        <f t="shared" si="31"/>
        <v>0.23171837482035276</v>
      </c>
      <c r="D193" s="303">
        <f t="shared" si="31"/>
        <v>0.23176292728296785</v>
      </c>
      <c r="E193" s="303">
        <f t="shared" si="31"/>
        <v>0.23064047985327135</v>
      </c>
      <c r="F193" s="303">
        <f t="shared" si="31"/>
        <v>0.23236641490378679</v>
      </c>
      <c r="G193" s="303">
        <f t="shared" si="31"/>
        <v>0.23221445399384147</v>
      </c>
      <c r="H193" s="303">
        <f t="shared" si="31"/>
        <v>0.23551323078018768</v>
      </c>
      <c r="I193" s="303">
        <f t="shared" si="31"/>
        <v>0.23468981171447592</v>
      </c>
      <c r="J193" s="303">
        <f t="shared" si="31"/>
        <v>0.23360432981613802</v>
      </c>
      <c r="K193" s="303">
        <f t="shared" si="31"/>
        <v>0.22868556987637037</v>
      </c>
      <c r="L193" s="303">
        <f t="shared" si="31"/>
        <v>0.22973741248833066</v>
      </c>
      <c r="M193" s="303">
        <f t="shared" si="31"/>
        <v>0.23152558893010997</v>
      </c>
      <c r="N193" s="303">
        <f t="shared" si="31"/>
        <v>0.23141476687848045</v>
      </c>
      <c r="O193" s="303">
        <f t="shared" si="31"/>
        <v>0.23004965005845823</v>
      </c>
      <c r="P193" s="303">
        <f t="shared" si="31"/>
        <v>0.23059652996554164</v>
      </c>
      <c r="Q193" s="303">
        <f t="shared" si="31"/>
        <v>0.22978927348232037</v>
      </c>
      <c r="R193" s="303">
        <f t="shared" si="31"/>
        <v>0.22963464715719792</v>
      </c>
      <c r="S193" s="303">
        <f t="shared" si="31"/>
        <v>0.23133095125289446</v>
      </c>
      <c r="T193" s="303">
        <f t="shared" si="31"/>
        <v>0.23189330854335735</v>
      </c>
      <c r="U193" s="303">
        <f t="shared" si="31"/>
        <v>0.23255759836156142</v>
      </c>
      <c r="V193" s="303">
        <f t="shared" si="31"/>
        <v>0.23146335689867331</v>
      </c>
      <c r="W193" s="303">
        <f t="shared" si="31"/>
        <v>0.23287790059619345</v>
      </c>
      <c r="DA193" s="175"/>
    </row>
    <row r="194" spans="1:105" ht="12" customHeight="1" x14ac:dyDescent="0.25">
      <c r="A194" s="62" t="s">
        <v>562</v>
      </c>
      <c r="B194" s="304">
        <f t="shared" ref="B194:W194" si="32">IF(B$84=0,0,B$84/B$72)</f>
        <v>0.11328115966317538</v>
      </c>
      <c r="C194" s="304">
        <f t="shared" si="32"/>
        <v>0.1135788181368985</v>
      </c>
      <c r="D194" s="304">
        <f t="shared" si="32"/>
        <v>0.10668884631291091</v>
      </c>
      <c r="E194" s="304">
        <f t="shared" si="32"/>
        <v>0.10368693551657135</v>
      </c>
      <c r="F194" s="304">
        <f t="shared" si="32"/>
        <v>0.10395448369349206</v>
      </c>
      <c r="G194" s="304">
        <f t="shared" si="32"/>
        <v>0.10425377900370654</v>
      </c>
      <c r="H194" s="304">
        <f t="shared" si="32"/>
        <v>0.10497366947075491</v>
      </c>
      <c r="I194" s="304">
        <f t="shared" si="32"/>
        <v>0.10240350712847968</v>
      </c>
      <c r="J194" s="304">
        <f t="shared" si="32"/>
        <v>0.10422002913137318</v>
      </c>
      <c r="K194" s="304">
        <f t="shared" si="32"/>
        <v>0.12759999702788113</v>
      </c>
      <c r="L194" s="304">
        <f t="shared" si="32"/>
        <v>0.13222581555606061</v>
      </c>
      <c r="M194" s="304">
        <f t="shared" si="32"/>
        <v>0.1296193760105446</v>
      </c>
      <c r="N194" s="304">
        <f t="shared" si="32"/>
        <v>0.1253670851768684</v>
      </c>
      <c r="O194" s="304">
        <f t="shared" si="32"/>
        <v>0.1241302926653769</v>
      </c>
      <c r="P194" s="304">
        <f t="shared" si="32"/>
        <v>0.11997752417565717</v>
      </c>
      <c r="Q194" s="304">
        <f t="shared" si="32"/>
        <v>0.11926105508814097</v>
      </c>
      <c r="R194" s="304">
        <f t="shared" si="32"/>
        <v>0.12153619688062293</v>
      </c>
      <c r="S194" s="304">
        <f t="shared" si="32"/>
        <v>0.12195146673942138</v>
      </c>
      <c r="T194" s="304">
        <f t="shared" si="32"/>
        <v>0.12246462762450268</v>
      </c>
      <c r="U194" s="304">
        <f t="shared" si="32"/>
        <v>0.12387696687095115</v>
      </c>
      <c r="V194" s="304">
        <f t="shared" si="32"/>
        <v>0.11945966408438173</v>
      </c>
      <c r="W194" s="304">
        <f t="shared" si="32"/>
        <v>0.12377640749449244</v>
      </c>
      <c r="DA194" s="72"/>
    </row>
    <row r="195" spans="1:105" ht="12" customHeight="1" x14ac:dyDescent="0.25">
      <c r="A195" s="62" t="s">
        <v>568</v>
      </c>
      <c r="B195" s="304">
        <f t="shared" ref="B195:W195" si="33">IF(B$89=0,0,B$89/B$72)</f>
        <v>0.12083622871101975</v>
      </c>
      <c r="C195" s="304">
        <f t="shared" si="33"/>
        <v>0.11813955668345429</v>
      </c>
      <c r="D195" s="304">
        <f t="shared" si="33"/>
        <v>0.12507408097005687</v>
      </c>
      <c r="E195" s="304">
        <f t="shared" si="33"/>
        <v>0.1269535443367</v>
      </c>
      <c r="F195" s="304">
        <f t="shared" si="33"/>
        <v>0.12841193121029473</v>
      </c>
      <c r="G195" s="304">
        <f t="shared" si="33"/>
        <v>0.12796067499013494</v>
      </c>
      <c r="H195" s="304">
        <f t="shared" si="33"/>
        <v>0.13053956130943287</v>
      </c>
      <c r="I195" s="304">
        <f t="shared" si="33"/>
        <v>0.13228630458599622</v>
      </c>
      <c r="J195" s="304">
        <f t="shared" si="33"/>
        <v>0.12938430068476489</v>
      </c>
      <c r="K195" s="304">
        <f t="shared" si="33"/>
        <v>0.10108557284848918</v>
      </c>
      <c r="L195" s="304">
        <f t="shared" si="33"/>
        <v>9.7511596932270059E-2</v>
      </c>
      <c r="M195" s="304">
        <f t="shared" si="33"/>
        <v>0.10190621291956531</v>
      </c>
      <c r="N195" s="304">
        <f t="shared" si="33"/>
        <v>0.10604768170161208</v>
      </c>
      <c r="O195" s="304">
        <f t="shared" si="33"/>
        <v>0.10591935739308143</v>
      </c>
      <c r="P195" s="304">
        <f t="shared" si="33"/>
        <v>0.11061900578988448</v>
      </c>
      <c r="Q195" s="304">
        <f t="shared" si="33"/>
        <v>0.11052821839417939</v>
      </c>
      <c r="R195" s="304">
        <f t="shared" si="33"/>
        <v>0.10809845027657498</v>
      </c>
      <c r="S195" s="304">
        <f t="shared" si="33"/>
        <v>0.10937948451347303</v>
      </c>
      <c r="T195" s="304">
        <f t="shared" si="33"/>
        <v>0.10942868091885473</v>
      </c>
      <c r="U195" s="304">
        <f t="shared" si="33"/>
        <v>0.10868063149061032</v>
      </c>
      <c r="V195" s="304">
        <f t="shared" si="33"/>
        <v>0.11200369281429159</v>
      </c>
      <c r="W195" s="304">
        <f t="shared" si="33"/>
        <v>0.10910149310170102</v>
      </c>
      <c r="DA195" s="72"/>
    </row>
    <row r="196" spans="1:105" ht="12" customHeight="1" x14ac:dyDescent="0.25">
      <c r="A196" s="203" t="s">
        <v>519</v>
      </c>
      <c r="B196" s="303">
        <f t="shared" ref="B196:W196" si="34">IF(B$90=0,0,B$90/B$72)</f>
        <v>0.44902081307306785</v>
      </c>
      <c r="C196" s="303">
        <f t="shared" si="34"/>
        <v>0.44441967249141284</v>
      </c>
      <c r="D196" s="303">
        <f t="shared" si="34"/>
        <v>0.44450512100562484</v>
      </c>
      <c r="E196" s="303">
        <f t="shared" si="34"/>
        <v>0.4423523451652055</v>
      </c>
      <c r="F196" s="303">
        <f t="shared" si="34"/>
        <v>0.44566256814810951</v>
      </c>
      <c r="G196" s="303">
        <f t="shared" si="34"/>
        <v>0.44537111772739202</v>
      </c>
      <c r="H196" s="303">
        <f t="shared" si="34"/>
        <v>0.45169794139921732</v>
      </c>
      <c r="I196" s="303">
        <f t="shared" si="34"/>
        <v>0.45011868109329395</v>
      </c>
      <c r="J196" s="303">
        <f t="shared" si="34"/>
        <v>0.44803680256238904</v>
      </c>
      <c r="K196" s="303">
        <f t="shared" si="34"/>
        <v>0.43860296425245704</v>
      </c>
      <c r="L196" s="303">
        <f t="shared" si="34"/>
        <v>0.44062032497959974</v>
      </c>
      <c r="M196" s="303">
        <f t="shared" si="34"/>
        <v>0.44404992260744636</v>
      </c>
      <c r="N196" s="303">
        <f t="shared" si="34"/>
        <v>0.44383737364611292</v>
      </c>
      <c r="O196" s="303">
        <f t="shared" si="34"/>
        <v>0.44121917484967693</v>
      </c>
      <c r="P196" s="303">
        <f t="shared" si="34"/>
        <v>0.44226805234757266</v>
      </c>
      <c r="Q196" s="303">
        <f t="shared" si="34"/>
        <v>0.4407197907469641</v>
      </c>
      <c r="R196" s="303">
        <f t="shared" si="34"/>
        <v>0.44042322824594238</v>
      </c>
      <c r="S196" s="303">
        <f t="shared" si="34"/>
        <v>0.44367662112529321</v>
      </c>
      <c r="T196" s="303">
        <f t="shared" si="34"/>
        <v>0.44475518316442575</v>
      </c>
      <c r="U196" s="303">
        <f t="shared" si="34"/>
        <v>0.44602924467842731</v>
      </c>
      <c r="V196" s="303">
        <f t="shared" si="34"/>
        <v>0.44393056591399921</v>
      </c>
      <c r="W196" s="303">
        <f t="shared" si="34"/>
        <v>0.4466435620122331</v>
      </c>
      <c r="DA196" s="175"/>
    </row>
    <row r="197" spans="1:105" ht="12" customHeight="1" x14ac:dyDescent="0.25">
      <c r="A197" s="62" t="s">
        <v>521</v>
      </c>
      <c r="B197" s="304">
        <f t="shared" ref="B197:W197" si="35">IF(B$91=0,0,B$91/B$72)</f>
        <v>0.2172653589340377</v>
      </c>
      <c r="C197" s="304">
        <f t="shared" si="35"/>
        <v>0.21783624711460989</v>
      </c>
      <c r="D197" s="304">
        <f t="shared" si="35"/>
        <v>0.20462176197131654</v>
      </c>
      <c r="E197" s="304">
        <f t="shared" si="35"/>
        <v>0.19886430655159867</v>
      </c>
      <c r="F197" s="304">
        <f t="shared" si="35"/>
        <v>0.19937744528414403</v>
      </c>
      <c r="G197" s="304">
        <f t="shared" si="35"/>
        <v>0.19995147280288036</v>
      </c>
      <c r="H197" s="304">
        <f t="shared" si="35"/>
        <v>0.20133217248128671</v>
      </c>
      <c r="I197" s="304">
        <f t="shared" si="35"/>
        <v>0.19640278046699666</v>
      </c>
      <c r="J197" s="304">
        <f t="shared" si="35"/>
        <v>0.19988674290297204</v>
      </c>
      <c r="K197" s="304">
        <f t="shared" si="35"/>
        <v>0.24472788976273843</v>
      </c>
      <c r="L197" s="304">
        <f t="shared" si="35"/>
        <v>0.25359988688809387</v>
      </c>
      <c r="M197" s="304">
        <f t="shared" si="35"/>
        <v>0.24860091772958431</v>
      </c>
      <c r="N197" s="304">
        <f t="shared" si="35"/>
        <v>0.24044532065574098</v>
      </c>
      <c r="O197" s="304">
        <f t="shared" si="35"/>
        <v>0.2380732389279841</v>
      </c>
      <c r="P197" s="304">
        <f t="shared" si="35"/>
        <v>0.23010851876470506</v>
      </c>
      <c r="Q197" s="304">
        <f t="shared" si="35"/>
        <v>0.22873438105348121</v>
      </c>
      <c r="R197" s="304">
        <f t="shared" si="35"/>
        <v>0.23309794424120964</v>
      </c>
      <c r="S197" s="304">
        <f t="shared" si="35"/>
        <v>0.23389440285087254</v>
      </c>
      <c r="T197" s="304">
        <f t="shared" si="35"/>
        <v>0.23487860961764301</v>
      </c>
      <c r="U197" s="304">
        <f t="shared" si="35"/>
        <v>0.23758737773255842</v>
      </c>
      <c r="V197" s="304">
        <f t="shared" si="35"/>
        <v>0.22911529924838747</v>
      </c>
      <c r="W197" s="304">
        <f t="shared" si="35"/>
        <v>0.23739451186602373</v>
      </c>
      <c r="DA197" s="72"/>
    </row>
    <row r="198" spans="1:105" ht="12" customHeight="1" x14ac:dyDescent="0.25">
      <c r="A198" s="62" t="s">
        <v>527</v>
      </c>
      <c r="B198" s="304">
        <f t="shared" ref="B198:W198" si="36">IF(B$96=0,0,B$96/B$72)</f>
        <v>0.23175545413903009</v>
      </c>
      <c r="C198" s="304">
        <f t="shared" si="36"/>
        <v>0.22658342537680295</v>
      </c>
      <c r="D198" s="304">
        <f t="shared" si="36"/>
        <v>0.23988335903430844</v>
      </c>
      <c r="E198" s="304">
        <f t="shared" si="36"/>
        <v>0.24348803861360682</v>
      </c>
      <c r="F198" s="304">
        <f t="shared" si="36"/>
        <v>0.24628512286396559</v>
      </c>
      <c r="G198" s="304">
        <f t="shared" si="36"/>
        <v>0.24541964492451177</v>
      </c>
      <c r="H198" s="304">
        <f t="shared" si="36"/>
        <v>0.25036576891793061</v>
      </c>
      <c r="I198" s="304">
        <f t="shared" si="36"/>
        <v>0.25371590062629723</v>
      </c>
      <c r="J198" s="304">
        <f t="shared" si="36"/>
        <v>0.24815005965941692</v>
      </c>
      <c r="K198" s="304">
        <f t="shared" si="36"/>
        <v>0.19387507448971855</v>
      </c>
      <c r="L198" s="304">
        <f t="shared" si="36"/>
        <v>0.18702043809150576</v>
      </c>
      <c r="M198" s="304">
        <f t="shared" si="36"/>
        <v>0.19544900487786204</v>
      </c>
      <c r="N198" s="304">
        <f t="shared" si="36"/>
        <v>0.2033920529903718</v>
      </c>
      <c r="O198" s="304">
        <f t="shared" si="36"/>
        <v>0.20314593592169269</v>
      </c>
      <c r="P198" s="304">
        <f t="shared" si="36"/>
        <v>0.21215953358286774</v>
      </c>
      <c r="Q198" s="304">
        <f t="shared" si="36"/>
        <v>0.21198540969348303</v>
      </c>
      <c r="R198" s="304">
        <f t="shared" si="36"/>
        <v>0.20732528400473269</v>
      </c>
      <c r="S198" s="304">
        <f t="shared" si="36"/>
        <v>0.20978221827442056</v>
      </c>
      <c r="T198" s="304">
        <f t="shared" si="36"/>
        <v>0.20987657354678274</v>
      </c>
      <c r="U198" s="304">
        <f t="shared" si="36"/>
        <v>0.20844186694586894</v>
      </c>
      <c r="V198" s="304">
        <f t="shared" si="36"/>
        <v>0.21481526666561185</v>
      </c>
      <c r="W198" s="304">
        <f t="shared" si="36"/>
        <v>0.2092490501462092</v>
      </c>
      <c r="DA198" s="72"/>
    </row>
    <row r="199" spans="1:105" ht="12" customHeight="1" x14ac:dyDescent="0.25">
      <c r="A199" s="203" t="s">
        <v>529</v>
      </c>
      <c r="B199" s="303">
        <f t="shared" ref="B199:W199" si="37">IF(B$97=0,0,B$97/B$72)</f>
        <v>0.29051975685668002</v>
      </c>
      <c r="C199" s="303">
        <f t="shared" si="37"/>
        <v>0.29761891861752093</v>
      </c>
      <c r="D199" s="303">
        <f t="shared" si="37"/>
        <v>0.29749689067646412</v>
      </c>
      <c r="E199" s="303">
        <f t="shared" si="37"/>
        <v>0.30078428616565034</v>
      </c>
      <c r="F199" s="303">
        <f t="shared" si="37"/>
        <v>0.29570364563133583</v>
      </c>
      <c r="G199" s="303">
        <f t="shared" si="37"/>
        <v>0.29610747259265635</v>
      </c>
      <c r="H199" s="303">
        <f t="shared" si="37"/>
        <v>0.28637528858300049</v>
      </c>
      <c r="I199" s="303">
        <f t="shared" si="37"/>
        <v>0.28882791916835726</v>
      </c>
      <c r="J199" s="303">
        <f t="shared" si="37"/>
        <v>0.29206162838982086</v>
      </c>
      <c r="K199" s="303">
        <f t="shared" si="37"/>
        <v>0.30661052040670123</v>
      </c>
      <c r="L199" s="303">
        <f t="shared" si="37"/>
        <v>0.30348000177129481</v>
      </c>
      <c r="M199" s="303">
        <f t="shared" si="37"/>
        <v>0.29822296630581246</v>
      </c>
      <c r="N199" s="303">
        <f t="shared" si="37"/>
        <v>0.29856604022396221</v>
      </c>
      <c r="O199" s="303">
        <f t="shared" si="37"/>
        <v>0.30246721773800556</v>
      </c>
      <c r="P199" s="303">
        <f t="shared" si="37"/>
        <v>0.30093714470631744</v>
      </c>
      <c r="Q199" s="303">
        <f t="shared" si="37"/>
        <v>0.30332314276125388</v>
      </c>
      <c r="R199" s="303">
        <f t="shared" si="37"/>
        <v>0.30377634742833359</v>
      </c>
      <c r="S199" s="303">
        <f t="shared" si="37"/>
        <v>0.29871329390911533</v>
      </c>
      <c r="T199" s="303">
        <f t="shared" si="37"/>
        <v>0.29702926479475295</v>
      </c>
      <c r="U199" s="303">
        <f t="shared" si="37"/>
        <v>0.29506484739948424</v>
      </c>
      <c r="V199" s="303">
        <f t="shared" si="37"/>
        <v>0.29819315868273094</v>
      </c>
      <c r="W199" s="303">
        <f t="shared" si="37"/>
        <v>0.29401958848155235</v>
      </c>
      <c r="DA199" s="175"/>
    </row>
    <row r="200" spans="1:105" ht="12" customHeight="1" x14ac:dyDescent="0.25">
      <c r="A200" s="62" t="s">
        <v>530</v>
      </c>
      <c r="B200" s="304">
        <f t="shared" ref="B200:W200" si="38">IF(B$98=0,0,B$98/B$72)</f>
        <v>5.1025531783899729E-2</v>
      </c>
      <c r="C200" s="304">
        <f t="shared" si="38"/>
        <v>5.2949953355071008E-2</v>
      </c>
      <c r="D200" s="304">
        <f t="shared" si="38"/>
        <v>4.961593958272148E-2</v>
      </c>
      <c r="E200" s="304">
        <f t="shared" si="38"/>
        <v>4.8787283952021865E-2</v>
      </c>
      <c r="F200" s="304">
        <f t="shared" si="38"/>
        <v>4.8188878779781431E-2</v>
      </c>
      <c r="G200" s="304">
        <f t="shared" si="38"/>
        <v>4.7783397730795214E-2</v>
      </c>
      <c r="H200" s="304">
        <f t="shared" si="38"/>
        <v>4.7220442634064025E-2</v>
      </c>
      <c r="I200" s="304">
        <f t="shared" si="38"/>
        <v>4.6691628594952649E-2</v>
      </c>
      <c r="J200" s="304">
        <f t="shared" si="38"/>
        <v>4.8110594776733434E-2</v>
      </c>
      <c r="K200" s="304">
        <f t="shared" si="38"/>
        <v>6.0707390685708615E-2</v>
      </c>
      <c r="L200" s="304">
        <f t="shared" si="38"/>
        <v>6.3133358865050504E-2</v>
      </c>
      <c r="M200" s="304">
        <f t="shared" si="38"/>
        <v>6.1119651152181181E-2</v>
      </c>
      <c r="N200" s="304">
        <f t="shared" si="38"/>
        <v>5.9634693090041199E-2</v>
      </c>
      <c r="O200" s="304">
        <f t="shared" si="38"/>
        <v>5.8598853130180241E-2</v>
      </c>
      <c r="P200" s="304">
        <f t="shared" si="38"/>
        <v>5.7015088335120367E-2</v>
      </c>
      <c r="Q200" s="304">
        <f t="shared" si="38"/>
        <v>5.7059938631550192E-2</v>
      </c>
      <c r="R200" s="304">
        <f t="shared" si="38"/>
        <v>5.7802385068248509E-2</v>
      </c>
      <c r="S200" s="304">
        <f t="shared" si="38"/>
        <v>5.7339425266891314E-2</v>
      </c>
      <c r="T200" s="304">
        <f t="shared" si="38"/>
        <v>5.7768004090938255E-2</v>
      </c>
      <c r="U200" s="304">
        <f t="shared" si="38"/>
        <v>5.796554907007033E-2</v>
      </c>
      <c r="V200" s="304">
        <f t="shared" si="38"/>
        <v>5.6192474488069161E-2</v>
      </c>
      <c r="W200" s="304">
        <f t="shared" si="38"/>
        <v>5.7753708255051293E-2</v>
      </c>
      <c r="DA200" s="72"/>
    </row>
    <row r="201" spans="1:105" ht="12" customHeight="1" x14ac:dyDescent="0.25">
      <c r="A201" s="62" t="s">
        <v>535</v>
      </c>
      <c r="B201" s="304">
        <f t="shared" ref="B201:W201" si="39">IF(B$102=0,0,B$102/B$72)</f>
        <v>0.18089867891189398</v>
      </c>
      <c r="C201" s="304">
        <f t="shared" si="39"/>
        <v>0.18657647803735111</v>
      </c>
      <c r="D201" s="304">
        <f t="shared" si="39"/>
        <v>0.18605455789681155</v>
      </c>
      <c r="E201" s="304">
        <f t="shared" si="39"/>
        <v>0.18947803688755513</v>
      </c>
      <c r="F201" s="304">
        <f t="shared" si="39"/>
        <v>0.18489248724840546</v>
      </c>
      <c r="G201" s="304">
        <f t="shared" si="39"/>
        <v>0.18581670360415345</v>
      </c>
      <c r="H201" s="304">
        <f t="shared" si="39"/>
        <v>0.17722000105254446</v>
      </c>
      <c r="I201" s="304">
        <f t="shared" si="39"/>
        <v>0.17903987226553666</v>
      </c>
      <c r="J201" s="304">
        <f t="shared" si="39"/>
        <v>0.18156564405755465</v>
      </c>
      <c r="K201" s="304">
        <f t="shared" si="39"/>
        <v>0.19410653759659338</v>
      </c>
      <c r="L201" s="304">
        <f t="shared" si="39"/>
        <v>0.19179806369971195</v>
      </c>
      <c r="M201" s="304">
        <f t="shared" si="39"/>
        <v>0.18649977261026829</v>
      </c>
      <c r="N201" s="304">
        <f t="shared" si="39"/>
        <v>0.18619146899494132</v>
      </c>
      <c r="O201" s="304">
        <f t="shared" si="39"/>
        <v>0.19160518339599614</v>
      </c>
      <c r="P201" s="304">
        <f t="shared" si="39"/>
        <v>0.18937413213501161</v>
      </c>
      <c r="Q201" s="304">
        <f t="shared" si="39"/>
        <v>0.19130388701614875</v>
      </c>
      <c r="R201" s="304">
        <f t="shared" si="39"/>
        <v>0.1917103686027575</v>
      </c>
      <c r="S201" s="304">
        <f t="shared" si="39"/>
        <v>0.18731270150950949</v>
      </c>
      <c r="T201" s="304">
        <f t="shared" si="39"/>
        <v>0.18523778414736128</v>
      </c>
      <c r="U201" s="304">
        <f t="shared" si="39"/>
        <v>0.18341825341978954</v>
      </c>
      <c r="V201" s="304">
        <f t="shared" si="39"/>
        <v>0.18698204952738592</v>
      </c>
      <c r="W201" s="304">
        <f t="shared" si="39"/>
        <v>0.18275978363423956</v>
      </c>
      <c r="DA201" s="72"/>
    </row>
    <row r="202" spans="1:105" ht="12" customHeight="1" x14ac:dyDescent="0.25">
      <c r="A202" s="63" t="s">
        <v>547</v>
      </c>
      <c r="B202" s="305">
        <f t="shared" ref="B202:W202" si="40">IF(B$113=0,0,B$113/B$72)</f>
        <v>5.8595546160886337E-2</v>
      </c>
      <c r="C202" s="305">
        <f t="shared" si="40"/>
        <v>5.8092487225098806E-2</v>
      </c>
      <c r="D202" s="305">
        <f t="shared" si="40"/>
        <v>6.1826393196931131E-2</v>
      </c>
      <c r="E202" s="305">
        <f t="shared" si="40"/>
        <v>6.2518965326073359E-2</v>
      </c>
      <c r="F202" s="305">
        <f t="shared" si="40"/>
        <v>6.2622279603148923E-2</v>
      </c>
      <c r="G202" s="305">
        <f t="shared" si="40"/>
        <v>6.2507371257707708E-2</v>
      </c>
      <c r="H202" s="305">
        <f t="shared" si="40"/>
        <v>6.1934844896392005E-2</v>
      </c>
      <c r="I202" s="305">
        <f t="shared" si="40"/>
        <v>6.3096418307867982E-2</v>
      </c>
      <c r="J202" s="305">
        <f t="shared" si="40"/>
        <v>6.2385389555532758E-2</v>
      </c>
      <c r="K202" s="305">
        <f t="shared" si="40"/>
        <v>5.1796592124399195E-2</v>
      </c>
      <c r="L202" s="305">
        <f t="shared" si="40"/>
        <v>4.8548579206532362E-2</v>
      </c>
      <c r="M202" s="305">
        <f t="shared" si="40"/>
        <v>5.060354254336303E-2</v>
      </c>
      <c r="N202" s="305">
        <f t="shared" si="40"/>
        <v>5.2739878138979686E-2</v>
      </c>
      <c r="O202" s="305">
        <f t="shared" si="40"/>
        <v>5.2263181211829164E-2</v>
      </c>
      <c r="P202" s="305">
        <f t="shared" si="40"/>
        <v>5.4547924236185437E-2</v>
      </c>
      <c r="Q202" s="305">
        <f t="shared" si="40"/>
        <v>5.4959317113554951E-2</v>
      </c>
      <c r="R202" s="305">
        <f t="shared" si="40"/>
        <v>5.4263593757327588E-2</v>
      </c>
      <c r="S202" s="305">
        <f t="shared" si="40"/>
        <v>5.4061167132714527E-2</v>
      </c>
      <c r="T202" s="305">
        <f t="shared" si="40"/>
        <v>5.4023476556453377E-2</v>
      </c>
      <c r="U202" s="305">
        <f t="shared" si="40"/>
        <v>5.3681044909624366E-2</v>
      </c>
      <c r="V202" s="305">
        <f t="shared" si="40"/>
        <v>5.5018634667275863E-2</v>
      </c>
      <c r="W202" s="305">
        <f t="shared" si="40"/>
        <v>5.3506096592261472E-2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1">SUM(B$205:B$210,B$214:B$215,B$217:B$219)</f>
        <v>1</v>
      </c>
      <c r="C204" s="234">
        <f t="shared" si="41"/>
        <v>1</v>
      </c>
      <c r="D204" s="234">
        <f t="shared" si="41"/>
        <v>0.99999999999999989</v>
      </c>
      <c r="E204" s="234">
        <f t="shared" si="41"/>
        <v>1</v>
      </c>
      <c r="F204" s="234">
        <f t="shared" si="41"/>
        <v>1.0000000000000002</v>
      </c>
      <c r="G204" s="234">
        <f t="shared" si="41"/>
        <v>1</v>
      </c>
      <c r="H204" s="234">
        <f t="shared" si="41"/>
        <v>0.99999999999999978</v>
      </c>
      <c r="I204" s="234">
        <f t="shared" si="41"/>
        <v>1.0000000000000002</v>
      </c>
      <c r="J204" s="234">
        <f t="shared" si="41"/>
        <v>1</v>
      </c>
      <c r="K204" s="234">
        <f t="shared" si="41"/>
        <v>1</v>
      </c>
      <c r="L204" s="234">
        <f t="shared" si="41"/>
        <v>1</v>
      </c>
      <c r="M204" s="234">
        <f t="shared" si="41"/>
        <v>0.99999999999999967</v>
      </c>
      <c r="N204" s="234">
        <f t="shared" si="41"/>
        <v>1.0000000000000002</v>
      </c>
      <c r="O204" s="234">
        <f t="shared" si="41"/>
        <v>1.0000000000000004</v>
      </c>
      <c r="P204" s="234">
        <f t="shared" si="41"/>
        <v>0.99999999999999989</v>
      </c>
      <c r="Q204" s="234">
        <f t="shared" si="41"/>
        <v>1</v>
      </c>
      <c r="R204" s="234">
        <f t="shared" si="41"/>
        <v>1</v>
      </c>
      <c r="S204" s="234">
        <f t="shared" si="41"/>
        <v>1</v>
      </c>
      <c r="T204" s="234">
        <f t="shared" si="41"/>
        <v>1.0000000000000002</v>
      </c>
      <c r="U204" s="234">
        <f t="shared" si="41"/>
        <v>1.0000000000000002</v>
      </c>
      <c r="V204" s="234">
        <f t="shared" si="41"/>
        <v>0.99999999999999989</v>
      </c>
      <c r="W204" s="234">
        <f t="shared" si="41"/>
        <v>1</v>
      </c>
      <c r="DA204" s="95"/>
    </row>
    <row r="205" spans="1:105" ht="12" customHeight="1" x14ac:dyDescent="0.25">
      <c r="A205" s="55" t="s">
        <v>92</v>
      </c>
      <c r="B205" s="301">
        <f t="shared" ref="B205:W205" si="42">IF(B$116=0,0,B$116/B$115)</f>
        <v>1.5942252124328195E-3</v>
      </c>
      <c r="C205" s="301">
        <f t="shared" si="42"/>
        <v>1.5937294686810908E-3</v>
      </c>
      <c r="D205" s="301">
        <f t="shared" si="42"/>
        <v>1.5909772533842994E-3</v>
      </c>
      <c r="E205" s="301">
        <f t="shared" si="42"/>
        <v>1.5890067707745822E-3</v>
      </c>
      <c r="F205" s="301">
        <f t="shared" si="42"/>
        <v>1.5892577660058366E-3</v>
      </c>
      <c r="G205" s="301">
        <f t="shared" si="42"/>
        <v>1.5898801534542028E-3</v>
      </c>
      <c r="H205" s="301">
        <f t="shared" si="42"/>
        <v>1.5872645284829396E-3</v>
      </c>
      <c r="I205" s="301">
        <f t="shared" si="42"/>
        <v>1.5881804635064943E-3</v>
      </c>
      <c r="J205" s="301">
        <f t="shared" si="42"/>
        <v>1.5875808021036362E-3</v>
      </c>
      <c r="K205" s="301">
        <f t="shared" si="42"/>
        <v>1.5943984255234872E-3</v>
      </c>
      <c r="L205" s="301">
        <f t="shared" si="42"/>
        <v>1.5877457896036533E-3</v>
      </c>
      <c r="M205" s="301">
        <f t="shared" si="42"/>
        <v>1.5875974095320802E-3</v>
      </c>
      <c r="N205" s="301">
        <f t="shared" si="42"/>
        <v>1.5882408037681053E-3</v>
      </c>
      <c r="O205" s="301">
        <f t="shared" si="42"/>
        <v>1.5878815313924975E-3</v>
      </c>
      <c r="P205" s="301">
        <f t="shared" si="42"/>
        <v>1.5888813300042452E-3</v>
      </c>
      <c r="Q205" s="301">
        <f t="shared" si="42"/>
        <v>1.5892044001031295E-3</v>
      </c>
      <c r="R205" s="301">
        <f t="shared" si="42"/>
        <v>1.5889730470846075E-3</v>
      </c>
      <c r="S205" s="301">
        <f t="shared" si="42"/>
        <v>1.592061311333857E-3</v>
      </c>
      <c r="T205" s="301">
        <f t="shared" si="42"/>
        <v>1.5914115097846633E-3</v>
      </c>
      <c r="U205" s="301">
        <f t="shared" si="42"/>
        <v>1.591842762056027E-3</v>
      </c>
      <c r="V205" s="301">
        <f t="shared" si="42"/>
        <v>1.5921858333950668E-3</v>
      </c>
      <c r="W205" s="301">
        <f t="shared" si="42"/>
        <v>1.5912697612690883E-3</v>
      </c>
      <c r="DA205" s="67"/>
    </row>
    <row r="206" spans="1:105" ht="12" customHeight="1" x14ac:dyDescent="0.25">
      <c r="A206" s="202" t="s">
        <v>93</v>
      </c>
      <c r="B206" s="235">
        <f t="shared" ref="B206:W206" si="43">IF(B$117=0,0,B$117/B$115)</f>
        <v>7.957429798578781E-4</v>
      </c>
      <c r="C206" s="235">
        <f t="shared" si="43"/>
        <v>7.9549553388401557E-4</v>
      </c>
      <c r="D206" s="235">
        <f t="shared" si="43"/>
        <v>7.9412179071121933E-4</v>
      </c>
      <c r="E206" s="235">
        <f t="shared" si="43"/>
        <v>7.931382422819343E-4</v>
      </c>
      <c r="F206" s="235">
        <f t="shared" si="43"/>
        <v>7.9326352426323233E-4</v>
      </c>
      <c r="G206" s="235">
        <f t="shared" si="43"/>
        <v>7.9357418328363102E-4</v>
      </c>
      <c r="H206" s="235">
        <f t="shared" si="43"/>
        <v>7.9226861792649572E-4</v>
      </c>
      <c r="I206" s="235">
        <f t="shared" si="43"/>
        <v>7.927257985427072E-4</v>
      </c>
      <c r="J206" s="235">
        <f t="shared" si="43"/>
        <v>7.9242648302072513E-4</v>
      </c>
      <c r="K206" s="235">
        <f t="shared" si="43"/>
        <v>7.9582943759286002E-4</v>
      </c>
      <c r="L206" s="235">
        <f t="shared" si="43"/>
        <v>7.9250883502712853E-4</v>
      </c>
      <c r="M206" s="235">
        <f t="shared" si="43"/>
        <v>7.9243477246721894E-4</v>
      </c>
      <c r="N206" s="235">
        <f t="shared" si="43"/>
        <v>7.9275591683415376E-4</v>
      </c>
      <c r="O206" s="235">
        <f t="shared" si="43"/>
        <v>7.9257658930344016E-4</v>
      </c>
      <c r="P206" s="235">
        <f t="shared" si="43"/>
        <v>7.9307562966509379E-4</v>
      </c>
      <c r="Q206" s="235">
        <f t="shared" si="43"/>
        <v>7.9323688715944563E-4</v>
      </c>
      <c r="R206" s="235">
        <f t="shared" si="43"/>
        <v>7.9312140940955068E-4</v>
      </c>
      <c r="S206" s="235">
        <f t="shared" si="43"/>
        <v>7.9466288835312849E-4</v>
      </c>
      <c r="T206" s="235">
        <f t="shared" si="43"/>
        <v>7.9433854583424272E-4</v>
      </c>
      <c r="U206" s="235">
        <f t="shared" si="43"/>
        <v>7.9455380147366514E-4</v>
      </c>
      <c r="V206" s="235">
        <f t="shared" si="43"/>
        <v>7.947250424046844E-4</v>
      </c>
      <c r="W206" s="235">
        <f t="shared" si="43"/>
        <v>7.9426779335504808E-4</v>
      </c>
      <c r="DA206" s="174"/>
    </row>
    <row r="207" spans="1:105" ht="12" customHeight="1" x14ac:dyDescent="0.25">
      <c r="A207" s="202" t="s">
        <v>94</v>
      </c>
      <c r="B207" s="235">
        <f t="shared" ref="B207:W207" si="44">IF(B$118=0,0,B$118/B$115)</f>
        <v>2.0228276279106089E-2</v>
      </c>
      <c r="C207" s="235">
        <f t="shared" si="44"/>
        <v>2.0221986050162646E-2</v>
      </c>
      <c r="D207" s="235">
        <f t="shared" si="44"/>
        <v>2.0187064653255291E-2</v>
      </c>
      <c r="E207" s="235">
        <f t="shared" si="44"/>
        <v>2.0162062246868988E-2</v>
      </c>
      <c r="F207" s="235">
        <f t="shared" si="44"/>
        <v>2.0165246991936975E-2</v>
      </c>
      <c r="G207" s="235">
        <f t="shared" si="44"/>
        <v>2.0173144135427128E-2</v>
      </c>
      <c r="H207" s="235">
        <f t="shared" si="44"/>
        <v>2.0139955860553154E-2</v>
      </c>
      <c r="I207" s="235">
        <f t="shared" si="44"/>
        <v>2.0151577673183946E-2</v>
      </c>
      <c r="J207" s="235">
        <f t="shared" si="44"/>
        <v>2.0143968888404768E-2</v>
      </c>
      <c r="K207" s="235">
        <f t="shared" si="44"/>
        <v>2.023047408793878E-2</v>
      </c>
      <c r="L207" s="235">
        <f t="shared" si="44"/>
        <v>2.014606232709017E-2</v>
      </c>
      <c r="M207" s="235">
        <f t="shared" si="44"/>
        <v>2.0144179611236296E-2</v>
      </c>
      <c r="N207" s="235">
        <f t="shared" si="44"/>
        <v>2.0152343298688483E-2</v>
      </c>
      <c r="O207" s="235">
        <f t="shared" si="44"/>
        <v>2.014778468249262E-2</v>
      </c>
      <c r="P207" s="235">
        <f t="shared" si="44"/>
        <v>2.0160470595614668E-2</v>
      </c>
      <c r="Q207" s="235">
        <f t="shared" si="44"/>
        <v>2.016456986036521E-2</v>
      </c>
      <c r="R207" s="235">
        <f t="shared" si="44"/>
        <v>2.0161634344893386E-2</v>
      </c>
      <c r="S207" s="235">
        <f t="shared" si="44"/>
        <v>2.0200819688325117E-2</v>
      </c>
      <c r="T207" s="235">
        <f t="shared" si="44"/>
        <v>2.0192574701882061E-2</v>
      </c>
      <c r="U207" s="235">
        <f t="shared" si="44"/>
        <v>2.0198046632712859E-2</v>
      </c>
      <c r="V207" s="235">
        <f t="shared" si="44"/>
        <v>2.0202399682567686E-2</v>
      </c>
      <c r="W207" s="235">
        <f t="shared" si="44"/>
        <v>2.0190776130317115E-2</v>
      </c>
      <c r="DA207" s="174"/>
    </row>
    <row r="208" spans="1:105" ht="12" customHeight="1" x14ac:dyDescent="0.25">
      <c r="A208" s="202" t="s">
        <v>95</v>
      </c>
      <c r="B208" s="235">
        <f t="shared" ref="B208:W208" si="45">IF(B$119=0,0,B$119/B$115)</f>
        <v>5.3140840414427331E-4</v>
      </c>
      <c r="C208" s="235">
        <f t="shared" si="45"/>
        <v>5.3124315622703048E-4</v>
      </c>
      <c r="D208" s="235">
        <f t="shared" si="45"/>
        <v>5.3032575112809993E-4</v>
      </c>
      <c r="E208" s="235">
        <f t="shared" si="45"/>
        <v>5.2966892359152754E-4</v>
      </c>
      <c r="F208" s="235">
        <f t="shared" si="45"/>
        <v>5.2975258866861221E-4</v>
      </c>
      <c r="G208" s="235">
        <f t="shared" si="45"/>
        <v>5.2996005115140104E-4</v>
      </c>
      <c r="H208" s="235">
        <f t="shared" si="45"/>
        <v>5.2908817616097994E-4</v>
      </c>
      <c r="I208" s="235">
        <f t="shared" si="45"/>
        <v>5.2939348783549831E-4</v>
      </c>
      <c r="J208" s="235">
        <f t="shared" si="45"/>
        <v>5.2919360070121215E-4</v>
      </c>
      <c r="K208" s="235">
        <f t="shared" si="45"/>
        <v>5.3146614184116248E-4</v>
      </c>
      <c r="L208" s="235">
        <f t="shared" si="45"/>
        <v>5.2924859653455131E-4</v>
      </c>
      <c r="M208" s="235">
        <f t="shared" si="45"/>
        <v>5.2919913651069375E-4</v>
      </c>
      <c r="N208" s="235">
        <f t="shared" si="45"/>
        <v>5.2941360125603515E-4</v>
      </c>
      <c r="O208" s="235">
        <f t="shared" si="45"/>
        <v>5.2929384379749923E-4</v>
      </c>
      <c r="P208" s="235">
        <f t="shared" si="45"/>
        <v>5.2962711000141517E-4</v>
      </c>
      <c r="Q208" s="235">
        <f t="shared" si="45"/>
        <v>5.2973480003437655E-4</v>
      </c>
      <c r="R208" s="235">
        <f t="shared" si="45"/>
        <v>5.2965768236153587E-4</v>
      </c>
      <c r="S208" s="235">
        <f t="shared" si="45"/>
        <v>5.3068710377795244E-4</v>
      </c>
      <c r="T208" s="235">
        <f t="shared" si="45"/>
        <v>5.3047050326155473E-4</v>
      </c>
      <c r="U208" s="235">
        <f t="shared" si="45"/>
        <v>5.3061425401867588E-4</v>
      </c>
      <c r="V208" s="235">
        <f t="shared" si="45"/>
        <v>5.3072861113168904E-4</v>
      </c>
      <c r="W208" s="235">
        <f t="shared" si="45"/>
        <v>5.3042325375636295E-4</v>
      </c>
      <c r="DA208" s="174"/>
    </row>
    <row r="209" spans="1:105" ht="12" customHeight="1" x14ac:dyDescent="0.25">
      <c r="A209" s="56" t="s">
        <v>96</v>
      </c>
      <c r="B209" s="302">
        <f t="shared" ref="B209:W209" si="46">IF(B$120=0,0,B$120/B$115)</f>
        <v>2.5155921706008339E-3</v>
      </c>
      <c r="C209" s="302">
        <f t="shared" si="46"/>
        <v>2.5316357323911898E-3</v>
      </c>
      <c r="D209" s="302">
        <f t="shared" si="46"/>
        <v>2.5183359816582226E-3</v>
      </c>
      <c r="E209" s="302">
        <f t="shared" si="46"/>
        <v>2.5179240115559484E-3</v>
      </c>
      <c r="F209" s="302">
        <f t="shared" si="46"/>
        <v>2.5430174385896276E-3</v>
      </c>
      <c r="G209" s="302">
        <f t="shared" si="46"/>
        <v>2.552887406380358E-3</v>
      </c>
      <c r="H209" s="302">
        <f t="shared" si="46"/>
        <v>2.5824059165839479E-3</v>
      </c>
      <c r="I209" s="302">
        <f t="shared" si="46"/>
        <v>2.5417244137552826E-3</v>
      </c>
      <c r="J209" s="302">
        <f t="shared" si="46"/>
        <v>2.5316393549447884E-3</v>
      </c>
      <c r="K209" s="302">
        <f t="shared" si="46"/>
        <v>2.562061674854333E-3</v>
      </c>
      <c r="L209" s="302">
        <f t="shared" si="46"/>
        <v>2.5670606088181308E-3</v>
      </c>
      <c r="M209" s="302">
        <f t="shared" si="46"/>
        <v>2.5743824105683931E-3</v>
      </c>
      <c r="N209" s="302">
        <f t="shared" si="46"/>
        <v>2.5907687504288092E-3</v>
      </c>
      <c r="O209" s="302">
        <f t="shared" si="46"/>
        <v>2.6051603210776927E-3</v>
      </c>
      <c r="P209" s="302">
        <f t="shared" si="46"/>
        <v>3.1034659616016023E-3</v>
      </c>
      <c r="Q209" s="302">
        <f t="shared" si="46"/>
        <v>3.2087871042003366E-3</v>
      </c>
      <c r="R209" s="302">
        <f t="shared" si="46"/>
        <v>3.307225419824244E-3</v>
      </c>
      <c r="S209" s="302">
        <f t="shared" si="46"/>
        <v>3.3922291843692513E-3</v>
      </c>
      <c r="T209" s="302">
        <f t="shared" si="46"/>
        <v>3.5476107893488533E-3</v>
      </c>
      <c r="U209" s="302">
        <f t="shared" si="46"/>
        <v>3.7128250487295862E-3</v>
      </c>
      <c r="V209" s="302">
        <f t="shared" si="46"/>
        <v>3.8635500955273325E-3</v>
      </c>
      <c r="W209" s="302">
        <f t="shared" si="46"/>
        <v>3.8752119102281341E-3</v>
      </c>
      <c r="DA209" s="68"/>
    </row>
    <row r="210" spans="1:105" ht="12" customHeight="1" x14ac:dyDescent="0.25">
      <c r="A210" s="203" t="s">
        <v>604</v>
      </c>
      <c r="B210" s="303">
        <f t="shared" ref="B210:W210" si="47">IF(B$126=0,0,B$126/B$115)</f>
        <v>0.56359931781900174</v>
      </c>
      <c r="C210" s="303">
        <f t="shared" si="47"/>
        <v>0.56216684901801128</v>
      </c>
      <c r="D210" s="303">
        <f t="shared" si="47"/>
        <v>0.56124392757100205</v>
      </c>
      <c r="E210" s="303">
        <f t="shared" si="47"/>
        <v>0.5570733190646654</v>
      </c>
      <c r="F210" s="303">
        <f t="shared" si="47"/>
        <v>0.5591281408221791</v>
      </c>
      <c r="G210" s="303">
        <f t="shared" si="47"/>
        <v>0.55836032825394288</v>
      </c>
      <c r="H210" s="303">
        <f t="shared" si="47"/>
        <v>0.5602421401736819</v>
      </c>
      <c r="I210" s="303">
        <f t="shared" si="47"/>
        <v>0.55486992497153531</v>
      </c>
      <c r="J210" s="303">
        <f t="shared" si="47"/>
        <v>0.55409920612205599</v>
      </c>
      <c r="K210" s="303">
        <f t="shared" si="47"/>
        <v>0.55109842158329125</v>
      </c>
      <c r="L210" s="303">
        <f t="shared" si="47"/>
        <v>0.54968871871021174</v>
      </c>
      <c r="M210" s="303">
        <f t="shared" si="47"/>
        <v>0.55242482957954364</v>
      </c>
      <c r="N210" s="303">
        <f t="shared" si="47"/>
        <v>0.55372985847376965</v>
      </c>
      <c r="O210" s="303">
        <f t="shared" si="47"/>
        <v>0.55419601868170043</v>
      </c>
      <c r="P210" s="303">
        <f t="shared" si="47"/>
        <v>0.55582424287856391</v>
      </c>
      <c r="Q210" s="303">
        <f t="shared" si="47"/>
        <v>0.5551069051232248</v>
      </c>
      <c r="R210" s="303">
        <f t="shared" si="47"/>
        <v>0.55454666915197892</v>
      </c>
      <c r="S210" s="303">
        <f t="shared" si="47"/>
        <v>0.55498382349605435</v>
      </c>
      <c r="T210" s="303">
        <f t="shared" si="47"/>
        <v>0.55500984085643923</v>
      </c>
      <c r="U210" s="303">
        <f t="shared" si="47"/>
        <v>0.55499095062354209</v>
      </c>
      <c r="V210" s="303">
        <f t="shared" si="47"/>
        <v>0.55294025830399585</v>
      </c>
      <c r="W210" s="303">
        <f t="shared" si="47"/>
        <v>0.5547675460538144</v>
      </c>
      <c r="DA210" s="175"/>
    </row>
    <row r="211" spans="1:105" ht="12" customHeight="1" x14ac:dyDescent="0.25">
      <c r="A211" s="62" t="s">
        <v>606</v>
      </c>
      <c r="B211" s="304">
        <f t="shared" ref="B211:W211" si="48">IF(B$127=0,0,B$127/B$115)</f>
        <v>0.29119692827195248</v>
      </c>
      <c r="C211" s="304">
        <f t="shared" si="48"/>
        <v>0.27940529702377304</v>
      </c>
      <c r="D211" s="304">
        <f t="shared" si="48"/>
        <v>0.27646382645748624</v>
      </c>
      <c r="E211" s="304">
        <f t="shared" si="48"/>
        <v>0.25685318822626563</v>
      </c>
      <c r="F211" s="304">
        <f t="shared" si="48"/>
        <v>0.25192054159050792</v>
      </c>
      <c r="G211" s="304">
        <f t="shared" si="48"/>
        <v>0.25470739498582018</v>
      </c>
      <c r="H211" s="304">
        <f t="shared" si="48"/>
        <v>0.2396138759589776</v>
      </c>
      <c r="I211" s="304">
        <f t="shared" si="48"/>
        <v>0.24125732698403868</v>
      </c>
      <c r="J211" s="304">
        <f t="shared" si="48"/>
        <v>0.24267202851916575</v>
      </c>
      <c r="K211" s="304">
        <f t="shared" si="48"/>
        <v>0.25385921589152566</v>
      </c>
      <c r="L211" s="304">
        <f t="shared" si="48"/>
        <v>0.2459000527916167</v>
      </c>
      <c r="M211" s="304">
        <f t="shared" si="48"/>
        <v>0.24117434677214164</v>
      </c>
      <c r="N211" s="304">
        <f t="shared" si="48"/>
        <v>0.23147837913888158</v>
      </c>
      <c r="O211" s="304">
        <f t="shared" si="48"/>
        <v>0.23542541218171564</v>
      </c>
      <c r="P211" s="304">
        <f t="shared" si="48"/>
        <v>0.22482843752960605</v>
      </c>
      <c r="Q211" s="304">
        <f t="shared" si="48"/>
        <v>0.22817568898994253</v>
      </c>
      <c r="R211" s="304">
        <f t="shared" si="48"/>
        <v>0.23958395343398231</v>
      </c>
      <c r="S211" s="304">
        <f t="shared" si="48"/>
        <v>0.23530579789699779</v>
      </c>
      <c r="T211" s="304">
        <f t="shared" si="48"/>
        <v>0.2492093414627399</v>
      </c>
      <c r="U211" s="304">
        <f t="shared" si="48"/>
        <v>0.25548783727518315</v>
      </c>
      <c r="V211" s="304">
        <f t="shared" si="48"/>
        <v>0.24487412665201819</v>
      </c>
      <c r="W211" s="304">
        <f t="shared" si="48"/>
        <v>0.25977403982262331</v>
      </c>
      <c r="DA211" s="72"/>
    </row>
    <row r="212" spans="1:105" ht="12" customHeight="1" x14ac:dyDescent="0.25">
      <c r="A212" s="62" t="s">
        <v>613</v>
      </c>
      <c r="B212" s="304">
        <f t="shared" ref="B212:W212" si="49">IF(B$133=0,0,B$133/B$115)</f>
        <v>0.27240238954704926</v>
      </c>
      <c r="C212" s="304">
        <f t="shared" si="49"/>
        <v>0.28276155199423797</v>
      </c>
      <c r="D212" s="304">
        <f t="shared" si="49"/>
        <v>0.28478010111351582</v>
      </c>
      <c r="E212" s="304">
        <f t="shared" si="49"/>
        <v>0.30022013083839999</v>
      </c>
      <c r="F212" s="304">
        <f t="shared" si="49"/>
        <v>0.3072075992316709</v>
      </c>
      <c r="G212" s="304">
        <f t="shared" si="49"/>
        <v>0.30365293326812265</v>
      </c>
      <c r="H212" s="304">
        <f t="shared" si="49"/>
        <v>0.32062826421470436</v>
      </c>
      <c r="I212" s="304">
        <f t="shared" si="49"/>
        <v>0.31361259798749663</v>
      </c>
      <c r="J212" s="304">
        <f t="shared" si="49"/>
        <v>0.31142717760289051</v>
      </c>
      <c r="K212" s="304">
        <f t="shared" si="49"/>
        <v>0.29723920569176537</v>
      </c>
      <c r="L212" s="304">
        <f t="shared" si="49"/>
        <v>0.30378866591859505</v>
      </c>
      <c r="M212" s="304">
        <f t="shared" si="49"/>
        <v>0.31125048280740225</v>
      </c>
      <c r="N212" s="304">
        <f t="shared" si="49"/>
        <v>0.32225147933488801</v>
      </c>
      <c r="O212" s="304">
        <f t="shared" si="49"/>
        <v>0.31877060649998462</v>
      </c>
      <c r="P212" s="304">
        <f t="shared" si="49"/>
        <v>0.33099580534895784</v>
      </c>
      <c r="Q212" s="304">
        <f t="shared" si="49"/>
        <v>0.32693121613328235</v>
      </c>
      <c r="R212" s="304">
        <f t="shared" si="49"/>
        <v>0.31496271571799639</v>
      </c>
      <c r="S212" s="304">
        <f t="shared" si="49"/>
        <v>0.31967802559905656</v>
      </c>
      <c r="T212" s="304">
        <f t="shared" si="49"/>
        <v>0.30580049939369941</v>
      </c>
      <c r="U212" s="304">
        <f t="shared" si="49"/>
        <v>0.29950311334835883</v>
      </c>
      <c r="V212" s="304">
        <f t="shared" si="49"/>
        <v>0.30806613165197766</v>
      </c>
      <c r="W212" s="304">
        <f t="shared" si="49"/>
        <v>0.29499350623119108</v>
      </c>
      <c r="DA212" s="72"/>
    </row>
    <row r="213" spans="1:105" ht="12" customHeight="1" x14ac:dyDescent="0.25">
      <c r="A213" s="203" t="s">
        <v>615</v>
      </c>
      <c r="B213" s="303">
        <f t="shared" ref="B213:W213" si="50">IF(B$134=0,0,B$134/B$115)</f>
        <v>0.28018835437954309</v>
      </c>
      <c r="C213" s="303">
        <f t="shared" si="50"/>
        <v>0.27992097412982253</v>
      </c>
      <c r="D213" s="303">
        <f t="shared" si="50"/>
        <v>0.27825232361560631</v>
      </c>
      <c r="E213" s="303">
        <f t="shared" si="50"/>
        <v>0.27793180562937031</v>
      </c>
      <c r="F213" s="303">
        <f t="shared" si="50"/>
        <v>0.28027932239535547</v>
      </c>
      <c r="G213" s="303">
        <f t="shared" si="50"/>
        <v>0.27920704661559481</v>
      </c>
      <c r="H213" s="303">
        <f t="shared" si="50"/>
        <v>0.28255921250119909</v>
      </c>
      <c r="I213" s="303">
        <f t="shared" si="50"/>
        <v>0.27806171038192068</v>
      </c>
      <c r="J213" s="303">
        <f t="shared" si="50"/>
        <v>0.27786240509244364</v>
      </c>
      <c r="K213" s="303">
        <f t="shared" si="50"/>
        <v>0.27951072729571236</v>
      </c>
      <c r="L213" s="303">
        <f t="shared" si="50"/>
        <v>0.27898427735717302</v>
      </c>
      <c r="M213" s="303">
        <f t="shared" si="50"/>
        <v>0.27966336880955561</v>
      </c>
      <c r="N213" s="303">
        <f t="shared" si="50"/>
        <v>0.2804112803627774</v>
      </c>
      <c r="O213" s="303">
        <f t="shared" si="50"/>
        <v>0.28104525347323805</v>
      </c>
      <c r="P213" s="303">
        <f t="shared" si="50"/>
        <v>0.2823183024758818</v>
      </c>
      <c r="Q213" s="303">
        <f t="shared" si="50"/>
        <v>0.28200182229005166</v>
      </c>
      <c r="R213" s="303">
        <f t="shared" si="50"/>
        <v>0.28081996190504938</v>
      </c>
      <c r="S213" s="303">
        <f t="shared" si="50"/>
        <v>0.28252395752960824</v>
      </c>
      <c r="T213" s="303">
        <f t="shared" si="50"/>
        <v>0.28161271811480898</v>
      </c>
      <c r="U213" s="303">
        <f t="shared" si="50"/>
        <v>0.28110674331086444</v>
      </c>
      <c r="V213" s="303">
        <f t="shared" si="50"/>
        <v>0.28046577269922751</v>
      </c>
      <c r="W213" s="303">
        <f t="shared" si="50"/>
        <v>0.28151878469213965</v>
      </c>
      <c r="DA213" s="175"/>
    </row>
    <row r="214" spans="1:105" ht="12" customHeight="1" x14ac:dyDescent="0.25">
      <c r="A214" s="62" t="s">
        <v>617</v>
      </c>
      <c r="B214" s="304">
        <f t="shared" ref="B214:W214" si="51">IF(B$135=0,0,B$135/B$115)</f>
        <v>0.12763111202918373</v>
      </c>
      <c r="C214" s="304">
        <f t="shared" si="51"/>
        <v>0.12194421532704551</v>
      </c>
      <c r="D214" s="304">
        <f t="shared" si="51"/>
        <v>0.11868803337612645</v>
      </c>
      <c r="E214" s="304">
        <f t="shared" si="51"/>
        <v>0.11301614447050068</v>
      </c>
      <c r="F214" s="304">
        <f t="shared" si="51"/>
        <v>0.11259674856695863</v>
      </c>
      <c r="G214" s="304">
        <f t="shared" si="51"/>
        <v>0.11185571077190118</v>
      </c>
      <c r="H214" s="304">
        <f t="shared" si="51"/>
        <v>0.10962128740930896</v>
      </c>
      <c r="I214" s="304">
        <f t="shared" si="51"/>
        <v>0.10715349901591735</v>
      </c>
      <c r="J214" s="304">
        <f t="shared" si="51"/>
        <v>0.11002741230783447</v>
      </c>
      <c r="K214" s="304">
        <f t="shared" si="51"/>
        <v>0.121123164384332</v>
      </c>
      <c r="L214" s="304">
        <f t="shared" si="51"/>
        <v>0.11644502259902069</v>
      </c>
      <c r="M214" s="304">
        <f t="shared" si="51"/>
        <v>0.11368447149348841</v>
      </c>
      <c r="N214" s="304">
        <f t="shared" si="51"/>
        <v>0.10846214620439318</v>
      </c>
      <c r="O214" s="304">
        <f t="shared" si="51"/>
        <v>0.11189509712861599</v>
      </c>
      <c r="P214" s="304">
        <f t="shared" si="51"/>
        <v>0.10721042235859542</v>
      </c>
      <c r="Q214" s="304">
        <f t="shared" si="51"/>
        <v>0.10902220099979909</v>
      </c>
      <c r="R214" s="304">
        <f t="shared" si="51"/>
        <v>0.11411029664618577</v>
      </c>
      <c r="S214" s="304">
        <f t="shared" si="51"/>
        <v>0.11505212202627493</v>
      </c>
      <c r="T214" s="304">
        <f t="shared" si="51"/>
        <v>0.12030075817484316</v>
      </c>
      <c r="U214" s="304">
        <f t="shared" si="51"/>
        <v>0.12275708695305751</v>
      </c>
      <c r="V214" s="304">
        <f t="shared" si="51"/>
        <v>0.11808504898671957</v>
      </c>
      <c r="W214" s="304">
        <f t="shared" si="51"/>
        <v>0.12627326826344509</v>
      </c>
      <c r="DA214" s="72"/>
    </row>
    <row r="215" spans="1:105" ht="12" customHeight="1" x14ac:dyDescent="0.25">
      <c r="A215" s="62" t="s">
        <v>623</v>
      </c>
      <c r="B215" s="304">
        <f t="shared" ref="B215:W215" si="52">IF(B$140=0,0,B$140/B$115)</f>
        <v>0.1525572423503595</v>
      </c>
      <c r="C215" s="304">
        <f t="shared" si="52"/>
        <v>0.15797675880277687</v>
      </c>
      <c r="D215" s="304">
        <f t="shared" si="52"/>
        <v>0.15956429023947988</v>
      </c>
      <c r="E215" s="304">
        <f t="shared" si="52"/>
        <v>0.16491566115886958</v>
      </c>
      <c r="F215" s="304">
        <f t="shared" si="52"/>
        <v>0.16768257382839674</v>
      </c>
      <c r="G215" s="304">
        <f t="shared" si="52"/>
        <v>0.16735133584369358</v>
      </c>
      <c r="H215" s="304">
        <f t="shared" si="52"/>
        <v>0.17293792509189024</v>
      </c>
      <c r="I215" s="304">
        <f t="shared" si="52"/>
        <v>0.17090821136600329</v>
      </c>
      <c r="J215" s="304">
        <f t="shared" si="52"/>
        <v>0.16783499278460917</v>
      </c>
      <c r="K215" s="304">
        <f t="shared" si="52"/>
        <v>0.15838756291138029</v>
      </c>
      <c r="L215" s="304">
        <f t="shared" si="52"/>
        <v>0.16253925475815229</v>
      </c>
      <c r="M215" s="304">
        <f t="shared" si="52"/>
        <v>0.16597889731606727</v>
      </c>
      <c r="N215" s="304">
        <f t="shared" si="52"/>
        <v>0.17194913415838417</v>
      </c>
      <c r="O215" s="304">
        <f t="shared" si="52"/>
        <v>0.16915015634462199</v>
      </c>
      <c r="P215" s="304">
        <f t="shared" si="52"/>
        <v>0.17510788011728645</v>
      </c>
      <c r="Q215" s="304">
        <f t="shared" si="52"/>
        <v>0.17297962129025246</v>
      </c>
      <c r="R215" s="304">
        <f t="shared" si="52"/>
        <v>0.16670966525886349</v>
      </c>
      <c r="S215" s="304">
        <f t="shared" si="52"/>
        <v>0.16747183550333333</v>
      </c>
      <c r="T215" s="304">
        <f t="shared" si="52"/>
        <v>0.16131195993996592</v>
      </c>
      <c r="U215" s="304">
        <f t="shared" si="52"/>
        <v>0.15834965635780676</v>
      </c>
      <c r="V215" s="304">
        <f t="shared" si="52"/>
        <v>0.16238072371250806</v>
      </c>
      <c r="W215" s="304">
        <f t="shared" si="52"/>
        <v>0.1552455164286945</v>
      </c>
      <c r="DA215" s="72"/>
    </row>
    <row r="216" spans="1:105" ht="12" customHeight="1" x14ac:dyDescent="0.25">
      <c r="A216" s="203" t="s">
        <v>625</v>
      </c>
      <c r="B216" s="303">
        <f t="shared" ref="B216:W216" si="53">IF(B$141=0,0,B$141/B$115)</f>
        <v>0.13054708275531313</v>
      </c>
      <c r="C216" s="303">
        <f t="shared" si="53"/>
        <v>0.13223808691082037</v>
      </c>
      <c r="D216" s="303">
        <f t="shared" si="53"/>
        <v>0.13488292338325431</v>
      </c>
      <c r="E216" s="303">
        <f t="shared" si="53"/>
        <v>0.13940307511089131</v>
      </c>
      <c r="F216" s="303">
        <f t="shared" si="53"/>
        <v>0.13497199847300143</v>
      </c>
      <c r="G216" s="303">
        <f t="shared" si="53"/>
        <v>0.13679317920076578</v>
      </c>
      <c r="H216" s="303">
        <f t="shared" si="53"/>
        <v>0.13156766422541127</v>
      </c>
      <c r="I216" s="303">
        <f t="shared" si="53"/>
        <v>0.1414647628097202</v>
      </c>
      <c r="J216" s="303">
        <f t="shared" si="53"/>
        <v>0.14245357965632524</v>
      </c>
      <c r="K216" s="303">
        <f t="shared" si="53"/>
        <v>0.14367662135324596</v>
      </c>
      <c r="L216" s="303">
        <f t="shared" si="53"/>
        <v>0.14570437777554163</v>
      </c>
      <c r="M216" s="303">
        <f t="shared" si="53"/>
        <v>0.14228400827058554</v>
      </c>
      <c r="N216" s="303">
        <f t="shared" si="53"/>
        <v>0.14020533879247746</v>
      </c>
      <c r="O216" s="303">
        <f t="shared" si="53"/>
        <v>0.13909603087699812</v>
      </c>
      <c r="P216" s="303">
        <f t="shared" si="53"/>
        <v>0.13568193401866724</v>
      </c>
      <c r="Q216" s="303">
        <f t="shared" si="53"/>
        <v>0.13660573953486116</v>
      </c>
      <c r="R216" s="303">
        <f t="shared" si="53"/>
        <v>0.13825275703939857</v>
      </c>
      <c r="S216" s="303">
        <f t="shared" si="53"/>
        <v>0.13598175879817806</v>
      </c>
      <c r="T216" s="303">
        <f t="shared" si="53"/>
        <v>0.13672103497864038</v>
      </c>
      <c r="U216" s="303">
        <f t="shared" si="53"/>
        <v>0.13707442356660313</v>
      </c>
      <c r="V216" s="303">
        <f t="shared" si="53"/>
        <v>0.13961037973174995</v>
      </c>
      <c r="W216" s="303">
        <f t="shared" si="53"/>
        <v>0.13673172040512027</v>
      </c>
      <c r="DA216" s="175"/>
    </row>
    <row r="217" spans="1:105" ht="12" customHeight="1" x14ac:dyDescent="0.25">
      <c r="A217" s="62" t="s">
        <v>626</v>
      </c>
      <c r="B217" s="304">
        <f t="shared" ref="B217:W217" si="54">IF(B$142=0,0,B$142/B$115)</f>
        <v>1.4087833077778486E-2</v>
      </c>
      <c r="C217" s="304">
        <f t="shared" si="54"/>
        <v>1.3457840470075788E-2</v>
      </c>
      <c r="D217" s="304">
        <f t="shared" si="54"/>
        <v>1.3701193833167542E-2</v>
      </c>
      <c r="E217" s="304">
        <f t="shared" si="54"/>
        <v>1.3677445625820463E-2</v>
      </c>
      <c r="F217" s="304">
        <f t="shared" si="54"/>
        <v>1.3827916034982722E-2</v>
      </c>
      <c r="G217" s="304">
        <f t="shared" si="54"/>
        <v>1.3579335659278201E-2</v>
      </c>
      <c r="H217" s="304">
        <f t="shared" si="54"/>
        <v>1.3646404956936186E-2</v>
      </c>
      <c r="I217" s="304">
        <f t="shared" si="54"/>
        <v>1.3463510442023296E-2</v>
      </c>
      <c r="J217" s="304">
        <f t="shared" si="54"/>
        <v>1.3754108359485135E-2</v>
      </c>
      <c r="K217" s="304">
        <f t="shared" si="54"/>
        <v>1.530567412942949E-2</v>
      </c>
      <c r="L217" s="304">
        <f t="shared" si="54"/>
        <v>1.5009967128291068E-2</v>
      </c>
      <c r="M217" s="304">
        <f t="shared" si="54"/>
        <v>1.4593655932899866E-2</v>
      </c>
      <c r="N217" s="304">
        <f t="shared" si="54"/>
        <v>1.3978373930685439E-2</v>
      </c>
      <c r="O217" s="304">
        <f t="shared" si="54"/>
        <v>1.4696461960936956E-2</v>
      </c>
      <c r="P217" s="304">
        <f t="shared" si="54"/>
        <v>1.3659491277106138E-2</v>
      </c>
      <c r="Q217" s="304">
        <f t="shared" si="54"/>
        <v>1.3825408803798702E-2</v>
      </c>
      <c r="R217" s="304">
        <f t="shared" si="54"/>
        <v>1.4540665584417307E-2</v>
      </c>
      <c r="S217" s="304">
        <f t="shared" si="54"/>
        <v>1.4244001000150788E-2</v>
      </c>
      <c r="T217" s="304">
        <f t="shared" si="54"/>
        <v>1.5004991690967534E-2</v>
      </c>
      <c r="U217" s="304">
        <f t="shared" si="54"/>
        <v>1.5481866610382139E-2</v>
      </c>
      <c r="V217" s="304">
        <f t="shared" si="54"/>
        <v>1.5040584719330771E-2</v>
      </c>
      <c r="W217" s="304">
        <f t="shared" si="54"/>
        <v>1.6136536276144808E-2</v>
      </c>
      <c r="DA217" s="72"/>
    </row>
    <row r="218" spans="1:105" ht="12" customHeight="1" x14ac:dyDescent="0.25">
      <c r="A218" s="62" t="s">
        <v>631</v>
      </c>
      <c r="B218" s="304">
        <f t="shared" ref="B218:W218" si="55">IF(B$146=0,0,B$146/B$115)</f>
        <v>9.4792643437238908E-2</v>
      </c>
      <c r="C218" s="304">
        <f t="shared" si="55"/>
        <v>9.6514698794755924E-2</v>
      </c>
      <c r="D218" s="304">
        <f t="shared" si="55"/>
        <v>9.8468025489126587E-2</v>
      </c>
      <c r="E218" s="304">
        <f t="shared" si="55"/>
        <v>0.10242161257456212</v>
      </c>
      <c r="F218" s="304">
        <f t="shared" si="55"/>
        <v>9.7578931272134878E-2</v>
      </c>
      <c r="G218" s="304">
        <f t="shared" si="55"/>
        <v>9.9597899668054213E-2</v>
      </c>
      <c r="H218" s="304">
        <f t="shared" si="55"/>
        <v>9.3317361063395207E-2</v>
      </c>
      <c r="I218" s="304">
        <f t="shared" si="55"/>
        <v>0.10378230325948022</v>
      </c>
      <c r="J218" s="304">
        <f t="shared" si="55"/>
        <v>0.10473989844565831</v>
      </c>
      <c r="K218" s="304">
        <f t="shared" si="55"/>
        <v>0.10792841154725331</v>
      </c>
      <c r="L218" s="304">
        <f t="shared" si="55"/>
        <v>0.10767278573818254</v>
      </c>
      <c r="M218" s="304">
        <f t="shared" si="55"/>
        <v>0.10428694515583789</v>
      </c>
      <c r="N218" s="304">
        <f t="shared" si="55"/>
        <v>0.10211279278602281</v>
      </c>
      <c r="O218" s="304">
        <f t="shared" si="55"/>
        <v>0.10079154682956919</v>
      </c>
      <c r="P218" s="304">
        <f t="shared" si="55"/>
        <v>9.7533315048794283E-2</v>
      </c>
      <c r="Q218" s="304">
        <f t="shared" si="55"/>
        <v>9.8697240614218432E-2</v>
      </c>
      <c r="R218" s="304">
        <f t="shared" si="55"/>
        <v>0.10051571810018971</v>
      </c>
      <c r="S218" s="304">
        <f t="shared" si="55"/>
        <v>9.884774849835154E-2</v>
      </c>
      <c r="T218" s="304">
        <f t="shared" si="55"/>
        <v>9.9488660297951323E-2</v>
      </c>
      <c r="U218" s="304">
        <f t="shared" si="55"/>
        <v>0.10002512574927004</v>
      </c>
      <c r="V218" s="304">
        <f t="shared" si="55"/>
        <v>0.10269208081563118</v>
      </c>
      <c r="W218" s="304">
        <f t="shared" si="55"/>
        <v>9.9530165179616575E-2</v>
      </c>
      <c r="DA218" s="72"/>
    </row>
    <row r="219" spans="1:105" ht="12" customHeight="1" x14ac:dyDescent="0.25">
      <c r="A219" s="63" t="s">
        <v>643</v>
      </c>
      <c r="B219" s="305">
        <f t="shared" ref="B219:W219" si="56">IF(B$157=0,0,B$157/B$115)</f>
        <v>2.1666606240295712E-2</v>
      </c>
      <c r="C219" s="305">
        <f t="shared" si="56"/>
        <v>2.2265547645988679E-2</v>
      </c>
      <c r="D219" s="305">
        <f t="shared" si="56"/>
        <v>2.2713704060960179E-2</v>
      </c>
      <c r="E219" s="305">
        <f t="shared" si="56"/>
        <v>2.3304016910508724E-2</v>
      </c>
      <c r="F219" s="305">
        <f t="shared" si="56"/>
        <v>2.356515116588383E-2</v>
      </c>
      <c r="G219" s="305">
        <f t="shared" si="56"/>
        <v>2.3615943873433368E-2</v>
      </c>
      <c r="H219" s="305">
        <f t="shared" si="56"/>
        <v>2.4603898205079865E-2</v>
      </c>
      <c r="I219" s="305">
        <f t="shared" si="56"/>
        <v>2.4218949108216682E-2</v>
      </c>
      <c r="J219" s="305">
        <f t="shared" si="56"/>
        <v>2.3959572851181769E-2</v>
      </c>
      <c r="K219" s="305">
        <f t="shared" si="56"/>
        <v>2.0442535676563154E-2</v>
      </c>
      <c r="L219" s="305">
        <f t="shared" si="56"/>
        <v>2.3021624909068009E-2</v>
      </c>
      <c r="M219" s="305">
        <f t="shared" si="56"/>
        <v>2.3403407181847819E-2</v>
      </c>
      <c r="N219" s="305">
        <f t="shared" si="56"/>
        <v>2.4114172075769217E-2</v>
      </c>
      <c r="O219" s="305">
        <f t="shared" si="56"/>
        <v>2.3608022086492007E-2</v>
      </c>
      <c r="P219" s="305">
        <f t="shared" si="56"/>
        <v>2.4489127692766809E-2</v>
      </c>
      <c r="Q219" s="305">
        <f t="shared" si="56"/>
        <v>2.4083090116844015E-2</v>
      </c>
      <c r="R219" s="305">
        <f t="shared" si="56"/>
        <v>2.3196373354791543E-2</v>
      </c>
      <c r="S219" s="305">
        <f t="shared" si="56"/>
        <v>2.2890009299675742E-2</v>
      </c>
      <c r="T219" s="305">
        <f t="shared" si="56"/>
        <v>2.2227382989721527E-2</v>
      </c>
      <c r="U219" s="305">
        <f t="shared" si="56"/>
        <v>2.1567431206950944E-2</v>
      </c>
      <c r="V219" s="305">
        <f t="shared" si="56"/>
        <v>2.1877714196787992E-2</v>
      </c>
      <c r="W219" s="305">
        <f t="shared" si="56"/>
        <v>2.1065018949358881E-2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DA220" s="94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254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274">
        <f t="shared" ref="B224:W224" si="57">SUM(B$225:B$231)</f>
        <v>371.57695583727326</v>
      </c>
      <c r="C224" s="274">
        <f t="shared" si="57"/>
        <v>383.66462478877094</v>
      </c>
      <c r="D224" s="274">
        <f t="shared" si="57"/>
        <v>381.32403272531468</v>
      </c>
      <c r="E224" s="274">
        <f t="shared" si="57"/>
        <v>370.53214989371526</v>
      </c>
      <c r="F224" s="274">
        <f t="shared" si="57"/>
        <v>364.48597858417179</v>
      </c>
      <c r="G224" s="274">
        <f t="shared" si="57"/>
        <v>310.70001053452734</v>
      </c>
      <c r="H224" s="274">
        <f t="shared" si="57"/>
        <v>315.68999671642882</v>
      </c>
      <c r="I224" s="274">
        <f t="shared" si="57"/>
        <v>304.19070504974991</v>
      </c>
      <c r="J224" s="274">
        <f t="shared" si="57"/>
        <v>290.01278463684571</v>
      </c>
      <c r="K224" s="274">
        <f t="shared" si="57"/>
        <v>312.42870171717664</v>
      </c>
      <c r="L224" s="274">
        <f t="shared" si="57"/>
        <v>299.42833755410578</v>
      </c>
      <c r="M224" s="274">
        <f t="shared" si="57"/>
        <v>275.36633107384762</v>
      </c>
      <c r="N224" s="274">
        <f t="shared" si="57"/>
        <v>273.44513707101419</v>
      </c>
      <c r="O224" s="274">
        <f t="shared" si="57"/>
        <v>269.73273751777026</v>
      </c>
      <c r="P224" s="274">
        <f t="shared" si="57"/>
        <v>271.19846860920057</v>
      </c>
      <c r="Q224" s="274">
        <f t="shared" si="57"/>
        <v>277.21719591997385</v>
      </c>
      <c r="R224" s="274">
        <f t="shared" si="57"/>
        <v>275.16429059074949</v>
      </c>
      <c r="S224" s="274">
        <f t="shared" si="57"/>
        <v>271.44414473666296</v>
      </c>
      <c r="T224" s="274">
        <f t="shared" si="57"/>
        <v>291.19802877933478</v>
      </c>
      <c r="U224" s="274">
        <f t="shared" si="57"/>
        <v>289.82263549833476</v>
      </c>
      <c r="V224" s="274">
        <f t="shared" si="57"/>
        <v>278.88978228702081</v>
      </c>
      <c r="W224" s="274">
        <f t="shared" si="57"/>
        <v>290.01692222333759</v>
      </c>
      <c r="DA224" s="111"/>
    </row>
    <row r="225" spans="1:105" ht="12" customHeight="1" x14ac:dyDescent="0.25">
      <c r="A225" s="55" t="s">
        <v>92</v>
      </c>
      <c r="B225" s="275">
        <f>IF(B$6=0,0,B$6/NFM!B$11*1000)</f>
        <v>0.55736543375547032</v>
      </c>
      <c r="C225" s="275">
        <f>IF(C$6=0,0,C$6/NFM!C$11*1000)</f>
        <v>0.57549693718254735</v>
      </c>
      <c r="D225" s="275">
        <f>IF(D$6=0,0,D$6/NFM!D$11*1000)</f>
        <v>0.5719860490873826</v>
      </c>
      <c r="E225" s="275">
        <f>IF(E$6=0,0,E$6/NFM!E$11*1000)</f>
        <v>0.55579822484015073</v>
      </c>
      <c r="F225" s="275">
        <f>IF(F$6=0,0,F$6/NFM!F$11*1000)</f>
        <v>0.5467289678758146</v>
      </c>
      <c r="G225" s="275">
        <f>IF(G$6=0,0,G$6/NFM!G$11*1000)</f>
        <v>0.46605001580155048</v>
      </c>
      <c r="H225" s="275">
        <f>IF(H$6=0,0,H$6/NFM!H$11*1000)</f>
        <v>0.47353499507423658</v>
      </c>
      <c r="I225" s="275">
        <f>IF(I$6=0,0,I$6/NFM!I$11*1000)</f>
        <v>0.45628605757455132</v>
      </c>
      <c r="J225" s="275">
        <f>IF(J$6=0,0,J$6/NFM!J$11*1000)</f>
        <v>0.43501917695529491</v>
      </c>
      <c r="K225" s="275">
        <f>IF(K$6=0,0,K$6/NFM!K$11*1000)</f>
        <v>0.46864305257555089</v>
      </c>
      <c r="L225" s="275">
        <f>IF(L$6=0,0,L$6/NFM!L$11*1000)</f>
        <v>0.44914250633080499</v>
      </c>
      <c r="M225" s="275">
        <f>IF(M$6=0,0,M$6/NFM!M$11*1000)</f>
        <v>0.41304949661060442</v>
      </c>
      <c r="N225" s="275">
        <f>IF(N$6=0,0,N$6/NFM!N$11*1000)</f>
        <v>0.41016770560631843</v>
      </c>
      <c r="O225" s="275">
        <f>IF(O$6=0,0,O$6/NFM!O$11*1000)</f>
        <v>0.40459910627665341</v>
      </c>
      <c r="P225" s="275">
        <f>IF(P$6=0,0,P$6/NFM!P$11*1000)</f>
        <v>0.40679770291370448</v>
      </c>
      <c r="Q225" s="275">
        <f>IF(Q$6=0,0,Q$6/NFM!Q$11*1000)</f>
        <v>0.41582579387991958</v>
      </c>
      <c r="R225" s="275">
        <f>IF(R$6=0,0,R$6/NFM!R$11*1000)</f>
        <v>0.41274643588607213</v>
      </c>
      <c r="S225" s="275">
        <f>IF(S$6=0,0,S$6/NFM!S$11*1000)</f>
        <v>0.40716621710503575</v>
      </c>
      <c r="T225" s="275">
        <f>IF(T$6=0,0,T$6/NFM!T$11*1000)</f>
        <v>0.43679704316895102</v>
      </c>
      <c r="U225" s="275">
        <f>IF(U$6=0,0,U$6/NFM!U$11*1000)</f>
        <v>0.43473395324751918</v>
      </c>
      <c r="V225" s="275">
        <f>IF(V$6=0,0,V$6/NFM!V$11*1000)</f>
        <v>0.41833467343027697</v>
      </c>
      <c r="W225" s="275">
        <f>IF(W$6=0,0,W$6/NFM!W$11*1000)</f>
        <v>0.43502538333480062</v>
      </c>
      <c r="DA225" s="76"/>
    </row>
    <row r="226" spans="1:105" ht="12" customHeight="1" x14ac:dyDescent="0.25">
      <c r="A226" s="202" t="s">
        <v>93</v>
      </c>
      <c r="B226" s="276">
        <f>IF(B$7=0,0,B$7/NFM!B$11*1000)</f>
        <v>0.27868271687773521</v>
      </c>
      <c r="C226" s="276">
        <f>IF(C$7=0,0,C$7/NFM!C$11*1000)</f>
        <v>0.28774846859127368</v>
      </c>
      <c r="D226" s="276">
        <f>IF(D$7=0,0,D$7/NFM!D$11*1000)</f>
        <v>0.28599302454369135</v>
      </c>
      <c r="E226" s="276">
        <f>IF(E$7=0,0,E$7/NFM!E$11*1000)</f>
        <v>0.27789911242007542</v>
      </c>
      <c r="F226" s="276">
        <f>IF(F$7=0,0,F$7/NFM!F$11*1000)</f>
        <v>0.2733644839379073</v>
      </c>
      <c r="G226" s="276">
        <f>IF(G$7=0,0,G$7/NFM!G$11*1000)</f>
        <v>0.23302500790077524</v>
      </c>
      <c r="H226" s="276">
        <f>IF(H$7=0,0,H$7/NFM!H$11*1000)</f>
        <v>0.23676749753711829</v>
      </c>
      <c r="I226" s="276">
        <f>IF(I$7=0,0,I$7/NFM!I$11*1000)</f>
        <v>0.22814302878727571</v>
      </c>
      <c r="J226" s="276">
        <f>IF(J$7=0,0,J$7/NFM!J$11*1000)</f>
        <v>0.21750958847764745</v>
      </c>
      <c r="K226" s="276">
        <f>IF(K$7=0,0,K$7/NFM!K$11*1000)</f>
        <v>0.23432152628777544</v>
      </c>
      <c r="L226" s="276">
        <f>IF(L$7=0,0,L$7/NFM!L$11*1000)</f>
        <v>0.22457125316540255</v>
      </c>
      <c r="M226" s="276">
        <f>IF(M$7=0,0,M$7/NFM!M$11*1000)</f>
        <v>0.20652474830530226</v>
      </c>
      <c r="N226" s="276">
        <f>IF(N$7=0,0,N$7/NFM!N$11*1000)</f>
        <v>0.2050838528031593</v>
      </c>
      <c r="O226" s="276">
        <f>IF(O$7=0,0,O$7/NFM!O$11*1000)</f>
        <v>0.20229955313832682</v>
      </c>
      <c r="P226" s="276">
        <f>IF(P$7=0,0,P$7/NFM!P$11*1000)</f>
        <v>0.20339885145685224</v>
      </c>
      <c r="Q226" s="276">
        <f>IF(Q$7=0,0,Q$7/NFM!Q$11*1000)</f>
        <v>0.20791289693995979</v>
      </c>
      <c r="R226" s="276">
        <f>IF(R$7=0,0,R$7/NFM!R$11*1000)</f>
        <v>0.20637321794303612</v>
      </c>
      <c r="S226" s="276">
        <f>IF(S$7=0,0,S$7/NFM!S$11*1000)</f>
        <v>0.20358310855251788</v>
      </c>
      <c r="T226" s="276">
        <f>IF(T$7=0,0,T$7/NFM!T$11*1000)</f>
        <v>0.21839852158447551</v>
      </c>
      <c r="U226" s="276">
        <f>IF(U$7=0,0,U$7/NFM!U$11*1000)</f>
        <v>0.21736697662375959</v>
      </c>
      <c r="V226" s="276">
        <f>IF(V$7=0,0,V$7/NFM!V$11*1000)</f>
        <v>0.2091673367151384</v>
      </c>
      <c r="W226" s="276">
        <f>IF(W$7=0,0,W$7/NFM!W$11*1000)</f>
        <v>0.21751269166740031</v>
      </c>
      <c r="DA226" s="77"/>
    </row>
    <row r="227" spans="1:105" ht="12" customHeight="1" x14ac:dyDescent="0.25">
      <c r="A227" s="202" t="s">
        <v>94</v>
      </c>
      <c r="B227" s="276">
        <f>IF(B$8=0,0,B$8/NFM!B$11*1000)</f>
        <v>7.0599621609026171</v>
      </c>
      <c r="C227" s="276">
        <f>IF(C$8=0,0,C$8/NFM!C$11*1000)</f>
        <v>7.2896278709789302</v>
      </c>
      <c r="D227" s="276">
        <f>IF(D$8=0,0,D$8/NFM!D$11*1000)</f>
        <v>7.2451566217735079</v>
      </c>
      <c r="E227" s="276">
        <f>IF(E$8=0,0,E$8/NFM!E$11*1000)</f>
        <v>7.0401108479752379</v>
      </c>
      <c r="F227" s="276">
        <f>IF(F$8=0,0,F$8/NFM!F$11*1000)</f>
        <v>6.9252335930936457</v>
      </c>
      <c r="G227" s="276">
        <f>IF(G$8=0,0,G$8/NFM!G$11*1000)</f>
        <v>5.9033002001529686</v>
      </c>
      <c r="H227" s="276">
        <f>IF(H$8=0,0,H$8/NFM!H$11*1000)</f>
        <v>5.9981099376069906</v>
      </c>
      <c r="I227" s="276">
        <f>IF(I$8=0,0,I$8/NFM!I$11*1000)</f>
        <v>5.779623395944312</v>
      </c>
      <c r="J227" s="276">
        <f>IF(J$8=0,0,J$8/NFM!J$11*1000)</f>
        <v>5.5102429081003992</v>
      </c>
      <c r="K227" s="276">
        <f>IF(K$8=0,0,K$8/NFM!K$11*1000)</f>
        <v>5.9361453326236395</v>
      </c>
      <c r="L227" s="276">
        <f>IF(L$8=0,0,L$8/NFM!L$11*1000)</f>
        <v>5.6891384135235263</v>
      </c>
      <c r="M227" s="276">
        <f>IF(M$8=0,0,M$8/NFM!M$11*1000)</f>
        <v>5.2319602904009841</v>
      </c>
      <c r="N227" s="276">
        <f>IF(N$8=0,0,N$8/NFM!N$11*1000)</f>
        <v>5.1954576043466965</v>
      </c>
      <c r="O227" s="276">
        <f>IF(O$8=0,0,O$8/NFM!O$11*1000)</f>
        <v>5.1249220128376054</v>
      </c>
      <c r="P227" s="276">
        <f>IF(P$8=0,0,P$8/NFM!P$11*1000)</f>
        <v>5.1527709035735851</v>
      </c>
      <c r="Q227" s="276">
        <f>IF(Q$8=0,0,Q$8/NFM!Q$11*1000)</f>
        <v>5.2671267224789764</v>
      </c>
      <c r="R227" s="276">
        <f>IF(R$8=0,0,R$8/NFM!R$11*1000)</f>
        <v>5.2281215212235752</v>
      </c>
      <c r="S227" s="276">
        <f>IF(S$8=0,0,S$8/NFM!S$11*1000)</f>
        <v>5.1574387499971142</v>
      </c>
      <c r="T227" s="276">
        <f>IF(T$8=0,0,T$8/NFM!T$11*1000)</f>
        <v>5.5327625468067065</v>
      </c>
      <c r="U227" s="276">
        <f>IF(U$8=0,0,U$8/NFM!U$11*1000)</f>
        <v>5.506630074468573</v>
      </c>
      <c r="V227" s="276">
        <f>IF(V$8=0,0,V$8/NFM!V$11*1000)</f>
        <v>5.2989058634501696</v>
      </c>
      <c r="W227" s="276">
        <f>IF(W$8=0,0,W$8/NFM!W$11*1000)</f>
        <v>5.510321522240802</v>
      </c>
      <c r="DA227" s="77"/>
    </row>
    <row r="228" spans="1:105" ht="12" customHeight="1" x14ac:dyDescent="0.25">
      <c r="A228" s="202" t="s">
        <v>95</v>
      </c>
      <c r="B228" s="276">
        <f>IF(B$9=0,0,B$9/NFM!B$11*1000)</f>
        <v>0.18578847791849071</v>
      </c>
      <c r="C228" s="276">
        <f>IF(C$9=0,0,C$9/NFM!C$11*1000)</f>
        <v>0.19183231239418319</v>
      </c>
      <c r="D228" s="276">
        <f>IF(D$9=0,0,D$9/NFM!D$11*1000)</f>
        <v>0.19066201636246158</v>
      </c>
      <c r="E228" s="276">
        <f>IF(E$9=0,0,E$9/NFM!E$11*1000)</f>
        <v>0.18526607494671751</v>
      </c>
      <c r="F228" s="276">
        <f>IF(F$9=0,0,F$9/NFM!F$11*1000)</f>
        <v>0.18224298929193877</v>
      </c>
      <c r="G228" s="276">
        <f>IF(G$9=0,0,G$9/NFM!G$11*1000)</f>
        <v>0.15535000526718404</v>
      </c>
      <c r="H228" s="276">
        <f>IF(H$9=0,0,H$9/NFM!H$11*1000)</f>
        <v>0.15784499835807936</v>
      </c>
      <c r="I228" s="276">
        <f>IF(I$9=0,0,I$9/NFM!I$11*1000)</f>
        <v>0.15209535252485099</v>
      </c>
      <c r="J228" s="276">
        <f>IF(J$9=0,0,J$9/NFM!J$11*1000)</f>
        <v>0.14500639231843207</v>
      </c>
      <c r="K228" s="276">
        <f>IF(K$9=0,0,K$9/NFM!K$11*1000)</f>
        <v>0.15621435085851751</v>
      </c>
      <c r="L228" s="276">
        <f>IF(L$9=0,0,L$9/NFM!L$11*1000)</f>
        <v>0.14971416877693552</v>
      </c>
      <c r="M228" s="276">
        <f>IF(M$9=0,0,M$9/NFM!M$11*1000)</f>
        <v>0.13768316553686866</v>
      </c>
      <c r="N228" s="276">
        <f>IF(N$9=0,0,N$9/NFM!N$11*1000)</f>
        <v>0.13672256853543999</v>
      </c>
      <c r="O228" s="276">
        <f>IF(O$9=0,0,O$9/NFM!O$11*1000)</f>
        <v>0.13486636875888494</v>
      </c>
      <c r="P228" s="276">
        <f>IF(P$9=0,0,P$9/NFM!P$11*1000)</f>
        <v>0.13559923430456858</v>
      </c>
      <c r="Q228" s="276">
        <f>IF(Q$9=0,0,Q$9/NFM!Q$11*1000)</f>
        <v>0.13860859795997366</v>
      </c>
      <c r="R228" s="276">
        <f>IF(R$9=0,0,R$9/NFM!R$11*1000)</f>
        <v>0.13758214529535781</v>
      </c>
      <c r="S228" s="276">
        <f>IF(S$9=0,0,S$9/NFM!S$11*1000)</f>
        <v>0.13572207236834571</v>
      </c>
      <c r="T228" s="276">
        <f>IF(T$9=0,0,T$9/NFM!T$11*1000)</f>
        <v>0.14559901438965073</v>
      </c>
      <c r="U228" s="276">
        <f>IF(U$9=0,0,U$9/NFM!U$11*1000)</f>
        <v>0.14491131774917348</v>
      </c>
      <c r="V228" s="276">
        <f>IF(V$9=0,0,V$9/NFM!V$11*1000)</f>
        <v>0.13944489114342612</v>
      </c>
      <c r="W228" s="276">
        <f>IF(W$9=0,0,W$9/NFM!W$11*1000)</f>
        <v>0.14500846111160076</v>
      </c>
      <c r="DA228" s="77"/>
    </row>
    <row r="229" spans="1:105" ht="12" customHeight="1" x14ac:dyDescent="0.25">
      <c r="A229" s="56" t="s">
        <v>96</v>
      </c>
      <c r="B229" s="277">
        <f>IF(B$10=0,0,B$10/NFM!B$11*1000)</f>
        <v>0.89414761037410795</v>
      </c>
      <c r="C229" s="277">
        <f>IF(C$10=0,0,C$10/NFM!C$11*1000)</f>
        <v>0.90366936575925794</v>
      </c>
      <c r="D229" s="277">
        <f>IF(D$10=0,0,D$10/NFM!D$11*1000)</f>
        <v>0.91437155979416662</v>
      </c>
      <c r="E229" s="277">
        <f>IF(E$10=0,0,E$10/NFM!E$11*1000)</f>
        <v>0.88067194089936895</v>
      </c>
      <c r="F229" s="277">
        <f>IF(F$10=0,0,F$10/NFM!F$11*1000)</f>
        <v>0.86815826222843318</v>
      </c>
      <c r="G229" s="277">
        <f>IF(G$10=0,0,G$10/NFM!G$11*1000)</f>
        <v>0.74645993447369541</v>
      </c>
      <c r="H229" s="277">
        <f>IF(H$10=0,0,H$10/NFM!H$11*1000)</f>
        <v>0.74074013807585759</v>
      </c>
      <c r="I229" s="277">
        <f>IF(I$10=0,0,I$10/NFM!I$11*1000)</f>
        <v>0.74272100952120912</v>
      </c>
      <c r="J229" s="277">
        <f>IF(J$10=0,0,J$10/NFM!J$11*1000)</f>
        <v>0.71353621307470194</v>
      </c>
      <c r="K229" s="277">
        <f>IF(K$10=0,0,K$10/NFM!K$11*1000)</f>
        <v>0.77687826020705464</v>
      </c>
      <c r="L229" s="277">
        <f>IF(L$10=0,0,L$10/NFM!L$11*1000)</f>
        <v>0.72954636154847763</v>
      </c>
      <c r="M229" s="277">
        <f>IF(M$10=0,0,M$10/NFM!M$11*1000)</f>
        <v>0.67546490518991764</v>
      </c>
      <c r="N229" s="277">
        <f>IF(N$10=0,0,N$10/NFM!N$11*1000)</f>
        <v>0.71286395185126106</v>
      </c>
      <c r="O229" s="277">
        <f>IF(O$10=0,0,O$10/NFM!O$11*1000)</f>
        <v>0.70530899448031303</v>
      </c>
      <c r="P229" s="277">
        <f>IF(P$10=0,0,P$10/NFM!P$11*1000)</f>
        <v>1.039817381041215</v>
      </c>
      <c r="Q229" s="277">
        <f>IF(Q$10=0,0,Q$10/NFM!Q$11*1000)</f>
        <v>1.1337181670151353</v>
      </c>
      <c r="R229" s="277">
        <f>IF(R$10=0,0,R$10/NFM!R$11*1000)</f>
        <v>1.1229804323150048</v>
      </c>
      <c r="S229" s="277">
        <f>IF(S$10=0,0,S$10/NFM!S$11*1000)</f>
        <v>1.1361101525475494</v>
      </c>
      <c r="T229" s="277">
        <f>IF(T$10=0,0,T$10/NFM!T$11*1000)</f>
        <v>1.2326423740710168</v>
      </c>
      <c r="U229" s="277">
        <f>IF(U$10=0,0,U$10/NFM!U$11*1000)</f>
        <v>1.3236231218693841</v>
      </c>
      <c r="V229" s="277">
        <f>IF(V$10=0,0,V$10/NFM!V$11*1000)</f>
        <v>1.3486727623490149</v>
      </c>
      <c r="W229" s="277">
        <f>IF(W$10=0,0,W$10/NFM!W$11*1000)</f>
        <v>1.4235668614580534</v>
      </c>
      <c r="DA229" s="78"/>
    </row>
    <row r="230" spans="1:105" ht="12" customHeight="1" x14ac:dyDescent="0.25">
      <c r="A230" s="203" t="s">
        <v>487</v>
      </c>
      <c r="B230" s="278">
        <f>IF(B$16=0,0,B$16/NFM!B$11*1000)</f>
        <v>213.5017638002102</v>
      </c>
      <c r="C230" s="278">
        <f>IF(C$16=0,0,C$16/NFM!C$11*1000)</f>
        <v>223.28950159109397</v>
      </c>
      <c r="D230" s="278">
        <f>IF(D$16=0,0,D$16/NFM!D$11*1000)</f>
        <v>219.31594705184884</v>
      </c>
      <c r="E230" s="278">
        <f>IF(E$16=0,0,E$16/NFM!E$11*1000)</f>
        <v>213.7220647866622</v>
      </c>
      <c r="F230" s="278">
        <f>IF(F$16=0,0,F$16/NFM!F$11*1000)</f>
        <v>208.97293164617273</v>
      </c>
      <c r="G230" s="278">
        <f>IF(G$16=0,0,G$16/NFM!G$11*1000)</f>
        <v>180.12949957435558</v>
      </c>
      <c r="H230" s="278">
        <f>IF(H$16=0,0,H$16/NFM!H$11*1000)</f>
        <v>180.31171481902174</v>
      </c>
      <c r="I230" s="278">
        <f>IF(I$16=0,0,I$16/NFM!I$11*1000)</f>
        <v>170.69735797195978</v>
      </c>
      <c r="J230" s="278">
        <f>IF(J$16=0,0,J$16/NFM!J$11*1000)</f>
        <v>161.9984624354507</v>
      </c>
      <c r="K230" s="278">
        <f>IF(K$16=0,0,K$16/NFM!K$11*1000)</f>
        <v>174.61121545957783</v>
      </c>
      <c r="L230" s="278">
        <f>IF(L$16=0,0,L$16/NFM!L$11*1000)</f>
        <v>169.99905890137188</v>
      </c>
      <c r="M230" s="278">
        <f>IF(M$16=0,0,M$16/NFM!M$11*1000)</f>
        <v>154.92948729656143</v>
      </c>
      <c r="N230" s="278">
        <f>IF(N$16=0,0,N$16/NFM!N$11*1000)</f>
        <v>147.32347006454103</v>
      </c>
      <c r="O230" s="278">
        <f>IF(O$16=0,0,O$16/NFM!O$11*1000)</f>
        <v>144.99976120064608</v>
      </c>
      <c r="P230" s="278">
        <f>IF(P$16=0,0,P$16/NFM!P$11*1000)</f>
        <v>142.83428325853475</v>
      </c>
      <c r="Q230" s="278">
        <f>IF(Q$16=0,0,Q$16/NFM!Q$11*1000)</f>
        <v>148.64001215407211</v>
      </c>
      <c r="R230" s="278">
        <f>IF(R$16=0,0,R$16/NFM!R$11*1000)</f>
        <v>151.04662637743195</v>
      </c>
      <c r="S230" s="278">
        <f>IF(S$16=0,0,S$16/NFM!S$11*1000)</f>
        <v>144.98764737791888</v>
      </c>
      <c r="T230" s="278">
        <f>IF(T$16=0,0,T$16/NFM!T$11*1000)</f>
        <v>157.55635857749124</v>
      </c>
      <c r="U230" s="278">
        <f>IF(U$16=0,0,U$16/NFM!U$11*1000)</f>
        <v>158.56997982586645</v>
      </c>
      <c r="V230" s="278">
        <f>IF(V$16=0,0,V$16/NFM!V$11*1000)</f>
        <v>155.39283020401956</v>
      </c>
      <c r="W230" s="278">
        <f>IF(W$16=0,0,W$16/NFM!W$11*1000)</f>
        <v>161.56764785522861</v>
      </c>
      <c r="DA230" s="79"/>
    </row>
    <row r="231" spans="1:105" ht="12" customHeight="1" x14ac:dyDescent="0.25">
      <c r="A231" s="41" t="s">
        <v>499</v>
      </c>
      <c r="B231" s="279">
        <f>IF(B$27=0,0,B$27/NFM!B$11*1000)</f>
        <v>149.09924563723465</v>
      </c>
      <c r="C231" s="279">
        <f>IF(C$27=0,0,C$27/NFM!C$11*1000)</f>
        <v>151.12674824277079</v>
      </c>
      <c r="D231" s="279">
        <f>IF(D$27=0,0,D$27/NFM!D$11*1000)</f>
        <v>152.79991640190462</v>
      </c>
      <c r="E231" s="279">
        <f>IF(E$27=0,0,E$27/NFM!E$11*1000)</f>
        <v>147.87033890597149</v>
      </c>
      <c r="F231" s="279">
        <f>IF(F$27=0,0,F$27/NFM!F$11*1000)</f>
        <v>146.71731864157135</v>
      </c>
      <c r="G231" s="279">
        <f>IF(G$27=0,0,G$27/NFM!G$11*1000)</f>
        <v>123.06632579657561</v>
      </c>
      <c r="H231" s="279">
        <f>IF(H$27=0,0,H$27/NFM!H$11*1000)</f>
        <v>127.77128433075477</v>
      </c>
      <c r="I231" s="279">
        <f>IF(I$27=0,0,I$27/NFM!I$11*1000)</f>
        <v>126.13447823343793</v>
      </c>
      <c r="J231" s="279">
        <f>IF(J$27=0,0,J$27/NFM!J$11*1000)</f>
        <v>120.99300792246854</v>
      </c>
      <c r="K231" s="279">
        <f>IF(K$27=0,0,K$27/NFM!K$11*1000)</f>
        <v>130.24528373504626</v>
      </c>
      <c r="L231" s="279">
        <f>IF(L$27=0,0,L$27/NFM!L$11*1000)</f>
        <v>122.18716594938873</v>
      </c>
      <c r="M231" s="279">
        <f>IF(M$27=0,0,M$27/NFM!M$11*1000)</f>
        <v>113.77216117124252</v>
      </c>
      <c r="N231" s="279">
        <f>IF(N$27=0,0,N$27/NFM!N$11*1000)</f>
        <v>119.46137132333031</v>
      </c>
      <c r="O231" s="279">
        <f>IF(O$27=0,0,O$27/NFM!O$11*1000)</f>
        <v>118.16098028163239</v>
      </c>
      <c r="P231" s="279">
        <f>IF(P$27=0,0,P$27/NFM!P$11*1000)</f>
        <v>121.42580127737587</v>
      </c>
      <c r="Q231" s="279">
        <f>IF(Q$27=0,0,Q$27/NFM!Q$11*1000)</f>
        <v>121.41399158762775</v>
      </c>
      <c r="R231" s="279">
        <f>IF(R$27=0,0,R$27/NFM!R$11*1000)</f>
        <v>117.00986046065449</v>
      </c>
      <c r="S231" s="279">
        <f>IF(S$27=0,0,S$27/NFM!S$11*1000)</f>
        <v>119.41647705817353</v>
      </c>
      <c r="T231" s="279">
        <f>IF(T$27=0,0,T$27/NFM!T$11*1000)</f>
        <v>126.07547070182271</v>
      </c>
      <c r="U231" s="279">
        <f>IF(U$27=0,0,U$27/NFM!U$11*1000)</f>
        <v>123.62539022850991</v>
      </c>
      <c r="V231" s="279">
        <f>IF(V$27=0,0,V$27/NFM!V$11*1000)</f>
        <v>116.08242655591324</v>
      </c>
      <c r="W231" s="279">
        <f>IF(W$27=0,0,W$27/NFM!W$11*1000)</f>
        <v>120.71783944829627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4"/>
    </row>
    <row r="233" spans="1:105" ht="12" customHeight="1" x14ac:dyDescent="0.25">
      <c r="A233" s="35" t="s">
        <v>44</v>
      </c>
      <c r="B233" s="274">
        <f t="shared" ref="B233:W233" si="58">SUM(B$234:B$241)</f>
        <v>1371.104608570648</v>
      </c>
      <c r="C233" s="274">
        <f t="shared" si="58"/>
        <v>1388.6269025695249</v>
      </c>
      <c r="D233" s="274">
        <f t="shared" si="58"/>
        <v>1374.9876114279264</v>
      </c>
      <c r="E233" s="274">
        <f t="shared" si="58"/>
        <v>1353.1147809515185</v>
      </c>
      <c r="F233" s="274">
        <f t="shared" si="58"/>
        <v>1343.7491759639317</v>
      </c>
      <c r="G233" s="274">
        <f t="shared" si="58"/>
        <v>1328.2412654400866</v>
      </c>
      <c r="H233" s="274">
        <f t="shared" si="58"/>
        <v>1319.2572441411144</v>
      </c>
      <c r="I233" s="274">
        <f t="shared" si="58"/>
        <v>1345.5112249657407</v>
      </c>
      <c r="J233" s="274">
        <f t="shared" si="58"/>
        <v>1334.9593937284801</v>
      </c>
      <c r="K233" s="274">
        <f t="shared" si="58"/>
        <v>1396.3581986139654</v>
      </c>
      <c r="L233" s="274">
        <f t="shared" si="58"/>
        <v>1327.7066062917097</v>
      </c>
      <c r="M233" s="274">
        <f t="shared" si="58"/>
        <v>1321.1323057943368</v>
      </c>
      <c r="N233" s="274">
        <f t="shared" si="58"/>
        <v>1336.8708644639921</v>
      </c>
      <c r="O233" s="274">
        <f t="shared" si="58"/>
        <v>1285.1749370100279</v>
      </c>
      <c r="P233" s="274">
        <f t="shared" si="58"/>
        <v>1284.3992827982963</v>
      </c>
      <c r="Q233" s="274">
        <f t="shared" si="58"/>
        <v>1304.7858173461902</v>
      </c>
      <c r="R233" s="274">
        <f t="shared" si="58"/>
        <v>1285.4831991063279</v>
      </c>
      <c r="S233" s="274">
        <f t="shared" si="58"/>
        <v>1260.4510866807693</v>
      </c>
      <c r="T233" s="274">
        <f t="shared" si="58"/>
        <v>1294.678191850599</v>
      </c>
      <c r="U233" s="274">
        <f t="shared" si="58"/>
        <v>1295.8316589300896</v>
      </c>
      <c r="V233" s="274">
        <f t="shared" si="58"/>
        <v>1261.4141905414085</v>
      </c>
      <c r="W233" s="274">
        <f t="shared" si="58"/>
        <v>1275.7467612608266</v>
      </c>
      <c r="DA233" s="111"/>
    </row>
    <row r="234" spans="1:105" ht="12" customHeight="1" x14ac:dyDescent="0.25">
      <c r="A234" s="55" t="s">
        <v>92</v>
      </c>
      <c r="B234" s="275">
        <f>IF(B$35=0,0,B$35/NFM!B$13*1000)</f>
        <v>1.5831954299335553</v>
      </c>
      <c r="C234" s="275">
        <f>IF(C$35=0,0,C$35/NFM!C$13*1000)</f>
        <v>1.6034774203597812</v>
      </c>
      <c r="D234" s="275">
        <f>IF(D$35=0,0,D$35/NFM!D$13*1000)</f>
        <v>1.5878142640600521</v>
      </c>
      <c r="E234" s="275">
        <f>IF(E$35=0,0,E$35/NFM!E$13*1000)</f>
        <v>1.5629414374315442</v>
      </c>
      <c r="F234" s="275">
        <f>IF(F$35=0,0,F$35/NFM!F$13*1000)</f>
        <v>1.5523429716734762</v>
      </c>
      <c r="G234" s="275">
        <f>IF(G$35=0,0,G$35/NFM!G$13*1000)</f>
        <v>1.5350301281823073</v>
      </c>
      <c r="H234" s="275">
        <f>IF(H$35=0,0,H$35/NFM!H$13*1000)</f>
        <v>1.5255890244086638</v>
      </c>
      <c r="I234" s="275">
        <f>IF(I$35=0,0,I$35/NFM!I$13*1000)</f>
        <v>1.5560354550984785</v>
      </c>
      <c r="J234" s="275">
        <f>IF(J$35=0,0,J$35/NFM!J$13*1000)</f>
        <v>1.543602656678746</v>
      </c>
      <c r="K234" s="275">
        <f>IF(K$35=0,0,K$35/NFM!K$13*1000)</f>
        <v>1.6151356828853793</v>
      </c>
      <c r="L234" s="275">
        <f>IF(L$35=0,0,L$35/NFM!L$13*1000)</f>
        <v>1.5349744246669068</v>
      </c>
      <c r="M234" s="275">
        <f>IF(M$35=0,0,M$35/NFM!M$13*1000)</f>
        <v>1.5273434894654139</v>
      </c>
      <c r="N234" s="275">
        <f>IF(N$35=0,0,N$35/NFM!N$13*1000)</f>
        <v>1.5467395648132809</v>
      </c>
      <c r="O234" s="275">
        <f>IF(O$35=0,0,O$35/NFM!O$13*1000)</f>
        <v>1.4871232307144826</v>
      </c>
      <c r="P234" s="275">
        <f>IF(P$35=0,0,P$35/NFM!P$13*1000)</f>
        <v>1.486972433606103</v>
      </c>
      <c r="Q234" s="275">
        <f>IF(Q$35=0,0,Q$35/NFM!Q$13*1000)</f>
        <v>1.5104549226603761</v>
      </c>
      <c r="R234" s="275">
        <f>IF(R$35=0,0,R$35/NFM!R$13*1000)</f>
        <v>1.4877864123152045</v>
      </c>
      <c r="S234" s="275">
        <f>IF(S$35=0,0,S$35/NFM!S$13*1000)</f>
        <v>1.4581601124423795</v>
      </c>
      <c r="T234" s="275">
        <f>IF(T$35=0,0,T$35/NFM!T$13*1000)</f>
        <v>1.4978186911912006</v>
      </c>
      <c r="U234" s="275">
        <f>IF(U$35=0,0,U$35/NFM!U$13*1000)</f>
        <v>1.499750068439232</v>
      </c>
      <c r="V234" s="275">
        <f>IF(V$35=0,0,V$35/NFM!V$13*1000)</f>
        <v>1.4596270672071463</v>
      </c>
      <c r="W234" s="275">
        <f>IF(W$35=0,0,W$35/NFM!W$13*1000)</f>
        <v>1.4765535333823405</v>
      </c>
      <c r="DA234" s="76"/>
    </row>
    <row r="235" spans="1:105" ht="12" customHeight="1" x14ac:dyDescent="0.25">
      <c r="A235" s="202" t="s">
        <v>93</v>
      </c>
      <c r="B235" s="276">
        <f>IF(B$36=0,0,B$36/NFM!B$13*1000)</f>
        <v>0.7357524190139626</v>
      </c>
      <c r="C235" s="276">
        <f>IF(C$36=0,0,C$36/NFM!C$13*1000)</f>
        <v>0.74517799164787324</v>
      </c>
      <c r="D235" s="276">
        <f>IF(D$36=0,0,D$36/NFM!D$13*1000)</f>
        <v>0.73789891231311067</v>
      </c>
      <c r="E235" s="276">
        <f>IF(E$36=0,0,E$36/NFM!E$13*1000)</f>
        <v>0.72633985774938703</v>
      </c>
      <c r="F235" s="276">
        <f>IF(F$36=0,0,F$36/NFM!F$13*1000)</f>
        <v>0.72141447287781624</v>
      </c>
      <c r="G235" s="276">
        <f>IF(G$36=0,0,G$36/NFM!G$13*1000)</f>
        <v>0.71336874065941747</v>
      </c>
      <c r="H235" s="276">
        <f>IF(H$36=0,0,H$36/NFM!H$13*1000)</f>
        <v>0.70898121224170896</v>
      </c>
      <c r="I235" s="276">
        <f>IF(I$36=0,0,I$36/NFM!I$13*1000)</f>
        <v>0.72313046672213144</v>
      </c>
      <c r="J235" s="276">
        <f>IF(J$36=0,0,J$36/NFM!J$13*1000)</f>
        <v>0.71735261937651651</v>
      </c>
      <c r="K235" s="276">
        <f>IF(K$36=0,0,K$36/NFM!K$13*1000)</f>
        <v>0.75059589185938924</v>
      </c>
      <c r="L235" s="276">
        <f>IF(L$36=0,0,L$36/NFM!L$13*1000)</f>
        <v>0.71334285377556916</v>
      </c>
      <c r="M235" s="276">
        <f>IF(M$36=0,0,M$36/NFM!M$13*1000)</f>
        <v>0.70979655814605758</v>
      </c>
      <c r="N235" s="276">
        <f>IF(N$36=0,0,N$36/NFM!N$13*1000)</f>
        <v>0.71881042281920704</v>
      </c>
      <c r="O235" s="276">
        <f>IF(O$36=0,0,O$36/NFM!O$13*1000)</f>
        <v>0.69110514954932623</v>
      </c>
      <c r="P235" s="276">
        <f>IF(P$36=0,0,P$36/NFM!P$13*1000)</f>
        <v>0.69103507017998722</v>
      </c>
      <c r="Q235" s="276">
        <f>IF(Q$36=0,0,Q$36/NFM!Q$13*1000)</f>
        <v>0.70194799842591737</v>
      </c>
      <c r="R235" s="276">
        <f>IF(R$36=0,0,R$36/NFM!R$13*1000)</f>
        <v>0.69141334742417548</v>
      </c>
      <c r="S235" s="276">
        <f>IF(S$36=0,0,S$36/NFM!S$13*1000)</f>
        <v>0.67764522923375159</v>
      </c>
      <c r="T235" s="276">
        <f>IF(T$36=0,0,T$36/NFM!T$13*1000)</f>
        <v>0.69607561040932497</v>
      </c>
      <c r="U235" s="276">
        <f>IF(U$36=0,0,U$36/NFM!U$13*1000)</f>
        <v>0.69697317204663156</v>
      </c>
      <c r="V235" s="276">
        <f>IF(V$36=0,0,V$36/NFM!V$13*1000)</f>
        <v>0.6783269615684685</v>
      </c>
      <c r="W235" s="276">
        <f>IF(W$36=0,0,W$36/NFM!W$13*1000)</f>
        <v>0.6861931341194335</v>
      </c>
      <c r="DA235" s="77"/>
    </row>
    <row r="236" spans="1:105" ht="12" customHeight="1" x14ac:dyDescent="0.25">
      <c r="A236" s="202" t="s">
        <v>94</v>
      </c>
      <c r="B236" s="276">
        <f>IF(B$37=0,0,B$37/NFM!B$13*1000)</f>
        <v>21.57593885622175</v>
      </c>
      <c r="C236" s="276">
        <f>IF(C$37=0,0,C$37/NFM!C$13*1000)</f>
        <v>21.852343763060759</v>
      </c>
      <c r="D236" s="276">
        <f>IF(D$37=0,0,D$37/NFM!D$13*1000)</f>
        <v>21.63888476979384</v>
      </c>
      <c r="E236" s="276">
        <f>IF(E$37=0,0,E$37/NFM!E$13*1000)</f>
        <v>21.299915507773786</v>
      </c>
      <c r="F236" s="276">
        <f>IF(F$37=0,0,F$37/NFM!F$13*1000)</f>
        <v>21.155478601980406</v>
      </c>
      <c r="G236" s="276">
        <f>IF(G$37=0,0,G$37/NFM!G$13*1000)</f>
        <v>20.919537513767132</v>
      </c>
      <c r="H236" s="276">
        <f>IF(H$37=0,0,H$37/NFM!H$13*1000)</f>
        <v>20.79087324787551</v>
      </c>
      <c r="I236" s="276">
        <f>IF(I$37=0,0,I$37/NFM!I$13*1000)</f>
        <v>21.205800119525961</v>
      </c>
      <c r="J236" s="276">
        <f>IF(J$37=0,0,J$37/NFM!J$13*1000)</f>
        <v>21.036364752644481</v>
      </c>
      <c r="K236" s="276">
        <f>IF(K$37=0,0,K$37/NFM!K$13*1000)</f>
        <v>22.011223680641518</v>
      </c>
      <c r="L236" s="276">
        <f>IF(L$37=0,0,L$37/NFM!L$13*1000)</f>
        <v>20.918778380927538</v>
      </c>
      <c r="M236" s="276">
        <f>IF(M$37=0,0,M$37/NFM!M$13*1000)</f>
        <v>20.814783265599228</v>
      </c>
      <c r="N236" s="276">
        <f>IF(N$37=0,0,N$37/NFM!N$13*1000)</f>
        <v>21.07911483695413</v>
      </c>
      <c r="O236" s="276">
        <f>IF(O$37=0,0,O$37/NFM!O$13*1000)</f>
        <v>20.266657729620427</v>
      </c>
      <c r="P236" s="276">
        <f>IF(P$37=0,0,P$37/NFM!P$13*1000)</f>
        <v>20.264602652193748</v>
      </c>
      <c r="Q236" s="276">
        <f>IF(Q$37=0,0,Q$37/NFM!Q$13*1000)</f>
        <v>20.584624260674605</v>
      </c>
      <c r="R236" s="276">
        <f>IF(R$37=0,0,R$37/NFM!R$13*1000)</f>
        <v>20.275695631952136</v>
      </c>
      <c r="S236" s="276">
        <f>IF(S$37=0,0,S$37/NFM!S$13*1000)</f>
        <v>19.871945581575222</v>
      </c>
      <c r="T236" s="276">
        <f>IF(T$37=0,0,T$37/NFM!T$13*1000)</f>
        <v>20.412416488723522</v>
      </c>
      <c r="U236" s="276">
        <f>IF(U$37=0,0,U$37/NFM!U$13*1000)</f>
        <v>20.43873748272334</v>
      </c>
      <c r="V236" s="276">
        <f>IF(V$37=0,0,V$37/NFM!V$13*1000)</f>
        <v>19.891937381520467</v>
      </c>
      <c r="W236" s="276">
        <f>IF(W$37=0,0,W$37/NFM!W$13*1000)</f>
        <v>20.122612882689154</v>
      </c>
      <c r="DA236" s="77"/>
    </row>
    <row r="237" spans="1:105" ht="12" customHeight="1" x14ac:dyDescent="0.25">
      <c r="A237" s="202" t="s">
        <v>95</v>
      </c>
      <c r="B237" s="276">
        <f>IF(B$38=0,0,B$38/NFM!B$13*1000)</f>
        <v>0.52773180997785141</v>
      </c>
      <c r="C237" s="276">
        <f>IF(C$38=0,0,C$38/NFM!C$13*1000)</f>
        <v>0.53449247345326034</v>
      </c>
      <c r="D237" s="276">
        <f>IF(D$38=0,0,D$38/NFM!D$13*1000)</f>
        <v>0.52927142135335048</v>
      </c>
      <c r="E237" s="276">
        <f>IF(E$38=0,0,E$38/NFM!E$13*1000)</f>
        <v>0.52098047914384782</v>
      </c>
      <c r="F237" s="276">
        <f>IF(F$38=0,0,F$38/NFM!F$13*1000)</f>
        <v>0.51744765722449215</v>
      </c>
      <c r="G237" s="276">
        <f>IF(G$38=0,0,G$38/NFM!G$13*1000)</f>
        <v>0.51167670939410226</v>
      </c>
      <c r="H237" s="276">
        <f>IF(H$38=0,0,H$38/NFM!H$13*1000)</f>
        <v>0.50852967480288769</v>
      </c>
      <c r="I237" s="276">
        <f>IF(I$38=0,0,I$38/NFM!I$13*1000)</f>
        <v>0.51867848503282588</v>
      </c>
      <c r="J237" s="276">
        <f>IF(J$38=0,0,J$38/NFM!J$13*1000)</f>
        <v>0.51453421889291517</v>
      </c>
      <c r="K237" s="276">
        <f>IF(K$38=0,0,K$38/NFM!K$13*1000)</f>
        <v>0.53837856096179282</v>
      </c>
      <c r="L237" s="276">
        <f>IF(L$38=0,0,L$38/NFM!L$13*1000)</f>
        <v>0.51165814155563549</v>
      </c>
      <c r="M237" s="276">
        <f>IF(M$38=0,0,M$38/NFM!M$13*1000)</f>
        <v>0.50911449648847107</v>
      </c>
      <c r="N237" s="276">
        <f>IF(N$38=0,0,N$38/NFM!N$13*1000)</f>
        <v>0.51557985493775993</v>
      </c>
      <c r="O237" s="276">
        <f>IF(O$38=0,0,O$38/NFM!O$13*1000)</f>
        <v>0.49570774357149394</v>
      </c>
      <c r="P237" s="276">
        <f>IF(P$38=0,0,P$38/NFM!P$13*1000)</f>
        <v>0.49565747786870079</v>
      </c>
      <c r="Q237" s="276">
        <f>IF(Q$38=0,0,Q$38/NFM!Q$13*1000)</f>
        <v>0.50348497422012517</v>
      </c>
      <c r="R237" s="276">
        <f>IF(R$38=0,0,R$38/NFM!R$13*1000)</f>
        <v>0.49592880410506801</v>
      </c>
      <c r="S237" s="276">
        <f>IF(S$38=0,0,S$38/NFM!S$13*1000)</f>
        <v>0.48605337081412647</v>
      </c>
      <c r="T237" s="276">
        <f>IF(T$38=0,0,T$38/NFM!T$13*1000)</f>
        <v>0.49927289706373335</v>
      </c>
      <c r="U237" s="276">
        <f>IF(U$38=0,0,U$38/NFM!U$13*1000)</f>
        <v>0.4999166894797441</v>
      </c>
      <c r="V237" s="276">
        <f>IF(V$38=0,0,V$38/NFM!V$13*1000)</f>
        <v>0.4865423557357153</v>
      </c>
      <c r="W237" s="276">
        <f>IF(W$38=0,0,W$38/NFM!W$13*1000)</f>
        <v>0.49218451112744671</v>
      </c>
      <c r="DA237" s="77"/>
    </row>
    <row r="238" spans="1:105" ht="12" customHeight="1" x14ac:dyDescent="0.25">
      <c r="A238" s="56" t="s">
        <v>96</v>
      </c>
      <c r="B238" s="277">
        <f>IF(B$39=0,0,B$39/NFM!B$13*1000)</f>
        <v>2.9523775982085998</v>
      </c>
      <c r="C238" s="277">
        <f>IF(C$39=0,0,C$39/NFM!C$13*1000)</f>
        <v>2.9250087195875176</v>
      </c>
      <c r="D238" s="277">
        <f>IF(D$39=0,0,D$39/NFM!D$13*1000)</f>
        <v>2.856005655462921</v>
      </c>
      <c r="E238" s="277">
        <f>IF(E$39=0,0,E$39/NFM!E$13*1000)</f>
        <v>2.8034542419503818</v>
      </c>
      <c r="F238" s="277">
        <f>IF(F$39=0,0,F$39/NFM!F$13*1000)</f>
        <v>2.7522115028538954</v>
      </c>
      <c r="G238" s="277">
        <f>IF(G$39=0,0,G$39/NFM!G$13*1000)</f>
        <v>2.7703594872533097</v>
      </c>
      <c r="H238" s="277">
        <f>IF(H$39=0,0,H$39/NFM!H$13*1000)</f>
        <v>2.7502558321039525</v>
      </c>
      <c r="I238" s="277">
        <f>IF(I$39=0,0,I$39/NFM!I$13*1000)</f>
        <v>3.0905315200800914</v>
      </c>
      <c r="J238" s="277">
        <f>IF(J$39=0,0,J$39/NFM!J$13*1000)</f>
        <v>3.0984165227778466</v>
      </c>
      <c r="K238" s="277">
        <f>IF(K$39=0,0,K$39/NFM!K$13*1000)</f>
        <v>3.3678781991637474</v>
      </c>
      <c r="L238" s="277">
        <f>IF(L$39=0,0,L$39/NFM!L$13*1000)</f>
        <v>2.8270303534598402</v>
      </c>
      <c r="M238" s="277">
        <f>IF(M$39=0,0,M$39/NFM!M$13*1000)</f>
        <v>2.8731428023575272</v>
      </c>
      <c r="N238" s="277">
        <f>IF(N$39=0,0,N$39/NFM!N$13*1000)</f>
        <v>2.899224940405885</v>
      </c>
      <c r="O238" s="277">
        <f>IF(O$39=0,0,O$39/NFM!O$13*1000)</f>
        <v>2.9632019542163719</v>
      </c>
      <c r="P238" s="277">
        <f>IF(P$39=0,0,P$39/NFM!P$13*1000)</f>
        <v>3.2763535824627321</v>
      </c>
      <c r="Q238" s="277">
        <f>IF(Q$39=0,0,Q$39/NFM!Q$13*1000)</f>
        <v>3.3626467103690505</v>
      </c>
      <c r="R238" s="277">
        <f>IF(R$39=0,0,R$39/NFM!R$13*1000)</f>
        <v>3.2444347558399111</v>
      </c>
      <c r="S238" s="277">
        <f>IF(S$39=0,0,S$39/NFM!S$13*1000)</f>
        <v>3.5139277071896053</v>
      </c>
      <c r="T238" s="277">
        <f>IF(T$39=0,0,T$39/NFM!T$13*1000)</f>
        <v>3.9546002657737311</v>
      </c>
      <c r="U238" s="277">
        <f>IF(U$39=0,0,U$39/NFM!U$13*1000)</f>
        <v>3.8394082960443363</v>
      </c>
      <c r="V238" s="277">
        <f>IF(V$39=0,0,V$39/NFM!V$13*1000)</f>
        <v>3.8505951290425693</v>
      </c>
      <c r="W238" s="277">
        <f>IF(W$39=0,0,W$39/NFM!W$13*1000)</f>
        <v>4.1473450963787153</v>
      </c>
      <c r="DA238" s="78"/>
    </row>
    <row r="239" spans="1:105" ht="12" customHeight="1" x14ac:dyDescent="0.25">
      <c r="A239" s="203" t="s">
        <v>517</v>
      </c>
      <c r="B239" s="278">
        <f>IF(B$45=0,0,B$45/NFM!B$13*1000)</f>
        <v>1125.6500238030176</v>
      </c>
      <c r="C239" s="278">
        <f>IF(C$45=0,0,C$45/NFM!C$13*1000)</f>
        <v>1147.7549617059142</v>
      </c>
      <c r="D239" s="278">
        <f>IF(D$45=0,0,D$45/NFM!D$13*1000)</f>
        <v>1138.3550300527379</v>
      </c>
      <c r="E239" s="278">
        <f>IF(E$45=0,0,E$45/NFM!E$13*1000)</f>
        <v>1120.677129710821</v>
      </c>
      <c r="F239" s="278">
        <f>IF(F$45=0,0,F$45/NFM!F$13*1000)</f>
        <v>1117.3878445458242</v>
      </c>
      <c r="G239" s="278">
        <f>IF(G$45=0,0,G$45/NFM!G$13*1000)</f>
        <v>1101.3448308755355</v>
      </c>
      <c r="H239" s="278">
        <f>IF(H$45=0,0,H$45/NFM!H$13*1000)</f>
        <v>1096.8745749221525</v>
      </c>
      <c r="I239" s="278">
        <f>IF(I$45=0,0,I$45/NFM!I$13*1000)</f>
        <v>1100.3419635418372</v>
      </c>
      <c r="J239" s="278">
        <f>IF(J$45=0,0,J$45/NFM!J$13*1000)</f>
        <v>1087.3878450292063</v>
      </c>
      <c r="K239" s="278">
        <f>IF(K$45=0,0,K$45/NFM!K$13*1000)</f>
        <v>1132.6581620127856</v>
      </c>
      <c r="L239" s="278">
        <f>IF(L$45=0,0,L$45/NFM!L$13*1000)</f>
        <v>1103.0913441978269</v>
      </c>
      <c r="M239" s="278">
        <f>IF(M$45=0,0,M$45/NFM!M$13*1000)</f>
        <v>1091.4815843783488</v>
      </c>
      <c r="N239" s="278">
        <f>IF(N$45=0,0,N$45/NFM!N$13*1000)</f>
        <v>1107.3616603415924</v>
      </c>
      <c r="O239" s="278">
        <f>IF(O$45=0,0,O$45/NFM!O$13*1000)</f>
        <v>1052.2538421902802</v>
      </c>
      <c r="P239" s="278">
        <f>IF(P$45=0,0,P$45/NFM!P$13*1000)</f>
        <v>1043.8552135451109</v>
      </c>
      <c r="Q239" s="278">
        <f>IF(Q$45=0,0,Q$45/NFM!Q$13*1000)</f>
        <v>1061.1770509854684</v>
      </c>
      <c r="R239" s="278">
        <f>IF(R$45=0,0,R$45/NFM!R$13*1000)</f>
        <v>1053.8999901499558</v>
      </c>
      <c r="S239" s="278">
        <f>IF(S$45=0,0,S$45/NFM!S$13*1000)</f>
        <v>1048.9101426876987</v>
      </c>
      <c r="T239" s="278">
        <f>IF(T$45=0,0,T$45/NFM!T$13*1000)</f>
        <v>1070.0132207172728</v>
      </c>
      <c r="U239" s="278">
        <f>IF(U$45=0,0,U$45/NFM!U$13*1000)</f>
        <v>1066.356181873964</v>
      </c>
      <c r="V239" s="278">
        <f>IF(V$45=0,0,V$45/NFM!V$13*1000)</f>
        <v>1031.6767400388906</v>
      </c>
      <c r="W239" s="278">
        <f>IF(W$45=0,0,W$45/NFM!W$13*1000)</f>
        <v>1034.1475888998652</v>
      </c>
      <c r="DA239" s="79"/>
    </row>
    <row r="240" spans="1:105" ht="12" customHeight="1" x14ac:dyDescent="0.25">
      <c r="A240" s="203" t="s">
        <v>519</v>
      </c>
      <c r="B240" s="278">
        <f>IF(B$46=0,0,B$46/NFM!B$13*1000)</f>
        <v>163.39291739718385</v>
      </c>
      <c r="C240" s="278">
        <f>IF(C$46=0,0,C$46/NFM!C$13*1000)</f>
        <v>159.95071139454245</v>
      </c>
      <c r="D240" s="278">
        <f>IF(D$46=0,0,D$46/NFM!D$13*1000)</f>
        <v>155.46990606382059</v>
      </c>
      <c r="E240" s="278">
        <f>IF(E$46=0,0,E$46/NFM!E$13*1000)</f>
        <v>152.87780057726505</v>
      </c>
      <c r="F240" s="278">
        <f>IF(F$46=0,0,F$46/NFM!F$13*1000)</f>
        <v>149.51625443480526</v>
      </c>
      <c r="G240" s="278">
        <f>IF(G$46=0,0,G$46/NFM!G$13*1000)</f>
        <v>149.43489559371611</v>
      </c>
      <c r="H240" s="278">
        <f>IF(H$46=0,0,H$46/NFM!H$13*1000)</f>
        <v>149.03969817341823</v>
      </c>
      <c r="I240" s="278">
        <f>IF(I$46=0,0,I$46/NFM!I$13*1000)</f>
        <v>166.617239998499</v>
      </c>
      <c r="J240" s="278">
        <f>IF(J$46=0,0,J$46/NFM!J$13*1000)</f>
        <v>167.86958195403741</v>
      </c>
      <c r="K240" s="278">
        <f>IF(K$46=0,0,K$46/NFM!K$13*1000)</f>
        <v>181.49192014820719</v>
      </c>
      <c r="L240" s="278">
        <f>IF(L$46=0,0,L$46/NFM!L$13*1000)</f>
        <v>151.29165077699039</v>
      </c>
      <c r="M240" s="278">
        <f>IF(M$46=0,0,M$46/NFM!M$13*1000)</f>
        <v>154.97894868387419</v>
      </c>
      <c r="N240" s="278">
        <f>IF(N$46=0,0,N$46/NFM!N$13*1000)</f>
        <v>155.70472547837286</v>
      </c>
      <c r="O240" s="278">
        <f>IF(O$46=0,0,O$46/NFM!O$13*1000)</f>
        <v>159.40348270102442</v>
      </c>
      <c r="P240" s="278">
        <f>IF(P$46=0,0,P$46/NFM!P$13*1000)</f>
        <v>165.89586109878735</v>
      </c>
      <c r="Q240" s="278">
        <f>IF(Q$46=0,0,Q$46/NFM!Q$13*1000)</f>
        <v>167.2082205712772</v>
      </c>
      <c r="R240" s="278">
        <f>IF(R$46=0,0,R$46/NFM!R$13*1000)</f>
        <v>157.30252356172247</v>
      </c>
      <c r="S240" s="278">
        <f>IF(S$46=0,0,S$46/NFM!S$13*1000)</f>
        <v>143.74435179971042</v>
      </c>
      <c r="T240" s="278">
        <f>IF(T$46=0,0,T$46/NFM!T$13*1000)</f>
        <v>153.62419075374822</v>
      </c>
      <c r="U240" s="278">
        <f>IF(U$46=0,0,U$46/NFM!U$13*1000)</f>
        <v>156.87644620731663</v>
      </c>
      <c r="V240" s="278">
        <f>IF(V$46=0,0,V$46/NFM!V$13*1000)</f>
        <v>156.48123974756899</v>
      </c>
      <c r="W240" s="278">
        <f>IF(W$46=0,0,W$46/NFM!W$13*1000)</f>
        <v>166.74731877166079</v>
      </c>
      <c r="DA240" s="79"/>
    </row>
    <row r="241" spans="1:105" ht="12" customHeight="1" x14ac:dyDescent="0.25">
      <c r="A241" s="41" t="s">
        <v>529</v>
      </c>
      <c r="B241" s="279">
        <f>IF(B$53=0,0,B$53/NFM!B$13*1000)</f>
        <v>54.686671257090886</v>
      </c>
      <c r="C241" s="279">
        <f>IF(C$53=0,0,C$53/NFM!C$13*1000)</f>
        <v>53.260729100959097</v>
      </c>
      <c r="D241" s="279">
        <f>IF(D$53=0,0,D$53/NFM!D$13*1000)</f>
        <v>53.812800288384636</v>
      </c>
      <c r="E241" s="279">
        <f>IF(E$53=0,0,E$53/NFM!E$13*1000)</f>
        <v>52.646219139383376</v>
      </c>
      <c r="F241" s="279">
        <f>IF(F$53=0,0,F$53/NFM!F$13*1000)</f>
        <v>50.146181776692146</v>
      </c>
      <c r="G241" s="279">
        <f>IF(G$53=0,0,G$53/NFM!G$13*1000)</f>
        <v>51.011566391578704</v>
      </c>
      <c r="H241" s="279">
        <f>IF(H$53=0,0,H$53/NFM!H$13*1000)</f>
        <v>47.058742054110901</v>
      </c>
      <c r="I241" s="279">
        <f>IF(I$53=0,0,I$53/NFM!I$13*1000)</f>
        <v>51.457845378944967</v>
      </c>
      <c r="J241" s="279">
        <f>IF(J$53=0,0,J$53/NFM!J$13*1000)</f>
        <v>52.791695974865846</v>
      </c>
      <c r="K241" s="279">
        <f>IF(K$53=0,0,K$53/NFM!K$13*1000)</f>
        <v>53.924904437460683</v>
      </c>
      <c r="L241" s="279">
        <f>IF(L$53=0,0,L$53/NFM!L$13*1000)</f>
        <v>46.817827162506909</v>
      </c>
      <c r="M241" s="279">
        <f>IF(M$53=0,0,M$53/NFM!M$13*1000)</f>
        <v>48.237592120057194</v>
      </c>
      <c r="N241" s="279">
        <f>IF(N$53=0,0,N$53/NFM!N$13*1000)</f>
        <v>47.045009024096629</v>
      </c>
      <c r="O241" s="279">
        <f>IF(O$53=0,0,O$53/NFM!O$13*1000)</f>
        <v>47.613816311051089</v>
      </c>
      <c r="P241" s="279">
        <f>IF(P$53=0,0,P$53/NFM!P$13*1000)</f>
        <v>48.433586938086783</v>
      </c>
      <c r="Q241" s="279">
        <f>IF(Q$53=0,0,Q$53/NFM!Q$13*1000)</f>
        <v>49.737386923094441</v>
      </c>
      <c r="R241" s="279">
        <f>IF(R$53=0,0,R$53/NFM!R$13*1000)</f>
        <v>48.085426443013155</v>
      </c>
      <c r="S241" s="279">
        <f>IF(S$53=0,0,S$53/NFM!S$13*1000)</f>
        <v>41.788860192105133</v>
      </c>
      <c r="T241" s="279">
        <f>IF(T$53=0,0,T$53/NFM!T$13*1000)</f>
        <v>43.98059642641639</v>
      </c>
      <c r="U241" s="279">
        <f>IF(U$53=0,0,U$53/NFM!U$13*1000)</f>
        <v>45.624245140075736</v>
      </c>
      <c r="V241" s="279">
        <f>IF(V$53=0,0,V$53/NFM!V$13*1000)</f>
        <v>46.889181859874675</v>
      </c>
      <c r="W241" s="279">
        <f>IF(W$53=0,0,W$53/NFM!W$13*1000)</f>
        <v>47.926964431603373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4"/>
    </row>
    <row r="243" spans="1:105" ht="12" customHeight="1" x14ac:dyDescent="0.25">
      <c r="A243" s="35" t="s">
        <v>81</v>
      </c>
      <c r="B243" s="274">
        <f t="shared" ref="B243:W243" si="59">SUM(B$244:B$251)</f>
        <v>179.0101456012564</v>
      </c>
      <c r="C243" s="274">
        <f t="shared" si="59"/>
        <v>186.24097015648073</v>
      </c>
      <c r="D243" s="274">
        <f t="shared" si="59"/>
        <v>183.9533558628157</v>
      </c>
      <c r="E243" s="274">
        <f t="shared" si="59"/>
        <v>177.74940462223833</v>
      </c>
      <c r="F243" s="274">
        <f t="shared" si="59"/>
        <v>178.78240925475859</v>
      </c>
      <c r="G243" s="274">
        <f t="shared" si="59"/>
        <v>161.84910589031176</v>
      </c>
      <c r="H243" s="274">
        <f t="shared" si="59"/>
        <v>153.33431082918349</v>
      </c>
      <c r="I243" s="274">
        <f t="shared" si="59"/>
        <v>152.43637841817144</v>
      </c>
      <c r="J243" s="274">
        <f t="shared" si="59"/>
        <v>148.90253803932191</v>
      </c>
      <c r="K243" s="274">
        <f t="shared" si="59"/>
        <v>167.89306467889699</v>
      </c>
      <c r="L243" s="274">
        <f t="shared" si="59"/>
        <v>158.14603781745183</v>
      </c>
      <c r="M243" s="274">
        <f t="shared" si="59"/>
        <v>161.20566948563595</v>
      </c>
      <c r="N243" s="274">
        <f t="shared" si="59"/>
        <v>161.30162093822395</v>
      </c>
      <c r="O243" s="274">
        <f t="shared" si="59"/>
        <v>157.97393413290916</v>
      </c>
      <c r="P243" s="274">
        <f t="shared" si="59"/>
        <v>158.39866265175812</v>
      </c>
      <c r="Q243" s="274">
        <f t="shared" si="59"/>
        <v>153.70288246119964</v>
      </c>
      <c r="R243" s="274">
        <f t="shared" si="59"/>
        <v>154.5869466157219</v>
      </c>
      <c r="S243" s="274">
        <f t="shared" si="59"/>
        <v>158.2477949853326</v>
      </c>
      <c r="T243" s="274">
        <f t="shared" si="59"/>
        <v>163.78458527531694</v>
      </c>
      <c r="U243" s="274">
        <f t="shared" si="59"/>
        <v>156.85877349579971</v>
      </c>
      <c r="V243" s="274">
        <f t="shared" si="59"/>
        <v>154.69035089065764</v>
      </c>
      <c r="W243" s="274">
        <f t="shared" si="59"/>
        <v>162.8018471325488</v>
      </c>
      <c r="DA243" s="111"/>
    </row>
    <row r="244" spans="1:105" ht="12" customHeight="1" x14ac:dyDescent="0.25">
      <c r="A244" s="55" t="s">
        <v>92</v>
      </c>
      <c r="B244" s="275">
        <f>IF(B$73=0,0,B$73/NFM!B$14*1000)</f>
        <v>0.30181659020258594</v>
      </c>
      <c r="C244" s="275">
        <f>IF(C$73=0,0,C$73/NFM!C$14*1000)</f>
        <v>0.31288908127633658</v>
      </c>
      <c r="D244" s="275">
        <f>IF(D$73=0,0,D$73/NFM!D$14*1000)</f>
        <v>0.30886594278911189</v>
      </c>
      <c r="E244" s="275">
        <f>IF(E$73=0,0,E$73/NFM!E$14*1000)</f>
        <v>0.29839616890444842</v>
      </c>
      <c r="F244" s="275">
        <f>IF(F$73=0,0,F$73/NFM!F$14*1000)</f>
        <v>0.30044074870412801</v>
      </c>
      <c r="G244" s="275">
        <f>IF(G$73=0,0,G$73/NFM!G$14*1000)</f>
        <v>0.27220258442058082</v>
      </c>
      <c r="H244" s="275">
        <f>IF(H$73=0,0,H$73/NFM!H$14*1000)</f>
        <v>0.25861777776414552</v>
      </c>
      <c r="I244" s="275">
        <f>IF(I$73=0,0,I$73/NFM!I$14*1000)</f>
        <v>0.25666514774024024</v>
      </c>
      <c r="J244" s="275">
        <f>IF(J$73=0,0,J$73/NFM!J$14*1000)</f>
        <v>0.25023141526285797</v>
      </c>
      <c r="K244" s="275">
        <f>IF(K$73=0,0,K$73/NFM!K$14*1000)</f>
        <v>0.28056133855292298</v>
      </c>
      <c r="L244" s="275">
        <f>IF(L$73=0,0,L$73/NFM!L$14*1000)</f>
        <v>0.2647446187562898</v>
      </c>
      <c r="M244" s="275">
        <f>IF(M$73=0,0,M$73/NFM!M$14*1000)</f>
        <v>0.26992450150538211</v>
      </c>
      <c r="N244" s="275">
        <f>IF(N$73=0,0,N$73/NFM!N$14*1000)</f>
        <v>0.26976701481713877</v>
      </c>
      <c r="O244" s="275">
        <f>IF(O$73=0,0,O$73/NFM!O$14*1000)</f>
        <v>0.26505564626412936</v>
      </c>
      <c r="P244" s="275">
        <f>IF(P$73=0,0,P$73/NFM!P$14*1000)</f>
        <v>0.26460539435033165</v>
      </c>
      <c r="Q244" s="275">
        <f>IF(Q$73=0,0,Q$73/NFM!Q$14*1000)</f>
        <v>0.25669533867723604</v>
      </c>
      <c r="R244" s="275">
        <f>IF(R$73=0,0,R$73/NFM!R$14*1000)</f>
        <v>0.25802301751771495</v>
      </c>
      <c r="S244" s="275">
        <f>IF(S$73=0,0,S$73/NFM!S$14*1000)</f>
        <v>0.26509784365982736</v>
      </c>
      <c r="T244" s="275">
        <f>IF(T$73=0,0,T$73/NFM!T$14*1000)</f>
        <v>0.27401316403834608</v>
      </c>
      <c r="U244" s="275">
        <f>IF(U$73=0,0,U$73/NFM!U$14*1000)</f>
        <v>0.26274184053896116</v>
      </c>
      <c r="V244" s="275">
        <f>IF(V$73=0,0,V$73/NFM!V$14*1000)</f>
        <v>0.25951930961873837</v>
      </c>
      <c r="W244" s="275">
        <f>IF(W$73=0,0,W$73/NFM!W$14*1000)</f>
        <v>0.27312809187922726</v>
      </c>
      <c r="DA244" s="76"/>
    </row>
    <row r="245" spans="1:105" ht="12" customHeight="1" x14ac:dyDescent="0.25">
      <c r="A245" s="202" t="s">
        <v>93</v>
      </c>
      <c r="B245" s="276">
        <f>IF(B$74=0,0,B$74/NFM!B$14*1000)</f>
        <v>0.15699557830942851</v>
      </c>
      <c r="C245" s="276">
        <f>IF(C$74=0,0,C$74/NFM!C$14*1000)</f>
        <v>0.16275514287903245</v>
      </c>
      <c r="D245" s="276">
        <f>IF(D$74=0,0,D$74/NFM!D$14*1000)</f>
        <v>0.16066243169640054</v>
      </c>
      <c r="E245" s="276">
        <f>IF(E$74=0,0,E$74/NFM!E$14*1000)</f>
        <v>0.15521638181329633</v>
      </c>
      <c r="F245" s="276">
        <f>IF(F$74=0,0,F$74/NFM!F$14*1000)</f>
        <v>0.15627990846647011</v>
      </c>
      <c r="G245" s="276">
        <f>IF(G$74=0,0,G$74/NFM!G$14*1000)</f>
        <v>0.14159129599120354</v>
      </c>
      <c r="H245" s="276">
        <f>IF(H$74=0,0,H$74/NFM!H$14*1000)</f>
        <v>0.13452490320008065</v>
      </c>
      <c r="I245" s="276">
        <f>IF(I$74=0,0,I$74/NFM!I$14*1000)</f>
        <v>0.13350920595288299</v>
      </c>
      <c r="J245" s="276">
        <f>IF(J$74=0,0,J$74/NFM!J$14*1000)</f>
        <v>0.13016257894905656</v>
      </c>
      <c r="K245" s="276">
        <f>IF(K$74=0,0,K$74/NFM!K$14*1000)</f>
        <v>0.14593925922964754</v>
      </c>
      <c r="L245" s="276">
        <f>IF(L$74=0,0,L$74/NFM!L$14*1000)</f>
        <v>0.1377118948234568</v>
      </c>
      <c r="M245" s="276">
        <f>IF(M$74=0,0,M$74/NFM!M$14*1000)</f>
        <v>0.14040630829894846</v>
      </c>
      <c r="N245" s="276">
        <f>IF(N$74=0,0,N$74/NFM!N$14*1000)</f>
        <v>0.14032438863482327</v>
      </c>
      <c r="O245" s="276">
        <f>IF(O$74=0,0,O$74/NFM!O$14*1000)</f>
        <v>0.1378736816338858</v>
      </c>
      <c r="P245" s="276">
        <f>IF(P$74=0,0,P$74/NFM!P$14*1000)</f>
        <v>0.13763947462908147</v>
      </c>
      <c r="Q245" s="276">
        <f>IF(Q$74=0,0,Q$74/NFM!Q$14*1000)</f>
        <v>0.13352491033682748</v>
      </c>
      <c r="R245" s="276">
        <f>IF(R$74=0,0,R$74/NFM!R$14*1000)</f>
        <v>0.13421552746701987</v>
      </c>
      <c r="S245" s="276">
        <f>IF(S$74=0,0,S$74/NFM!S$14*1000)</f>
        <v>0.13789563140323513</v>
      </c>
      <c r="T245" s="276">
        <f>IF(T$74=0,0,T$74/NFM!T$14*1000)</f>
        <v>0.14253310304685779</v>
      </c>
      <c r="U245" s="276">
        <f>IF(U$74=0,0,U$74/NFM!U$14*1000)</f>
        <v>0.13667011204987248</v>
      </c>
      <c r="V245" s="276">
        <f>IF(V$74=0,0,V$74/NFM!V$14*1000)</f>
        <v>0.13499385195727512</v>
      </c>
      <c r="W245" s="276">
        <f>IF(W$74=0,0,W$74/NFM!W$14*1000)</f>
        <v>0.14207271610996622</v>
      </c>
      <c r="DA245" s="77"/>
    </row>
    <row r="246" spans="1:105" ht="12" customHeight="1" x14ac:dyDescent="0.25">
      <c r="A246" s="202" t="s">
        <v>94</v>
      </c>
      <c r="B246" s="276">
        <f>IF(B$75=0,0,B$75/NFM!B$14*1000)</f>
        <v>3.674778289822394</v>
      </c>
      <c r="C246" s="276">
        <f>IF(C$75=0,0,C$75/NFM!C$14*1000)</f>
        <v>3.8095917862732023</v>
      </c>
      <c r="D246" s="276">
        <f>IF(D$75=0,0,D$75/NFM!D$14*1000)</f>
        <v>3.7606079250484803</v>
      </c>
      <c r="E246" s="276">
        <f>IF(E$75=0,0,E$75/NFM!E$14*1000)</f>
        <v>3.633132832493474</v>
      </c>
      <c r="F246" s="276">
        <f>IF(F$75=0,0,F$75/NFM!F$14*1000)</f>
        <v>3.6580266842682509</v>
      </c>
      <c r="G246" s="276">
        <f>IF(G$75=0,0,G$75/NFM!G$14*1000)</f>
        <v>3.314211942394834</v>
      </c>
      <c r="H246" s="276">
        <f>IF(H$75=0,0,H$75/NFM!H$14*1000)</f>
        <v>3.1488096610325171</v>
      </c>
      <c r="I246" s="276">
        <f>IF(I$75=0,0,I$75/NFM!I$14*1000)</f>
        <v>3.1250353469198098</v>
      </c>
      <c r="J246" s="276">
        <f>IF(J$75=0,0,J$75/NFM!J$14*1000)</f>
        <v>3.0467012155371052</v>
      </c>
      <c r="K246" s="276">
        <f>IF(K$75=0,0,K$75/NFM!K$14*1000)</f>
        <v>3.4159842412432053</v>
      </c>
      <c r="L246" s="276">
        <f>IF(L$75=0,0,L$75/NFM!L$14*1000)</f>
        <v>3.223407224566095</v>
      </c>
      <c r="M246" s="276">
        <f>IF(M$75=0,0,M$75/NFM!M$14*1000)</f>
        <v>3.2864750653942405</v>
      </c>
      <c r="N246" s="276">
        <f>IF(N$75=0,0,N$75/NFM!N$14*1000)</f>
        <v>3.2845575807970402</v>
      </c>
      <c r="O246" s="276">
        <f>IF(O$75=0,0,O$75/NFM!O$14*1000)</f>
        <v>3.2271941507008703</v>
      </c>
      <c r="P246" s="276">
        <f>IF(P$75=0,0,P$75/NFM!P$14*1000)</f>
        <v>3.2217120930158885</v>
      </c>
      <c r="Q246" s="276">
        <f>IF(Q$75=0,0,Q$75/NFM!Q$14*1000)</f>
        <v>3.1254029377131021</v>
      </c>
      <c r="R246" s="276">
        <f>IF(R$75=0,0,R$75/NFM!R$14*1000)</f>
        <v>3.1415681371661002</v>
      </c>
      <c r="S246" s="276">
        <f>IF(S$75=0,0,S$75/NFM!S$14*1000)</f>
        <v>3.2277079265456439</v>
      </c>
      <c r="T246" s="276">
        <f>IF(T$75=0,0,T$75/NFM!T$14*1000)</f>
        <v>3.3362567168947801</v>
      </c>
      <c r="U246" s="276">
        <f>IF(U$75=0,0,U$75/NFM!U$14*1000)</f>
        <v>3.1990223293970517</v>
      </c>
      <c r="V246" s="276">
        <f>IF(V$75=0,0,V$75/NFM!V$14*1000)</f>
        <v>3.1597862931805953</v>
      </c>
      <c r="W246" s="276">
        <f>IF(W$75=0,0,W$75/NFM!W$14*1000)</f>
        <v>3.3254804903358846</v>
      </c>
      <c r="DA246" s="77"/>
    </row>
    <row r="247" spans="1:105" ht="12" customHeight="1" x14ac:dyDescent="0.25">
      <c r="A247" s="202" t="s">
        <v>95</v>
      </c>
      <c r="B247" s="276">
        <f>IF(B$76=0,0,B$76/NFM!B$14*1000)</f>
        <v>0.10060553006752865</v>
      </c>
      <c r="C247" s="276">
        <f>IF(C$76=0,0,C$76/NFM!C$14*1000)</f>
        <v>0.10429636042544554</v>
      </c>
      <c r="D247" s="276">
        <f>IF(D$76=0,0,D$76/NFM!D$14*1000)</f>
        <v>0.10295531426303732</v>
      </c>
      <c r="E247" s="276">
        <f>IF(E$76=0,0,E$76/NFM!E$14*1000)</f>
        <v>9.9465389634816159E-2</v>
      </c>
      <c r="F247" s="276">
        <f>IF(F$76=0,0,F$76/NFM!F$14*1000)</f>
        <v>0.10014691623470934</v>
      </c>
      <c r="G247" s="276">
        <f>IF(G$76=0,0,G$76/NFM!G$14*1000)</f>
        <v>9.0734194806860291E-2</v>
      </c>
      <c r="H247" s="276">
        <f>IF(H$76=0,0,H$76/NFM!H$14*1000)</f>
        <v>8.6205925921381835E-2</v>
      </c>
      <c r="I247" s="276">
        <f>IF(I$76=0,0,I$76/NFM!I$14*1000)</f>
        <v>8.5555049246746756E-2</v>
      </c>
      <c r="J247" s="276">
        <f>IF(J$76=0,0,J$76/NFM!J$14*1000)</f>
        <v>8.3410471754285995E-2</v>
      </c>
      <c r="K247" s="276">
        <f>IF(K$76=0,0,K$76/NFM!K$14*1000)</f>
        <v>9.3520446184307673E-2</v>
      </c>
      <c r="L247" s="276">
        <f>IF(L$76=0,0,L$76/NFM!L$14*1000)</f>
        <v>8.8248206252096575E-2</v>
      </c>
      <c r="M247" s="276">
        <f>IF(M$76=0,0,M$76/NFM!M$14*1000)</f>
        <v>8.9974833835127388E-2</v>
      </c>
      <c r="N247" s="276">
        <f>IF(N$76=0,0,N$76/NFM!N$14*1000)</f>
        <v>8.9922338272379596E-2</v>
      </c>
      <c r="O247" s="276">
        <f>IF(O$76=0,0,O$76/NFM!O$14*1000)</f>
        <v>8.8351882088043149E-2</v>
      </c>
      <c r="P247" s="276">
        <f>IF(P$76=0,0,P$76/NFM!P$14*1000)</f>
        <v>8.8201798116777252E-2</v>
      </c>
      <c r="Q247" s="276">
        <f>IF(Q$76=0,0,Q$76/NFM!Q$14*1000)</f>
        <v>8.5565112892412018E-2</v>
      </c>
      <c r="R247" s="276">
        <f>IF(R$76=0,0,R$76/NFM!R$14*1000)</f>
        <v>8.6007672505904992E-2</v>
      </c>
      <c r="S247" s="276">
        <f>IF(S$76=0,0,S$76/NFM!S$14*1000)</f>
        <v>8.8365947886609161E-2</v>
      </c>
      <c r="T247" s="276">
        <f>IF(T$76=0,0,T$76/NFM!T$14*1000)</f>
        <v>9.1337721346115369E-2</v>
      </c>
      <c r="U247" s="276">
        <f>IF(U$76=0,0,U$76/NFM!U$14*1000)</f>
        <v>8.7580613512987085E-2</v>
      </c>
      <c r="V247" s="276">
        <f>IF(V$76=0,0,V$76/NFM!V$14*1000)</f>
        <v>8.6506436539579443E-2</v>
      </c>
      <c r="W247" s="276">
        <f>IF(W$76=0,0,W$76/NFM!W$14*1000)</f>
        <v>9.1042697293075764E-2</v>
      </c>
      <c r="DA247" s="77"/>
    </row>
    <row r="248" spans="1:105" ht="12" customHeight="1" x14ac:dyDescent="0.25">
      <c r="A248" s="56" t="s">
        <v>96</v>
      </c>
      <c r="B248" s="277">
        <f>IF(B$77=0,0,B$77/NFM!B$14*1000)</f>
        <v>0.48129673104358506</v>
      </c>
      <c r="C248" s="277">
        <f>IF(C$77=0,0,C$77/NFM!C$14*1000)</f>
        <v>0.49799575432520699</v>
      </c>
      <c r="D248" s="277">
        <f>IF(D$77=0,0,D$77/NFM!D$14*1000)</f>
        <v>0.49293590484654903</v>
      </c>
      <c r="E248" s="277">
        <f>IF(E$77=0,0,E$77/NFM!E$14*1000)</f>
        <v>0.47489210165052442</v>
      </c>
      <c r="F248" s="277">
        <f>IF(F$77=0,0,F$77/NFM!F$14*1000)</f>
        <v>0.48124967112751033</v>
      </c>
      <c r="G248" s="277">
        <f>IF(G$77=0,0,G$77/NFM!G$14*1000)</f>
        <v>0.43901723887948163</v>
      </c>
      <c r="H248" s="277">
        <f>IF(H$77=0,0,H$77/NFM!H$14*1000)</f>
        <v>0.42194356763804269</v>
      </c>
      <c r="I248" s="277">
        <f>IF(I$77=0,0,I$77/NFM!I$14*1000)</f>
        <v>0.41800513060821232</v>
      </c>
      <c r="J248" s="277">
        <f>IF(J$77=0,0,J$77/NFM!J$14*1000)</f>
        <v>0.4052199835169088</v>
      </c>
      <c r="K248" s="277">
        <f>IF(K$77=0,0,K$77/NFM!K$14*1000)</f>
        <v>0.44616243983677645</v>
      </c>
      <c r="L248" s="277">
        <f>IF(L$77=0,0,L$77/NFM!L$14*1000)</f>
        <v>0.42334593526562536</v>
      </c>
      <c r="M248" s="277">
        <f>IF(M$77=0,0,M$77/NFM!M$14*1000)</f>
        <v>0.43705321176876</v>
      </c>
      <c r="N248" s="277">
        <f>IF(N$77=0,0,N$77/NFM!N$14*1000)</f>
        <v>0.4385985618482337</v>
      </c>
      <c r="O248" s="277">
        <f>IF(O$77=0,0,O$77/NFM!O$14*1000)</f>
        <v>0.43054530840116434</v>
      </c>
      <c r="P248" s="277">
        <f>IF(P$77=0,0,P$77/NFM!P$14*1000)</f>
        <v>0.43761264379557235</v>
      </c>
      <c r="Q248" s="277">
        <f>IF(Q$77=0,0,Q$77/NFM!Q$14*1000)</f>
        <v>0.42087691358268886</v>
      </c>
      <c r="R248" s="277">
        <f>IF(R$77=0,0,R$77/NFM!R$14*1000)</f>
        <v>0.42507324365307741</v>
      </c>
      <c r="S248" s="277">
        <f>IF(S$77=0,0,S$77/NFM!S$14*1000)</f>
        <v>0.43954761466374531</v>
      </c>
      <c r="T248" s="277">
        <f>IF(T$77=0,0,T$77/NFM!T$14*1000)</f>
        <v>0.46703702942195791</v>
      </c>
      <c r="U248" s="277">
        <f>IF(U$77=0,0,U$77/NFM!U$14*1000)</f>
        <v>0.4469486258530696</v>
      </c>
      <c r="V248" s="277">
        <f>IF(V$77=0,0,V$77/NFM!V$14*1000)</f>
        <v>0.4450177402261698</v>
      </c>
      <c r="W248" s="277">
        <f>IF(W$77=0,0,W$77/NFM!W$14*1000)</f>
        <v>0.47584176011904922</v>
      </c>
      <c r="DA248" s="78"/>
    </row>
    <row r="249" spans="1:105" ht="12" customHeight="1" x14ac:dyDescent="0.25">
      <c r="A249" s="203" t="s">
        <v>560</v>
      </c>
      <c r="B249" s="278">
        <f>IF(B$83=0,0,B$83/NFM!B$14*1000)</f>
        <v>41.909387780650555</v>
      </c>
      <c r="C249" s="278">
        <f>IF(C$83=0,0,C$83/NFM!C$14*1000)</f>
        <v>43.155454929625542</v>
      </c>
      <c r="D249" s="278">
        <f>IF(D$83=0,0,D$83/NFM!D$14*1000)</f>
        <v>42.633568238291673</v>
      </c>
      <c r="E249" s="278">
        <f>IF(E$83=0,0,E$83/NFM!E$14*1000)</f>
        <v>40.996207975706334</v>
      </c>
      <c r="F249" s="278">
        <f>IF(F$83=0,0,F$83/NFM!F$14*1000)</f>
        <v>41.543027486389853</v>
      </c>
      <c r="G249" s="278">
        <f>IF(G$83=0,0,G$83/NFM!G$14*1000)</f>
        <v>37.58370175371018</v>
      </c>
      <c r="H249" s="278">
        <f>IF(H$83=0,0,H$83/NFM!H$14*1000)</f>
        <v>36.112258932834521</v>
      </c>
      <c r="I249" s="278">
        <f>IF(I$83=0,0,I$83/NFM!I$14*1000)</f>
        <v>35.775264949397247</v>
      </c>
      <c r="J249" s="278">
        <f>IF(J$83=0,0,J$83/NFM!J$14*1000)</f>
        <v>34.784277606597797</v>
      </c>
      <c r="K249" s="278">
        <f>IF(K$83=0,0,K$83/NFM!K$14*1000)</f>
        <v>38.394721174383868</v>
      </c>
      <c r="L249" s="278">
        <f>IF(L$83=0,0,L$83/NFM!L$14*1000)</f>
        <v>36.332061523463061</v>
      </c>
      <c r="M249" s="278">
        <f>IF(M$83=0,0,M$83/NFM!M$14*1000)</f>
        <v>37.323237566534523</v>
      </c>
      <c r="N249" s="278">
        <f>IF(N$83=0,0,N$83/NFM!N$14*1000)</f>
        <v>37.32757700654011</v>
      </c>
      <c r="O249" s="278">
        <f>IF(O$83=0,0,O$83/NFM!O$14*1000)</f>
        <v>36.341848265633686</v>
      </c>
      <c r="P249" s="278">
        <f>IF(P$83=0,0,P$83/NFM!P$14*1000)</f>
        <v>36.526181958677874</v>
      </c>
      <c r="Q249" s="278">
        <f>IF(Q$83=0,0,Q$83/NFM!Q$14*1000)</f>
        <v>35.319273692897553</v>
      </c>
      <c r="R249" s="278">
        <f>IF(R$83=0,0,R$83/NFM!R$14*1000)</f>
        <v>35.498518941209888</v>
      </c>
      <c r="S249" s="278">
        <f>IF(S$83=0,0,S$83/NFM!S$14*1000)</f>
        <v>36.607612947630003</v>
      </c>
      <c r="T249" s="278">
        <f>IF(T$83=0,0,T$83/NFM!T$14*1000)</f>
        <v>37.980549367894895</v>
      </c>
      <c r="U249" s="278">
        <f>IF(U$83=0,0,U$83/NFM!U$14*1000)</f>
        <v>36.478699646123317</v>
      </c>
      <c r="V249" s="278">
        <f>IF(V$83=0,0,V$83/NFM!V$14*1000)</f>
        <v>35.805147896985304</v>
      </c>
      <c r="W249" s="278">
        <f>IF(W$83=0,0,W$83/NFM!W$14*1000)</f>
        <v>37.912952373410377</v>
      </c>
      <c r="DA249" s="79"/>
    </row>
    <row r="250" spans="1:105" ht="12" customHeight="1" x14ac:dyDescent="0.25">
      <c r="A250" s="203" t="s">
        <v>519</v>
      </c>
      <c r="B250" s="278">
        <f>IF(B$90=0,0,B$90/NFM!B$14*1000)</f>
        <v>80.379281126204404</v>
      </c>
      <c r="C250" s="278">
        <f>IF(C$90=0,0,C$90/NFM!C$14*1000)</f>
        <v>82.769150961426178</v>
      </c>
      <c r="D250" s="278">
        <f>IF(D$90=0,0,D$90/NFM!D$14*1000)</f>
        <v>81.768208707191661</v>
      </c>
      <c r="E250" s="278">
        <f>IF(E$90=0,0,E$90/NFM!E$14*1000)</f>
        <v>78.627865986366132</v>
      </c>
      <c r="F250" s="278">
        <f>IF(F$90=0,0,F$90/NFM!F$14*1000)</f>
        <v>79.676627648182063</v>
      </c>
      <c r="G250" s="278">
        <f>IF(G$90=0,0,G$90/NFM!G$14*1000)</f>
        <v>72.082917193547189</v>
      </c>
      <c r="H250" s="278">
        <f>IF(H$90=0,0,H$90/NFM!H$14*1000)</f>
        <v>69.260792547409892</v>
      </c>
      <c r="I250" s="278">
        <f>IF(I$90=0,0,I$90/NFM!I$14*1000)</f>
        <v>68.614461604225568</v>
      </c>
      <c r="J250" s="278">
        <f>IF(J$90=0,0,J$90/NFM!J$14*1000)</f>
        <v>66.713817036562304</v>
      </c>
      <c r="K250" s="278">
        <f>IF(K$90=0,0,K$90/NFM!K$14*1000)</f>
        <v>73.63839584559372</v>
      </c>
      <c r="L250" s="278">
        <f>IF(L$90=0,0,L$90/NFM!L$14*1000)</f>
        <v>69.682358577361668</v>
      </c>
      <c r="M250" s="278">
        <f>IF(M$90=0,0,M$90/NFM!M$14*1000)</f>
        <v>71.583365058978217</v>
      </c>
      <c r="N250" s="278">
        <f>IF(N$90=0,0,N$90/NFM!N$14*1000)</f>
        <v>71.591687802082149</v>
      </c>
      <c r="O250" s="278">
        <f>IF(O$90=0,0,O$90/NFM!O$14*1000)</f>
        <v>69.701128865879383</v>
      </c>
      <c r="P250" s="278">
        <f>IF(P$90=0,0,P$90/NFM!P$14*1000)</f>
        <v>70.054668025453282</v>
      </c>
      <c r="Q250" s="278">
        <f>IF(Q$90=0,0,Q$90/NFM!Q$14*1000)</f>
        <v>67.739902195505124</v>
      </c>
      <c r="R250" s="278">
        <f>IF(R$90=0,0,R$90/NFM!R$14*1000)</f>
        <v>68.083682073179389</v>
      </c>
      <c r="S250" s="278">
        <f>IF(S$90=0,0,S$90/NFM!S$14*1000)</f>
        <v>70.210846979620456</v>
      </c>
      <c r="T250" s="278">
        <f>IF(T$90=0,0,T$90/NFM!T$14*1000)</f>
        <v>72.844043223633093</v>
      </c>
      <c r="U250" s="278">
        <f>IF(U$90=0,0,U$90/NFM!U$14*1000)</f>
        <v>69.963600263516042</v>
      </c>
      <c r="V250" s="278">
        <f>IF(V$90=0,0,V$90/NFM!V$14*1000)</f>
        <v>68.671775012324773</v>
      </c>
      <c r="W250" s="278">
        <f>IF(W$90=0,0,W$90/NFM!W$14*1000)</f>
        <v>72.714396905452645</v>
      </c>
      <c r="DA250" s="79"/>
    </row>
    <row r="251" spans="1:105" ht="12" customHeight="1" x14ac:dyDescent="0.25">
      <c r="A251" s="41" t="s">
        <v>529</v>
      </c>
      <c r="B251" s="279">
        <f>IF(B$97=0,0,B$97/NFM!B$14*1000)</f>
        <v>52.005983974955896</v>
      </c>
      <c r="C251" s="279">
        <f>IF(C$97=0,0,C$97/NFM!C$14*1000)</f>
        <v>55.428836140249793</v>
      </c>
      <c r="D251" s="279">
        <f>IF(D$97=0,0,D$97/NFM!D$14*1000)</f>
        <v>54.725551398688793</v>
      </c>
      <c r="E251" s="279">
        <f>IF(E$97=0,0,E$97/NFM!E$14*1000)</f>
        <v>53.464227785669294</v>
      </c>
      <c r="F251" s="279">
        <f>IF(F$97=0,0,F$97/NFM!F$14*1000)</f>
        <v>52.86661019138559</v>
      </c>
      <c r="G251" s="279">
        <f>IF(G$97=0,0,G$97/NFM!G$14*1000)</f>
        <v>47.924729686561435</v>
      </c>
      <c r="H251" s="279">
        <f>IF(H$97=0,0,H$97/NFM!H$14*1000)</f>
        <v>43.911157513382911</v>
      </c>
      <c r="I251" s="279">
        <f>IF(I$97=0,0,I$97/NFM!I$14*1000)</f>
        <v>44.027881984080736</v>
      </c>
      <c r="J251" s="279">
        <f>IF(J$97=0,0,J$97/NFM!J$14*1000)</f>
        <v>43.488717731141605</v>
      </c>
      <c r="K251" s="279">
        <f>IF(K$97=0,0,K$97/NFM!K$14*1000)</f>
        <v>51.477779933872547</v>
      </c>
      <c r="L251" s="279">
        <f>IF(L$97=0,0,L$97/NFM!L$14*1000)</f>
        <v>47.994159836963519</v>
      </c>
      <c r="M251" s="279">
        <f>IF(M$97=0,0,M$97/NFM!M$14*1000)</f>
        <v>48.075232939320756</v>
      </c>
      <c r="N251" s="279">
        <f>IF(N$97=0,0,N$97/NFM!N$14*1000)</f>
        <v>48.159186245232064</v>
      </c>
      <c r="O251" s="279">
        <f>IF(O$97=0,0,O$97/NFM!O$14*1000)</f>
        <v>47.781936332307986</v>
      </c>
      <c r="P251" s="279">
        <f>IF(P$97=0,0,P$97/NFM!P$14*1000)</f>
        <v>47.668041263719303</v>
      </c>
      <c r="Q251" s="279">
        <f>IF(Q$97=0,0,Q$97/NFM!Q$14*1000)</f>
        <v>46.62164135959469</v>
      </c>
      <c r="R251" s="279">
        <f>IF(R$97=0,0,R$97/NFM!R$14*1000)</f>
        <v>46.959858003022788</v>
      </c>
      <c r="S251" s="279">
        <f>IF(S$97=0,0,S$97/NFM!S$14*1000)</f>
        <v>47.270720093923067</v>
      </c>
      <c r="T251" s="279">
        <f>IF(T$97=0,0,T$97/NFM!T$14*1000)</f>
        <v>48.648814949040904</v>
      </c>
      <c r="U251" s="279">
        <f>IF(U$97=0,0,U$97/NFM!U$14*1000)</f>
        <v>46.283510064808404</v>
      </c>
      <c r="V251" s="279">
        <f>IF(V$97=0,0,V$97/NFM!V$14*1000)</f>
        <v>46.127604349825212</v>
      </c>
      <c r="W251" s="279">
        <f>IF(W$97=0,0,W$97/NFM!W$14*1000)</f>
        <v>47.866932097948585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45</v>
      </c>
      <c r="B253" s="274">
        <f t="shared" ref="B253:W253" si="60">SUM(B$254:B$261)</f>
        <v>370.31621039329633</v>
      </c>
      <c r="C253" s="274">
        <f t="shared" si="60"/>
        <v>368.29669773705581</v>
      </c>
      <c r="D253" s="274">
        <f t="shared" si="60"/>
        <v>360.90753803984143</v>
      </c>
      <c r="E253" s="274">
        <f t="shared" si="60"/>
        <v>359.37402361912365</v>
      </c>
      <c r="F253" s="274">
        <f t="shared" si="60"/>
        <v>360.5622568841909</v>
      </c>
      <c r="G253" s="274">
        <f t="shared" si="60"/>
        <v>350.78657732198087</v>
      </c>
      <c r="H253" s="274">
        <f t="shared" si="60"/>
        <v>338.89151525091108</v>
      </c>
      <c r="I253" s="274">
        <f t="shared" si="60"/>
        <v>345.58802870169575</v>
      </c>
      <c r="J253" s="274">
        <f t="shared" si="60"/>
        <v>331.22400121334601</v>
      </c>
      <c r="K253" s="274">
        <f t="shared" si="60"/>
        <v>340.39433638927039</v>
      </c>
      <c r="L253" s="274">
        <f t="shared" si="60"/>
        <v>327.54281012807292</v>
      </c>
      <c r="M253" s="274">
        <f t="shared" si="60"/>
        <v>313.43418759361003</v>
      </c>
      <c r="N253" s="274">
        <f t="shared" si="60"/>
        <v>314.02081437518109</v>
      </c>
      <c r="O253" s="274">
        <f t="shared" si="60"/>
        <v>310.62299994629001</v>
      </c>
      <c r="P253" s="274">
        <f t="shared" si="60"/>
        <v>311.34413512223426</v>
      </c>
      <c r="Q253" s="274">
        <f t="shared" si="60"/>
        <v>313.53993127550319</v>
      </c>
      <c r="R253" s="274">
        <f t="shared" si="60"/>
        <v>320.60282593402837</v>
      </c>
      <c r="S253" s="274">
        <f t="shared" si="60"/>
        <v>308.66680142006845</v>
      </c>
      <c r="T253" s="274">
        <f t="shared" si="60"/>
        <v>314.5639800860198</v>
      </c>
      <c r="U253" s="274">
        <f t="shared" si="60"/>
        <v>312.87476772380722</v>
      </c>
      <c r="V253" s="274">
        <f t="shared" si="60"/>
        <v>308.79827384563697</v>
      </c>
      <c r="W253" s="274">
        <f t="shared" si="60"/>
        <v>306.61524511547947</v>
      </c>
      <c r="DA253" s="111"/>
    </row>
    <row r="254" spans="1:105" ht="12" customHeight="1" x14ac:dyDescent="0.25">
      <c r="A254" s="55" t="s">
        <v>92</v>
      </c>
      <c r="B254" s="275">
        <f>IF(B$116=0,0,B$116/NFM!B$15*1000)</f>
        <v>0.59036743918156964</v>
      </c>
      <c r="C254" s="275">
        <f>IF(C$116=0,0,C$116/NFM!C$15*1000)</f>
        <v>0.58696530040147821</v>
      </c>
      <c r="D254" s="275">
        <f>IF(D$116=0,0,D$116/NFM!D$15*1000)</f>
        <v>0.57419568359631645</v>
      </c>
      <c r="E254" s="275">
        <f>IF(E$116=0,0,E$116/NFM!E$15*1000)</f>
        <v>0.57104775677129205</v>
      </c>
      <c r="F254" s="275">
        <f>IF(F$116=0,0,F$116/NFM!F$15*1000)</f>
        <v>0.57302636688179154</v>
      </c>
      <c r="G254" s="275">
        <f>IF(G$116=0,0,G$116/NFM!G$15*1000)</f>
        <v>0.55770861738234534</v>
      </c>
      <c r="H254" s="275">
        <f>IF(H$116=0,0,H$116/NFM!H$15*1000)</f>
        <v>0.53791048116160634</v>
      </c>
      <c r="I254" s="275">
        <f>IF(I$116=0,0,I$116/NFM!I$15*1000)</f>
        <v>0.54885615560575474</v>
      </c>
      <c r="J254" s="275">
        <f>IF(J$116=0,0,J$116/NFM!J$15*1000)</f>
        <v>0.52584486552225973</v>
      </c>
      <c r="K254" s="275">
        <f>IF(K$116=0,0,K$116/NFM!K$15*1000)</f>
        <v>0.54272419399616489</v>
      </c>
      <c r="L254" s="275">
        <f>IF(L$116=0,0,L$116/NFM!L$15*1000)</f>
        <v>0.52005471769579659</v>
      </c>
      <c r="M254" s="275">
        <f>IF(M$116=0,0,M$116/NFM!M$15*1000)</f>
        <v>0.49760730428240751</v>
      </c>
      <c r="N254" s="275">
        <f>IF(N$116=0,0,N$116/NFM!N$15*1000)</f>
        <v>0.49874067062315253</v>
      </c>
      <c r="O254" s="275">
        <f>IF(O$116=0,0,O$116/NFM!O$15*1000)</f>
        <v>0.49323252484044638</v>
      </c>
      <c r="P254" s="275">
        <f>IF(P$116=0,0,P$116/NFM!P$15*1000)</f>
        <v>0.49468888350203699</v>
      </c>
      <c r="Q254" s="275">
        <f>IF(Q$116=0,0,Q$116/NFM!Q$15*1000)</f>
        <v>0.49827903839106247</v>
      </c>
      <c r="R254" s="275">
        <f>IF(R$116=0,0,R$116/NFM!R$15*1000)</f>
        <v>0.509429249228329</v>
      </c>
      <c r="S254" s="275">
        <f>IF(S$116=0,0,S$116/NFM!S$15*1000)</f>
        <v>0.49141647263406152</v>
      </c>
      <c r="T254" s="275">
        <f>IF(T$116=0,0,T$116/NFM!T$15*1000)</f>
        <v>0.50060073847256559</v>
      </c>
      <c r="U254" s="275">
        <f>IF(U$116=0,0,U$116/NFM!U$15*1000)</f>
        <v>0.49804743443110289</v>
      </c>
      <c r="V254" s="275">
        <f>IF(V$116=0,0,V$116/NFM!V$15*1000)</f>
        <v>0.49166423699387368</v>
      </c>
      <c r="W254" s="275">
        <f>IF(W$116=0,0,W$116/NFM!W$15*1000)</f>
        <v>0.48790756789637202</v>
      </c>
      <c r="DA254" s="76"/>
    </row>
    <row r="255" spans="1:105" ht="12" customHeight="1" x14ac:dyDescent="0.25">
      <c r="A255" s="202" t="s">
        <v>93</v>
      </c>
      <c r="B255" s="276">
        <f>IF(B$117=0,0,B$117/NFM!B$15*1000)</f>
        <v>0.29467652474803857</v>
      </c>
      <c r="C255" s="276">
        <f>IF(C$117=0,0,C$117/NFM!C$15*1000)</f>
        <v>0.29297837819405909</v>
      </c>
      <c r="D255" s="276">
        <f>IF(D$117=0,0,D$117/NFM!D$15*1000)</f>
        <v>0.28660454038937638</v>
      </c>
      <c r="E255" s="276">
        <f>IF(E$117=0,0,E$117/NFM!E$15*1000)</f>
        <v>0.28503328141505813</v>
      </c>
      <c r="F255" s="276">
        <f>IF(F$117=0,0,F$117/NFM!F$15*1000)</f>
        <v>0.28602088661225805</v>
      </c>
      <c r="G255" s="276">
        <f>IF(G$117=0,0,G$117/NFM!G$15*1000)</f>
        <v>0.27837517160515113</v>
      </c>
      <c r="H255" s="276">
        <f>IF(H$117=0,0,H$117/NFM!H$15*1000)</f>
        <v>0.2684931124148553</v>
      </c>
      <c r="I255" s="276">
        <f>IF(I$117=0,0,I$117/NFM!I$15*1000)</f>
        <v>0.27395654601935177</v>
      </c>
      <c r="J255" s="276">
        <f>IF(J$117=0,0,J$117/NFM!J$15*1000)</f>
        <v>0.26247067037354421</v>
      </c>
      <c r="K255" s="276">
        <f>IF(K$117=0,0,K$117/NFM!K$15*1000)</f>
        <v>0.27089583328846784</v>
      </c>
      <c r="L255" s="276">
        <f>IF(L$117=0,0,L$117/NFM!L$15*1000)</f>
        <v>0.25958057087611108</v>
      </c>
      <c r="M255" s="276">
        <f>IF(M$117=0,0,M$117/NFM!M$15*1000)</f>
        <v>0.24837614912919009</v>
      </c>
      <c r="N255" s="276">
        <f>IF(N$117=0,0,N$117/NFM!N$15*1000)</f>
        <v>0.24894185860500423</v>
      </c>
      <c r="O255" s="276">
        <f>IF(O$117=0,0,O$117/NFM!O$15*1000)</f>
        <v>0.24619251785663313</v>
      </c>
      <c r="P255" s="276">
        <f>IF(P$117=0,0,P$117/NFM!P$15*1000)</f>
        <v>0.24691944600460003</v>
      </c>
      <c r="Q255" s="276">
        <f>IF(Q$117=0,0,Q$117/NFM!Q$15*1000)</f>
        <v>0.24871143908516666</v>
      </c>
      <c r="R255" s="276">
        <f>IF(R$117=0,0,R$117/NFM!R$15*1000)</f>
        <v>0.25427696516548137</v>
      </c>
      <c r="S255" s="276">
        <f>IF(S$117=0,0,S$117/NFM!S$15*1000)</f>
        <v>0.24528605195519318</v>
      </c>
      <c r="T255" s="276">
        <f>IF(T$117=0,0,T$117/NFM!T$15*1000)</f>
        <v>0.24987029451336065</v>
      </c>
      <c r="U255" s="276">
        <f>IF(U$117=0,0,U$117/NFM!U$15*1000)</f>
        <v>0.24859583608014088</v>
      </c>
      <c r="V255" s="276">
        <f>IF(V$117=0,0,V$117/NFM!V$15*1000)</f>
        <v>0.24540972127646724</v>
      </c>
      <c r="W255" s="276">
        <f>IF(W$117=0,0,W$117/NFM!W$15*1000)</f>
        <v>0.24353461414688904</v>
      </c>
      <c r="DA255" s="77"/>
    </row>
    <row r="256" spans="1:105" ht="12" customHeight="1" x14ac:dyDescent="0.25">
      <c r="A256" s="202" t="s">
        <v>94</v>
      </c>
      <c r="B256" s="276">
        <f>IF(B$118=0,0,B$118/NFM!B$15*1000)</f>
        <v>7.4908586144671778</v>
      </c>
      <c r="C256" s="276">
        <f>IF(C$118=0,0,C$118/NFM!C$15*1000)</f>
        <v>7.4476906839597099</v>
      </c>
      <c r="D256" s="276">
        <f>IF(D$118=0,0,D$118/NFM!D$15*1000)</f>
        <v>7.2856638042574744</v>
      </c>
      <c r="E256" s="276">
        <f>IF(E$118=0,0,E$118/NFM!E$15*1000)</f>
        <v>7.245721434116537</v>
      </c>
      <c r="F256" s="276">
        <f>IF(F$118=0,0,F$118/NFM!F$15*1000)</f>
        <v>7.2708269660399347</v>
      </c>
      <c r="G256" s="276">
        <f>IF(G$118=0,0,G$118/NFM!G$15*1000)</f>
        <v>7.0764681850894702</v>
      </c>
      <c r="H256" s="276">
        <f>IF(H$118=0,0,H$118/NFM!H$15*1000)</f>
        <v>6.8252601586693258</v>
      </c>
      <c r="I256" s="276">
        <f>IF(I$118=0,0,I$118/NFM!I$15*1000)</f>
        <v>6.9641440033047441</v>
      </c>
      <c r="J256" s="276">
        <f>IF(J$118=0,0,J$118/NFM!J$15*1000)</f>
        <v>6.6721659755345861</v>
      </c>
      <c r="K256" s="276">
        <f>IF(K$118=0,0,K$118/NFM!K$15*1000)</f>
        <v>6.88633880200425</v>
      </c>
      <c r="L256" s="276">
        <f>IF(L$118=0,0,L$118/NFM!L$15*1000)</f>
        <v>6.5986978676304187</v>
      </c>
      <c r="M256" s="276">
        <f>IF(M$118=0,0,M$118/NFM!M$15*1000)</f>
        <v>6.313874571187613</v>
      </c>
      <c r="N256" s="276">
        <f>IF(N$118=0,0,N$118/NFM!N$15*1000)</f>
        <v>6.3282552542223796</v>
      </c>
      <c r="O256" s="276">
        <f>IF(O$118=0,0,O$118/NFM!O$15*1000)</f>
        <v>6.2583653203477647</v>
      </c>
      <c r="P256" s="276">
        <f>IF(P$118=0,0,P$118/NFM!P$15*1000)</f>
        <v>6.2768442812488843</v>
      </c>
      <c r="Q256" s="276">
        <f>IF(Q$118=0,0,Q$118/NFM!Q$15*1000)</f>
        <v>6.3223978482189906</v>
      </c>
      <c r="R256" s="276">
        <f>IF(R$118=0,0,R$118/NFM!R$15*1000)</f>
        <v>6.463876946421383</v>
      </c>
      <c r="S256" s="276">
        <f>IF(S$118=0,0,S$118/NFM!S$15*1000)</f>
        <v>6.2353223992588598</v>
      </c>
      <c r="T256" s="276">
        <f>IF(T$118=0,0,T$118/NFM!T$15*1000)</f>
        <v>6.3518566664082963</v>
      </c>
      <c r="U256" s="276">
        <f>IF(U$118=0,0,U$118/NFM!U$15*1000)</f>
        <v>6.3194591486846585</v>
      </c>
      <c r="V256" s="276">
        <f>IF(V$118=0,0,V$118/NFM!V$15*1000)</f>
        <v>6.2384661495165474</v>
      </c>
      <c r="W256" s="276">
        <f>IF(W$118=0,0,W$118/NFM!W$15*1000)</f>
        <v>6.1907997722689538</v>
      </c>
      <c r="DA256" s="77"/>
    </row>
    <row r="257" spans="1:105" ht="12" customHeight="1" x14ac:dyDescent="0.25">
      <c r="A257" s="202" t="s">
        <v>95</v>
      </c>
      <c r="B257" s="276">
        <f>IF(B$119=0,0,B$119/NFM!B$15*1000)</f>
        <v>0.19678914639385658</v>
      </c>
      <c r="C257" s="276">
        <f>IF(C$119=0,0,C$119/NFM!C$15*1000)</f>
        <v>0.19565510013382612</v>
      </c>
      <c r="D257" s="276">
        <f>IF(D$119=0,0,D$119/NFM!D$15*1000)</f>
        <v>0.19139856119877222</v>
      </c>
      <c r="E257" s="276">
        <f>IF(E$119=0,0,E$119/NFM!E$15*1000)</f>
        <v>0.19034925225709742</v>
      </c>
      <c r="F257" s="276">
        <f>IF(F$119=0,0,F$119/NFM!F$15*1000)</f>
        <v>0.19100878896059723</v>
      </c>
      <c r="G257" s="276">
        <f>IF(G$119=0,0,G$119/NFM!G$15*1000)</f>
        <v>0.1859028724607818</v>
      </c>
      <c r="H257" s="276">
        <f>IF(H$119=0,0,H$119/NFM!H$15*1000)</f>
        <v>0.17930349372053547</v>
      </c>
      <c r="I257" s="276">
        <f>IF(I$119=0,0,I$119/NFM!I$15*1000)</f>
        <v>0.18295205186858499</v>
      </c>
      <c r="J257" s="276">
        <f>IF(J$119=0,0,J$119/NFM!J$15*1000)</f>
        <v>0.17528162184075327</v>
      </c>
      <c r="K257" s="276">
        <f>IF(K$119=0,0,K$119/NFM!K$15*1000)</f>
        <v>0.18090806466538836</v>
      </c>
      <c r="L257" s="276">
        <f>IF(L$119=0,0,L$119/NFM!L$15*1000)</f>
        <v>0.17335157256526559</v>
      </c>
      <c r="M257" s="276">
        <f>IF(M$119=0,0,M$119/NFM!M$15*1000)</f>
        <v>0.16586910142746925</v>
      </c>
      <c r="N257" s="276">
        <f>IF(N$119=0,0,N$119/NFM!N$15*1000)</f>
        <v>0.16624689020771752</v>
      </c>
      <c r="O257" s="276">
        <f>IF(O$119=0,0,O$119/NFM!O$15*1000)</f>
        <v>0.16441084161348218</v>
      </c>
      <c r="P257" s="276">
        <f>IF(P$119=0,0,P$119/NFM!P$15*1000)</f>
        <v>0.16489629450067908</v>
      </c>
      <c r="Q257" s="276">
        <f>IF(Q$119=0,0,Q$119/NFM!Q$15*1000)</f>
        <v>0.16609301279702085</v>
      </c>
      <c r="R257" s="276">
        <f>IF(R$119=0,0,R$119/NFM!R$15*1000)</f>
        <v>0.16980974974277638</v>
      </c>
      <c r="S257" s="276">
        <f>IF(S$119=0,0,S$119/NFM!S$15*1000)</f>
        <v>0.16380549087802052</v>
      </c>
      <c r="T257" s="276">
        <f>IF(T$119=0,0,T$119/NFM!T$15*1000)</f>
        <v>0.16686691282418861</v>
      </c>
      <c r="U257" s="276">
        <f>IF(U$119=0,0,U$119/NFM!U$15*1000)</f>
        <v>0.1660158114770344</v>
      </c>
      <c r="V257" s="276">
        <f>IF(V$119=0,0,V$119/NFM!V$15*1000)</f>
        <v>0.16388807899795793</v>
      </c>
      <c r="W257" s="276">
        <f>IF(W$119=0,0,W$119/NFM!W$15*1000)</f>
        <v>0.16263585596545738</v>
      </c>
      <c r="DA257" s="77"/>
    </row>
    <row r="258" spans="1:105" ht="12" customHeight="1" x14ac:dyDescent="0.25">
      <c r="A258" s="56" t="s">
        <v>96</v>
      </c>
      <c r="B258" s="277">
        <f>IF(B$120=0,0,B$120/NFM!B$15*1000)</f>
        <v>0.93156455951194761</v>
      </c>
      <c r="C258" s="277">
        <f>IF(C$120=0,0,C$120/NFM!C$15*1000)</f>
        <v>0.93239308011280775</v>
      </c>
      <c r="D258" s="277">
        <f>IF(D$120=0,0,D$120/NFM!D$15*1000)</f>
        <v>0.90888643909741662</v>
      </c>
      <c r="E258" s="277">
        <f>IF(E$120=0,0,E$120/NFM!E$15*1000)</f>
        <v>0.90487648320006597</v>
      </c>
      <c r="F258" s="277">
        <f>IF(F$120=0,0,F$120/NFM!F$15*1000)</f>
        <v>0.91691610695373005</v>
      </c>
      <c r="G258" s="277">
        <f>IF(G$120=0,0,G$120/NFM!G$15*1000)</f>
        <v>0.89551863557255429</v>
      </c>
      <c r="H258" s="277">
        <f>IF(H$120=0,0,H$120/NFM!H$15*1000)</f>
        <v>0.87515545406405204</v>
      </c>
      <c r="I258" s="277">
        <f>IF(I$120=0,0,I$120/NFM!I$15*1000)</f>
        <v>0.87838952965266126</v>
      </c>
      <c r="J258" s="277">
        <f>IF(J$120=0,0,J$120/NFM!J$15*1000)</f>
        <v>0.8385397167739872</v>
      </c>
      <c r="K258" s="277">
        <f>IF(K$120=0,0,K$120/NFM!K$15*1000)</f>
        <v>0.87211128360042323</v>
      </c>
      <c r="L258" s="277">
        <f>IF(L$120=0,0,L$120/NFM!L$15*1000)</f>
        <v>0.84082224558137231</v>
      </c>
      <c r="M258" s="277">
        <f>IF(M$120=0,0,M$120/NFM!M$15*1000)</f>
        <v>0.80689945941178398</v>
      </c>
      <c r="N258" s="277">
        <f>IF(N$120=0,0,N$120/NFM!N$15*1000)</f>
        <v>0.81355531286742477</v>
      </c>
      <c r="O258" s="277">
        <f>IF(O$120=0,0,O$120/NFM!O$15*1000)</f>
        <v>0.80922271427419268</v>
      </c>
      <c r="P258" s="277">
        <f>IF(P$120=0,0,P$120/NFM!P$15*1000)</f>
        <v>0.96624592569614409</v>
      </c>
      <c r="Q258" s="277">
        <f>IF(Q$120=0,0,Q$120/NFM!Q$15*1000)</f>
        <v>1.0060828881286943</v>
      </c>
      <c r="R258" s="277">
        <f>IF(R$120=0,0,R$120/NFM!R$15*1000)</f>
        <v>1.0603058155965057</v>
      </c>
      <c r="S258" s="277">
        <f>IF(S$120=0,0,S$120/NFM!S$15*1000)</f>
        <v>1.0470685320230646</v>
      </c>
      <c r="T258" s="277">
        <f>IF(T$120=0,0,T$120/NFM!T$15*1000)</f>
        <v>1.1159505696936816</v>
      </c>
      <c r="U258" s="277">
        <f>IF(U$120=0,0,U$120/NFM!U$15*1000)</f>
        <v>1.1616492747204021</v>
      </c>
      <c r="V258" s="277">
        <f>IF(V$120=0,0,V$120/NFM!V$15*1000)</f>
        <v>1.1930576004149864</v>
      </c>
      <c r="W258" s="277">
        <f>IF(W$120=0,0,W$120/NFM!W$15*1000)</f>
        <v>1.1881990497290247</v>
      </c>
      <c r="DA258" s="78"/>
    </row>
    <row r="259" spans="1:105" ht="12" customHeight="1" x14ac:dyDescent="0.25">
      <c r="A259" s="203" t="s">
        <v>604</v>
      </c>
      <c r="B259" s="278">
        <f>IF(B$126=0,0,B$126/NFM!B$15*1000)</f>
        <v>208.70996355497977</v>
      </c>
      <c r="C259" s="278">
        <f>IF(C$126=0,0,C$126/NFM!C$15*1000)</f>
        <v>207.04419407057955</v>
      </c>
      <c r="D259" s="278">
        <f>IF(D$126=0,0,D$126/NFM!D$15*1000)</f>
        <v>202.55716413946146</v>
      </c>
      <c r="E259" s="278">
        <f>IF(E$126=0,0,E$126/NFM!E$15*1000)</f>
        <v>200.19768012312866</v>
      </c>
      <c r="F259" s="278">
        <f>IF(F$126=0,0,F$126/NFM!F$15*1000)</f>
        <v>201.60050434230652</v>
      </c>
      <c r="G259" s="278">
        <f>IF(G$126=0,0,G$126/NFM!G$15*1000)</f>
        <v>195.86530846057829</v>
      </c>
      <c r="H259" s="278">
        <f>IF(H$126=0,0,H$126/NFM!H$15*1000)</f>
        <v>189.86130779087242</v>
      </c>
      <c r="I259" s="278">
        <f>IF(I$126=0,0,I$126/NFM!I$15*1000)</f>
        <v>191.75640355677066</v>
      </c>
      <c r="J259" s="278">
        <f>IF(J$126=0,0,J$126/NFM!J$15*1000)</f>
        <v>183.53095612088595</v>
      </c>
      <c r="K259" s="278">
        <f>IF(K$126=0,0,K$126/NFM!K$15*1000)</f>
        <v>187.59078150001875</v>
      </c>
      <c r="L259" s="278">
        <f>IF(L$126=0,0,L$126/NFM!L$15*1000)</f>
        <v>180.04658762204255</v>
      </c>
      <c r="M259" s="278">
        <f>IF(M$126=0,0,M$126/NFM!M$15*1000)</f>
        <v>173.1488276658028</v>
      </c>
      <c r="N259" s="278">
        <f>IF(N$126=0,0,N$126/NFM!N$15*1000)</f>
        <v>173.88270110178689</v>
      </c>
      <c r="O259" s="278">
        <f>IF(O$126=0,0,O$126/NFM!O$15*1000)</f>
        <v>172.14602988119989</v>
      </c>
      <c r="P259" s="278">
        <f>IF(P$126=0,0,P$126/NFM!P$15*1000)</f>
        <v>173.05261817899716</v>
      </c>
      <c r="Q259" s="278">
        <f>IF(Q$126=0,0,Q$126/NFM!Q$15*1000)</f>
        <v>174.04818088289315</v>
      </c>
      <c r="R259" s="278">
        <f>IF(R$126=0,0,R$126/NFM!R$15*1000)</f>
        <v>177.7892292424271</v>
      </c>
      <c r="S259" s="278">
        <f>IF(S$126=0,0,S$126/NFM!S$15*1000)</f>
        <v>171.30508163840696</v>
      </c>
      <c r="T259" s="278">
        <f>IF(T$126=0,0,T$126/NFM!T$15*1000)</f>
        <v>174.58610452670999</v>
      </c>
      <c r="U259" s="278">
        <f>IF(U$126=0,0,U$126/NFM!U$15*1000)</f>
        <v>173.64266476515562</v>
      </c>
      <c r="V259" s="278">
        <f>IF(V$126=0,0,V$126/NFM!V$15*1000)</f>
        <v>170.74699730403458</v>
      </c>
      <c r="W259" s="278">
        <f>IF(W$126=0,0,W$126/NFM!W$15*1000)</f>
        <v>170.10018711540332</v>
      </c>
      <c r="DA259" s="79"/>
    </row>
    <row r="260" spans="1:105" ht="12" customHeight="1" x14ac:dyDescent="0.25">
      <c r="A260" s="203" t="s">
        <v>615</v>
      </c>
      <c r="B260" s="278">
        <f>IF(B$134=0,0,B$134/NFM!B$15*1000)</f>
        <v>103.75828959016638</v>
      </c>
      <c r="C260" s="278">
        <f>IF(C$134=0,0,C$134/NFM!C$15*1000)</f>
        <v>103.09397039935345</v>
      </c>
      <c r="D260" s="278">
        <f>IF(D$134=0,0,D$134/NFM!D$15*1000)</f>
        <v>100.42336106997372</v>
      </c>
      <c r="E260" s="278">
        <f>IF(E$134=0,0,E$134/NFM!E$15*1000)</f>
        <v>99.881471280755008</v>
      </c>
      <c r="F260" s="278">
        <f>IF(F$134=0,0,F$134/NFM!F$15*1000)</f>
        <v>101.0581450408411</v>
      </c>
      <c r="G260" s="278">
        <f>IF(G$134=0,0,G$134/NFM!G$15*1000)</f>
        <v>97.942084246463224</v>
      </c>
      <c r="H260" s="278">
        <f>IF(H$134=0,0,H$134/NFM!H$15*1000)</f>
        <v>95.756919672635547</v>
      </c>
      <c r="I260" s="278">
        <f>IF(I$134=0,0,I$134/NFM!I$15*1000)</f>
        <v>96.094798348309808</v>
      </c>
      <c r="J260" s="278">
        <f>IF(J$134=0,0,J$134/NFM!J$15*1000)</f>
        <v>92.034697601482804</v>
      </c>
      <c r="K260" s="278">
        <f>IF(K$134=0,0,K$134/NFM!K$15*1000)</f>
        <v>95.143868531506314</v>
      </c>
      <c r="L260" s="278">
        <f>IF(L$134=0,0,L$134/NFM!L$15*1000)</f>
        <v>91.379294187118163</v>
      </c>
      <c r="M260" s="278">
        <f>IF(M$134=0,0,M$134/NFM!M$15*1000)</f>
        <v>87.656060802515242</v>
      </c>
      <c r="N260" s="278">
        <f>IF(N$134=0,0,N$134/NFM!N$15*1000)</f>
        <v>88.054978619506556</v>
      </c>
      <c r="O260" s="278">
        <f>IF(O$134=0,0,O$134/NFM!O$15*1000)</f>
        <v>87.299119754522664</v>
      </c>
      <c r="P260" s="278">
        <f>IF(P$134=0,0,P$134/NFM!P$15*1000)</f>
        <v>87.898147713530761</v>
      </c>
      <c r="Q260" s="278">
        <f>IF(Q$134=0,0,Q$134/NFM!Q$15*1000)</f>
        <v>88.418831980389456</v>
      </c>
      <c r="R260" s="278">
        <f>IF(R$134=0,0,R$134/NFM!R$15*1000)</f>
        <v>90.031673365445016</v>
      </c>
      <c r="S260" s="278">
        <f>IF(S$134=0,0,S$134/NFM!S$15*1000)</f>
        <v>87.205766295203446</v>
      </c>
      <c r="T260" s="278">
        <f>IF(T$134=0,0,T$134/NFM!T$15*1000)</f>
        <v>88.585217453036677</v>
      </c>
      <c r="U260" s="278">
        <f>IF(U$134=0,0,U$134/NFM!U$15*1000)</f>
        <v>87.951207018982572</v>
      </c>
      <c r="V260" s="278">
        <f>IF(V$134=0,0,V$134/NFM!V$15*1000)</f>
        <v>86.607346482304251</v>
      </c>
      <c r="W260" s="278">
        <f>IF(W$134=0,0,W$134/NFM!W$15*1000)</f>
        <v>86.317951172992281</v>
      </c>
      <c r="DA260" s="79"/>
    </row>
    <row r="261" spans="1:105" ht="12" customHeight="1" x14ac:dyDescent="0.25">
      <c r="A261" s="41" t="s">
        <v>625</v>
      </c>
      <c r="B261" s="279">
        <f>IF(B$141=0,0,B$141/NFM!B$15*1000)</f>
        <v>48.34370096384761</v>
      </c>
      <c r="C261" s="279">
        <f>IF(C$141=0,0,C$141/NFM!C$15*1000)</f>
        <v>48.702850724320925</v>
      </c>
      <c r="D261" s="279">
        <f>IF(D$141=0,0,D$141/NFM!D$15*1000)</f>
        <v>48.680263801866879</v>
      </c>
      <c r="E261" s="279">
        <f>IF(E$141=0,0,E$141/NFM!E$15*1000)</f>
        <v>50.097844007479921</v>
      </c>
      <c r="F261" s="279">
        <f>IF(F$141=0,0,F$141/NFM!F$15*1000)</f>
        <v>48.66580838559495</v>
      </c>
      <c r="G261" s="279">
        <f>IF(G$141=0,0,G$141/NFM!G$15*1000)</f>
        <v>47.985211132828994</v>
      </c>
      <c r="H261" s="279">
        <f>IF(H$141=0,0,H$141/NFM!H$15*1000)</f>
        <v>44.587165087372711</v>
      </c>
      <c r="I261" s="279">
        <f>IF(I$141=0,0,I$141/NFM!I$15*1000)</f>
        <v>48.888528510164164</v>
      </c>
      <c r="J261" s="279">
        <f>IF(J$141=0,0,J$141/NFM!J$15*1000)</f>
        <v>47.184044640932157</v>
      </c>
      <c r="K261" s="279">
        <f>IF(K$141=0,0,K$141/NFM!K$15*1000)</f>
        <v>48.906708180190634</v>
      </c>
      <c r="L261" s="279">
        <f>IF(L$141=0,0,L$141/NFM!L$15*1000)</f>
        <v>47.724421344563233</v>
      </c>
      <c r="M261" s="279">
        <f>IF(M$141=0,0,M$141/NFM!M$15*1000)</f>
        <v>44.596672539853486</v>
      </c>
      <c r="N261" s="279">
        <f>IF(N$141=0,0,N$141/NFM!N$15*1000)</f>
        <v>44.027394667361932</v>
      </c>
      <c r="O261" s="279">
        <f>IF(O$141=0,0,O$141/NFM!O$15*1000)</f>
        <v>43.206426391634935</v>
      </c>
      <c r="P261" s="279">
        <f>IF(P$141=0,0,P$141/NFM!P$15*1000)</f>
        <v>42.243774398754013</v>
      </c>
      <c r="Q261" s="279">
        <f>IF(Q$141=0,0,Q$141/NFM!Q$15*1000)</f>
        <v>42.83135418559965</v>
      </c>
      <c r="R261" s="279">
        <f>IF(R$141=0,0,R$141/NFM!R$15*1000)</f>
        <v>44.324224600001806</v>
      </c>
      <c r="S261" s="279">
        <f>IF(S$141=0,0,S$141/NFM!S$15*1000)</f>
        <v>41.973054539708883</v>
      </c>
      <c r="T261" s="279">
        <f>IF(T$141=0,0,T$141/NFM!T$15*1000)</f>
        <v>43.007512924361052</v>
      </c>
      <c r="U261" s="279">
        <f>IF(U$141=0,0,U$141/NFM!U$15*1000)</f>
        <v>42.887128434275702</v>
      </c>
      <c r="V261" s="279">
        <f>IF(V$141=0,0,V$141/NFM!V$15*1000)</f>
        <v>43.111444272098296</v>
      </c>
      <c r="W261" s="279">
        <f>IF(W$141=0,0,W$141/NFM!W$15*1000)</f>
        <v>41.924029967077153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useful energy demand"</f>
        <v>EU27: Non-ferrous metals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58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255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807.72212762934578</v>
      </c>
      <c r="C5" s="225">
        <v>730.34924611131555</v>
      </c>
      <c r="D5" s="225">
        <v>850.70086625592512</v>
      </c>
      <c r="E5" s="225">
        <v>874.61219465790487</v>
      </c>
      <c r="F5" s="225">
        <v>964.54779844432846</v>
      </c>
      <c r="G5" s="225">
        <v>919.17595778518375</v>
      </c>
      <c r="H5" s="225">
        <v>960.92527025121251</v>
      </c>
      <c r="I5" s="225">
        <v>882.77312559656571</v>
      </c>
      <c r="J5" s="225">
        <v>871.95150293822985</v>
      </c>
      <c r="K5" s="225">
        <v>695.84776054385259</v>
      </c>
      <c r="L5" s="225">
        <v>852.41552814017177</v>
      </c>
      <c r="M5" s="225">
        <v>926.48507343162248</v>
      </c>
      <c r="N5" s="225">
        <v>842.19389595928419</v>
      </c>
      <c r="O5" s="225">
        <v>886.00809606012012</v>
      </c>
      <c r="P5" s="225">
        <v>847.89325037342542</v>
      </c>
      <c r="Q5" s="225">
        <v>895.91837388466536</v>
      </c>
      <c r="R5" s="225">
        <v>902.7999852899037</v>
      </c>
      <c r="S5" s="225">
        <v>895.55165567463234</v>
      </c>
      <c r="T5" s="225">
        <v>962.58580186944255</v>
      </c>
      <c r="U5" s="225">
        <v>953.49846754685268</v>
      </c>
      <c r="V5" s="225">
        <v>909.21091276252628</v>
      </c>
      <c r="W5" s="225">
        <v>950.54024025357944</v>
      </c>
      <c r="DA5" s="89" t="s">
        <v>645</v>
      </c>
    </row>
    <row r="6" spans="1:105" ht="12" customHeight="1" x14ac:dyDescent="0.25">
      <c r="A6" s="55" t="s">
        <v>92</v>
      </c>
      <c r="B6" s="261">
        <v>1.2661142925301501</v>
      </c>
      <c r="C6" s="261">
        <v>1.1428148419073789</v>
      </c>
      <c r="D6" s="261">
        <v>1.32183694812729</v>
      </c>
      <c r="E6" s="261">
        <v>1.3568811113760271</v>
      </c>
      <c r="F6" s="261">
        <v>1.4869520486510639</v>
      </c>
      <c r="G6" s="261">
        <v>1.42550962780738</v>
      </c>
      <c r="H6" s="261">
        <v>1.488988934657296</v>
      </c>
      <c r="I6" s="261">
        <v>1.350417611094054</v>
      </c>
      <c r="J6" s="261">
        <v>1.3312515244130281</v>
      </c>
      <c r="K6" s="261">
        <v>1.056728120639209</v>
      </c>
      <c r="L6" s="261">
        <v>1.29573091646877</v>
      </c>
      <c r="M6" s="261">
        <v>1.388886042264639</v>
      </c>
      <c r="N6" s="261">
        <v>1.255505740203813</v>
      </c>
      <c r="O6" s="261">
        <v>1.327172535477487</v>
      </c>
      <c r="P6" s="261">
        <v>1.2646284264389349</v>
      </c>
      <c r="Q6" s="261">
        <v>1.331721765673676</v>
      </c>
      <c r="R6" s="261">
        <v>1.3417937820268</v>
      </c>
      <c r="S6" s="261">
        <v>1.3195298441475649</v>
      </c>
      <c r="T6" s="261">
        <v>1.4187430147430939</v>
      </c>
      <c r="U6" s="261">
        <v>1.4070919981830889</v>
      </c>
      <c r="V6" s="261">
        <v>1.3437956451604769</v>
      </c>
      <c r="W6" s="261">
        <v>1.405342178856076</v>
      </c>
      <c r="DA6" s="67" t="s">
        <v>646</v>
      </c>
    </row>
    <row r="7" spans="1:105" ht="12" customHeight="1" x14ac:dyDescent="0.25">
      <c r="A7" s="202" t="s">
        <v>93</v>
      </c>
      <c r="B7" s="226">
        <v>0.16431972085119889</v>
      </c>
      <c r="C7" s="226">
        <v>0.14831758626747821</v>
      </c>
      <c r="D7" s="226">
        <v>0.17155155708180661</v>
      </c>
      <c r="E7" s="226">
        <v>0.17609968291568279</v>
      </c>
      <c r="F7" s="226">
        <v>0.19298063926376771</v>
      </c>
      <c r="G7" s="226">
        <v>0.18539042753134791</v>
      </c>
      <c r="H7" s="226">
        <v>0.19324499181228921</v>
      </c>
      <c r="I7" s="226">
        <v>0.1752608324514541</v>
      </c>
      <c r="J7" s="226">
        <v>0.17277340613313771</v>
      </c>
      <c r="K7" s="226">
        <v>0.13714501986392511</v>
      </c>
      <c r="L7" s="226">
        <v>0.1681634460242431</v>
      </c>
      <c r="M7" s="226">
        <v>0.18133023468011611</v>
      </c>
      <c r="N7" s="226">
        <v>0.16361744217771981</v>
      </c>
      <c r="O7" s="226">
        <v>0.1723807772885797</v>
      </c>
      <c r="P7" s="226">
        <v>0.16412688115041429</v>
      </c>
      <c r="Q7" s="226">
        <v>0.1728344353096806</v>
      </c>
      <c r="R7" s="226">
        <v>0.17414160870257131</v>
      </c>
      <c r="S7" s="226">
        <v>0.17125213491734659</v>
      </c>
      <c r="T7" s="226">
        <v>0.18412828724672359</v>
      </c>
      <c r="U7" s="226">
        <v>0.18262139182317841</v>
      </c>
      <c r="V7" s="226">
        <v>0.17440141588842251</v>
      </c>
      <c r="W7" s="226">
        <v>0.18238909069462789</v>
      </c>
      <c r="DA7" s="174" t="s">
        <v>647</v>
      </c>
    </row>
    <row r="8" spans="1:105" ht="12" customHeight="1" x14ac:dyDescent="0.25">
      <c r="A8" s="202" t="s">
        <v>94</v>
      </c>
      <c r="B8" s="226">
        <v>22.88805479972245</v>
      </c>
      <c r="C8" s="226">
        <v>20.659121282993791</v>
      </c>
      <c r="D8" s="226">
        <v>23.895375546686569</v>
      </c>
      <c r="E8" s="226">
        <v>24.528882911368981</v>
      </c>
      <c r="F8" s="226">
        <v>26.880227302445281</v>
      </c>
      <c r="G8" s="226">
        <v>25.749277034920119</v>
      </c>
      <c r="H8" s="226">
        <v>26.917048905997571</v>
      </c>
      <c r="I8" s="226">
        <v>24.41203962990172</v>
      </c>
      <c r="J8" s="226">
        <v>24.06556661017542</v>
      </c>
      <c r="K8" s="226">
        <v>19.102897168362851</v>
      </c>
      <c r="L8" s="226">
        <v>23.423446364045851</v>
      </c>
      <c r="M8" s="226">
        <v>25.086950147769411</v>
      </c>
      <c r="N8" s="226">
        <v>22.66399177859461</v>
      </c>
      <c r="O8" s="226">
        <v>23.92791899769275</v>
      </c>
      <c r="P8" s="226">
        <v>22.86119420370721</v>
      </c>
      <c r="Q8" s="226">
        <v>24.074067349647581</v>
      </c>
      <c r="R8" s="226">
        <v>24.24402458737941</v>
      </c>
      <c r="S8" s="226">
        <v>23.853669104678811</v>
      </c>
      <c r="T8" s="226">
        <v>25.64718529736535</v>
      </c>
      <c r="U8" s="226">
        <v>25.42049085506186</v>
      </c>
      <c r="V8" s="226">
        <v>24.292331701428122</v>
      </c>
      <c r="W8" s="226">
        <v>25.404933023653761</v>
      </c>
      <c r="DA8" s="174" t="s">
        <v>648</v>
      </c>
    </row>
    <row r="9" spans="1:105" ht="12" customHeight="1" x14ac:dyDescent="0.25">
      <c r="A9" s="202" t="s">
        <v>95</v>
      </c>
      <c r="B9" s="226">
        <v>0.41829335926443439</v>
      </c>
      <c r="C9" s="226">
        <v>0.37755822050109911</v>
      </c>
      <c r="D9" s="226">
        <v>0.43670276901075722</v>
      </c>
      <c r="E9" s="226">
        <v>0.4482805079671921</v>
      </c>
      <c r="F9" s="226">
        <v>0.49125278117858001</v>
      </c>
      <c r="G9" s="226">
        <v>0.47193108840405729</v>
      </c>
      <c r="H9" s="226">
        <v>0.49192571876013358</v>
      </c>
      <c r="I9" s="226">
        <v>0.44614512472295892</v>
      </c>
      <c r="J9" s="226">
        <v>0.43981311597062211</v>
      </c>
      <c r="K9" s="226">
        <v>0.3491172621770568</v>
      </c>
      <c r="L9" s="226">
        <v>0.42807797127809438</v>
      </c>
      <c r="M9" s="226">
        <v>0.46191051999214472</v>
      </c>
      <c r="N9" s="226">
        <v>0.41650563406658442</v>
      </c>
      <c r="O9" s="226">
        <v>0.43881363740844143</v>
      </c>
      <c r="P9" s="226">
        <v>0.41780246525717268</v>
      </c>
      <c r="Q9" s="226">
        <v>0.43996847224275443</v>
      </c>
      <c r="R9" s="226">
        <v>0.44329602140618368</v>
      </c>
      <c r="S9" s="226">
        <v>0.43594055798482911</v>
      </c>
      <c r="T9" s="226">
        <v>0.46871817581642872</v>
      </c>
      <c r="U9" s="226">
        <v>0.46488221294167581</v>
      </c>
      <c r="V9" s="226">
        <v>0.44395738828270798</v>
      </c>
      <c r="W9" s="226">
        <v>0.46429086566504379</v>
      </c>
      <c r="DA9" s="174" t="s">
        <v>649</v>
      </c>
    </row>
    <row r="10" spans="1:105" ht="12" customHeight="1" x14ac:dyDescent="0.25">
      <c r="A10" s="56" t="s">
        <v>96</v>
      </c>
      <c r="B10" s="262">
        <v>3.4129899437732369</v>
      </c>
      <c r="C10" s="262">
        <v>3.014835257295954</v>
      </c>
      <c r="D10" s="262">
        <v>3.511501027990668</v>
      </c>
      <c r="E10" s="262">
        <v>3.5753418951775711</v>
      </c>
      <c r="F10" s="262">
        <v>3.9219562721604042</v>
      </c>
      <c r="G10" s="262">
        <v>3.8349375246351389</v>
      </c>
      <c r="H10" s="262">
        <v>3.726434950485352</v>
      </c>
      <c r="I10" s="262">
        <v>3.585527097542951</v>
      </c>
      <c r="J10" s="262">
        <v>3.5592386860684622</v>
      </c>
      <c r="K10" s="262">
        <v>2.8413091732234461</v>
      </c>
      <c r="L10" s="262">
        <v>3.3977723638914319</v>
      </c>
      <c r="M10" s="262">
        <v>3.7367976715056881</v>
      </c>
      <c r="N10" s="262">
        <v>3.6093158845186522</v>
      </c>
      <c r="O10" s="262">
        <v>3.7794001693758701</v>
      </c>
      <c r="P10" s="262">
        <v>5.8320774906838846</v>
      </c>
      <c r="Q10" s="262">
        <v>6.64619649972499</v>
      </c>
      <c r="R10" s="262">
        <v>6.7032170452559319</v>
      </c>
      <c r="S10" s="262">
        <v>6.7322496564270118</v>
      </c>
      <c r="T10" s="262">
        <v>7.3293570308200726</v>
      </c>
      <c r="U10" s="262">
        <v>7.9844601263968533</v>
      </c>
      <c r="V10" s="262">
        <v>8.135332044895808</v>
      </c>
      <c r="W10" s="262">
        <v>8.6325603002518303</v>
      </c>
      <c r="DA10" s="68" t="s">
        <v>650</v>
      </c>
    </row>
    <row r="11" spans="1:105" ht="12" customHeight="1" x14ac:dyDescent="0.25">
      <c r="A11" s="37" t="s">
        <v>160</v>
      </c>
      <c r="B11" s="228">
        <v>0.1143110523100634</v>
      </c>
      <c r="C11" s="228">
        <v>8.4787424600522937E-2</v>
      </c>
      <c r="D11" s="228">
        <v>8.8676387057245995E-2</v>
      </c>
      <c r="E11" s="228">
        <v>0.100020572791148</v>
      </c>
      <c r="F11" s="228">
        <v>6.4724530268154987E-2</v>
      </c>
      <c r="G11" s="228">
        <v>5.5971343335075113E-2</v>
      </c>
      <c r="H11" s="228">
        <v>3.6517582351738673E-2</v>
      </c>
      <c r="I11" s="228">
        <v>4.7376057954064688E-2</v>
      </c>
      <c r="J11" s="228">
        <v>4.7811267212407103E-2</v>
      </c>
      <c r="K11" s="228">
        <v>4.5424647657961191E-2</v>
      </c>
      <c r="L11" s="228">
        <v>4.9827816106464883E-2</v>
      </c>
      <c r="M11" s="228">
        <v>4.1443193705854038E-2</v>
      </c>
      <c r="N11" s="228">
        <v>2.8988221398238818E-2</v>
      </c>
      <c r="O11" s="228">
        <v>3.0261117828515649E-2</v>
      </c>
      <c r="P11" s="228">
        <v>1.50981868877285E-2</v>
      </c>
      <c r="Q11" s="228">
        <v>1.175311084336688E-2</v>
      </c>
      <c r="R11" s="228">
        <v>1.2842139861840379E-2</v>
      </c>
      <c r="S11" s="228">
        <v>1.245305106996043E-2</v>
      </c>
      <c r="T11" s="228">
        <v>1.336120109116689E-2</v>
      </c>
      <c r="U11" s="228">
        <v>1.124577686016253E-2</v>
      </c>
      <c r="V11" s="228">
        <v>1.5641920363360151E-2</v>
      </c>
      <c r="W11" s="228">
        <v>1.059979797380026E-2</v>
      </c>
      <c r="DA11" s="69" t="s">
        <v>651</v>
      </c>
    </row>
    <row r="12" spans="1:105" ht="12" customHeight="1" x14ac:dyDescent="0.25">
      <c r="A12" s="37" t="s">
        <v>162</v>
      </c>
      <c r="B12" s="228">
        <v>0.77288086490804719</v>
      </c>
      <c r="C12" s="228">
        <v>0.71896642932267274</v>
      </c>
      <c r="D12" s="228">
        <v>0.95500510852541187</v>
      </c>
      <c r="E12" s="228">
        <v>0.94059388429190904</v>
      </c>
      <c r="F12" s="228">
        <v>1.0693440746570111</v>
      </c>
      <c r="G12" s="228">
        <v>0.92511382481121562</v>
      </c>
      <c r="H12" s="228">
        <v>1.6453482974956239</v>
      </c>
      <c r="I12" s="228">
        <v>1.2560979566460231</v>
      </c>
      <c r="J12" s="228">
        <v>1.254877981597242</v>
      </c>
      <c r="K12" s="228">
        <v>1.014698701156346</v>
      </c>
      <c r="L12" s="228">
        <v>1.291152160005903</v>
      </c>
      <c r="M12" s="228">
        <v>1.3594160713112251</v>
      </c>
      <c r="N12" s="228">
        <v>1.165606449761994</v>
      </c>
      <c r="O12" s="228">
        <v>1.361877114736471</v>
      </c>
      <c r="P12" s="228">
        <v>1.2647975681810251</v>
      </c>
      <c r="Q12" s="228">
        <v>1.288620509366537</v>
      </c>
      <c r="R12" s="228">
        <v>1.320239670779908</v>
      </c>
      <c r="S12" s="228">
        <v>1.207960986935817</v>
      </c>
      <c r="T12" s="228">
        <v>1.3433903125055131</v>
      </c>
      <c r="U12" s="228">
        <v>1.3647089201148299</v>
      </c>
      <c r="V12" s="228">
        <v>1.332858941437886</v>
      </c>
      <c r="W12" s="228">
        <v>1.450343147635383</v>
      </c>
      <c r="DA12" s="69" t="s">
        <v>652</v>
      </c>
    </row>
    <row r="13" spans="1:105" ht="12" customHeight="1" x14ac:dyDescent="0.25">
      <c r="A13" s="37" t="s">
        <v>97</v>
      </c>
      <c r="B13" s="228">
        <v>2.2402040643208772E-3</v>
      </c>
      <c r="C13" s="228">
        <v>2.5956641230375512E-3</v>
      </c>
      <c r="D13" s="228">
        <v>3.5345745808290658E-3</v>
      </c>
      <c r="E13" s="228">
        <v>4.1795256663777151E-3</v>
      </c>
      <c r="F13" s="228">
        <v>5.1341235876813827E-3</v>
      </c>
      <c r="G13" s="228">
        <v>4.1590669347788073E-2</v>
      </c>
      <c r="H13" s="228">
        <v>4.3578730895208292E-2</v>
      </c>
      <c r="I13" s="228">
        <v>4.7099041976817482E-2</v>
      </c>
      <c r="J13" s="228">
        <v>6.0090420490503643E-2</v>
      </c>
      <c r="K13" s="228">
        <v>6.3849667102028482E-2</v>
      </c>
      <c r="L13" s="228">
        <v>6.1271535192294863E-2</v>
      </c>
      <c r="M13" s="228">
        <v>6.2355848855980667E-2</v>
      </c>
      <c r="N13" s="228">
        <v>7.7811519561685E-2</v>
      </c>
      <c r="O13" s="228">
        <v>8.5247198748975531E-2</v>
      </c>
      <c r="P13" s="228">
        <v>8.6157884902090351E-2</v>
      </c>
      <c r="Q13" s="228">
        <v>8.7118334528470398E-2</v>
      </c>
      <c r="R13" s="228">
        <v>8.1667999142987502E-2</v>
      </c>
      <c r="S13" s="228">
        <v>6.7632443844199974E-2</v>
      </c>
      <c r="T13" s="228">
        <v>9.0311542114843782E-2</v>
      </c>
      <c r="U13" s="228">
        <v>7.1568615495035279E-2</v>
      </c>
      <c r="V13" s="228">
        <v>7.0658112861977776E-2</v>
      </c>
      <c r="W13" s="228">
        <v>7.0469962320270405E-2</v>
      </c>
      <c r="DA13" s="69" t="s">
        <v>653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2.8171487078345718</v>
      </c>
      <c r="Q14" s="228">
        <v>3.6357466867211938</v>
      </c>
      <c r="R14" s="228">
        <v>3.7694409176578212</v>
      </c>
      <c r="S14" s="228">
        <v>3.639923042299368</v>
      </c>
      <c r="T14" s="228">
        <v>4.0665919189203423</v>
      </c>
      <c r="U14" s="228">
        <v>4.9165491245251012</v>
      </c>
      <c r="V14" s="228">
        <v>5.2953287069127626</v>
      </c>
      <c r="W14" s="228">
        <v>5.6891711539969343</v>
      </c>
      <c r="DA14" s="69" t="s">
        <v>654</v>
      </c>
    </row>
    <row r="15" spans="1:105" ht="12" customHeight="1" x14ac:dyDescent="0.25">
      <c r="A15" s="37" t="s">
        <v>38</v>
      </c>
      <c r="B15" s="228">
        <v>2.5235578224908051</v>
      </c>
      <c r="C15" s="228">
        <v>2.208485739249721</v>
      </c>
      <c r="D15" s="228">
        <v>2.4642849578271808</v>
      </c>
      <c r="E15" s="228">
        <v>2.530547912428136</v>
      </c>
      <c r="F15" s="228">
        <v>2.7827535436475559</v>
      </c>
      <c r="G15" s="228">
        <v>2.81226168714106</v>
      </c>
      <c r="H15" s="228">
        <v>2.0009903397427808</v>
      </c>
      <c r="I15" s="228">
        <v>2.2349540409660462</v>
      </c>
      <c r="J15" s="228">
        <v>2.1964590167683098</v>
      </c>
      <c r="K15" s="228">
        <v>1.71733615730711</v>
      </c>
      <c r="L15" s="228">
        <v>1.9955208525867689</v>
      </c>
      <c r="M15" s="228">
        <v>2.273582557632627</v>
      </c>
      <c r="N15" s="228">
        <v>2.3369096937967342</v>
      </c>
      <c r="O15" s="228">
        <v>2.3020147380619069</v>
      </c>
      <c r="P15" s="228">
        <v>1.648875142878468</v>
      </c>
      <c r="Q15" s="228">
        <v>1.622957858265422</v>
      </c>
      <c r="R15" s="228">
        <v>1.5190263178133749</v>
      </c>
      <c r="S15" s="228">
        <v>1.8042801322776669</v>
      </c>
      <c r="T15" s="228">
        <v>1.815702056188208</v>
      </c>
      <c r="U15" s="228">
        <v>1.620387689401724</v>
      </c>
      <c r="V15" s="228">
        <v>1.4208443633198209</v>
      </c>
      <c r="W15" s="228">
        <v>1.4119762383254419</v>
      </c>
      <c r="DA15" s="69" t="s">
        <v>655</v>
      </c>
    </row>
    <row r="16" spans="1:105" ht="12" customHeight="1" x14ac:dyDescent="0.25">
      <c r="A16" s="57" t="s">
        <v>487</v>
      </c>
      <c r="B16" s="296">
        <v>486.7494267848478</v>
      </c>
      <c r="C16" s="296">
        <v>446.0071991793447</v>
      </c>
      <c r="D16" s="296">
        <v>514.22828146274492</v>
      </c>
      <c r="E16" s="296">
        <v>528.43507155641191</v>
      </c>
      <c r="F16" s="296">
        <v>579.60029804434828</v>
      </c>
      <c r="G16" s="296">
        <v>553.59711999752972</v>
      </c>
      <c r="H16" s="296">
        <v>576.68422312729285</v>
      </c>
      <c r="I16" s="296">
        <v>517.87802380112896</v>
      </c>
      <c r="J16" s="296">
        <v>509.12224903391939</v>
      </c>
      <c r="K16" s="296">
        <v>407.01750741535011</v>
      </c>
      <c r="L16" s="296">
        <v>507.38464737987431</v>
      </c>
      <c r="M16" s="296">
        <v>542.00763785005472</v>
      </c>
      <c r="N16" s="296">
        <v>470.64525250795521</v>
      </c>
      <c r="O16" s="296">
        <v>496.77346523673702</v>
      </c>
      <c r="P16" s="296">
        <v>464.88549516479122</v>
      </c>
      <c r="Q16" s="296">
        <v>499.4981665730125</v>
      </c>
      <c r="R16" s="296">
        <v>516.13584393653343</v>
      </c>
      <c r="S16" s="296">
        <v>503.89279810787139</v>
      </c>
      <c r="T16" s="296">
        <v>551.28404209490702</v>
      </c>
      <c r="U16" s="296">
        <v>552.51006085099073</v>
      </c>
      <c r="V16" s="296">
        <v>533.7016153934967</v>
      </c>
      <c r="W16" s="296">
        <v>559.91506548847121</v>
      </c>
      <c r="DA16" s="70" t="s">
        <v>656</v>
      </c>
    </row>
    <row r="17" spans="1:105" ht="12" customHeight="1" x14ac:dyDescent="0.25">
      <c r="A17" s="46" t="s">
        <v>30</v>
      </c>
      <c r="B17" s="231">
        <v>57.000864387879133</v>
      </c>
      <c r="C17" s="231">
        <v>50.997863173743163</v>
      </c>
      <c r="D17" s="231">
        <v>55.781271712769907</v>
      </c>
      <c r="E17" s="231">
        <v>50.489271624856578</v>
      </c>
      <c r="F17" s="231">
        <v>45.906310205119887</v>
      </c>
      <c r="G17" s="231">
        <v>80.463870454401132</v>
      </c>
      <c r="H17" s="231">
        <v>66.248013529533836</v>
      </c>
      <c r="I17" s="231">
        <v>59.44567215711659</v>
      </c>
      <c r="J17" s="231">
        <v>41.284799267008687</v>
      </c>
      <c r="K17" s="231">
        <v>30.82786050118305</v>
      </c>
      <c r="L17" s="231">
        <v>49.834288747567307</v>
      </c>
      <c r="M17" s="231">
        <v>61.729466643320173</v>
      </c>
      <c r="N17" s="231">
        <v>60.85386787224752</v>
      </c>
      <c r="O17" s="231">
        <v>57.321434287016231</v>
      </c>
      <c r="P17" s="231">
        <v>51.893881619506871</v>
      </c>
      <c r="Q17" s="231">
        <v>59.719352092428302</v>
      </c>
      <c r="R17" s="231">
        <v>58.299041103175902</v>
      </c>
      <c r="S17" s="231">
        <v>25.577067873329959</v>
      </c>
      <c r="T17" s="231">
        <v>24.40978301512278</v>
      </c>
      <c r="U17" s="231">
        <v>21.45616858946012</v>
      </c>
      <c r="V17" s="231">
        <v>20.253917301036509</v>
      </c>
      <c r="W17" s="231">
        <v>23.560645973000419</v>
      </c>
      <c r="DA17" s="73" t="s">
        <v>657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658</v>
      </c>
    </row>
    <row r="19" spans="1:105" ht="12" customHeight="1" x14ac:dyDescent="0.25">
      <c r="A19" s="46" t="s">
        <v>33</v>
      </c>
      <c r="B19" s="231">
        <v>21.465242922789479</v>
      </c>
      <c r="C19" s="231">
        <v>13.28183295933934</v>
      </c>
      <c r="D19" s="231">
        <v>14.075897999248101</v>
      </c>
      <c r="E19" s="231">
        <v>13.1073925276248</v>
      </c>
      <c r="F19" s="231">
        <v>12.605727034592899</v>
      </c>
      <c r="G19" s="231">
        <v>13.03868076738525</v>
      </c>
      <c r="H19" s="231">
        <v>13.13032709365369</v>
      </c>
      <c r="I19" s="231">
        <v>13.418984894794029</v>
      </c>
      <c r="J19" s="231">
        <v>12.454572009116861</v>
      </c>
      <c r="K19" s="231">
        <v>10.430834171593739</v>
      </c>
      <c r="L19" s="231">
        <v>9.3607048345310808</v>
      </c>
      <c r="M19" s="231">
        <v>6.8985051717504504</v>
      </c>
      <c r="N19" s="231">
        <v>5.4545796778263416</v>
      </c>
      <c r="O19" s="231">
        <v>3.97416019129524</v>
      </c>
      <c r="P19" s="231">
        <v>5.1697175332435839</v>
      </c>
      <c r="Q19" s="231">
        <v>4.1205376630863482</v>
      </c>
      <c r="R19" s="231">
        <v>4.4646964373641467</v>
      </c>
      <c r="S19" s="231">
        <v>5.2247394346507008</v>
      </c>
      <c r="T19" s="231">
        <v>4.909054640472224</v>
      </c>
      <c r="U19" s="231">
        <v>5.1300851298809489</v>
      </c>
      <c r="V19" s="231">
        <v>4.2716832548291954</v>
      </c>
      <c r="W19" s="231">
        <v>3.6550764752690679</v>
      </c>
      <c r="DA19" s="73" t="s">
        <v>659</v>
      </c>
    </row>
    <row r="20" spans="1:105" ht="12" customHeight="1" x14ac:dyDescent="0.25">
      <c r="A20" s="46" t="s">
        <v>160</v>
      </c>
      <c r="B20" s="231">
        <v>16.928187064870571</v>
      </c>
      <c r="C20" s="231">
        <v>15.34263946068446</v>
      </c>
      <c r="D20" s="231">
        <v>13.58651964158873</v>
      </c>
      <c r="E20" s="231">
        <v>16.43598696222357</v>
      </c>
      <c r="F20" s="231">
        <v>15.607642158263589</v>
      </c>
      <c r="G20" s="231">
        <v>15.247246181326309</v>
      </c>
      <c r="H20" s="231">
        <v>12.7935993357298</v>
      </c>
      <c r="I20" s="231">
        <v>24.241112684299338</v>
      </c>
      <c r="J20" s="231">
        <v>26.007099751407232</v>
      </c>
      <c r="K20" s="231">
        <v>19.465549964104358</v>
      </c>
      <c r="L20" s="231">
        <v>17.388518221359082</v>
      </c>
      <c r="M20" s="231">
        <v>20.44143001759911</v>
      </c>
      <c r="N20" s="231">
        <v>21.47110371631452</v>
      </c>
      <c r="O20" s="231">
        <v>16.817082446445259</v>
      </c>
      <c r="P20" s="231">
        <v>8.0829817032812947</v>
      </c>
      <c r="Q20" s="231">
        <v>7.6981144490601423</v>
      </c>
      <c r="R20" s="231">
        <v>8.0904315025241971</v>
      </c>
      <c r="S20" s="231">
        <v>8.0856202511699742</v>
      </c>
      <c r="T20" s="231">
        <v>8.6683450677496587</v>
      </c>
      <c r="U20" s="231">
        <v>7.8904946079313234</v>
      </c>
      <c r="V20" s="231">
        <v>8.0357968260659529</v>
      </c>
      <c r="W20" s="231">
        <v>7.5357468929654363</v>
      </c>
      <c r="DA20" s="73" t="s">
        <v>660</v>
      </c>
    </row>
    <row r="21" spans="1:105" ht="12" customHeight="1" x14ac:dyDescent="0.25">
      <c r="A21" s="46" t="s">
        <v>70</v>
      </c>
      <c r="B21" s="231">
        <v>146.55909988047321</v>
      </c>
      <c r="C21" s="231">
        <v>127.58947365088601</v>
      </c>
      <c r="D21" s="231">
        <v>132.47176609270849</v>
      </c>
      <c r="E21" s="231">
        <v>132.25452863141689</v>
      </c>
      <c r="F21" s="231">
        <v>134.4462546228485</v>
      </c>
      <c r="G21" s="231">
        <v>133.8469778654752</v>
      </c>
      <c r="H21" s="231">
        <v>141.3249005256983</v>
      </c>
      <c r="I21" s="231">
        <v>99.098383709139782</v>
      </c>
      <c r="J21" s="231">
        <v>93.440099056927636</v>
      </c>
      <c r="K21" s="231">
        <v>63.240010640117767</v>
      </c>
      <c r="L21" s="231">
        <v>78.215787563685524</v>
      </c>
      <c r="M21" s="231">
        <v>54.232622464858792</v>
      </c>
      <c r="N21" s="231">
        <v>30.321187365111459</v>
      </c>
      <c r="O21" s="231">
        <v>33.11919458734404</v>
      </c>
      <c r="P21" s="231">
        <v>25.096191046182359</v>
      </c>
      <c r="Q21" s="231">
        <v>13.487424212863569</v>
      </c>
      <c r="R21" s="231">
        <v>12.31945849019761</v>
      </c>
      <c r="S21" s="231">
        <v>13.76102678929993</v>
      </c>
      <c r="T21" s="231">
        <v>10.8848555604645</v>
      </c>
      <c r="U21" s="231">
        <v>11.64458805245768</v>
      </c>
      <c r="V21" s="231">
        <v>8.6003191880109586</v>
      </c>
      <c r="W21" s="231">
        <v>9.4957264261161853</v>
      </c>
      <c r="DA21" s="73" t="s">
        <v>661</v>
      </c>
    </row>
    <row r="22" spans="1:105" ht="12" customHeight="1" x14ac:dyDescent="0.25">
      <c r="A22" s="46" t="s">
        <v>34</v>
      </c>
      <c r="B22" s="231">
        <v>11.97797386656244</v>
      </c>
      <c r="C22" s="231">
        <v>12.400699817967149</v>
      </c>
      <c r="D22" s="231">
        <v>12.4120575104061</v>
      </c>
      <c r="E22" s="231">
        <v>32.41120517225778</v>
      </c>
      <c r="F22" s="231">
        <v>36.523716041126256</v>
      </c>
      <c r="G22" s="231">
        <v>27.459395694686879</v>
      </c>
      <c r="H22" s="231">
        <v>3.388456097635951</v>
      </c>
      <c r="I22" s="231">
        <v>3.1457485380995038</v>
      </c>
      <c r="J22" s="231">
        <v>23.7895716685614</v>
      </c>
      <c r="K22" s="231">
        <v>17.858674180979278</v>
      </c>
      <c r="L22" s="231">
        <v>11.96142435599662</v>
      </c>
      <c r="M22" s="231">
        <v>13.28021364015485</v>
      </c>
      <c r="N22" s="231">
        <v>4.1463136142675987</v>
      </c>
      <c r="O22" s="231">
        <v>3.1597502049866741</v>
      </c>
      <c r="P22" s="231">
        <v>3.1191051279498998</v>
      </c>
      <c r="Q22" s="231">
        <v>9.6053052161706507</v>
      </c>
      <c r="R22" s="231">
        <v>9.579130805514243</v>
      </c>
      <c r="S22" s="231">
        <v>7.1748284909921729</v>
      </c>
      <c r="T22" s="231">
        <v>3.0104054427323419</v>
      </c>
      <c r="U22" s="231">
        <v>3.023621834740049</v>
      </c>
      <c r="V22" s="231">
        <v>15.288789026740391</v>
      </c>
      <c r="W22" s="231">
        <v>3.809256815984472</v>
      </c>
      <c r="DA22" s="73" t="s">
        <v>662</v>
      </c>
    </row>
    <row r="23" spans="1:105" ht="12" customHeight="1" x14ac:dyDescent="0.25">
      <c r="A23" s="46" t="s">
        <v>162</v>
      </c>
      <c r="B23" s="231">
        <v>207.812823816145</v>
      </c>
      <c r="C23" s="231">
        <v>200.6262810818582</v>
      </c>
      <c r="D23" s="231">
        <v>262.4558579307834</v>
      </c>
      <c r="E23" s="231">
        <v>257.61561890510779</v>
      </c>
      <c r="F23" s="231">
        <v>305.1157023088706</v>
      </c>
      <c r="G23" s="231">
        <v>241.37744169449641</v>
      </c>
      <c r="H23" s="231">
        <v>312.49090939763681</v>
      </c>
      <c r="I23" s="231">
        <v>292.30143132710049</v>
      </c>
      <c r="J23" s="231">
        <v>285.79916844732321</v>
      </c>
      <c r="K23" s="231">
        <v>241.92233553941159</v>
      </c>
      <c r="L23" s="231">
        <v>298.5180930287782</v>
      </c>
      <c r="M23" s="231">
        <v>350.24088464024129</v>
      </c>
      <c r="N23" s="231">
        <v>319.21102972124288</v>
      </c>
      <c r="O23" s="231">
        <v>357.26119134774501</v>
      </c>
      <c r="P23" s="231">
        <v>357.03247832175708</v>
      </c>
      <c r="Q23" s="231">
        <v>387.9845448872257</v>
      </c>
      <c r="R23" s="231">
        <v>405.08402568110102</v>
      </c>
      <c r="S23" s="231">
        <v>429.78614534448269</v>
      </c>
      <c r="T23" s="231">
        <v>483.16668725747451</v>
      </c>
      <c r="U23" s="231">
        <v>484.81707801435329</v>
      </c>
      <c r="V23" s="231">
        <v>456.80110600454202</v>
      </c>
      <c r="W23" s="231">
        <v>495.79016679385779</v>
      </c>
      <c r="DA23" s="73" t="s">
        <v>663</v>
      </c>
    </row>
    <row r="24" spans="1:105" ht="12" customHeight="1" x14ac:dyDescent="0.25">
      <c r="A24" s="46" t="s">
        <v>36</v>
      </c>
      <c r="B24" s="231">
        <v>0.41374671349909969</v>
      </c>
      <c r="C24" s="231">
        <v>0.37416630077579999</v>
      </c>
      <c r="D24" s="231">
        <v>0.3527458222360611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664</v>
      </c>
    </row>
    <row r="25" spans="1:105" ht="12" customHeight="1" x14ac:dyDescent="0.25">
      <c r="A25" s="46" t="s">
        <v>73</v>
      </c>
      <c r="B25" s="231">
        <v>0.58290705729991676</v>
      </c>
      <c r="C25" s="231">
        <v>0.58188764910779456</v>
      </c>
      <c r="D25" s="231">
        <v>0.61128406104213695</v>
      </c>
      <c r="E25" s="231">
        <v>1.338252133920951</v>
      </c>
      <c r="F25" s="231">
        <v>1.521773323539499</v>
      </c>
      <c r="G25" s="231">
        <v>15.93882045689044</v>
      </c>
      <c r="H25" s="231">
        <v>1.5062033576235601</v>
      </c>
      <c r="I25" s="231">
        <v>1.413096757474398</v>
      </c>
      <c r="J25" s="231">
        <v>1.861388391911146</v>
      </c>
      <c r="K25" s="231">
        <v>1.9850779266540981</v>
      </c>
      <c r="L25" s="231">
        <v>2.3223967409428008</v>
      </c>
      <c r="M25" s="231">
        <v>2.605571329076295</v>
      </c>
      <c r="N25" s="231">
        <v>2.176621146075016</v>
      </c>
      <c r="O25" s="231">
        <v>2.0549037679296229</v>
      </c>
      <c r="P25" s="231">
        <v>2.144365348785219</v>
      </c>
      <c r="Q25" s="231">
        <v>2.0034907547717942</v>
      </c>
      <c r="R25" s="231">
        <v>2.0951487708173722</v>
      </c>
      <c r="S25" s="231">
        <v>2.1055423412363359</v>
      </c>
      <c r="T25" s="231">
        <v>2.18244545401007</v>
      </c>
      <c r="U25" s="231">
        <v>1.93669037080173</v>
      </c>
      <c r="V25" s="231">
        <v>4.8888512625362353</v>
      </c>
      <c r="W25" s="231">
        <v>2.234014311468584</v>
      </c>
      <c r="DA25" s="73" t="s">
        <v>665</v>
      </c>
    </row>
    <row r="26" spans="1:105" ht="12" customHeight="1" x14ac:dyDescent="0.25">
      <c r="A26" s="46" t="s">
        <v>79</v>
      </c>
      <c r="B26" s="231">
        <v>24.00858107532898</v>
      </c>
      <c r="C26" s="231">
        <v>24.81235508498278</v>
      </c>
      <c r="D26" s="231">
        <v>22.480880691962049</v>
      </c>
      <c r="E26" s="231">
        <v>24.782815599003481</v>
      </c>
      <c r="F26" s="231">
        <v>27.873172349987001</v>
      </c>
      <c r="G26" s="231">
        <v>26.224686882868099</v>
      </c>
      <c r="H26" s="231">
        <v>25.80181378978105</v>
      </c>
      <c r="I26" s="231">
        <v>24.81359373310481</v>
      </c>
      <c r="J26" s="231">
        <v>24.485550441663321</v>
      </c>
      <c r="K26" s="231">
        <v>21.287164491306079</v>
      </c>
      <c r="L26" s="231">
        <v>39.783433887013707</v>
      </c>
      <c r="M26" s="231">
        <v>32.578943943053723</v>
      </c>
      <c r="N26" s="231">
        <v>27.010549394869852</v>
      </c>
      <c r="O26" s="231">
        <v>23.065748403974919</v>
      </c>
      <c r="P26" s="231">
        <v>12.346774464084779</v>
      </c>
      <c r="Q26" s="231">
        <v>14.87939729740601</v>
      </c>
      <c r="R26" s="231">
        <v>16.203911145838859</v>
      </c>
      <c r="S26" s="231">
        <v>12.17782758270968</v>
      </c>
      <c r="T26" s="231">
        <v>14.052465656881051</v>
      </c>
      <c r="U26" s="231">
        <v>16.611334251365552</v>
      </c>
      <c r="V26" s="231">
        <v>15.56115252973537</v>
      </c>
      <c r="W26" s="231">
        <v>13.83443179980913</v>
      </c>
      <c r="DA26" s="73" t="s">
        <v>666</v>
      </c>
    </row>
    <row r="27" spans="1:105" ht="12" customHeight="1" x14ac:dyDescent="0.25">
      <c r="A27" s="57" t="s">
        <v>499</v>
      </c>
      <c r="B27" s="263">
        <v>292.82292872835637</v>
      </c>
      <c r="C27" s="263">
        <v>258.99939974300497</v>
      </c>
      <c r="D27" s="263">
        <v>307.13561694428302</v>
      </c>
      <c r="E27" s="263">
        <v>316.09163699268748</v>
      </c>
      <c r="F27" s="263">
        <v>351.97413135628108</v>
      </c>
      <c r="G27" s="263">
        <v>333.91179208435591</v>
      </c>
      <c r="H27" s="263">
        <v>351.42340362220699</v>
      </c>
      <c r="I27" s="263">
        <v>334.92571149972349</v>
      </c>
      <c r="J27" s="263">
        <v>333.26061056154958</v>
      </c>
      <c r="K27" s="263">
        <v>265.34305638423609</v>
      </c>
      <c r="L27" s="263">
        <v>316.31768969858899</v>
      </c>
      <c r="M27" s="263">
        <v>353.6215609653558</v>
      </c>
      <c r="N27" s="263">
        <v>343.43970697176758</v>
      </c>
      <c r="O27" s="263">
        <v>359.58894470614013</v>
      </c>
      <c r="P27" s="263">
        <v>352.46792574139658</v>
      </c>
      <c r="Q27" s="263">
        <v>363.7554187890542</v>
      </c>
      <c r="R27" s="263">
        <v>353.75766830859948</v>
      </c>
      <c r="S27" s="263">
        <v>359.14621626860537</v>
      </c>
      <c r="T27" s="263">
        <v>376.25362796854392</v>
      </c>
      <c r="U27" s="263">
        <v>365.52886011145517</v>
      </c>
      <c r="V27" s="263">
        <v>341.1194791733742</v>
      </c>
      <c r="W27" s="263">
        <v>354.535659305987</v>
      </c>
      <c r="DA27" s="70" t="s">
        <v>667</v>
      </c>
    </row>
    <row r="28" spans="1:105" ht="12" customHeight="1" x14ac:dyDescent="0.25">
      <c r="A28" s="18" t="s">
        <v>33</v>
      </c>
      <c r="B28" s="297">
        <v>7.9247253369802451</v>
      </c>
      <c r="C28" s="297">
        <v>5.5826861229164342</v>
      </c>
      <c r="D28" s="297">
        <v>5.8892179055283318</v>
      </c>
      <c r="E28" s="297">
        <v>5.3936941948666277</v>
      </c>
      <c r="F28" s="297">
        <v>4.5169532974630187</v>
      </c>
      <c r="G28" s="297">
        <v>4.4783387243084647</v>
      </c>
      <c r="H28" s="297">
        <v>4.4260181602795079</v>
      </c>
      <c r="I28" s="297">
        <v>4.2734469515457736</v>
      </c>
      <c r="J28" s="297">
        <v>3.7375250773340958</v>
      </c>
      <c r="K28" s="297">
        <v>2.8826562774488118</v>
      </c>
      <c r="L28" s="297">
        <v>2.533939634758771</v>
      </c>
      <c r="M28" s="297">
        <v>2.1730678129858259</v>
      </c>
      <c r="N28" s="297">
        <v>1.026562839866171</v>
      </c>
      <c r="O28" s="297">
        <v>0.75111515552708141</v>
      </c>
      <c r="P28" s="297">
        <v>1.2113543404882829</v>
      </c>
      <c r="Q28" s="297">
        <v>1.0545329351303301</v>
      </c>
      <c r="R28" s="297">
        <v>1.002888337827101</v>
      </c>
      <c r="S28" s="297">
        <v>0.9631121944092873</v>
      </c>
      <c r="T28" s="297">
        <v>0.90672533227172281</v>
      </c>
      <c r="U28" s="297">
        <v>1.05839559411457</v>
      </c>
      <c r="V28" s="297">
        <v>1.219845710160171</v>
      </c>
      <c r="W28" s="297">
        <v>1.0835757659307841</v>
      </c>
      <c r="DA28" s="122" t="s">
        <v>668</v>
      </c>
    </row>
    <row r="29" spans="1:105" ht="12" customHeight="1" x14ac:dyDescent="0.25">
      <c r="A29" s="18" t="s">
        <v>160</v>
      </c>
      <c r="B29" s="297">
        <v>5.2727336883245073</v>
      </c>
      <c r="C29" s="297">
        <v>4.7484107033999923</v>
      </c>
      <c r="D29" s="297">
        <v>4.5918982680034581</v>
      </c>
      <c r="E29" s="297">
        <v>5.3033830370257071</v>
      </c>
      <c r="F29" s="297">
        <v>3.8585908187026172</v>
      </c>
      <c r="G29" s="297">
        <v>3.4710538354824489</v>
      </c>
      <c r="H29" s="297">
        <v>2.9916964334009148</v>
      </c>
      <c r="I29" s="297">
        <v>4.4352973548444083</v>
      </c>
      <c r="J29" s="297">
        <v>4.3500243811343049</v>
      </c>
      <c r="K29" s="297">
        <v>4.2139915019686196</v>
      </c>
      <c r="L29" s="297">
        <v>4.5562251905249118</v>
      </c>
      <c r="M29" s="297">
        <v>3.983791662110725</v>
      </c>
      <c r="N29" s="297">
        <v>2.789117701502533</v>
      </c>
      <c r="O29" s="297">
        <v>2.912669650228715</v>
      </c>
      <c r="P29" s="297">
        <v>1.5674039511948119</v>
      </c>
      <c r="Q29" s="297">
        <v>1.390711738870724</v>
      </c>
      <c r="R29" s="297">
        <v>1.6239143334053581</v>
      </c>
      <c r="S29" s="297">
        <v>1.6493744921756111</v>
      </c>
      <c r="T29" s="297">
        <v>2.07868096020223</v>
      </c>
      <c r="U29" s="297">
        <v>2.029278140146848</v>
      </c>
      <c r="V29" s="297">
        <v>2.233255482539108</v>
      </c>
      <c r="W29" s="297">
        <v>2.0143469711544268</v>
      </c>
      <c r="DA29" s="122" t="s">
        <v>669</v>
      </c>
    </row>
    <row r="30" spans="1:105" ht="12" customHeight="1" x14ac:dyDescent="0.25">
      <c r="A30" s="18" t="s">
        <v>70</v>
      </c>
      <c r="B30" s="297">
        <v>71.602373470937209</v>
      </c>
      <c r="C30" s="297">
        <v>63.871578946097713</v>
      </c>
      <c r="D30" s="297">
        <v>65.5748030865755</v>
      </c>
      <c r="E30" s="297">
        <v>64.666380960281813</v>
      </c>
      <c r="F30" s="297">
        <v>66.161789647103717</v>
      </c>
      <c r="G30" s="297">
        <v>61.434696676448823</v>
      </c>
      <c r="H30" s="297">
        <v>68.703501116849154</v>
      </c>
      <c r="I30" s="297">
        <v>44.13385600062162</v>
      </c>
      <c r="J30" s="297">
        <v>40.700367315023271</v>
      </c>
      <c r="K30" s="297">
        <v>25.05291496477717</v>
      </c>
      <c r="L30" s="297">
        <v>34.561521719474449</v>
      </c>
      <c r="M30" s="297">
        <v>24.127212231251221</v>
      </c>
      <c r="N30" s="297">
        <v>12.170284895819229</v>
      </c>
      <c r="O30" s="297">
        <v>12.773494572854361</v>
      </c>
      <c r="P30" s="297">
        <v>6.752031498593758</v>
      </c>
      <c r="Q30" s="297">
        <v>2.2290512794215229</v>
      </c>
      <c r="R30" s="297">
        <v>2.0441276509256299</v>
      </c>
      <c r="S30" s="297">
        <v>2.2258351972801518</v>
      </c>
      <c r="T30" s="297">
        <v>2.3833273956598822</v>
      </c>
      <c r="U30" s="297">
        <v>3.073597104400589</v>
      </c>
      <c r="V30" s="297">
        <v>2.1912747327685231</v>
      </c>
      <c r="W30" s="297">
        <v>2.496851875748896</v>
      </c>
      <c r="DA30" s="122" t="s">
        <v>670</v>
      </c>
    </row>
    <row r="31" spans="1:105" ht="12" customHeight="1" x14ac:dyDescent="0.25">
      <c r="A31" s="18" t="s">
        <v>162</v>
      </c>
      <c r="B31" s="297">
        <v>67.367634276930247</v>
      </c>
      <c r="C31" s="297">
        <v>64.212161313631839</v>
      </c>
      <c r="D31" s="297">
        <v>80.554806302342257</v>
      </c>
      <c r="E31" s="297">
        <v>77.591834633583161</v>
      </c>
      <c r="F31" s="297">
        <v>87.835756782884133</v>
      </c>
      <c r="G31" s="297">
        <v>79.412878695878391</v>
      </c>
      <c r="H31" s="297">
        <v>102.7206070093364</v>
      </c>
      <c r="I31" s="297">
        <v>92.796375447203161</v>
      </c>
      <c r="J31" s="297">
        <v>93.602507232276963</v>
      </c>
      <c r="K31" s="297">
        <v>81.62063447312913</v>
      </c>
      <c r="L31" s="297">
        <v>100.0666443384017</v>
      </c>
      <c r="M31" s="297">
        <v>114.1266465664247</v>
      </c>
      <c r="N31" s="297">
        <v>103.3933600026127</v>
      </c>
      <c r="O31" s="297">
        <v>121.9553482178525</v>
      </c>
      <c r="P31" s="297">
        <v>119.09052311975989</v>
      </c>
      <c r="Q31" s="297">
        <v>127.9389150204732</v>
      </c>
      <c r="R31" s="297">
        <v>134.74852045916981</v>
      </c>
      <c r="S31" s="297">
        <v>124.640396874606</v>
      </c>
      <c r="T31" s="297">
        <v>146.13334521159771</v>
      </c>
      <c r="U31" s="297">
        <v>153.88755952301929</v>
      </c>
      <c r="V31" s="297">
        <v>148.47255326854901</v>
      </c>
      <c r="W31" s="297">
        <v>164.70457789480261</v>
      </c>
      <c r="DA31" s="122" t="s">
        <v>671</v>
      </c>
    </row>
    <row r="32" spans="1:105" ht="12" customHeight="1" x14ac:dyDescent="0.25">
      <c r="A32" s="47" t="s">
        <v>38</v>
      </c>
      <c r="B32" s="298">
        <v>140.65546195518419</v>
      </c>
      <c r="C32" s="298">
        <v>120.58456265695909</v>
      </c>
      <c r="D32" s="298">
        <v>150.52489138183341</v>
      </c>
      <c r="E32" s="298">
        <v>163.13634416693029</v>
      </c>
      <c r="F32" s="298">
        <v>189.60104081012761</v>
      </c>
      <c r="G32" s="298">
        <v>185.11482415223779</v>
      </c>
      <c r="H32" s="298">
        <v>172.58158090234099</v>
      </c>
      <c r="I32" s="298">
        <v>189.28673574550859</v>
      </c>
      <c r="J32" s="298">
        <v>190.87018655578089</v>
      </c>
      <c r="K32" s="298">
        <v>151.57285916691239</v>
      </c>
      <c r="L32" s="298">
        <v>174.59935881542921</v>
      </c>
      <c r="M32" s="298">
        <v>209.2108426925833</v>
      </c>
      <c r="N32" s="298">
        <v>224.06038153196701</v>
      </c>
      <c r="O32" s="298">
        <v>221.19631710967741</v>
      </c>
      <c r="P32" s="298">
        <v>223.84661283135981</v>
      </c>
      <c r="Q32" s="298">
        <v>231.14220781515829</v>
      </c>
      <c r="R32" s="298">
        <v>214.33821752727161</v>
      </c>
      <c r="S32" s="298">
        <v>229.6674975101343</v>
      </c>
      <c r="T32" s="298">
        <v>224.75154906881241</v>
      </c>
      <c r="U32" s="298">
        <v>205.48002974977399</v>
      </c>
      <c r="V32" s="298">
        <v>187.00254997935741</v>
      </c>
      <c r="W32" s="298">
        <v>184.23630679835031</v>
      </c>
      <c r="DA32" s="123" t="s">
        <v>672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v>1935.6775444961729</v>
      </c>
      <c r="C34" s="225">
        <v>1979.7828745087691</v>
      </c>
      <c r="D34" s="225">
        <v>1980.1242423215101</v>
      </c>
      <c r="E34" s="225">
        <v>1979.966629794264</v>
      </c>
      <c r="F34" s="225">
        <v>2071.6278610567292</v>
      </c>
      <c r="G34" s="225">
        <v>2050.9908024850401</v>
      </c>
      <c r="H34" s="225">
        <v>1872.9665718980029</v>
      </c>
      <c r="I34" s="225">
        <v>1953.0743183494251</v>
      </c>
      <c r="J34" s="225">
        <v>1934.9832400393529</v>
      </c>
      <c r="K34" s="225">
        <v>1398.5072831217551</v>
      </c>
      <c r="L34" s="225">
        <v>1513.0865025728081</v>
      </c>
      <c r="M34" s="225">
        <v>1658.149405583629</v>
      </c>
      <c r="N34" s="225">
        <v>1395.539407506446</v>
      </c>
      <c r="O34" s="225">
        <v>1291.382165460634</v>
      </c>
      <c r="P34" s="225">
        <v>1253.6003997343921</v>
      </c>
      <c r="Q34" s="225">
        <v>1375.0661991782181</v>
      </c>
      <c r="R34" s="225">
        <v>1390.669206349922</v>
      </c>
      <c r="S34" s="225">
        <v>1550.1656483605691</v>
      </c>
      <c r="T34" s="225">
        <v>1570.022489027966</v>
      </c>
      <c r="U34" s="225">
        <v>1483.9577335234781</v>
      </c>
      <c r="V34" s="225">
        <v>1428.0148161023801</v>
      </c>
      <c r="W34" s="225">
        <v>1463.3141118596441</v>
      </c>
      <c r="DA34" s="89" t="s">
        <v>673</v>
      </c>
    </row>
    <row r="35" spans="1:105" ht="12" customHeight="1" x14ac:dyDescent="0.25">
      <c r="A35" s="55" t="s">
        <v>92</v>
      </c>
      <c r="B35" s="261">
        <v>1.8915482594458739</v>
      </c>
      <c r="C35" s="261">
        <v>1.929982637466565</v>
      </c>
      <c r="D35" s="261">
        <v>1.9294879371480851</v>
      </c>
      <c r="E35" s="261">
        <v>1.928863570363017</v>
      </c>
      <c r="F35" s="261">
        <v>2.0159271867413731</v>
      </c>
      <c r="G35" s="261">
        <v>1.9977362636768741</v>
      </c>
      <c r="H35" s="261">
        <v>1.824682572222893</v>
      </c>
      <c r="I35" s="261">
        <v>1.9090661938017031</v>
      </c>
      <c r="J35" s="261">
        <v>1.8931541538289249</v>
      </c>
      <c r="K35" s="261">
        <v>1.3710768084688361</v>
      </c>
      <c r="L35" s="261">
        <v>1.473145379156453</v>
      </c>
      <c r="M35" s="261">
        <v>1.614166826182295</v>
      </c>
      <c r="N35" s="261">
        <v>1.359235155779819</v>
      </c>
      <c r="O35" s="261">
        <v>1.262649355632778</v>
      </c>
      <c r="P35" s="261">
        <v>1.2247585338857201</v>
      </c>
      <c r="Q35" s="261">
        <v>1.3459901784339641</v>
      </c>
      <c r="R35" s="261">
        <v>1.3595412071649819</v>
      </c>
      <c r="S35" s="261">
        <v>1.5043390857198919</v>
      </c>
      <c r="T35" s="261">
        <v>1.524366454753425</v>
      </c>
      <c r="U35" s="261">
        <v>1.445963653523652</v>
      </c>
      <c r="V35" s="261">
        <v>1.395310486975788</v>
      </c>
      <c r="W35" s="261">
        <v>1.427668746553491</v>
      </c>
      <c r="DA35" s="67" t="s">
        <v>674</v>
      </c>
    </row>
    <row r="36" spans="1:105" ht="12" customHeight="1" x14ac:dyDescent="0.25">
      <c r="A36" s="202" t="s">
        <v>93</v>
      </c>
      <c r="B36" s="226">
        <v>0.228097827561378</v>
      </c>
      <c r="C36" s="226">
        <v>0.23273254839729299</v>
      </c>
      <c r="D36" s="226">
        <v>0.23267289352601181</v>
      </c>
      <c r="E36" s="226">
        <v>0.232597602448153</v>
      </c>
      <c r="F36" s="226">
        <v>0.24309642089297451</v>
      </c>
      <c r="G36" s="226">
        <v>0.24090281572766731</v>
      </c>
      <c r="H36" s="226">
        <v>0.22003463492656319</v>
      </c>
      <c r="I36" s="226">
        <v>0.23021027843328859</v>
      </c>
      <c r="J36" s="226">
        <v>0.22829147898858199</v>
      </c>
      <c r="K36" s="226">
        <v>0.16533526959716349</v>
      </c>
      <c r="L36" s="226">
        <v>0.1776435039337069</v>
      </c>
      <c r="M36" s="226">
        <v>0.19484805614460851</v>
      </c>
      <c r="N36" s="226">
        <v>0.16412903290610389</v>
      </c>
      <c r="O36" s="226">
        <v>0.1522921776919178</v>
      </c>
      <c r="P36" s="226">
        <v>0.1481513159772278</v>
      </c>
      <c r="Q36" s="226">
        <v>0.16242483225887711</v>
      </c>
      <c r="R36" s="226">
        <v>0.16394514763713339</v>
      </c>
      <c r="S36" s="226">
        <v>0.1818190804555565</v>
      </c>
      <c r="T36" s="226">
        <v>0.18465654324407521</v>
      </c>
      <c r="U36" s="226">
        <v>0.1746626075800761</v>
      </c>
      <c r="V36" s="226">
        <v>0.16825755793617519</v>
      </c>
      <c r="W36" s="226">
        <v>0.1729841184360732</v>
      </c>
      <c r="DA36" s="174" t="s">
        <v>675</v>
      </c>
    </row>
    <row r="37" spans="1:105" ht="12" customHeight="1" x14ac:dyDescent="0.25">
      <c r="A37" s="202" t="s">
        <v>94</v>
      </c>
      <c r="B37" s="226">
        <v>36.651993166436903</v>
      </c>
      <c r="C37" s="226">
        <v>37.396725188755653</v>
      </c>
      <c r="D37" s="226">
        <v>37.387139521246603</v>
      </c>
      <c r="E37" s="226">
        <v>37.375041343457383</v>
      </c>
      <c r="F37" s="226">
        <v>39.062048300118157</v>
      </c>
      <c r="G37" s="226">
        <v>38.70956795259243</v>
      </c>
      <c r="H37" s="226">
        <v>35.356355744062199</v>
      </c>
      <c r="I37" s="226">
        <v>36.991433202975031</v>
      </c>
      <c r="J37" s="226">
        <v>36.683110125604962</v>
      </c>
      <c r="K37" s="226">
        <v>26.566965745500639</v>
      </c>
      <c r="L37" s="226">
        <v>28.544719438365171</v>
      </c>
      <c r="M37" s="226">
        <v>31.267809030729481</v>
      </c>
      <c r="N37" s="226">
        <v>26.333126021049679</v>
      </c>
      <c r="O37" s="226">
        <v>24.45825272428953</v>
      </c>
      <c r="P37" s="226">
        <v>23.705177132552802</v>
      </c>
      <c r="Q37" s="226">
        <v>26.046065926750149</v>
      </c>
      <c r="R37" s="226">
        <v>26.33949191969154</v>
      </c>
      <c r="S37" s="226">
        <v>29.125874027281469</v>
      </c>
      <c r="T37" s="226">
        <v>29.5130284995853</v>
      </c>
      <c r="U37" s="226">
        <v>27.989096247069892</v>
      </c>
      <c r="V37" s="226">
        <v>27.012809413091549</v>
      </c>
      <c r="W37" s="226">
        <v>27.64089917782859</v>
      </c>
      <c r="DA37" s="174" t="s">
        <v>676</v>
      </c>
    </row>
    <row r="38" spans="1:105" ht="12" customHeight="1" x14ac:dyDescent="0.25">
      <c r="A38" s="202" t="s">
        <v>95</v>
      </c>
      <c r="B38" s="226">
        <v>0.62542344276512563</v>
      </c>
      <c r="C38" s="226">
        <v>0.6381314246536125</v>
      </c>
      <c r="D38" s="226">
        <v>0.63796785643653109</v>
      </c>
      <c r="E38" s="226">
        <v>0.637761415166891</v>
      </c>
      <c r="F38" s="226">
        <v>0.66654821794763797</v>
      </c>
      <c r="G38" s="226">
        <v>0.66053355262082947</v>
      </c>
      <c r="H38" s="226">
        <v>0.60331490384891318</v>
      </c>
      <c r="I38" s="226">
        <v>0.63121559041996023</v>
      </c>
      <c r="J38" s="226">
        <v>0.62595441731930324</v>
      </c>
      <c r="K38" s="226">
        <v>0.45333423219093771</v>
      </c>
      <c r="L38" s="226">
        <v>0.4870822883448242</v>
      </c>
      <c r="M38" s="226">
        <v>0.5342556016113833</v>
      </c>
      <c r="N38" s="226">
        <v>0.45003954275317692</v>
      </c>
      <c r="O38" s="226">
        <v>0.4175712635958701</v>
      </c>
      <c r="P38" s="226">
        <v>0.40621739838240672</v>
      </c>
      <c r="Q38" s="226">
        <v>0.44535407841427183</v>
      </c>
      <c r="R38" s="226">
        <v>0.44952264454277607</v>
      </c>
      <c r="S38" s="226">
        <v>0.49853133839385072</v>
      </c>
      <c r="T38" s="226">
        <v>0.50631140260965646</v>
      </c>
      <c r="U38" s="226">
        <v>0.47890894237329301</v>
      </c>
      <c r="V38" s="226">
        <v>0.46134688033089122</v>
      </c>
      <c r="W38" s="226">
        <v>0.47450504105092151</v>
      </c>
      <c r="DA38" s="174" t="s">
        <v>677</v>
      </c>
    </row>
    <row r="39" spans="1:105" ht="12" customHeight="1" x14ac:dyDescent="0.25">
      <c r="A39" s="56" t="s">
        <v>96</v>
      </c>
      <c r="B39" s="262">
        <v>5.6356178233069496</v>
      </c>
      <c r="C39" s="262">
        <v>5.6713488320939476</v>
      </c>
      <c r="D39" s="262">
        <v>5.606236372518322</v>
      </c>
      <c r="E39" s="262">
        <v>5.6036141618961386</v>
      </c>
      <c r="F39" s="262">
        <v>5.8186589891253506</v>
      </c>
      <c r="G39" s="262">
        <v>5.8604454117433988</v>
      </c>
      <c r="H39" s="262">
        <v>5.3584497359277172</v>
      </c>
      <c r="I39" s="262">
        <v>6.0257968999382712</v>
      </c>
      <c r="J39" s="262">
        <v>6.0080782351205038</v>
      </c>
      <c r="K39" s="262">
        <v>4.4607178976791504</v>
      </c>
      <c r="L39" s="262">
        <v>4.3573520186865711</v>
      </c>
      <c r="M39" s="262">
        <v>4.8569782288697354</v>
      </c>
      <c r="N39" s="262">
        <v>4.0747935498805292</v>
      </c>
      <c r="O39" s="262">
        <v>3.956933337610391</v>
      </c>
      <c r="P39" s="262">
        <v>4.3197651828492862</v>
      </c>
      <c r="Q39" s="262">
        <v>4.8128835508792411</v>
      </c>
      <c r="R39" s="262">
        <v>4.8282755303300444</v>
      </c>
      <c r="S39" s="262">
        <v>6.3201474808714204</v>
      </c>
      <c r="T39" s="262">
        <v>7.026444659433448</v>
      </c>
      <c r="U39" s="262">
        <v>6.3440147297097331</v>
      </c>
      <c r="V39" s="262">
        <v>6.257924177991141</v>
      </c>
      <c r="W39" s="262">
        <v>6.7882145831510128</v>
      </c>
      <c r="DA39" s="68" t="s">
        <v>678</v>
      </c>
    </row>
    <row r="40" spans="1:105" ht="12" customHeight="1" x14ac:dyDescent="0.25">
      <c r="A40" s="37" t="s">
        <v>160</v>
      </c>
      <c r="B40" s="228">
        <v>0.13820009575579911</v>
      </c>
      <c r="C40" s="228">
        <v>0.1159404373597083</v>
      </c>
      <c r="D40" s="228">
        <v>8.5857703278356859E-2</v>
      </c>
      <c r="E40" s="228">
        <v>0.1004109459437932</v>
      </c>
      <c r="F40" s="228">
        <v>6.6869910619513181E-2</v>
      </c>
      <c r="G40" s="228">
        <v>7.302985610663465E-2</v>
      </c>
      <c r="H40" s="228">
        <v>5.3884748707558328E-2</v>
      </c>
      <c r="I40" s="228">
        <v>6.5751449411730056E-2</v>
      </c>
      <c r="J40" s="228">
        <v>6.4609223268852767E-2</v>
      </c>
      <c r="K40" s="228">
        <v>4.1297963000416278E-2</v>
      </c>
      <c r="L40" s="228">
        <v>4.7556815100954539E-2</v>
      </c>
      <c r="M40" s="228">
        <v>4.2283706528311052E-2</v>
      </c>
      <c r="N40" s="228">
        <v>2.9658294849406679E-2</v>
      </c>
      <c r="O40" s="228">
        <v>2.8525910185467771E-2</v>
      </c>
      <c r="P40" s="228">
        <v>2.029218081095167E-2</v>
      </c>
      <c r="Q40" s="228">
        <v>1.985476522772274E-2</v>
      </c>
      <c r="R40" s="228">
        <v>2.719776329568549E-2</v>
      </c>
      <c r="S40" s="228">
        <v>4.0335257327342951E-2</v>
      </c>
      <c r="T40" s="228">
        <v>2.769620162179208E-2</v>
      </c>
      <c r="U40" s="228">
        <v>2.992015148614607E-2</v>
      </c>
      <c r="V40" s="228">
        <v>2.8352851867514212E-2</v>
      </c>
      <c r="W40" s="228">
        <v>2.693485882364248E-2</v>
      </c>
      <c r="DA40" s="69" t="s">
        <v>679</v>
      </c>
    </row>
    <row r="41" spans="1:105" ht="12" customHeight="1" x14ac:dyDescent="0.25">
      <c r="A41" s="37" t="s">
        <v>162</v>
      </c>
      <c r="B41" s="228">
        <v>2.013767636704193</v>
      </c>
      <c r="C41" s="228">
        <v>1.91319240913929</v>
      </c>
      <c r="D41" s="228">
        <v>1.8677576073491069</v>
      </c>
      <c r="E41" s="228">
        <v>1.768135363949862</v>
      </c>
      <c r="F41" s="228">
        <v>1.782707591845637</v>
      </c>
      <c r="G41" s="228">
        <v>1.812489474606636</v>
      </c>
      <c r="H41" s="228">
        <v>1.633661908666451</v>
      </c>
      <c r="I41" s="228">
        <v>2.3134381363462251</v>
      </c>
      <c r="J41" s="228">
        <v>2.41920348137976</v>
      </c>
      <c r="K41" s="228">
        <v>2.0563294899242681</v>
      </c>
      <c r="L41" s="228">
        <v>1.5011059658493711</v>
      </c>
      <c r="M41" s="228">
        <v>1.7510964105051141</v>
      </c>
      <c r="N41" s="228">
        <v>1.524645485991234</v>
      </c>
      <c r="O41" s="228">
        <v>1.7168152088739981</v>
      </c>
      <c r="P41" s="228">
        <v>1.8559275719300239</v>
      </c>
      <c r="Q41" s="228">
        <v>1.9898365204657149</v>
      </c>
      <c r="R41" s="228">
        <v>1.804408813092262</v>
      </c>
      <c r="S41" s="228">
        <v>1.442219567911212</v>
      </c>
      <c r="T41" s="228">
        <v>1.7294144659718449</v>
      </c>
      <c r="U41" s="228">
        <v>1.7587933669218301</v>
      </c>
      <c r="V41" s="228">
        <v>1.849627909648248</v>
      </c>
      <c r="W41" s="228">
        <v>2.188710924352371</v>
      </c>
      <c r="DA41" s="69" t="s">
        <v>680</v>
      </c>
    </row>
    <row r="42" spans="1:105" ht="12" customHeight="1" x14ac:dyDescent="0.25">
      <c r="A42" s="37" t="s">
        <v>97</v>
      </c>
      <c r="B42" s="228">
        <v>2.088864038423057E-3</v>
      </c>
      <c r="C42" s="228">
        <v>2.8817128281899769E-3</v>
      </c>
      <c r="D42" s="228">
        <v>3.3649442319568508E-3</v>
      </c>
      <c r="E42" s="228">
        <v>3.6615252700721631E-3</v>
      </c>
      <c r="F42" s="228">
        <v>4.294752090170488E-3</v>
      </c>
      <c r="G42" s="228">
        <v>4.7287539294073533E-2</v>
      </c>
      <c r="H42" s="228">
        <v>4.2750287353589378E-2</v>
      </c>
      <c r="I42" s="228">
        <v>4.5433949759505932E-2</v>
      </c>
      <c r="J42" s="228">
        <v>4.3878607316054627E-2</v>
      </c>
      <c r="K42" s="228">
        <v>4.4484425123493161E-2</v>
      </c>
      <c r="L42" s="228">
        <v>4.4501369557068758E-2</v>
      </c>
      <c r="M42" s="228">
        <v>4.3490761438218881E-2</v>
      </c>
      <c r="N42" s="228">
        <v>2.735843444058771E-2</v>
      </c>
      <c r="O42" s="228">
        <v>2.052574422427737E-2</v>
      </c>
      <c r="P42" s="228">
        <v>1.3957455522660891E-2</v>
      </c>
      <c r="Q42" s="228">
        <v>1.4787577351346989E-2</v>
      </c>
      <c r="R42" s="228">
        <v>1.6689497284682161E-2</v>
      </c>
      <c r="S42" s="228">
        <v>4.1830574033448878E-2</v>
      </c>
      <c r="T42" s="228">
        <v>7.0438102441820999E-2</v>
      </c>
      <c r="U42" s="228">
        <v>3.1294046251538019E-2</v>
      </c>
      <c r="V42" s="228">
        <v>2.8125593472305661E-2</v>
      </c>
      <c r="W42" s="228">
        <v>2.905032052823903E-2</v>
      </c>
      <c r="DA42" s="69" t="s">
        <v>681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0.45637410708266679</v>
      </c>
      <c r="Q43" s="228">
        <v>0.61713628538460008</v>
      </c>
      <c r="R43" s="228">
        <v>0.77031486775958169</v>
      </c>
      <c r="S43" s="228">
        <v>2.2379870130804091</v>
      </c>
      <c r="T43" s="228">
        <v>2.8189679739625988</v>
      </c>
      <c r="U43" s="228">
        <v>2.2385380727479371</v>
      </c>
      <c r="V43" s="228">
        <v>2.202998164601488</v>
      </c>
      <c r="W43" s="228">
        <v>2.466887643152071</v>
      </c>
      <c r="DA43" s="69" t="s">
        <v>682</v>
      </c>
    </row>
    <row r="44" spans="1:105" ht="12" customHeight="1" x14ac:dyDescent="0.25">
      <c r="A44" s="37" t="s">
        <v>38</v>
      </c>
      <c r="B44" s="228">
        <v>3.4815612268085361</v>
      </c>
      <c r="C44" s="228">
        <v>3.6393342727667588</v>
      </c>
      <c r="D44" s="228">
        <v>3.649256117658902</v>
      </c>
      <c r="E44" s="228">
        <v>3.7314063267324129</v>
      </c>
      <c r="F44" s="228">
        <v>3.9647867345700312</v>
      </c>
      <c r="G44" s="228">
        <v>3.9276385417360551</v>
      </c>
      <c r="H44" s="228">
        <v>3.6281527912001188</v>
      </c>
      <c r="I44" s="228">
        <v>3.6011733644208102</v>
      </c>
      <c r="J44" s="228">
        <v>3.4803869231558369</v>
      </c>
      <c r="K44" s="228">
        <v>2.3186060196309728</v>
      </c>
      <c r="L44" s="228">
        <v>2.7641878681791772</v>
      </c>
      <c r="M44" s="228">
        <v>3.0201073503980909</v>
      </c>
      <c r="N44" s="228">
        <v>2.4931313345992998</v>
      </c>
      <c r="O44" s="228">
        <v>2.1910664743266479</v>
      </c>
      <c r="P44" s="228">
        <v>1.9732138675029831</v>
      </c>
      <c r="Q44" s="228">
        <v>2.1712684024498561</v>
      </c>
      <c r="R44" s="228">
        <v>2.2096645888978319</v>
      </c>
      <c r="S44" s="228">
        <v>2.557775068519005</v>
      </c>
      <c r="T44" s="228">
        <v>2.3799279154353918</v>
      </c>
      <c r="U44" s="228">
        <v>2.2854690923022831</v>
      </c>
      <c r="V44" s="228">
        <v>2.1488196584015848</v>
      </c>
      <c r="W44" s="228">
        <v>2.0766308362946879</v>
      </c>
      <c r="DA44" s="69" t="s">
        <v>683</v>
      </c>
    </row>
    <row r="45" spans="1:105" ht="12" customHeight="1" x14ac:dyDescent="0.25">
      <c r="A45" s="57" t="s">
        <v>517</v>
      </c>
      <c r="B45" s="263">
        <v>1628.87647206879</v>
      </c>
      <c r="C45" s="263">
        <v>1672.2905435651601</v>
      </c>
      <c r="D45" s="263">
        <v>1674.596007645396</v>
      </c>
      <c r="E45" s="263">
        <v>1674.30891558809</v>
      </c>
      <c r="F45" s="263">
        <v>1756.232793631737</v>
      </c>
      <c r="G45" s="263">
        <v>1734.778501669866</v>
      </c>
      <c r="H45" s="263">
        <v>1587.8824365870521</v>
      </c>
      <c r="I45" s="263">
        <v>1636.0172086491591</v>
      </c>
      <c r="J45" s="263">
        <v>1616.591723327607</v>
      </c>
      <c r="K45" s="263">
        <v>1165.827530196862</v>
      </c>
      <c r="L45" s="263">
        <v>1282.256558918049</v>
      </c>
      <c r="M45" s="263">
        <v>1399.5064290015439</v>
      </c>
      <c r="N45" s="263">
        <v>1180.089486125584</v>
      </c>
      <c r="O45" s="263">
        <v>1083.2487780321701</v>
      </c>
      <c r="P45" s="263">
        <v>1045.8625404728889</v>
      </c>
      <c r="Q45" s="263">
        <v>1147.609498762115</v>
      </c>
      <c r="R45" s="263">
        <v>1167.2650391922559</v>
      </c>
      <c r="S45" s="263">
        <v>1313.7179967180009</v>
      </c>
      <c r="T45" s="263">
        <v>1324.562506733231</v>
      </c>
      <c r="U45" s="263">
        <v>1248.1581409063981</v>
      </c>
      <c r="V45" s="263">
        <v>1195.590486370173</v>
      </c>
      <c r="W45" s="263">
        <v>1217.7496008910471</v>
      </c>
      <c r="DA45" s="70" t="s">
        <v>684</v>
      </c>
    </row>
    <row r="46" spans="1:105" ht="12" customHeight="1" x14ac:dyDescent="0.25">
      <c r="A46" s="57" t="s">
        <v>519</v>
      </c>
      <c r="B46" s="296">
        <v>191.47160899046739</v>
      </c>
      <c r="C46" s="296">
        <v>191.66581218155531</v>
      </c>
      <c r="D46" s="296">
        <v>189.0784727762869</v>
      </c>
      <c r="E46" s="296">
        <v>189.4004513289189</v>
      </c>
      <c r="F46" s="296">
        <v>196.14874116906611</v>
      </c>
      <c r="G46" s="296">
        <v>196.67344119176809</v>
      </c>
      <c r="H46" s="296">
        <v>179.80113726967861</v>
      </c>
      <c r="I46" s="296">
        <v>202.56039362352371</v>
      </c>
      <c r="J46" s="296">
        <v>202.75169594028711</v>
      </c>
      <c r="K46" s="296">
        <v>150.0686845804608</v>
      </c>
      <c r="L46" s="296">
        <v>146.26455428170439</v>
      </c>
      <c r="M46" s="296">
        <v>164.24047522531359</v>
      </c>
      <c r="N46" s="296">
        <v>137.78547369187891</v>
      </c>
      <c r="O46" s="296">
        <v>134.01589366380719</v>
      </c>
      <c r="P46" s="296">
        <v>134.63101582918549</v>
      </c>
      <c r="Q46" s="296">
        <v>146.70593187329931</v>
      </c>
      <c r="R46" s="296">
        <v>142.6144548409136</v>
      </c>
      <c r="S46" s="296">
        <v>150.82753544784549</v>
      </c>
      <c r="T46" s="296">
        <v>156.84461245228709</v>
      </c>
      <c r="U46" s="296">
        <v>150.61840848231091</v>
      </c>
      <c r="V46" s="296">
        <v>147.83074205407419</v>
      </c>
      <c r="W46" s="296">
        <v>158.00343332818341</v>
      </c>
      <c r="DA46" s="70" t="s">
        <v>685</v>
      </c>
    </row>
    <row r="47" spans="1:105" ht="12" customHeight="1" x14ac:dyDescent="0.25">
      <c r="A47" s="60" t="s">
        <v>521</v>
      </c>
      <c r="B47" s="264">
        <v>87.772190238004711</v>
      </c>
      <c r="C47" s="264">
        <v>78.869521197634015</v>
      </c>
      <c r="D47" s="264">
        <v>75.089561777984727</v>
      </c>
      <c r="E47" s="264">
        <v>72.061109885524814</v>
      </c>
      <c r="F47" s="264">
        <v>71.199471223286963</v>
      </c>
      <c r="G47" s="264">
        <v>71.428549570639447</v>
      </c>
      <c r="H47" s="264">
        <v>65.763524599774527</v>
      </c>
      <c r="I47" s="264">
        <v>87.736581338523763</v>
      </c>
      <c r="J47" s="264">
        <v>91.900457595063372</v>
      </c>
      <c r="K47" s="264">
        <v>75.502222743071627</v>
      </c>
      <c r="L47" s="264">
        <v>55.941930424923108</v>
      </c>
      <c r="M47" s="264">
        <v>64.548160643522678</v>
      </c>
      <c r="N47" s="264">
        <v>54.770502292773593</v>
      </c>
      <c r="O47" s="264">
        <v>61.289502640555853</v>
      </c>
      <c r="P47" s="264">
        <v>65.680134461990306</v>
      </c>
      <c r="Q47" s="264">
        <v>70.274810937848969</v>
      </c>
      <c r="R47" s="264">
        <v>64.391903597783866</v>
      </c>
      <c r="S47" s="264">
        <v>53.910794031096877</v>
      </c>
      <c r="T47" s="264">
        <v>65.606022743279752</v>
      </c>
      <c r="U47" s="264">
        <v>66.375622009916398</v>
      </c>
      <c r="V47" s="264">
        <v>68.486792664927364</v>
      </c>
      <c r="W47" s="264">
        <v>81.34517318017808</v>
      </c>
      <c r="DA47" s="72" t="s">
        <v>686</v>
      </c>
    </row>
    <row r="48" spans="1:105" ht="12" customHeight="1" x14ac:dyDescent="0.25">
      <c r="A48" s="59" t="s">
        <v>33</v>
      </c>
      <c r="B48" s="299">
        <v>10.10500343529311</v>
      </c>
      <c r="C48" s="299">
        <v>2.7906516512272121</v>
      </c>
      <c r="D48" s="299">
        <v>2.309526420405152</v>
      </c>
      <c r="E48" s="299">
        <v>2.3038593609436528</v>
      </c>
      <c r="F48" s="299">
        <v>2.1166367223376241</v>
      </c>
      <c r="G48" s="299">
        <v>2.1505727406228479</v>
      </c>
      <c r="H48" s="299">
        <v>2.0298467939553109</v>
      </c>
      <c r="I48" s="299">
        <v>2.271218119115646</v>
      </c>
      <c r="J48" s="299">
        <v>3.020471385678055</v>
      </c>
      <c r="K48" s="299">
        <v>1.916595041639646</v>
      </c>
      <c r="L48" s="299">
        <v>2.2059608881052029</v>
      </c>
      <c r="M48" s="299">
        <v>3.2725772016061172</v>
      </c>
      <c r="N48" s="299">
        <v>2.07813822860422</v>
      </c>
      <c r="O48" s="299">
        <v>1.9472358280590429</v>
      </c>
      <c r="P48" s="299">
        <v>1.8467006776699</v>
      </c>
      <c r="Q48" s="299">
        <v>1.8971817349252571</v>
      </c>
      <c r="R48" s="299">
        <v>1.788227089125944</v>
      </c>
      <c r="S48" s="299">
        <v>1.899573873425852</v>
      </c>
      <c r="T48" s="299">
        <v>1.675172514522195</v>
      </c>
      <c r="U48" s="299">
        <v>1.114243104121569</v>
      </c>
      <c r="V48" s="299">
        <v>1.025228086258311</v>
      </c>
      <c r="W48" s="299">
        <v>1.3796583518306249</v>
      </c>
      <c r="DA48" s="71" t="s">
        <v>687</v>
      </c>
    </row>
    <row r="49" spans="1:105" ht="12" customHeight="1" x14ac:dyDescent="0.25">
      <c r="A49" s="59" t="s">
        <v>160</v>
      </c>
      <c r="B49" s="299">
        <v>3.8755203445556492</v>
      </c>
      <c r="C49" s="299">
        <v>3.299187782628767</v>
      </c>
      <c r="D49" s="299">
        <v>2.4792760367741442</v>
      </c>
      <c r="E49" s="299">
        <v>2.819571847173818</v>
      </c>
      <c r="F49" s="299">
        <v>2.2289586724896671</v>
      </c>
      <c r="G49" s="299">
        <v>2.441905511713677</v>
      </c>
      <c r="H49" s="299">
        <v>1.767174469352127</v>
      </c>
      <c r="I49" s="299">
        <v>2.2074222639734051</v>
      </c>
      <c r="J49" s="299">
        <v>2.1227513825831412</v>
      </c>
      <c r="K49" s="299">
        <v>1.397176096167057</v>
      </c>
      <c r="L49" s="299">
        <v>1.6081985679956381</v>
      </c>
      <c r="M49" s="299">
        <v>1.411231735124316</v>
      </c>
      <c r="N49" s="299">
        <v>0.995077676131227</v>
      </c>
      <c r="O49" s="299">
        <v>0.96991101624915721</v>
      </c>
      <c r="P49" s="299">
        <v>0.69043025121605439</v>
      </c>
      <c r="Q49" s="299">
        <v>0.67494373316232492</v>
      </c>
      <c r="R49" s="299">
        <v>0.92494345559925373</v>
      </c>
      <c r="S49" s="299">
        <v>1.4343725150402551</v>
      </c>
      <c r="T49" s="299">
        <v>1.094334896305529</v>
      </c>
      <c r="U49" s="299">
        <v>1.1251502164411109</v>
      </c>
      <c r="V49" s="299">
        <v>1.037575489596773</v>
      </c>
      <c r="W49" s="299">
        <v>1.0272157885482429</v>
      </c>
      <c r="DA49" s="71" t="s">
        <v>688</v>
      </c>
    </row>
    <row r="50" spans="1:105" ht="12" customHeight="1" x14ac:dyDescent="0.25">
      <c r="A50" s="59" t="s">
        <v>70</v>
      </c>
      <c r="B50" s="299">
        <v>12.61477870938336</v>
      </c>
      <c r="C50" s="299">
        <v>11.822822185375429</v>
      </c>
      <c r="D50" s="299">
        <v>10.344701200191629</v>
      </c>
      <c r="E50" s="299">
        <v>10.120046190216179</v>
      </c>
      <c r="F50" s="299">
        <v>9.2683706752877963</v>
      </c>
      <c r="G50" s="299">
        <v>8.0383698843859133</v>
      </c>
      <c r="H50" s="299">
        <v>9.6408142025300041</v>
      </c>
      <c r="I50" s="299">
        <v>7.0648132150426184</v>
      </c>
      <c r="J50" s="299">
        <v>7.6567265899731316</v>
      </c>
      <c r="K50" s="299">
        <v>5.4325486764601649</v>
      </c>
      <c r="L50" s="299">
        <v>2.157161660661747</v>
      </c>
      <c r="M50" s="299">
        <v>2.8338352498387209</v>
      </c>
      <c r="N50" s="299">
        <v>0.78122151416672747</v>
      </c>
      <c r="O50" s="299">
        <v>0.90151143700570913</v>
      </c>
      <c r="P50" s="299">
        <v>0.91556975851172084</v>
      </c>
      <c r="Q50" s="299">
        <v>0.78238939696747001</v>
      </c>
      <c r="R50" s="299">
        <v>0.6603771109520068</v>
      </c>
      <c r="S50" s="299">
        <v>0.84612246608029262</v>
      </c>
      <c r="T50" s="299">
        <v>0.84830291915477918</v>
      </c>
      <c r="U50" s="299">
        <v>0.76901500691820357</v>
      </c>
      <c r="V50" s="299">
        <v>0.56197353844523246</v>
      </c>
      <c r="W50" s="299">
        <v>0.67965433455792545</v>
      </c>
      <c r="DA50" s="71" t="s">
        <v>689</v>
      </c>
    </row>
    <row r="51" spans="1:105" ht="12" customHeight="1" x14ac:dyDescent="0.25">
      <c r="A51" s="59" t="s">
        <v>162</v>
      </c>
      <c r="B51" s="299">
        <v>61.176887748772593</v>
      </c>
      <c r="C51" s="299">
        <v>60.9568595784026</v>
      </c>
      <c r="D51" s="299">
        <v>59.95605812061379</v>
      </c>
      <c r="E51" s="299">
        <v>56.817632487191162</v>
      </c>
      <c r="F51" s="299">
        <v>57.58550515317188</v>
      </c>
      <c r="G51" s="299">
        <v>58.797701433917013</v>
      </c>
      <c r="H51" s="299">
        <v>52.32568913393709</v>
      </c>
      <c r="I51" s="299">
        <v>76.193127740392086</v>
      </c>
      <c r="J51" s="299">
        <v>79.100508236829043</v>
      </c>
      <c r="K51" s="299">
        <v>66.755902928804758</v>
      </c>
      <c r="L51" s="299">
        <v>49.970609308160519</v>
      </c>
      <c r="M51" s="299">
        <v>57.030516456953521</v>
      </c>
      <c r="N51" s="299">
        <v>50.916064873871413</v>
      </c>
      <c r="O51" s="299">
        <v>57.470844359241937</v>
      </c>
      <c r="P51" s="299">
        <v>62.227433774592633</v>
      </c>
      <c r="Q51" s="299">
        <v>66.920296072793917</v>
      </c>
      <c r="R51" s="299">
        <v>61.018355942106673</v>
      </c>
      <c r="S51" s="299">
        <v>49.730725176550479</v>
      </c>
      <c r="T51" s="299">
        <v>61.988212413297248</v>
      </c>
      <c r="U51" s="299">
        <v>63.367213682435512</v>
      </c>
      <c r="V51" s="299">
        <v>65.862015550627049</v>
      </c>
      <c r="W51" s="299">
        <v>78.258644705241281</v>
      </c>
      <c r="DA51" s="71" t="s">
        <v>690</v>
      </c>
    </row>
    <row r="52" spans="1:105" ht="12" customHeight="1" x14ac:dyDescent="0.25">
      <c r="A52" s="60" t="s">
        <v>527</v>
      </c>
      <c r="B52" s="264">
        <v>103.69941875246271</v>
      </c>
      <c r="C52" s="264">
        <v>112.7962909839213</v>
      </c>
      <c r="D52" s="264">
        <v>113.9889109983022</v>
      </c>
      <c r="E52" s="264">
        <v>117.3393414433941</v>
      </c>
      <c r="F52" s="264">
        <v>124.94926994577909</v>
      </c>
      <c r="G52" s="264">
        <v>125.2448916211286</v>
      </c>
      <c r="H52" s="264">
        <v>114.03761266990399</v>
      </c>
      <c r="I52" s="264">
        <v>114.823812285</v>
      </c>
      <c r="J52" s="264">
        <v>110.85123834522371</v>
      </c>
      <c r="K52" s="264">
        <v>74.56646183738917</v>
      </c>
      <c r="L52" s="264">
        <v>90.322623856781249</v>
      </c>
      <c r="M52" s="264">
        <v>99.692314581790896</v>
      </c>
      <c r="N52" s="264">
        <v>83.014971399105292</v>
      </c>
      <c r="O52" s="264">
        <v>72.726391023251352</v>
      </c>
      <c r="P52" s="264">
        <v>68.950881367195194</v>
      </c>
      <c r="Q52" s="264">
        <v>76.431120935450309</v>
      </c>
      <c r="R52" s="264">
        <v>78.222551243129786</v>
      </c>
      <c r="S52" s="264">
        <v>96.916741416748664</v>
      </c>
      <c r="T52" s="264">
        <v>91.238589709007329</v>
      </c>
      <c r="U52" s="264">
        <v>84.242786472394528</v>
      </c>
      <c r="V52" s="264">
        <v>79.3439493891468</v>
      </c>
      <c r="W52" s="264">
        <v>76.658260148005326</v>
      </c>
      <c r="DA52" s="72" t="s">
        <v>691</v>
      </c>
    </row>
    <row r="53" spans="1:105" ht="12" customHeight="1" x14ac:dyDescent="0.25">
      <c r="A53" s="57" t="s">
        <v>529</v>
      </c>
      <c r="B53" s="296">
        <f t="shared" ref="B53:W53" si="0">B54+B58+B69</f>
        <v>70.296782917398787</v>
      </c>
      <c r="C53" s="296">
        <f t="shared" si="0"/>
        <v>69.957598130686051</v>
      </c>
      <c r="D53" s="296">
        <f t="shared" si="0"/>
        <v>70.656257318951504</v>
      </c>
      <c r="E53" s="296">
        <f t="shared" si="0"/>
        <v>70.479384783923052</v>
      </c>
      <c r="F53" s="296">
        <f t="shared" si="0"/>
        <v>71.440047141100223</v>
      </c>
      <c r="G53" s="296">
        <f t="shared" si="0"/>
        <v>72.06967362704512</v>
      </c>
      <c r="H53" s="296">
        <f t="shared" si="0"/>
        <v>61.920160450284001</v>
      </c>
      <c r="I53" s="296">
        <f t="shared" si="0"/>
        <v>68.708993911173252</v>
      </c>
      <c r="J53" s="296">
        <f t="shared" si="0"/>
        <v>70.201232360596975</v>
      </c>
      <c r="K53" s="296">
        <f t="shared" si="0"/>
        <v>49.593638390994911</v>
      </c>
      <c r="L53" s="296">
        <f t="shared" si="0"/>
        <v>49.525446744567745</v>
      </c>
      <c r="M53" s="296">
        <f t="shared" si="0"/>
        <v>55.934443613233519</v>
      </c>
      <c r="N53" s="296">
        <f t="shared" si="0"/>
        <v>45.283124386613935</v>
      </c>
      <c r="O53" s="296">
        <f t="shared" si="0"/>
        <v>43.869794905836564</v>
      </c>
      <c r="P53" s="296">
        <f t="shared" si="0"/>
        <v>43.30277386867013</v>
      </c>
      <c r="Q53" s="296">
        <f t="shared" si="0"/>
        <v>47.938049976067767</v>
      </c>
      <c r="R53" s="296">
        <f t="shared" si="0"/>
        <v>47.648935867385873</v>
      </c>
      <c r="S53" s="296">
        <f t="shared" si="0"/>
        <v>47.989405181999778</v>
      </c>
      <c r="T53" s="296">
        <f t="shared" si="0"/>
        <v>49.860562282822457</v>
      </c>
      <c r="U53" s="296">
        <f t="shared" si="0"/>
        <v>48.748537954512479</v>
      </c>
      <c r="V53" s="296">
        <f t="shared" si="0"/>
        <v>49.297939161807321</v>
      </c>
      <c r="W53" s="296">
        <f t="shared" si="0"/>
        <v>51.056805973393736</v>
      </c>
      <c r="DA53" s="70"/>
    </row>
    <row r="54" spans="1:105" ht="12" customHeight="1" x14ac:dyDescent="0.25">
      <c r="A54" s="60" t="s">
        <v>530</v>
      </c>
      <c r="B54" s="264">
        <v>9.1945347492459852</v>
      </c>
      <c r="C54" s="264">
        <v>8.7364723891719258</v>
      </c>
      <c r="D54" s="264">
        <v>8.7817643904647671</v>
      </c>
      <c r="E54" s="264">
        <v>8.3350448612561259</v>
      </c>
      <c r="F54" s="264">
        <v>8.3483630730610656</v>
      </c>
      <c r="G54" s="264">
        <v>8.0170996770692788</v>
      </c>
      <c r="H54" s="264">
        <v>6.8896973169012368</v>
      </c>
      <c r="I54" s="264">
        <v>7.3753503486260206</v>
      </c>
      <c r="J54" s="264">
        <v>7.8162285317791893</v>
      </c>
      <c r="K54" s="264">
        <v>6.2613149237860828</v>
      </c>
      <c r="L54" s="264">
        <v>6.2478341008116933</v>
      </c>
      <c r="M54" s="264">
        <v>6.738477828712111</v>
      </c>
      <c r="N54" s="264">
        <v>5.8432783924146072</v>
      </c>
      <c r="O54" s="264">
        <v>5.8577277680729969</v>
      </c>
      <c r="P54" s="264">
        <v>5.6835458134312313</v>
      </c>
      <c r="Q54" s="264">
        <v>6.1256287602672552</v>
      </c>
      <c r="R54" s="264">
        <v>6.3233666363342707</v>
      </c>
      <c r="S54" s="264">
        <v>5.528049742728224</v>
      </c>
      <c r="T54" s="264">
        <v>6.2514549535111676</v>
      </c>
      <c r="U54" s="264">
        <v>6.2008060031549439</v>
      </c>
      <c r="V54" s="264">
        <v>6.4600596778711363</v>
      </c>
      <c r="W54" s="264">
        <v>7.111691011915874</v>
      </c>
      <c r="DA54" s="72" t="s">
        <v>692</v>
      </c>
    </row>
    <row r="55" spans="1:105" ht="12" customHeight="1" x14ac:dyDescent="0.25">
      <c r="A55" s="59" t="s">
        <v>33</v>
      </c>
      <c r="B55" s="232">
        <v>1.4263331418559599</v>
      </c>
      <c r="C55" s="232">
        <v>0.58541597986433602</v>
      </c>
      <c r="D55" s="232">
        <v>0.48933163551767828</v>
      </c>
      <c r="E55" s="232">
        <v>0.50291501077190348</v>
      </c>
      <c r="F55" s="232">
        <v>0.46891983882054961</v>
      </c>
      <c r="G55" s="232">
        <v>0.4061668782907526</v>
      </c>
      <c r="H55" s="232">
        <v>0.41832134869216059</v>
      </c>
      <c r="I55" s="232">
        <v>0.3970104417305545</v>
      </c>
      <c r="J55" s="232">
        <v>0.48433717649170133</v>
      </c>
      <c r="K55" s="232">
        <v>0.26478673312423978</v>
      </c>
      <c r="L55" s="232">
        <v>0.27821282751630128</v>
      </c>
      <c r="M55" s="232">
        <v>0.3050709500415803</v>
      </c>
      <c r="N55" s="232">
        <v>0.1956486238804489</v>
      </c>
      <c r="O55" s="232">
        <v>0.16433070164842931</v>
      </c>
      <c r="P55" s="232">
        <v>0.15687615694762799</v>
      </c>
      <c r="Q55" s="232">
        <v>0.14979042122785971</v>
      </c>
      <c r="R55" s="232">
        <v>0.15406995259777589</v>
      </c>
      <c r="S55" s="232">
        <v>0.15578238823715371</v>
      </c>
      <c r="T55" s="232">
        <v>0.15324531262127369</v>
      </c>
      <c r="U55" s="232">
        <v>0.1415155654950544</v>
      </c>
      <c r="V55" s="232">
        <v>0.12831024327725449</v>
      </c>
      <c r="W55" s="232">
        <v>0.15596852419069521</v>
      </c>
      <c r="DA55" s="71" t="s">
        <v>693</v>
      </c>
    </row>
    <row r="56" spans="1:105" ht="12" customHeight="1" x14ac:dyDescent="0.25">
      <c r="A56" s="59" t="s">
        <v>160</v>
      </c>
      <c r="B56" s="232">
        <v>0.67616369008262733</v>
      </c>
      <c r="C56" s="232">
        <v>0.58452262873929584</v>
      </c>
      <c r="D56" s="232">
        <v>0.4660595673472212</v>
      </c>
      <c r="E56" s="232">
        <v>0.53606571090511124</v>
      </c>
      <c r="F56" s="232">
        <v>0.33129714695543538</v>
      </c>
      <c r="G56" s="232">
        <v>0.34073954105951038</v>
      </c>
      <c r="H56" s="232">
        <v>0.23954169124729119</v>
      </c>
      <c r="I56" s="232">
        <v>0.33510290171301732</v>
      </c>
      <c r="J56" s="232">
        <v>0.30991841807708909</v>
      </c>
      <c r="K56" s="232">
        <v>0.22531851347226489</v>
      </c>
      <c r="L56" s="232">
        <v>0.25604755036488541</v>
      </c>
      <c r="M56" s="232">
        <v>0.20230070064176661</v>
      </c>
      <c r="N56" s="232">
        <v>0.13868335158945949</v>
      </c>
      <c r="O56" s="232">
        <v>0.14082929000790789</v>
      </c>
      <c r="P56" s="232">
        <v>8.0396186314647192E-2</v>
      </c>
      <c r="Q56" s="232">
        <v>8.8162023000673689E-2</v>
      </c>
      <c r="R56" s="232">
        <v>0.1213773823530256</v>
      </c>
      <c r="S56" s="232">
        <v>0.15754913351440619</v>
      </c>
      <c r="T56" s="232">
        <v>0.1519130120137176</v>
      </c>
      <c r="U56" s="232">
        <v>0.1459277720843542</v>
      </c>
      <c r="V56" s="232">
        <v>0.13620982237917101</v>
      </c>
      <c r="W56" s="232">
        <v>0.13027281190892151</v>
      </c>
      <c r="DA56" s="71" t="s">
        <v>694</v>
      </c>
    </row>
    <row r="57" spans="1:105" ht="12" customHeight="1" x14ac:dyDescent="0.25">
      <c r="A57" s="59" t="s">
        <v>162</v>
      </c>
      <c r="B57" s="232">
        <v>7.0920379173073984</v>
      </c>
      <c r="C57" s="232">
        <v>7.5665337805682942</v>
      </c>
      <c r="D57" s="232">
        <v>7.8263731875998683</v>
      </c>
      <c r="E57" s="232">
        <v>7.2960641395791113</v>
      </c>
      <c r="F57" s="232">
        <v>7.5481460872850796</v>
      </c>
      <c r="G57" s="232">
        <v>7.2701932577190158</v>
      </c>
      <c r="H57" s="232">
        <v>6.2318342769617852</v>
      </c>
      <c r="I57" s="232">
        <v>6.6432370051824501</v>
      </c>
      <c r="J57" s="232">
        <v>7.0219729372103989</v>
      </c>
      <c r="K57" s="232">
        <v>5.771209677189578</v>
      </c>
      <c r="L57" s="232">
        <v>5.7135737229305068</v>
      </c>
      <c r="M57" s="232">
        <v>6.2311061780287638</v>
      </c>
      <c r="N57" s="232">
        <v>5.5089464169446991</v>
      </c>
      <c r="O57" s="232">
        <v>5.5525677764166597</v>
      </c>
      <c r="P57" s="232">
        <v>5.4462734701689559</v>
      </c>
      <c r="Q57" s="232">
        <v>5.8876763160387222</v>
      </c>
      <c r="R57" s="232">
        <v>6.0479193013834696</v>
      </c>
      <c r="S57" s="232">
        <v>5.214718220976664</v>
      </c>
      <c r="T57" s="232">
        <v>5.9462966288761763</v>
      </c>
      <c r="U57" s="232">
        <v>5.9133626655755354</v>
      </c>
      <c r="V57" s="232">
        <v>6.1955396122147111</v>
      </c>
      <c r="W57" s="232">
        <v>6.8254496758162571</v>
      </c>
      <c r="DA57" s="71" t="s">
        <v>695</v>
      </c>
    </row>
    <row r="58" spans="1:105" ht="12" customHeight="1" x14ac:dyDescent="0.25">
      <c r="A58" s="60" t="s">
        <v>535</v>
      </c>
      <c r="B58" s="264">
        <v>45.304653889767721</v>
      </c>
      <c r="C58" s="264">
        <v>44.240148597297853</v>
      </c>
      <c r="D58" s="264">
        <v>44.966095227588987</v>
      </c>
      <c r="E58" s="264">
        <v>44.888761185776822</v>
      </c>
      <c r="F58" s="264">
        <v>44.702465484820848</v>
      </c>
      <c r="G58" s="264">
        <v>45.89506845925127</v>
      </c>
      <c r="H58" s="264">
        <v>38.44218855751199</v>
      </c>
      <c r="I58" s="264">
        <v>44.283488770451079</v>
      </c>
      <c r="J58" s="264">
        <v>45.909056700573117</v>
      </c>
      <c r="K58" s="264">
        <v>32.30113247288925</v>
      </c>
      <c r="L58" s="264">
        <v>30.481039540437841</v>
      </c>
      <c r="M58" s="264">
        <v>35.003491340271218</v>
      </c>
      <c r="N58" s="264">
        <v>28.177271599212961</v>
      </c>
      <c r="O58" s="264">
        <v>28.166995490019261</v>
      </c>
      <c r="P58" s="264">
        <v>28.295426486920931</v>
      </c>
      <c r="Q58" s="264">
        <v>31.42304441873382</v>
      </c>
      <c r="R58" s="264">
        <v>30.877108038919001</v>
      </c>
      <c r="S58" s="264">
        <v>28.733387370423529</v>
      </c>
      <c r="T58" s="264">
        <v>30.455357014452641</v>
      </c>
      <c r="U58" s="264">
        <v>30.740901905774169</v>
      </c>
      <c r="V58" s="264">
        <v>31.985360584475771</v>
      </c>
      <c r="W58" s="264">
        <v>33.476571139919663</v>
      </c>
      <c r="DA58" s="72" t="s">
        <v>696</v>
      </c>
    </row>
    <row r="59" spans="1:105" ht="12" customHeight="1" x14ac:dyDescent="0.25">
      <c r="A59" s="64" t="s">
        <v>30</v>
      </c>
      <c r="B59" s="231">
        <v>8.4296423067213624</v>
      </c>
      <c r="C59" s="231">
        <v>6.529484456332515</v>
      </c>
      <c r="D59" s="231">
        <v>9.843557344342619</v>
      </c>
      <c r="E59" s="231">
        <v>7.4882979490877268</v>
      </c>
      <c r="F59" s="231">
        <v>5.5666968986800551</v>
      </c>
      <c r="G59" s="231">
        <v>8.1935319320407061</v>
      </c>
      <c r="H59" s="231">
        <v>5.6072179538193856</v>
      </c>
      <c r="I59" s="231">
        <v>7.9846403833037973</v>
      </c>
      <c r="J59" s="231">
        <v>7.1783670146895586</v>
      </c>
      <c r="K59" s="231">
        <v>4.7381793223111437</v>
      </c>
      <c r="L59" s="231">
        <v>3.7355181390497312</v>
      </c>
      <c r="M59" s="231">
        <v>5.4175747955113902</v>
      </c>
      <c r="N59" s="231">
        <v>5.3242499982049889</v>
      </c>
      <c r="O59" s="231">
        <v>5.4809351721594073</v>
      </c>
      <c r="P59" s="231">
        <v>5.7940399466900239</v>
      </c>
      <c r="Q59" s="231">
        <v>6.6514584948285327</v>
      </c>
      <c r="R59" s="231">
        <v>6.279124346782992</v>
      </c>
      <c r="S59" s="231">
        <v>3.0239616523925439</v>
      </c>
      <c r="T59" s="231">
        <v>3.060552956293384</v>
      </c>
      <c r="U59" s="231">
        <v>3.491052569882894</v>
      </c>
      <c r="V59" s="231">
        <v>3.28803036977193</v>
      </c>
      <c r="W59" s="231">
        <v>3.8952426660253741</v>
      </c>
      <c r="DA59" s="73" t="s">
        <v>697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698</v>
      </c>
    </row>
    <row r="61" spans="1:105" ht="12" customHeight="1" x14ac:dyDescent="0.25">
      <c r="A61" s="64" t="s">
        <v>33</v>
      </c>
      <c r="B61" s="231">
        <v>3.7606873016321711</v>
      </c>
      <c r="C61" s="231">
        <v>1.195223109851429</v>
      </c>
      <c r="D61" s="231">
        <v>0.996186078945969</v>
      </c>
      <c r="E61" s="231">
        <v>0.97896360563264229</v>
      </c>
      <c r="F61" s="231">
        <v>0.98197233091647429</v>
      </c>
      <c r="G61" s="231">
        <v>0.99851046555218392</v>
      </c>
      <c r="H61" s="231">
        <v>1.0265927040564451</v>
      </c>
      <c r="I61" s="231">
        <v>1.1195983735240149</v>
      </c>
      <c r="J61" s="231">
        <v>1.2512227882182889</v>
      </c>
      <c r="K61" s="231">
        <v>0.81772744761614879</v>
      </c>
      <c r="L61" s="231">
        <v>0.97090764923837225</v>
      </c>
      <c r="M61" s="231">
        <v>1.1663351534660029</v>
      </c>
      <c r="N61" s="231">
        <v>0.89802366779973442</v>
      </c>
      <c r="O61" s="231">
        <v>0.80726949696849171</v>
      </c>
      <c r="P61" s="231">
        <v>0.732793898874464</v>
      </c>
      <c r="Q61" s="231">
        <v>0.70084150655903743</v>
      </c>
      <c r="R61" s="231">
        <v>0.68659252301398066</v>
      </c>
      <c r="S61" s="231">
        <v>0.78378542561402886</v>
      </c>
      <c r="T61" s="231">
        <v>0.7625495754971342</v>
      </c>
      <c r="U61" s="231">
        <v>0.5969687955021753</v>
      </c>
      <c r="V61" s="231">
        <v>0.4870644268801011</v>
      </c>
      <c r="W61" s="231">
        <v>0.58903326316154181</v>
      </c>
      <c r="DA61" s="73" t="s">
        <v>699</v>
      </c>
    </row>
    <row r="62" spans="1:105" ht="12" customHeight="1" x14ac:dyDescent="0.25">
      <c r="A62" s="64" t="s">
        <v>160</v>
      </c>
      <c r="B62" s="231">
        <v>1.997147864989774</v>
      </c>
      <c r="C62" s="231">
        <v>1.5752167250613409</v>
      </c>
      <c r="D62" s="231">
        <v>1.1968207073680419</v>
      </c>
      <c r="E62" s="231">
        <v>1.3360998601613481</v>
      </c>
      <c r="F62" s="231">
        <v>1.2400889438550791</v>
      </c>
      <c r="G62" s="231">
        <v>1.3953696874296759</v>
      </c>
      <c r="H62" s="231">
        <v>1.0347946619882109</v>
      </c>
      <c r="I62" s="231">
        <v>1.5880292549652359</v>
      </c>
      <c r="J62" s="231">
        <v>1.435665910470975</v>
      </c>
      <c r="K62" s="231">
        <v>0.87937549859128972</v>
      </c>
      <c r="L62" s="231">
        <v>0.8761612727939817</v>
      </c>
      <c r="M62" s="231">
        <v>0.93534097091571267</v>
      </c>
      <c r="N62" s="231">
        <v>0.71014212417864087</v>
      </c>
      <c r="O62" s="231">
        <v>0.59693010897237941</v>
      </c>
      <c r="P62" s="231">
        <v>0.34126688372990638</v>
      </c>
      <c r="Q62" s="231">
        <v>0.37205265582985941</v>
      </c>
      <c r="R62" s="231">
        <v>0.50563019842047718</v>
      </c>
      <c r="S62" s="231">
        <v>0.7075763608757375</v>
      </c>
      <c r="T62" s="231">
        <v>0.63468185109319508</v>
      </c>
      <c r="U62" s="231">
        <v>0.56303451344042565</v>
      </c>
      <c r="V62" s="231">
        <v>0.52763750808729526</v>
      </c>
      <c r="W62" s="231">
        <v>0.48820854110251072</v>
      </c>
      <c r="DA62" s="73" t="s">
        <v>700</v>
      </c>
    </row>
    <row r="63" spans="1:105" ht="12" customHeight="1" x14ac:dyDescent="0.25">
      <c r="A63" s="64" t="s">
        <v>70</v>
      </c>
      <c r="B63" s="231">
        <v>4.3894814687179631</v>
      </c>
      <c r="C63" s="231">
        <v>4.4739123515148513</v>
      </c>
      <c r="D63" s="231">
        <v>3.8169034525928698</v>
      </c>
      <c r="E63" s="231">
        <v>3.8389438671935161</v>
      </c>
      <c r="F63" s="231">
        <v>3.6620045266932868</v>
      </c>
      <c r="G63" s="231">
        <v>2.9648614888147988</v>
      </c>
      <c r="H63" s="231">
        <v>3.7131602164168802</v>
      </c>
      <c r="I63" s="231">
        <v>2.9483094457235879</v>
      </c>
      <c r="J63" s="231">
        <v>2.9497711899357322</v>
      </c>
      <c r="K63" s="231">
        <v>2.0924653801333029</v>
      </c>
      <c r="L63" s="231">
        <v>1.198786837970877</v>
      </c>
      <c r="M63" s="231">
        <v>1.1378041618110459</v>
      </c>
      <c r="N63" s="231">
        <v>0.40395311735911832</v>
      </c>
      <c r="O63" s="231">
        <v>0.45489054767156728</v>
      </c>
      <c r="P63" s="231">
        <v>0.4769377027737336</v>
      </c>
      <c r="Q63" s="231">
        <v>0.42980313877973042</v>
      </c>
      <c r="R63" s="231">
        <v>0.39584626710711618</v>
      </c>
      <c r="S63" s="231">
        <v>0.64967469110781273</v>
      </c>
      <c r="T63" s="231">
        <v>0.54539867752748694</v>
      </c>
      <c r="U63" s="231">
        <v>0.42824497818235391</v>
      </c>
      <c r="V63" s="231">
        <v>0.31271868360456578</v>
      </c>
      <c r="W63" s="231">
        <v>0.3667193350648017</v>
      </c>
      <c r="DA63" s="73" t="s">
        <v>701</v>
      </c>
    </row>
    <row r="64" spans="1:105" ht="12" customHeight="1" x14ac:dyDescent="0.25">
      <c r="A64" s="64" t="s">
        <v>34</v>
      </c>
      <c r="B64" s="231">
        <v>1.9593319159502059E-2</v>
      </c>
      <c r="C64" s="231">
        <v>2.4913506413945911E-2</v>
      </c>
      <c r="D64" s="231">
        <v>1.4222190830608919E-2</v>
      </c>
      <c r="E64" s="231">
        <v>2.916487864023769</v>
      </c>
      <c r="F64" s="231">
        <v>2.773102515954097</v>
      </c>
      <c r="G64" s="231">
        <v>2.7349284425794411</v>
      </c>
      <c r="H64" s="231">
        <v>0.20046668515429811</v>
      </c>
      <c r="I64" s="231">
        <v>0.49710551540898679</v>
      </c>
      <c r="J64" s="231">
        <v>1.939165942212226</v>
      </c>
      <c r="K64" s="231">
        <v>0.92318589926488803</v>
      </c>
      <c r="L64" s="231">
        <v>0.6443314945669959</v>
      </c>
      <c r="M64" s="231">
        <v>0.51590857296000336</v>
      </c>
      <c r="N64" s="231">
        <v>0.31518096556600211</v>
      </c>
      <c r="O64" s="231">
        <v>0.33557201864638958</v>
      </c>
      <c r="P64" s="231">
        <v>0.43438841123052879</v>
      </c>
      <c r="Q64" s="231">
        <v>0.84022731337228596</v>
      </c>
      <c r="R64" s="231">
        <v>0.74861813326098769</v>
      </c>
      <c r="S64" s="231">
        <v>0.52429975791200212</v>
      </c>
      <c r="T64" s="231">
        <v>0.35181618368542289</v>
      </c>
      <c r="U64" s="231">
        <v>0.39037587020692882</v>
      </c>
      <c r="V64" s="231">
        <v>0.97893993669968138</v>
      </c>
      <c r="W64" s="231">
        <v>0.47524099594584962</v>
      </c>
      <c r="DA64" s="73" t="s">
        <v>702</v>
      </c>
    </row>
    <row r="65" spans="1:105" ht="12" customHeight="1" x14ac:dyDescent="0.25">
      <c r="A65" s="64" t="s">
        <v>162</v>
      </c>
      <c r="B65" s="231">
        <v>24.343004641104191</v>
      </c>
      <c r="C65" s="231">
        <v>27.418147056980661</v>
      </c>
      <c r="D65" s="231">
        <v>26.301529315159328</v>
      </c>
      <c r="E65" s="231">
        <v>25.401025200800589</v>
      </c>
      <c r="F65" s="231">
        <v>27.908778451128551</v>
      </c>
      <c r="G65" s="231">
        <v>24.775679411782189</v>
      </c>
      <c r="H65" s="231">
        <v>24.18811610953642</v>
      </c>
      <c r="I65" s="231">
        <v>27.978637051381579</v>
      </c>
      <c r="J65" s="231">
        <v>27.955210932323389</v>
      </c>
      <c r="K65" s="231">
        <v>22.157603085085668</v>
      </c>
      <c r="L65" s="231">
        <v>21.70472141003874</v>
      </c>
      <c r="M65" s="231">
        <v>23.91223917764346</v>
      </c>
      <c r="N65" s="231">
        <v>18.62123594300347</v>
      </c>
      <c r="O65" s="231">
        <v>19.333353207186821</v>
      </c>
      <c r="P65" s="231">
        <v>19.490295918228959</v>
      </c>
      <c r="Q65" s="231">
        <v>21.206684127518201</v>
      </c>
      <c r="R65" s="231">
        <v>20.88716679083802</v>
      </c>
      <c r="S65" s="231">
        <v>22.291981004220801</v>
      </c>
      <c r="T65" s="231">
        <v>24.266723500490521</v>
      </c>
      <c r="U65" s="231">
        <v>22.912866900685369</v>
      </c>
      <c r="V65" s="231">
        <v>22.537463426928831</v>
      </c>
      <c r="W65" s="231">
        <v>24.65099171171909</v>
      </c>
      <c r="DA65" s="73" t="s">
        <v>703</v>
      </c>
    </row>
    <row r="66" spans="1:105" ht="12" customHeight="1" x14ac:dyDescent="0.25">
      <c r="A66" s="64" t="s">
        <v>36</v>
      </c>
      <c r="B66" s="231">
        <v>1.2001706667018031</v>
      </c>
      <c r="C66" s="231">
        <v>1.270586198016983</v>
      </c>
      <c r="D66" s="231">
        <v>1.492277557917369</v>
      </c>
      <c r="E66" s="231">
        <v>1.2285055521411661</v>
      </c>
      <c r="F66" s="231">
        <v>0.79036102022642873</v>
      </c>
      <c r="G66" s="231">
        <v>0.51721023421016898</v>
      </c>
      <c r="H66" s="231">
        <v>0.49056907657059212</v>
      </c>
      <c r="I66" s="231">
        <v>0.46646945398709933</v>
      </c>
      <c r="J66" s="231">
        <v>0.54440078236013123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704</v>
      </c>
    </row>
    <row r="67" spans="1:105" ht="12" customHeight="1" x14ac:dyDescent="0.25">
      <c r="A67" s="64" t="s">
        <v>73</v>
      </c>
      <c r="B67" s="231">
        <v>3.2336661308195382E-2</v>
      </c>
      <c r="C67" s="231">
        <v>3.5242545550530961E-2</v>
      </c>
      <c r="D67" s="231">
        <v>2.8241690760907601E-2</v>
      </c>
      <c r="E67" s="231">
        <v>0.1767902921707408</v>
      </c>
      <c r="F67" s="231">
        <v>0.11719193953660299</v>
      </c>
      <c r="G67" s="231">
        <v>2.272291043606403</v>
      </c>
      <c r="H67" s="231">
        <v>8.7397167138326959E-2</v>
      </c>
      <c r="I67" s="231">
        <v>0.32967286599802942</v>
      </c>
      <c r="J67" s="231">
        <v>1.0877243749463681</v>
      </c>
      <c r="K67" s="231">
        <v>0.1949447612611048</v>
      </c>
      <c r="L67" s="231">
        <v>0.11755574781399319</v>
      </c>
      <c r="M67" s="231">
        <v>9.6610441173693246E-2</v>
      </c>
      <c r="N67" s="231">
        <v>9.2938234678701895E-2</v>
      </c>
      <c r="O67" s="231">
        <v>8.7421006428251555E-2</v>
      </c>
      <c r="P67" s="231">
        <v>0.11884925410776601</v>
      </c>
      <c r="Q67" s="231">
        <v>0.1125600836202577</v>
      </c>
      <c r="R67" s="231">
        <v>0.1181779795624838</v>
      </c>
      <c r="S67" s="231">
        <v>0.1125880161737481</v>
      </c>
      <c r="T67" s="231">
        <v>0.1095243131727552</v>
      </c>
      <c r="U67" s="231">
        <v>9.5728093417545373E-2</v>
      </c>
      <c r="V67" s="231">
        <v>0.81854949968584723</v>
      </c>
      <c r="W67" s="231">
        <v>0.16287400583535599</v>
      </c>
      <c r="DA67" s="73" t="s">
        <v>705</v>
      </c>
    </row>
    <row r="68" spans="1:105" ht="12" customHeight="1" x14ac:dyDescent="0.25">
      <c r="A68" s="64" t="s">
        <v>79</v>
      </c>
      <c r="B68" s="231">
        <v>1.132589659432762</v>
      </c>
      <c r="C68" s="231">
        <v>1.7174226475755849</v>
      </c>
      <c r="D68" s="231">
        <v>1.276356889671278</v>
      </c>
      <c r="E68" s="231">
        <v>1.5236469945653159</v>
      </c>
      <c r="F68" s="231">
        <v>1.6622688578302729</v>
      </c>
      <c r="G68" s="231">
        <v>2.042685753235705</v>
      </c>
      <c r="H68" s="231">
        <v>2.0938739828314268</v>
      </c>
      <c r="I68" s="231">
        <v>1.371026426158749</v>
      </c>
      <c r="J68" s="231">
        <v>1.567527765416445</v>
      </c>
      <c r="K68" s="231">
        <v>0.49765107862570418</v>
      </c>
      <c r="L68" s="231">
        <v>1.233056988965149</v>
      </c>
      <c r="M68" s="231">
        <v>1.821678066789904</v>
      </c>
      <c r="N68" s="231">
        <v>1.811547548422302</v>
      </c>
      <c r="O68" s="231">
        <v>1.070623931985959</v>
      </c>
      <c r="P68" s="231">
        <v>0.90685447128555485</v>
      </c>
      <c r="Q68" s="231">
        <v>1.1094170982259179</v>
      </c>
      <c r="R68" s="231">
        <v>1.255951799932949</v>
      </c>
      <c r="S68" s="231">
        <v>0.63952046212685176</v>
      </c>
      <c r="T68" s="231">
        <v>0.72410995669274802</v>
      </c>
      <c r="U68" s="231">
        <v>2.26263018445648</v>
      </c>
      <c r="V68" s="231">
        <v>3.034956732817522</v>
      </c>
      <c r="W68" s="231">
        <v>2.848260621065136</v>
      </c>
      <c r="DA68" s="73" t="s">
        <v>706</v>
      </c>
    </row>
    <row r="69" spans="1:105" ht="12" customHeight="1" x14ac:dyDescent="0.25">
      <c r="A69" s="61" t="s">
        <v>547</v>
      </c>
      <c r="B69" s="265">
        <v>15.79759427838507</v>
      </c>
      <c r="C69" s="265">
        <v>16.980977144216261</v>
      </c>
      <c r="D69" s="265">
        <v>16.908397700897751</v>
      </c>
      <c r="E69" s="265">
        <v>17.255578736890101</v>
      </c>
      <c r="F69" s="265">
        <v>18.389218583218309</v>
      </c>
      <c r="G69" s="265">
        <v>18.157505490724571</v>
      </c>
      <c r="H69" s="265">
        <v>16.588274575870781</v>
      </c>
      <c r="I69" s="265">
        <v>17.050154792096151</v>
      </c>
      <c r="J69" s="265">
        <v>16.47594712824467</v>
      </c>
      <c r="K69" s="265">
        <v>11.03119099431958</v>
      </c>
      <c r="L69" s="265">
        <v>12.79657310331821</v>
      </c>
      <c r="M69" s="265">
        <v>14.192474444250189</v>
      </c>
      <c r="N69" s="265">
        <v>11.26257439498637</v>
      </c>
      <c r="O69" s="265">
        <v>9.8450716477443034</v>
      </c>
      <c r="P69" s="265">
        <v>9.3238015683179682</v>
      </c>
      <c r="Q69" s="265">
        <v>10.38937679706669</v>
      </c>
      <c r="R69" s="265">
        <v>10.4484611921326</v>
      </c>
      <c r="S69" s="265">
        <v>13.72796806884803</v>
      </c>
      <c r="T69" s="265">
        <v>13.15375031485865</v>
      </c>
      <c r="U69" s="265">
        <v>11.80683004558337</v>
      </c>
      <c r="V69" s="265">
        <v>10.85251889946041</v>
      </c>
      <c r="W69" s="265">
        <v>10.4685438215582</v>
      </c>
      <c r="DA69" s="74" t="s">
        <v>707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DA71" s="124"/>
    </row>
    <row r="72" spans="1:105" ht="15" customHeight="1" x14ac:dyDescent="0.25">
      <c r="A72" s="34" t="s">
        <v>81</v>
      </c>
      <c r="B72" s="225">
        <v>204.7520398742424</v>
      </c>
      <c r="C72" s="225">
        <v>207.77235745464029</v>
      </c>
      <c r="D72" s="225">
        <v>215.6510417435012</v>
      </c>
      <c r="E72" s="225">
        <v>203.3923034500362</v>
      </c>
      <c r="F72" s="225">
        <v>210.0379353015071</v>
      </c>
      <c r="G72" s="225">
        <v>231.49904584673149</v>
      </c>
      <c r="H72" s="225">
        <v>252.24404708280639</v>
      </c>
      <c r="I72" s="225">
        <v>266.35728396700921</v>
      </c>
      <c r="J72" s="225">
        <v>249.06135400965809</v>
      </c>
      <c r="K72" s="225">
        <v>190.49528032546809</v>
      </c>
      <c r="L72" s="225">
        <v>237.45965521856351</v>
      </c>
      <c r="M72" s="225">
        <v>229.20053735414029</v>
      </c>
      <c r="N72" s="225">
        <v>232.57732604490039</v>
      </c>
      <c r="O72" s="225">
        <v>227.4929057976797</v>
      </c>
      <c r="P72" s="225">
        <v>204.1340669149601</v>
      </c>
      <c r="Q72" s="225">
        <v>203.7644415330673</v>
      </c>
      <c r="R72" s="225">
        <v>219.2625844533128</v>
      </c>
      <c r="S72" s="225">
        <v>236.87057214670429</v>
      </c>
      <c r="T72" s="225">
        <v>247.43978070273411</v>
      </c>
      <c r="U72" s="225">
        <v>235.65126149781341</v>
      </c>
      <c r="V72" s="225">
        <v>200.8168010544571</v>
      </c>
      <c r="W72" s="225">
        <v>220.5741055249224</v>
      </c>
      <c r="DA72" s="89" t="s">
        <v>708</v>
      </c>
    </row>
    <row r="73" spans="1:105" ht="12" customHeight="1" x14ac:dyDescent="0.25">
      <c r="A73" s="55" t="s">
        <v>92</v>
      </c>
      <c r="B73" s="261">
        <v>0.30395112485265718</v>
      </c>
      <c r="C73" s="261">
        <v>0.30713135926311919</v>
      </c>
      <c r="D73" s="261">
        <v>0.3166765558269925</v>
      </c>
      <c r="E73" s="261">
        <v>0.29811997836665971</v>
      </c>
      <c r="F73" s="261">
        <v>0.30757236272571048</v>
      </c>
      <c r="G73" s="261">
        <v>0.33990850054521771</v>
      </c>
      <c r="H73" s="261">
        <v>0.3715176894686576</v>
      </c>
      <c r="I73" s="261">
        <v>0.39057426424753189</v>
      </c>
      <c r="J73" s="261">
        <v>0.36528330351274418</v>
      </c>
      <c r="K73" s="261">
        <v>0.2850413197785267</v>
      </c>
      <c r="L73" s="261">
        <v>0.35567964643808009</v>
      </c>
      <c r="M73" s="261">
        <v>0.3431737166675114</v>
      </c>
      <c r="N73" s="261">
        <v>0.34675172543663629</v>
      </c>
      <c r="O73" s="261">
        <v>0.34122723485724737</v>
      </c>
      <c r="P73" s="261">
        <v>0.3035096538083682</v>
      </c>
      <c r="Q73" s="261">
        <v>0.30255180640562812</v>
      </c>
      <c r="R73" s="261">
        <v>0.32595730439473591</v>
      </c>
      <c r="S73" s="261">
        <v>0.35287937409598169</v>
      </c>
      <c r="T73" s="261">
        <v>0.36860957846718168</v>
      </c>
      <c r="U73" s="261">
        <v>0.35191168405698647</v>
      </c>
      <c r="V73" s="261">
        <v>0.29950645505097712</v>
      </c>
      <c r="W73" s="261">
        <v>0.32953920972245571</v>
      </c>
      <c r="DA73" s="67" t="s">
        <v>709</v>
      </c>
    </row>
    <row r="74" spans="1:105" ht="12" customHeight="1" x14ac:dyDescent="0.25">
      <c r="A74" s="202" t="s">
        <v>93</v>
      </c>
      <c r="B74" s="226">
        <v>4.1585605724571671E-2</v>
      </c>
      <c r="C74" s="226">
        <v>4.2061776497692972E-2</v>
      </c>
      <c r="D74" s="226">
        <v>4.3431162150637047E-2</v>
      </c>
      <c r="E74" s="226">
        <v>4.0880253255857847E-2</v>
      </c>
      <c r="F74" s="226">
        <v>4.2204037803935897E-2</v>
      </c>
      <c r="G74" s="226">
        <v>4.6610048969162918E-2</v>
      </c>
      <c r="H74" s="226">
        <v>5.074222001857874E-2</v>
      </c>
      <c r="I74" s="226">
        <v>5.3334403160494363E-2</v>
      </c>
      <c r="J74" s="226">
        <v>4.9899667630761937E-2</v>
      </c>
      <c r="K74" s="226">
        <v>3.8571413947847369E-2</v>
      </c>
      <c r="L74" s="226">
        <v>4.8173671316444573E-2</v>
      </c>
      <c r="M74" s="226">
        <v>4.6427194926029841E-2</v>
      </c>
      <c r="N74" s="226">
        <v>4.6823252529367053E-2</v>
      </c>
      <c r="O74" s="226">
        <v>4.6083286906770889E-2</v>
      </c>
      <c r="P74" s="226">
        <v>4.0982079677313772E-2</v>
      </c>
      <c r="Q74" s="226">
        <v>4.0858106353621151E-2</v>
      </c>
      <c r="R74" s="226">
        <v>4.4026876987835063E-2</v>
      </c>
      <c r="S74" s="226">
        <v>4.769081327803569E-2</v>
      </c>
      <c r="T74" s="226">
        <v>4.9818029024086947E-2</v>
      </c>
      <c r="U74" s="226">
        <v>4.7528962348510492E-2</v>
      </c>
      <c r="V74" s="226">
        <v>4.0444632821930657E-2</v>
      </c>
      <c r="W74" s="226">
        <v>4.4514906531334213E-2</v>
      </c>
      <c r="DA74" s="174" t="s">
        <v>710</v>
      </c>
    </row>
    <row r="75" spans="1:105" ht="12" customHeight="1" x14ac:dyDescent="0.25">
      <c r="A75" s="202" t="s">
        <v>94</v>
      </c>
      <c r="B75" s="226">
        <v>5.2714374729057516</v>
      </c>
      <c r="C75" s="226">
        <v>5.3257527808717429</v>
      </c>
      <c r="D75" s="226">
        <v>5.4899982408775134</v>
      </c>
      <c r="E75" s="226">
        <v>5.1683791268020034</v>
      </c>
      <c r="F75" s="226">
        <v>5.3317259068382432</v>
      </c>
      <c r="G75" s="226">
        <v>5.8905711435041868</v>
      </c>
      <c r="H75" s="226">
        <v>6.443724695353092</v>
      </c>
      <c r="I75" s="226">
        <v>6.7750579133675677</v>
      </c>
      <c r="J75" s="226">
        <v>6.3359357291685514</v>
      </c>
      <c r="K75" s="226">
        <v>4.9486136205730933</v>
      </c>
      <c r="L75" s="226">
        <v>6.1763924627614966</v>
      </c>
      <c r="M75" s="226">
        <v>5.9589093504614734</v>
      </c>
      <c r="N75" s="226">
        <v>6.0197866900980443</v>
      </c>
      <c r="O75" s="226">
        <v>5.9257832069077416</v>
      </c>
      <c r="P75" s="226">
        <v>5.2712942408841146</v>
      </c>
      <c r="Q75" s="226">
        <v>5.2529790777959073</v>
      </c>
      <c r="R75" s="226">
        <v>5.6634810529284563</v>
      </c>
      <c r="S75" s="226">
        <v>6.1320324079833091</v>
      </c>
      <c r="T75" s="226">
        <v>6.404611789688972</v>
      </c>
      <c r="U75" s="226">
        <v>6.111258257270868</v>
      </c>
      <c r="V75" s="226">
        <v>5.2048494684272999</v>
      </c>
      <c r="W75" s="226">
        <v>5.7265274922958431</v>
      </c>
      <c r="DA75" s="174" t="s">
        <v>711</v>
      </c>
    </row>
    <row r="76" spans="1:105" ht="12" customHeight="1" x14ac:dyDescent="0.25">
      <c r="A76" s="202" t="s">
        <v>95</v>
      </c>
      <c r="B76" s="226">
        <v>0.1017192183873421</v>
      </c>
      <c r="C76" s="226">
        <v>0.10288394156539531</v>
      </c>
      <c r="D76" s="226">
        <v>0.1062334860979644</v>
      </c>
      <c r="E76" s="226">
        <v>9.9993912225389073E-2</v>
      </c>
      <c r="F76" s="226">
        <v>0.10323191554883659</v>
      </c>
      <c r="G76" s="226">
        <v>0.1140091064571796</v>
      </c>
      <c r="H76" s="226">
        <v>0.1241164789978909</v>
      </c>
      <c r="I76" s="226">
        <v>0.13045701049955671</v>
      </c>
      <c r="J76" s="226">
        <v>0.1220718037833749</v>
      </c>
      <c r="K76" s="226">
        <v>9.4371451855811334E-2</v>
      </c>
      <c r="L76" s="226">
        <v>0.1178337578058191</v>
      </c>
      <c r="M76" s="226">
        <v>0.1135618418322599</v>
      </c>
      <c r="N76" s="226">
        <v>0.1145306066042497</v>
      </c>
      <c r="O76" s="226">
        <v>0.1127206359797384</v>
      </c>
      <c r="P76" s="226">
        <v>0.1002447407362535</v>
      </c>
      <c r="Q76" s="226">
        <v>9.993974046220401E-2</v>
      </c>
      <c r="R76" s="226">
        <v>0.107690616433467</v>
      </c>
      <c r="S76" s="226">
        <v>0.1166647839178897</v>
      </c>
      <c r="T76" s="226">
        <v>0.1218558894510425</v>
      </c>
      <c r="U76" s="226">
        <v>0.1162567868524582</v>
      </c>
      <c r="V76" s="226">
        <v>9.8928375983206918E-2</v>
      </c>
      <c r="W76" s="226">
        <v>0.10888874070853199</v>
      </c>
      <c r="DA76" s="174" t="s">
        <v>712</v>
      </c>
    </row>
    <row r="77" spans="1:105" ht="12" customHeight="1" x14ac:dyDescent="0.25">
      <c r="A77" s="56" t="s">
        <v>96</v>
      </c>
      <c r="B77" s="262">
        <v>0.79871060561187723</v>
      </c>
      <c r="C77" s="262">
        <v>0.80118958828472797</v>
      </c>
      <c r="D77" s="262">
        <v>0.83331471297949211</v>
      </c>
      <c r="E77" s="262">
        <v>0.7844842740500888</v>
      </c>
      <c r="F77" s="262">
        <v>0.81566874371413567</v>
      </c>
      <c r="G77" s="262">
        <v>0.91159819202762826</v>
      </c>
      <c r="H77" s="262">
        <v>1.0040314420050021</v>
      </c>
      <c r="I77" s="262">
        <v>1.053265201810597</v>
      </c>
      <c r="J77" s="262">
        <v>0.97814820976361649</v>
      </c>
      <c r="K77" s="262">
        <v>0.72359795718048614</v>
      </c>
      <c r="L77" s="262">
        <v>0.90144791317136963</v>
      </c>
      <c r="M77" s="262">
        <v>0.88592681120495431</v>
      </c>
      <c r="N77" s="262">
        <v>0.90121943474503619</v>
      </c>
      <c r="O77" s="262">
        <v>0.88951945674658783</v>
      </c>
      <c r="P77" s="262">
        <v>0.8139338539552643</v>
      </c>
      <c r="Q77" s="262">
        <v>0.80096929110919057</v>
      </c>
      <c r="R77" s="262">
        <v>0.86776680211483936</v>
      </c>
      <c r="S77" s="262">
        <v>0.94840853459487029</v>
      </c>
      <c r="T77" s="262">
        <v>1.0282546436614779</v>
      </c>
      <c r="U77" s="262">
        <v>0.97633277554301512</v>
      </c>
      <c r="V77" s="262">
        <v>0.84294336895533106</v>
      </c>
      <c r="W77" s="262">
        <v>0.944207935809246</v>
      </c>
      <c r="DA77" s="68" t="s">
        <v>713</v>
      </c>
    </row>
    <row r="78" spans="1:105" ht="12" customHeight="1" x14ac:dyDescent="0.25">
      <c r="A78" s="37" t="s">
        <v>160</v>
      </c>
      <c r="B78" s="228">
        <v>1.6101369918974241E-2</v>
      </c>
      <c r="C78" s="228">
        <v>1.5720230664532979E-2</v>
      </c>
      <c r="D78" s="228">
        <v>1.4616847638456819E-2</v>
      </c>
      <c r="E78" s="228">
        <v>1.454097831906485E-2</v>
      </c>
      <c r="F78" s="228">
        <v>1.452647019391597E-2</v>
      </c>
      <c r="G78" s="228">
        <v>1.0171554948218449E-2</v>
      </c>
      <c r="H78" s="228">
        <v>1.163560150939924E-2</v>
      </c>
      <c r="I78" s="228">
        <v>1.1560101893388471E-2</v>
      </c>
      <c r="J78" s="228">
        <v>1.213283943209998E-2</v>
      </c>
      <c r="K78" s="228">
        <v>5.9996103166122614E-3</v>
      </c>
      <c r="L78" s="228">
        <v>8.1214604855800489E-3</v>
      </c>
      <c r="M78" s="228">
        <v>6.2023423031177458E-3</v>
      </c>
      <c r="N78" s="228">
        <v>7.7023142978454272E-3</v>
      </c>
      <c r="O78" s="228">
        <v>7.8612206169304116E-3</v>
      </c>
      <c r="P78" s="228">
        <v>6.4035124085413979E-3</v>
      </c>
      <c r="Q78" s="228">
        <v>5.56438796367949E-3</v>
      </c>
      <c r="R78" s="228">
        <v>5.788061374507005E-3</v>
      </c>
      <c r="S78" s="228">
        <v>5.9170578840513598E-3</v>
      </c>
      <c r="T78" s="228">
        <v>5.149116667651092E-3</v>
      </c>
      <c r="U78" s="228">
        <v>5.1685215481392594E-3</v>
      </c>
      <c r="V78" s="228">
        <v>4.9859010101049542E-3</v>
      </c>
      <c r="W78" s="228">
        <v>7.3999958154452213E-3</v>
      </c>
      <c r="DA78" s="69" t="s">
        <v>714</v>
      </c>
    </row>
    <row r="79" spans="1:105" ht="12" customHeight="1" x14ac:dyDescent="0.25">
      <c r="A79" s="37" t="s">
        <v>162</v>
      </c>
      <c r="B79" s="228">
        <v>0.27456851204775717</v>
      </c>
      <c r="C79" s="228">
        <v>0.29628238995968548</v>
      </c>
      <c r="D79" s="228">
        <v>0.29406459431894649</v>
      </c>
      <c r="E79" s="228">
        <v>0.26572944808682453</v>
      </c>
      <c r="F79" s="228">
        <v>0.27449077722100079</v>
      </c>
      <c r="G79" s="228">
        <v>0.30276295600392339</v>
      </c>
      <c r="H79" s="228">
        <v>0.32927774754089489</v>
      </c>
      <c r="I79" s="228">
        <v>0.34380262183665872</v>
      </c>
      <c r="J79" s="228">
        <v>0.32814804567190409</v>
      </c>
      <c r="K79" s="228">
        <v>0.32983811444908101</v>
      </c>
      <c r="L79" s="228">
        <v>0.4375715981264201</v>
      </c>
      <c r="M79" s="228">
        <v>0.41114209686065872</v>
      </c>
      <c r="N79" s="228">
        <v>0.40010599277049758</v>
      </c>
      <c r="O79" s="228">
        <v>0.38453264364331891</v>
      </c>
      <c r="P79" s="228">
        <v>0.33079181949170983</v>
      </c>
      <c r="Q79" s="228">
        <v>0.33342134293936471</v>
      </c>
      <c r="R79" s="228">
        <v>0.36297078596038768</v>
      </c>
      <c r="S79" s="228">
        <v>0.39356185028441593</v>
      </c>
      <c r="T79" s="228">
        <v>0.40469998388722889</v>
      </c>
      <c r="U79" s="228">
        <v>0.39228791747171571</v>
      </c>
      <c r="V79" s="228">
        <v>0.31813516270726372</v>
      </c>
      <c r="W79" s="228">
        <v>0.35749733557273838</v>
      </c>
      <c r="DA79" s="69" t="s">
        <v>715</v>
      </c>
    </row>
    <row r="80" spans="1:105" ht="12" customHeight="1" x14ac:dyDescent="0.25">
      <c r="A80" s="37" t="s">
        <v>97</v>
      </c>
      <c r="B80" s="228">
        <v>2.8140412350703442E-4</v>
      </c>
      <c r="C80" s="228">
        <v>3.3691292051398652E-4</v>
      </c>
      <c r="D80" s="228">
        <v>4.1484198506900873E-4</v>
      </c>
      <c r="E80" s="228">
        <v>4.6881241512152497E-4</v>
      </c>
      <c r="F80" s="228">
        <v>5.5978845057875896E-4</v>
      </c>
      <c r="G80" s="228">
        <v>6.1772250165087663E-3</v>
      </c>
      <c r="H80" s="228">
        <v>6.3753854923791747E-3</v>
      </c>
      <c r="I80" s="228">
        <v>5.852823825106478E-3</v>
      </c>
      <c r="J80" s="228">
        <v>5.6382742408155953E-3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6.5407781614714887E-3</v>
      </c>
      <c r="U80" s="228">
        <v>7.9462582333023809E-7</v>
      </c>
      <c r="V80" s="228">
        <v>7.1561560113898829E-7</v>
      </c>
      <c r="W80" s="228">
        <v>5.5903832215231872E-7</v>
      </c>
      <c r="DA80" s="69" t="s">
        <v>716</v>
      </c>
    </row>
    <row r="81" spans="1:105" ht="12" customHeight="1" x14ac:dyDescent="0.25">
      <c r="A81" s="37" t="s">
        <v>78</v>
      </c>
      <c r="B81" s="228">
        <v>1.4120933203888591E-4</v>
      </c>
      <c r="C81" s="228">
        <v>1.2863567968686451E-4</v>
      </c>
      <c r="D81" s="228">
        <v>2.397874230786467E-4</v>
      </c>
      <c r="E81" s="228">
        <v>4.2479643914053998E-4</v>
      </c>
      <c r="F81" s="228">
        <v>6.8149901912518507E-4</v>
      </c>
      <c r="G81" s="228">
        <v>1.193022382638087E-2</v>
      </c>
      <c r="H81" s="228">
        <v>1.270033038897336E-2</v>
      </c>
      <c r="I81" s="228">
        <v>1.3182549939566491E-2</v>
      </c>
      <c r="J81" s="228">
        <v>6.2809801139128828E-3</v>
      </c>
      <c r="K81" s="228">
        <v>1.317178179044714E-2</v>
      </c>
      <c r="L81" s="228">
        <v>1.5821772025656239E-2</v>
      </c>
      <c r="M81" s="228">
        <v>2.6301270839521121E-2</v>
      </c>
      <c r="N81" s="228">
        <v>3.0796548357990752E-2</v>
      </c>
      <c r="O81" s="228">
        <v>4.4729958491900763E-2</v>
      </c>
      <c r="P81" s="228">
        <v>6.2005943438437447E-2</v>
      </c>
      <c r="Q81" s="228">
        <v>5.1026598101084487E-2</v>
      </c>
      <c r="R81" s="228">
        <v>6.3836885328271392E-2</v>
      </c>
      <c r="S81" s="228">
        <v>7.5413740972534865E-2</v>
      </c>
      <c r="T81" s="228">
        <v>0.12733089565023531</v>
      </c>
      <c r="U81" s="228">
        <v>0.1176959616510902</v>
      </c>
      <c r="V81" s="228">
        <v>0.11973773996942309</v>
      </c>
      <c r="W81" s="228">
        <v>0.15341808726379569</v>
      </c>
      <c r="DA81" s="69" t="s">
        <v>717</v>
      </c>
    </row>
    <row r="82" spans="1:105" ht="12" customHeight="1" x14ac:dyDescent="0.25">
      <c r="A82" s="37" t="s">
        <v>38</v>
      </c>
      <c r="B82" s="228">
        <v>0.50761811018959979</v>
      </c>
      <c r="C82" s="228">
        <v>0.48872141906030858</v>
      </c>
      <c r="D82" s="228">
        <v>0.52397864161394114</v>
      </c>
      <c r="E82" s="228">
        <v>0.50332023878993737</v>
      </c>
      <c r="F82" s="228">
        <v>0.52541020882951495</v>
      </c>
      <c r="G82" s="228">
        <v>0.58055623223259689</v>
      </c>
      <c r="H82" s="228">
        <v>0.64404237707335488</v>
      </c>
      <c r="I82" s="228">
        <v>0.67886710431587671</v>
      </c>
      <c r="J82" s="228">
        <v>0.62594807030488386</v>
      </c>
      <c r="K82" s="228">
        <v>0.37458845062434581</v>
      </c>
      <c r="L82" s="228">
        <v>0.43993308253371322</v>
      </c>
      <c r="M82" s="228">
        <v>0.44228110120165681</v>
      </c>
      <c r="N82" s="228">
        <v>0.46261457931870242</v>
      </c>
      <c r="O82" s="228">
        <v>0.45239563399443777</v>
      </c>
      <c r="P82" s="228">
        <v>0.41473257861657581</v>
      </c>
      <c r="Q82" s="228">
        <v>0.41095696210506188</v>
      </c>
      <c r="R82" s="228">
        <v>0.43517106945167328</v>
      </c>
      <c r="S82" s="228">
        <v>0.4735158854538683</v>
      </c>
      <c r="T82" s="228">
        <v>0.48453386929489128</v>
      </c>
      <c r="U82" s="228">
        <v>0.46117958024624672</v>
      </c>
      <c r="V82" s="228">
        <v>0.40008384965293831</v>
      </c>
      <c r="W82" s="228">
        <v>0.42589195811894448</v>
      </c>
      <c r="DA82" s="69" t="s">
        <v>718</v>
      </c>
    </row>
    <row r="83" spans="1:105" ht="12" customHeight="1" x14ac:dyDescent="0.25">
      <c r="A83" s="57" t="s">
        <v>560</v>
      </c>
      <c r="B83" s="263">
        <v>46.04798194697068</v>
      </c>
      <c r="C83" s="263">
        <v>46.196893513272798</v>
      </c>
      <c r="D83" s="263">
        <v>48.058361963996219</v>
      </c>
      <c r="E83" s="263">
        <v>45.182044516097022</v>
      </c>
      <c r="F83" s="263">
        <v>46.980280810666869</v>
      </c>
      <c r="G83" s="263">
        <v>51.857974012832898</v>
      </c>
      <c r="H83" s="263">
        <v>57.087437141368071</v>
      </c>
      <c r="I83" s="263">
        <v>60.002607056159462</v>
      </c>
      <c r="J83" s="263">
        <v>55.906276614478038</v>
      </c>
      <c r="K83" s="263">
        <v>41.38500315439385</v>
      </c>
      <c r="L83" s="263">
        <v>51.730072118133322</v>
      </c>
      <c r="M83" s="263">
        <v>50.378017927854849</v>
      </c>
      <c r="N83" s="263">
        <v>51.104910166588567</v>
      </c>
      <c r="O83" s="263">
        <v>49.820427225299703</v>
      </c>
      <c r="P83" s="263">
        <v>44.819613367369392</v>
      </c>
      <c r="Q83" s="263">
        <v>44.563036006844257</v>
      </c>
      <c r="R83" s="263">
        <v>47.882420776217238</v>
      </c>
      <c r="S83" s="263">
        <v>52.144991790952822</v>
      </c>
      <c r="T83" s="263">
        <v>54.599146894204331</v>
      </c>
      <c r="U83" s="263">
        <v>52.133420136174962</v>
      </c>
      <c r="V83" s="263">
        <v>44.274672722257137</v>
      </c>
      <c r="W83" s="263">
        <v>48.860784397615362</v>
      </c>
      <c r="DA83" s="70" t="s">
        <v>719</v>
      </c>
    </row>
    <row r="84" spans="1:105" ht="12" customHeight="1" x14ac:dyDescent="0.25">
      <c r="A84" s="60" t="s">
        <v>562</v>
      </c>
      <c r="B84" s="264">
        <v>19.050352396022689</v>
      </c>
      <c r="C84" s="264">
        <v>19.61603027331596</v>
      </c>
      <c r="D84" s="264">
        <v>19.25867712021531</v>
      </c>
      <c r="E84" s="264">
        <v>17.499909843554519</v>
      </c>
      <c r="F84" s="264">
        <v>18.025464154894721</v>
      </c>
      <c r="G84" s="264">
        <v>19.856154696197802</v>
      </c>
      <c r="H84" s="264">
        <v>21.696683358889281</v>
      </c>
      <c r="I84" s="264">
        <v>22.414883564653941</v>
      </c>
      <c r="J84" s="264">
        <v>21.373541666895079</v>
      </c>
      <c r="K84" s="264">
        <v>20.78550568131444</v>
      </c>
      <c r="L84" s="264">
        <v>27.072966835936668</v>
      </c>
      <c r="M84" s="264">
        <v>25.518185839440189</v>
      </c>
      <c r="N84" s="264">
        <v>24.9396991596326</v>
      </c>
      <c r="O84" s="264">
        <v>24.1793962228335</v>
      </c>
      <c r="P84" s="264">
        <v>20.925678242185821</v>
      </c>
      <c r="Q84" s="264">
        <v>20.716856704063058</v>
      </c>
      <c r="R84" s="264">
        <v>22.662241256019101</v>
      </c>
      <c r="S84" s="264">
        <v>24.55420653871289</v>
      </c>
      <c r="T84" s="264">
        <v>25.77177903622291</v>
      </c>
      <c r="U84" s="264">
        <v>24.77732069145469</v>
      </c>
      <c r="V84" s="264">
        <v>20.340126585074259</v>
      </c>
      <c r="W84" s="264">
        <v>23.166221756233689</v>
      </c>
      <c r="DA84" s="72" t="s">
        <v>720</v>
      </c>
    </row>
    <row r="85" spans="1:105" ht="12" customHeight="1" x14ac:dyDescent="0.25">
      <c r="A85" s="59" t="s">
        <v>33</v>
      </c>
      <c r="B85" s="232">
        <v>1.8824934761387959</v>
      </c>
      <c r="C85" s="232">
        <v>0.76885769230384404</v>
      </c>
      <c r="D85" s="232">
        <v>0.64833854584812867</v>
      </c>
      <c r="E85" s="232">
        <v>0.68327375695688863</v>
      </c>
      <c r="F85" s="232">
        <v>0.64090807358628143</v>
      </c>
      <c r="G85" s="232">
        <v>0.76565042070863365</v>
      </c>
      <c r="H85" s="232">
        <v>0.87952194709748854</v>
      </c>
      <c r="I85" s="232">
        <v>0.90824627262493851</v>
      </c>
      <c r="J85" s="232">
        <v>0.81077028943687734</v>
      </c>
      <c r="K85" s="232">
        <v>0.72773128891217398</v>
      </c>
      <c r="L85" s="232">
        <v>1.1138338996862089</v>
      </c>
      <c r="M85" s="232">
        <v>0.88533221734268819</v>
      </c>
      <c r="N85" s="232">
        <v>0.95825433220687517</v>
      </c>
      <c r="O85" s="232">
        <v>0.86704829142866746</v>
      </c>
      <c r="P85" s="232">
        <v>0.65551364834327364</v>
      </c>
      <c r="Q85" s="232">
        <v>0.39582354447920631</v>
      </c>
      <c r="R85" s="232">
        <v>0.42901870461503472</v>
      </c>
      <c r="S85" s="232">
        <v>0.47175457501559342</v>
      </c>
      <c r="T85" s="232">
        <v>0.48905592020037297</v>
      </c>
      <c r="U85" s="232">
        <v>0.47843143019359219</v>
      </c>
      <c r="V85" s="232">
        <v>0.46030087999868979</v>
      </c>
      <c r="W85" s="232">
        <v>0.50286194690381492</v>
      </c>
      <c r="DA85" s="71" t="s">
        <v>721</v>
      </c>
    </row>
    <row r="86" spans="1:105" ht="12" customHeight="1" x14ac:dyDescent="0.25">
      <c r="A86" s="59" t="s">
        <v>160</v>
      </c>
      <c r="B86" s="232">
        <v>0.87688306394386706</v>
      </c>
      <c r="C86" s="232">
        <v>0.85849530829804188</v>
      </c>
      <c r="D86" s="232">
        <v>0.81395344649632395</v>
      </c>
      <c r="E86" s="232">
        <v>0.8069191048913863</v>
      </c>
      <c r="F86" s="232">
        <v>0.77987982240855791</v>
      </c>
      <c r="G86" s="232">
        <v>0.58716044126296441</v>
      </c>
      <c r="H86" s="232">
        <v>0.63254049010453284</v>
      </c>
      <c r="I86" s="232">
        <v>0.66954603280990543</v>
      </c>
      <c r="J86" s="232">
        <v>0.65695163971951287</v>
      </c>
      <c r="K86" s="232">
        <v>0.34106796424529212</v>
      </c>
      <c r="L86" s="232">
        <v>0.4675635512684268</v>
      </c>
      <c r="M86" s="232">
        <v>0.35705033487009419</v>
      </c>
      <c r="N86" s="232">
        <v>0.41597886227598491</v>
      </c>
      <c r="O86" s="232">
        <v>0.42042922885551698</v>
      </c>
      <c r="P86" s="232">
        <v>0.33880644484988548</v>
      </c>
      <c r="Q86" s="232">
        <v>0.31275855817124337</v>
      </c>
      <c r="R86" s="232">
        <v>0.32434412739195539</v>
      </c>
      <c r="S86" s="232">
        <v>0.34011670911994712</v>
      </c>
      <c r="T86" s="232">
        <v>0.30010003651649669</v>
      </c>
      <c r="U86" s="232">
        <v>0.29888154764325681</v>
      </c>
      <c r="V86" s="232">
        <v>0.28940229295367048</v>
      </c>
      <c r="W86" s="232">
        <v>0.42876077487820408</v>
      </c>
      <c r="DA86" s="71" t="s">
        <v>722</v>
      </c>
    </row>
    <row r="87" spans="1:105" ht="12" customHeight="1" x14ac:dyDescent="0.25">
      <c r="A87" s="59" t="s">
        <v>70</v>
      </c>
      <c r="B87" s="232">
        <v>1.6628409007749501</v>
      </c>
      <c r="C87" s="232">
        <v>1.7092887573118041</v>
      </c>
      <c r="D87" s="232">
        <v>1.5073039759442299</v>
      </c>
      <c r="E87" s="232">
        <v>1.2371099187614809</v>
      </c>
      <c r="F87" s="232">
        <v>1.31233912361099</v>
      </c>
      <c r="G87" s="232">
        <v>1.5145481428255261</v>
      </c>
      <c r="H87" s="232">
        <v>1.7157097990963051</v>
      </c>
      <c r="I87" s="232">
        <v>1.450653905681935</v>
      </c>
      <c r="J87" s="232">
        <v>1.4770895545712279</v>
      </c>
      <c r="K87" s="232">
        <v>1.2173006754505971</v>
      </c>
      <c r="L87" s="232">
        <v>0.44778569604246099</v>
      </c>
      <c r="M87" s="232">
        <v>0.81518393130765354</v>
      </c>
      <c r="N87" s="232">
        <v>0.54861080627944692</v>
      </c>
      <c r="O87" s="232">
        <v>0.63794689466819032</v>
      </c>
      <c r="P87" s="232">
        <v>0.56573120459161907</v>
      </c>
      <c r="Q87" s="232">
        <v>0.56467496987279542</v>
      </c>
      <c r="R87" s="232">
        <v>0.85811649506423193</v>
      </c>
      <c r="S87" s="232">
        <v>0.7448522005401943</v>
      </c>
      <c r="T87" s="232">
        <v>0.98471249517041515</v>
      </c>
      <c r="U87" s="232">
        <v>1.0105387259199099</v>
      </c>
      <c r="V87" s="232">
        <v>0.58418369502633327</v>
      </c>
      <c r="W87" s="232">
        <v>0.68608544614372347</v>
      </c>
      <c r="DA87" s="71" t="s">
        <v>723</v>
      </c>
    </row>
    <row r="88" spans="1:105" ht="12" customHeight="1" x14ac:dyDescent="0.25">
      <c r="A88" s="59" t="s">
        <v>162</v>
      </c>
      <c r="B88" s="232">
        <v>14.62813495516507</v>
      </c>
      <c r="C88" s="232">
        <v>16.279388515402271</v>
      </c>
      <c r="D88" s="232">
        <v>16.289081151926631</v>
      </c>
      <c r="E88" s="232">
        <v>14.772607062944759</v>
      </c>
      <c r="F88" s="232">
        <v>15.292337135288889</v>
      </c>
      <c r="G88" s="232">
        <v>16.988795691400679</v>
      </c>
      <c r="H88" s="232">
        <v>18.46891112259096</v>
      </c>
      <c r="I88" s="232">
        <v>19.386437353537161</v>
      </c>
      <c r="J88" s="232">
        <v>18.42873018316746</v>
      </c>
      <c r="K88" s="232">
        <v>18.49940575270637</v>
      </c>
      <c r="L88" s="232">
        <v>25.04378368893957</v>
      </c>
      <c r="M88" s="232">
        <v>23.46061935591975</v>
      </c>
      <c r="N88" s="232">
        <v>23.016855158870289</v>
      </c>
      <c r="O88" s="232">
        <v>22.253971807881129</v>
      </c>
      <c r="P88" s="232">
        <v>19.36562694440104</v>
      </c>
      <c r="Q88" s="232">
        <v>19.443599631539819</v>
      </c>
      <c r="R88" s="232">
        <v>21.050761928947889</v>
      </c>
      <c r="S88" s="232">
        <v>22.997483054037161</v>
      </c>
      <c r="T88" s="232">
        <v>23.997910584335621</v>
      </c>
      <c r="U88" s="232">
        <v>22.989468987697929</v>
      </c>
      <c r="V88" s="232">
        <v>19.006239717095561</v>
      </c>
      <c r="W88" s="232">
        <v>21.548513588307941</v>
      </c>
      <c r="DA88" s="71" t="s">
        <v>724</v>
      </c>
    </row>
    <row r="89" spans="1:105" ht="12" customHeight="1" x14ac:dyDescent="0.25">
      <c r="A89" s="60" t="s">
        <v>568</v>
      </c>
      <c r="B89" s="264">
        <v>26.997629550947991</v>
      </c>
      <c r="C89" s="264">
        <v>26.580863239956841</v>
      </c>
      <c r="D89" s="264">
        <v>28.799684843780909</v>
      </c>
      <c r="E89" s="264">
        <v>27.682134672542499</v>
      </c>
      <c r="F89" s="264">
        <v>28.954816655772149</v>
      </c>
      <c r="G89" s="264">
        <v>32.0018193166351</v>
      </c>
      <c r="H89" s="264">
        <v>35.390753782478789</v>
      </c>
      <c r="I89" s="264">
        <v>37.587723491505528</v>
      </c>
      <c r="J89" s="264">
        <v>34.532734947582973</v>
      </c>
      <c r="K89" s="264">
        <v>20.59949747307941</v>
      </c>
      <c r="L89" s="264">
        <v>24.65710528219666</v>
      </c>
      <c r="M89" s="264">
        <v>24.85983208841466</v>
      </c>
      <c r="N89" s="264">
        <v>26.165211006955978</v>
      </c>
      <c r="O89" s="264">
        <v>25.6410310024662</v>
      </c>
      <c r="P89" s="264">
        <v>23.893935125183571</v>
      </c>
      <c r="Q89" s="264">
        <v>23.846179302781199</v>
      </c>
      <c r="R89" s="264">
        <v>25.22017952019813</v>
      </c>
      <c r="S89" s="264">
        <v>27.590785252239929</v>
      </c>
      <c r="T89" s="264">
        <v>28.827367857981429</v>
      </c>
      <c r="U89" s="264">
        <v>27.356099444720279</v>
      </c>
      <c r="V89" s="264">
        <v>23.934546137182888</v>
      </c>
      <c r="W89" s="264">
        <v>25.69456264138168</v>
      </c>
      <c r="DA89" s="72" t="s">
        <v>725</v>
      </c>
    </row>
    <row r="90" spans="1:105" ht="12" customHeight="1" x14ac:dyDescent="0.25">
      <c r="A90" s="57" t="s">
        <v>519</v>
      </c>
      <c r="B90" s="296">
        <v>90.914369335953523</v>
      </c>
      <c r="C90" s="296">
        <v>91.208371386961502</v>
      </c>
      <c r="D90" s="296">
        <v>94.88354287289512</v>
      </c>
      <c r="E90" s="296">
        <v>89.204714491514608</v>
      </c>
      <c r="F90" s="296">
        <v>92.755044206856127</v>
      </c>
      <c r="G90" s="296">
        <v>102.3852686496966</v>
      </c>
      <c r="H90" s="296">
        <v>112.7100065034403</v>
      </c>
      <c r="I90" s="296">
        <v>118.4655428614857</v>
      </c>
      <c r="J90" s="296">
        <v>110.37799411448501</v>
      </c>
      <c r="K90" s="296">
        <v>81.708064124961822</v>
      </c>
      <c r="L90" s="296">
        <v>102.13274683219591</v>
      </c>
      <c r="M90" s="296">
        <v>99.463332260266199</v>
      </c>
      <c r="N90" s="296">
        <v>100.8984646301447</v>
      </c>
      <c r="O90" s="296">
        <v>98.362458673042113</v>
      </c>
      <c r="P90" s="296">
        <v>88.489152203633608</v>
      </c>
      <c r="Q90" s="296">
        <v>87.982581276271617</v>
      </c>
      <c r="R90" s="296">
        <v>94.536175160981827</v>
      </c>
      <c r="S90" s="296">
        <v>102.9519393089239</v>
      </c>
      <c r="T90" s="296">
        <v>107.7972757174047</v>
      </c>
      <c r="U90" s="296">
        <v>102.92909292886949</v>
      </c>
      <c r="V90" s="296">
        <v>87.41325412990345</v>
      </c>
      <c r="W90" s="296">
        <v>96.467797522263211</v>
      </c>
      <c r="DA90" s="70" t="s">
        <v>726</v>
      </c>
    </row>
    <row r="91" spans="1:105" ht="12" customHeight="1" x14ac:dyDescent="0.25">
      <c r="A91" s="60" t="s">
        <v>521</v>
      </c>
      <c r="B91" s="264">
        <v>37.611871367275242</v>
      </c>
      <c r="C91" s="264">
        <v>38.728711786485043</v>
      </c>
      <c r="D91" s="264">
        <v>38.023175188121733</v>
      </c>
      <c r="E91" s="264">
        <v>34.550770730734918</v>
      </c>
      <c r="F91" s="264">
        <v>35.588393591652263</v>
      </c>
      <c r="G91" s="264">
        <v>39.202799022134208</v>
      </c>
      <c r="H91" s="264">
        <v>42.83662824848426</v>
      </c>
      <c r="I91" s="264">
        <v>44.254599590621247</v>
      </c>
      <c r="J91" s="264">
        <v>42.198636703759483</v>
      </c>
      <c r="K91" s="264">
        <v>41.037653778655937</v>
      </c>
      <c r="L91" s="264">
        <v>53.451239378456407</v>
      </c>
      <c r="M91" s="264">
        <v>50.381573178647997</v>
      </c>
      <c r="N91" s="264">
        <v>49.239443829211517</v>
      </c>
      <c r="O91" s="264">
        <v>47.738347384138947</v>
      </c>
      <c r="P91" s="264">
        <v>41.314402062315857</v>
      </c>
      <c r="Q91" s="264">
        <v>40.90211736189061</v>
      </c>
      <c r="R91" s="264">
        <v>44.742967757042948</v>
      </c>
      <c r="S91" s="264">
        <v>48.478350355996128</v>
      </c>
      <c r="T91" s="264">
        <v>50.88225235238334</v>
      </c>
      <c r="U91" s="264">
        <v>48.918853536131273</v>
      </c>
      <c r="V91" s="264">
        <v>40.15832404610169</v>
      </c>
      <c r="W91" s="264">
        <v>45.737996581267929</v>
      </c>
      <c r="DA91" s="72" t="s">
        <v>727</v>
      </c>
    </row>
    <row r="92" spans="1:105" ht="12" customHeight="1" x14ac:dyDescent="0.25">
      <c r="A92" s="59" t="s">
        <v>33</v>
      </c>
      <c r="B92" s="299">
        <v>3.7166820330866752</v>
      </c>
      <c r="C92" s="299">
        <v>1.5179864404350749</v>
      </c>
      <c r="D92" s="299">
        <v>1.2800406775665329</v>
      </c>
      <c r="E92" s="299">
        <v>1.3490146597321131</v>
      </c>
      <c r="F92" s="299">
        <v>1.2653703995002299</v>
      </c>
      <c r="G92" s="299">
        <v>1.511654196066506</v>
      </c>
      <c r="H92" s="299">
        <v>1.736475297214592</v>
      </c>
      <c r="I92" s="299">
        <v>1.7931868799922279</v>
      </c>
      <c r="J92" s="299">
        <v>1.600736154417542</v>
      </c>
      <c r="K92" s="299">
        <v>1.436788940146885</v>
      </c>
      <c r="L92" s="299">
        <v>2.1990867406869969</v>
      </c>
      <c r="M92" s="299">
        <v>1.747946745748908</v>
      </c>
      <c r="N92" s="299">
        <v>1.891919788718659</v>
      </c>
      <c r="O92" s="299">
        <v>1.711848060786497</v>
      </c>
      <c r="P92" s="299">
        <v>1.294206768906174</v>
      </c>
      <c r="Q92" s="299">
        <v>0.78149022808623181</v>
      </c>
      <c r="R92" s="299">
        <v>0.84702875814017176</v>
      </c>
      <c r="S92" s="299">
        <v>0.93140389340590823</v>
      </c>
      <c r="T92" s="299">
        <v>0.96556263000264497</v>
      </c>
      <c r="U92" s="299">
        <v>0.94458627517356752</v>
      </c>
      <c r="V92" s="299">
        <v>0.90879040601731176</v>
      </c>
      <c r="W92" s="299">
        <v>0.99282041976255708</v>
      </c>
      <c r="DA92" s="71" t="s">
        <v>728</v>
      </c>
    </row>
    <row r="93" spans="1:105" ht="12" customHeight="1" x14ac:dyDescent="0.25">
      <c r="A93" s="59" t="s">
        <v>160</v>
      </c>
      <c r="B93" s="299">
        <v>1.7312652448405479</v>
      </c>
      <c r="C93" s="299">
        <v>1.694961564692979</v>
      </c>
      <c r="D93" s="299">
        <v>1.6070207884953209</v>
      </c>
      <c r="E93" s="299">
        <v>1.593132607001438</v>
      </c>
      <c r="F93" s="299">
        <v>1.539747871986253</v>
      </c>
      <c r="G93" s="299">
        <v>1.159254302998926</v>
      </c>
      <c r="H93" s="299">
        <v>1.248849945336024</v>
      </c>
      <c r="I93" s="299">
        <v>1.321911465835838</v>
      </c>
      <c r="J93" s="299">
        <v>1.2970458526955979</v>
      </c>
      <c r="K93" s="299">
        <v>0.67338409978025504</v>
      </c>
      <c r="L93" s="299">
        <v>0.92312938788502708</v>
      </c>
      <c r="M93" s="299">
        <v>0.70493873223995041</v>
      </c>
      <c r="N93" s="299">
        <v>0.82128367676265934</v>
      </c>
      <c r="O93" s="299">
        <v>0.83007021319237551</v>
      </c>
      <c r="P93" s="299">
        <v>0.6689190917412231</v>
      </c>
      <c r="Q93" s="299">
        <v>0.61749170904614026</v>
      </c>
      <c r="R93" s="299">
        <v>0.64036556094071495</v>
      </c>
      <c r="S93" s="299">
        <v>0.6715059988051042</v>
      </c>
      <c r="T93" s="299">
        <v>0.59249948432080635</v>
      </c>
      <c r="U93" s="299">
        <v>0.59009377308722677</v>
      </c>
      <c r="V93" s="299">
        <v>0.57137850207120155</v>
      </c>
      <c r="W93" s="299">
        <v>0.84651951716227314</v>
      </c>
      <c r="DA93" s="71" t="s">
        <v>729</v>
      </c>
    </row>
    <row r="94" spans="1:105" ht="12" customHeight="1" x14ac:dyDescent="0.25">
      <c r="A94" s="59" t="s">
        <v>70</v>
      </c>
      <c r="B94" s="299">
        <v>3.2830131833807501</v>
      </c>
      <c r="C94" s="299">
        <v>3.374717041085479</v>
      </c>
      <c r="D94" s="299">
        <v>2.975930422496182</v>
      </c>
      <c r="E94" s="299">
        <v>2.4424755072431972</v>
      </c>
      <c r="F94" s="299">
        <v>2.5910035300871659</v>
      </c>
      <c r="G94" s="299">
        <v>2.990232870410964</v>
      </c>
      <c r="H94" s="299">
        <v>3.3873943602563812</v>
      </c>
      <c r="I94" s="299">
        <v>2.8640839268850349</v>
      </c>
      <c r="J94" s="299">
        <v>2.916276883994958</v>
      </c>
      <c r="K94" s="299">
        <v>2.40336532724214</v>
      </c>
      <c r="L94" s="299">
        <v>0.88408117863326907</v>
      </c>
      <c r="M94" s="299">
        <v>1.609450183788437</v>
      </c>
      <c r="N94" s="299">
        <v>1.083144219462719</v>
      </c>
      <c r="O94" s="299">
        <v>1.2595240257299489</v>
      </c>
      <c r="P94" s="299">
        <v>1.116945705424121</v>
      </c>
      <c r="Q94" s="299">
        <v>1.114860339045999</v>
      </c>
      <c r="R94" s="299">
        <v>1.6942136586004259</v>
      </c>
      <c r="S94" s="299">
        <v>1.4705914395682631</v>
      </c>
      <c r="T94" s="299">
        <v>1.9441571962642969</v>
      </c>
      <c r="U94" s="299">
        <v>1.9951469548083121</v>
      </c>
      <c r="V94" s="299">
        <v>1.153377194050087</v>
      </c>
      <c r="W94" s="299">
        <v>1.354565889957233</v>
      </c>
      <c r="DA94" s="71" t="s">
        <v>730</v>
      </c>
    </row>
    <row r="95" spans="1:105" ht="12" customHeight="1" x14ac:dyDescent="0.25">
      <c r="A95" s="59" t="s">
        <v>162</v>
      </c>
      <c r="B95" s="299">
        <v>28.880910905967269</v>
      </c>
      <c r="C95" s="299">
        <v>32.141046740271499</v>
      </c>
      <c r="D95" s="299">
        <v>32.160183299563698</v>
      </c>
      <c r="E95" s="299">
        <v>29.166147956758181</v>
      </c>
      <c r="F95" s="299">
        <v>30.192271790078621</v>
      </c>
      <c r="G95" s="299">
        <v>33.541657652657811</v>
      </c>
      <c r="H95" s="299">
        <v>36.463908645677257</v>
      </c>
      <c r="I95" s="299">
        <v>38.27541731790815</v>
      </c>
      <c r="J95" s="299">
        <v>36.384577812651393</v>
      </c>
      <c r="K95" s="299">
        <v>36.524115411486648</v>
      </c>
      <c r="L95" s="299">
        <v>49.444942071251113</v>
      </c>
      <c r="M95" s="299">
        <v>46.3192375168707</v>
      </c>
      <c r="N95" s="299">
        <v>45.443096144267479</v>
      </c>
      <c r="O95" s="299">
        <v>43.93690508443013</v>
      </c>
      <c r="P95" s="299">
        <v>38.23433049624434</v>
      </c>
      <c r="Q95" s="299">
        <v>38.388275085712237</v>
      </c>
      <c r="R95" s="299">
        <v>41.561359779361638</v>
      </c>
      <c r="S95" s="299">
        <v>45.404849024216873</v>
      </c>
      <c r="T95" s="299">
        <v>47.380033041795592</v>
      </c>
      <c r="U95" s="299">
        <v>45.389026533062157</v>
      </c>
      <c r="V95" s="299">
        <v>37.524777943963088</v>
      </c>
      <c r="W95" s="299">
        <v>42.544090754385863</v>
      </c>
      <c r="DA95" s="71" t="s">
        <v>731</v>
      </c>
    </row>
    <row r="96" spans="1:105" ht="12" customHeight="1" x14ac:dyDescent="0.25">
      <c r="A96" s="60" t="s">
        <v>527</v>
      </c>
      <c r="B96" s="264">
        <v>53.302497968678281</v>
      </c>
      <c r="C96" s="264">
        <v>52.479659600476467</v>
      </c>
      <c r="D96" s="264">
        <v>56.860367684773387</v>
      </c>
      <c r="E96" s="264">
        <v>54.653943760779683</v>
      </c>
      <c r="F96" s="264">
        <v>57.166650615203856</v>
      </c>
      <c r="G96" s="264">
        <v>63.182469627562362</v>
      </c>
      <c r="H96" s="264">
        <v>69.873378254956066</v>
      </c>
      <c r="I96" s="264">
        <v>74.210943270864433</v>
      </c>
      <c r="J96" s="264">
        <v>68.179357410725473</v>
      </c>
      <c r="K96" s="264">
        <v>40.670410346305893</v>
      </c>
      <c r="L96" s="264">
        <v>48.681507453739549</v>
      </c>
      <c r="M96" s="264">
        <v>49.081759081618202</v>
      </c>
      <c r="N96" s="264">
        <v>51.659020800933149</v>
      </c>
      <c r="O96" s="264">
        <v>50.624111288903158</v>
      </c>
      <c r="P96" s="264">
        <v>47.174750141317759</v>
      </c>
      <c r="Q96" s="264">
        <v>47.080463914380992</v>
      </c>
      <c r="R96" s="264">
        <v>49.793207403938872</v>
      </c>
      <c r="S96" s="264">
        <v>54.473588952927791</v>
      </c>
      <c r="T96" s="264">
        <v>56.915023365021369</v>
      </c>
      <c r="U96" s="264">
        <v>54.010239392738193</v>
      </c>
      <c r="V96" s="264">
        <v>47.25493008380176</v>
      </c>
      <c r="W96" s="264">
        <v>50.72980094099529</v>
      </c>
      <c r="DA96" s="72" t="s">
        <v>732</v>
      </c>
    </row>
    <row r="97" spans="1:105" ht="12" customHeight="1" x14ac:dyDescent="0.25">
      <c r="A97" s="57" t="s">
        <v>529</v>
      </c>
      <c r="B97" s="296">
        <f t="shared" ref="B97:W97" si="1">B98+B102+B113</f>
        <v>61.272284563835996</v>
      </c>
      <c r="C97" s="296">
        <f t="shared" si="1"/>
        <v>63.788073107923324</v>
      </c>
      <c r="D97" s="296">
        <f t="shared" si="1"/>
        <v>65.919482748677211</v>
      </c>
      <c r="E97" s="296">
        <f t="shared" si="1"/>
        <v>62.613686897724548</v>
      </c>
      <c r="F97" s="296">
        <f t="shared" si="1"/>
        <v>63.702207317353171</v>
      </c>
      <c r="G97" s="296">
        <f t="shared" si="1"/>
        <v>69.953106192698684</v>
      </c>
      <c r="H97" s="296">
        <f t="shared" si="1"/>
        <v>74.452470912154752</v>
      </c>
      <c r="I97" s="296">
        <f t="shared" si="1"/>
        <v>79.486445256278273</v>
      </c>
      <c r="J97" s="296">
        <f t="shared" si="1"/>
        <v>74.925744566836059</v>
      </c>
      <c r="K97" s="296">
        <f t="shared" si="1"/>
        <v>61.312017282776623</v>
      </c>
      <c r="L97" s="296">
        <f t="shared" si="1"/>
        <v>75.997308816741025</v>
      </c>
      <c r="M97" s="296">
        <f t="shared" si="1"/>
        <v>72.011188250927063</v>
      </c>
      <c r="N97" s="296">
        <f t="shared" si="1"/>
        <v>73.144839538753857</v>
      </c>
      <c r="O97" s="296">
        <f t="shared" si="1"/>
        <v>71.994686077939733</v>
      </c>
      <c r="P97" s="296">
        <f t="shared" si="1"/>
        <v>64.295336774895759</v>
      </c>
      <c r="Q97" s="296">
        <f t="shared" si="1"/>
        <v>64.721526227824853</v>
      </c>
      <c r="R97" s="296">
        <f t="shared" si="1"/>
        <v>69.835065863254442</v>
      </c>
      <c r="S97" s="296">
        <f t="shared" si="1"/>
        <v>74.175965132957401</v>
      </c>
      <c r="T97" s="296">
        <f t="shared" si="1"/>
        <v>77.070208160832237</v>
      </c>
      <c r="U97" s="296">
        <f t="shared" si="1"/>
        <v>72.985459966697164</v>
      </c>
      <c r="V97" s="296">
        <f t="shared" si="1"/>
        <v>62.642201901057732</v>
      </c>
      <c r="W97" s="296">
        <f t="shared" si="1"/>
        <v>68.091845319976457</v>
      </c>
      <c r="DA97" s="70"/>
    </row>
    <row r="98" spans="1:105" ht="12" customHeight="1" x14ac:dyDescent="0.25">
      <c r="A98" s="60" t="s">
        <v>530</v>
      </c>
      <c r="B98" s="264">
        <v>9.4393833396424718</v>
      </c>
      <c r="C98" s="264">
        <v>10.056754385615189</v>
      </c>
      <c r="D98" s="264">
        <v>9.8287855154599271</v>
      </c>
      <c r="E98" s="264">
        <v>9.0323416607984388</v>
      </c>
      <c r="F98" s="264">
        <v>9.1976069227479513</v>
      </c>
      <c r="G98" s="264">
        <v>10.04374544228174</v>
      </c>
      <c r="H98" s="264">
        <v>10.76440337639106</v>
      </c>
      <c r="I98" s="264">
        <v>11.261232076983671</v>
      </c>
      <c r="J98" s="264">
        <v>10.899838453754951</v>
      </c>
      <c r="K98" s="264">
        <v>10.930156081352321</v>
      </c>
      <c r="L98" s="264">
        <v>14.17902867878977</v>
      </c>
      <c r="M98" s="264">
        <v>13.23390066012484</v>
      </c>
      <c r="N98" s="264">
        <v>13.019134461356099</v>
      </c>
      <c r="O98" s="264">
        <v>12.54937009193252</v>
      </c>
      <c r="P98" s="264">
        <v>10.938912632563079</v>
      </c>
      <c r="Q98" s="264">
        <v>10.913653200014281</v>
      </c>
      <c r="R98" s="264">
        <v>11.88172027090725</v>
      </c>
      <c r="S98" s="264">
        <v>12.710071021754629</v>
      </c>
      <c r="T98" s="264">
        <v>13.407343393754029</v>
      </c>
      <c r="U98" s="264">
        <v>12.79063510012436</v>
      </c>
      <c r="V98" s="264">
        <v>10.532723618481249</v>
      </c>
      <c r="W98" s="264">
        <v>11.898913543060459</v>
      </c>
      <c r="DA98" s="72" t="s">
        <v>733</v>
      </c>
    </row>
    <row r="99" spans="1:105" ht="12" customHeight="1" x14ac:dyDescent="0.25">
      <c r="A99" s="59" t="s">
        <v>33</v>
      </c>
      <c r="B99" s="232">
        <v>0.98059541921536375</v>
      </c>
      <c r="C99" s="232">
        <v>0.42940116594420569</v>
      </c>
      <c r="D99" s="232">
        <v>0.34479946320681432</v>
      </c>
      <c r="E99" s="232">
        <v>0.35384711429478227</v>
      </c>
      <c r="F99" s="232">
        <v>0.334439993946682</v>
      </c>
      <c r="G99" s="232">
        <v>0.4063288035612464</v>
      </c>
      <c r="H99" s="232">
        <v>0.44887093082396717</v>
      </c>
      <c r="I99" s="232">
        <v>0.46905957197180509</v>
      </c>
      <c r="J99" s="232">
        <v>0.42182195903679248</v>
      </c>
      <c r="K99" s="232">
        <v>0.38431684503863711</v>
      </c>
      <c r="L99" s="232">
        <v>0.53958011059068289</v>
      </c>
      <c r="M99" s="232">
        <v>0.43909035248576422</v>
      </c>
      <c r="N99" s="232">
        <v>0.4511183339325861</v>
      </c>
      <c r="O99" s="232">
        <v>0.4039664734223255</v>
      </c>
      <c r="P99" s="232">
        <v>0.30542109702824538</v>
      </c>
      <c r="Q99" s="232">
        <v>0.1838152619341118</v>
      </c>
      <c r="R99" s="232">
        <v>0.20284874782292761</v>
      </c>
      <c r="S99" s="232">
        <v>0.21925265244053399</v>
      </c>
      <c r="T99" s="232">
        <v>0.2382738817316554</v>
      </c>
      <c r="U99" s="232">
        <v>0.24317454365668659</v>
      </c>
      <c r="V99" s="232">
        <v>0.2302029121016913</v>
      </c>
      <c r="W99" s="232">
        <v>0.2526723630592258</v>
      </c>
      <c r="DA99" s="71" t="s">
        <v>734</v>
      </c>
    </row>
    <row r="100" spans="1:105" ht="12" customHeight="1" x14ac:dyDescent="0.25">
      <c r="A100" s="59" t="s">
        <v>160</v>
      </c>
      <c r="B100" s="232">
        <v>0.47997672978297179</v>
      </c>
      <c r="C100" s="232">
        <v>0.48296117514153208</v>
      </c>
      <c r="D100" s="232">
        <v>0.44195264029361919</v>
      </c>
      <c r="E100" s="232">
        <v>0.4280783588456335</v>
      </c>
      <c r="F100" s="232">
        <v>0.42024941293835849</v>
      </c>
      <c r="G100" s="232">
        <v>0.31453287304940541</v>
      </c>
      <c r="H100" s="232">
        <v>0.33636166673607981</v>
      </c>
      <c r="I100" s="232">
        <v>0.33995746956524953</v>
      </c>
      <c r="J100" s="232">
        <v>0.34446131698911958</v>
      </c>
      <c r="K100" s="232">
        <v>0.1837141182736321</v>
      </c>
      <c r="L100" s="232">
        <v>0.23975095712460759</v>
      </c>
      <c r="M100" s="232">
        <v>0.18766638067896471</v>
      </c>
      <c r="N100" s="232">
        <v>0.21207809438179809</v>
      </c>
      <c r="O100" s="232">
        <v>0.21573683344406611</v>
      </c>
      <c r="P100" s="232">
        <v>0.17068146045152671</v>
      </c>
      <c r="Q100" s="232">
        <v>0.15452226299756311</v>
      </c>
      <c r="R100" s="232">
        <v>0.1653416508123256</v>
      </c>
      <c r="S100" s="232">
        <v>0.17130657409113911</v>
      </c>
      <c r="T100" s="232">
        <v>0.15360536413817041</v>
      </c>
      <c r="U100" s="232">
        <v>0.15003114939433329</v>
      </c>
      <c r="V100" s="232">
        <v>0.14422533219606601</v>
      </c>
      <c r="W100" s="232">
        <v>0.20804098858272391</v>
      </c>
      <c r="DA100" s="71" t="s">
        <v>735</v>
      </c>
    </row>
    <row r="101" spans="1:105" ht="12" customHeight="1" x14ac:dyDescent="0.25">
      <c r="A101" s="59" t="s">
        <v>162</v>
      </c>
      <c r="B101" s="232">
        <v>7.9788111906441346</v>
      </c>
      <c r="C101" s="232">
        <v>9.1443920445294502</v>
      </c>
      <c r="D101" s="232">
        <v>9.0420334119594941</v>
      </c>
      <c r="E101" s="232">
        <v>8.2504161876580238</v>
      </c>
      <c r="F101" s="232">
        <v>8.4429175158629111</v>
      </c>
      <c r="G101" s="232">
        <v>9.3228837656710901</v>
      </c>
      <c r="H101" s="232">
        <v>9.9791707788310156</v>
      </c>
      <c r="I101" s="232">
        <v>10.452215035446621</v>
      </c>
      <c r="J101" s="232">
        <v>10.13355517772904</v>
      </c>
      <c r="K101" s="232">
        <v>10.36212511804005</v>
      </c>
      <c r="L101" s="232">
        <v>13.39969761107448</v>
      </c>
      <c r="M101" s="232">
        <v>12.607143926960109</v>
      </c>
      <c r="N101" s="232">
        <v>12.355938033041721</v>
      </c>
      <c r="O101" s="232">
        <v>11.92966678506613</v>
      </c>
      <c r="P101" s="232">
        <v>10.462810075083301</v>
      </c>
      <c r="Q101" s="232">
        <v>10.57531567508261</v>
      </c>
      <c r="R101" s="232">
        <v>11.51352987227199</v>
      </c>
      <c r="S101" s="232">
        <v>12.319511795222949</v>
      </c>
      <c r="T101" s="232">
        <v>13.015464147884209</v>
      </c>
      <c r="U101" s="232">
        <v>12.397429407073339</v>
      </c>
      <c r="V101" s="232">
        <v>10.15829537418349</v>
      </c>
      <c r="W101" s="232">
        <v>11.43820019141851</v>
      </c>
      <c r="DA101" s="71" t="s">
        <v>736</v>
      </c>
    </row>
    <row r="102" spans="1:105" ht="12" customHeight="1" x14ac:dyDescent="0.25">
      <c r="A102" s="60" t="s">
        <v>535</v>
      </c>
      <c r="B102" s="264">
        <v>37.618811589065309</v>
      </c>
      <c r="C102" s="264">
        <v>39.549690315571837</v>
      </c>
      <c r="D102" s="264">
        <v>40.640181367721787</v>
      </c>
      <c r="E102" s="264">
        <v>38.79083856456819</v>
      </c>
      <c r="F102" s="264">
        <v>39.218564495966142</v>
      </c>
      <c r="G102" s="264">
        <v>43.033921815961612</v>
      </c>
      <c r="H102" s="264">
        <v>45.494401785703587</v>
      </c>
      <c r="I102" s="264">
        <v>48.779828481265469</v>
      </c>
      <c r="J102" s="264">
        <v>45.974089294240891</v>
      </c>
      <c r="K102" s="264">
        <v>38.848085588290893</v>
      </c>
      <c r="L102" s="264">
        <v>48.371158410430702</v>
      </c>
      <c r="M102" s="264">
        <v>45.246282579352638</v>
      </c>
      <c r="N102" s="264">
        <v>45.861870531847728</v>
      </c>
      <c r="O102" s="264">
        <v>45.568466346888258</v>
      </c>
      <c r="P102" s="264">
        <v>40.427504695727329</v>
      </c>
      <c r="Q102" s="264">
        <v>40.803226882678182</v>
      </c>
      <c r="R102" s="264">
        <v>44.089128398945533</v>
      </c>
      <c r="S102" s="264">
        <v>46.53133725625964</v>
      </c>
      <c r="T102" s="264">
        <v>48.081495160588346</v>
      </c>
      <c r="U102" s="264">
        <v>45.402221873387077</v>
      </c>
      <c r="V102" s="264">
        <v>39.241071388647363</v>
      </c>
      <c r="W102" s="264">
        <v>42.403910874863392</v>
      </c>
      <c r="DA102" s="72" t="s">
        <v>737</v>
      </c>
    </row>
    <row r="103" spans="1:105" ht="12" customHeight="1" x14ac:dyDescent="0.25">
      <c r="A103" s="64" t="s">
        <v>30</v>
      </c>
      <c r="B103" s="231">
        <v>3.2302044469965399</v>
      </c>
      <c r="C103" s="231">
        <v>2.9838937212920351</v>
      </c>
      <c r="D103" s="231">
        <v>3.8281360862581191</v>
      </c>
      <c r="E103" s="231">
        <v>2.293433045832427</v>
      </c>
      <c r="F103" s="231">
        <v>1.873856017212308</v>
      </c>
      <c r="G103" s="231">
        <v>3.24490021578135</v>
      </c>
      <c r="H103" s="231">
        <v>2.1457745878813861</v>
      </c>
      <c r="I103" s="231">
        <v>2.3401713997315881</v>
      </c>
      <c r="J103" s="231">
        <v>1.8261208212892419</v>
      </c>
      <c r="K103" s="231">
        <v>1.3971090904116059</v>
      </c>
      <c r="L103" s="231">
        <v>1.6068374243994981</v>
      </c>
      <c r="M103" s="231">
        <v>1.4600908541865649</v>
      </c>
      <c r="N103" s="231">
        <v>1.3883408617945281</v>
      </c>
      <c r="O103" s="231">
        <v>1.114591016518754</v>
      </c>
      <c r="P103" s="231">
        <v>0.9511857081612517</v>
      </c>
      <c r="Q103" s="231">
        <v>0.90312647701623594</v>
      </c>
      <c r="R103" s="231">
        <v>0.82913849879667978</v>
      </c>
      <c r="S103" s="231">
        <v>0.78167366390096193</v>
      </c>
      <c r="T103" s="231">
        <v>1.8349776363726471</v>
      </c>
      <c r="U103" s="231">
        <v>1.9742127902154529</v>
      </c>
      <c r="V103" s="231">
        <v>1.274516245639032</v>
      </c>
      <c r="W103" s="231">
        <v>1.2516333513483811</v>
      </c>
      <c r="DA103" s="73" t="s">
        <v>738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739</v>
      </c>
    </row>
    <row r="105" spans="1:105" ht="12" customHeight="1" x14ac:dyDescent="0.25">
      <c r="A105" s="64" t="s">
        <v>33</v>
      </c>
      <c r="B105" s="231">
        <v>2.800012107442249</v>
      </c>
      <c r="C105" s="231">
        <v>1.2014635389543049</v>
      </c>
      <c r="D105" s="231">
        <v>1.128924996970724</v>
      </c>
      <c r="E105" s="231">
        <v>1.188581695071381</v>
      </c>
      <c r="F105" s="231">
        <v>1.134501348867424</v>
      </c>
      <c r="G105" s="231">
        <v>1.3294313534193449</v>
      </c>
      <c r="H105" s="231">
        <v>1.558773638292684</v>
      </c>
      <c r="I105" s="231">
        <v>1.5096522386664779</v>
      </c>
      <c r="J105" s="231">
        <v>1.274064122485737</v>
      </c>
      <c r="K105" s="231">
        <v>1.0103608313254331</v>
      </c>
      <c r="L105" s="231">
        <v>1.540368876337272</v>
      </c>
      <c r="M105" s="231">
        <v>1.237885561532702</v>
      </c>
      <c r="N105" s="231">
        <v>1.4083197222324071</v>
      </c>
      <c r="O105" s="231">
        <v>1.2421283875947391</v>
      </c>
      <c r="P105" s="231">
        <v>0.77558671126811551</v>
      </c>
      <c r="Q105" s="231">
        <v>0.48945309951837962</v>
      </c>
      <c r="R105" s="231">
        <v>0.50961699418442052</v>
      </c>
      <c r="S105" s="231">
        <v>0.54643591419011495</v>
      </c>
      <c r="T105" s="231">
        <v>0.56845654893081987</v>
      </c>
      <c r="U105" s="231">
        <v>0.56899514743794488</v>
      </c>
      <c r="V105" s="231">
        <v>0.57290843821696857</v>
      </c>
      <c r="W105" s="231">
        <v>0.63091875496833938</v>
      </c>
      <c r="DA105" s="73" t="s">
        <v>740</v>
      </c>
    </row>
    <row r="106" spans="1:105" ht="12" customHeight="1" x14ac:dyDescent="0.25">
      <c r="A106" s="64" t="s">
        <v>160</v>
      </c>
      <c r="B106" s="231">
        <v>1.5414176324621749</v>
      </c>
      <c r="C106" s="231">
        <v>1.464818435962385</v>
      </c>
      <c r="D106" s="231">
        <v>1.379389802213282</v>
      </c>
      <c r="E106" s="231">
        <v>1.36470454926873</v>
      </c>
      <c r="F106" s="231">
        <v>1.309853171864737</v>
      </c>
      <c r="G106" s="231">
        <v>1.090529043502966</v>
      </c>
      <c r="H106" s="231">
        <v>1.2154849511067469</v>
      </c>
      <c r="I106" s="231">
        <v>1.434860049179995</v>
      </c>
      <c r="J106" s="231">
        <v>1.326615095197001</v>
      </c>
      <c r="K106" s="231">
        <v>0.48648470053011761</v>
      </c>
      <c r="L106" s="231">
        <v>0.64724247524259526</v>
      </c>
      <c r="M106" s="231">
        <v>0.5195581285557036</v>
      </c>
      <c r="N106" s="231">
        <v>0.59690240475259504</v>
      </c>
      <c r="O106" s="231">
        <v>0.62429934733959025</v>
      </c>
      <c r="P106" s="231">
        <v>0.43348183808194002</v>
      </c>
      <c r="Q106" s="231">
        <v>0.41897449715384227</v>
      </c>
      <c r="R106" s="231">
        <v>0.42120224196511002</v>
      </c>
      <c r="S106" s="231">
        <v>0.4439225980892873</v>
      </c>
      <c r="T106" s="231">
        <v>0.38759667106657192</v>
      </c>
      <c r="U106" s="231">
        <v>0.3621556168899317</v>
      </c>
      <c r="V106" s="231">
        <v>0.38344807170920392</v>
      </c>
      <c r="W106" s="231">
        <v>0.52681475133148548</v>
      </c>
      <c r="DA106" s="73" t="s">
        <v>741</v>
      </c>
    </row>
    <row r="107" spans="1:105" ht="12" customHeight="1" x14ac:dyDescent="0.25">
      <c r="A107" s="64" t="s">
        <v>70</v>
      </c>
      <c r="B107" s="231">
        <v>2.5767609547056272</v>
      </c>
      <c r="C107" s="231">
        <v>2.690279991422563</v>
      </c>
      <c r="D107" s="231">
        <v>2.361181569054815</v>
      </c>
      <c r="E107" s="231">
        <v>2.1482828289705802</v>
      </c>
      <c r="F107" s="231">
        <v>2.1800094388563291</v>
      </c>
      <c r="G107" s="231">
        <v>2.3875502293993058</v>
      </c>
      <c r="H107" s="231">
        <v>2.9552536183721609</v>
      </c>
      <c r="I107" s="231">
        <v>2.4595211414760181</v>
      </c>
      <c r="J107" s="231">
        <v>2.458458124793133</v>
      </c>
      <c r="K107" s="231">
        <v>1.633521044325345</v>
      </c>
      <c r="L107" s="231">
        <v>0.6474913925297624</v>
      </c>
      <c r="M107" s="231">
        <v>1.0234129559499361</v>
      </c>
      <c r="N107" s="231">
        <v>0.73254791107084705</v>
      </c>
      <c r="O107" s="231">
        <v>0.74819702949422373</v>
      </c>
      <c r="P107" s="231">
        <v>0.77732884768377397</v>
      </c>
      <c r="Q107" s="231">
        <v>0.76169159987091217</v>
      </c>
      <c r="R107" s="231">
        <v>1.028237967557984</v>
      </c>
      <c r="S107" s="231">
        <v>0.86350437998957807</v>
      </c>
      <c r="T107" s="231">
        <v>1.0566009187995671</v>
      </c>
      <c r="U107" s="231">
        <v>1.028309395417266</v>
      </c>
      <c r="V107" s="231">
        <v>0.63883665730897055</v>
      </c>
      <c r="W107" s="231">
        <v>0.77279636126604723</v>
      </c>
      <c r="DA107" s="73" t="s">
        <v>742</v>
      </c>
    </row>
    <row r="108" spans="1:105" ht="12" customHeight="1" x14ac:dyDescent="0.25">
      <c r="A108" s="64" t="s">
        <v>34</v>
      </c>
      <c r="B108" s="231">
        <v>6.2583319989130623E-2</v>
      </c>
      <c r="C108" s="231">
        <v>8.4504688526399807E-2</v>
      </c>
      <c r="D108" s="231">
        <v>5.3302224084893497E-2</v>
      </c>
      <c r="E108" s="231">
        <v>3.0036922194320259</v>
      </c>
      <c r="F108" s="231">
        <v>2.9588363493539869</v>
      </c>
      <c r="G108" s="231">
        <v>3.0402178461300768</v>
      </c>
      <c r="H108" s="231">
        <v>0.3556217414295666</v>
      </c>
      <c r="I108" s="231">
        <v>0.35371496651524348</v>
      </c>
      <c r="J108" s="231">
        <v>2.2697540490923171</v>
      </c>
      <c r="K108" s="231">
        <v>1.5926169950942199</v>
      </c>
      <c r="L108" s="231">
        <v>0.90568508008037485</v>
      </c>
      <c r="M108" s="231">
        <v>0.72163307243842723</v>
      </c>
      <c r="N108" s="231">
        <v>0.2930768049287597</v>
      </c>
      <c r="O108" s="231">
        <v>0.23683824011271151</v>
      </c>
      <c r="P108" s="231">
        <v>0.56691537640091516</v>
      </c>
      <c r="Q108" s="231">
        <v>0.58737714451880174</v>
      </c>
      <c r="R108" s="231">
        <v>0.67647793119020549</v>
      </c>
      <c r="S108" s="231">
        <v>0.51350380434092702</v>
      </c>
      <c r="T108" s="231">
        <v>0.33575283357029823</v>
      </c>
      <c r="U108" s="231">
        <v>0.25210071515467852</v>
      </c>
      <c r="V108" s="231">
        <v>0.98931127803821484</v>
      </c>
      <c r="W108" s="231">
        <v>0.26545820352350441</v>
      </c>
      <c r="DA108" s="73" t="s">
        <v>743</v>
      </c>
    </row>
    <row r="109" spans="1:105" ht="12" customHeight="1" x14ac:dyDescent="0.25">
      <c r="A109" s="64" t="s">
        <v>162</v>
      </c>
      <c r="B109" s="231">
        <v>22.586283943489178</v>
      </c>
      <c r="C109" s="231">
        <v>25.195235642884249</v>
      </c>
      <c r="D109" s="231">
        <v>25.755593979324541</v>
      </c>
      <c r="E109" s="231">
        <v>22.779597499817019</v>
      </c>
      <c r="F109" s="231">
        <v>24.00288964686527</v>
      </c>
      <c r="G109" s="231">
        <v>24.89121745475526</v>
      </c>
      <c r="H109" s="231">
        <v>29.490360938937521</v>
      </c>
      <c r="I109" s="231">
        <v>30.635221850127021</v>
      </c>
      <c r="J109" s="231">
        <v>27.2739566345521</v>
      </c>
      <c r="K109" s="231">
        <v>23.682110680687149</v>
      </c>
      <c r="L109" s="231">
        <v>31.453315501557849</v>
      </c>
      <c r="M109" s="231">
        <v>30.285537409944659</v>
      </c>
      <c r="N109" s="231">
        <v>30.644194984362372</v>
      </c>
      <c r="O109" s="231">
        <v>27.627753036560179</v>
      </c>
      <c r="P109" s="231">
        <v>26.611829816085621</v>
      </c>
      <c r="Q109" s="231">
        <v>26.710876952651869</v>
      </c>
      <c r="R109" s="231">
        <v>28.5897877218936</v>
      </c>
      <c r="S109" s="231">
        <v>31.728857799711761</v>
      </c>
      <c r="T109" s="231">
        <v>32.89289282629111</v>
      </c>
      <c r="U109" s="231">
        <v>30.923167846104459</v>
      </c>
      <c r="V109" s="231">
        <v>25.58472724604227</v>
      </c>
      <c r="W109" s="231">
        <v>29.123372661327281</v>
      </c>
      <c r="DA109" s="73" t="s">
        <v>744</v>
      </c>
    </row>
    <row r="110" spans="1:105" ht="12" customHeight="1" x14ac:dyDescent="0.25">
      <c r="A110" s="64" t="s">
        <v>36</v>
      </c>
      <c r="B110" s="231">
        <v>1.8359211941349201</v>
      </c>
      <c r="C110" s="231">
        <v>2.138009896618537</v>
      </c>
      <c r="D110" s="231">
        <v>2.3856933351828848</v>
      </c>
      <c r="E110" s="231">
        <v>2.1563996896781248</v>
      </c>
      <c r="F110" s="231">
        <v>1.6152010549054101</v>
      </c>
      <c r="G110" s="231">
        <v>0.84952742847721141</v>
      </c>
      <c r="H110" s="231">
        <v>1.477604138148201</v>
      </c>
      <c r="I110" s="231">
        <v>1.575287901351702</v>
      </c>
      <c r="J110" s="231">
        <v>1.846021597317393</v>
      </c>
      <c r="K110" s="231">
        <v>1.06992780563734</v>
      </c>
      <c r="L110" s="231">
        <v>1.2312334745021141</v>
      </c>
      <c r="M110" s="231">
        <v>1.273634818891654</v>
      </c>
      <c r="N110" s="231">
        <v>1.2935255855776779</v>
      </c>
      <c r="O110" s="231">
        <v>2.5702581915451042</v>
      </c>
      <c r="P110" s="231">
        <v>3.1692016625370432</v>
      </c>
      <c r="Q110" s="231">
        <v>3.3440117010229482</v>
      </c>
      <c r="R110" s="231">
        <v>3.3783296485049652</v>
      </c>
      <c r="S110" s="231">
        <v>3.8839399320727832</v>
      </c>
      <c r="T110" s="231">
        <v>4.4763536972865019</v>
      </c>
      <c r="U110" s="231">
        <v>3.9740450523441599</v>
      </c>
      <c r="V110" s="231">
        <v>3.4784496812704049</v>
      </c>
      <c r="W110" s="231">
        <v>3.688591092761293</v>
      </c>
      <c r="DA110" s="73" t="s">
        <v>745</v>
      </c>
    </row>
    <row r="111" spans="1:105" ht="12" customHeight="1" x14ac:dyDescent="0.25">
      <c r="A111" s="64" t="s">
        <v>73</v>
      </c>
      <c r="B111" s="231">
        <v>0.42355509463888003</v>
      </c>
      <c r="C111" s="231">
        <v>0.40348546559091558</v>
      </c>
      <c r="D111" s="231">
        <v>0.37560735492217462</v>
      </c>
      <c r="E111" s="231">
        <v>0.58681808326277185</v>
      </c>
      <c r="F111" s="231">
        <v>0.43966562138629772</v>
      </c>
      <c r="G111" s="231">
        <v>1.757639796809193</v>
      </c>
      <c r="H111" s="231">
        <v>0.65340811509013519</v>
      </c>
      <c r="I111" s="231">
        <v>0.67192104349150028</v>
      </c>
      <c r="J111" s="231">
        <v>0.70537743531420816</v>
      </c>
      <c r="K111" s="231">
        <v>0.71208811791198423</v>
      </c>
      <c r="L111" s="231">
        <v>0.72125472150448611</v>
      </c>
      <c r="M111" s="231">
        <v>0.65463418692905295</v>
      </c>
      <c r="N111" s="231">
        <v>0.22091186544923941</v>
      </c>
      <c r="O111" s="231">
        <v>4.086047347444886</v>
      </c>
      <c r="P111" s="231">
        <v>1.3964457541966799</v>
      </c>
      <c r="Q111" s="231">
        <v>1.475048523850186</v>
      </c>
      <c r="R111" s="231">
        <v>1.506646464511469</v>
      </c>
      <c r="S111" s="231">
        <v>1.4994673213708489</v>
      </c>
      <c r="T111" s="231">
        <v>0.51473558808609476</v>
      </c>
      <c r="U111" s="231">
        <v>0.18313975878066949</v>
      </c>
      <c r="V111" s="231">
        <v>0.75841340244701505</v>
      </c>
      <c r="W111" s="231">
        <v>0.35546671135215629</v>
      </c>
      <c r="DA111" s="73" t="s">
        <v>746</v>
      </c>
    </row>
    <row r="112" spans="1:105" ht="12" customHeight="1" x14ac:dyDescent="0.25">
      <c r="A112" s="64" t="s">
        <v>79</v>
      </c>
      <c r="B112" s="231">
        <v>2.5620728952066019</v>
      </c>
      <c r="C112" s="231">
        <v>3.3879989343204509</v>
      </c>
      <c r="D112" s="231">
        <v>3.3723520197103589</v>
      </c>
      <c r="E112" s="231">
        <v>3.2693289532351288</v>
      </c>
      <c r="F112" s="231">
        <v>3.7037518466543848</v>
      </c>
      <c r="G112" s="231">
        <v>4.4429084476868947</v>
      </c>
      <c r="H112" s="231">
        <v>5.6421200564451928</v>
      </c>
      <c r="I112" s="231">
        <v>7.7994778907259192</v>
      </c>
      <c r="J112" s="231">
        <v>6.9937214141997561</v>
      </c>
      <c r="K112" s="231">
        <v>7.2638663223676936</v>
      </c>
      <c r="L112" s="231">
        <v>9.6177294642767386</v>
      </c>
      <c r="M112" s="231">
        <v>8.0698955909239487</v>
      </c>
      <c r="N112" s="231">
        <v>9.2840503916793047</v>
      </c>
      <c r="O112" s="231">
        <v>7.3183537502780789</v>
      </c>
      <c r="P112" s="231">
        <v>5.7455289813119874</v>
      </c>
      <c r="Q112" s="231">
        <v>6.1126668870750054</v>
      </c>
      <c r="R112" s="231">
        <v>7.1496909303410989</v>
      </c>
      <c r="S112" s="231">
        <v>6.270031842593375</v>
      </c>
      <c r="T112" s="231">
        <v>6.0141284401847406</v>
      </c>
      <c r="U112" s="231">
        <v>6.1360955510425139</v>
      </c>
      <c r="V112" s="231">
        <v>5.5604603679752831</v>
      </c>
      <c r="W112" s="231">
        <v>5.7888589869848968</v>
      </c>
      <c r="DA112" s="73" t="s">
        <v>747</v>
      </c>
    </row>
    <row r="113" spans="1:105" ht="12" customHeight="1" x14ac:dyDescent="0.25">
      <c r="A113" s="61" t="s">
        <v>547</v>
      </c>
      <c r="B113" s="265">
        <v>14.21408963512822</v>
      </c>
      <c r="C113" s="265">
        <v>14.181628406736291</v>
      </c>
      <c r="D113" s="265">
        <v>15.45051586549549</v>
      </c>
      <c r="E113" s="265">
        <v>14.790506672357919</v>
      </c>
      <c r="F113" s="265">
        <v>15.28603589863908</v>
      </c>
      <c r="G113" s="265">
        <v>16.875438934455332</v>
      </c>
      <c r="H113" s="265">
        <v>18.193665750060109</v>
      </c>
      <c r="I113" s="265">
        <v>19.44538469802913</v>
      </c>
      <c r="J113" s="265">
        <v>18.051816818840219</v>
      </c>
      <c r="K113" s="265">
        <v>11.533775613133409</v>
      </c>
      <c r="L113" s="265">
        <v>13.44712172752055</v>
      </c>
      <c r="M113" s="265">
        <v>13.531005011449579</v>
      </c>
      <c r="N113" s="265">
        <v>14.263834545550029</v>
      </c>
      <c r="O113" s="265">
        <v>13.87684963911896</v>
      </c>
      <c r="P113" s="265">
        <v>12.928919446605351</v>
      </c>
      <c r="Q113" s="265">
        <v>13.004646145132391</v>
      </c>
      <c r="R113" s="265">
        <v>13.864217193401659</v>
      </c>
      <c r="S113" s="265">
        <v>14.93455685494313</v>
      </c>
      <c r="T113" s="265">
        <v>15.58136960648986</v>
      </c>
      <c r="U113" s="265">
        <v>14.79260299318573</v>
      </c>
      <c r="V113" s="265">
        <v>12.868406893929119</v>
      </c>
      <c r="W113" s="265">
        <v>13.789020902052609</v>
      </c>
      <c r="DA113" s="74" t="s">
        <v>748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v>1965.2758370901561</v>
      </c>
      <c r="C115" s="225">
        <v>2043.159478921712</v>
      </c>
      <c r="D115" s="225">
        <v>1989.715548708004</v>
      </c>
      <c r="E115" s="225">
        <v>1915.406228900237</v>
      </c>
      <c r="F115" s="225">
        <v>1959.746732435668</v>
      </c>
      <c r="G115" s="225">
        <v>1892.341332846878</v>
      </c>
      <c r="H115" s="225">
        <v>1814.086825898582</v>
      </c>
      <c r="I115" s="225">
        <v>1869.3094529260111</v>
      </c>
      <c r="J115" s="225">
        <v>1757.6529990995029</v>
      </c>
      <c r="K115" s="225">
        <v>1626.8179835251219</v>
      </c>
      <c r="L115" s="225">
        <v>1732.8799446911651</v>
      </c>
      <c r="M115" s="225">
        <v>1742.4274454339479</v>
      </c>
      <c r="N115" s="225">
        <v>1719.027858822699</v>
      </c>
      <c r="O115" s="225">
        <v>1708.6765610906541</v>
      </c>
      <c r="P115" s="225">
        <v>1774.73147592033</v>
      </c>
      <c r="Q115" s="225">
        <v>1897.8880097818969</v>
      </c>
      <c r="R115" s="225">
        <v>1953.0530206956171</v>
      </c>
      <c r="S115" s="225">
        <v>1927.6618636659721</v>
      </c>
      <c r="T115" s="225">
        <v>1939.53704965052</v>
      </c>
      <c r="U115" s="225">
        <v>1927.9715620883319</v>
      </c>
      <c r="V115" s="225">
        <v>1878.3765985557791</v>
      </c>
      <c r="W115" s="225">
        <v>2017.972309084073</v>
      </c>
      <c r="DA115" s="89" t="s">
        <v>749</v>
      </c>
    </row>
    <row r="116" spans="1:105" ht="12" customHeight="1" x14ac:dyDescent="0.25">
      <c r="A116" s="55" t="s">
        <v>92</v>
      </c>
      <c r="B116" s="261">
        <v>3.5329752869408209</v>
      </c>
      <c r="C116" s="261">
        <v>3.656300457410846</v>
      </c>
      <c r="D116" s="261">
        <v>3.549905224601174</v>
      </c>
      <c r="E116" s="261">
        <v>3.3824857796939849</v>
      </c>
      <c r="F116" s="261">
        <v>3.45217918916279</v>
      </c>
      <c r="G116" s="261">
        <v>3.3389426863148448</v>
      </c>
      <c r="H116" s="261">
        <v>3.1715208328959261</v>
      </c>
      <c r="I116" s="261">
        <v>3.2604174047539982</v>
      </c>
      <c r="J116" s="261">
        <v>3.066022119552235</v>
      </c>
      <c r="K116" s="261">
        <v>2.8562189975816401</v>
      </c>
      <c r="L116" s="261">
        <v>3.0075686566709789</v>
      </c>
      <c r="M116" s="261">
        <v>3.008384408730727</v>
      </c>
      <c r="N116" s="261">
        <v>2.9548972991203559</v>
      </c>
      <c r="O116" s="261">
        <v>2.946019314466203</v>
      </c>
      <c r="P116" s="261">
        <v>3.0513791702163982</v>
      </c>
      <c r="Q116" s="261">
        <v>3.2526922221066821</v>
      </c>
      <c r="R116" s="261">
        <v>3.3730105857479131</v>
      </c>
      <c r="S116" s="261">
        <v>3.30489756869911</v>
      </c>
      <c r="T116" s="261">
        <v>3.3416246920426671</v>
      </c>
      <c r="U116" s="261">
        <v>3.333925760602741</v>
      </c>
      <c r="V116" s="261">
        <v>3.242134430835903</v>
      </c>
      <c r="W116" s="261">
        <v>3.4785005102061222</v>
      </c>
      <c r="DA116" s="67" t="s">
        <v>750</v>
      </c>
    </row>
    <row r="117" spans="1:105" ht="12" customHeight="1" x14ac:dyDescent="0.25">
      <c r="A117" s="202" t="s">
        <v>93</v>
      </c>
      <c r="B117" s="226">
        <v>0.45862921344314223</v>
      </c>
      <c r="C117" s="226">
        <v>0.47456560248742691</v>
      </c>
      <c r="D117" s="226">
        <v>0.46074588565593683</v>
      </c>
      <c r="E117" s="226">
        <v>0.43929579716140987</v>
      </c>
      <c r="F117" s="226">
        <v>0.44848802248306252</v>
      </c>
      <c r="G117" s="226">
        <v>0.43372446073365389</v>
      </c>
      <c r="H117" s="226">
        <v>0.41244294847535978</v>
      </c>
      <c r="I117" s="226">
        <v>0.42398549824887283</v>
      </c>
      <c r="J117" s="226">
        <v>0.3990673343430855</v>
      </c>
      <c r="K117" s="226">
        <v>0.37134160417842982</v>
      </c>
      <c r="L117" s="226">
        <v>0.39172172662107541</v>
      </c>
      <c r="M117" s="226">
        <v>0.39263972197715691</v>
      </c>
      <c r="N117" s="226">
        <v>0.386123369653596</v>
      </c>
      <c r="O117" s="226">
        <v>0.3842207284637103</v>
      </c>
      <c r="P117" s="226">
        <v>0.39785109446571748</v>
      </c>
      <c r="Q117" s="226">
        <v>0.42581315330586289</v>
      </c>
      <c r="R117" s="226">
        <v>0.43996247588452059</v>
      </c>
      <c r="S117" s="226">
        <v>0.43447504107366242</v>
      </c>
      <c r="T117" s="226">
        <v>0.43934392483852591</v>
      </c>
      <c r="U117" s="226">
        <v>0.43742433126997721</v>
      </c>
      <c r="V117" s="226">
        <v>0.42485281555403842</v>
      </c>
      <c r="W117" s="226">
        <v>0.45805733127584242</v>
      </c>
      <c r="DA117" s="174" t="s">
        <v>751</v>
      </c>
    </row>
    <row r="118" spans="1:105" ht="12" customHeight="1" x14ac:dyDescent="0.25">
      <c r="A118" s="202" t="s">
        <v>94</v>
      </c>
      <c r="B118" s="226">
        <v>63.828268252041021</v>
      </c>
      <c r="C118" s="226">
        <v>66.065266126402349</v>
      </c>
      <c r="D118" s="226">
        <v>64.139551944701523</v>
      </c>
      <c r="E118" s="226">
        <v>61.098989654056517</v>
      </c>
      <c r="F118" s="226">
        <v>62.352642420228477</v>
      </c>
      <c r="G118" s="226">
        <v>60.311080940427672</v>
      </c>
      <c r="H118" s="226">
        <v>57.275937623478782</v>
      </c>
      <c r="I118" s="226">
        <v>58.880573536013628</v>
      </c>
      <c r="J118" s="226">
        <v>55.361910498605752</v>
      </c>
      <c r="K118" s="226">
        <v>51.598055233600022</v>
      </c>
      <c r="L118" s="226">
        <v>54.293775958218077</v>
      </c>
      <c r="M118" s="226">
        <v>54.313143539008031</v>
      </c>
      <c r="N118" s="226">
        <v>53.327507918259009</v>
      </c>
      <c r="O118" s="226">
        <v>53.179045088871902</v>
      </c>
      <c r="P118" s="226">
        <v>55.068353035864867</v>
      </c>
      <c r="Q118" s="226">
        <v>58.678454837551989</v>
      </c>
      <c r="R118" s="226">
        <v>60.795857181132959</v>
      </c>
      <c r="S118" s="226">
        <v>59.51860408609776</v>
      </c>
      <c r="T118" s="226">
        <v>60.129107460411902</v>
      </c>
      <c r="U118" s="226">
        <v>59.948529363007232</v>
      </c>
      <c r="V118" s="226">
        <v>58.365909200185747</v>
      </c>
      <c r="W118" s="226">
        <v>62.617658410059008</v>
      </c>
      <c r="DA118" s="174" t="s">
        <v>752</v>
      </c>
    </row>
    <row r="119" spans="1:105" ht="12" customHeight="1" x14ac:dyDescent="0.25">
      <c r="A119" s="202" t="s">
        <v>95</v>
      </c>
      <c r="B119" s="226">
        <v>1.1693838605000531</v>
      </c>
      <c r="C119" s="226">
        <v>1.2100174607958749</v>
      </c>
      <c r="D119" s="226">
        <v>1.1747808178919039</v>
      </c>
      <c r="E119" s="226">
        <v>1.120088734272797</v>
      </c>
      <c r="F119" s="226">
        <v>1.1435439292980429</v>
      </c>
      <c r="G119" s="226">
        <v>1.1059056057996359</v>
      </c>
      <c r="H119" s="226">
        <v>1.0516675231244541</v>
      </c>
      <c r="I119" s="226">
        <v>1.0810514991317079</v>
      </c>
      <c r="J119" s="226">
        <v>1.017516735425831</v>
      </c>
      <c r="K119" s="226">
        <v>0.94682341623728428</v>
      </c>
      <c r="L119" s="226">
        <v>0.99878736785851996</v>
      </c>
      <c r="M119" s="226">
        <v>1.0014354710035489</v>
      </c>
      <c r="N119" s="226">
        <v>0.98451303013384694</v>
      </c>
      <c r="O119" s="226">
        <v>0.97981712532632725</v>
      </c>
      <c r="P119" s="226">
        <v>1.014415643647544</v>
      </c>
      <c r="Q119" s="226">
        <v>1.0858531921439369</v>
      </c>
      <c r="R119" s="226">
        <v>1.1217885896594431</v>
      </c>
      <c r="S119" s="226">
        <v>1.107941188060555</v>
      </c>
      <c r="T119" s="226">
        <v>1.1203990532534569</v>
      </c>
      <c r="U119" s="226">
        <v>1.1156668066723441</v>
      </c>
      <c r="V119" s="226">
        <v>1.083262930128392</v>
      </c>
      <c r="W119" s="226">
        <v>1.1686989500868159</v>
      </c>
      <c r="DA119" s="174" t="s">
        <v>753</v>
      </c>
    </row>
    <row r="120" spans="1:105" ht="12" customHeight="1" x14ac:dyDescent="0.25">
      <c r="A120" s="56" t="s">
        <v>96</v>
      </c>
      <c r="B120" s="262">
        <v>9.1670945769657752</v>
      </c>
      <c r="C120" s="262">
        <v>9.5591757814685288</v>
      </c>
      <c r="D120" s="262">
        <v>9.2582348693971248</v>
      </c>
      <c r="E120" s="262">
        <v>8.8567604875564996</v>
      </c>
      <c r="F120" s="262">
        <v>9.1470502540316758</v>
      </c>
      <c r="G120" s="262">
        <v>8.883603342947433</v>
      </c>
      <c r="H120" s="262">
        <v>8.5847217083761969</v>
      </c>
      <c r="I120" s="262">
        <v>8.6730561757893287</v>
      </c>
      <c r="J120" s="262">
        <v>8.1108961678970264</v>
      </c>
      <c r="K120" s="262">
        <v>7.5199084500044213</v>
      </c>
      <c r="L120" s="262">
        <v>8.0171707544838373</v>
      </c>
      <c r="M120" s="262">
        <v>8.1157070342418685</v>
      </c>
      <c r="N120" s="262">
        <v>8.0390060535786301</v>
      </c>
      <c r="O120" s="262">
        <v>8.0386817910625172</v>
      </c>
      <c r="P120" s="262">
        <v>10.533509640495099</v>
      </c>
      <c r="Q120" s="262">
        <v>11.76421274887025</v>
      </c>
      <c r="R120" s="262">
        <v>12.610922157345559</v>
      </c>
      <c r="S120" s="262">
        <v>12.724330628104489</v>
      </c>
      <c r="T120" s="262">
        <v>13.635341860448079</v>
      </c>
      <c r="U120" s="262">
        <v>14.32952297307056</v>
      </c>
      <c r="V120" s="262">
        <v>14.58705085876614</v>
      </c>
      <c r="W120" s="262">
        <v>15.72152817809644</v>
      </c>
      <c r="DA120" s="68" t="s">
        <v>754</v>
      </c>
    </row>
    <row r="121" spans="1:105" ht="12" customHeight="1" x14ac:dyDescent="0.25">
      <c r="A121" s="37" t="s">
        <v>160</v>
      </c>
      <c r="B121" s="228">
        <v>0.2168569803455864</v>
      </c>
      <c r="C121" s="228">
        <v>0.17885616402554219</v>
      </c>
      <c r="D121" s="228">
        <v>0.14561162522749271</v>
      </c>
      <c r="E121" s="228">
        <v>0.14831561432326959</v>
      </c>
      <c r="F121" s="228">
        <v>0.1128229440759887</v>
      </c>
      <c r="G121" s="228">
        <v>0.1143867241416338</v>
      </c>
      <c r="H121" s="228">
        <v>9.8452112102166089E-2</v>
      </c>
      <c r="I121" s="228">
        <v>0.1157204376935478</v>
      </c>
      <c r="J121" s="228">
        <v>0.1114612403741977</v>
      </c>
      <c r="K121" s="228">
        <v>9.9822596654283072E-2</v>
      </c>
      <c r="L121" s="228">
        <v>0.1153964304734633</v>
      </c>
      <c r="M121" s="228">
        <v>8.8403884257035603E-2</v>
      </c>
      <c r="N121" s="228">
        <v>8.1624844257394108E-2</v>
      </c>
      <c r="O121" s="228">
        <v>7.6295451963038469E-2</v>
      </c>
      <c r="P121" s="228">
        <v>5.5321776250339662E-2</v>
      </c>
      <c r="Q121" s="228">
        <v>5.7615233736962673E-2</v>
      </c>
      <c r="R121" s="228">
        <v>6.8900594897306891E-2</v>
      </c>
      <c r="S121" s="228">
        <v>7.2689394332104612E-2</v>
      </c>
      <c r="T121" s="228">
        <v>7.2060270730456233E-2</v>
      </c>
      <c r="U121" s="228">
        <v>7.6138959175323678E-2</v>
      </c>
      <c r="V121" s="228">
        <v>7.4860227348136063E-2</v>
      </c>
      <c r="W121" s="228">
        <v>8.7674100051323645E-2</v>
      </c>
      <c r="DA121" s="69" t="s">
        <v>755</v>
      </c>
    </row>
    <row r="122" spans="1:105" ht="12" customHeight="1" x14ac:dyDescent="0.25">
      <c r="A122" s="37" t="s">
        <v>162</v>
      </c>
      <c r="B122" s="228">
        <v>2.7162627283406091</v>
      </c>
      <c r="C122" s="228">
        <v>2.829246159227623</v>
      </c>
      <c r="D122" s="228">
        <v>2.748436723331638</v>
      </c>
      <c r="E122" s="228">
        <v>2.5135846183543689</v>
      </c>
      <c r="F122" s="228">
        <v>2.5974412917043108</v>
      </c>
      <c r="G122" s="228">
        <v>2.4887580614345821</v>
      </c>
      <c r="H122" s="228">
        <v>2.3087621765416748</v>
      </c>
      <c r="I122" s="228">
        <v>2.331889692212985</v>
      </c>
      <c r="J122" s="228">
        <v>2.2730277084298822</v>
      </c>
      <c r="K122" s="228">
        <v>2.4425795131278578</v>
      </c>
      <c r="L122" s="228">
        <v>2.4606737224836359</v>
      </c>
      <c r="M122" s="228">
        <v>2.4514520087771539</v>
      </c>
      <c r="N122" s="228">
        <v>2.3258972236910971</v>
      </c>
      <c r="O122" s="228">
        <v>2.3933800867967658</v>
      </c>
      <c r="P122" s="228">
        <v>2.3794926098012978</v>
      </c>
      <c r="Q122" s="228">
        <v>2.5728923003681361</v>
      </c>
      <c r="R122" s="228">
        <v>2.723375452907046</v>
      </c>
      <c r="S122" s="228">
        <v>2.6861198565175139</v>
      </c>
      <c r="T122" s="228">
        <v>2.7056412892829309</v>
      </c>
      <c r="U122" s="228">
        <v>2.725844288390459</v>
      </c>
      <c r="V122" s="228">
        <v>2.546461744763922</v>
      </c>
      <c r="W122" s="228">
        <v>2.9392895114739508</v>
      </c>
      <c r="DA122" s="69" t="s">
        <v>756</v>
      </c>
    </row>
    <row r="123" spans="1:105" ht="12" customHeight="1" x14ac:dyDescent="0.25">
      <c r="A123" s="37" t="s">
        <v>97</v>
      </c>
      <c r="B123" s="228">
        <v>2.853217069448132E-3</v>
      </c>
      <c r="C123" s="228">
        <v>3.6748570107281459E-3</v>
      </c>
      <c r="D123" s="228">
        <v>4.8255176699429766E-3</v>
      </c>
      <c r="E123" s="228">
        <v>5.198403212969137E-3</v>
      </c>
      <c r="F123" s="228">
        <v>5.7242612376978124E-3</v>
      </c>
      <c r="G123" s="228">
        <v>6.6954098321480485E-2</v>
      </c>
      <c r="H123" s="228">
        <v>7.0663814403367969E-2</v>
      </c>
      <c r="I123" s="228">
        <v>6.4872431999086058E-2</v>
      </c>
      <c r="J123" s="228">
        <v>6.2459394594454022E-2</v>
      </c>
      <c r="K123" s="228">
        <v>6.6486783887208897E-2</v>
      </c>
      <c r="L123" s="228">
        <v>7.4723773696790757E-2</v>
      </c>
      <c r="M123" s="228">
        <v>7.4593973067493408E-2</v>
      </c>
      <c r="N123" s="228">
        <v>7.5872060408359171E-2</v>
      </c>
      <c r="O123" s="228">
        <v>7.8136897235914771E-2</v>
      </c>
      <c r="P123" s="228">
        <v>8.4423291858795449E-2</v>
      </c>
      <c r="Q123" s="228">
        <v>8.3660558370056093E-2</v>
      </c>
      <c r="R123" s="228">
        <v>8.9146050147364042E-2</v>
      </c>
      <c r="S123" s="228">
        <v>7.8107112735851997E-2</v>
      </c>
      <c r="T123" s="228">
        <v>0.13450020873533661</v>
      </c>
      <c r="U123" s="228">
        <v>8.4935850075600478E-2</v>
      </c>
      <c r="V123" s="228">
        <v>8.4610955558542034E-2</v>
      </c>
      <c r="W123" s="228">
        <v>8.3751590300608678E-2</v>
      </c>
      <c r="DA123" s="69" t="s">
        <v>757</v>
      </c>
    </row>
    <row r="124" spans="1:105" ht="12" customHeight="1" x14ac:dyDescent="0.25">
      <c r="A124" s="37" t="s">
        <v>78</v>
      </c>
      <c r="B124" s="228">
        <v>8.2213565359243407E-4</v>
      </c>
      <c r="C124" s="228">
        <v>1.71912342187959E-3</v>
      </c>
      <c r="D124" s="228">
        <v>3.1527761791615028E-3</v>
      </c>
      <c r="E124" s="228">
        <v>5.8439774257147449E-3</v>
      </c>
      <c r="F124" s="228">
        <v>7.2885016654496036E-3</v>
      </c>
      <c r="G124" s="228">
        <v>5.4269913316249183E-2</v>
      </c>
      <c r="H124" s="228">
        <v>5.845863076602896E-2</v>
      </c>
      <c r="I124" s="228">
        <v>5.8374702562642648E-2</v>
      </c>
      <c r="J124" s="228">
        <v>3.1624085423476299E-2</v>
      </c>
      <c r="K124" s="228">
        <v>4.6498304328591963E-2</v>
      </c>
      <c r="L124" s="228">
        <v>9.9287966464194244E-2</v>
      </c>
      <c r="M124" s="228">
        <v>0.13404953371320991</v>
      </c>
      <c r="N124" s="228">
        <v>0.16622412741644629</v>
      </c>
      <c r="O124" s="228">
        <v>0.21648245452025811</v>
      </c>
      <c r="P124" s="228">
        <v>3.065873389336069</v>
      </c>
      <c r="Q124" s="228">
        <v>3.8435057172903928</v>
      </c>
      <c r="R124" s="228">
        <v>4.5767803295965921</v>
      </c>
      <c r="S124" s="228">
        <v>4.7153317239111141</v>
      </c>
      <c r="T124" s="228">
        <v>5.6878486389698484</v>
      </c>
      <c r="U124" s="228">
        <v>6.5489903039080266</v>
      </c>
      <c r="V124" s="228">
        <v>7.0359056789174934</v>
      </c>
      <c r="W124" s="228">
        <v>7.5033904479142253</v>
      </c>
      <c r="DA124" s="69" t="s">
        <v>758</v>
      </c>
    </row>
    <row r="125" spans="1:105" ht="12" customHeight="1" x14ac:dyDescent="0.25">
      <c r="A125" s="37" t="s">
        <v>38</v>
      </c>
      <c r="B125" s="228">
        <v>6.2302995155565384</v>
      </c>
      <c r="C125" s="228">
        <v>6.5456794777827563</v>
      </c>
      <c r="D125" s="228">
        <v>6.3562082269888904</v>
      </c>
      <c r="E125" s="228">
        <v>6.1838178742401766</v>
      </c>
      <c r="F125" s="228">
        <v>6.4237732553482303</v>
      </c>
      <c r="G125" s="228">
        <v>6.1592345457334874</v>
      </c>
      <c r="H125" s="228">
        <v>6.0483849745629596</v>
      </c>
      <c r="I125" s="228">
        <v>6.1021989113210662</v>
      </c>
      <c r="J125" s="228">
        <v>5.6323237390750176</v>
      </c>
      <c r="K125" s="228">
        <v>4.8645212520064796</v>
      </c>
      <c r="L125" s="228">
        <v>5.2670888613657523</v>
      </c>
      <c r="M125" s="228">
        <v>5.3672076344269746</v>
      </c>
      <c r="N125" s="228">
        <v>5.3893877978053331</v>
      </c>
      <c r="O125" s="228">
        <v>5.2743869005465402</v>
      </c>
      <c r="P125" s="228">
        <v>4.948398573248598</v>
      </c>
      <c r="Q125" s="228">
        <v>5.2065389391046981</v>
      </c>
      <c r="R125" s="228">
        <v>5.1527197297972558</v>
      </c>
      <c r="S125" s="228">
        <v>5.172082540607903</v>
      </c>
      <c r="T125" s="228">
        <v>5.0352914527295036</v>
      </c>
      <c r="U125" s="228">
        <v>4.8936135715211471</v>
      </c>
      <c r="V125" s="228">
        <v>4.845212252178051</v>
      </c>
      <c r="W125" s="228">
        <v>5.1074225283563326</v>
      </c>
      <c r="DA125" s="69" t="s">
        <v>759</v>
      </c>
    </row>
    <row r="126" spans="1:105" ht="12" customHeight="1" x14ac:dyDescent="0.25">
      <c r="A126" s="57" t="s">
        <v>604</v>
      </c>
      <c r="B126" s="296">
        <v>928.60948021041258</v>
      </c>
      <c r="C126" s="296">
        <v>963.41775016230349</v>
      </c>
      <c r="D126" s="296">
        <v>935.93399790737396</v>
      </c>
      <c r="E126" s="296">
        <v>895.98811095898964</v>
      </c>
      <c r="F126" s="296">
        <v>922.13054143177317</v>
      </c>
      <c r="G126" s="296">
        <v>888.37484997716228</v>
      </c>
      <c r="H126" s="296">
        <v>857.35748940713984</v>
      </c>
      <c r="I126" s="296">
        <v>869.5053565850327</v>
      </c>
      <c r="J126" s="296">
        <v>817.79095153806281</v>
      </c>
      <c r="K126" s="296">
        <v>753.71184247387555</v>
      </c>
      <c r="L126" s="296">
        <v>799.24681664656862</v>
      </c>
      <c r="M126" s="296">
        <v>809.20273074617216</v>
      </c>
      <c r="N126" s="296">
        <v>801.08795567861773</v>
      </c>
      <c r="O126" s="296">
        <v>797.44844085297666</v>
      </c>
      <c r="P126" s="296">
        <v>831.74280173424199</v>
      </c>
      <c r="Q126" s="296">
        <v>888.3423312082258</v>
      </c>
      <c r="R126" s="296">
        <v>911.69913675422276</v>
      </c>
      <c r="S126" s="296">
        <v>902.70412202026068</v>
      </c>
      <c r="T126" s="296">
        <v>905.98100580563107</v>
      </c>
      <c r="U126" s="296">
        <v>899.67484477436756</v>
      </c>
      <c r="V126" s="296">
        <v>873.64558017331228</v>
      </c>
      <c r="W126" s="296">
        <v>942.09164453055064</v>
      </c>
      <c r="DA126" s="70" t="s">
        <v>760</v>
      </c>
    </row>
    <row r="127" spans="1:105" ht="12" customHeight="1" x14ac:dyDescent="0.25">
      <c r="A127" s="60" t="s">
        <v>606</v>
      </c>
      <c r="B127" s="264">
        <v>408.4547707930015</v>
      </c>
      <c r="C127" s="264">
        <v>406.90981129392941</v>
      </c>
      <c r="D127" s="264">
        <v>391.43524194127298</v>
      </c>
      <c r="E127" s="264">
        <v>349.48975224991358</v>
      </c>
      <c r="F127" s="264">
        <v>351.84593880534288</v>
      </c>
      <c r="G127" s="264">
        <v>342.39622739576691</v>
      </c>
      <c r="H127" s="264">
        <v>308.63792587087858</v>
      </c>
      <c r="I127" s="264">
        <v>318.15078981126737</v>
      </c>
      <c r="J127" s="264">
        <v>303.0472959780522</v>
      </c>
      <c r="K127" s="264">
        <v>299.82665361137839</v>
      </c>
      <c r="L127" s="264">
        <v>307.2928421818533</v>
      </c>
      <c r="M127" s="264">
        <v>299.00358189896929</v>
      </c>
      <c r="N127" s="264">
        <v>281.75497348237838</v>
      </c>
      <c r="O127" s="264">
        <v>286.10575856063832</v>
      </c>
      <c r="P127" s="264">
        <v>283.76205073845</v>
      </c>
      <c r="Q127" s="264">
        <v>308.3447759644381</v>
      </c>
      <c r="R127" s="264">
        <v>334.07148467112768</v>
      </c>
      <c r="S127" s="264">
        <v>327.29325239526122</v>
      </c>
      <c r="T127" s="264">
        <v>348.77792186157041</v>
      </c>
      <c r="U127" s="264">
        <v>356.55123661951279</v>
      </c>
      <c r="V127" s="264">
        <v>332.16231947761582</v>
      </c>
      <c r="W127" s="264">
        <v>381.76158492975281</v>
      </c>
      <c r="DA127" s="72" t="s">
        <v>761</v>
      </c>
    </row>
    <row r="128" spans="1:105" ht="12" customHeight="1" x14ac:dyDescent="0.25">
      <c r="A128" s="59" t="s">
        <v>30</v>
      </c>
      <c r="B128" s="232">
        <v>77.118919961426812</v>
      </c>
      <c r="C128" s="232">
        <v>77.845554086679826</v>
      </c>
      <c r="D128" s="232">
        <v>81.447389397985717</v>
      </c>
      <c r="E128" s="232">
        <v>63.753566702761987</v>
      </c>
      <c r="F128" s="232">
        <v>55.772577350699038</v>
      </c>
      <c r="G128" s="232">
        <v>60.28969256744319</v>
      </c>
      <c r="H128" s="232">
        <v>40.590496823610522</v>
      </c>
      <c r="I128" s="232">
        <v>51.546805217626407</v>
      </c>
      <c r="J128" s="232">
        <v>45.239169932804337</v>
      </c>
      <c r="K128" s="232">
        <v>26.72698335155895</v>
      </c>
      <c r="L128" s="232">
        <v>27.04625703770639</v>
      </c>
      <c r="M128" s="232">
        <v>29.455017341169039</v>
      </c>
      <c r="N128" s="232">
        <v>27.975751172685762</v>
      </c>
      <c r="O128" s="232">
        <v>25.452736637746</v>
      </c>
      <c r="P128" s="232">
        <v>23.14172440532181</v>
      </c>
      <c r="Q128" s="232">
        <v>24.26080347437977</v>
      </c>
      <c r="R128" s="232">
        <v>27.643491395004009</v>
      </c>
      <c r="S128" s="232">
        <v>17.684309807906821</v>
      </c>
      <c r="T128" s="232">
        <v>26.910265829061309</v>
      </c>
      <c r="U128" s="232">
        <v>30.02594620779821</v>
      </c>
      <c r="V128" s="232">
        <v>25.331713884006749</v>
      </c>
      <c r="W128" s="232">
        <v>25.626074786519041</v>
      </c>
      <c r="DA128" s="71" t="s">
        <v>762</v>
      </c>
    </row>
    <row r="129" spans="1:105" ht="12" customHeight="1" x14ac:dyDescent="0.25">
      <c r="A129" s="59" t="s">
        <v>33</v>
      </c>
      <c r="B129" s="232">
        <v>36.673716673430938</v>
      </c>
      <c r="C129" s="232">
        <v>13.395356572488231</v>
      </c>
      <c r="D129" s="232">
        <v>11.394987939253481</v>
      </c>
      <c r="E129" s="232">
        <v>9.3587256452883612</v>
      </c>
      <c r="F129" s="232">
        <v>8.6586384290430303</v>
      </c>
      <c r="G129" s="232">
        <v>9.3295688580348308</v>
      </c>
      <c r="H129" s="232">
        <v>9.8300496942225521</v>
      </c>
      <c r="I129" s="232">
        <v>10.797832990410191</v>
      </c>
      <c r="J129" s="232">
        <v>10.23690371196888</v>
      </c>
      <c r="K129" s="232">
        <v>9.1556902042319699</v>
      </c>
      <c r="L129" s="232">
        <v>10.669018199572619</v>
      </c>
      <c r="M129" s="232">
        <v>9.6420169375503839</v>
      </c>
      <c r="N129" s="232">
        <v>8.802713805816186</v>
      </c>
      <c r="O129" s="232">
        <v>8.1876292420803924</v>
      </c>
      <c r="P129" s="232">
        <v>8.4222967337550081</v>
      </c>
      <c r="Q129" s="232">
        <v>9.5779124762505532</v>
      </c>
      <c r="R129" s="232">
        <v>10.21165082551229</v>
      </c>
      <c r="S129" s="232">
        <v>10.391284737056131</v>
      </c>
      <c r="T129" s="232">
        <v>11.52002573758543</v>
      </c>
      <c r="U129" s="232">
        <v>8.8221110429120841</v>
      </c>
      <c r="V129" s="232">
        <v>8.9566624467492755</v>
      </c>
      <c r="W129" s="232">
        <v>10.04664784274981</v>
      </c>
      <c r="DA129" s="71" t="s">
        <v>763</v>
      </c>
    </row>
    <row r="130" spans="1:105" ht="12" customHeight="1" x14ac:dyDescent="0.25">
      <c r="A130" s="59" t="s">
        <v>160</v>
      </c>
      <c r="B130" s="232">
        <v>17.826362072927569</v>
      </c>
      <c r="C130" s="232">
        <v>14.84858835269381</v>
      </c>
      <c r="D130" s="232">
        <v>12.23333803086572</v>
      </c>
      <c r="E130" s="232">
        <v>12.26307892101906</v>
      </c>
      <c r="F130" s="232">
        <v>10.671598688501691</v>
      </c>
      <c r="G130" s="232">
        <v>10.712846279532579</v>
      </c>
      <c r="H130" s="232">
        <v>9.464019377571482</v>
      </c>
      <c r="I130" s="232">
        <v>11.11007413290457</v>
      </c>
      <c r="J130" s="232">
        <v>10.600374547926711</v>
      </c>
      <c r="K130" s="232">
        <v>9.7332829134530741</v>
      </c>
      <c r="L130" s="232">
        <v>11.139631589136799</v>
      </c>
      <c r="M130" s="232">
        <v>8.5510762061124375</v>
      </c>
      <c r="N130" s="232">
        <v>7.8365185916122844</v>
      </c>
      <c r="O130" s="232">
        <v>7.4727592344258209</v>
      </c>
      <c r="P130" s="232">
        <v>5.4107110232585613</v>
      </c>
      <c r="Q130" s="232">
        <v>5.6434980759626896</v>
      </c>
      <c r="R130" s="232">
        <v>6.7939250249794707</v>
      </c>
      <c r="S130" s="232">
        <v>7.2059838594799732</v>
      </c>
      <c r="T130" s="232">
        <v>7.5500774653442067</v>
      </c>
      <c r="U130" s="232">
        <v>8.1128211793689644</v>
      </c>
      <c r="V130" s="232">
        <v>7.9527097531605184</v>
      </c>
      <c r="W130" s="232">
        <v>9.5566982838168233</v>
      </c>
      <c r="DA130" s="71" t="s">
        <v>764</v>
      </c>
    </row>
    <row r="131" spans="1:105" ht="12" customHeight="1" x14ac:dyDescent="0.25">
      <c r="A131" s="59" t="s">
        <v>70</v>
      </c>
      <c r="B131" s="232">
        <v>40.935701688371807</v>
      </c>
      <c r="C131" s="232">
        <v>46.425432883116478</v>
      </c>
      <c r="D131" s="232">
        <v>41.068742245725502</v>
      </c>
      <c r="E131" s="232">
        <v>34.024048802624428</v>
      </c>
      <c r="F131" s="232">
        <v>36.392959348693573</v>
      </c>
      <c r="G131" s="232">
        <v>32.46968947558814</v>
      </c>
      <c r="H131" s="232">
        <v>33.738595286090117</v>
      </c>
      <c r="I131" s="232">
        <v>27.374640427482259</v>
      </c>
      <c r="J131" s="232">
        <v>25.623121603639159</v>
      </c>
      <c r="K131" s="232">
        <v>20.904516121473691</v>
      </c>
      <c r="L131" s="232">
        <v>18.298309791900319</v>
      </c>
      <c r="M131" s="232">
        <v>15.913490659298169</v>
      </c>
      <c r="N131" s="232">
        <v>10.2273589384543</v>
      </c>
      <c r="O131" s="232">
        <v>10.298365496259841</v>
      </c>
      <c r="P131" s="232">
        <v>9.1806670481368293</v>
      </c>
      <c r="Q131" s="232">
        <v>9.3295208780879424</v>
      </c>
      <c r="R131" s="232">
        <v>12.28616965609381</v>
      </c>
      <c r="S131" s="232">
        <v>11.66705579613545</v>
      </c>
      <c r="T131" s="232">
        <v>13.528234420083701</v>
      </c>
      <c r="U131" s="232">
        <v>13.78293506310205</v>
      </c>
      <c r="V131" s="232">
        <v>10.59657878078256</v>
      </c>
      <c r="W131" s="232">
        <v>12.38005758143175</v>
      </c>
      <c r="DA131" s="71" t="s">
        <v>765</v>
      </c>
    </row>
    <row r="132" spans="1:105" ht="12" customHeight="1" x14ac:dyDescent="0.25">
      <c r="A132" s="59" t="s">
        <v>162</v>
      </c>
      <c r="B132" s="232">
        <v>235.9000703968444</v>
      </c>
      <c r="C132" s="232">
        <v>254.39487939895099</v>
      </c>
      <c r="D132" s="232">
        <v>245.29078432744259</v>
      </c>
      <c r="E132" s="232">
        <v>230.09033217821971</v>
      </c>
      <c r="F132" s="232">
        <v>240.3501649884056</v>
      </c>
      <c r="G132" s="232">
        <v>229.5944302151681</v>
      </c>
      <c r="H132" s="232">
        <v>215.0147646893839</v>
      </c>
      <c r="I132" s="232">
        <v>217.321437042844</v>
      </c>
      <c r="J132" s="232">
        <v>211.3477261817132</v>
      </c>
      <c r="K132" s="232">
        <v>233.3061810206608</v>
      </c>
      <c r="L132" s="232">
        <v>240.13962556353721</v>
      </c>
      <c r="M132" s="232">
        <v>235.44198075483931</v>
      </c>
      <c r="N132" s="232">
        <v>226.91263097380991</v>
      </c>
      <c r="O132" s="232">
        <v>234.6942679501262</v>
      </c>
      <c r="P132" s="232">
        <v>237.6066515279777</v>
      </c>
      <c r="Q132" s="232">
        <v>259.53304105975718</v>
      </c>
      <c r="R132" s="232">
        <v>277.13624776953822</v>
      </c>
      <c r="S132" s="232">
        <v>280.34461819468282</v>
      </c>
      <c r="T132" s="232">
        <v>289.26931840949572</v>
      </c>
      <c r="U132" s="232">
        <v>295.80742312633151</v>
      </c>
      <c r="V132" s="232">
        <v>279.32465461291667</v>
      </c>
      <c r="W132" s="232">
        <v>324.15210643523528</v>
      </c>
      <c r="DA132" s="71" t="s">
        <v>766</v>
      </c>
    </row>
    <row r="133" spans="1:105" ht="12" customHeight="1" x14ac:dyDescent="0.25">
      <c r="A133" s="60" t="s">
        <v>613</v>
      </c>
      <c r="B133" s="264">
        <v>520.15470941741091</v>
      </c>
      <c r="C133" s="264">
        <v>556.50793886837403</v>
      </c>
      <c r="D133" s="264">
        <v>544.49875596610093</v>
      </c>
      <c r="E133" s="264">
        <v>546.498358709076</v>
      </c>
      <c r="F133" s="264">
        <v>570.28460262643023</v>
      </c>
      <c r="G133" s="264">
        <v>545.97862258139548</v>
      </c>
      <c r="H133" s="264">
        <v>548.71956353626115</v>
      </c>
      <c r="I133" s="264">
        <v>551.35456677376521</v>
      </c>
      <c r="J133" s="264">
        <v>514.74365556001067</v>
      </c>
      <c r="K133" s="264">
        <v>453.8851888624971</v>
      </c>
      <c r="L133" s="264">
        <v>491.95397446471532</v>
      </c>
      <c r="M133" s="264">
        <v>510.19914884720282</v>
      </c>
      <c r="N133" s="264">
        <v>519.33298219623941</v>
      </c>
      <c r="O133" s="264">
        <v>511.34268229233822</v>
      </c>
      <c r="P133" s="264">
        <v>547.98075099579194</v>
      </c>
      <c r="Q133" s="264">
        <v>579.9975552437877</v>
      </c>
      <c r="R133" s="264">
        <v>577.62765208309509</v>
      </c>
      <c r="S133" s="264">
        <v>575.41086962499958</v>
      </c>
      <c r="T133" s="264">
        <v>557.20308394406061</v>
      </c>
      <c r="U133" s="264">
        <v>543.12360815485465</v>
      </c>
      <c r="V133" s="264">
        <v>541.48326069569646</v>
      </c>
      <c r="W133" s="264">
        <v>560.33005960079788</v>
      </c>
      <c r="DA133" s="72" t="s">
        <v>767</v>
      </c>
    </row>
    <row r="134" spans="1:105" ht="12" customHeight="1" x14ac:dyDescent="0.25">
      <c r="A134" s="57" t="s">
        <v>615</v>
      </c>
      <c r="B134" s="296">
        <v>633.65044401100783</v>
      </c>
      <c r="C134" s="296">
        <v>658.19311438153659</v>
      </c>
      <c r="D134" s="296">
        <v>638.22455217335664</v>
      </c>
      <c r="E134" s="296">
        <v>611.36837858628348</v>
      </c>
      <c r="F134" s="296">
        <v>630.09222790851322</v>
      </c>
      <c r="G134" s="296">
        <v>607.44474019299219</v>
      </c>
      <c r="H134" s="296">
        <v>586.86322306149884</v>
      </c>
      <c r="I134" s="296">
        <v>594.13630225982433</v>
      </c>
      <c r="J134" s="296">
        <v>557.93853879058781</v>
      </c>
      <c r="K134" s="296">
        <v>516.15622280472439</v>
      </c>
      <c r="L134" s="296">
        <v>547.78777073992092</v>
      </c>
      <c r="M134" s="296">
        <v>553.94007908812637</v>
      </c>
      <c r="N134" s="296">
        <v>548.6915859178514</v>
      </c>
      <c r="O134" s="296">
        <v>546.04790066347425</v>
      </c>
      <c r="P134" s="296">
        <v>569.54682883446708</v>
      </c>
      <c r="Q134" s="296">
        <v>608.33132473752289</v>
      </c>
      <c r="R134" s="296">
        <v>623.01320140607424</v>
      </c>
      <c r="S134" s="296">
        <v>617.27026687470754</v>
      </c>
      <c r="T134" s="296">
        <v>619.41556090097311</v>
      </c>
      <c r="U134" s="296">
        <v>614.64923049038475</v>
      </c>
      <c r="V134" s="296">
        <v>596.98518627429587</v>
      </c>
      <c r="W134" s="296">
        <v>643.54424606831856</v>
      </c>
      <c r="DA134" s="70" t="s">
        <v>768</v>
      </c>
    </row>
    <row r="135" spans="1:105" ht="12" customHeight="1" x14ac:dyDescent="0.25">
      <c r="A135" s="60" t="s">
        <v>617</v>
      </c>
      <c r="B135" s="264">
        <v>246.10499157488661</v>
      </c>
      <c r="C135" s="264">
        <v>244.28775913150969</v>
      </c>
      <c r="D135" s="264">
        <v>232.41277446658231</v>
      </c>
      <c r="E135" s="264">
        <v>211.64662985293671</v>
      </c>
      <c r="F135" s="264">
        <v>216.04485338010511</v>
      </c>
      <c r="G135" s="264">
        <v>207.46955819823151</v>
      </c>
      <c r="H135" s="264">
        <v>193.0807301274636</v>
      </c>
      <c r="I135" s="264">
        <v>194.70387547093091</v>
      </c>
      <c r="J135" s="264">
        <v>187.88810460604159</v>
      </c>
      <c r="K135" s="264">
        <v>193.22735226745331</v>
      </c>
      <c r="L135" s="264">
        <v>197.33756403889109</v>
      </c>
      <c r="M135" s="264">
        <v>191.58439635594971</v>
      </c>
      <c r="N135" s="264">
        <v>179.88993653631221</v>
      </c>
      <c r="O135" s="264">
        <v>184.5762804964408</v>
      </c>
      <c r="P135" s="264">
        <v>183.29437861834799</v>
      </c>
      <c r="Q135" s="264">
        <v>199.57954478125319</v>
      </c>
      <c r="R135" s="264">
        <v>216.01058323418181</v>
      </c>
      <c r="S135" s="264">
        <v>215.21586683844961</v>
      </c>
      <c r="T135" s="264">
        <v>227.5429853331124</v>
      </c>
      <c r="U135" s="264">
        <v>231.7761363277227</v>
      </c>
      <c r="V135" s="264">
        <v>216.28382910137049</v>
      </c>
      <c r="W135" s="264">
        <v>250.1884570834936</v>
      </c>
      <c r="DA135" s="72" t="s">
        <v>769</v>
      </c>
    </row>
    <row r="136" spans="1:105" ht="12" customHeight="1" x14ac:dyDescent="0.25">
      <c r="A136" s="59" t="s">
        <v>33</v>
      </c>
      <c r="B136" s="299">
        <v>26.504684912768031</v>
      </c>
      <c r="C136" s="299">
        <v>10.245569096543541</v>
      </c>
      <c r="D136" s="299">
        <v>8.8672384651222291</v>
      </c>
      <c r="E136" s="299">
        <v>7.3610867245011269</v>
      </c>
      <c r="F136" s="299">
        <v>6.6637928275629754</v>
      </c>
      <c r="G136" s="299">
        <v>7.3123907192517787</v>
      </c>
      <c r="H136" s="299">
        <v>7.5778265087648027</v>
      </c>
      <c r="I136" s="299">
        <v>8.1990850943618021</v>
      </c>
      <c r="J136" s="299">
        <v>7.9425995997660754</v>
      </c>
      <c r="K136" s="299">
        <v>6.7088403959190606</v>
      </c>
      <c r="L136" s="299">
        <v>7.9396351841526993</v>
      </c>
      <c r="M136" s="299">
        <v>7.1738236868851333</v>
      </c>
      <c r="N136" s="299">
        <v>6.4360267826955946</v>
      </c>
      <c r="O136" s="299">
        <v>5.9746433131227059</v>
      </c>
      <c r="P136" s="299">
        <v>6.2008434749876606</v>
      </c>
      <c r="Q136" s="299">
        <v>6.9759345334513494</v>
      </c>
      <c r="R136" s="299">
        <v>7.4459516810644857</v>
      </c>
      <c r="S136" s="299">
        <v>7.5420906870875166</v>
      </c>
      <c r="T136" s="299">
        <v>8.4053388096225099</v>
      </c>
      <c r="U136" s="299">
        <v>6.5132341801449343</v>
      </c>
      <c r="V136" s="299">
        <v>6.5711201717443064</v>
      </c>
      <c r="W136" s="299">
        <v>7.3546937819481331</v>
      </c>
      <c r="DA136" s="71" t="s">
        <v>770</v>
      </c>
    </row>
    <row r="137" spans="1:105" ht="12" customHeight="1" x14ac:dyDescent="0.25">
      <c r="A137" s="59" t="s">
        <v>160</v>
      </c>
      <c r="B137" s="299">
        <v>13.4267821753003</v>
      </c>
      <c r="C137" s="299">
        <v>11.096392422212009</v>
      </c>
      <c r="D137" s="299">
        <v>9.1958013940726389</v>
      </c>
      <c r="E137" s="299">
        <v>9.2039498996088955</v>
      </c>
      <c r="F137" s="299">
        <v>7.6309983478447379</v>
      </c>
      <c r="G137" s="299">
        <v>7.8135693926202876</v>
      </c>
      <c r="H137" s="299">
        <v>6.7122722603638314</v>
      </c>
      <c r="I137" s="299">
        <v>7.9471056620323504</v>
      </c>
      <c r="J137" s="299">
        <v>7.5966419268022474</v>
      </c>
      <c r="K137" s="299">
        <v>6.8663204381833838</v>
      </c>
      <c r="L137" s="299">
        <v>7.9296945098832703</v>
      </c>
      <c r="M137" s="299">
        <v>6.0965946358627612</v>
      </c>
      <c r="N137" s="299">
        <v>5.6015498807146109</v>
      </c>
      <c r="O137" s="299">
        <v>5.3112922123121704</v>
      </c>
      <c r="P137" s="299">
        <v>3.8629821632294941</v>
      </c>
      <c r="Q137" s="299">
        <v>4.0557170796220712</v>
      </c>
      <c r="R137" s="299">
        <v>4.9130205821776736</v>
      </c>
      <c r="S137" s="299">
        <v>5.2134385145385806</v>
      </c>
      <c r="T137" s="299">
        <v>5.480612985352658</v>
      </c>
      <c r="U137" s="299">
        <v>5.914895251516751</v>
      </c>
      <c r="V137" s="299">
        <v>5.7743384093805954</v>
      </c>
      <c r="W137" s="299">
        <v>6.8225624081391194</v>
      </c>
      <c r="DA137" s="71" t="s">
        <v>771</v>
      </c>
    </row>
    <row r="138" spans="1:105" ht="12" customHeight="1" x14ac:dyDescent="0.25">
      <c r="A138" s="59" t="s">
        <v>70</v>
      </c>
      <c r="B138" s="299">
        <v>33.599007398723217</v>
      </c>
      <c r="C138" s="299">
        <v>37.053726486810099</v>
      </c>
      <c r="D138" s="299">
        <v>33.301001715058653</v>
      </c>
      <c r="E138" s="299">
        <v>27.859432748317701</v>
      </c>
      <c r="F138" s="299">
        <v>29.377941223626561</v>
      </c>
      <c r="G138" s="299">
        <v>26.016546023112209</v>
      </c>
      <c r="H138" s="299">
        <v>26.895761398180529</v>
      </c>
      <c r="I138" s="299">
        <v>22.178844004364208</v>
      </c>
      <c r="J138" s="299">
        <v>20.29181052578722</v>
      </c>
      <c r="K138" s="299">
        <v>14.89515830580911</v>
      </c>
      <c r="L138" s="299">
        <v>13.29277947577325</v>
      </c>
      <c r="M138" s="299">
        <v>11.88731726268372</v>
      </c>
      <c r="N138" s="299">
        <v>7.1533190216801552</v>
      </c>
      <c r="O138" s="299">
        <v>7.1929349228275443</v>
      </c>
      <c r="P138" s="299">
        <v>6.4455989954028929</v>
      </c>
      <c r="Q138" s="299">
        <v>6.5357390289307489</v>
      </c>
      <c r="R138" s="299">
        <v>8.5525728949645217</v>
      </c>
      <c r="S138" s="299">
        <v>8.1329523672764381</v>
      </c>
      <c r="T138" s="299">
        <v>9.6453752819288887</v>
      </c>
      <c r="U138" s="299">
        <v>9.8482769370636714</v>
      </c>
      <c r="V138" s="299">
        <v>7.4954375858765303</v>
      </c>
      <c r="W138" s="299">
        <v>8.710613982546036</v>
      </c>
      <c r="DA138" s="71" t="s">
        <v>772</v>
      </c>
    </row>
    <row r="139" spans="1:105" ht="12" customHeight="1" x14ac:dyDescent="0.25">
      <c r="A139" s="59" t="s">
        <v>162</v>
      </c>
      <c r="B139" s="299">
        <v>172.57451708809509</v>
      </c>
      <c r="C139" s="299">
        <v>185.89207112594411</v>
      </c>
      <c r="D139" s="299">
        <v>181.04873289232879</v>
      </c>
      <c r="E139" s="299">
        <v>167.22216048050899</v>
      </c>
      <c r="F139" s="299">
        <v>172.37212098107079</v>
      </c>
      <c r="G139" s="299">
        <v>166.32705206324721</v>
      </c>
      <c r="H139" s="299">
        <v>151.89486996015441</v>
      </c>
      <c r="I139" s="299">
        <v>156.37884071017251</v>
      </c>
      <c r="J139" s="299">
        <v>152.05705255368611</v>
      </c>
      <c r="K139" s="299">
        <v>164.7570331275418</v>
      </c>
      <c r="L139" s="299">
        <v>168.1754548690819</v>
      </c>
      <c r="M139" s="299">
        <v>166.42666077051811</v>
      </c>
      <c r="N139" s="299">
        <v>160.69904085122181</v>
      </c>
      <c r="O139" s="299">
        <v>166.0974100481784</v>
      </c>
      <c r="P139" s="299">
        <v>166.78495398472791</v>
      </c>
      <c r="Q139" s="299">
        <v>182.01215413924899</v>
      </c>
      <c r="R139" s="299">
        <v>195.0990380759751</v>
      </c>
      <c r="S139" s="299">
        <v>194.32738526954699</v>
      </c>
      <c r="T139" s="299">
        <v>204.01165825620839</v>
      </c>
      <c r="U139" s="299">
        <v>209.49972995899739</v>
      </c>
      <c r="V139" s="299">
        <v>196.44293293436911</v>
      </c>
      <c r="W139" s="299">
        <v>227.30058691086029</v>
      </c>
      <c r="DA139" s="71" t="s">
        <v>773</v>
      </c>
    </row>
    <row r="140" spans="1:105" ht="12" customHeight="1" x14ac:dyDescent="0.25">
      <c r="A140" s="60" t="s">
        <v>623</v>
      </c>
      <c r="B140" s="264">
        <v>387.54545243612131</v>
      </c>
      <c r="C140" s="264">
        <v>413.90535525002701</v>
      </c>
      <c r="D140" s="264">
        <v>405.81177770677431</v>
      </c>
      <c r="E140" s="264">
        <v>399.72174873334677</v>
      </c>
      <c r="F140" s="264">
        <v>414.04737452840811</v>
      </c>
      <c r="G140" s="264">
        <v>399.97518199476059</v>
      </c>
      <c r="H140" s="264">
        <v>393.7824929340353</v>
      </c>
      <c r="I140" s="264">
        <v>399.43242678889339</v>
      </c>
      <c r="J140" s="264">
        <v>370.05043418454619</v>
      </c>
      <c r="K140" s="264">
        <v>322.92887053727111</v>
      </c>
      <c r="L140" s="264">
        <v>350.45020670102969</v>
      </c>
      <c r="M140" s="264">
        <v>362.35568273217672</v>
      </c>
      <c r="N140" s="264">
        <v>368.80164938153922</v>
      </c>
      <c r="O140" s="264">
        <v>361.47162016703328</v>
      </c>
      <c r="P140" s="264">
        <v>386.2524502161192</v>
      </c>
      <c r="Q140" s="264">
        <v>408.75177995626967</v>
      </c>
      <c r="R140" s="264">
        <v>407.00261817189238</v>
      </c>
      <c r="S140" s="264">
        <v>402.05440003625802</v>
      </c>
      <c r="T140" s="264">
        <v>391.87257556786079</v>
      </c>
      <c r="U140" s="264">
        <v>382.87309416266203</v>
      </c>
      <c r="V140" s="264">
        <v>380.70135717292538</v>
      </c>
      <c r="W140" s="264">
        <v>393.35578898482498</v>
      </c>
      <c r="DA140" s="72" t="s">
        <v>774</v>
      </c>
    </row>
    <row r="141" spans="1:105" ht="12" customHeight="1" x14ac:dyDescent="0.25">
      <c r="A141" s="57" t="s">
        <v>625</v>
      </c>
      <c r="B141" s="263">
        <f t="shared" ref="B141:W141" si="2">B142+B146+B157</f>
        <v>324.8595616788449</v>
      </c>
      <c r="C141" s="263">
        <f t="shared" si="2"/>
        <v>340.58328894930713</v>
      </c>
      <c r="D141" s="263">
        <f t="shared" si="2"/>
        <v>336.97377988502558</v>
      </c>
      <c r="E141" s="263">
        <f t="shared" si="2"/>
        <v>333.15211890222281</v>
      </c>
      <c r="F141" s="263">
        <f t="shared" si="2"/>
        <v>330.98005928017778</v>
      </c>
      <c r="G141" s="263">
        <f t="shared" si="2"/>
        <v>322.44848564050073</v>
      </c>
      <c r="H141" s="263">
        <f t="shared" si="2"/>
        <v>299.36982279359285</v>
      </c>
      <c r="I141" s="263">
        <f t="shared" si="2"/>
        <v>333.34870996721634</v>
      </c>
      <c r="J141" s="263">
        <f t="shared" si="2"/>
        <v>313.96809591502853</v>
      </c>
      <c r="K141" s="263">
        <f t="shared" si="2"/>
        <v>293.6575705449203</v>
      </c>
      <c r="L141" s="263">
        <f t="shared" si="2"/>
        <v>319.13633284082277</v>
      </c>
      <c r="M141" s="263">
        <f t="shared" si="2"/>
        <v>312.45332542468805</v>
      </c>
      <c r="N141" s="263">
        <f t="shared" si="2"/>
        <v>303.55626955548502</v>
      </c>
      <c r="O141" s="263">
        <f t="shared" si="2"/>
        <v>299.65243552601288</v>
      </c>
      <c r="P141" s="263">
        <f t="shared" si="2"/>
        <v>303.37633676693156</v>
      </c>
      <c r="Q141" s="263">
        <f t="shared" si="2"/>
        <v>326.00732768216903</v>
      </c>
      <c r="R141" s="263">
        <f t="shared" si="2"/>
        <v>339.99914154554961</v>
      </c>
      <c r="S141" s="263">
        <f t="shared" si="2"/>
        <v>330.59722625896779</v>
      </c>
      <c r="T141" s="263">
        <f t="shared" si="2"/>
        <v>335.47466595292155</v>
      </c>
      <c r="U141" s="263">
        <f t="shared" si="2"/>
        <v>334.48241758895722</v>
      </c>
      <c r="V141" s="263">
        <f t="shared" si="2"/>
        <v>330.04262187270047</v>
      </c>
      <c r="W141" s="263">
        <f t="shared" si="2"/>
        <v>348.89197510547939</v>
      </c>
      <c r="DA141" s="70"/>
    </row>
    <row r="142" spans="1:105" ht="12" customHeight="1" x14ac:dyDescent="0.25">
      <c r="A142" s="60" t="s">
        <v>626</v>
      </c>
      <c r="B142" s="264">
        <v>32.698418218802402</v>
      </c>
      <c r="C142" s="264">
        <v>32.327820306369532</v>
      </c>
      <c r="D142" s="264">
        <v>32.233136798153772</v>
      </c>
      <c r="E142" s="264">
        <v>30.945405627236429</v>
      </c>
      <c r="F142" s="264">
        <v>32.228322008729023</v>
      </c>
      <c r="G142" s="264">
        <v>30.634375364335089</v>
      </c>
      <c r="H142" s="264">
        <v>29.508631387607451</v>
      </c>
      <c r="I142" s="264">
        <v>29.757055786151259</v>
      </c>
      <c r="J142" s="264">
        <v>28.53911438003967</v>
      </c>
      <c r="K142" s="264">
        <v>29.416825812989359</v>
      </c>
      <c r="L142" s="264">
        <v>30.428100151743109</v>
      </c>
      <c r="M142" s="264">
        <v>29.253060811166641</v>
      </c>
      <c r="N142" s="264">
        <v>27.547215660907071</v>
      </c>
      <c r="O142" s="264">
        <v>28.844867931109501</v>
      </c>
      <c r="P142" s="264">
        <v>27.693321123914242</v>
      </c>
      <c r="Q142" s="264">
        <v>29.97755685850208</v>
      </c>
      <c r="R142" s="264">
        <v>32.593345507615972</v>
      </c>
      <c r="S142" s="264">
        <v>31.567277780722751</v>
      </c>
      <c r="T142" s="264">
        <v>33.574437417866548</v>
      </c>
      <c r="U142" s="264">
        <v>34.486515472979711</v>
      </c>
      <c r="V142" s="264">
        <v>32.37763735051545</v>
      </c>
      <c r="W142" s="264">
        <v>37.506150196920963</v>
      </c>
      <c r="DA142" s="72" t="s">
        <v>775</v>
      </c>
    </row>
    <row r="143" spans="1:105" ht="12" customHeight="1" x14ac:dyDescent="0.25">
      <c r="A143" s="59" t="s">
        <v>33</v>
      </c>
      <c r="B143" s="232">
        <v>3.156477693739197</v>
      </c>
      <c r="C143" s="232">
        <v>1.678156575703643</v>
      </c>
      <c r="D143" s="232">
        <v>1.3693977347748141</v>
      </c>
      <c r="E143" s="232">
        <v>1.185326980831509</v>
      </c>
      <c r="F143" s="232">
        <v>1.084217632226383</v>
      </c>
      <c r="G143" s="232">
        <v>1.0703780973637651</v>
      </c>
      <c r="H143" s="232">
        <v>1.0744708382473649</v>
      </c>
      <c r="I143" s="232">
        <v>1.092277942832605</v>
      </c>
      <c r="J143" s="232">
        <v>1.070326605482075</v>
      </c>
      <c r="K143" s="232">
        <v>0.80341882398367215</v>
      </c>
      <c r="L143" s="232">
        <v>0.95970957652657651</v>
      </c>
      <c r="M143" s="232">
        <v>0.84129169229160272</v>
      </c>
      <c r="N143" s="232">
        <v>0.65529907391844033</v>
      </c>
      <c r="O143" s="232">
        <v>0.59194866992406336</v>
      </c>
      <c r="P143" s="232">
        <v>0.63368121845045133</v>
      </c>
      <c r="Q143" s="232">
        <v>0.64896369789977615</v>
      </c>
      <c r="R143" s="232">
        <v>0.7331173210046934</v>
      </c>
      <c r="S143" s="232">
        <v>0.74163750667345352</v>
      </c>
      <c r="T143" s="232">
        <v>0.80338686413380478</v>
      </c>
      <c r="U143" s="232">
        <v>0.72212187799320859</v>
      </c>
      <c r="V143" s="232">
        <v>0.72043449045357533</v>
      </c>
      <c r="W143" s="232">
        <v>0.81824140681673019</v>
      </c>
      <c r="DA143" s="71" t="s">
        <v>776</v>
      </c>
    </row>
    <row r="144" spans="1:105" ht="12" customHeight="1" x14ac:dyDescent="0.25">
      <c r="A144" s="59" t="s">
        <v>160</v>
      </c>
      <c r="B144" s="232">
        <v>2.5918249908714821</v>
      </c>
      <c r="C144" s="232">
        <v>1.7261077434819301</v>
      </c>
      <c r="D144" s="232">
        <v>1.4547275045250789</v>
      </c>
      <c r="E144" s="232">
        <v>1.442836577418108</v>
      </c>
      <c r="F144" s="232">
        <v>1.119701405866645</v>
      </c>
      <c r="G144" s="232">
        <v>1.2747718609731531</v>
      </c>
      <c r="H144" s="232">
        <v>1.1170422250584231</v>
      </c>
      <c r="I144" s="232">
        <v>1.314727837313145</v>
      </c>
      <c r="J144" s="232">
        <v>1.1462853809319471</v>
      </c>
      <c r="K144" s="232">
        <v>0.92081579535690272</v>
      </c>
      <c r="L144" s="232">
        <v>1.11941433807711</v>
      </c>
      <c r="M144" s="232">
        <v>0.84068059055137889</v>
      </c>
      <c r="N144" s="232">
        <v>0.81887032541032867</v>
      </c>
      <c r="O144" s="232">
        <v>0.80769886707983529</v>
      </c>
      <c r="P144" s="232">
        <v>0.44953527439032881</v>
      </c>
      <c r="Q144" s="232">
        <v>0.49545120770969631</v>
      </c>
      <c r="R144" s="232">
        <v>0.60990678703941159</v>
      </c>
      <c r="S144" s="232">
        <v>0.60917219930243305</v>
      </c>
      <c r="T144" s="232">
        <v>0.65464002717856506</v>
      </c>
      <c r="U144" s="232">
        <v>0.68675189074257503</v>
      </c>
      <c r="V144" s="232">
        <v>0.94017404754123901</v>
      </c>
      <c r="W144" s="232">
        <v>1.1058482133213989</v>
      </c>
      <c r="DA144" s="71" t="s">
        <v>777</v>
      </c>
    </row>
    <row r="145" spans="1:105" ht="12" customHeight="1" x14ac:dyDescent="0.25">
      <c r="A145" s="59" t="s">
        <v>162</v>
      </c>
      <c r="B145" s="232">
        <v>26.95011553419172</v>
      </c>
      <c r="C145" s="232">
        <v>28.92355598718396</v>
      </c>
      <c r="D145" s="232">
        <v>29.409011558853869</v>
      </c>
      <c r="E145" s="232">
        <v>28.317242068986811</v>
      </c>
      <c r="F145" s="232">
        <v>30.02440297063599</v>
      </c>
      <c r="G145" s="232">
        <v>28.28922540599817</v>
      </c>
      <c r="H145" s="232">
        <v>27.31711832430166</v>
      </c>
      <c r="I145" s="232">
        <v>27.35005000600551</v>
      </c>
      <c r="J145" s="232">
        <v>26.322502393625651</v>
      </c>
      <c r="K145" s="232">
        <v>27.692591193648781</v>
      </c>
      <c r="L145" s="232">
        <v>28.348976237139421</v>
      </c>
      <c r="M145" s="232">
        <v>27.57108852832366</v>
      </c>
      <c r="N145" s="232">
        <v>26.073046261578309</v>
      </c>
      <c r="O145" s="232">
        <v>27.445220394105601</v>
      </c>
      <c r="P145" s="232">
        <v>26.610104631073462</v>
      </c>
      <c r="Q145" s="232">
        <v>28.833141952892611</v>
      </c>
      <c r="R145" s="232">
        <v>31.25032139957187</v>
      </c>
      <c r="S145" s="232">
        <v>30.21646807474686</v>
      </c>
      <c r="T145" s="232">
        <v>32.116410526554183</v>
      </c>
      <c r="U145" s="232">
        <v>33.077641704243931</v>
      </c>
      <c r="V145" s="232">
        <v>30.717028812520638</v>
      </c>
      <c r="W145" s="232">
        <v>35.58206057678283</v>
      </c>
      <c r="DA145" s="71" t="s">
        <v>778</v>
      </c>
    </row>
    <row r="146" spans="1:105" ht="12" customHeight="1" x14ac:dyDescent="0.25">
      <c r="A146" s="60" t="s">
        <v>631</v>
      </c>
      <c r="B146" s="264">
        <v>227.26975861271671</v>
      </c>
      <c r="C146" s="264">
        <v>239.57200188734149</v>
      </c>
      <c r="D146" s="264">
        <v>236.82573723112171</v>
      </c>
      <c r="E146" s="264">
        <v>235.54362481226531</v>
      </c>
      <c r="F146" s="264">
        <v>230.1571021772221</v>
      </c>
      <c r="G146" s="264">
        <v>225.52338869686241</v>
      </c>
      <c r="H146" s="264">
        <v>204.15429679041659</v>
      </c>
      <c r="I146" s="264">
        <v>237.14414264000769</v>
      </c>
      <c r="J146" s="264">
        <v>223.36746158177689</v>
      </c>
      <c r="K146" s="264">
        <v>215.85737846124411</v>
      </c>
      <c r="L146" s="264">
        <v>230.26359706821719</v>
      </c>
      <c r="M146" s="264">
        <v>222.94464825472889</v>
      </c>
      <c r="N146" s="264">
        <v>215.01890362317059</v>
      </c>
      <c r="O146" s="264">
        <v>211.02103305825861</v>
      </c>
      <c r="P146" s="264">
        <v>211.8181989073291</v>
      </c>
      <c r="Q146" s="264">
        <v>228.93076692009669</v>
      </c>
      <c r="R146" s="264">
        <v>240.70813039639259</v>
      </c>
      <c r="S146" s="264">
        <v>234.11811675271321</v>
      </c>
      <c r="T146" s="264">
        <v>237.9985277232278</v>
      </c>
      <c r="U146" s="264">
        <v>238.3471246087295</v>
      </c>
      <c r="V146" s="264">
        <v>237.18226121483761</v>
      </c>
      <c r="W146" s="264">
        <v>248.42142553239049</v>
      </c>
      <c r="DA146" s="72" t="s">
        <v>779</v>
      </c>
    </row>
    <row r="147" spans="1:105" ht="12" customHeight="1" x14ac:dyDescent="0.25">
      <c r="A147" s="64" t="s">
        <v>30</v>
      </c>
      <c r="B147" s="231">
        <v>31.05298399353703</v>
      </c>
      <c r="C147" s="231">
        <v>31.17296571623061</v>
      </c>
      <c r="D147" s="231">
        <v>34.947516458689002</v>
      </c>
      <c r="E147" s="231">
        <v>25.526816985284722</v>
      </c>
      <c r="F147" s="231">
        <v>24.2202672323148</v>
      </c>
      <c r="G147" s="231">
        <v>29.515250407564949</v>
      </c>
      <c r="H147" s="231">
        <v>22.299588270468139</v>
      </c>
      <c r="I147" s="231">
        <v>24.97019820398517</v>
      </c>
      <c r="J147" s="231">
        <v>23.647651589173019</v>
      </c>
      <c r="K147" s="231">
        <v>14.93331801637758</v>
      </c>
      <c r="L147" s="231">
        <v>14.622590375469789</v>
      </c>
      <c r="M147" s="231">
        <v>15.229594421498559</v>
      </c>
      <c r="N147" s="231">
        <v>15.258915935297271</v>
      </c>
      <c r="O147" s="231">
        <v>13.287810986945461</v>
      </c>
      <c r="P147" s="231">
        <v>12.07754579012086</v>
      </c>
      <c r="Q147" s="231">
        <v>12.482661547057891</v>
      </c>
      <c r="R147" s="231">
        <v>12.736145892574321</v>
      </c>
      <c r="S147" s="231">
        <v>8.5697555986055232</v>
      </c>
      <c r="T147" s="231">
        <v>10.7571873006055</v>
      </c>
      <c r="U147" s="231">
        <v>10.51711485762069</v>
      </c>
      <c r="V147" s="231">
        <v>9.5034487093109625</v>
      </c>
      <c r="W147" s="231">
        <v>9.6324034901641706</v>
      </c>
      <c r="DA147" s="73" t="s">
        <v>780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781</v>
      </c>
    </row>
    <row r="149" spans="1:105" ht="12" customHeight="1" x14ac:dyDescent="0.25">
      <c r="A149" s="64" t="s">
        <v>33</v>
      </c>
      <c r="B149" s="231">
        <v>15.416596049417381</v>
      </c>
      <c r="C149" s="231">
        <v>6.6832010032169364</v>
      </c>
      <c r="D149" s="231">
        <v>6.9565320568869708</v>
      </c>
      <c r="E149" s="231">
        <v>6.1448909069299047</v>
      </c>
      <c r="F149" s="231">
        <v>6.24896057031658</v>
      </c>
      <c r="G149" s="231">
        <v>6.5727913817576322</v>
      </c>
      <c r="H149" s="231">
        <v>6.9998638891146836</v>
      </c>
      <c r="I149" s="231">
        <v>4.9882067587174452</v>
      </c>
      <c r="J149" s="231">
        <v>4.2671181242204241</v>
      </c>
      <c r="K149" s="231">
        <v>3.6222905344683629</v>
      </c>
      <c r="L149" s="231">
        <v>4.3959435509493057</v>
      </c>
      <c r="M149" s="231">
        <v>3.93912210670472</v>
      </c>
      <c r="N149" s="231">
        <v>4.0356685084560384</v>
      </c>
      <c r="O149" s="231">
        <v>3.5713634288961731</v>
      </c>
      <c r="P149" s="231">
        <v>3.7183095834641851</v>
      </c>
      <c r="Q149" s="231">
        <v>3.3036261270858791</v>
      </c>
      <c r="R149" s="231">
        <v>3.6388009288439069</v>
      </c>
      <c r="S149" s="231">
        <v>3.9323966980469121</v>
      </c>
      <c r="T149" s="231">
        <v>3.9451247110273289</v>
      </c>
      <c r="U149" s="231">
        <v>3.3728102815474381</v>
      </c>
      <c r="V149" s="231">
        <v>3.3566741737587948</v>
      </c>
      <c r="W149" s="231">
        <v>3.7586192621218362</v>
      </c>
      <c r="DA149" s="73" t="s">
        <v>782</v>
      </c>
    </row>
    <row r="150" spans="1:105" ht="12" customHeight="1" x14ac:dyDescent="0.25">
      <c r="A150" s="64" t="s">
        <v>160</v>
      </c>
      <c r="B150" s="231">
        <v>10.426275342636441</v>
      </c>
      <c r="C150" s="231">
        <v>7.7696458458192783</v>
      </c>
      <c r="D150" s="231">
        <v>6.3492307198382711</v>
      </c>
      <c r="E150" s="231">
        <v>6.2659024103643368</v>
      </c>
      <c r="F150" s="231">
        <v>5.7884322405398496</v>
      </c>
      <c r="G150" s="231">
        <v>6.7716610271421294</v>
      </c>
      <c r="H150" s="231">
        <v>6.1226222166638777</v>
      </c>
      <c r="I150" s="231">
        <v>7.782854824485371</v>
      </c>
      <c r="J150" s="231">
        <v>6.9266736235111388</v>
      </c>
      <c r="K150" s="231">
        <v>4.980649419035128</v>
      </c>
      <c r="L150" s="231">
        <v>5.1413877246378688</v>
      </c>
      <c r="M150" s="231">
        <v>5.2334072483462286</v>
      </c>
      <c r="N150" s="231">
        <v>5.5109137641665873</v>
      </c>
      <c r="O150" s="231">
        <v>4.7452045669349889</v>
      </c>
      <c r="P150" s="231">
        <v>2.649599450351543</v>
      </c>
      <c r="Q150" s="231">
        <v>2.8874007621105888</v>
      </c>
      <c r="R150" s="231">
        <v>3.515972876617933</v>
      </c>
      <c r="S150" s="231">
        <v>3.672212658697847</v>
      </c>
      <c r="T150" s="231">
        <v>3.6561189530527369</v>
      </c>
      <c r="U150" s="231">
        <v>3.459414309514389</v>
      </c>
      <c r="V150" s="231">
        <v>4.4345180983998977</v>
      </c>
      <c r="W150" s="231">
        <v>4.8029863898675131</v>
      </c>
      <c r="DA150" s="73" t="s">
        <v>783</v>
      </c>
    </row>
    <row r="151" spans="1:105" ht="12" customHeight="1" x14ac:dyDescent="0.25">
      <c r="A151" s="64" t="s">
        <v>70</v>
      </c>
      <c r="B151" s="231">
        <v>18.503978897159602</v>
      </c>
      <c r="C151" s="231">
        <v>22.329614181626241</v>
      </c>
      <c r="D151" s="231">
        <v>20.514925567146829</v>
      </c>
      <c r="E151" s="231">
        <v>17.09476418442561</v>
      </c>
      <c r="F151" s="231">
        <v>17.222834491010911</v>
      </c>
      <c r="G151" s="231">
        <v>15.36685912989212</v>
      </c>
      <c r="H151" s="231">
        <v>17.185374471064961</v>
      </c>
      <c r="I151" s="231">
        <v>13.165009376351421</v>
      </c>
      <c r="J151" s="231">
        <v>11.160319998499441</v>
      </c>
      <c r="K151" s="231">
        <v>7.6494729889331499</v>
      </c>
      <c r="L151" s="231">
        <v>6.6508754739778242</v>
      </c>
      <c r="M151" s="231">
        <v>5.3843946005383048</v>
      </c>
      <c r="N151" s="231">
        <v>3.660885386315285</v>
      </c>
      <c r="O151" s="231">
        <v>3.8713765439322421</v>
      </c>
      <c r="P151" s="231">
        <v>4.4780189460376523</v>
      </c>
      <c r="Q151" s="231">
        <v>4.243847233768574</v>
      </c>
      <c r="R151" s="231">
        <v>5.0917758570690399</v>
      </c>
      <c r="S151" s="231">
        <v>4.9435810541785266</v>
      </c>
      <c r="T151" s="231">
        <v>5.0459095299430086</v>
      </c>
      <c r="U151" s="231">
        <v>4.9462414170472773</v>
      </c>
      <c r="V151" s="231">
        <v>3.656493533477525</v>
      </c>
      <c r="W151" s="231">
        <v>4.3610083168502403</v>
      </c>
      <c r="DA151" s="73" t="s">
        <v>784</v>
      </c>
    </row>
    <row r="152" spans="1:105" ht="12" customHeight="1" x14ac:dyDescent="0.25">
      <c r="A152" s="64" t="s">
        <v>34</v>
      </c>
      <c r="B152" s="231">
        <v>0.223124799850769</v>
      </c>
      <c r="C152" s="231">
        <v>0.34856782547420317</v>
      </c>
      <c r="D152" s="231">
        <v>0.16177135865469591</v>
      </c>
      <c r="E152" s="231">
        <v>23.620249320963119</v>
      </c>
      <c r="F152" s="231">
        <v>16.916322596860429</v>
      </c>
      <c r="G152" s="231">
        <v>17.774859075457069</v>
      </c>
      <c r="H152" s="231">
        <v>5.604100761053342</v>
      </c>
      <c r="I152" s="231">
        <v>5.4184669314591121</v>
      </c>
      <c r="J152" s="231">
        <v>11.462160053608329</v>
      </c>
      <c r="K152" s="231">
        <v>9.0236367205680157</v>
      </c>
      <c r="L152" s="231">
        <v>5.1378079905605638</v>
      </c>
      <c r="M152" s="231">
        <v>3.2835182883406211</v>
      </c>
      <c r="N152" s="231">
        <v>1.876556827389432</v>
      </c>
      <c r="O152" s="231">
        <v>2.0844657107090652</v>
      </c>
      <c r="P152" s="231">
        <v>3.1397784839311389</v>
      </c>
      <c r="Q152" s="231">
        <v>5.7348697416572429</v>
      </c>
      <c r="R152" s="231">
        <v>5.2091120735468976</v>
      </c>
      <c r="S152" s="231">
        <v>3.4954804647956159</v>
      </c>
      <c r="T152" s="231">
        <v>3.1580952283269128</v>
      </c>
      <c r="U152" s="231">
        <v>3.8309357067972578</v>
      </c>
      <c r="V152" s="231">
        <v>7.5396652025137127</v>
      </c>
      <c r="W152" s="231">
        <v>4.2813906282934537</v>
      </c>
      <c r="DA152" s="73" t="s">
        <v>785</v>
      </c>
    </row>
    <row r="153" spans="1:105" ht="12" customHeight="1" x14ac:dyDescent="0.25">
      <c r="A153" s="64" t="s">
        <v>162</v>
      </c>
      <c r="B153" s="231">
        <v>114.5243012485159</v>
      </c>
      <c r="C153" s="231">
        <v>128.92574243375881</v>
      </c>
      <c r="D153" s="231">
        <v>124.6368970938825</v>
      </c>
      <c r="E153" s="231">
        <v>111.4859826819966</v>
      </c>
      <c r="F153" s="231">
        <v>121.1168931422151</v>
      </c>
      <c r="G153" s="231">
        <v>104.4925389110286</v>
      </c>
      <c r="H153" s="231">
        <v>111.20748756962389</v>
      </c>
      <c r="I153" s="231">
        <v>113.2485468595162</v>
      </c>
      <c r="J153" s="231">
        <v>104.0957371243515</v>
      </c>
      <c r="K153" s="231">
        <v>103.0104640938887</v>
      </c>
      <c r="L153" s="231">
        <v>115.3313258071728</v>
      </c>
      <c r="M153" s="231">
        <v>117.69855619352199</v>
      </c>
      <c r="N153" s="231">
        <v>109.0382219806862</v>
      </c>
      <c r="O153" s="231">
        <v>112.3670637879431</v>
      </c>
      <c r="P153" s="231">
        <v>116.93986959184809</v>
      </c>
      <c r="Q153" s="231">
        <v>129.57651919310419</v>
      </c>
      <c r="R153" s="231">
        <v>137.14220605385819</v>
      </c>
      <c r="S153" s="231">
        <v>139.57853186477419</v>
      </c>
      <c r="T153" s="231">
        <v>143.59881324133889</v>
      </c>
      <c r="U153" s="231">
        <v>143.2567559004361</v>
      </c>
      <c r="V153" s="231">
        <v>133.47363311697401</v>
      </c>
      <c r="W153" s="231">
        <v>151.46871550743921</v>
      </c>
      <c r="DA153" s="73" t="s">
        <v>786</v>
      </c>
    </row>
    <row r="154" spans="1:105" ht="12" customHeight="1" x14ac:dyDescent="0.25">
      <c r="A154" s="64" t="s">
        <v>36</v>
      </c>
      <c r="B154" s="231">
        <v>23.26440341849845</v>
      </c>
      <c r="C154" s="231">
        <v>26.025968761492511</v>
      </c>
      <c r="D154" s="231">
        <v>27.669318677737781</v>
      </c>
      <c r="E154" s="231">
        <v>25.494235853420779</v>
      </c>
      <c r="F154" s="231">
        <v>17.6459784188716</v>
      </c>
      <c r="G154" s="231">
        <v>9.5668100104337963</v>
      </c>
      <c r="H154" s="231">
        <v>8.8815462708244297</v>
      </c>
      <c r="I154" s="231">
        <v>8.786230582637085</v>
      </c>
      <c r="J154" s="231">
        <v>11.53066752716772</v>
      </c>
      <c r="K154" s="231">
        <v>11.316137324930169</v>
      </c>
      <c r="L154" s="231">
        <v>9.7135221171016486</v>
      </c>
      <c r="M154" s="231">
        <v>10.423168418797781</v>
      </c>
      <c r="N154" s="231">
        <v>9.9996300931640825</v>
      </c>
      <c r="O154" s="231">
        <v>10.32736084914418</v>
      </c>
      <c r="P154" s="231">
        <v>12.67506187702163</v>
      </c>
      <c r="Q154" s="231">
        <v>12.97368103779573</v>
      </c>
      <c r="R154" s="231">
        <v>11.67386818536454</v>
      </c>
      <c r="S154" s="231">
        <v>13.57738681569313</v>
      </c>
      <c r="T154" s="231">
        <v>13.586230425874479</v>
      </c>
      <c r="U154" s="231">
        <v>12.76984279527858</v>
      </c>
      <c r="V154" s="231">
        <v>14.209126685077919</v>
      </c>
      <c r="W154" s="231">
        <v>12.262638956855939</v>
      </c>
      <c r="DA154" s="73" t="s">
        <v>787</v>
      </c>
    </row>
    <row r="155" spans="1:105" ht="12" customHeight="1" x14ac:dyDescent="0.25">
      <c r="A155" s="64" t="s">
        <v>73</v>
      </c>
      <c r="B155" s="231">
        <v>1.8441159290262481</v>
      </c>
      <c r="C155" s="231">
        <v>1.836903011013248</v>
      </c>
      <c r="D155" s="231">
        <v>1.833218091056158</v>
      </c>
      <c r="E155" s="231">
        <v>2.6680558317694469</v>
      </c>
      <c r="F155" s="231">
        <v>2.5024230210332039</v>
      </c>
      <c r="G155" s="231">
        <v>7.9651798465073513</v>
      </c>
      <c r="H155" s="231">
        <v>2.3410726496827849</v>
      </c>
      <c r="I155" s="231">
        <v>2.6993404650516259</v>
      </c>
      <c r="J155" s="231">
        <v>3.548024047424327</v>
      </c>
      <c r="K155" s="231">
        <v>2.9886034280975382</v>
      </c>
      <c r="L155" s="231">
        <v>4.1307593347898912</v>
      </c>
      <c r="M155" s="231">
        <v>3.8056960227400092</v>
      </c>
      <c r="N155" s="231">
        <v>1.678696916163285</v>
      </c>
      <c r="O155" s="231">
        <v>5.0797842130226654</v>
      </c>
      <c r="P155" s="231">
        <v>2.6370552248543842</v>
      </c>
      <c r="Q155" s="231">
        <v>1.8159677526617879</v>
      </c>
      <c r="R155" s="231">
        <v>1.90434028412043</v>
      </c>
      <c r="S155" s="231">
        <v>1.9169215643207429</v>
      </c>
      <c r="T155" s="231">
        <v>1.677203504783696</v>
      </c>
      <c r="U155" s="231">
        <v>1.325510410738592</v>
      </c>
      <c r="V155" s="231">
        <v>3.2387012986856551</v>
      </c>
      <c r="W155" s="231">
        <v>1.288730179080962</v>
      </c>
      <c r="DA155" s="73" t="s">
        <v>788</v>
      </c>
    </row>
    <row r="156" spans="1:105" ht="12" customHeight="1" x14ac:dyDescent="0.25">
      <c r="A156" s="64" t="s">
        <v>79</v>
      </c>
      <c r="B156" s="231">
        <v>12.013978934074849</v>
      </c>
      <c r="C156" s="231">
        <v>14.47939310870971</v>
      </c>
      <c r="D156" s="231">
        <v>13.75632720722952</v>
      </c>
      <c r="E156" s="231">
        <v>17.242726637110799</v>
      </c>
      <c r="F156" s="231">
        <v>18.494990464059541</v>
      </c>
      <c r="G156" s="231">
        <v>27.497438907078731</v>
      </c>
      <c r="H156" s="231">
        <v>23.512640691920421</v>
      </c>
      <c r="I156" s="231">
        <v>56.085288637804211</v>
      </c>
      <c r="J156" s="231">
        <v>46.729109493820957</v>
      </c>
      <c r="K156" s="231">
        <v>58.332805934945434</v>
      </c>
      <c r="L156" s="231">
        <v>65.139384693557517</v>
      </c>
      <c r="M156" s="231">
        <v>57.94719095424071</v>
      </c>
      <c r="N156" s="231">
        <v>63.959414211532383</v>
      </c>
      <c r="O156" s="231">
        <v>55.686602970730661</v>
      </c>
      <c r="P156" s="231">
        <v>53.502959959699673</v>
      </c>
      <c r="Q156" s="231">
        <v>55.9121935248548</v>
      </c>
      <c r="R156" s="231">
        <v>59.795908244397253</v>
      </c>
      <c r="S156" s="231">
        <v>54.431850033600711</v>
      </c>
      <c r="T156" s="231">
        <v>52.573844828275178</v>
      </c>
      <c r="U156" s="231">
        <v>54.86849892974918</v>
      </c>
      <c r="V156" s="231">
        <v>57.770000396639119</v>
      </c>
      <c r="W156" s="231">
        <v>56.564932801717212</v>
      </c>
      <c r="DA156" s="73" t="s">
        <v>789</v>
      </c>
    </row>
    <row r="157" spans="1:105" ht="12" customHeight="1" x14ac:dyDescent="0.25">
      <c r="A157" s="61" t="s">
        <v>643</v>
      </c>
      <c r="B157" s="265">
        <v>64.891384847325753</v>
      </c>
      <c r="C157" s="265">
        <v>68.683466755596115</v>
      </c>
      <c r="D157" s="265">
        <v>67.914905855750064</v>
      </c>
      <c r="E157" s="265">
        <v>66.663088462721106</v>
      </c>
      <c r="F157" s="265">
        <v>68.59463509422666</v>
      </c>
      <c r="G157" s="265">
        <v>66.290721579303209</v>
      </c>
      <c r="H157" s="265">
        <v>65.706894615568771</v>
      </c>
      <c r="I157" s="265">
        <v>66.447511541057409</v>
      </c>
      <c r="J157" s="265">
        <v>62.061519953211942</v>
      </c>
      <c r="K157" s="265">
        <v>48.383366270686842</v>
      </c>
      <c r="L157" s="265">
        <v>58.444635620862442</v>
      </c>
      <c r="M157" s="265">
        <v>60.255616358792537</v>
      </c>
      <c r="N157" s="265">
        <v>60.990150271407359</v>
      </c>
      <c r="O157" s="265">
        <v>59.78653453664478</v>
      </c>
      <c r="P157" s="265">
        <v>63.864816735688223</v>
      </c>
      <c r="Q157" s="265">
        <v>67.099003903570278</v>
      </c>
      <c r="R157" s="265">
        <v>66.69766564154105</v>
      </c>
      <c r="S157" s="265">
        <v>64.91183172553184</v>
      </c>
      <c r="T157" s="265">
        <v>63.901700811827183</v>
      </c>
      <c r="U157" s="265">
        <v>61.648777507247978</v>
      </c>
      <c r="V157" s="265">
        <v>60.482723307347413</v>
      </c>
      <c r="W157" s="265">
        <v>62.964399376167911</v>
      </c>
      <c r="DA157" s="74" t="s">
        <v>790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DA158" s="94"/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342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3">SUM(B$163:B$169)</f>
        <v>0.99999999999999989</v>
      </c>
      <c r="C162" s="234">
        <f t="shared" si="3"/>
        <v>0.99999999999999978</v>
      </c>
      <c r="D162" s="234">
        <f t="shared" si="3"/>
        <v>0.99999999999999978</v>
      </c>
      <c r="E162" s="234">
        <f t="shared" si="3"/>
        <v>1</v>
      </c>
      <c r="F162" s="234">
        <f t="shared" si="3"/>
        <v>1</v>
      </c>
      <c r="G162" s="234">
        <f t="shared" si="3"/>
        <v>0.99999999999999989</v>
      </c>
      <c r="H162" s="234">
        <f t="shared" si="3"/>
        <v>1</v>
      </c>
      <c r="I162" s="234">
        <f t="shared" si="3"/>
        <v>0.99999999999999989</v>
      </c>
      <c r="J162" s="234">
        <f t="shared" si="3"/>
        <v>0.99999999999999978</v>
      </c>
      <c r="K162" s="234">
        <f t="shared" si="3"/>
        <v>1.0000000000000002</v>
      </c>
      <c r="L162" s="234">
        <f t="shared" si="3"/>
        <v>0.99999999999999989</v>
      </c>
      <c r="M162" s="234">
        <f t="shared" si="3"/>
        <v>1</v>
      </c>
      <c r="N162" s="234">
        <f t="shared" si="3"/>
        <v>1</v>
      </c>
      <c r="O162" s="234">
        <f t="shared" si="3"/>
        <v>1.0000000000000002</v>
      </c>
      <c r="P162" s="234">
        <f t="shared" si="3"/>
        <v>1</v>
      </c>
      <c r="Q162" s="234">
        <f t="shared" si="3"/>
        <v>1</v>
      </c>
      <c r="R162" s="234">
        <f t="shared" si="3"/>
        <v>1</v>
      </c>
      <c r="S162" s="234">
        <f t="shared" si="3"/>
        <v>1</v>
      </c>
      <c r="T162" s="234">
        <f t="shared" si="3"/>
        <v>1</v>
      </c>
      <c r="U162" s="234">
        <f t="shared" si="3"/>
        <v>0.99999999999999978</v>
      </c>
      <c r="V162" s="234">
        <f t="shared" si="3"/>
        <v>1.0000000000000002</v>
      </c>
      <c r="W162" s="234">
        <f t="shared" si="3"/>
        <v>1</v>
      </c>
      <c r="DA162" s="95"/>
    </row>
    <row r="163" spans="1:105" ht="12" customHeight="1" x14ac:dyDescent="0.25">
      <c r="A163" s="55" t="s">
        <v>92</v>
      </c>
      <c r="B163" s="301">
        <f t="shared" ref="B163:W163" si="4">IF(B$6=0,0,B$6/B$5)</f>
        <v>1.5675122040375192E-3</v>
      </c>
      <c r="C163" s="301">
        <f t="shared" si="4"/>
        <v>1.564751176224529E-3</v>
      </c>
      <c r="D163" s="301">
        <f t="shared" si="4"/>
        <v>1.553821091008068E-3</v>
      </c>
      <c r="E163" s="301">
        <f t="shared" si="4"/>
        <v>1.5514088640243078E-3</v>
      </c>
      <c r="F163" s="301">
        <f t="shared" si="4"/>
        <v>1.5416053523208445E-3</v>
      </c>
      <c r="G163" s="301">
        <f t="shared" si="4"/>
        <v>1.550856085533657E-3</v>
      </c>
      <c r="H163" s="301">
        <f t="shared" si="4"/>
        <v>1.5495366609185259E-3</v>
      </c>
      <c r="I163" s="301">
        <f t="shared" si="4"/>
        <v>1.5297448143105406E-3</v>
      </c>
      <c r="J163" s="301">
        <f t="shared" si="4"/>
        <v>1.5267495037591967E-3</v>
      </c>
      <c r="K163" s="301">
        <f t="shared" si="4"/>
        <v>1.5186197047085466E-3</v>
      </c>
      <c r="L163" s="301">
        <f t="shared" si="4"/>
        <v>1.5200695830774439E-3</v>
      </c>
      <c r="M163" s="301">
        <f t="shared" si="4"/>
        <v>1.4990916552171988E-3</v>
      </c>
      <c r="N163" s="301">
        <f t="shared" si="4"/>
        <v>1.4907561622418959E-3</v>
      </c>
      <c r="O163" s="301">
        <f t="shared" si="4"/>
        <v>1.4979237112833692E-3</v>
      </c>
      <c r="P163" s="301">
        <f t="shared" si="4"/>
        <v>1.4914948619793504E-3</v>
      </c>
      <c r="Q163" s="301">
        <f t="shared" si="4"/>
        <v>1.4864320282877836E-3</v>
      </c>
      <c r="R163" s="301">
        <f t="shared" si="4"/>
        <v>1.4862580902634023E-3</v>
      </c>
      <c r="S163" s="301">
        <f t="shared" si="4"/>
        <v>1.4734268378450415E-3</v>
      </c>
      <c r="T163" s="301">
        <f t="shared" si="4"/>
        <v>1.4738873272260469E-3</v>
      </c>
      <c r="U163" s="301">
        <f t="shared" si="4"/>
        <v>1.4757150074957491E-3</v>
      </c>
      <c r="V163" s="301">
        <f t="shared" si="4"/>
        <v>1.4779801103327259E-3</v>
      </c>
      <c r="W163" s="301">
        <f t="shared" si="4"/>
        <v>1.4784667911388657E-3</v>
      </c>
      <c r="DA163" s="67"/>
    </row>
    <row r="164" spans="1:105" ht="12" customHeight="1" x14ac:dyDescent="0.25">
      <c r="A164" s="202" t="s">
        <v>93</v>
      </c>
      <c r="B164" s="235">
        <f t="shared" ref="B164:W164" si="5">IF(B$7=0,0,B$7/B$5)</f>
        <v>2.0343595307147915E-4</v>
      </c>
      <c r="C164" s="235">
        <f t="shared" si="5"/>
        <v>2.0307761945012332E-4</v>
      </c>
      <c r="D164" s="235">
        <f t="shared" si="5"/>
        <v>2.0165908357050737E-4</v>
      </c>
      <c r="E164" s="235">
        <f t="shared" si="5"/>
        <v>2.0134601825962681E-4</v>
      </c>
      <c r="F164" s="235">
        <f t="shared" si="5"/>
        <v>2.0007369212289599E-4</v>
      </c>
      <c r="G164" s="235">
        <f t="shared" si="5"/>
        <v>2.0169198939674031E-4</v>
      </c>
      <c r="H164" s="235">
        <f t="shared" si="5"/>
        <v>2.011030387011985E-4</v>
      </c>
      <c r="I164" s="235">
        <f t="shared" si="5"/>
        <v>1.9853439957521961E-4</v>
      </c>
      <c r="J164" s="235">
        <f t="shared" si="5"/>
        <v>1.9814566010946735E-4</v>
      </c>
      <c r="K164" s="235">
        <f t="shared" si="5"/>
        <v>1.9709055290590704E-4</v>
      </c>
      <c r="L164" s="235">
        <f t="shared" si="5"/>
        <v>1.9727872202322222E-4</v>
      </c>
      <c r="M164" s="235">
        <f t="shared" si="5"/>
        <v>1.957184631248124E-4</v>
      </c>
      <c r="N164" s="235">
        <f t="shared" si="5"/>
        <v>1.9427526483239898E-4</v>
      </c>
      <c r="O164" s="235">
        <f t="shared" si="5"/>
        <v>1.945589188802207E-4</v>
      </c>
      <c r="P164" s="235">
        <f t="shared" si="5"/>
        <v>1.9357021780528415E-4</v>
      </c>
      <c r="Q164" s="235">
        <f t="shared" si="5"/>
        <v>1.9291314962129592E-4</v>
      </c>
      <c r="R164" s="235">
        <f t="shared" si="5"/>
        <v>1.9289057547630732E-4</v>
      </c>
      <c r="S164" s="235">
        <f t="shared" si="5"/>
        <v>1.9122530099990694E-4</v>
      </c>
      <c r="T164" s="235">
        <f t="shared" si="5"/>
        <v>1.9128506455126093E-4</v>
      </c>
      <c r="U164" s="235">
        <f t="shared" si="5"/>
        <v>1.9152772452065301E-4</v>
      </c>
      <c r="V164" s="235">
        <f t="shared" si="5"/>
        <v>1.9181623695928277E-4</v>
      </c>
      <c r="W164" s="235">
        <f t="shared" si="5"/>
        <v>1.9187939970428944E-4</v>
      </c>
      <c r="DA164" s="174"/>
    </row>
    <row r="165" spans="1:105" ht="12" customHeight="1" x14ac:dyDescent="0.25">
      <c r="A165" s="202" t="s">
        <v>94</v>
      </c>
      <c r="B165" s="235">
        <f t="shared" ref="B165:W165" si="6">IF(B$8=0,0,B$8/B$5)</f>
        <v>2.8336545473749249E-2</v>
      </c>
      <c r="C165" s="235">
        <f t="shared" si="6"/>
        <v>2.8286633268934804E-2</v>
      </c>
      <c r="D165" s="235">
        <f t="shared" si="6"/>
        <v>2.8089045743957049E-2</v>
      </c>
      <c r="E165" s="235">
        <f t="shared" si="6"/>
        <v>2.8045438951332241E-2</v>
      </c>
      <c r="F165" s="235">
        <f t="shared" si="6"/>
        <v>2.786821694663455E-2</v>
      </c>
      <c r="G165" s="235">
        <f t="shared" si="6"/>
        <v>2.8013436183605949E-2</v>
      </c>
      <c r="H165" s="235">
        <f t="shared" si="6"/>
        <v>2.801159438648201E-2</v>
      </c>
      <c r="I165" s="235">
        <f t="shared" si="6"/>
        <v>2.7653809254109776E-2</v>
      </c>
      <c r="J165" s="235">
        <f t="shared" si="6"/>
        <v>2.7599661826467722E-2</v>
      </c>
      <c r="K165" s="235">
        <f t="shared" si="6"/>
        <v>2.7452696195260629E-2</v>
      </c>
      <c r="L165" s="235">
        <f t="shared" si="6"/>
        <v>2.7478906226816278E-2</v>
      </c>
      <c r="M165" s="235">
        <f t="shared" si="6"/>
        <v>2.7077554584716043E-2</v>
      </c>
      <c r="N165" s="235">
        <f t="shared" si="6"/>
        <v>2.6910657851277397E-2</v>
      </c>
      <c r="O165" s="235">
        <f t="shared" si="6"/>
        <v>2.7006433805847659E-2</v>
      </c>
      <c r="P165" s="235">
        <f t="shared" si="6"/>
        <v>2.6962349557139161E-2</v>
      </c>
      <c r="Q165" s="235">
        <f t="shared" si="6"/>
        <v>2.6870826686211838E-2</v>
      </c>
      <c r="R165" s="235">
        <f t="shared" si="6"/>
        <v>2.6854258952600959E-2</v>
      </c>
      <c r="S165" s="235">
        <f t="shared" si="6"/>
        <v>2.6635726653544613E-2</v>
      </c>
      <c r="T165" s="235">
        <f t="shared" si="6"/>
        <v>2.664405110438553E-2</v>
      </c>
      <c r="U165" s="235">
        <f t="shared" si="6"/>
        <v>2.6660232522935604E-2</v>
      </c>
      <c r="V165" s="235">
        <f t="shared" si="6"/>
        <v>2.6718037982648976E-2</v>
      </c>
      <c r="W165" s="235">
        <f t="shared" si="6"/>
        <v>2.6726835906364557E-2</v>
      </c>
      <c r="DA165" s="174"/>
    </row>
    <row r="166" spans="1:105" ht="12" customHeight="1" x14ac:dyDescent="0.25">
      <c r="A166" s="202" t="s">
        <v>95</v>
      </c>
      <c r="B166" s="235">
        <f t="shared" ref="B166:W166" si="7">IF(B$9=0,0,B$9/B$5)</f>
        <v>5.1786789658978406E-4</v>
      </c>
      <c r="C166" s="235">
        <f t="shared" si="7"/>
        <v>5.1695572017274852E-4</v>
      </c>
      <c r="D166" s="235">
        <f t="shared" si="7"/>
        <v>5.1334468593262179E-4</v>
      </c>
      <c r="E166" s="235">
        <f t="shared" si="7"/>
        <v>5.125477448236726E-4</v>
      </c>
      <c r="F166" s="235">
        <f t="shared" si="7"/>
        <v>5.0930890306410666E-4</v>
      </c>
      <c r="G166" s="235">
        <f t="shared" si="7"/>
        <v>5.1342845121972837E-4</v>
      </c>
      <c r="H166" s="235">
        <f t="shared" si="7"/>
        <v>5.1192921446589757E-4</v>
      </c>
      <c r="I166" s="235">
        <f t="shared" si="7"/>
        <v>5.0539046985765483E-4</v>
      </c>
      <c r="J166" s="235">
        <f t="shared" si="7"/>
        <v>5.0440089212367475E-4</v>
      </c>
      <c r="K166" s="235">
        <f t="shared" si="7"/>
        <v>5.0171500430524888E-4</v>
      </c>
      <c r="L166" s="235">
        <f t="shared" si="7"/>
        <v>5.0219400884459365E-4</v>
      </c>
      <c r="M166" s="235">
        <f t="shared" si="7"/>
        <v>4.9856229014167189E-4</v>
      </c>
      <c r="N166" s="235">
        <f t="shared" si="7"/>
        <v>4.9454838851826631E-4</v>
      </c>
      <c r="O166" s="235">
        <f t="shared" si="7"/>
        <v>4.9527046012304797E-4</v>
      </c>
      <c r="P166" s="235">
        <f t="shared" si="7"/>
        <v>4.9275361618124206E-4</v>
      </c>
      <c r="Q166" s="235">
        <f t="shared" si="7"/>
        <v>4.9108097910200137E-4</v>
      </c>
      <c r="R166" s="235">
        <f t="shared" si="7"/>
        <v>4.9102351421044185E-4</v>
      </c>
      <c r="S166" s="235">
        <f t="shared" si="7"/>
        <v>4.8678438057984339E-4</v>
      </c>
      <c r="T166" s="235">
        <f t="shared" si="7"/>
        <v>4.8693651506819327E-4</v>
      </c>
      <c r="U166" s="235">
        <f t="shared" si="7"/>
        <v>4.8755423187802092E-4</v>
      </c>
      <c r="V166" s="235">
        <f t="shared" si="7"/>
        <v>4.8828867103431223E-4</v>
      </c>
      <c r="W166" s="235">
        <f t="shared" si="7"/>
        <v>4.8844945853232166E-4</v>
      </c>
      <c r="DA166" s="174"/>
    </row>
    <row r="167" spans="1:105" ht="12" customHeight="1" x14ac:dyDescent="0.25">
      <c r="A167" s="56" t="s">
        <v>96</v>
      </c>
      <c r="B167" s="302">
        <f t="shared" ref="B167:W167" si="8">IF(B$10=0,0,B$10/B$5)</f>
        <v>4.225450593746044E-3</v>
      </c>
      <c r="C167" s="302">
        <f t="shared" si="8"/>
        <v>4.1279364267823868E-3</v>
      </c>
      <c r="D167" s="302">
        <f t="shared" si="8"/>
        <v>4.1277741298717183E-3</v>
      </c>
      <c r="E167" s="302">
        <f t="shared" si="8"/>
        <v>4.087916812749252E-3</v>
      </c>
      <c r="F167" s="302">
        <f t="shared" si="8"/>
        <v>4.066108780182728E-3</v>
      </c>
      <c r="G167" s="302">
        <f t="shared" si="8"/>
        <v>4.1721473371384502E-3</v>
      </c>
      <c r="H167" s="302">
        <f t="shared" si="8"/>
        <v>3.8779654004844296E-3</v>
      </c>
      <c r="I167" s="302">
        <f t="shared" si="8"/>
        <v>4.0616631766173241E-3</v>
      </c>
      <c r="J167" s="302">
        <f t="shared" si="8"/>
        <v>4.0819227606980835E-3</v>
      </c>
      <c r="K167" s="302">
        <f t="shared" si="8"/>
        <v>4.0832339116860404E-3</v>
      </c>
      <c r="L167" s="302">
        <f t="shared" si="8"/>
        <v>3.986051698641393E-3</v>
      </c>
      <c r="M167" s="302">
        <f t="shared" si="8"/>
        <v>4.0333058552847537E-3</v>
      </c>
      <c r="N167" s="302">
        <f t="shared" si="8"/>
        <v>4.2856115460294716E-3</v>
      </c>
      <c r="O167" s="302">
        <f t="shared" si="8"/>
        <v>4.2656497002476809E-3</v>
      </c>
      <c r="P167" s="302">
        <f t="shared" si="8"/>
        <v>6.8783157409442125E-3</v>
      </c>
      <c r="Q167" s="302">
        <f t="shared" si="8"/>
        <v>7.4183058339426103E-3</v>
      </c>
      <c r="R167" s="302">
        <f t="shared" si="8"/>
        <v>7.4249193115609327E-3</v>
      </c>
      <c r="S167" s="302">
        <f t="shared" si="8"/>
        <v>7.5174330969836776E-3</v>
      </c>
      <c r="T167" s="302">
        <f t="shared" si="8"/>
        <v>7.6142376259713089E-3</v>
      </c>
      <c r="U167" s="302">
        <f t="shared" si="8"/>
        <v>8.3738573245315841E-3</v>
      </c>
      <c r="V167" s="302">
        <f t="shared" si="8"/>
        <v>8.9476841189439701E-3</v>
      </c>
      <c r="W167" s="302">
        <f t="shared" si="8"/>
        <v>9.081741029657921E-3</v>
      </c>
      <c r="DA167" s="68"/>
    </row>
    <row r="168" spans="1:105" ht="12" customHeight="1" x14ac:dyDescent="0.25">
      <c r="A168" s="203" t="s">
        <v>487</v>
      </c>
      <c r="B168" s="303">
        <f t="shared" ref="B168:W168" si="9">IF(B$16=0,0,B$16/B$5)</f>
        <v>0.6026198987682202</v>
      </c>
      <c r="C168" s="303">
        <f t="shared" si="9"/>
        <v>0.61067660650582356</v>
      </c>
      <c r="D168" s="303">
        <f t="shared" si="9"/>
        <v>0.60447602895474695</v>
      </c>
      <c r="E168" s="303">
        <f t="shared" si="9"/>
        <v>0.60419357834714804</v>
      </c>
      <c r="F168" s="303">
        <f t="shared" si="9"/>
        <v>0.60090365555668368</v>
      </c>
      <c r="G168" s="303">
        <f t="shared" si="9"/>
        <v>0.60227545695544427</v>
      </c>
      <c r="H168" s="303">
        <f t="shared" si="9"/>
        <v>0.60013430906706366</v>
      </c>
      <c r="I168" s="303">
        <f t="shared" si="9"/>
        <v>0.58664905940714296</v>
      </c>
      <c r="J168" s="303">
        <f t="shared" si="9"/>
        <v>0.5838882636457664</v>
      </c>
      <c r="K168" s="303">
        <f t="shared" si="9"/>
        <v>0.58492321236650691</v>
      </c>
      <c r="L168" s="303">
        <f t="shared" si="9"/>
        <v>0.59523158674373611</v>
      </c>
      <c r="M168" s="303">
        <f t="shared" si="9"/>
        <v>0.58501497044361894</v>
      </c>
      <c r="N168" s="303">
        <f t="shared" si="9"/>
        <v>0.55883241942982276</v>
      </c>
      <c r="O168" s="303">
        <f t="shared" si="9"/>
        <v>0.56068727525829343</v>
      </c>
      <c r="P168" s="303">
        <f t="shared" si="9"/>
        <v>0.54828304737659883</v>
      </c>
      <c r="Q168" s="303">
        <f t="shared" si="9"/>
        <v>0.55752642331377678</v>
      </c>
      <c r="R168" s="303">
        <f t="shared" si="9"/>
        <v>0.57170564061406559</v>
      </c>
      <c r="S168" s="303">
        <f t="shared" si="9"/>
        <v>0.56266190220851242</v>
      </c>
      <c r="T168" s="303">
        <f t="shared" si="9"/>
        <v>0.57271158687802748</v>
      </c>
      <c r="U168" s="303">
        <f t="shared" si="9"/>
        <v>0.57945563590939031</v>
      </c>
      <c r="V168" s="303">
        <f t="shared" si="9"/>
        <v>0.58699429131565251</v>
      </c>
      <c r="W168" s="303">
        <f t="shared" si="9"/>
        <v>0.58904930246730047</v>
      </c>
      <c r="DA168" s="175"/>
    </row>
    <row r="169" spans="1:105" ht="12" customHeight="1" x14ac:dyDescent="0.25">
      <c r="A169" s="41" t="s">
        <v>499</v>
      </c>
      <c r="B169" s="237">
        <f t="shared" ref="B169:W169" si="10">IF(B$27=0,0,B$27/B$5)</f>
        <v>0.36252928911058557</v>
      </c>
      <c r="C169" s="237">
        <f t="shared" si="10"/>
        <v>0.35462403928261166</v>
      </c>
      <c r="D169" s="237">
        <f t="shared" si="10"/>
        <v>0.36103832631091298</v>
      </c>
      <c r="E169" s="237">
        <f t="shared" si="10"/>
        <v>0.36140776326166285</v>
      </c>
      <c r="F169" s="237">
        <f t="shared" si="10"/>
        <v>0.36491103076899123</v>
      </c>
      <c r="G169" s="237">
        <f t="shared" si="10"/>
        <v>0.36327298299766109</v>
      </c>
      <c r="H169" s="237">
        <f t="shared" si="10"/>
        <v>0.36571356223188423</v>
      </c>
      <c r="I169" s="237">
        <f t="shared" si="10"/>
        <v>0.3794017984783864</v>
      </c>
      <c r="J169" s="237">
        <f t="shared" si="10"/>
        <v>0.38220085571107526</v>
      </c>
      <c r="K169" s="237">
        <f t="shared" si="10"/>
        <v>0.38132343226462689</v>
      </c>
      <c r="L169" s="237">
        <f t="shared" si="10"/>
        <v>0.37108391301686083</v>
      </c>
      <c r="M169" s="237">
        <f t="shared" si="10"/>
        <v>0.38168079670789667</v>
      </c>
      <c r="N169" s="237">
        <f t="shared" si="10"/>
        <v>0.40779173135727781</v>
      </c>
      <c r="O169" s="237">
        <f t="shared" si="10"/>
        <v>0.40585288814532477</v>
      </c>
      <c r="P169" s="237">
        <f t="shared" si="10"/>
        <v>0.41569846862935189</v>
      </c>
      <c r="Q169" s="237">
        <f t="shared" si="10"/>
        <v>0.40601401800905768</v>
      </c>
      <c r="R169" s="237">
        <f t="shared" si="10"/>
        <v>0.39184500894182245</v>
      </c>
      <c r="S169" s="237">
        <f t="shared" si="10"/>
        <v>0.40103350152153444</v>
      </c>
      <c r="T169" s="237">
        <f t="shared" si="10"/>
        <v>0.39087801548477025</v>
      </c>
      <c r="U169" s="237">
        <f t="shared" si="10"/>
        <v>0.3833554772792479</v>
      </c>
      <c r="V169" s="237">
        <f t="shared" si="10"/>
        <v>0.37518190156442838</v>
      </c>
      <c r="W169" s="237">
        <f t="shared" si="10"/>
        <v>0.37298332494730163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0"/>
    </row>
    <row r="171" spans="1:105" ht="12" customHeight="1" x14ac:dyDescent="0.25">
      <c r="A171" s="35" t="s">
        <v>44</v>
      </c>
      <c r="B171" s="234">
        <f t="shared" ref="B171:W171" si="11">SUM(B$172:B$177,B$179:B$180,B$182:B$184)</f>
        <v>0.99999999999999978</v>
      </c>
      <c r="C171" s="234">
        <f t="shared" si="11"/>
        <v>0.99999999999999956</v>
      </c>
      <c r="D171" s="234">
        <f t="shared" si="11"/>
        <v>1</v>
      </c>
      <c r="E171" s="234">
        <f t="shared" si="11"/>
        <v>0.99999999999999978</v>
      </c>
      <c r="F171" s="234">
        <f t="shared" si="11"/>
        <v>0.99999999999999967</v>
      </c>
      <c r="G171" s="234">
        <f t="shared" si="11"/>
        <v>1.0000000000000002</v>
      </c>
      <c r="H171" s="234">
        <f t="shared" si="11"/>
        <v>0.99999999999999989</v>
      </c>
      <c r="I171" s="234">
        <f t="shared" si="11"/>
        <v>0.99999999999999967</v>
      </c>
      <c r="J171" s="234">
        <f t="shared" si="11"/>
        <v>1.0000000000000002</v>
      </c>
      <c r="K171" s="234">
        <f t="shared" si="11"/>
        <v>0.99999999999999956</v>
      </c>
      <c r="L171" s="234">
        <f t="shared" si="11"/>
        <v>0.99999999999999989</v>
      </c>
      <c r="M171" s="234">
        <f t="shared" si="11"/>
        <v>0.99999999999999978</v>
      </c>
      <c r="N171" s="234">
        <f t="shared" si="11"/>
        <v>1.0000000000000002</v>
      </c>
      <c r="O171" s="234">
        <f t="shared" si="11"/>
        <v>1.0000000000000002</v>
      </c>
      <c r="P171" s="234">
        <f t="shared" si="11"/>
        <v>1</v>
      </c>
      <c r="Q171" s="234">
        <f t="shared" si="11"/>
        <v>1.0000000000000002</v>
      </c>
      <c r="R171" s="234">
        <f t="shared" si="11"/>
        <v>0.99999999999999989</v>
      </c>
      <c r="S171" s="234">
        <f t="shared" si="11"/>
        <v>0.99999999999999967</v>
      </c>
      <c r="T171" s="234">
        <f t="shared" si="11"/>
        <v>1.0000000000000002</v>
      </c>
      <c r="U171" s="234">
        <f t="shared" si="11"/>
        <v>1</v>
      </c>
      <c r="V171" s="234">
        <f t="shared" si="11"/>
        <v>1</v>
      </c>
      <c r="W171" s="234">
        <f t="shared" si="11"/>
        <v>1.0000000000000002</v>
      </c>
      <c r="DA171" s="95"/>
    </row>
    <row r="172" spans="1:105" ht="12" customHeight="1" x14ac:dyDescent="0.25">
      <c r="A172" s="55" t="s">
        <v>92</v>
      </c>
      <c r="B172" s="301">
        <f t="shared" ref="B172:W172" si="12">IF(B$35=0,0,B$35/B$34)</f>
        <v>9.7720215064963983E-4</v>
      </c>
      <c r="C172" s="301">
        <f t="shared" si="12"/>
        <v>9.7484560671605935E-4</v>
      </c>
      <c r="D172" s="301">
        <f t="shared" si="12"/>
        <v>9.7442771312467816E-4</v>
      </c>
      <c r="E172" s="301">
        <f t="shared" si="12"/>
        <v>9.7418993903116585E-4</v>
      </c>
      <c r="F172" s="301">
        <f t="shared" si="12"/>
        <v>9.7311260609956099E-4</v>
      </c>
      <c r="G172" s="301">
        <f t="shared" si="12"/>
        <v>9.7403472568300092E-4</v>
      </c>
      <c r="H172" s="301">
        <f t="shared" si="12"/>
        <v>9.742205758503311E-4</v>
      </c>
      <c r="I172" s="301">
        <f t="shared" si="12"/>
        <v>9.7746725552926516E-4</v>
      </c>
      <c r="J172" s="301">
        <f t="shared" si="12"/>
        <v>9.7838271394558567E-4</v>
      </c>
      <c r="K172" s="301">
        <f t="shared" si="12"/>
        <v>9.8038589073938271E-4</v>
      </c>
      <c r="L172" s="301">
        <f t="shared" si="12"/>
        <v>9.7360288169351828E-4</v>
      </c>
      <c r="M172" s="301">
        <f t="shared" si="12"/>
        <v>9.7347489963616808E-4</v>
      </c>
      <c r="N172" s="301">
        <f t="shared" si="12"/>
        <v>9.739855058686623E-4</v>
      </c>
      <c r="O172" s="301">
        <f t="shared" si="12"/>
        <v>9.777503433171489E-4</v>
      </c>
      <c r="P172" s="301">
        <f t="shared" si="12"/>
        <v>9.7699277548508835E-4</v>
      </c>
      <c r="Q172" s="301">
        <f t="shared" si="12"/>
        <v>9.7885482112669868E-4</v>
      </c>
      <c r="R172" s="301">
        <f t="shared" si="12"/>
        <v>9.7761653235520956E-4</v>
      </c>
      <c r="S172" s="301">
        <f t="shared" si="12"/>
        <v>9.7043763504297577E-4</v>
      </c>
      <c r="T172" s="301">
        <f t="shared" si="12"/>
        <v>9.7092013993837275E-4</v>
      </c>
      <c r="U172" s="301">
        <f t="shared" si="12"/>
        <v>9.7439679099915212E-4</v>
      </c>
      <c r="V172" s="301">
        <f t="shared" si="12"/>
        <v>9.7709804635230939E-4</v>
      </c>
      <c r="W172" s="301">
        <f t="shared" si="12"/>
        <v>9.7564066045884479E-4</v>
      </c>
      <c r="DA172" s="67"/>
    </row>
    <row r="173" spans="1:105" ht="12" customHeight="1" x14ac:dyDescent="0.25">
      <c r="A173" s="202" t="s">
        <v>93</v>
      </c>
      <c r="B173" s="235">
        <f t="shared" ref="B173:W173" si="13">IF(B$36=0,0,B$36/B$34)</f>
        <v>1.1783875274574638E-4</v>
      </c>
      <c r="C173" s="235">
        <f t="shared" si="13"/>
        <v>1.1755458206751053E-4</v>
      </c>
      <c r="D173" s="235">
        <f t="shared" si="13"/>
        <v>1.1750418915796145E-4</v>
      </c>
      <c r="E173" s="235">
        <f t="shared" si="13"/>
        <v>1.1747551647995297E-4</v>
      </c>
      <c r="F173" s="235">
        <f t="shared" si="13"/>
        <v>1.1734560316686027E-4</v>
      </c>
      <c r="G173" s="235">
        <f t="shared" si="13"/>
        <v>1.1745679962863922E-4</v>
      </c>
      <c r="H173" s="235">
        <f t="shared" si="13"/>
        <v>1.1747921090956114E-4</v>
      </c>
      <c r="I173" s="235">
        <f t="shared" si="13"/>
        <v>1.1787072118578829E-4</v>
      </c>
      <c r="J173" s="235">
        <f t="shared" si="13"/>
        <v>1.179811143914296E-4</v>
      </c>
      <c r="K173" s="235">
        <f t="shared" si="13"/>
        <v>1.1822267326924552E-4</v>
      </c>
      <c r="L173" s="235">
        <f t="shared" si="13"/>
        <v>1.1740472446991436E-4</v>
      </c>
      <c r="M173" s="235">
        <f t="shared" si="13"/>
        <v>1.1750934836660671E-4</v>
      </c>
      <c r="N173" s="235">
        <f t="shared" si="13"/>
        <v>1.1760974432056358E-4</v>
      </c>
      <c r="O173" s="235">
        <f t="shared" si="13"/>
        <v>1.1792959649368816E-4</v>
      </c>
      <c r="P173" s="235">
        <f t="shared" si="13"/>
        <v>1.1818065470353831E-4</v>
      </c>
      <c r="Q173" s="235">
        <f t="shared" si="13"/>
        <v>1.1812146379275935E-4</v>
      </c>
      <c r="R173" s="235">
        <f t="shared" si="13"/>
        <v>1.1788939230734738E-4</v>
      </c>
      <c r="S173" s="235">
        <f t="shared" si="13"/>
        <v>1.1729009776977417E-4</v>
      </c>
      <c r="T173" s="235">
        <f t="shared" si="13"/>
        <v>1.1761394791128118E-4</v>
      </c>
      <c r="U173" s="235">
        <f t="shared" si="13"/>
        <v>1.1770052720124371E-4</v>
      </c>
      <c r="V173" s="235">
        <f t="shared" si="13"/>
        <v>1.178261990274141E-4</v>
      </c>
      <c r="W173" s="235">
        <f t="shared" si="13"/>
        <v>1.1821393440690418E-4</v>
      </c>
      <c r="DA173" s="174"/>
    </row>
    <row r="174" spans="1:105" ht="12" customHeight="1" x14ac:dyDescent="0.25">
      <c r="A174" s="202" t="s">
        <v>94</v>
      </c>
      <c r="B174" s="235">
        <f t="shared" ref="B174:W174" si="14">IF(B$37=0,0,B$37/B$34)</f>
        <v>1.8934968414884852E-2</v>
      </c>
      <c r="C174" s="235">
        <f t="shared" si="14"/>
        <v>1.8889306332662698E-2</v>
      </c>
      <c r="D174" s="235">
        <f t="shared" si="14"/>
        <v>1.8881208927281092E-2</v>
      </c>
      <c r="E174" s="235">
        <f t="shared" si="14"/>
        <v>1.887660164623127E-2</v>
      </c>
      <c r="F174" s="235">
        <f t="shared" si="14"/>
        <v>1.8855726472124565E-2</v>
      </c>
      <c r="G174" s="235">
        <f t="shared" si="14"/>
        <v>1.8873594121285572E-2</v>
      </c>
      <c r="H174" s="235">
        <f t="shared" si="14"/>
        <v>1.887719528717121E-2</v>
      </c>
      <c r="I174" s="235">
        <f t="shared" si="14"/>
        <v>1.8940105276811531E-2</v>
      </c>
      <c r="J174" s="235">
        <f t="shared" si="14"/>
        <v>1.8957843854429932E-2</v>
      </c>
      <c r="K174" s="235">
        <f t="shared" si="14"/>
        <v>1.8996658841988812E-2</v>
      </c>
      <c r="L174" s="235">
        <f t="shared" si="14"/>
        <v>1.8865226403003772E-2</v>
      </c>
      <c r="M174" s="235">
        <f t="shared" si="14"/>
        <v>1.8857051677875769E-2</v>
      </c>
      <c r="N174" s="235">
        <f t="shared" si="14"/>
        <v>1.8869496539765787E-2</v>
      </c>
      <c r="O174" s="235">
        <f t="shared" si="14"/>
        <v>1.8939593079764509E-2</v>
      </c>
      <c r="P174" s="235">
        <f t="shared" si="14"/>
        <v>1.8909675792681113E-2</v>
      </c>
      <c r="Q174" s="235">
        <f t="shared" si="14"/>
        <v>1.8941681456729923E-2</v>
      </c>
      <c r="R174" s="235">
        <f t="shared" si="14"/>
        <v>1.8940156148869212E-2</v>
      </c>
      <c r="S174" s="235">
        <f t="shared" si="14"/>
        <v>1.8788878503458346E-2</v>
      </c>
      <c r="T174" s="235">
        <f t="shared" si="14"/>
        <v>1.8797838060178002E-2</v>
      </c>
      <c r="U174" s="235">
        <f t="shared" si="14"/>
        <v>1.8861114177836567E-2</v>
      </c>
      <c r="V174" s="235">
        <f t="shared" si="14"/>
        <v>1.8916336937469767E-2</v>
      </c>
      <c r="W174" s="235">
        <f t="shared" si="14"/>
        <v>1.8889245278104587E-2</v>
      </c>
      <c r="DA174" s="174"/>
    </row>
    <row r="175" spans="1:105" ht="12" customHeight="1" x14ac:dyDescent="0.25">
      <c r="A175" s="202" t="s">
        <v>95</v>
      </c>
      <c r="B175" s="235">
        <f t="shared" ref="B175:W175" si="15">IF(B$38=0,0,B$38/B$34)</f>
        <v>3.2310311422655561E-4</v>
      </c>
      <c r="C175" s="235">
        <f t="shared" si="15"/>
        <v>3.2232394414056544E-4</v>
      </c>
      <c r="D175" s="235">
        <f t="shared" si="15"/>
        <v>3.2218577137794828E-4</v>
      </c>
      <c r="E175" s="235">
        <f t="shared" si="15"/>
        <v>3.2210715350953166E-4</v>
      </c>
      <c r="F175" s="235">
        <f t="shared" si="15"/>
        <v>3.2175094305192164E-4</v>
      </c>
      <c r="G175" s="235">
        <f t="shared" si="15"/>
        <v>3.2205583361003269E-4</v>
      </c>
      <c r="H175" s="235">
        <f t="shared" si="15"/>
        <v>3.221172832986195E-4</v>
      </c>
      <c r="I175" s="235">
        <f t="shared" si="15"/>
        <v>3.23190768773925E-4</v>
      </c>
      <c r="J175" s="235">
        <f t="shared" si="15"/>
        <v>3.2349345687695614E-4</v>
      </c>
      <c r="K175" s="235">
        <f t="shared" si="15"/>
        <v>3.241557892919962E-4</v>
      </c>
      <c r="L175" s="235">
        <f t="shared" si="15"/>
        <v>3.2191304827358099E-4</v>
      </c>
      <c r="M175" s="235">
        <f t="shared" si="15"/>
        <v>3.2219991745758165E-4</v>
      </c>
      <c r="N175" s="235">
        <f t="shared" si="15"/>
        <v>3.2248429555802293E-4</v>
      </c>
      <c r="O175" s="235">
        <f t="shared" si="15"/>
        <v>3.2335219949930396E-4</v>
      </c>
      <c r="P175" s="235">
        <f t="shared" si="15"/>
        <v>3.2404057821653091E-4</v>
      </c>
      <c r="Q175" s="235">
        <f t="shared" si="15"/>
        <v>3.2387828213683759E-4</v>
      </c>
      <c r="R175" s="235">
        <f t="shared" si="15"/>
        <v>3.2324196328660678E-4</v>
      </c>
      <c r="S175" s="235">
        <f t="shared" si="15"/>
        <v>3.2159875231468947E-4</v>
      </c>
      <c r="T175" s="235">
        <f t="shared" si="15"/>
        <v>3.2248671987056981E-4</v>
      </c>
      <c r="U175" s="235">
        <f t="shared" si="15"/>
        <v>3.22724112388418E-4</v>
      </c>
      <c r="V175" s="235">
        <f t="shared" si="15"/>
        <v>3.2306869307567143E-4</v>
      </c>
      <c r="W175" s="235">
        <f t="shared" si="15"/>
        <v>3.2426738538583462E-4</v>
      </c>
      <c r="DA175" s="174"/>
    </row>
    <row r="176" spans="1:105" ht="12" customHeight="1" x14ac:dyDescent="0.25">
      <c r="A176" s="56" t="s">
        <v>96</v>
      </c>
      <c r="B176" s="302">
        <f t="shared" ref="B176:W176" si="16">IF(B$39=0,0,B$39/B$34)</f>
        <v>2.9114445426775947E-3</v>
      </c>
      <c r="C176" s="302">
        <f t="shared" si="16"/>
        <v>2.8646317255881623E-3</v>
      </c>
      <c r="D176" s="302">
        <f t="shared" si="16"/>
        <v>2.8312548539608478E-3</v>
      </c>
      <c r="E176" s="302">
        <f t="shared" si="16"/>
        <v>2.8301558609997398E-3</v>
      </c>
      <c r="F176" s="302">
        <f t="shared" si="16"/>
        <v>2.808737562622505E-3</v>
      </c>
      <c r="G176" s="302">
        <f t="shared" si="16"/>
        <v>2.857372838845846E-3</v>
      </c>
      <c r="H176" s="302">
        <f t="shared" si="16"/>
        <v>2.8609425370030176E-3</v>
      </c>
      <c r="I176" s="302">
        <f t="shared" si="16"/>
        <v>3.0852880729243166E-3</v>
      </c>
      <c r="J176" s="302">
        <f t="shared" si="16"/>
        <v>3.1049768860004772E-3</v>
      </c>
      <c r="K176" s="302">
        <f t="shared" si="16"/>
        <v>3.1896279350951346E-3</v>
      </c>
      <c r="L176" s="302">
        <f t="shared" si="16"/>
        <v>2.8797772045930335E-3</v>
      </c>
      <c r="M176" s="302">
        <f t="shared" si="16"/>
        <v>2.9291559690064208E-3</v>
      </c>
      <c r="N176" s="302">
        <f t="shared" si="16"/>
        <v>2.9198699284038012E-3</v>
      </c>
      <c r="O176" s="302">
        <f t="shared" si="16"/>
        <v>3.0641071585489638E-3</v>
      </c>
      <c r="P176" s="302">
        <f t="shared" si="16"/>
        <v>3.4458868900843851E-3</v>
      </c>
      <c r="Q176" s="302">
        <f t="shared" si="16"/>
        <v>3.5001104337780745E-3</v>
      </c>
      <c r="R176" s="302">
        <f t="shared" si="16"/>
        <v>3.4719079909756394E-3</v>
      </c>
      <c r="S176" s="302">
        <f t="shared" si="16"/>
        <v>4.0770787867448295E-3</v>
      </c>
      <c r="T176" s="302">
        <f t="shared" si="16"/>
        <v>4.4753783519264545E-3</v>
      </c>
      <c r="U176" s="302">
        <f t="shared" si="16"/>
        <v>4.2750643002793876E-3</v>
      </c>
      <c r="V176" s="302">
        <f t="shared" si="16"/>
        <v>4.3822543767938647E-3</v>
      </c>
      <c r="W176" s="302">
        <f t="shared" si="16"/>
        <v>4.6389319477854627E-3</v>
      </c>
      <c r="DA176" s="68"/>
    </row>
    <row r="177" spans="1:105" ht="12" customHeight="1" x14ac:dyDescent="0.25">
      <c r="A177" s="203" t="s">
        <v>517</v>
      </c>
      <c r="B177" s="303">
        <f t="shared" ref="B177:W177" si="17">IF(B$45=0,0,B$45/B$34)</f>
        <v>0.8415019726298274</v>
      </c>
      <c r="C177" s="303">
        <f t="shared" si="17"/>
        <v>0.84468381108716017</v>
      </c>
      <c r="D177" s="303">
        <f t="shared" si="17"/>
        <v>0.84570249272949105</v>
      </c>
      <c r="E177" s="303">
        <f t="shared" si="17"/>
        <v>0.84562481528391487</v>
      </c>
      <c r="F177" s="303">
        <f t="shared" si="17"/>
        <v>0.84775495958810354</v>
      </c>
      <c r="G177" s="303">
        <f t="shared" si="17"/>
        <v>0.8458246129470488</v>
      </c>
      <c r="H177" s="303">
        <f t="shared" si="17"/>
        <v>0.84779005691379961</v>
      </c>
      <c r="I177" s="303">
        <f t="shared" si="17"/>
        <v>0.83766254733807766</v>
      </c>
      <c r="J177" s="303">
        <f t="shared" si="17"/>
        <v>0.8354551553091123</v>
      </c>
      <c r="K177" s="303">
        <f t="shared" si="17"/>
        <v>0.83362278070836771</v>
      </c>
      <c r="L177" s="303">
        <f t="shared" si="17"/>
        <v>0.84744431778205509</v>
      </c>
      <c r="M177" s="303">
        <f t="shared" si="17"/>
        <v>0.84401708572753797</v>
      </c>
      <c r="N177" s="303">
        <f t="shared" si="17"/>
        <v>0.84561530815827801</v>
      </c>
      <c r="O177" s="303">
        <f t="shared" si="17"/>
        <v>0.83882897488039643</v>
      </c>
      <c r="P177" s="303">
        <f t="shared" si="17"/>
        <v>0.83428701896910862</v>
      </c>
      <c r="Q177" s="303">
        <f t="shared" si="17"/>
        <v>0.83458490903780613</v>
      </c>
      <c r="R177" s="303">
        <f t="shared" si="17"/>
        <v>0.83935491910111881</v>
      </c>
      <c r="S177" s="303">
        <f t="shared" si="17"/>
        <v>0.84746942890094901</v>
      </c>
      <c r="T177" s="303">
        <f t="shared" si="17"/>
        <v>0.84365830170578993</v>
      </c>
      <c r="U177" s="303">
        <f t="shared" si="17"/>
        <v>0.84110087013246504</v>
      </c>
      <c r="V177" s="303">
        <f t="shared" si="17"/>
        <v>0.83723955304148356</v>
      </c>
      <c r="W177" s="303">
        <f t="shared" si="17"/>
        <v>0.83218605699324333</v>
      </c>
      <c r="DA177" s="175"/>
    </row>
    <row r="178" spans="1:105" ht="12" customHeight="1" x14ac:dyDescent="0.25">
      <c r="A178" s="203" t="s">
        <v>519</v>
      </c>
      <c r="B178" s="303">
        <f t="shared" ref="B178:W178" si="18">IF(B$46=0,0,B$46/B$34)</f>
        <v>9.8917099872801645E-2</v>
      </c>
      <c r="C178" s="303">
        <f t="shared" si="18"/>
        <v>9.6811531531765638E-2</v>
      </c>
      <c r="D178" s="303">
        <f t="shared" si="18"/>
        <v>9.5488186415318116E-2</v>
      </c>
      <c r="E178" s="303">
        <f t="shared" si="18"/>
        <v>9.5658405792727566E-2</v>
      </c>
      <c r="F178" s="303">
        <f t="shared" si="18"/>
        <v>9.468338636313349E-2</v>
      </c>
      <c r="G178" s="303">
        <f t="shared" si="18"/>
        <v>9.5891917678749619E-2</v>
      </c>
      <c r="H178" s="303">
        <f t="shared" si="18"/>
        <v>9.5998049280438591E-2</v>
      </c>
      <c r="I178" s="303">
        <f t="shared" si="18"/>
        <v>0.10371361280031105</v>
      </c>
      <c r="J178" s="303">
        <f t="shared" si="18"/>
        <v>0.10478214578032398</v>
      </c>
      <c r="K178" s="303">
        <f t="shared" si="18"/>
        <v>0.10730633039355841</v>
      </c>
      <c r="L178" s="303">
        <f t="shared" si="18"/>
        <v>9.6666353201221758E-2</v>
      </c>
      <c r="M178" s="303">
        <f t="shared" si="18"/>
        <v>9.9050468354813209E-2</v>
      </c>
      <c r="N178" s="303">
        <f t="shared" si="18"/>
        <v>9.8732771680073453E-2</v>
      </c>
      <c r="O178" s="303">
        <f t="shared" si="18"/>
        <v>0.1037770980955153</v>
      </c>
      <c r="P178" s="303">
        <f t="shared" si="18"/>
        <v>0.1073954793391184</v>
      </c>
      <c r="Q178" s="303">
        <f t="shared" si="18"/>
        <v>0.10669008660163073</v>
      </c>
      <c r="R178" s="303">
        <f t="shared" si="18"/>
        <v>0.1025509547415899</v>
      </c>
      <c r="S178" s="303">
        <f t="shared" si="18"/>
        <v>9.729768919041544E-2</v>
      </c>
      <c r="T178" s="303">
        <f t="shared" si="18"/>
        <v>9.9899596055718215E-2</v>
      </c>
      <c r="U178" s="303">
        <f t="shared" si="18"/>
        <v>0.10149777522617556</v>
      </c>
      <c r="V178" s="303">
        <f t="shared" si="18"/>
        <v>0.10352185452638582</v>
      </c>
      <c r="W178" s="303">
        <f t="shared" si="18"/>
        <v>0.10797642969996761</v>
      </c>
      <c r="DA178" s="175"/>
    </row>
    <row r="179" spans="1:105" ht="12" customHeight="1" x14ac:dyDescent="0.25">
      <c r="A179" s="62" t="s">
        <v>521</v>
      </c>
      <c r="B179" s="304">
        <f t="shared" ref="B179:W179" si="19">IF(B$47=0,0,B$47/B$34)</f>
        <v>4.534442758173881E-2</v>
      </c>
      <c r="C179" s="304">
        <f t="shared" si="19"/>
        <v>3.9837460063494798E-2</v>
      </c>
      <c r="D179" s="304">
        <f t="shared" si="19"/>
        <v>3.7921641568283239E-2</v>
      </c>
      <c r="E179" s="304">
        <f t="shared" si="19"/>
        <v>3.6395113332295198E-2</v>
      </c>
      <c r="F179" s="304">
        <f t="shared" si="19"/>
        <v>3.4368851936065578E-2</v>
      </c>
      <c r="G179" s="304">
        <f t="shared" si="19"/>
        <v>3.4826362694603277E-2</v>
      </c>
      <c r="H179" s="304">
        <f t="shared" si="19"/>
        <v>3.511195852958119E-2</v>
      </c>
      <c r="I179" s="304">
        <f t="shared" si="19"/>
        <v>4.4922295334194645E-2</v>
      </c>
      <c r="J179" s="304">
        <f t="shared" si="19"/>
        <v>4.7494187904797737E-2</v>
      </c>
      <c r="K179" s="304">
        <f t="shared" si="19"/>
        <v>5.398772223376283E-2</v>
      </c>
      <c r="L179" s="304">
        <f t="shared" si="19"/>
        <v>3.6972063612887358E-2</v>
      </c>
      <c r="M179" s="304">
        <f t="shared" si="19"/>
        <v>3.8927831488624672E-2</v>
      </c>
      <c r="N179" s="304">
        <f t="shared" si="19"/>
        <v>3.9246833158683561E-2</v>
      </c>
      <c r="O179" s="304">
        <f t="shared" si="19"/>
        <v>4.7460391106372436E-2</v>
      </c>
      <c r="P179" s="304">
        <f t="shared" si="19"/>
        <v>5.2393198403499514E-2</v>
      </c>
      <c r="Q179" s="304">
        <f t="shared" si="19"/>
        <v>5.1106492894558354E-2</v>
      </c>
      <c r="R179" s="304">
        <f t="shared" si="19"/>
        <v>4.6302818314926789E-2</v>
      </c>
      <c r="S179" s="304">
        <f t="shared" si="19"/>
        <v>3.4777440777449875E-2</v>
      </c>
      <c r="T179" s="304">
        <f t="shared" si="19"/>
        <v>4.178667707103853E-2</v>
      </c>
      <c r="U179" s="304">
        <f t="shared" si="19"/>
        <v>4.4728782033646955E-2</v>
      </c>
      <c r="V179" s="304">
        <f t="shared" si="19"/>
        <v>4.7959441241551708E-2</v>
      </c>
      <c r="W179" s="304">
        <f t="shared" si="19"/>
        <v>5.5589686808118766E-2</v>
      </c>
      <c r="DA179" s="72"/>
    </row>
    <row r="180" spans="1:105" ht="12" customHeight="1" x14ac:dyDescent="0.25">
      <c r="A180" s="62" t="s">
        <v>527</v>
      </c>
      <c r="B180" s="304">
        <f t="shared" ref="B180:W180" si="20">IF(B$52=0,0,B$52/B$34)</f>
        <v>5.3572672291062856E-2</v>
      </c>
      <c r="C180" s="304">
        <f t="shared" si="20"/>
        <v>5.6974071468270847E-2</v>
      </c>
      <c r="D180" s="304">
        <f t="shared" si="20"/>
        <v>5.7566544847034898E-2</v>
      </c>
      <c r="E180" s="304">
        <f t="shared" si="20"/>
        <v>5.9263292460432375E-2</v>
      </c>
      <c r="F180" s="304">
        <f t="shared" si="20"/>
        <v>6.0314534427067884E-2</v>
      </c>
      <c r="G180" s="304">
        <f t="shared" si="20"/>
        <v>6.1065554984146321E-2</v>
      </c>
      <c r="H180" s="304">
        <f t="shared" si="20"/>
        <v>6.0886090750857352E-2</v>
      </c>
      <c r="I180" s="304">
        <f t="shared" si="20"/>
        <v>5.8791317466116433E-2</v>
      </c>
      <c r="J180" s="304">
        <f t="shared" si="20"/>
        <v>5.7287957875526228E-2</v>
      </c>
      <c r="K180" s="304">
        <f t="shared" si="20"/>
        <v>5.331860815979559E-2</v>
      </c>
      <c r="L180" s="304">
        <f t="shared" si="20"/>
        <v>5.9694289588334372E-2</v>
      </c>
      <c r="M180" s="304">
        <f t="shared" si="20"/>
        <v>6.0122636866188531E-2</v>
      </c>
      <c r="N180" s="304">
        <f t="shared" si="20"/>
        <v>5.9485938521389871E-2</v>
      </c>
      <c r="O180" s="304">
        <f t="shared" si="20"/>
        <v>5.631670698914288E-2</v>
      </c>
      <c r="P180" s="304">
        <f t="shared" si="20"/>
        <v>5.5002280935618902E-2</v>
      </c>
      <c r="Q180" s="304">
        <f t="shared" si="20"/>
        <v>5.558359370707236E-2</v>
      </c>
      <c r="R180" s="304">
        <f t="shared" si="20"/>
        <v>5.6248136426663153E-2</v>
      </c>
      <c r="S180" s="304">
        <f t="shared" si="20"/>
        <v>6.2520248412965607E-2</v>
      </c>
      <c r="T180" s="304">
        <f t="shared" si="20"/>
        <v>5.8112918984679678E-2</v>
      </c>
      <c r="U180" s="304">
        <f t="shared" si="20"/>
        <v>5.6768993192528622E-2</v>
      </c>
      <c r="V180" s="304">
        <f t="shared" si="20"/>
        <v>5.5562413284834092E-2</v>
      </c>
      <c r="W180" s="304">
        <f t="shared" si="20"/>
        <v>5.2386742891848852E-2</v>
      </c>
      <c r="DA180" s="72"/>
    </row>
    <row r="181" spans="1:105" ht="12" customHeight="1" x14ac:dyDescent="0.25">
      <c r="A181" s="203" t="s">
        <v>529</v>
      </c>
      <c r="B181" s="303">
        <f t="shared" ref="B181:W181" si="21">IF(B$53=0,0,B$53/B$34)</f>
        <v>3.6316370522186309E-2</v>
      </c>
      <c r="C181" s="303">
        <f t="shared" si="21"/>
        <v>3.5335995189898883E-2</v>
      </c>
      <c r="D181" s="303">
        <f t="shared" si="21"/>
        <v>3.5682739400288169E-2</v>
      </c>
      <c r="E181" s="303">
        <f t="shared" si="21"/>
        <v>3.5596248807105643E-2</v>
      </c>
      <c r="F181" s="303">
        <f t="shared" si="21"/>
        <v>3.4484980861697302E-2</v>
      </c>
      <c r="G181" s="303">
        <f t="shared" si="21"/>
        <v>3.5138955055148663E-2</v>
      </c>
      <c r="H181" s="303">
        <f t="shared" si="21"/>
        <v>3.3059938911529071E-2</v>
      </c>
      <c r="I181" s="303">
        <f t="shared" si="21"/>
        <v>3.5179917766386043E-2</v>
      </c>
      <c r="J181" s="303">
        <f t="shared" si="21"/>
        <v>3.6280020884919523E-2</v>
      </c>
      <c r="K181" s="303">
        <f t="shared" si="21"/>
        <v>3.5461837767688804E-2</v>
      </c>
      <c r="L181" s="303">
        <f t="shared" si="21"/>
        <v>3.2731404754689254E-2</v>
      </c>
      <c r="M181" s="303">
        <f t="shared" si="21"/>
        <v>3.3733054105305985E-2</v>
      </c>
      <c r="N181" s="303">
        <f t="shared" si="21"/>
        <v>3.2448474147731853E-2</v>
      </c>
      <c r="O181" s="303">
        <f t="shared" si="21"/>
        <v>3.3971194646464919E-2</v>
      </c>
      <c r="P181" s="303">
        <f t="shared" si="21"/>
        <v>3.4542725000602223E-2</v>
      </c>
      <c r="Q181" s="303">
        <f t="shared" si="21"/>
        <v>3.4862357902999158E-2</v>
      </c>
      <c r="R181" s="303">
        <f t="shared" si="21"/>
        <v>3.4263314129497152E-2</v>
      </c>
      <c r="S181" s="303">
        <f t="shared" si="21"/>
        <v>3.0957598133304412E-2</v>
      </c>
      <c r="T181" s="303">
        <f t="shared" si="21"/>
        <v>3.175786501866746E-2</v>
      </c>
      <c r="U181" s="303">
        <f t="shared" si="21"/>
        <v>3.2850354732654664E-2</v>
      </c>
      <c r="V181" s="303">
        <f t="shared" si="21"/>
        <v>3.4522008179411603E-2</v>
      </c>
      <c r="W181" s="303">
        <f t="shared" si="21"/>
        <v>3.4891214100647536E-2</v>
      </c>
      <c r="DA181" s="175"/>
    </row>
    <row r="182" spans="1:105" ht="12" customHeight="1" x14ac:dyDescent="0.25">
      <c r="A182" s="62" t="s">
        <v>530</v>
      </c>
      <c r="B182" s="304">
        <f t="shared" ref="B182:W182" si="22">IF(B$54=0,0,B$54/B$34)</f>
        <v>4.7500343098928607E-3</v>
      </c>
      <c r="C182" s="304">
        <f t="shared" si="22"/>
        <v>4.4128437020345733E-3</v>
      </c>
      <c r="D182" s="304">
        <f t="shared" si="22"/>
        <v>4.4349562531333748E-3</v>
      </c>
      <c r="E182" s="304">
        <f t="shared" si="22"/>
        <v>4.2096895653853574E-3</v>
      </c>
      <c r="F182" s="304">
        <f t="shared" si="22"/>
        <v>4.0298565345624378E-3</v>
      </c>
      <c r="G182" s="304">
        <f t="shared" si="22"/>
        <v>3.9088910917374799E-3</v>
      </c>
      <c r="H182" s="304">
        <f t="shared" si="22"/>
        <v>3.6784945445766516E-3</v>
      </c>
      <c r="I182" s="304">
        <f t="shared" si="22"/>
        <v>3.7762773691372119E-3</v>
      </c>
      <c r="J182" s="304">
        <f t="shared" si="22"/>
        <v>4.0394295774986797E-3</v>
      </c>
      <c r="K182" s="304">
        <f t="shared" si="22"/>
        <v>4.4771414488521963E-3</v>
      </c>
      <c r="L182" s="304">
        <f t="shared" si="22"/>
        <v>4.1291982250770583E-3</v>
      </c>
      <c r="M182" s="304">
        <f t="shared" si="22"/>
        <v>4.0638544428029562E-3</v>
      </c>
      <c r="N182" s="304">
        <f t="shared" si="22"/>
        <v>4.1871109916239444E-3</v>
      </c>
      <c r="O182" s="304">
        <f t="shared" si="22"/>
        <v>4.5360141441813662E-3</v>
      </c>
      <c r="P182" s="304">
        <f t="shared" si="22"/>
        <v>4.5337779204884096E-3</v>
      </c>
      <c r="Q182" s="304">
        <f t="shared" si="22"/>
        <v>4.4547882595966067E-3</v>
      </c>
      <c r="R182" s="304">
        <f t="shared" si="22"/>
        <v>4.546995509400225E-3</v>
      </c>
      <c r="S182" s="304">
        <f t="shared" si="22"/>
        <v>3.5661025959223152E-3</v>
      </c>
      <c r="T182" s="304">
        <f t="shared" si="22"/>
        <v>3.9817614060939826E-3</v>
      </c>
      <c r="U182" s="304">
        <f t="shared" si="22"/>
        <v>4.1785597143874711E-3</v>
      </c>
      <c r="V182" s="304">
        <f t="shared" si="22"/>
        <v>4.5238043786570833E-3</v>
      </c>
      <c r="W182" s="304">
        <f t="shared" si="22"/>
        <v>4.8599893585923419E-3</v>
      </c>
      <c r="DA182" s="72"/>
    </row>
    <row r="183" spans="1:105" ht="12" customHeight="1" x14ac:dyDescent="0.25">
      <c r="A183" s="62" t="s">
        <v>535</v>
      </c>
      <c r="B183" s="304">
        <f t="shared" ref="B183:W183" si="23">IF(B$58=0,0,B$58/B$34)</f>
        <v>2.3405062490178253E-2</v>
      </c>
      <c r="C183" s="304">
        <f t="shared" si="23"/>
        <v>2.2345959835759707E-2</v>
      </c>
      <c r="D183" s="304">
        <f t="shared" si="23"/>
        <v>2.2708724163121429E-2</v>
      </c>
      <c r="E183" s="304">
        <f t="shared" si="23"/>
        <v>2.2671473604805734E-2</v>
      </c>
      <c r="F183" s="304">
        <f t="shared" si="23"/>
        <v>2.1578424544849623E-2</v>
      </c>
      <c r="G183" s="304">
        <f t="shared" si="23"/>
        <v>2.2377023048393719E-2</v>
      </c>
      <c r="H183" s="304">
        <f t="shared" si="23"/>
        <v>2.0524759562876735E-2</v>
      </c>
      <c r="I183" s="304">
        <f t="shared" si="23"/>
        <v>2.267373461132589E-2</v>
      </c>
      <c r="J183" s="304">
        <f t="shared" si="23"/>
        <v>2.3725816198614431E-2</v>
      </c>
      <c r="K183" s="304">
        <f t="shared" si="23"/>
        <v>2.3096863965403523E-2</v>
      </c>
      <c r="L183" s="304">
        <f t="shared" si="23"/>
        <v>2.0144941805117403E-2</v>
      </c>
      <c r="M183" s="304">
        <f t="shared" si="23"/>
        <v>2.1109974301713075E-2</v>
      </c>
      <c r="N183" s="304">
        <f t="shared" si="23"/>
        <v>2.0190953725599332E-2</v>
      </c>
      <c r="O183" s="304">
        <f t="shared" si="23"/>
        <v>2.1811510367244491E-2</v>
      </c>
      <c r="P183" s="304">
        <f t="shared" si="23"/>
        <v>2.2571328545297253E-2</v>
      </c>
      <c r="Q183" s="304">
        <f t="shared" si="23"/>
        <v>2.2852023006247408E-2</v>
      </c>
      <c r="R183" s="304">
        <f t="shared" si="23"/>
        <v>2.2203057274822309E-2</v>
      </c>
      <c r="S183" s="304">
        <f t="shared" si="23"/>
        <v>1.8535688363892924E-2</v>
      </c>
      <c r="T183" s="304">
        <f t="shared" si="23"/>
        <v>1.9398038707909335E-2</v>
      </c>
      <c r="U183" s="304">
        <f t="shared" si="23"/>
        <v>2.0715483474575531E-2</v>
      </c>
      <c r="V183" s="304">
        <f t="shared" si="23"/>
        <v>2.2398479500217321E-2</v>
      </c>
      <c r="W183" s="304">
        <f t="shared" si="23"/>
        <v>2.287722838767417E-2</v>
      </c>
      <c r="DA183" s="72"/>
    </row>
    <row r="184" spans="1:105" ht="12" customHeight="1" x14ac:dyDescent="0.25">
      <c r="A184" s="63" t="s">
        <v>547</v>
      </c>
      <c r="B184" s="305">
        <f t="shared" ref="B184:W184" si="24">IF(B$69=0,0,B$69/B$34)</f>
        <v>8.161273722115189E-3</v>
      </c>
      <c r="C184" s="305">
        <f t="shared" si="24"/>
        <v>8.5771916521045991E-3</v>
      </c>
      <c r="D184" s="305">
        <f t="shared" si="24"/>
        <v>8.5390589840333656E-3</v>
      </c>
      <c r="E184" s="305">
        <f t="shared" si="24"/>
        <v>8.7150856369145515E-3</v>
      </c>
      <c r="F184" s="305">
        <f t="shared" si="24"/>
        <v>8.8766997822852418E-3</v>
      </c>
      <c r="G184" s="305">
        <f t="shared" si="24"/>
        <v>8.8530409150174676E-3</v>
      </c>
      <c r="H184" s="305">
        <f t="shared" si="24"/>
        <v>8.8566848040756898E-3</v>
      </c>
      <c r="I184" s="305">
        <f t="shared" si="24"/>
        <v>8.7299057859229409E-3</v>
      </c>
      <c r="J184" s="305">
        <f t="shared" si="24"/>
        <v>8.514775108806414E-3</v>
      </c>
      <c r="K184" s="305">
        <f t="shared" si="24"/>
        <v>7.8878323534330823E-3</v>
      </c>
      <c r="L184" s="305">
        <f t="shared" si="24"/>
        <v>8.4572647244947931E-3</v>
      </c>
      <c r="M184" s="305">
        <f t="shared" si="24"/>
        <v>8.5592253607899571E-3</v>
      </c>
      <c r="N184" s="305">
        <f t="shared" si="24"/>
        <v>8.0704094305085738E-3</v>
      </c>
      <c r="O184" s="305">
        <f t="shared" si="24"/>
        <v>7.623670135039058E-3</v>
      </c>
      <c r="P184" s="305">
        <f t="shared" si="24"/>
        <v>7.4376185348165634E-3</v>
      </c>
      <c r="Q184" s="305">
        <f t="shared" si="24"/>
        <v>7.5555466371551435E-3</v>
      </c>
      <c r="R184" s="305">
        <f t="shared" si="24"/>
        <v>7.5132613452746173E-3</v>
      </c>
      <c r="S184" s="305">
        <f t="shared" si="24"/>
        <v>8.8558071734891781E-3</v>
      </c>
      <c r="T184" s="305">
        <f t="shared" si="24"/>
        <v>8.378064904664145E-3</v>
      </c>
      <c r="U184" s="305">
        <f t="shared" si="24"/>
        <v>7.9563115436916652E-3</v>
      </c>
      <c r="V184" s="305">
        <f t="shared" si="24"/>
        <v>7.5997243005371936E-3</v>
      </c>
      <c r="W184" s="305">
        <f t="shared" si="24"/>
        <v>7.1539963543810238E-3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DA185" s="121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0"/>
    </row>
    <row r="187" spans="1:105" ht="12" customHeight="1" x14ac:dyDescent="0.25">
      <c r="A187" s="35" t="s">
        <v>81</v>
      </c>
      <c r="B187" s="234">
        <f t="shared" ref="B187:W187" si="25">SUM(B$188:B$193,B$197:B$198,B$200:B$202)</f>
        <v>1</v>
      </c>
      <c r="C187" s="234">
        <f t="shared" si="25"/>
        <v>1.0000000000000002</v>
      </c>
      <c r="D187" s="234">
        <f t="shared" si="25"/>
        <v>0.99999999999999978</v>
      </c>
      <c r="E187" s="234">
        <f t="shared" si="25"/>
        <v>0.99999999999999978</v>
      </c>
      <c r="F187" s="234">
        <f t="shared" si="25"/>
        <v>0.99999999999999956</v>
      </c>
      <c r="G187" s="234">
        <f t="shared" si="25"/>
        <v>1.0000000000000002</v>
      </c>
      <c r="H187" s="234">
        <f t="shared" si="25"/>
        <v>0.99999999999999989</v>
      </c>
      <c r="I187" s="234">
        <f t="shared" si="25"/>
        <v>0.99999999999999978</v>
      </c>
      <c r="J187" s="234">
        <f t="shared" si="25"/>
        <v>1</v>
      </c>
      <c r="K187" s="234">
        <f t="shared" si="25"/>
        <v>0.99999999999999989</v>
      </c>
      <c r="L187" s="234">
        <f t="shared" si="25"/>
        <v>1</v>
      </c>
      <c r="M187" s="234">
        <f t="shared" si="25"/>
        <v>1</v>
      </c>
      <c r="N187" s="234">
        <f t="shared" si="25"/>
        <v>1.0000000000000002</v>
      </c>
      <c r="O187" s="234">
        <f t="shared" si="25"/>
        <v>0.99999999999999967</v>
      </c>
      <c r="P187" s="234">
        <f t="shared" si="25"/>
        <v>0.99999999999999989</v>
      </c>
      <c r="Q187" s="234">
        <f t="shared" si="25"/>
        <v>0.99999999999999978</v>
      </c>
      <c r="R187" s="234">
        <f t="shared" si="25"/>
        <v>1.0000000000000002</v>
      </c>
      <c r="S187" s="234">
        <f t="shared" si="25"/>
        <v>0.99999999999999978</v>
      </c>
      <c r="T187" s="234">
        <f t="shared" si="25"/>
        <v>0.99999999999999967</v>
      </c>
      <c r="U187" s="234">
        <f t="shared" si="25"/>
        <v>1.0000000000000002</v>
      </c>
      <c r="V187" s="234">
        <f t="shared" si="25"/>
        <v>0.99999999999999978</v>
      </c>
      <c r="W187" s="234">
        <f t="shared" si="25"/>
        <v>1</v>
      </c>
      <c r="DA187" s="95"/>
    </row>
    <row r="188" spans="1:105" ht="12" customHeight="1" x14ac:dyDescent="0.25">
      <c r="A188" s="55" t="s">
        <v>92</v>
      </c>
      <c r="B188" s="301">
        <f t="shared" ref="B188:W188" si="26">IF(B$73=0,0,B$73/B$72)</f>
        <v>1.4844839887277427E-3</v>
      </c>
      <c r="C188" s="301">
        <f t="shared" si="26"/>
        <v>1.4782108795688589E-3</v>
      </c>
      <c r="D188" s="301">
        <f t="shared" si="26"/>
        <v>1.4684675449129184E-3</v>
      </c>
      <c r="E188" s="301">
        <f t="shared" si="26"/>
        <v>1.4657387389287008E-3</v>
      </c>
      <c r="F188" s="301">
        <f t="shared" si="26"/>
        <v>1.4643657693749169E-3</v>
      </c>
      <c r="G188" s="301">
        <f t="shared" si="26"/>
        <v>1.4682933111104951E-3</v>
      </c>
      <c r="H188" s="301">
        <f t="shared" si="26"/>
        <v>1.472850177299511E-3</v>
      </c>
      <c r="I188" s="301">
        <f t="shared" si="26"/>
        <v>1.466354733876578E-3</v>
      </c>
      <c r="J188" s="301">
        <f t="shared" si="26"/>
        <v>1.466639836458045E-3</v>
      </c>
      <c r="K188" s="301">
        <f t="shared" si="26"/>
        <v>1.4963169653942254E-3</v>
      </c>
      <c r="L188" s="301">
        <f t="shared" si="26"/>
        <v>1.4978529557398037E-3</v>
      </c>
      <c r="M188" s="301">
        <f t="shared" si="26"/>
        <v>1.4972640144262396E-3</v>
      </c>
      <c r="N188" s="301">
        <f t="shared" si="26"/>
        <v>1.4909094163791956E-3</v>
      </c>
      <c r="O188" s="301">
        <f t="shared" si="26"/>
        <v>1.4999467067369435E-3</v>
      </c>
      <c r="P188" s="301">
        <f t="shared" si="26"/>
        <v>1.4868152993532766E-3</v>
      </c>
      <c r="Q188" s="301">
        <f t="shared" si="26"/>
        <v>1.4848115997536764E-3</v>
      </c>
      <c r="R188" s="301">
        <f t="shared" si="26"/>
        <v>1.4866070524866108E-3</v>
      </c>
      <c r="S188" s="301">
        <f t="shared" si="26"/>
        <v>1.4897560760626189E-3</v>
      </c>
      <c r="T188" s="301">
        <f t="shared" si="26"/>
        <v>1.4896940880739663E-3</v>
      </c>
      <c r="U188" s="301">
        <f t="shared" si="26"/>
        <v>1.4933579469094073E-3</v>
      </c>
      <c r="V188" s="301">
        <f t="shared" si="26"/>
        <v>1.4914412214432076E-3</v>
      </c>
      <c r="W188" s="301">
        <f t="shared" si="26"/>
        <v>1.4940067826103979E-3</v>
      </c>
      <c r="DA188" s="67"/>
    </row>
    <row r="189" spans="1:105" ht="12" customHeight="1" x14ac:dyDescent="0.25">
      <c r="A189" s="202" t="s">
        <v>93</v>
      </c>
      <c r="B189" s="235">
        <f t="shared" ref="B189:W189" si="27">IF(B$74=0,0,B$74/B$72)</f>
        <v>2.0310227800471892E-4</v>
      </c>
      <c r="C189" s="235">
        <f t="shared" si="27"/>
        <v>2.0244163859417953E-4</v>
      </c>
      <c r="D189" s="235">
        <f t="shared" si="27"/>
        <v>2.0139555923080014E-4</v>
      </c>
      <c r="E189" s="235">
        <f t="shared" si="27"/>
        <v>2.009921347191005E-4</v>
      </c>
      <c r="F189" s="235">
        <f t="shared" si="27"/>
        <v>2.009353107730395E-4</v>
      </c>
      <c r="G189" s="235">
        <f t="shared" si="27"/>
        <v>2.0134013424842373E-4</v>
      </c>
      <c r="H189" s="235">
        <f t="shared" si="27"/>
        <v>2.011632012941861E-4</v>
      </c>
      <c r="I189" s="235">
        <f t="shared" si="27"/>
        <v>2.0023632305508985E-4</v>
      </c>
      <c r="J189" s="235">
        <f t="shared" si="27"/>
        <v>2.0035090481691884E-4</v>
      </c>
      <c r="K189" s="235">
        <f t="shared" si="27"/>
        <v>2.0247963037166438E-4</v>
      </c>
      <c r="L189" s="235">
        <f t="shared" si="27"/>
        <v>2.0287097305899976E-4</v>
      </c>
      <c r="M189" s="235">
        <f t="shared" si="27"/>
        <v>2.0256145758635227E-4</v>
      </c>
      <c r="N189" s="235">
        <f t="shared" si="27"/>
        <v>2.0132337629648195E-4</v>
      </c>
      <c r="O189" s="235">
        <f t="shared" si="27"/>
        <v>2.0257021530049361E-4</v>
      </c>
      <c r="P189" s="235">
        <f t="shared" si="27"/>
        <v>2.0076060942040818E-4</v>
      </c>
      <c r="Q189" s="235">
        <f t="shared" si="27"/>
        <v>2.0051637099297631E-4</v>
      </c>
      <c r="R189" s="235">
        <f t="shared" si="27"/>
        <v>2.0079521135631616E-4</v>
      </c>
      <c r="S189" s="235">
        <f t="shared" si="27"/>
        <v>2.0133701221652255E-4</v>
      </c>
      <c r="T189" s="235">
        <f t="shared" si="27"/>
        <v>2.0133395237662558E-4</v>
      </c>
      <c r="U189" s="235">
        <f t="shared" si="27"/>
        <v>2.0169194956315355E-4</v>
      </c>
      <c r="V189" s="235">
        <f t="shared" si="27"/>
        <v>2.0140064282252439E-4</v>
      </c>
      <c r="W189" s="235">
        <f t="shared" si="27"/>
        <v>2.0181383678468336E-4</v>
      </c>
      <c r="DA189" s="174"/>
    </row>
    <row r="190" spans="1:105" ht="12" customHeight="1" x14ac:dyDescent="0.25">
      <c r="A190" s="202" t="s">
        <v>94</v>
      </c>
      <c r="B190" s="235">
        <f t="shared" ref="B190:W190" si="28">IF(B$75=0,0,B$75/B$72)</f>
        <v>2.5745469867569769E-2</v>
      </c>
      <c r="C190" s="235">
        <f t="shared" si="28"/>
        <v>2.5632633937045412E-2</v>
      </c>
      <c r="D190" s="235">
        <f t="shared" si="28"/>
        <v>2.5457786785966031E-2</v>
      </c>
      <c r="E190" s="235">
        <f t="shared" si="28"/>
        <v>2.5410888411869666E-2</v>
      </c>
      <c r="F190" s="235">
        <f t="shared" si="28"/>
        <v>2.5384585404463294E-2</v>
      </c>
      <c r="G190" s="235">
        <f t="shared" si="28"/>
        <v>2.5445336597214985E-2</v>
      </c>
      <c r="H190" s="235">
        <f t="shared" si="28"/>
        <v>2.5545596694449457E-2</v>
      </c>
      <c r="I190" s="235">
        <f t="shared" si="28"/>
        <v>2.5435977617967905E-2</v>
      </c>
      <c r="J190" s="235">
        <f t="shared" si="28"/>
        <v>2.5439256742026933E-2</v>
      </c>
      <c r="K190" s="235">
        <f t="shared" si="28"/>
        <v>2.5977617986745957E-2</v>
      </c>
      <c r="L190" s="235">
        <f t="shared" si="28"/>
        <v>2.6010281439500103E-2</v>
      </c>
      <c r="M190" s="235">
        <f t="shared" si="28"/>
        <v>2.5998670942268761E-2</v>
      </c>
      <c r="N190" s="235">
        <f t="shared" si="28"/>
        <v>2.5882947372676775E-2</v>
      </c>
      <c r="O190" s="235">
        <f t="shared" si="28"/>
        <v>2.6048210981039661E-2</v>
      </c>
      <c r="P190" s="235">
        <f t="shared" si="28"/>
        <v>2.5822707206828319E-2</v>
      </c>
      <c r="Q190" s="235">
        <f t="shared" si="28"/>
        <v>2.577966517746642E-2</v>
      </c>
      <c r="R190" s="235">
        <f t="shared" si="28"/>
        <v>2.5829673891007026E-2</v>
      </c>
      <c r="S190" s="235">
        <f t="shared" si="28"/>
        <v>2.5887691967854384E-2</v>
      </c>
      <c r="T190" s="235">
        <f t="shared" si="28"/>
        <v>2.5883517078376571E-2</v>
      </c>
      <c r="U190" s="235">
        <f t="shared" si="28"/>
        <v>2.5933484159716979E-2</v>
      </c>
      <c r="V190" s="235">
        <f t="shared" si="28"/>
        <v>2.5918396474286329E-2</v>
      </c>
      <c r="W190" s="235">
        <f t="shared" si="28"/>
        <v>2.5961920954718821E-2</v>
      </c>
      <c r="DA190" s="174"/>
    </row>
    <row r="191" spans="1:105" ht="12" customHeight="1" x14ac:dyDescent="0.25">
      <c r="A191" s="202" t="s">
        <v>95</v>
      </c>
      <c r="B191" s="235">
        <f t="shared" ref="B191:W191" si="29">IF(B$76=0,0,B$76/B$72)</f>
        <v>4.9679220998148546E-4</v>
      </c>
      <c r="C191" s="235">
        <f t="shared" si="29"/>
        <v>4.9517627284879006E-4</v>
      </c>
      <c r="D191" s="235">
        <f t="shared" si="29"/>
        <v>4.9261754192831677E-4</v>
      </c>
      <c r="E191" s="235">
        <f t="shared" si="29"/>
        <v>4.9163075755200741E-4</v>
      </c>
      <c r="F191" s="235">
        <f t="shared" si="29"/>
        <v>4.9149176505019598E-4</v>
      </c>
      <c r="G191" s="235">
        <f t="shared" si="29"/>
        <v>4.9248197131949122E-4</v>
      </c>
      <c r="H191" s="235">
        <f t="shared" si="29"/>
        <v>4.9204918979573018E-4</v>
      </c>
      <c r="I191" s="235">
        <f t="shared" si="29"/>
        <v>4.8978202719515273E-4</v>
      </c>
      <c r="J191" s="235">
        <f t="shared" si="29"/>
        <v>4.9012743975784053E-4</v>
      </c>
      <c r="K191" s="235">
        <f t="shared" si="29"/>
        <v>4.9540047236117503E-4</v>
      </c>
      <c r="L191" s="235">
        <f t="shared" si="29"/>
        <v>4.9622643348556244E-4</v>
      </c>
      <c r="M191" s="235">
        <f t="shared" si="29"/>
        <v>4.9546935248582873E-4</v>
      </c>
      <c r="N191" s="235">
        <f t="shared" si="29"/>
        <v>4.9244098103586812E-4</v>
      </c>
      <c r="O191" s="235">
        <f t="shared" si="29"/>
        <v>4.95490774028735E-4</v>
      </c>
      <c r="P191" s="235">
        <f t="shared" si="29"/>
        <v>4.9107305924598222E-4</v>
      </c>
      <c r="Q191" s="235">
        <f t="shared" si="29"/>
        <v>4.9046703001900157E-4</v>
      </c>
      <c r="R191" s="235">
        <f t="shared" si="29"/>
        <v>4.9114907909150079E-4</v>
      </c>
      <c r="S191" s="235">
        <f t="shared" si="29"/>
        <v>4.9252544484772089E-4</v>
      </c>
      <c r="T191" s="235">
        <f t="shared" si="29"/>
        <v>4.9246685033816815E-4</v>
      </c>
      <c r="U191" s="235">
        <f t="shared" si="29"/>
        <v>4.9334251857394336E-4</v>
      </c>
      <c r="V191" s="235">
        <f t="shared" si="29"/>
        <v>4.9262997649474418E-4</v>
      </c>
      <c r="W191" s="235">
        <f t="shared" si="29"/>
        <v>4.9366057928422057E-4</v>
      </c>
      <c r="DA191" s="174"/>
    </row>
    <row r="192" spans="1:105" ht="12" customHeight="1" x14ac:dyDescent="0.25">
      <c r="A192" s="56" t="s">
        <v>96</v>
      </c>
      <c r="B192" s="302">
        <f t="shared" ref="B192:W192" si="30">IF(B$77=0,0,B$77/B$72)</f>
        <v>3.9008676353233939E-3</v>
      </c>
      <c r="C192" s="302">
        <f t="shared" si="30"/>
        <v>3.8560932652440989E-3</v>
      </c>
      <c r="D192" s="302">
        <f t="shared" si="30"/>
        <v>3.8641812543184929E-3</v>
      </c>
      <c r="E192" s="302">
        <f t="shared" si="30"/>
        <v>3.8570007849033443E-3</v>
      </c>
      <c r="F192" s="302">
        <f t="shared" si="30"/>
        <v>3.883435354395635E-3</v>
      </c>
      <c r="G192" s="302">
        <f t="shared" si="30"/>
        <v>3.9378053965335559E-3</v>
      </c>
      <c r="H192" s="302">
        <f t="shared" si="30"/>
        <v>3.980396975138128E-3</v>
      </c>
      <c r="I192" s="302">
        <f t="shared" si="30"/>
        <v>3.954332264256958E-3</v>
      </c>
      <c r="J192" s="302">
        <f t="shared" si="30"/>
        <v>3.9273383606743175E-3</v>
      </c>
      <c r="K192" s="302">
        <f t="shared" si="30"/>
        <v>3.7985085821769064E-3</v>
      </c>
      <c r="L192" s="302">
        <f t="shared" si="30"/>
        <v>3.7962150342619487E-3</v>
      </c>
      <c r="M192" s="302">
        <f t="shared" si="30"/>
        <v>3.8652911613208784E-3</v>
      </c>
      <c r="N192" s="302">
        <f t="shared" si="30"/>
        <v>3.8749238804605167E-3</v>
      </c>
      <c r="O192" s="302">
        <f t="shared" si="30"/>
        <v>3.9100975638232871E-3</v>
      </c>
      <c r="P192" s="302">
        <f t="shared" si="30"/>
        <v>3.987251448305979E-3</v>
      </c>
      <c r="Q192" s="302">
        <f t="shared" si="30"/>
        <v>3.9308590109389018E-3</v>
      </c>
      <c r="R192" s="302">
        <f t="shared" si="30"/>
        <v>3.9576601921319206E-3</v>
      </c>
      <c r="S192" s="302">
        <f t="shared" si="30"/>
        <v>4.0039103464801842E-3</v>
      </c>
      <c r="T192" s="302">
        <f t="shared" si="30"/>
        <v>4.1555753110563438E-3</v>
      </c>
      <c r="U192" s="302">
        <f t="shared" si="30"/>
        <v>4.1431256057675482E-3</v>
      </c>
      <c r="V192" s="302">
        <f t="shared" si="30"/>
        <v>4.1975739307128163E-3</v>
      </c>
      <c r="W192" s="302">
        <f t="shared" si="30"/>
        <v>4.2806835079857598E-3</v>
      </c>
      <c r="DA192" s="68"/>
    </row>
    <row r="193" spans="1:105" ht="12" customHeight="1" x14ac:dyDescent="0.25">
      <c r="A193" s="203" t="s">
        <v>560</v>
      </c>
      <c r="B193" s="303">
        <f t="shared" ref="B193:W193" si="31">IF(B$83=0,0,B$83/B$72)</f>
        <v>0.22489632814038435</v>
      </c>
      <c r="C193" s="303">
        <f t="shared" si="31"/>
        <v>0.22234379047924241</v>
      </c>
      <c r="D193" s="303">
        <f t="shared" si="31"/>
        <v>0.22285244520709344</v>
      </c>
      <c r="E193" s="303">
        <f t="shared" si="31"/>
        <v>0.22214235125763301</v>
      </c>
      <c r="F193" s="303">
        <f t="shared" si="31"/>
        <v>0.22367521725647893</v>
      </c>
      <c r="G193" s="303">
        <f t="shared" si="31"/>
        <v>0.22400945033340006</v>
      </c>
      <c r="H193" s="303">
        <f t="shared" si="31"/>
        <v>0.22631827312312139</v>
      </c>
      <c r="I193" s="303">
        <f t="shared" si="31"/>
        <v>0.22527113267753299</v>
      </c>
      <c r="J193" s="303">
        <f t="shared" si="31"/>
        <v>0.22446788999753894</v>
      </c>
      <c r="K193" s="303">
        <f t="shared" si="31"/>
        <v>0.21724949344511882</v>
      </c>
      <c r="L193" s="303">
        <f t="shared" si="31"/>
        <v>0.21784783638517344</v>
      </c>
      <c r="M193" s="303">
        <f t="shared" si="31"/>
        <v>0.21979886482558814</v>
      </c>
      <c r="N193" s="303">
        <f t="shared" si="31"/>
        <v>0.21973298530709942</v>
      </c>
      <c r="O193" s="303">
        <f t="shared" si="31"/>
        <v>0.21899771797546683</v>
      </c>
      <c r="P193" s="303">
        <f t="shared" si="31"/>
        <v>0.21955969449254506</v>
      </c>
      <c r="Q193" s="303">
        <f t="shared" si="31"/>
        <v>0.21869878606671656</v>
      </c>
      <c r="R193" s="303">
        <f t="shared" si="31"/>
        <v>0.21837935047423815</v>
      </c>
      <c r="S193" s="303">
        <f t="shared" si="31"/>
        <v>0.22014128356416157</v>
      </c>
      <c r="T193" s="303">
        <f t="shared" si="31"/>
        <v>0.22065630166314254</v>
      </c>
      <c r="U193" s="303">
        <f t="shared" si="31"/>
        <v>0.2212312372308633</v>
      </c>
      <c r="V193" s="303">
        <f t="shared" si="31"/>
        <v>0.2204729509173429</v>
      </c>
      <c r="W193" s="303">
        <f t="shared" si="31"/>
        <v>0.22151641182602297</v>
      </c>
      <c r="DA193" s="175"/>
    </row>
    <row r="194" spans="1:105" ht="12" customHeight="1" x14ac:dyDescent="0.25">
      <c r="A194" s="62" t="s">
        <v>562</v>
      </c>
      <c r="B194" s="304">
        <f t="shared" ref="B194:W194" si="32">IF(B$84=0,0,B$84/B$72)</f>
        <v>9.3041087198561301E-2</v>
      </c>
      <c r="C194" s="304">
        <f t="shared" si="32"/>
        <v>9.4411164765257211E-2</v>
      </c>
      <c r="D194" s="304">
        <f t="shared" si="32"/>
        <v>8.9304818397872104E-2</v>
      </c>
      <c r="E194" s="304">
        <f t="shared" si="32"/>
        <v>8.6040177266852258E-2</v>
      </c>
      <c r="F194" s="304">
        <f t="shared" si="32"/>
        <v>8.5820040694169694E-2</v>
      </c>
      <c r="G194" s="304">
        <f t="shared" si="32"/>
        <v>8.5772080068718559E-2</v>
      </c>
      <c r="H194" s="304">
        <f t="shared" si="32"/>
        <v>8.6014649740244295E-2</v>
      </c>
      <c r="I194" s="304">
        <f t="shared" si="32"/>
        <v>8.4153446944706903E-2</v>
      </c>
      <c r="J194" s="304">
        <f t="shared" si="32"/>
        <v>8.5816371439409497E-2</v>
      </c>
      <c r="K194" s="304">
        <f t="shared" si="32"/>
        <v>0.10911296933867154</v>
      </c>
      <c r="L194" s="304">
        <f t="shared" si="32"/>
        <v>0.11401080664005035</v>
      </c>
      <c r="M194" s="304">
        <f t="shared" si="32"/>
        <v>0.11133562832800761</v>
      </c>
      <c r="N194" s="304">
        <f t="shared" si="32"/>
        <v>0.10723185954428699</v>
      </c>
      <c r="O194" s="304">
        <f t="shared" si="32"/>
        <v>0.10628637468078847</v>
      </c>
      <c r="P194" s="304">
        <f t="shared" si="32"/>
        <v>0.10250948584149464</v>
      </c>
      <c r="Q194" s="304">
        <f t="shared" si="32"/>
        <v>0.10167061803421225</v>
      </c>
      <c r="R194" s="304">
        <f t="shared" si="32"/>
        <v>0.10335662745435044</v>
      </c>
      <c r="S194" s="304">
        <f t="shared" si="32"/>
        <v>0.10366085713469463</v>
      </c>
      <c r="T194" s="304">
        <f t="shared" si="32"/>
        <v>0.10415374182368947</v>
      </c>
      <c r="U194" s="304">
        <f t="shared" si="32"/>
        <v>0.1051440188945672</v>
      </c>
      <c r="V194" s="304">
        <f t="shared" si="32"/>
        <v>0.10128697637982224</v>
      </c>
      <c r="W194" s="304">
        <f t="shared" si="32"/>
        <v>0.10502693279024163</v>
      </c>
      <c r="DA194" s="72"/>
    </row>
    <row r="195" spans="1:105" ht="12" customHeight="1" x14ac:dyDescent="0.25">
      <c r="A195" s="62" t="s">
        <v>568</v>
      </c>
      <c r="B195" s="304">
        <f t="shared" ref="B195:W195" si="33">IF(B$89=0,0,B$89/B$72)</f>
        <v>0.13185524094182305</v>
      </c>
      <c r="C195" s="304">
        <f t="shared" si="33"/>
        <v>0.1279326257139852</v>
      </c>
      <c r="D195" s="304">
        <f t="shared" si="33"/>
        <v>0.13354762680922133</v>
      </c>
      <c r="E195" s="304">
        <f t="shared" si="33"/>
        <v>0.13610217399078073</v>
      </c>
      <c r="F195" s="304">
        <f t="shared" si="33"/>
        <v>0.13785517656230925</v>
      </c>
      <c r="G195" s="304">
        <f t="shared" si="33"/>
        <v>0.1382373702646815</v>
      </c>
      <c r="H195" s="304">
        <f t="shared" si="33"/>
        <v>0.14030362338287711</v>
      </c>
      <c r="I195" s="304">
        <f t="shared" si="33"/>
        <v>0.1411176857328261</v>
      </c>
      <c r="J195" s="304">
        <f t="shared" si="33"/>
        <v>0.13865151855812952</v>
      </c>
      <c r="K195" s="304">
        <f t="shared" si="33"/>
        <v>0.10813652410644727</v>
      </c>
      <c r="L195" s="304">
        <f t="shared" si="33"/>
        <v>0.10383702974512313</v>
      </c>
      <c r="M195" s="304">
        <f t="shared" si="33"/>
        <v>0.10846323649758054</v>
      </c>
      <c r="N195" s="304">
        <f t="shared" si="33"/>
        <v>0.11250112576281247</v>
      </c>
      <c r="O195" s="304">
        <f t="shared" si="33"/>
        <v>0.11271134329467836</v>
      </c>
      <c r="P195" s="304">
        <f t="shared" si="33"/>
        <v>0.11705020865105044</v>
      </c>
      <c r="Q195" s="304">
        <f t="shared" si="33"/>
        <v>0.11702816803250431</v>
      </c>
      <c r="R195" s="304">
        <f t="shared" si="33"/>
        <v>0.11502272301988768</v>
      </c>
      <c r="S195" s="304">
        <f t="shared" si="33"/>
        <v>0.11648042642946693</v>
      </c>
      <c r="T195" s="304">
        <f t="shared" si="33"/>
        <v>0.11650255983945308</v>
      </c>
      <c r="U195" s="304">
        <f t="shared" si="33"/>
        <v>0.11608721833629614</v>
      </c>
      <c r="V195" s="304">
        <f t="shared" si="33"/>
        <v>0.11918597453752072</v>
      </c>
      <c r="W195" s="304">
        <f t="shared" si="33"/>
        <v>0.11648947903578138</v>
      </c>
      <c r="DA195" s="72"/>
    </row>
    <row r="196" spans="1:105" ht="12" customHeight="1" x14ac:dyDescent="0.25">
      <c r="A196" s="203" t="s">
        <v>519</v>
      </c>
      <c r="B196" s="303">
        <f t="shared" ref="B196:W196" si="34">IF(B$90=0,0,B$90/B$72)</f>
        <v>0.44402180018227239</v>
      </c>
      <c r="C196" s="303">
        <f t="shared" si="34"/>
        <v>0.43898222316158497</v>
      </c>
      <c r="D196" s="303">
        <f t="shared" si="34"/>
        <v>0.43998648050006234</v>
      </c>
      <c r="E196" s="303">
        <f t="shared" si="34"/>
        <v>0.43858451366340889</v>
      </c>
      <c r="F196" s="303">
        <f t="shared" si="34"/>
        <v>0.44161091220834608</v>
      </c>
      <c r="G196" s="303">
        <f t="shared" si="34"/>
        <v>0.44227080191718277</v>
      </c>
      <c r="H196" s="303">
        <f t="shared" si="34"/>
        <v>0.44682920293631345</v>
      </c>
      <c r="I196" s="303">
        <f t="shared" si="34"/>
        <v>0.4447617917449509</v>
      </c>
      <c r="J196" s="303">
        <f t="shared" si="34"/>
        <v>0.44317591765041464</v>
      </c>
      <c r="K196" s="303">
        <f t="shared" si="34"/>
        <v>0.42892434912487404</v>
      </c>
      <c r="L196" s="303">
        <f t="shared" si="34"/>
        <v>0.43010568148172579</v>
      </c>
      <c r="M196" s="303">
        <f t="shared" si="34"/>
        <v>0.43395767483120817</v>
      </c>
      <c r="N196" s="303">
        <f t="shared" si="34"/>
        <v>0.43382760626745565</v>
      </c>
      <c r="O196" s="303">
        <f t="shared" si="34"/>
        <v>0.43237593861727075</v>
      </c>
      <c r="P196" s="303">
        <f t="shared" si="34"/>
        <v>0.43348547129322207</v>
      </c>
      <c r="Q196" s="303">
        <f t="shared" si="34"/>
        <v>0.43178574541423914</v>
      </c>
      <c r="R196" s="303">
        <f t="shared" si="34"/>
        <v>0.43115507096976341</v>
      </c>
      <c r="S196" s="303">
        <f t="shared" si="34"/>
        <v>0.43463372581867732</v>
      </c>
      <c r="T196" s="303">
        <f t="shared" si="34"/>
        <v>0.43565054661484987</v>
      </c>
      <c r="U196" s="303">
        <f t="shared" si="34"/>
        <v>0.43678566486190684</v>
      </c>
      <c r="V196" s="303">
        <f t="shared" si="34"/>
        <v>0.43528854991669197</v>
      </c>
      <c r="W196" s="303">
        <f t="shared" si="34"/>
        <v>0.43734869645142199</v>
      </c>
      <c r="DA196" s="175"/>
    </row>
    <row r="197" spans="1:105" ht="12" customHeight="1" x14ac:dyDescent="0.25">
      <c r="A197" s="62" t="s">
        <v>521</v>
      </c>
      <c r="B197" s="304">
        <f t="shared" ref="B197:W197" si="35">IF(B$91=0,0,B$91/B$72)</f>
        <v>0.1836947333485725</v>
      </c>
      <c r="C197" s="304">
        <f t="shared" si="35"/>
        <v>0.18639973219219058</v>
      </c>
      <c r="D197" s="304">
        <f t="shared" si="35"/>
        <v>0.17631806867572244</v>
      </c>
      <c r="E197" s="304">
        <f t="shared" si="35"/>
        <v>0.16987255734198614</v>
      </c>
      <c r="F197" s="304">
        <f t="shared" si="35"/>
        <v>0.16943793291704912</v>
      </c>
      <c r="G197" s="304">
        <f t="shared" si="35"/>
        <v>0.16934324233927597</v>
      </c>
      <c r="H197" s="304">
        <f t="shared" si="35"/>
        <v>0.16982215732695527</v>
      </c>
      <c r="I197" s="304">
        <f t="shared" si="35"/>
        <v>0.16614751033466232</v>
      </c>
      <c r="J197" s="304">
        <f t="shared" si="35"/>
        <v>0.16943068856087207</v>
      </c>
      <c r="K197" s="304">
        <f t="shared" si="35"/>
        <v>0.21542609196690657</v>
      </c>
      <c r="L197" s="304">
        <f t="shared" si="35"/>
        <v>0.22509608770912523</v>
      </c>
      <c r="M197" s="304">
        <f t="shared" si="35"/>
        <v>0.21981437635463685</v>
      </c>
      <c r="N197" s="304">
        <f t="shared" si="35"/>
        <v>0.21171214179195422</v>
      </c>
      <c r="O197" s="304">
        <f t="shared" si="35"/>
        <v>0.20984543327515864</v>
      </c>
      <c r="P197" s="304">
        <f t="shared" si="35"/>
        <v>0.20238857083823722</v>
      </c>
      <c r="Q197" s="304">
        <f t="shared" si="35"/>
        <v>0.20073236063247538</v>
      </c>
      <c r="R197" s="304">
        <f t="shared" si="35"/>
        <v>0.20406111634869464</v>
      </c>
      <c r="S197" s="304">
        <f t="shared" si="35"/>
        <v>0.20466176915371054</v>
      </c>
      <c r="T197" s="304">
        <f t="shared" si="35"/>
        <v>0.20563489107481703</v>
      </c>
      <c r="U197" s="304">
        <f t="shared" si="35"/>
        <v>0.20759003463507955</v>
      </c>
      <c r="V197" s="304">
        <f t="shared" si="35"/>
        <v>0.19997492159638394</v>
      </c>
      <c r="W197" s="304">
        <f t="shared" si="35"/>
        <v>0.20735886686436114</v>
      </c>
      <c r="DA197" s="72"/>
    </row>
    <row r="198" spans="1:105" ht="12" customHeight="1" x14ac:dyDescent="0.25">
      <c r="A198" s="62" t="s">
        <v>527</v>
      </c>
      <c r="B198" s="304">
        <f t="shared" ref="B198:W198" si="36">IF(B$96=0,0,B$96/B$72)</f>
        <v>0.26032706683369988</v>
      </c>
      <c r="C198" s="304">
        <f t="shared" si="36"/>
        <v>0.25258249096939439</v>
      </c>
      <c r="D198" s="304">
        <f t="shared" si="36"/>
        <v>0.26366841182433987</v>
      </c>
      <c r="E198" s="304">
        <f t="shared" si="36"/>
        <v>0.26871195632142275</v>
      </c>
      <c r="F198" s="304">
        <f t="shared" si="36"/>
        <v>0.27217297929129691</v>
      </c>
      <c r="G198" s="304">
        <f t="shared" si="36"/>
        <v>0.27292755957790671</v>
      </c>
      <c r="H198" s="304">
        <f t="shared" si="36"/>
        <v>0.27700704560935829</v>
      </c>
      <c r="I198" s="304">
        <f t="shared" si="36"/>
        <v>0.27861428141028849</v>
      </c>
      <c r="J198" s="304">
        <f t="shared" si="36"/>
        <v>0.27374522908954241</v>
      </c>
      <c r="K198" s="304">
        <f t="shared" si="36"/>
        <v>0.2134982571579675</v>
      </c>
      <c r="L198" s="304">
        <f t="shared" si="36"/>
        <v>0.20500959377260078</v>
      </c>
      <c r="M198" s="304">
        <f t="shared" si="36"/>
        <v>0.21414329847657132</v>
      </c>
      <c r="N198" s="304">
        <f t="shared" si="36"/>
        <v>0.22211546447550126</v>
      </c>
      <c r="O198" s="304">
        <f t="shared" si="36"/>
        <v>0.22253050534211205</v>
      </c>
      <c r="P198" s="304">
        <f t="shared" si="36"/>
        <v>0.23109690045498488</v>
      </c>
      <c r="Q198" s="304">
        <f t="shared" si="36"/>
        <v>0.23105338478176371</v>
      </c>
      <c r="R198" s="304">
        <f t="shared" si="36"/>
        <v>0.22709395462106877</v>
      </c>
      <c r="S198" s="304">
        <f t="shared" si="36"/>
        <v>0.22997195666496689</v>
      </c>
      <c r="T198" s="304">
        <f t="shared" si="36"/>
        <v>0.23001565554003289</v>
      </c>
      <c r="U198" s="304">
        <f t="shared" si="36"/>
        <v>0.22919563022682715</v>
      </c>
      <c r="V198" s="304">
        <f t="shared" si="36"/>
        <v>0.23531362832030803</v>
      </c>
      <c r="W198" s="304">
        <f t="shared" si="36"/>
        <v>0.22998982958706088</v>
      </c>
      <c r="DA198" s="72"/>
    </row>
    <row r="199" spans="1:105" ht="12" customHeight="1" x14ac:dyDescent="0.25">
      <c r="A199" s="203" t="s">
        <v>529</v>
      </c>
      <c r="B199" s="303">
        <f t="shared" ref="B199:W199" si="37">IF(B$97=0,0,B$97/B$72)</f>
        <v>0.29925115569773614</v>
      </c>
      <c r="C199" s="303">
        <f t="shared" si="37"/>
        <v>0.30700943036587136</v>
      </c>
      <c r="D199" s="303">
        <f t="shared" si="37"/>
        <v>0.30567662560648745</v>
      </c>
      <c r="E199" s="303">
        <f t="shared" si="37"/>
        <v>0.30784688425098516</v>
      </c>
      <c r="F199" s="303">
        <f t="shared" si="37"/>
        <v>0.30328905693111752</v>
      </c>
      <c r="G199" s="303">
        <f t="shared" si="37"/>
        <v>0.30217449033899052</v>
      </c>
      <c r="H199" s="303">
        <f t="shared" si="37"/>
        <v>0.29516046770258797</v>
      </c>
      <c r="I199" s="303">
        <f t="shared" si="37"/>
        <v>0.29842039261116432</v>
      </c>
      <c r="J199" s="303">
        <f t="shared" si="37"/>
        <v>0.30083247906831256</v>
      </c>
      <c r="K199" s="303">
        <f t="shared" si="37"/>
        <v>0.32185583379295707</v>
      </c>
      <c r="L199" s="303">
        <f t="shared" si="37"/>
        <v>0.32004303529705413</v>
      </c>
      <c r="M199" s="303">
        <f t="shared" si="37"/>
        <v>0.31418420341511583</v>
      </c>
      <c r="N199" s="303">
        <f t="shared" si="37"/>
        <v>0.31449686339859639</v>
      </c>
      <c r="O199" s="303">
        <f t="shared" si="37"/>
        <v>0.31647002716633305</v>
      </c>
      <c r="P199" s="303">
        <f t="shared" si="37"/>
        <v>0.31496622659107876</v>
      </c>
      <c r="Q199" s="303">
        <f t="shared" si="37"/>
        <v>0.31762914932987324</v>
      </c>
      <c r="R199" s="303">
        <f t="shared" si="37"/>
        <v>0.31849969312992527</v>
      </c>
      <c r="S199" s="303">
        <f t="shared" si="37"/>
        <v>0.31314976976969933</v>
      </c>
      <c r="T199" s="303">
        <f t="shared" si="37"/>
        <v>0.31147056444178556</v>
      </c>
      <c r="U199" s="303">
        <f t="shared" si="37"/>
        <v>0.30971809572669906</v>
      </c>
      <c r="V199" s="303">
        <f t="shared" si="37"/>
        <v>0.31193705692020529</v>
      </c>
      <c r="W199" s="303">
        <f t="shared" si="37"/>
        <v>0.30870280606117134</v>
      </c>
      <c r="DA199" s="175"/>
    </row>
    <row r="200" spans="1:105" ht="12" customHeight="1" x14ac:dyDescent="0.25">
      <c r="A200" s="62" t="s">
        <v>530</v>
      </c>
      <c r="B200" s="304">
        <f t="shared" ref="B200:W200" si="38">IF(B$98=0,0,B$98/B$72)</f>
        <v>4.6101535034474332E-2</v>
      </c>
      <c r="C200" s="304">
        <f t="shared" si="38"/>
        <v>4.84027543837766E-2</v>
      </c>
      <c r="D200" s="304">
        <f t="shared" si="38"/>
        <v>4.5577268887717418E-2</v>
      </c>
      <c r="E200" s="304">
        <f t="shared" si="38"/>
        <v>4.4408473219426689E-2</v>
      </c>
      <c r="F200" s="304">
        <f t="shared" si="38"/>
        <v>4.379021775064057E-2</v>
      </c>
      <c r="G200" s="304">
        <f t="shared" si="38"/>
        <v>4.3385688288889966E-2</v>
      </c>
      <c r="H200" s="304">
        <f t="shared" si="38"/>
        <v>4.2674558630346325E-2</v>
      </c>
      <c r="I200" s="304">
        <f t="shared" si="38"/>
        <v>4.2278671374267648E-2</v>
      </c>
      <c r="J200" s="304">
        <f t="shared" si="38"/>
        <v>4.3763668181665299E-2</v>
      </c>
      <c r="K200" s="304">
        <f t="shared" si="38"/>
        <v>5.7377568949098123E-2</v>
      </c>
      <c r="L200" s="304">
        <f t="shared" si="38"/>
        <v>5.9711316710786319E-2</v>
      </c>
      <c r="M200" s="304">
        <f t="shared" si="38"/>
        <v>5.7739396307247719E-2</v>
      </c>
      <c r="N200" s="304">
        <f t="shared" si="38"/>
        <v>5.5977659915320728E-2</v>
      </c>
      <c r="O200" s="304">
        <f t="shared" si="38"/>
        <v>5.5163786527450111E-2</v>
      </c>
      <c r="P200" s="304">
        <f t="shared" si="38"/>
        <v>5.3586903929759573E-2</v>
      </c>
      <c r="Q200" s="304">
        <f t="shared" si="38"/>
        <v>5.3560145812993537E-2</v>
      </c>
      <c r="R200" s="304">
        <f t="shared" si="38"/>
        <v>5.4189456447993313E-2</v>
      </c>
      <c r="S200" s="304">
        <f t="shared" si="38"/>
        <v>5.3658294935357051E-2</v>
      </c>
      <c r="T200" s="304">
        <f t="shared" si="38"/>
        <v>5.418426800927844E-2</v>
      </c>
      <c r="U200" s="304">
        <f t="shared" si="38"/>
        <v>5.4277812980190833E-2</v>
      </c>
      <c r="V200" s="304">
        <f t="shared" si="38"/>
        <v>5.2449414407437979E-2</v>
      </c>
      <c r="W200" s="304">
        <f t="shared" si="38"/>
        <v>5.394519685229332E-2</v>
      </c>
      <c r="DA200" s="72"/>
    </row>
    <row r="201" spans="1:105" ht="12" customHeight="1" x14ac:dyDescent="0.25">
      <c r="A201" s="62" t="s">
        <v>535</v>
      </c>
      <c r="B201" s="304">
        <f t="shared" ref="B201:W201" si="39">IF(B$102=0,0,B$102/B$72)</f>
        <v>0.18372862908799631</v>
      </c>
      <c r="C201" s="304">
        <f t="shared" si="39"/>
        <v>0.19035106883362049</v>
      </c>
      <c r="D201" s="304">
        <f t="shared" si="39"/>
        <v>0.18845344329966127</v>
      </c>
      <c r="E201" s="304">
        <f t="shared" si="39"/>
        <v>0.19071930405713336</v>
      </c>
      <c r="F201" s="304">
        <f t="shared" si="39"/>
        <v>0.1867213388841798</v>
      </c>
      <c r="G201" s="304">
        <f t="shared" si="39"/>
        <v>0.18589243708785336</v>
      </c>
      <c r="H201" s="304">
        <f t="shared" si="39"/>
        <v>0.1803586737203306</v>
      </c>
      <c r="I201" s="304">
        <f t="shared" si="39"/>
        <v>0.18313682942985443</v>
      </c>
      <c r="J201" s="304">
        <f t="shared" si="39"/>
        <v>0.18458941362881257</v>
      </c>
      <c r="K201" s="304">
        <f t="shared" si="39"/>
        <v>0.20393201092393223</v>
      </c>
      <c r="L201" s="304">
        <f t="shared" si="39"/>
        <v>0.20370263894263949</v>
      </c>
      <c r="M201" s="304">
        <f t="shared" si="39"/>
        <v>0.19740914703634443</v>
      </c>
      <c r="N201" s="304">
        <f t="shared" si="39"/>
        <v>0.19718977473751603</v>
      </c>
      <c r="O201" s="304">
        <f t="shared" si="39"/>
        <v>0.20030719721613854</v>
      </c>
      <c r="P201" s="304">
        <f t="shared" si="39"/>
        <v>0.19804389001160183</v>
      </c>
      <c r="Q201" s="304">
        <f t="shared" si="39"/>
        <v>0.20024704298593998</v>
      </c>
      <c r="R201" s="304">
        <f t="shared" si="39"/>
        <v>0.20107912395939745</v>
      </c>
      <c r="S201" s="304">
        <f t="shared" si="39"/>
        <v>0.19644203513571432</v>
      </c>
      <c r="T201" s="304">
        <f t="shared" si="39"/>
        <v>0.19431594638516048</v>
      </c>
      <c r="U201" s="304">
        <f t="shared" si="39"/>
        <v>0.19266700116438104</v>
      </c>
      <c r="V201" s="304">
        <f t="shared" si="39"/>
        <v>0.19540731244895215</v>
      </c>
      <c r="W201" s="304">
        <f t="shared" si="39"/>
        <v>0.19224337677330952</v>
      </c>
      <c r="DA201" s="72"/>
    </row>
    <row r="202" spans="1:105" ht="12" customHeight="1" x14ac:dyDescent="0.25">
      <c r="A202" s="63" t="s">
        <v>547</v>
      </c>
      <c r="B202" s="305">
        <f t="shared" ref="B202:W202" si="40">IF(B$113=0,0,B$113/B$72)</f>
        <v>6.9420991575265559E-2</v>
      </c>
      <c r="C202" s="305">
        <f t="shared" si="40"/>
        <v>6.8255607148474243E-2</v>
      </c>
      <c r="D202" s="305">
        <f t="shared" si="40"/>
        <v>7.1645913419108725E-2</v>
      </c>
      <c r="E202" s="305">
        <f t="shared" si="40"/>
        <v>7.2719106974425129E-2</v>
      </c>
      <c r="F202" s="305">
        <f t="shared" si="40"/>
        <v>7.2777500296297176E-2</v>
      </c>
      <c r="G202" s="305">
        <f t="shared" si="40"/>
        <v>7.289636496224719E-2</v>
      </c>
      <c r="H202" s="305">
        <f t="shared" si="40"/>
        <v>7.2127235351911054E-2</v>
      </c>
      <c r="I202" s="305">
        <f t="shared" si="40"/>
        <v>7.3004891807042227E-2</v>
      </c>
      <c r="J202" s="305">
        <f t="shared" si="40"/>
        <v>7.2479397257834741E-2</v>
      </c>
      <c r="K202" s="305">
        <f t="shared" si="40"/>
        <v>6.0546253919926706E-2</v>
      </c>
      <c r="L202" s="305">
        <f t="shared" si="40"/>
        <v>5.6629079643628302E-2</v>
      </c>
      <c r="M202" s="305">
        <f t="shared" si="40"/>
        <v>5.9035660071523624E-2</v>
      </c>
      <c r="N202" s="305">
        <f t="shared" si="40"/>
        <v>6.1329428745759654E-2</v>
      </c>
      <c r="O202" s="305">
        <f t="shared" si="40"/>
        <v>6.0999043422744377E-2</v>
      </c>
      <c r="P202" s="305">
        <f t="shared" si="40"/>
        <v>6.3335432649717346E-2</v>
      </c>
      <c r="Q202" s="305">
        <f t="shared" si="40"/>
        <v>6.3821960530939692E-2</v>
      </c>
      <c r="R202" s="305">
        <f t="shared" si="40"/>
        <v>6.3231112722534483E-2</v>
      </c>
      <c r="S202" s="305">
        <f t="shared" si="40"/>
        <v>6.3049439698627932E-2</v>
      </c>
      <c r="T202" s="305">
        <f t="shared" si="40"/>
        <v>6.2970350047346663E-2</v>
      </c>
      <c r="U202" s="305">
        <f t="shared" si="40"/>
        <v>6.2773281582127194E-2</v>
      </c>
      <c r="V202" s="305">
        <f t="shared" si="40"/>
        <v>6.408033006381518E-2</v>
      </c>
      <c r="W202" s="305">
        <f t="shared" si="40"/>
        <v>6.2514232435568487E-2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1">SUM(B$205:B$210,B$214:B$215,B$217:B$219)</f>
        <v>1</v>
      </c>
      <c r="C204" s="234">
        <f t="shared" si="41"/>
        <v>1</v>
      </c>
      <c r="D204" s="234">
        <f t="shared" si="41"/>
        <v>1</v>
      </c>
      <c r="E204" s="234">
        <f t="shared" si="41"/>
        <v>1</v>
      </c>
      <c r="F204" s="234">
        <f t="shared" si="41"/>
        <v>1</v>
      </c>
      <c r="G204" s="234">
        <f t="shared" si="41"/>
        <v>1.0000000000000002</v>
      </c>
      <c r="H204" s="234">
        <f t="shared" si="41"/>
        <v>1.0000000000000002</v>
      </c>
      <c r="I204" s="234">
        <f t="shared" si="41"/>
        <v>0.99999999999999978</v>
      </c>
      <c r="J204" s="234">
        <f t="shared" si="41"/>
        <v>1</v>
      </c>
      <c r="K204" s="234">
        <f t="shared" si="41"/>
        <v>1</v>
      </c>
      <c r="L204" s="234">
        <f t="shared" si="41"/>
        <v>0.99999999999999967</v>
      </c>
      <c r="M204" s="234">
        <f t="shared" si="41"/>
        <v>1</v>
      </c>
      <c r="N204" s="234">
        <f t="shared" si="41"/>
        <v>1.0000000000000004</v>
      </c>
      <c r="O204" s="234">
        <f t="shared" si="41"/>
        <v>1.0000000000000002</v>
      </c>
      <c r="P204" s="234">
        <f t="shared" si="41"/>
        <v>1.0000000000000002</v>
      </c>
      <c r="Q204" s="234">
        <f t="shared" si="41"/>
        <v>0.99999999999999978</v>
      </c>
      <c r="R204" s="234">
        <f t="shared" si="41"/>
        <v>1</v>
      </c>
      <c r="S204" s="234">
        <f t="shared" si="41"/>
        <v>0.99999999999999978</v>
      </c>
      <c r="T204" s="234">
        <f t="shared" si="41"/>
        <v>1.0000000000000002</v>
      </c>
      <c r="U204" s="234">
        <f t="shared" si="41"/>
        <v>1.0000000000000004</v>
      </c>
      <c r="V204" s="234">
        <f t="shared" si="41"/>
        <v>0.99999999999999989</v>
      </c>
      <c r="W204" s="234">
        <f t="shared" si="41"/>
        <v>1</v>
      </c>
      <c r="DA204" s="95"/>
    </row>
    <row r="205" spans="1:105" ht="12" customHeight="1" x14ac:dyDescent="0.25">
      <c r="A205" s="55" t="s">
        <v>92</v>
      </c>
      <c r="B205" s="301">
        <f t="shared" ref="B205:W205" si="42">IF(B$116=0,0,B$116/B$115)</f>
        <v>1.797699447713073E-3</v>
      </c>
      <c r="C205" s="301">
        <f t="shared" si="42"/>
        <v>1.7895325818327592E-3</v>
      </c>
      <c r="D205" s="301">
        <f t="shared" si="42"/>
        <v>1.7841269958945936E-3</v>
      </c>
      <c r="E205" s="301">
        <f t="shared" si="42"/>
        <v>1.7659365040470275E-3</v>
      </c>
      <c r="F205" s="301">
        <f t="shared" si="42"/>
        <v>1.7615435362263647E-3</v>
      </c>
      <c r="G205" s="301">
        <f t="shared" si="42"/>
        <v>1.7644505398461436E-3</v>
      </c>
      <c r="H205" s="301">
        <f t="shared" si="42"/>
        <v>1.7482740007909812E-3</v>
      </c>
      <c r="I205" s="301">
        <f t="shared" si="42"/>
        <v>1.744182804859035E-3</v>
      </c>
      <c r="J205" s="301">
        <f t="shared" si="42"/>
        <v>1.7443841993402837E-3</v>
      </c>
      <c r="K205" s="301">
        <f t="shared" si="42"/>
        <v>1.7557090138581772E-3</v>
      </c>
      <c r="L205" s="301">
        <f t="shared" si="42"/>
        <v>1.7355897423159282E-3</v>
      </c>
      <c r="M205" s="301">
        <f t="shared" si="42"/>
        <v>1.7265478781422058E-3</v>
      </c>
      <c r="N205" s="301">
        <f t="shared" si="42"/>
        <v>1.718935085289461E-3</v>
      </c>
      <c r="O205" s="301">
        <f t="shared" si="42"/>
        <v>1.7241527048195411E-3</v>
      </c>
      <c r="P205" s="301">
        <f t="shared" si="42"/>
        <v>1.7193469612827098E-3</v>
      </c>
      <c r="Q205" s="301">
        <f t="shared" si="42"/>
        <v>1.7138483437073178E-3</v>
      </c>
      <c r="R205" s="301">
        <f t="shared" si="42"/>
        <v>1.7270450673922571E-3</v>
      </c>
      <c r="S205" s="301">
        <f t="shared" si="42"/>
        <v>1.7144591751241842E-3</v>
      </c>
      <c r="T205" s="301">
        <f t="shared" si="42"/>
        <v>1.7228980970715592E-3</v>
      </c>
      <c r="U205" s="301">
        <f t="shared" si="42"/>
        <v>1.7292401123341849E-3</v>
      </c>
      <c r="V205" s="301">
        <f t="shared" si="42"/>
        <v>1.726030037495501E-3</v>
      </c>
      <c r="W205" s="301">
        <f t="shared" si="42"/>
        <v>1.7237602788439455E-3</v>
      </c>
      <c r="DA205" s="67"/>
    </row>
    <row r="206" spans="1:105" ht="12" customHeight="1" x14ac:dyDescent="0.25">
      <c r="A206" s="202" t="s">
        <v>93</v>
      </c>
      <c r="B206" s="235">
        <f t="shared" ref="B206:W206" si="43">IF(B$117=0,0,B$117/B$115)</f>
        <v>2.3336633198635457E-4</v>
      </c>
      <c r="C206" s="235">
        <f t="shared" si="43"/>
        <v>2.3227046512193036E-4</v>
      </c>
      <c r="D206" s="235">
        <f t="shared" si="43"/>
        <v>2.3156369560217599E-4</v>
      </c>
      <c r="E206" s="235">
        <f t="shared" si="43"/>
        <v>2.2934863139379002E-4</v>
      </c>
      <c r="F206" s="235">
        <f t="shared" si="43"/>
        <v>2.2884999120557784E-4</v>
      </c>
      <c r="G206" s="235">
        <f t="shared" si="43"/>
        <v>2.2919990870840925E-4</v>
      </c>
      <c r="H206" s="235">
        <f t="shared" si="43"/>
        <v>2.2735568253248411E-4</v>
      </c>
      <c r="I206" s="235">
        <f t="shared" si="43"/>
        <v>2.2681397003862183E-4</v>
      </c>
      <c r="J206" s="235">
        <f t="shared" si="43"/>
        <v>2.2704557415345313E-4</v>
      </c>
      <c r="K206" s="235">
        <f t="shared" si="43"/>
        <v>2.2826253947216428E-4</v>
      </c>
      <c r="L206" s="235">
        <f t="shared" si="43"/>
        <v>2.2605243243835238E-4</v>
      </c>
      <c r="M206" s="235">
        <f t="shared" si="43"/>
        <v>2.2534064359814465E-4</v>
      </c>
      <c r="N206" s="235">
        <f t="shared" si="43"/>
        <v>2.2461728451453843E-4</v>
      </c>
      <c r="O206" s="235">
        <f t="shared" si="43"/>
        <v>2.2486451632394423E-4</v>
      </c>
      <c r="P206" s="235">
        <f t="shared" si="43"/>
        <v>2.2417537518423859E-4</v>
      </c>
      <c r="Q206" s="235">
        <f t="shared" si="43"/>
        <v>2.2436158040473465E-4</v>
      </c>
      <c r="R206" s="235">
        <f t="shared" si="43"/>
        <v>2.2526908958560662E-4</v>
      </c>
      <c r="S206" s="235">
        <f t="shared" si="43"/>
        <v>2.2538965430762335E-4</v>
      </c>
      <c r="T206" s="235">
        <f t="shared" si="43"/>
        <v>2.265199960566312E-4</v>
      </c>
      <c r="U206" s="235">
        <f t="shared" si="43"/>
        <v>2.268831863869246E-4</v>
      </c>
      <c r="V206" s="235">
        <f t="shared" si="43"/>
        <v>2.261808499321667E-4</v>
      </c>
      <c r="W206" s="235">
        <f t="shared" si="43"/>
        <v>2.2698890822924508E-4</v>
      </c>
      <c r="DA206" s="174"/>
    </row>
    <row r="207" spans="1:105" ht="12" customHeight="1" x14ac:dyDescent="0.25">
      <c r="A207" s="202" t="s">
        <v>94</v>
      </c>
      <c r="B207" s="235">
        <f t="shared" ref="B207:W207" si="44">IF(B$118=0,0,B$118/B$115)</f>
        <v>3.2478020157489441E-2</v>
      </c>
      <c r="C207" s="235">
        <f t="shared" si="44"/>
        <v>3.2334855310104639E-2</v>
      </c>
      <c r="D207" s="235">
        <f t="shared" si="44"/>
        <v>3.2235538384544321E-2</v>
      </c>
      <c r="E207" s="235">
        <f t="shared" si="44"/>
        <v>3.1898710953413539E-2</v>
      </c>
      <c r="F207" s="235">
        <f t="shared" si="44"/>
        <v>3.1816683956264899E-2</v>
      </c>
      <c r="G207" s="235">
        <f t="shared" si="44"/>
        <v>3.1871142850161398E-2</v>
      </c>
      <c r="H207" s="235">
        <f t="shared" si="44"/>
        <v>3.1572875567908922E-2</v>
      </c>
      <c r="I207" s="235">
        <f t="shared" si="44"/>
        <v>3.1498569401576859E-2</v>
      </c>
      <c r="J207" s="235">
        <f t="shared" si="44"/>
        <v>3.1497633791749156E-2</v>
      </c>
      <c r="K207" s="235">
        <f t="shared" si="44"/>
        <v>3.1717165507227273E-2</v>
      </c>
      <c r="L207" s="235">
        <f t="shared" si="44"/>
        <v>3.1331527682891123E-2</v>
      </c>
      <c r="M207" s="235">
        <f t="shared" si="44"/>
        <v>3.1170964209348444E-2</v>
      </c>
      <c r="N207" s="235">
        <f t="shared" si="44"/>
        <v>3.1021898594930927E-2</v>
      </c>
      <c r="O207" s="235">
        <f t="shared" si="44"/>
        <v>3.1122944095942615E-2</v>
      </c>
      <c r="P207" s="235">
        <f t="shared" si="44"/>
        <v>3.1029118366939334E-2</v>
      </c>
      <c r="Q207" s="235">
        <f t="shared" si="44"/>
        <v>3.09177646600419E-2</v>
      </c>
      <c r="R207" s="235">
        <f t="shared" si="44"/>
        <v>3.1128626072567837E-2</v>
      </c>
      <c r="S207" s="235">
        <f t="shared" si="44"/>
        <v>3.0876060375499146E-2</v>
      </c>
      <c r="T207" s="235">
        <f t="shared" si="44"/>
        <v>3.1001783374669953E-2</v>
      </c>
      <c r="U207" s="235">
        <f t="shared" si="44"/>
        <v>3.1094094198190581E-2</v>
      </c>
      <c r="V207" s="235">
        <f t="shared" si="44"/>
        <v>3.1072527865318032E-2</v>
      </c>
      <c r="W207" s="235">
        <f t="shared" si="44"/>
        <v>3.1029988929075152E-2</v>
      </c>
      <c r="DA207" s="174"/>
    </row>
    <row r="208" spans="1:105" ht="12" customHeight="1" x14ac:dyDescent="0.25">
      <c r="A208" s="202" t="s">
        <v>95</v>
      </c>
      <c r="B208" s="235">
        <f t="shared" ref="B208:W208" si="45">IF(B$119=0,0,B$119/B$115)</f>
        <v>5.9502276394517541E-4</v>
      </c>
      <c r="C208" s="235">
        <f t="shared" si="45"/>
        <v>5.9222859168803991E-4</v>
      </c>
      <c r="D208" s="235">
        <f t="shared" si="45"/>
        <v>5.904265153150824E-4</v>
      </c>
      <c r="E208" s="235">
        <f t="shared" si="45"/>
        <v>5.8477868421463524E-4</v>
      </c>
      <c r="F208" s="235">
        <f t="shared" si="45"/>
        <v>5.8351618113264628E-4</v>
      </c>
      <c r="G208" s="235">
        <f t="shared" si="45"/>
        <v>5.8441127221793988E-4</v>
      </c>
      <c r="H208" s="235">
        <f t="shared" si="45"/>
        <v>5.797228159702475E-4</v>
      </c>
      <c r="I208" s="235">
        <f t="shared" si="45"/>
        <v>5.7831596445390512E-4</v>
      </c>
      <c r="J208" s="235">
        <f t="shared" si="45"/>
        <v>5.7890649402762351E-4</v>
      </c>
      <c r="K208" s="235">
        <f t="shared" si="45"/>
        <v>5.8200943549052123E-4</v>
      </c>
      <c r="L208" s="235">
        <f t="shared" si="45"/>
        <v>5.7637424388134659E-4</v>
      </c>
      <c r="M208" s="235">
        <f t="shared" si="45"/>
        <v>5.7473582250315363E-4</v>
      </c>
      <c r="N208" s="235">
        <f t="shared" si="45"/>
        <v>5.7271499416426262E-4</v>
      </c>
      <c r="O208" s="235">
        <f t="shared" si="45"/>
        <v>5.734362767292287E-4</v>
      </c>
      <c r="P208" s="235">
        <f t="shared" si="45"/>
        <v>5.7158824160792783E-4</v>
      </c>
      <c r="Q208" s="235">
        <f t="shared" si="45"/>
        <v>5.7213765330058747E-4</v>
      </c>
      <c r="R208" s="235">
        <f t="shared" si="45"/>
        <v>5.7437692565043459E-4</v>
      </c>
      <c r="S208" s="235">
        <f t="shared" si="45"/>
        <v>5.747590949138269E-4</v>
      </c>
      <c r="T208" s="235">
        <f t="shared" si="45"/>
        <v>5.7766313536281174E-4</v>
      </c>
      <c r="U208" s="235">
        <f t="shared" si="45"/>
        <v>5.7867389157124341E-4</v>
      </c>
      <c r="V208" s="235">
        <f t="shared" si="45"/>
        <v>5.7670167471276883E-4</v>
      </c>
      <c r="W208" s="235">
        <f t="shared" si="45"/>
        <v>5.7914518689172235E-4</v>
      </c>
      <c r="DA208" s="174"/>
    </row>
    <row r="209" spans="1:105" ht="12" customHeight="1" x14ac:dyDescent="0.25">
      <c r="A209" s="56" t="s">
        <v>96</v>
      </c>
      <c r="B209" s="302">
        <f t="shared" ref="B209:W209" si="46">IF(B$120=0,0,B$120/B$115)</f>
        <v>4.6645332955087054E-3</v>
      </c>
      <c r="C209" s="302">
        <f t="shared" si="46"/>
        <v>4.6786243952495737E-3</v>
      </c>
      <c r="D209" s="302">
        <f t="shared" si="46"/>
        <v>4.653044439145505E-3</v>
      </c>
      <c r="E209" s="302">
        <f t="shared" si="46"/>
        <v>4.623959322008553E-3</v>
      </c>
      <c r="F209" s="302">
        <f t="shared" si="46"/>
        <v>4.6674654957394824E-3</v>
      </c>
      <c r="G209" s="302">
        <f t="shared" si="46"/>
        <v>4.6945036758155858E-3</v>
      </c>
      <c r="H209" s="302">
        <f t="shared" si="46"/>
        <v>4.7322551411638622E-3</v>
      </c>
      <c r="I209" s="302">
        <f t="shared" si="46"/>
        <v>4.6397112913613538E-3</v>
      </c>
      <c r="J209" s="302">
        <f t="shared" si="46"/>
        <v>4.6146174313430894E-3</v>
      </c>
      <c r="K209" s="302">
        <f t="shared" si="46"/>
        <v>4.6224645449945605E-3</v>
      </c>
      <c r="L209" s="302">
        <f t="shared" si="46"/>
        <v>4.6265009754687088E-3</v>
      </c>
      <c r="M209" s="302">
        <f t="shared" si="46"/>
        <v>4.6577015619842172E-3</v>
      </c>
      <c r="N209" s="302">
        <f t="shared" si="46"/>
        <v>4.6764838698334183E-3</v>
      </c>
      <c r="O209" s="302">
        <f t="shared" si="46"/>
        <v>4.7046246048645969E-3</v>
      </c>
      <c r="P209" s="302">
        <f t="shared" si="46"/>
        <v>5.9352695229754077E-3</v>
      </c>
      <c r="Q209" s="302">
        <f t="shared" si="46"/>
        <v>6.1985811008006628E-3</v>
      </c>
      <c r="R209" s="302">
        <f t="shared" si="46"/>
        <v>6.4570301080991337E-3</v>
      </c>
      <c r="S209" s="302">
        <f t="shared" si="46"/>
        <v>6.6009142308318131E-3</v>
      </c>
      <c r="T209" s="302">
        <f t="shared" si="46"/>
        <v>7.0302043793930083E-3</v>
      </c>
      <c r="U209" s="302">
        <f t="shared" si="46"/>
        <v>7.4324348215744265E-3</v>
      </c>
      <c r="V209" s="302">
        <f t="shared" si="46"/>
        <v>7.7657754414006417E-3</v>
      </c>
      <c r="W209" s="302">
        <f t="shared" si="46"/>
        <v>7.7907551591885832E-3</v>
      </c>
      <c r="DA209" s="68"/>
    </row>
    <row r="210" spans="1:105" ht="12" customHeight="1" x14ac:dyDescent="0.25">
      <c r="A210" s="203" t="s">
        <v>604</v>
      </c>
      <c r="B210" s="303">
        <f t="shared" ref="B210:W210" si="47">IF(B$126=0,0,B$126/B$115)</f>
        <v>0.47250847066096252</v>
      </c>
      <c r="C210" s="303">
        <f t="shared" si="47"/>
        <v>0.47153330912315872</v>
      </c>
      <c r="D210" s="303">
        <f t="shared" si="47"/>
        <v>0.47038582902722481</v>
      </c>
      <c r="E210" s="303">
        <f t="shared" si="47"/>
        <v>0.4677796790258098</v>
      </c>
      <c r="F210" s="303">
        <f t="shared" si="47"/>
        <v>0.47053556776987437</v>
      </c>
      <c r="G210" s="303">
        <f t="shared" si="47"/>
        <v>0.4694580383342748</v>
      </c>
      <c r="H210" s="303">
        <f t="shared" si="47"/>
        <v>0.47261105541762594</v>
      </c>
      <c r="I210" s="303">
        <f t="shared" si="47"/>
        <v>0.46514789470732348</v>
      </c>
      <c r="J210" s="303">
        <f t="shared" si="47"/>
        <v>0.4652744039677007</v>
      </c>
      <c r="K210" s="303">
        <f t="shared" si="47"/>
        <v>0.46330434634160561</v>
      </c>
      <c r="L210" s="303">
        <f t="shared" si="47"/>
        <v>0.46122457536376582</v>
      </c>
      <c r="M210" s="303">
        <f t="shared" si="47"/>
        <v>0.46441114829010394</v>
      </c>
      <c r="N210" s="303">
        <f t="shared" si="47"/>
        <v>0.46601220077215871</v>
      </c>
      <c r="O210" s="303">
        <f t="shared" si="47"/>
        <v>0.46670531978501689</v>
      </c>
      <c r="P210" s="303">
        <f t="shared" si="47"/>
        <v>0.46865839312559754</v>
      </c>
      <c r="Q210" s="303">
        <f t="shared" si="47"/>
        <v>0.46806888848531852</v>
      </c>
      <c r="R210" s="303">
        <f t="shared" si="47"/>
        <v>0.46680716145100032</v>
      </c>
      <c r="S210" s="303">
        <f t="shared" si="47"/>
        <v>0.46828966170629316</v>
      </c>
      <c r="T210" s="303">
        <f t="shared" si="47"/>
        <v>0.46711198735227943</v>
      </c>
      <c r="U210" s="303">
        <f t="shared" si="47"/>
        <v>0.46664321324317753</v>
      </c>
      <c r="V210" s="303">
        <f t="shared" si="47"/>
        <v>0.46510672079551518</v>
      </c>
      <c r="W210" s="303">
        <f t="shared" si="47"/>
        <v>0.46685063035287722</v>
      </c>
      <c r="DA210" s="175"/>
    </row>
    <row r="211" spans="1:105" ht="12" customHeight="1" x14ac:dyDescent="0.25">
      <c r="A211" s="62" t="s">
        <v>606</v>
      </c>
      <c r="B211" s="304">
        <f t="shared" ref="B211:W211" si="48">IF(B$127=0,0,B$127/B$115)</f>
        <v>0.20783584832436111</v>
      </c>
      <c r="C211" s="304">
        <f t="shared" si="48"/>
        <v>0.19915714631766199</v>
      </c>
      <c r="D211" s="304">
        <f t="shared" si="48"/>
        <v>0.19672924715065246</v>
      </c>
      <c r="E211" s="304">
        <f t="shared" si="48"/>
        <v>0.18246247035052143</v>
      </c>
      <c r="F211" s="304">
        <f t="shared" si="48"/>
        <v>0.17953643344926093</v>
      </c>
      <c r="G211" s="304">
        <f t="shared" si="48"/>
        <v>0.18093787915135737</v>
      </c>
      <c r="H211" s="304">
        <f t="shared" si="48"/>
        <v>0.17013404290502976</v>
      </c>
      <c r="I211" s="304">
        <f t="shared" si="48"/>
        <v>0.17019696193868231</v>
      </c>
      <c r="J211" s="304">
        <f t="shared" si="48"/>
        <v>0.17241588421224907</v>
      </c>
      <c r="K211" s="304">
        <f t="shared" si="48"/>
        <v>0.18430251979492476</v>
      </c>
      <c r="L211" s="304">
        <f t="shared" si="48"/>
        <v>0.17733071648920215</v>
      </c>
      <c r="M211" s="304">
        <f t="shared" si="48"/>
        <v>0.17160174025180316</v>
      </c>
      <c r="N211" s="304">
        <f t="shared" si="48"/>
        <v>0.16390366917924315</v>
      </c>
      <c r="O211" s="304">
        <f t="shared" si="48"/>
        <v>0.16744290000561371</v>
      </c>
      <c r="P211" s="304">
        <f t="shared" si="48"/>
        <v>0.1598901324445707</v>
      </c>
      <c r="Q211" s="304">
        <f t="shared" si="48"/>
        <v>0.1624673186063664</v>
      </c>
      <c r="R211" s="304">
        <f t="shared" si="48"/>
        <v>0.17105090395965888</v>
      </c>
      <c r="S211" s="304">
        <f t="shared" si="48"/>
        <v>0.16978768868354552</v>
      </c>
      <c r="T211" s="304">
        <f t="shared" si="48"/>
        <v>0.17982534642708464</v>
      </c>
      <c r="U211" s="304">
        <f t="shared" si="48"/>
        <v>0.18493594181093895</v>
      </c>
      <c r="V211" s="304">
        <f t="shared" si="48"/>
        <v>0.17683478368129391</v>
      </c>
      <c r="W211" s="304">
        <f t="shared" si="48"/>
        <v>0.18918078469720359</v>
      </c>
      <c r="DA211" s="72"/>
    </row>
    <row r="212" spans="1:105" ht="12" customHeight="1" x14ac:dyDescent="0.25">
      <c r="A212" s="62" t="s">
        <v>613</v>
      </c>
      <c r="B212" s="304">
        <f t="shared" ref="B212:W212" si="49">IF(B$133=0,0,B$133/B$115)</f>
        <v>0.26467262233660133</v>
      </c>
      <c r="C212" s="304">
        <f t="shared" si="49"/>
        <v>0.2723761628054967</v>
      </c>
      <c r="D212" s="304">
        <f t="shared" si="49"/>
        <v>0.27365658187657232</v>
      </c>
      <c r="E212" s="304">
        <f t="shared" si="49"/>
        <v>0.28531720867528831</v>
      </c>
      <c r="F212" s="304">
        <f t="shared" si="49"/>
        <v>0.29099913432061342</v>
      </c>
      <c r="G212" s="304">
        <f t="shared" si="49"/>
        <v>0.28852015918291751</v>
      </c>
      <c r="H212" s="304">
        <f t="shared" si="49"/>
        <v>0.30247701251259612</v>
      </c>
      <c r="I212" s="304">
        <f t="shared" si="49"/>
        <v>0.29495093276864115</v>
      </c>
      <c r="J212" s="304">
        <f t="shared" si="49"/>
        <v>0.29285851975545169</v>
      </c>
      <c r="K212" s="304">
        <f t="shared" si="49"/>
        <v>0.27900182654668082</v>
      </c>
      <c r="L212" s="304">
        <f t="shared" si="49"/>
        <v>0.2838938588745637</v>
      </c>
      <c r="M212" s="304">
        <f t="shared" si="49"/>
        <v>0.29280940803830074</v>
      </c>
      <c r="N212" s="304">
        <f t="shared" si="49"/>
        <v>0.30210853159291556</v>
      </c>
      <c r="O212" s="304">
        <f t="shared" si="49"/>
        <v>0.2992624197794031</v>
      </c>
      <c r="P212" s="304">
        <f t="shared" si="49"/>
        <v>0.30876826068102681</v>
      </c>
      <c r="Q212" s="304">
        <f t="shared" si="49"/>
        <v>0.3056015698789521</v>
      </c>
      <c r="R212" s="304">
        <f t="shared" si="49"/>
        <v>0.29575625749134143</v>
      </c>
      <c r="S212" s="304">
        <f t="shared" si="49"/>
        <v>0.29850197302274772</v>
      </c>
      <c r="T212" s="304">
        <f t="shared" si="49"/>
        <v>0.28728664092519479</v>
      </c>
      <c r="U212" s="304">
        <f t="shared" si="49"/>
        <v>0.28170727143223856</v>
      </c>
      <c r="V212" s="304">
        <f t="shared" si="49"/>
        <v>0.28827193711422128</v>
      </c>
      <c r="W212" s="304">
        <f t="shared" si="49"/>
        <v>0.27766984565567365</v>
      </c>
      <c r="DA212" s="72"/>
    </row>
    <row r="213" spans="1:105" ht="12" customHeight="1" x14ac:dyDescent="0.25">
      <c r="A213" s="203" t="s">
        <v>615</v>
      </c>
      <c r="B213" s="303">
        <f t="shared" ref="B213:W213" si="50">IF(B$134=0,0,B$134/B$115)</f>
        <v>0.3224231591577541</v>
      </c>
      <c r="C213" s="303">
        <f t="shared" si="50"/>
        <v>0.32214475726040798</v>
      </c>
      <c r="D213" s="303">
        <f t="shared" si="50"/>
        <v>0.32076170515317098</v>
      </c>
      <c r="E213" s="303">
        <f t="shared" si="50"/>
        <v>0.31918470837244328</v>
      </c>
      <c r="F213" s="303">
        <f t="shared" si="50"/>
        <v>0.32151717233655192</v>
      </c>
      <c r="G213" s="303">
        <f t="shared" si="50"/>
        <v>0.32100167641486727</v>
      </c>
      <c r="H213" s="303">
        <f t="shared" si="50"/>
        <v>0.3235033818024694</v>
      </c>
      <c r="I213" s="303">
        <f t="shared" si="50"/>
        <v>0.31783731758796213</v>
      </c>
      <c r="J213" s="303">
        <f t="shared" si="50"/>
        <v>0.31743383880460824</v>
      </c>
      <c r="K213" s="303">
        <f t="shared" si="50"/>
        <v>0.31727963916791413</v>
      </c>
      <c r="L213" s="303">
        <f t="shared" si="50"/>
        <v>0.31611409227633941</v>
      </c>
      <c r="M213" s="303">
        <f t="shared" si="50"/>
        <v>0.31791285229105692</v>
      </c>
      <c r="N213" s="303">
        <f t="shared" si="50"/>
        <v>0.31918714004648574</v>
      </c>
      <c r="O213" s="303">
        <f t="shared" si="50"/>
        <v>0.31957358876329994</v>
      </c>
      <c r="P213" s="303">
        <f t="shared" si="50"/>
        <v>0.32092000201839815</v>
      </c>
      <c r="Q213" s="303">
        <f t="shared" si="50"/>
        <v>0.32053067494084209</v>
      </c>
      <c r="R213" s="303">
        <f t="shared" si="50"/>
        <v>0.318994515153601</v>
      </c>
      <c r="S213" s="303">
        <f t="shared" si="50"/>
        <v>0.32021708708850039</v>
      </c>
      <c r="T213" s="303">
        <f t="shared" si="50"/>
        <v>0.31936258243305221</v>
      </c>
      <c r="U213" s="303">
        <f t="shared" si="50"/>
        <v>0.31880617047308085</v>
      </c>
      <c r="V213" s="303">
        <f t="shared" si="50"/>
        <v>0.3178197528298094</v>
      </c>
      <c r="W213" s="303">
        <f t="shared" si="50"/>
        <v>0.31890638100996216</v>
      </c>
      <c r="DA213" s="175"/>
    </row>
    <row r="214" spans="1:105" ht="12" customHeight="1" x14ac:dyDescent="0.25">
      <c r="A214" s="62" t="s">
        <v>617</v>
      </c>
      <c r="B214" s="304">
        <f t="shared" ref="B214:W214" si="51">IF(B$135=0,0,B$135/B$115)</f>
        <v>0.12522669181099624</v>
      </c>
      <c r="C214" s="304">
        <f t="shared" si="51"/>
        <v>0.1195637255200626</v>
      </c>
      <c r="D214" s="304">
        <f t="shared" si="51"/>
        <v>0.11680703536618414</v>
      </c>
      <c r="E214" s="304">
        <f t="shared" si="51"/>
        <v>0.11049699361918501</v>
      </c>
      <c r="F214" s="304">
        <f t="shared" si="51"/>
        <v>0.11024121117507572</v>
      </c>
      <c r="G214" s="304">
        <f t="shared" si="51"/>
        <v>0.10963643534969982</v>
      </c>
      <c r="H214" s="304">
        <f t="shared" si="51"/>
        <v>0.10643411735919742</v>
      </c>
      <c r="I214" s="304">
        <f t="shared" si="51"/>
        <v>0.10415818267337326</v>
      </c>
      <c r="J214" s="304">
        <f t="shared" si="51"/>
        <v>0.10689715472980285</v>
      </c>
      <c r="K214" s="304">
        <f t="shared" si="51"/>
        <v>0.11877625783847835</v>
      </c>
      <c r="L214" s="304">
        <f t="shared" si="51"/>
        <v>0.11387838184835171</v>
      </c>
      <c r="M214" s="304">
        <f t="shared" si="51"/>
        <v>0.10995258187535953</v>
      </c>
      <c r="N214" s="304">
        <f t="shared" si="51"/>
        <v>0.10464631833221855</v>
      </c>
      <c r="O214" s="304">
        <f t="shared" si="51"/>
        <v>0.10802294869581704</v>
      </c>
      <c r="P214" s="304">
        <f t="shared" si="51"/>
        <v>0.1032800629871605</v>
      </c>
      <c r="Q214" s="304">
        <f t="shared" si="51"/>
        <v>0.10515875739379831</v>
      </c>
      <c r="R214" s="304">
        <f t="shared" si="51"/>
        <v>0.11060149465744945</v>
      </c>
      <c r="S214" s="304">
        <f t="shared" si="51"/>
        <v>0.1116460676506606</v>
      </c>
      <c r="T214" s="304">
        <f t="shared" si="51"/>
        <v>0.11731819475895693</v>
      </c>
      <c r="U214" s="304">
        <f t="shared" si="51"/>
        <v>0.12021761154851704</v>
      </c>
      <c r="V214" s="304">
        <f t="shared" si="51"/>
        <v>0.11514401812057491</v>
      </c>
      <c r="W214" s="304">
        <f t="shared" si="51"/>
        <v>0.12398012398745469</v>
      </c>
      <c r="DA214" s="72"/>
    </row>
    <row r="215" spans="1:105" ht="12" customHeight="1" x14ac:dyDescent="0.25">
      <c r="A215" s="62" t="s">
        <v>623</v>
      </c>
      <c r="B215" s="304">
        <f t="shared" ref="B215:W215" si="52">IF(B$140=0,0,B$140/B$115)</f>
        <v>0.19719646734675791</v>
      </c>
      <c r="C215" s="304">
        <f t="shared" si="52"/>
        <v>0.20258103174034545</v>
      </c>
      <c r="D215" s="304">
        <f t="shared" si="52"/>
        <v>0.20395466978698684</v>
      </c>
      <c r="E215" s="304">
        <f t="shared" si="52"/>
        <v>0.20868771475325826</v>
      </c>
      <c r="F215" s="304">
        <f t="shared" si="52"/>
        <v>0.21127596116147621</v>
      </c>
      <c r="G215" s="304">
        <f t="shared" si="52"/>
        <v>0.21136524106516741</v>
      </c>
      <c r="H215" s="304">
        <f t="shared" si="52"/>
        <v>0.21706926444327204</v>
      </c>
      <c r="I215" s="304">
        <f t="shared" si="52"/>
        <v>0.21367913491458884</v>
      </c>
      <c r="J215" s="304">
        <f t="shared" si="52"/>
        <v>0.21053668407480536</v>
      </c>
      <c r="K215" s="304">
        <f t="shared" si="52"/>
        <v>0.19850338132943582</v>
      </c>
      <c r="L215" s="304">
        <f t="shared" si="52"/>
        <v>0.20223571042798763</v>
      </c>
      <c r="M215" s="304">
        <f t="shared" si="52"/>
        <v>0.20796027041569745</v>
      </c>
      <c r="N215" s="304">
        <f t="shared" si="52"/>
        <v>0.21454082171426722</v>
      </c>
      <c r="O215" s="304">
        <f t="shared" si="52"/>
        <v>0.21155064006748281</v>
      </c>
      <c r="P215" s="304">
        <f t="shared" si="52"/>
        <v>0.21763993903123774</v>
      </c>
      <c r="Q215" s="304">
        <f t="shared" si="52"/>
        <v>0.21537191754704374</v>
      </c>
      <c r="R215" s="304">
        <f t="shared" si="52"/>
        <v>0.20839302049615152</v>
      </c>
      <c r="S215" s="304">
        <f t="shared" si="52"/>
        <v>0.20857101943783984</v>
      </c>
      <c r="T215" s="304">
        <f t="shared" si="52"/>
        <v>0.20204438767409535</v>
      </c>
      <c r="U215" s="304">
        <f t="shared" si="52"/>
        <v>0.19858855892456381</v>
      </c>
      <c r="V215" s="304">
        <f t="shared" si="52"/>
        <v>0.20267573470923453</v>
      </c>
      <c r="W215" s="304">
        <f t="shared" si="52"/>
        <v>0.19492625702250752</v>
      </c>
      <c r="DA215" s="72"/>
    </row>
    <row r="216" spans="1:105" ht="12" customHeight="1" x14ac:dyDescent="0.25">
      <c r="A216" s="203" t="s">
        <v>625</v>
      </c>
      <c r="B216" s="303">
        <f t="shared" ref="B216:W216" si="53">IF(B$141=0,0,B$141/B$115)</f>
        <v>0.16529972818464064</v>
      </c>
      <c r="C216" s="303">
        <f t="shared" si="53"/>
        <v>0.16669442227243647</v>
      </c>
      <c r="D216" s="303">
        <f t="shared" si="53"/>
        <v>0.16935776578910244</v>
      </c>
      <c r="E216" s="303">
        <f t="shared" si="53"/>
        <v>0.17393287850666944</v>
      </c>
      <c r="F216" s="303">
        <f t="shared" si="53"/>
        <v>0.16888920073300479</v>
      </c>
      <c r="G216" s="303">
        <f t="shared" si="53"/>
        <v>0.17039657700410871</v>
      </c>
      <c r="H216" s="303">
        <f t="shared" si="53"/>
        <v>0.16502507957153831</v>
      </c>
      <c r="I216" s="303">
        <f t="shared" si="53"/>
        <v>0.17832719427242449</v>
      </c>
      <c r="J216" s="303">
        <f t="shared" si="53"/>
        <v>0.17862916973707754</v>
      </c>
      <c r="K216" s="303">
        <f t="shared" si="53"/>
        <v>0.18051040344943761</v>
      </c>
      <c r="L216" s="303">
        <f t="shared" si="53"/>
        <v>0.18416528728289913</v>
      </c>
      <c r="M216" s="303">
        <f t="shared" si="53"/>
        <v>0.17932070930326297</v>
      </c>
      <c r="N216" s="303">
        <f t="shared" si="53"/>
        <v>0.17658600935262322</v>
      </c>
      <c r="O216" s="303">
        <f t="shared" si="53"/>
        <v>0.17537106925300344</v>
      </c>
      <c r="P216" s="303">
        <f t="shared" si="53"/>
        <v>0.1709421063880148</v>
      </c>
      <c r="Q216" s="303">
        <f t="shared" si="53"/>
        <v>0.17177374323558398</v>
      </c>
      <c r="R216" s="303">
        <f t="shared" si="53"/>
        <v>0.17408597613210339</v>
      </c>
      <c r="S216" s="303">
        <f t="shared" si="53"/>
        <v>0.17150166867452959</v>
      </c>
      <c r="T216" s="303">
        <f t="shared" si="53"/>
        <v>0.17296636123211456</v>
      </c>
      <c r="U216" s="303">
        <f t="shared" si="53"/>
        <v>0.17348929007368449</v>
      </c>
      <c r="V216" s="303">
        <f t="shared" si="53"/>
        <v>0.17570631050581614</v>
      </c>
      <c r="W216" s="303">
        <f t="shared" si="53"/>
        <v>0.17289235017493187</v>
      </c>
      <c r="DA216" s="175"/>
    </row>
    <row r="217" spans="1:105" ht="12" customHeight="1" x14ac:dyDescent="0.25">
      <c r="A217" s="62" t="s">
        <v>626</v>
      </c>
      <c r="B217" s="304">
        <f t="shared" ref="B217:W217" si="54">IF(B$142=0,0,B$142/B$115)</f>
        <v>1.6638080823919668E-2</v>
      </c>
      <c r="C217" s="304">
        <f t="shared" si="54"/>
        <v>1.5822465470698696E-2</v>
      </c>
      <c r="D217" s="304">
        <f t="shared" si="54"/>
        <v>1.6199871795284478E-2</v>
      </c>
      <c r="E217" s="304">
        <f t="shared" si="54"/>
        <v>1.6156053562070883E-2</v>
      </c>
      <c r="F217" s="304">
        <f t="shared" si="54"/>
        <v>1.644514644434391E-2</v>
      </c>
      <c r="G217" s="304">
        <f t="shared" si="54"/>
        <v>1.6188609756913195E-2</v>
      </c>
      <c r="H217" s="304">
        <f t="shared" si="54"/>
        <v>1.6266383155608206E-2</v>
      </c>
      <c r="I217" s="304">
        <f t="shared" si="54"/>
        <v>1.5918742474432385E-2</v>
      </c>
      <c r="J217" s="304">
        <f t="shared" si="54"/>
        <v>1.6237058392447823E-2</v>
      </c>
      <c r="K217" s="304">
        <f t="shared" si="54"/>
        <v>1.8082432153378698E-2</v>
      </c>
      <c r="L217" s="304">
        <f t="shared" si="54"/>
        <v>1.7559266148218955E-2</v>
      </c>
      <c r="M217" s="304">
        <f t="shared" si="54"/>
        <v>1.6788682299412029E-2</v>
      </c>
      <c r="N217" s="304">
        <f t="shared" si="54"/>
        <v>1.6024880294710976E-2</v>
      </c>
      <c r="O217" s="304">
        <f t="shared" si="54"/>
        <v>1.6881409031969E-2</v>
      </c>
      <c r="P217" s="304">
        <f t="shared" si="54"/>
        <v>1.5604231682177835E-2</v>
      </c>
      <c r="Q217" s="304">
        <f t="shared" si="54"/>
        <v>1.5795219056127061E-2</v>
      </c>
      <c r="R217" s="304">
        <f t="shared" si="54"/>
        <v>1.6688407924536134E-2</v>
      </c>
      <c r="S217" s="304">
        <f t="shared" si="54"/>
        <v>1.6375941432326211E-2</v>
      </c>
      <c r="T217" s="304">
        <f t="shared" si="54"/>
        <v>1.7310541927475033E-2</v>
      </c>
      <c r="U217" s="304">
        <f t="shared" si="54"/>
        <v>1.7887460661310146E-2</v>
      </c>
      <c r="V217" s="304">
        <f t="shared" si="54"/>
        <v>1.7237031900530241E-2</v>
      </c>
      <c r="W217" s="304">
        <f t="shared" si="54"/>
        <v>1.8586057909756173E-2</v>
      </c>
      <c r="DA217" s="72"/>
    </row>
    <row r="218" spans="1:105" ht="12" customHeight="1" x14ac:dyDescent="0.25">
      <c r="A218" s="62" t="s">
        <v>631</v>
      </c>
      <c r="B218" s="304">
        <f t="shared" ref="B218:W218" si="55">IF(B$146=0,0,B$146/B$115)</f>
        <v>0.11564267688204972</v>
      </c>
      <c r="C218" s="304">
        <f t="shared" si="55"/>
        <v>0.11725565446989819</v>
      </c>
      <c r="D218" s="304">
        <f t="shared" si="55"/>
        <v>0.11902492162002827</v>
      </c>
      <c r="E218" s="304">
        <f t="shared" si="55"/>
        <v>0.12297319558551643</v>
      </c>
      <c r="F218" s="304">
        <f t="shared" si="55"/>
        <v>0.11744226861966583</v>
      </c>
      <c r="G218" s="304">
        <f t="shared" si="55"/>
        <v>0.11917690787717472</v>
      </c>
      <c r="H218" s="304">
        <f t="shared" si="55"/>
        <v>0.11253832720453812</v>
      </c>
      <c r="I218" s="304">
        <f t="shared" si="55"/>
        <v>0.12686189665858072</v>
      </c>
      <c r="J218" s="304">
        <f t="shared" si="55"/>
        <v>0.12708279830900329</v>
      </c>
      <c r="K218" s="304">
        <f t="shared" si="55"/>
        <v>0.1326868651854381</v>
      </c>
      <c r="L218" s="304">
        <f t="shared" si="55"/>
        <v>0.13287914016989499</v>
      </c>
      <c r="M218" s="304">
        <f t="shared" si="55"/>
        <v>0.12795060640198133</v>
      </c>
      <c r="N218" s="304">
        <f t="shared" si="55"/>
        <v>0.12508168644249279</v>
      </c>
      <c r="O218" s="304">
        <f t="shared" si="55"/>
        <v>0.12349969436202904</v>
      </c>
      <c r="P218" s="304">
        <f t="shared" si="55"/>
        <v>0.11935225231607821</v>
      </c>
      <c r="Q218" s="304">
        <f t="shared" si="55"/>
        <v>0.12062395975956723</v>
      </c>
      <c r="R218" s="304">
        <f t="shared" si="55"/>
        <v>0.12324710483828022</v>
      </c>
      <c r="S218" s="304">
        <f t="shared" si="55"/>
        <v>0.12145185894141937</v>
      </c>
      <c r="T218" s="304">
        <f t="shared" si="55"/>
        <v>0.12270893601445361</v>
      </c>
      <c r="U218" s="304">
        <f t="shared" si="55"/>
        <v>0.12362585076232022</v>
      </c>
      <c r="V218" s="304">
        <f t="shared" si="55"/>
        <v>0.12626981266546822</v>
      </c>
      <c r="W218" s="304">
        <f t="shared" si="55"/>
        <v>0.12310447691184881</v>
      </c>
      <c r="DA218" s="72"/>
    </row>
    <row r="219" spans="1:105" ht="12" customHeight="1" x14ac:dyDescent="0.25">
      <c r="A219" s="63" t="s">
        <v>643</v>
      </c>
      <c r="B219" s="305">
        <f t="shared" ref="B219:W219" si="56">IF(B$157=0,0,B$157/B$115)</f>
        <v>3.3018970478671229E-2</v>
      </c>
      <c r="C219" s="305">
        <f t="shared" si="56"/>
        <v>3.3616302331839591E-2</v>
      </c>
      <c r="D219" s="305">
        <f t="shared" si="56"/>
        <v>3.4132972373789677E-2</v>
      </c>
      <c r="E219" s="305">
        <f t="shared" si="56"/>
        <v>3.4803629359082149E-2</v>
      </c>
      <c r="F219" s="305">
        <f t="shared" si="56"/>
        <v>3.5001785668995061E-2</v>
      </c>
      <c r="G219" s="305">
        <f t="shared" si="56"/>
        <v>3.5031059370020767E-2</v>
      </c>
      <c r="H219" s="305">
        <f t="shared" si="56"/>
        <v>3.6220369211391962E-2</v>
      </c>
      <c r="I219" s="305">
        <f t="shared" si="56"/>
        <v>3.55465551394114E-2</v>
      </c>
      <c r="J219" s="305">
        <f t="shared" si="56"/>
        <v>3.5309313035626413E-2</v>
      </c>
      <c r="K219" s="305">
        <f t="shared" si="56"/>
        <v>2.9741106110620818E-2</v>
      </c>
      <c r="L219" s="305">
        <f t="shared" si="56"/>
        <v>3.3726880964785176E-2</v>
      </c>
      <c r="M219" s="305">
        <f t="shared" si="56"/>
        <v>3.4581420601869597E-2</v>
      </c>
      <c r="N219" s="305">
        <f t="shared" si="56"/>
        <v>3.5479442615419472E-2</v>
      </c>
      <c r="O219" s="305">
        <f t="shared" si="56"/>
        <v>3.498996585900542E-2</v>
      </c>
      <c r="P219" s="305">
        <f t="shared" si="56"/>
        <v>3.5985622389758755E-2</v>
      </c>
      <c r="Q219" s="305">
        <f t="shared" si="56"/>
        <v>3.5354564419889677E-2</v>
      </c>
      <c r="R219" s="305">
        <f t="shared" si="56"/>
        <v>3.415046336928703E-2</v>
      </c>
      <c r="S219" s="305">
        <f t="shared" si="56"/>
        <v>3.3673868300784025E-2</v>
      </c>
      <c r="T219" s="305">
        <f t="shared" si="56"/>
        <v>3.2946883290185906E-2</v>
      </c>
      <c r="U219" s="305">
        <f t="shared" si="56"/>
        <v>3.197597865005411E-2</v>
      </c>
      <c r="V219" s="305">
        <f t="shared" si="56"/>
        <v>3.2199465939817692E-2</v>
      </c>
      <c r="W219" s="305">
        <f t="shared" si="56"/>
        <v>3.1201815353326872E-2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DA220" s="94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343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306">
        <f>IF(B$5=0,0,B$5/NFM_fec!B$5)</f>
        <v>0.38521497160280549</v>
      </c>
      <c r="C224" s="306">
        <f>IF(C$5=0,0,C$5/NFM_fec!C$5)</f>
        <v>0.39144843234143184</v>
      </c>
      <c r="D224" s="306">
        <f>IF(D$5=0,0,D$5/NFM_fec!D$5)</f>
        <v>0.38899970816524865</v>
      </c>
      <c r="E224" s="306">
        <f>IF(E$5=0,0,E$5/NFM_fec!E$5)</f>
        <v>0.38970148294097212</v>
      </c>
      <c r="F224" s="306">
        <f>IF(F$5=0,0,F$5/NFM_fec!F$5)</f>
        <v>0.39509158954808371</v>
      </c>
      <c r="G224" s="306">
        <f>IF(G$5=0,0,G$5/NFM_fec!G$5)</f>
        <v>0.39487498245948022</v>
      </c>
      <c r="H224" s="306">
        <f>IF(H$5=0,0,H$5/NFM_fec!H$5)</f>
        <v>0.40130374147783432</v>
      </c>
      <c r="I224" s="306">
        <f>IF(I$5=0,0,I$5/NFM_fec!I$5)</f>
        <v>0.40678980392608649</v>
      </c>
      <c r="J224" s="306">
        <f>IF(J$5=0,0,J$5/NFM_fec!J$5)</f>
        <v>0.41271768901926476</v>
      </c>
      <c r="K224" s="306">
        <f>IF(K$5=0,0,K$5/NFM_fec!K$5)</f>
        <v>0.42661184362340637</v>
      </c>
      <c r="L224" s="306">
        <f>IF(L$5=0,0,L$5/NFM_fec!L$5)</f>
        <v>0.42979147727000755</v>
      </c>
      <c r="M224" s="306">
        <f>IF(M$5=0,0,M$5/NFM_fec!M$5)</f>
        <v>0.43872406375991591</v>
      </c>
      <c r="N224" s="306">
        <f>IF(N$5=0,0,N$5/NFM_fec!N$5)</f>
        <v>0.44271819676610635</v>
      </c>
      <c r="O224" s="306">
        <f>IF(O$5=0,0,O$5/NFM_fec!O$5)</f>
        <v>0.44681460436337006</v>
      </c>
      <c r="P224" s="306">
        <f>IF(P$5=0,0,P$5/NFM_fec!P$5)</f>
        <v>0.44926709611406312</v>
      </c>
      <c r="Q224" s="306">
        <f>IF(Q$5=0,0,Q$5/NFM_fec!Q$5)</f>
        <v>0.45152912363522441</v>
      </c>
      <c r="R224" s="306">
        <f>IF(R$5=0,0,R$5/NFM_fec!R$5)</f>
        <v>0.45692740184114589</v>
      </c>
      <c r="S224" s="306">
        <f>IF(S$5=0,0,S$5/NFM_fec!S$5)</f>
        <v>0.46037222919366871</v>
      </c>
      <c r="T224" s="306">
        <f>IF(T$5=0,0,T$5/NFM_fec!T$5)</f>
        <v>0.46051901469160716</v>
      </c>
      <c r="U224" s="306">
        <f>IF(U$5=0,0,U$5/NFM_fec!U$5)</f>
        <v>0.4642608209896853</v>
      </c>
      <c r="V224" s="306">
        <f>IF(V$5=0,0,V$5/NFM_fec!V$5)</f>
        <v>0.46566324342340448</v>
      </c>
      <c r="W224" s="306">
        <f>IF(W$5=0,0,W$5/NFM_fec!W$5)</f>
        <v>0.46626922001472593</v>
      </c>
      <c r="DA224" s="111"/>
    </row>
    <row r="225" spans="1:105" ht="12" customHeight="1" x14ac:dyDescent="0.25">
      <c r="A225" s="55" t="s">
        <v>92</v>
      </c>
      <c r="B225" s="307">
        <f>IF(B$6=0,0,B$6/NFM_fec!B$6)</f>
        <v>0.40255277944389345</v>
      </c>
      <c r="C225" s="307">
        <f>IF(C$6=0,0,C$6/NFM_fec!C$6)</f>
        <v>0.40834626329210105</v>
      </c>
      <c r="D225" s="307">
        <f>IF(D$6=0,0,D$6/NFM_fec!D$6)</f>
        <v>0.40295730062917984</v>
      </c>
      <c r="E225" s="307">
        <f>IF(E$6=0,0,E$6/NFM_fec!E$6)</f>
        <v>0.40305755663900056</v>
      </c>
      <c r="F225" s="307">
        <f>IF(F$6=0,0,F$6/NFM_fec!F$6)</f>
        <v>0.4060502060698466</v>
      </c>
      <c r="G225" s="307">
        <f>IF(G$6=0,0,G$6/NFM_fec!G$6)</f>
        <v>0.40826284638173138</v>
      </c>
      <c r="H225" s="307">
        <f>IF(H$6=0,0,H$6/NFM_fec!H$6)</f>
        <v>0.4145565730561393</v>
      </c>
      <c r="I225" s="307">
        <f>IF(I$6=0,0,I$6/NFM_fec!I$6)</f>
        <v>0.41485639538028829</v>
      </c>
      <c r="J225" s="307">
        <f>IF(J$6=0,0,J$6/NFM_fec!J$6)</f>
        <v>0.42007768460184441</v>
      </c>
      <c r="K225" s="307">
        <f>IF(K$6=0,0,K$6/NFM_fec!K$6)</f>
        <v>0.43190743465922821</v>
      </c>
      <c r="L225" s="307">
        <f>IF(L$6=0,0,L$6/NFM_fec!L$6)</f>
        <v>0.43554196777638243</v>
      </c>
      <c r="M225" s="307">
        <f>IF(M$6=0,0,M$6/NFM_fec!M$6)</f>
        <v>0.43845838861715608</v>
      </c>
      <c r="N225" s="307">
        <f>IF(N$6=0,0,N$6/NFM_fec!N$6)</f>
        <v>0.43998991997734632</v>
      </c>
      <c r="O225" s="307">
        <f>IF(O$6=0,0,O$6/NFM_fec!O$6)</f>
        <v>0.4461961269490618</v>
      </c>
      <c r="P225" s="307">
        <f>IF(P$6=0,0,P$6/NFM_fec!P$6)</f>
        <v>0.44671971034044455</v>
      </c>
      <c r="Q225" s="307">
        <f>IF(Q$6=0,0,Q$6/NFM_fec!Q$6)</f>
        <v>0.4474449007174523</v>
      </c>
      <c r="R225" s="307">
        <f>IF(R$6=0,0,R$6/NFM_fec!R$6)</f>
        <v>0.45274136509968366</v>
      </c>
      <c r="S225" s="307">
        <f>IF(S$6=0,0,S$6/NFM_fec!S$6)</f>
        <v>0.45221653192828765</v>
      </c>
      <c r="T225" s="307">
        <f>IF(T$6=0,0,T$6/NFM_fec!T$6)</f>
        <v>0.45250209313377654</v>
      </c>
      <c r="U225" s="307">
        <f>IF(U$6=0,0,U$6/NFM_fec!U$6)</f>
        <v>0.45674444061783276</v>
      </c>
      <c r="V225" s="307">
        <f>IF(V$6=0,0,V$6/NFM_fec!V$6)</f>
        <v>0.4588273412621578</v>
      </c>
      <c r="W225" s="307">
        <f>IF(W$6=0,0,W$6/NFM_fec!W$6)</f>
        <v>0.45957570501487971</v>
      </c>
      <c r="DA225" s="76"/>
    </row>
    <row r="226" spans="1:105" ht="12" customHeight="1" x14ac:dyDescent="0.25">
      <c r="A226" s="202" t="s">
        <v>93</v>
      </c>
      <c r="B226" s="308">
        <f>IF(B$7=0,0,B$7/NFM_fec!B$7)</f>
        <v>0.10448876651397507</v>
      </c>
      <c r="C226" s="308">
        <f>IF(C$7=0,0,C$7/NFM_fec!C$7)</f>
        <v>0.10599255436995303</v>
      </c>
      <c r="D226" s="308">
        <f>IF(D$7=0,0,D$7/NFM_fec!D$7)</f>
        <v>0.10459376621050626</v>
      </c>
      <c r="E226" s="308">
        <f>IF(E$7=0,0,E$7/NFM_fec!E$7)</f>
        <v>0.10461978920012824</v>
      </c>
      <c r="F226" s="308">
        <f>IF(F$7=0,0,F$7/NFM_fec!F$7)</f>
        <v>0.10539657739687064</v>
      </c>
      <c r="G226" s="308">
        <f>IF(G$7=0,0,G$7/NFM_fec!G$7)</f>
        <v>0.10619082770039549</v>
      </c>
      <c r="H226" s="308">
        <f>IF(H$7=0,0,H$7/NFM_fec!H$7)</f>
        <v>0.10760453580456267</v>
      </c>
      <c r="I226" s="308">
        <f>IF(I$7=0,0,I$7/NFM_fec!I$7)</f>
        <v>0.10768235930106647</v>
      </c>
      <c r="J226" s="308">
        <f>IF(J$7=0,0,J$7/NFM_fec!J$7)</f>
        <v>0.10903762523942816</v>
      </c>
      <c r="K226" s="308">
        <f>IF(K$7=0,0,K$7/NFM_fec!K$7)</f>
        <v>0.1121082188479786</v>
      </c>
      <c r="L226" s="308">
        <f>IF(L$7=0,0,L$7/NFM_fec!L$7)</f>
        <v>0.11305161782982215</v>
      </c>
      <c r="M226" s="308">
        <f>IF(M$7=0,0,M$7/NFM_fec!M$7)</f>
        <v>0.11448853265999685</v>
      </c>
      <c r="N226" s="308">
        <f>IF(N$7=0,0,N$7/NFM_fec!N$7)</f>
        <v>0.11467892656386658</v>
      </c>
      <c r="O226" s="308">
        <f>IF(O$7=0,0,O$7/NFM_fec!O$7)</f>
        <v>0.11590902181977492</v>
      </c>
      <c r="P226" s="308">
        <f>IF(P$7=0,0,P$7/NFM_fec!P$7)</f>
        <v>0.1159529728634231</v>
      </c>
      <c r="Q226" s="308">
        <f>IF(Q$7=0,0,Q$7/NFM_fec!Q$7)</f>
        <v>0.11614120718163105</v>
      </c>
      <c r="R226" s="308">
        <f>IF(R$7=0,0,R$7/NFM_fec!R$7)</f>
        <v>0.11751598598939154</v>
      </c>
      <c r="S226" s="308">
        <f>IF(S$7=0,0,S$7/NFM_fec!S$7)</f>
        <v>0.11737975746606473</v>
      </c>
      <c r="T226" s="308">
        <f>IF(T$7=0,0,T$7/NFM_fec!T$7)</f>
        <v>0.11745387926983659</v>
      </c>
      <c r="U226" s="308">
        <f>IF(U$7=0,0,U$7/NFM_fec!U$7)</f>
        <v>0.11855842483765487</v>
      </c>
      <c r="V226" s="308">
        <f>IF(V$7=0,0,V$7/NFM_fec!V$7)</f>
        <v>0.11909569472504834</v>
      </c>
      <c r="W226" s="308">
        <f>IF(W$7=0,0,W$7/NFM_fec!W$7)</f>
        <v>0.11928994404940689</v>
      </c>
      <c r="DA226" s="77"/>
    </row>
    <row r="227" spans="1:105" ht="12" customHeight="1" x14ac:dyDescent="0.25">
      <c r="A227" s="202" t="s">
        <v>94</v>
      </c>
      <c r="B227" s="308">
        <f>IF(B$8=0,0,B$8/NFM_fec!B$8)</f>
        <v>0.57450850315792323</v>
      </c>
      <c r="C227" s="308">
        <f>IF(C$8=0,0,C$8/NFM_fec!C$8)</f>
        <v>0.58277674996596018</v>
      </c>
      <c r="D227" s="308">
        <f>IF(D$8=0,0,D$8/NFM_fec!D$8)</f>
        <v>0.57508582089741489</v>
      </c>
      <c r="E227" s="308">
        <f>IF(E$8=0,0,E$8/NFM_fec!E$8)</f>
        <v>0.57522890258278858</v>
      </c>
      <c r="F227" s="308">
        <f>IF(F$8=0,0,F$8/NFM_fec!F$8)</f>
        <v>0.57949990164871701</v>
      </c>
      <c r="G227" s="308">
        <f>IF(G$8=0,0,G$8/NFM_fec!G$8)</f>
        <v>0.58220026955983606</v>
      </c>
      <c r="H227" s="308">
        <f>IF(H$8=0,0,H$8/NFM_fec!H$8)</f>
        <v>0.5916398753718104</v>
      </c>
      <c r="I227" s="308">
        <f>IF(I$8=0,0,I$8/NFM_fec!I$8)</f>
        <v>0.59206777075213313</v>
      </c>
      <c r="J227" s="308">
        <f>IF(J$8=0,0,J$8/NFM_fec!J$8)</f>
        <v>0.59951940245959445</v>
      </c>
      <c r="K227" s="308">
        <f>IF(K$8=0,0,K$8/NFM_fec!K$8)</f>
        <v>0.61640238612098808</v>
      </c>
      <c r="L227" s="308">
        <f>IF(L$8=0,0,L$8/NFM_fec!L$8)</f>
        <v>0.62158945794719411</v>
      </c>
      <c r="M227" s="308">
        <f>IF(M$8=0,0,M$8/NFM_fec!M$8)</f>
        <v>0.62524077811012524</v>
      </c>
      <c r="N227" s="308">
        <f>IF(N$8=0,0,N$8/NFM_fec!N$8)</f>
        <v>0.62704410093226792</v>
      </c>
      <c r="O227" s="308">
        <f>IF(O$8=0,0,O$8/NFM_fec!O$8)</f>
        <v>0.63509837032765426</v>
      </c>
      <c r="P227" s="308">
        <f>IF(P$8=0,0,P$8/NFM_fec!P$8)</f>
        <v>0.63754192052374148</v>
      </c>
      <c r="Q227" s="308">
        <f>IF(Q$8=0,0,Q$8/NFM_fec!Q$8)</f>
        <v>0.63857688552528657</v>
      </c>
      <c r="R227" s="308">
        <f>IF(R$8=0,0,R$8/NFM_fec!R$8)</f>
        <v>0.64581298797804465</v>
      </c>
      <c r="S227" s="308">
        <f>IF(S$8=0,0,S$8/NFM_fec!S$8)</f>
        <v>0.64538678187812237</v>
      </c>
      <c r="T227" s="308">
        <f>IF(T$8=0,0,T$8/NFM_fec!T$8)</f>
        <v>0.64579432431504724</v>
      </c>
      <c r="U227" s="308">
        <f>IF(U$8=0,0,U$8/NFM_fec!U$8)</f>
        <v>0.6514369178354481</v>
      </c>
      <c r="V227" s="308">
        <f>IF(V$8=0,0,V$8/NFM_fec!V$8)</f>
        <v>0.65482148552197961</v>
      </c>
      <c r="W227" s="308">
        <f>IF(W$8=0,0,W$8/NFM_fec!W$8)</f>
        <v>0.65588952271200407</v>
      </c>
      <c r="DA227" s="77"/>
    </row>
    <row r="228" spans="1:105" ht="12" customHeight="1" x14ac:dyDescent="0.25">
      <c r="A228" s="202" t="s">
        <v>95</v>
      </c>
      <c r="B228" s="308">
        <f>IF(B$9=0,0,B$9/NFM_fec!B$9)</f>
        <v>0.39898093415798991</v>
      </c>
      <c r="C228" s="308">
        <f>IF(C$9=0,0,C$9/NFM_fec!C$9)</f>
        <v>0.40472301250354348</v>
      </c>
      <c r="D228" s="308">
        <f>IF(D$9=0,0,D$9/NFM_fec!D$9)</f>
        <v>0.39938186603235248</v>
      </c>
      <c r="E228" s="308">
        <f>IF(E$9=0,0,E$9/NFM_fec!E$9)</f>
        <v>0.39948123247197442</v>
      </c>
      <c r="F228" s="308">
        <f>IF(F$9=0,0,F$9/NFM_fec!F$9)</f>
        <v>0.4024473281655026</v>
      </c>
      <c r="G228" s="308">
        <f>IF(G$9=0,0,G$9/NFM_fec!G$9)</f>
        <v>0.4054801013393845</v>
      </c>
      <c r="H228" s="308">
        <f>IF(H$9=0,0,H$9/NFM_fec!H$9)</f>
        <v>0.41087821827429838</v>
      </c>
      <c r="I228" s="308">
        <f>IF(I$9=0,0,I$9/NFM_fec!I$9)</f>
        <v>0.41117538027908096</v>
      </c>
      <c r="J228" s="308">
        <f>IF(J$9=0,0,J$9/NFM_fec!J$9)</f>
        <v>0.41635034107305047</v>
      </c>
      <c r="K228" s="308">
        <f>IF(K$9=0,0,K$9/NFM_fec!K$9)</f>
        <v>0.42807512592056918</v>
      </c>
      <c r="L228" s="308">
        <f>IF(L$9=0,0,L$9/NFM_fec!L$9)</f>
        <v>0.43167740987526881</v>
      </c>
      <c r="M228" s="308">
        <f>IF(M$9=0,0,M$9/NFM_fec!M$9)</f>
        <v>0.4374625479369843</v>
      </c>
      <c r="N228" s="308">
        <f>IF(N$9=0,0,N$9/NFM_fec!N$9)</f>
        <v>0.43789114155699621</v>
      </c>
      <c r="O228" s="308">
        <f>IF(O$9=0,0,O$9/NFM_fec!O$9)</f>
        <v>0.44258814938548841</v>
      </c>
      <c r="P228" s="308">
        <f>IF(P$9=0,0,P$9/NFM_fec!P$9)</f>
        <v>0.44275597248300397</v>
      </c>
      <c r="Q228" s="308">
        <f>IF(Q$9=0,0,Q$9/NFM_fec!Q$9)</f>
        <v>0.44347472825575168</v>
      </c>
      <c r="R228" s="308">
        <f>IF(R$9=0,0,R$9/NFM_fec!R$9)</f>
        <v>0.4487241971822275</v>
      </c>
      <c r="S228" s="308">
        <f>IF(S$9=0,0,S$9/NFM_fec!S$9)</f>
        <v>0.4482040208483567</v>
      </c>
      <c r="T228" s="308">
        <f>IF(T$9=0,0,T$9/NFM_fec!T$9)</f>
        <v>0.44848704827318969</v>
      </c>
      <c r="U228" s="308">
        <f>IF(U$9=0,0,U$9/NFM_fec!U$9)</f>
        <v>0.45270465593735165</v>
      </c>
      <c r="V228" s="308">
        <f>IF(V$9=0,0,V$9/NFM_fec!V$9)</f>
        <v>0.45475617256175815</v>
      </c>
      <c r="W228" s="308">
        <f>IF(W$9=0,0,W$9/NFM_fec!W$9)</f>
        <v>0.45549789609317526</v>
      </c>
      <c r="DA228" s="77"/>
    </row>
    <row r="229" spans="1:105" ht="12" customHeight="1" x14ac:dyDescent="0.25">
      <c r="A229" s="56" t="s">
        <v>96</v>
      </c>
      <c r="B229" s="309">
        <f>IF(B$10=0,0,B$10/NFM_fec!B$10)</f>
        <v>0.67641890673045302</v>
      </c>
      <c r="C229" s="309">
        <f>IF(C$10=0,0,C$10/NFM_fec!C$10)</f>
        <v>0.68604050182894871</v>
      </c>
      <c r="D229" s="309">
        <f>IF(D$10=0,0,D$10/NFM_fec!D$10)</f>
        <v>0.66963272292263032</v>
      </c>
      <c r="E229" s="309">
        <f>IF(E$10=0,0,E$10/NFM_fec!E$10)</f>
        <v>0.67026392400654</v>
      </c>
      <c r="F229" s="309">
        <f>IF(F$10=0,0,F$10/NFM_fec!F$10)</f>
        <v>0.67446388721640826</v>
      </c>
      <c r="G229" s="309">
        <f>IF(G$10=0,0,G$10/NFM_fec!G$10)</f>
        <v>0.68573137736839629</v>
      </c>
      <c r="H229" s="309">
        <f>IF(H$10=0,0,H$10/NFM_fec!H$10)</f>
        <v>0.66324209309341264</v>
      </c>
      <c r="I229" s="309">
        <f>IF(I$10=0,0,I$10/NFM_fec!I$10)</f>
        <v>0.67669691244806918</v>
      </c>
      <c r="J229" s="309">
        <f>IF(J$10=0,0,J$10/NFM_fec!J$10)</f>
        <v>0.68472942279746629</v>
      </c>
      <c r="K229" s="309">
        <f>IF(K$10=0,0,K$10/NFM_fec!K$10)</f>
        <v>0.70054352509207429</v>
      </c>
      <c r="L229" s="309">
        <f>IF(L$10=0,0,L$10/NFM_fec!L$10)</f>
        <v>0.70313825946546338</v>
      </c>
      <c r="M229" s="309">
        <f>IF(M$10=0,0,M$10/NFM_fec!M$10)</f>
        <v>0.72137429247541451</v>
      </c>
      <c r="N229" s="309">
        <f>IF(N$10=0,0,N$10/NFM_fec!N$10)</f>
        <v>0.72778604979477068</v>
      </c>
      <c r="O229" s="309">
        <f>IF(O$10=0,0,O$10/NFM_fec!O$10)</f>
        <v>0.7288980451489715</v>
      </c>
      <c r="P229" s="309">
        <f>IF(P$10=0,0,P$10/NFM_fec!P$10)</f>
        <v>0.80596629528989416</v>
      </c>
      <c r="Q229" s="309">
        <f>IF(Q$10=0,0,Q$10/NFM_fec!Q$10)</f>
        <v>0.81904084802693611</v>
      </c>
      <c r="R229" s="309">
        <f>IF(R$10=0,0,R$10/NFM_fec!R$10)</f>
        <v>0.83130200062741333</v>
      </c>
      <c r="S229" s="309">
        <f>IF(S$10=0,0,S$10/NFM_fec!S$10)</f>
        <v>0.82687283974626891</v>
      </c>
      <c r="T229" s="309">
        <f>IF(T$10=0,0,T$10/NFM_fec!T$10)</f>
        <v>0.82837184693044885</v>
      </c>
      <c r="U229" s="309">
        <f>IF(U$10=0,0,U$10/NFM_fec!U$10)</f>
        <v>0.85124690988636609</v>
      </c>
      <c r="V229" s="309">
        <f>IF(V$10=0,0,V$10/NFM_fec!V$10)</f>
        <v>0.86160581061505193</v>
      </c>
      <c r="W229" s="309">
        <f>IF(W$10=0,0,W$10/NFM_fec!W$10)</f>
        <v>0.86268317972141062</v>
      </c>
      <c r="DA229" s="78"/>
    </row>
    <row r="230" spans="1:105" ht="12" customHeight="1" x14ac:dyDescent="0.25">
      <c r="A230" s="203" t="s">
        <v>487</v>
      </c>
      <c r="B230" s="310">
        <f>IF(B$16=0,0,B$16/NFM_fec!B$16)</f>
        <v>0.40401168976935242</v>
      </c>
      <c r="C230" s="310">
        <f>IF(C$16=0,0,C$16/NFM_fec!C$16)</f>
        <v>0.41074217170040994</v>
      </c>
      <c r="D230" s="310">
        <f>IF(D$16=0,0,D$16/NFM_fec!D$16)</f>
        <v>0.40883900668536149</v>
      </c>
      <c r="E230" s="310">
        <f>IF(E$16=0,0,E$16/NFM_fec!E$16)</f>
        <v>0.40821099540421629</v>
      </c>
      <c r="F230" s="310">
        <f>IF(F$16=0,0,F$16/NFM_fec!F$16)</f>
        <v>0.41408874027993098</v>
      </c>
      <c r="G230" s="310">
        <f>IF(G$16=0,0,G$16/NFM_fec!G$16)</f>
        <v>0.41021469216670298</v>
      </c>
      <c r="H230" s="310">
        <f>IF(H$16=0,0,H$16/NFM_fec!H$16)</f>
        <v>0.42165624936915508</v>
      </c>
      <c r="I230" s="310">
        <f>IF(I$16=0,0,I$16/NFM_fec!I$16)</f>
        <v>0.42527277187217527</v>
      </c>
      <c r="J230" s="310">
        <f>IF(J$16=0,0,J$16/NFM_fec!J$16)</f>
        <v>0.43140887944933631</v>
      </c>
      <c r="K230" s="310">
        <f>IF(K$16=0,0,K$16/NFM_fec!K$16)</f>
        <v>0.44648878362418454</v>
      </c>
      <c r="L230" s="310">
        <f>IF(L$16=0,0,L$16/NFM_fec!L$16)</f>
        <v>0.45059892437321303</v>
      </c>
      <c r="M230" s="310">
        <f>IF(M$16=0,0,M$16/NFM_fec!M$16)</f>
        <v>0.45617889627108682</v>
      </c>
      <c r="N230" s="310">
        <f>IF(N$16=0,0,N$16/NFM_fec!N$16)</f>
        <v>0.45920565780982081</v>
      </c>
      <c r="O230" s="310">
        <f>IF(O$16=0,0,O$16/NFM_fec!O$16)</f>
        <v>0.46603059894146459</v>
      </c>
      <c r="P230" s="310">
        <f>IF(P$16=0,0,P$16/NFM_fec!P$16)</f>
        <v>0.46769658993012664</v>
      </c>
      <c r="Q230" s="310">
        <f>IF(Q$16=0,0,Q$16/NFM_fec!Q$16)</f>
        <v>0.46950006503156977</v>
      </c>
      <c r="R230" s="310">
        <f>IF(R$16=0,0,R$16/NFM_fec!R$16)</f>
        <v>0.47588358371480055</v>
      </c>
      <c r="S230" s="310">
        <f>IF(S$16=0,0,S$16/NFM_fec!S$16)</f>
        <v>0.48496020571393178</v>
      </c>
      <c r="T230" s="310">
        <f>IF(T$16=0,0,T$16/NFM_fec!T$16)</f>
        <v>0.48745668683910137</v>
      </c>
      <c r="U230" s="310">
        <f>IF(U$16=0,0,U$16/NFM_fec!U$16)</f>
        <v>0.49169246933415217</v>
      </c>
      <c r="V230" s="310">
        <f>IF(V$16=0,0,V$16/NFM_fec!V$16)</f>
        <v>0.49057731620774603</v>
      </c>
      <c r="W230" s="310">
        <f>IF(W$16=0,0,W$16/NFM_fec!W$16)</f>
        <v>0.49301181824135126</v>
      </c>
      <c r="DA230" s="79"/>
    </row>
    <row r="231" spans="1:105" ht="12" customHeight="1" x14ac:dyDescent="0.25">
      <c r="A231" s="41" t="s">
        <v>499</v>
      </c>
      <c r="B231" s="311">
        <f>IF(B$27=0,0,B$27/NFM_fec!B$27)</f>
        <v>0.34803232562889164</v>
      </c>
      <c r="C231" s="311">
        <f>IF(C$27=0,0,C$27/NFM_fec!C$27)</f>
        <v>0.35241399779711086</v>
      </c>
      <c r="D231" s="311">
        <f>IF(D$27=0,0,D$27/NFM_fec!D$27)</f>
        <v>0.35048839561057749</v>
      </c>
      <c r="E231" s="311">
        <f>IF(E$27=0,0,E$27/NFM_fec!E$27)</f>
        <v>0.35291845045847048</v>
      </c>
      <c r="F231" s="311">
        <f>IF(F$27=0,0,F$27/NFM_fec!F$27)</f>
        <v>0.35816588823905593</v>
      </c>
      <c r="G231" s="311">
        <f>IF(G$27=0,0,G$27/NFM_fec!G$27)</f>
        <v>0.36215522301712116</v>
      </c>
      <c r="H231" s="311">
        <f>IF(H$27=0,0,H$27/NFM_fec!H$27)</f>
        <v>0.36261171870887776</v>
      </c>
      <c r="I231" s="311">
        <f>IF(I$27=0,0,I$27/NFM_fec!I$27)</f>
        <v>0.37220445637037636</v>
      </c>
      <c r="J231" s="311">
        <f>IF(J$27=0,0,J$27/NFM_fec!J$27)</f>
        <v>0.37809558652661751</v>
      </c>
      <c r="K231" s="311">
        <f>IF(K$27=0,0,K$27/NFM_fec!K$27)</f>
        <v>0.39022520691267709</v>
      </c>
      <c r="L231" s="311">
        <f>IF(L$27=0,0,L$27/NFM_fec!L$27)</f>
        <v>0.39083840661000008</v>
      </c>
      <c r="M231" s="311">
        <f>IF(M$27=0,0,M$27/NFM_fec!M$27)</f>
        <v>0.4052906607408106</v>
      </c>
      <c r="N231" s="311">
        <f>IF(N$27=0,0,N$27/NFM_fec!N$27)</f>
        <v>0.41324584620269766</v>
      </c>
      <c r="O231" s="311">
        <f>IF(O$27=0,0,O$27/NFM_fec!O$27)</f>
        <v>0.41395732840722033</v>
      </c>
      <c r="P231" s="311">
        <f>IF(P$27=0,0,P$27/NFM_fec!P$27)</f>
        <v>0.41711834618393606</v>
      </c>
      <c r="Q231" s="311">
        <f>IF(Q$27=0,0,Q$27/NFM_fec!Q$27)</f>
        <v>0.41857976028895855</v>
      </c>
      <c r="R231" s="311">
        <f>IF(R$27=0,0,R$27/NFM_fec!R$27)</f>
        <v>0.42104753976053477</v>
      </c>
      <c r="S231" s="311">
        <f>IF(S$27=0,0,S$27/NFM_fec!S$27)</f>
        <v>0.41966813554904603</v>
      </c>
      <c r="T231" s="311">
        <f>IF(T$27=0,0,T$27/NFM_fec!T$27)</f>
        <v>0.41576377202141335</v>
      </c>
      <c r="U231" s="311">
        <f>IF(U$27=0,0,U$27/NFM_fec!U$27)</f>
        <v>0.41724230283961922</v>
      </c>
      <c r="V231" s="311">
        <f>IF(V$27=0,0,V$27/NFM_fec!V$27)</f>
        <v>0.41973961938594823</v>
      </c>
      <c r="W231" s="311">
        <f>IF(W$27=0,0,W$27/NFM_fec!W$27)</f>
        <v>0.41780924795996965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0"/>
    </row>
    <row r="233" spans="1:105" ht="12" customHeight="1" x14ac:dyDescent="0.25">
      <c r="A233" s="35" t="s">
        <v>44</v>
      </c>
      <c r="B233" s="306">
        <f>IF(B$34=0,0,B$34/NFM_fec!B$34)</f>
        <v>0.53028699390541834</v>
      </c>
      <c r="C233" s="306">
        <f>IF(C$34=0,0,C$34/NFM_fec!C$34)</f>
        <v>0.53105316929752711</v>
      </c>
      <c r="D233" s="306">
        <f>IF(D$34=0,0,D$34/NFM_fec!D$34)</f>
        <v>0.53196328135613147</v>
      </c>
      <c r="E233" s="306">
        <f>IF(E$34=0,0,E$34/NFM_fec!E$34)</f>
        <v>0.53125824516793851</v>
      </c>
      <c r="F233" s="306">
        <f>IF(F$34=0,0,F$34/NFM_fec!F$34)</f>
        <v>0.53330626803156644</v>
      </c>
      <c r="G233" s="306">
        <f>IF(G$34=0,0,G$34/NFM_fec!G$34)</f>
        <v>0.53265483001062286</v>
      </c>
      <c r="H233" s="306">
        <f>IF(H$34=0,0,H$34/NFM_fec!H$34)</f>
        <v>0.53046450935606881</v>
      </c>
      <c r="I233" s="306">
        <f>IF(I$34=0,0,I$34/NFM_fec!I$34)</f>
        <v>0.5299394511902934</v>
      </c>
      <c r="J233" s="306">
        <f>IF(J$34=0,0,J$34/NFM_fec!J$34)</f>
        <v>0.53039089327109334</v>
      </c>
      <c r="K233" s="306">
        <f>IF(K$34=0,0,K$34/NFM_fec!K$34)</f>
        <v>0.52202481640412235</v>
      </c>
      <c r="L233" s="306">
        <f>IF(L$34=0,0,L$34/NFM_fec!L$34)</f>
        <v>0.5298967999087546</v>
      </c>
      <c r="M233" s="306">
        <f>IF(M$34=0,0,M$34/NFM_fec!M$34)</f>
        <v>0.53284542924140277</v>
      </c>
      <c r="N233" s="306">
        <f>IF(N$34=0,0,N$34/NFM_fec!N$34)</f>
        <v>0.52936363577784007</v>
      </c>
      <c r="O233" s="306">
        <f>IF(O$34=0,0,O$34/NFM_fec!O$34)</f>
        <v>0.5356235983205887</v>
      </c>
      <c r="P233" s="306">
        <f>IF(P$34=0,0,P$34/NFM_fec!P$34)</f>
        <v>0.54146158656664523</v>
      </c>
      <c r="Q233" s="306">
        <f>IF(Q$34=0,0,Q$34/NFM_fec!Q$34)</f>
        <v>0.54716937607125093</v>
      </c>
      <c r="R233" s="306">
        <f>IF(R$34=0,0,R$34/NFM_fec!R$34)</f>
        <v>0.54973629040708205</v>
      </c>
      <c r="S233" s="306">
        <f>IF(S$34=0,0,S$34/NFM_fec!S$34)</f>
        <v>0.55805876410060207</v>
      </c>
      <c r="T233" s="306">
        <f>IF(T$34=0,0,T$34/NFM_fec!T$34)</f>
        <v>0.56142311503672149</v>
      </c>
      <c r="U233" s="306">
        <f>IF(U$34=0,0,U$34/NFM_fec!U$34)</f>
        <v>0.56249385563959287</v>
      </c>
      <c r="V233" s="306">
        <f>IF(V$34=0,0,V$34/NFM_fec!V$34)</f>
        <v>0.56421060905716036</v>
      </c>
      <c r="W233" s="306">
        <f>IF(W$34=0,0,W$34/NFM_fec!W$34)</f>
        <v>0.56876500184305023</v>
      </c>
      <c r="DA233" s="111"/>
    </row>
    <row r="234" spans="1:105" ht="12" customHeight="1" x14ac:dyDescent="0.25">
      <c r="A234" s="55" t="s">
        <v>92</v>
      </c>
      <c r="B234" s="307">
        <f>IF(B$35=0,0,B$35/NFM_fec!B$35)</f>
        <v>0.4487778903398652</v>
      </c>
      <c r="C234" s="307">
        <f>IF(C$35=0,0,C$35/NFM_fec!C$35)</f>
        <v>0.44832872951387193</v>
      </c>
      <c r="D234" s="307">
        <f>IF(D$35=0,0,D$35/NFM_fec!D$35)</f>
        <v>0.44888011747211126</v>
      </c>
      <c r="E234" s="307">
        <f>IF(E$35=0,0,E$35/NFM_fec!E$35)</f>
        <v>0.44806524262370129</v>
      </c>
      <c r="F234" s="307">
        <f>IF(F$35=0,0,F$35/NFM_fec!F$35)</f>
        <v>0.44923162062163169</v>
      </c>
      <c r="G234" s="307">
        <f>IF(G$35=0,0,G$35/NFM_fec!G$35)</f>
        <v>0.44893180515419034</v>
      </c>
      <c r="H234" s="307">
        <f>IF(H$35=0,0,H$35/NFM_fec!H$35)</f>
        <v>0.44689506886067609</v>
      </c>
      <c r="I234" s="307">
        <f>IF(I$35=0,0,I$35/NFM_fec!I$35)</f>
        <v>0.44791572161273635</v>
      </c>
      <c r="J234" s="307">
        <f>IF(J$35=0,0,J$35/NFM_fec!J$35)</f>
        <v>0.44878400301524984</v>
      </c>
      <c r="K234" s="307">
        <f>IF(K$35=0,0,K$35/NFM_fec!K$35)</f>
        <v>0.4424620519077222</v>
      </c>
      <c r="L234" s="307">
        <f>IF(L$35=0,0,L$35/NFM_fec!L$35)</f>
        <v>0.44624577763020967</v>
      </c>
      <c r="M234" s="307">
        <f>IF(M$35=0,0,M$35/NFM_fec!M$35)</f>
        <v>0.44867884920943163</v>
      </c>
      <c r="N234" s="307">
        <f>IF(N$35=0,0,N$35/NFM_fec!N$35)</f>
        <v>0.44563455822751169</v>
      </c>
      <c r="O234" s="307">
        <f>IF(O$35=0,0,O$35/NFM_fec!O$35)</f>
        <v>0.45258793193583335</v>
      </c>
      <c r="P234" s="307">
        <f>IF(P$35=0,0,P$35/NFM_fec!P$35)</f>
        <v>0.45693680507733669</v>
      </c>
      <c r="Q234" s="307">
        <f>IF(Q$35=0,0,Q$35/NFM_fec!Q$35)</f>
        <v>0.46267019729603437</v>
      </c>
      <c r="R234" s="307">
        <f>IF(R$35=0,0,R$35/NFM_fec!R$35)</f>
        <v>0.46435354095740461</v>
      </c>
      <c r="S234" s="307">
        <f>IF(S$35=0,0,S$35/NFM_fec!S$35)</f>
        <v>0.46813201894993389</v>
      </c>
      <c r="T234" s="307">
        <f>IF(T$35=0,0,T$35/NFM_fec!T$35)</f>
        <v>0.47116864990697688</v>
      </c>
      <c r="U234" s="307">
        <f>IF(U$35=0,0,U$35/NFM_fec!U$35)</f>
        <v>0.47356906323626646</v>
      </c>
      <c r="V234" s="307">
        <f>IF(V$35=0,0,V$35/NFM_fec!V$35)</f>
        <v>0.4764257179597215</v>
      </c>
      <c r="W234" s="307">
        <f>IF(W$35=0,0,W$35/NFM_fec!W$35)</f>
        <v>0.47944416073518442</v>
      </c>
      <c r="DA234" s="76"/>
    </row>
    <row r="235" spans="1:105" ht="12" customHeight="1" x14ac:dyDescent="0.25">
      <c r="A235" s="202" t="s">
        <v>93</v>
      </c>
      <c r="B235" s="308">
        <f>IF(B$36=0,0,B$36/NFM_fec!B$36)</f>
        <v>0.11644960093310444</v>
      </c>
      <c r="C235" s="308">
        <f>IF(C$36=0,0,C$36/NFM_fec!C$36)</f>
        <v>0.11633305196741878</v>
      </c>
      <c r="D235" s="308">
        <f>IF(D$36=0,0,D$36/NFM_fec!D$36)</f>
        <v>0.11647612699200981</v>
      </c>
      <c r="E235" s="308">
        <f>IF(E$36=0,0,E$36/NFM_fec!E$36)</f>
        <v>0.11626468196998364</v>
      </c>
      <c r="F235" s="308">
        <f>IF(F$36=0,0,F$36/NFM_fec!F$36)</f>
        <v>0.11656733558844351</v>
      </c>
      <c r="G235" s="308">
        <f>IF(G$36=0,0,G$36/NFM_fec!G$36)</f>
        <v>0.11648953899398415</v>
      </c>
      <c r="H235" s="308">
        <f>IF(H$36=0,0,H$36/NFM_fec!H$36)</f>
        <v>0.11596104342035837</v>
      </c>
      <c r="I235" s="308">
        <f>IF(I$36=0,0,I$36/NFM_fec!I$36)</f>
        <v>0.11622588402018987</v>
      </c>
      <c r="J235" s="308">
        <f>IF(J$36=0,0,J$36/NFM_fec!J$36)</f>
        <v>0.11645118705983773</v>
      </c>
      <c r="K235" s="308">
        <f>IF(K$36=0,0,K$36/NFM_fec!K$36)</f>
        <v>0.11481075712904795</v>
      </c>
      <c r="L235" s="308">
        <f>IF(L$36=0,0,L$36/NFM_fec!L$36)</f>
        <v>0.11579256429893853</v>
      </c>
      <c r="M235" s="308">
        <f>IF(M$36=0,0,M$36/NFM_fec!M$36)</f>
        <v>0.11654297123846487</v>
      </c>
      <c r="N235" s="308">
        <f>IF(N$36=0,0,N$36/NFM_fec!N$36)</f>
        <v>0.11579038633559818</v>
      </c>
      <c r="O235" s="308">
        <f>IF(O$36=0,0,O$36/NFM_fec!O$36)</f>
        <v>0.11746287702971925</v>
      </c>
      <c r="P235" s="308">
        <f>IF(P$36=0,0,P$36/NFM_fec!P$36)</f>
        <v>0.11893618637655537</v>
      </c>
      <c r="Q235" s="308">
        <f>IF(Q$36=0,0,Q$36/NFM_fec!Q$36)</f>
        <v>0.12013924281500925</v>
      </c>
      <c r="R235" s="308">
        <f>IF(R$36=0,0,R$36/NFM_fec!R$36)</f>
        <v>0.12049188047103211</v>
      </c>
      <c r="S235" s="308">
        <f>IF(S$36=0,0,S$36/NFM_fec!S$36)</f>
        <v>0.12174885712720607</v>
      </c>
      <c r="T235" s="308">
        <f>IF(T$36=0,0,T$36/NFM_fec!T$36)</f>
        <v>0.12281588251670526</v>
      </c>
      <c r="U235" s="308">
        <f>IF(U$36=0,0,U$36/NFM_fec!U$36)</f>
        <v>0.1230916846607253</v>
      </c>
      <c r="V235" s="308">
        <f>IF(V$36=0,0,V$36/NFM_fec!V$36)</f>
        <v>0.12362370322803092</v>
      </c>
      <c r="W235" s="308">
        <f>IF(W$36=0,0,W$36/NFM_fec!W$36)</f>
        <v>0.1250027717100084</v>
      </c>
      <c r="DA235" s="77"/>
    </row>
    <row r="236" spans="1:105" ht="12" customHeight="1" x14ac:dyDescent="0.25">
      <c r="A236" s="202" t="s">
        <v>94</v>
      </c>
      <c r="B236" s="308">
        <f>IF(B$37=0,0,B$37/NFM_fec!B$37)</f>
        <v>0.63808193370674371</v>
      </c>
      <c r="C236" s="308">
        <f>IF(C$37=0,0,C$37/NFM_fec!C$37)</f>
        <v>0.63744330730699383</v>
      </c>
      <c r="D236" s="308">
        <f>IF(D$37=0,0,D$37/NFM_fec!D$37)</f>
        <v>0.63822728241403293</v>
      </c>
      <c r="E236" s="308">
        <f>IF(E$37=0,0,E$37/NFM_fec!E$37)</f>
        <v>0.637068676051744</v>
      </c>
      <c r="F236" s="308">
        <f>IF(F$37=0,0,F$37/NFM_fec!F$37)</f>
        <v>0.6387270570557384</v>
      </c>
      <c r="G236" s="308">
        <f>IF(G$37=0,0,G$37/NFM_fec!G$37)</f>
        <v>0.63830077305793465</v>
      </c>
      <c r="H236" s="308">
        <f>IF(H$37=0,0,H$37/NFM_fec!H$37)</f>
        <v>0.63540489814833911</v>
      </c>
      <c r="I236" s="308">
        <f>IF(I$37=0,0,I$37/NFM_fec!I$37)</f>
        <v>0.63685608390346771</v>
      </c>
      <c r="J236" s="308">
        <f>IF(J$37=0,0,J$37/NFM_fec!J$37)</f>
        <v>0.63809062483840029</v>
      </c>
      <c r="K236" s="308">
        <f>IF(K$37=0,0,K$37/NFM_fec!K$37)</f>
        <v>0.62910194051521373</v>
      </c>
      <c r="L236" s="308">
        <f>IF(L$37=0,0,L$37/NFM_fec!L$37)</f>
        <v>0.63448172208999787</v>
      </c>
      <c r="M236" s="308">
        <f>IF(M$37=0,0,M$37/NFM_fec!M$37)</f>
        <v>0.63774851407641786</v>
      </c>
      <c r="N236" s="308">
        <f>IF(N$37=0,0,N$37/NFM_fec!N$37)</f>
        <v>0.6335071281934378</v>
      </c>
      <c r="O236" s="308">
        <f>IF(O$37=0,0,O$37/NFM_fec!O$37)</f>
        <v>0.64329542252155292</v>
      </c>
      <c r="P236" s="308">
        <f>IF(P$37=0,0,P$37/NFM_fec!P$37)</f>
        <v>0.64895367512108348</v>
      </c>
      <c r="Q236" s="308">
        <f>IF(Q$37=0,0,Q$37/NFM_fec!Q$37)</f>
        <v>0.6569564712776752</v>
      </c>
      <c r="R236" s="308">
        <f>IF(R$37=0,0,R$37/NFM_fec!R$37)</f>
        <v>0.66012868429822524</v>
      </c>
      <c r="S236" s="308">
        <f>IF(S$37=0,0,S$37/NFM_fec!S$37)</f>
        <v>0.66506853105658548</v>
      </c>
      <c r="T236" s="308">
        <f>IF(T$37=0,0,T$37/NFM_fec!T$37)</f>
        <v>0.66936901506622226</v>
      </c>
      <c r="U236" s="308">
        <f>IF(U$37=0,0,U$37/NFM_fec!U$37)</f>
        <v>0.6726352877800561</v>
      </c>
      <c r="V236" s="308">
        <f>IF(V$37=0,0,V$37/NFM_fec!V$37)</f>
        <v>0.67679776848124773</v>
      </c>
      <c r="W236" s="308">
        <f>IF(W$37=0,0,W$37/NFM_fec!W$37)</f>
        <v>0.68112617943790565</v>
      </c>
      <c r="DA236" s="77"/>
    </row>
    <row r="237" spans="1:105" ht="12" customHeight="1" x14ac:dyDescent="0.25">
      <c r="A237" s="202" t="s">
        <v>95</v>
      </c>
      <c r="B237" s="308">
        <f>IF(B$38=0,0,B$38/NFM_fec!B$38)</f>
        <v>0.44515313602749801</v>
      </c>
      <c r="C237" s="308">
        <f>IF(C$38=0,0,C$38/NFM_fec!C$38)</f>
        <v>0.444707603048767</v>
      </c>
      <c r="D237" s="308">
        <f>IF(D$38=0,0,D$38/NFM_fec!D$38)</f>
        <v>0.44525453747682492</v>
      </c>
      <c r="E237" s="308">
        <f>IF(E$38=0,0,E$38/NFM_fec!E$38)</f>
        <v>0.4444462443277018</v>
      </c>
      <c r="F237" s="308">
        <f>IF(F$38=0,0,F$38/NFM_fec!F$38)</f>
        <v>0.4456032015547588</v>
      </c>
      <c r="G237" s="308">
        <f>IF(G$38=0,0,G$38/NFM_fec!G$38)</f>
        <v>0.44530580768034173</v>
      </c>
      <c r="H237" s="308">
        <f>IF(H$38=0,0,H$38/NFM_fec!H$38)</f>
        <v>0.44328552199373555</v>
      </c>
      <c r="I237" s="308">
        <f>IF(I$38=0,0,I$38/NFM_fec!I$38)</f>
        <v>0.44429793098971043</v>
      </c>
      <c r="J237" s="308">
        <f>IF(J$38=0,0,J$38/NFM_fec!J$38)</f>
        <v>0.44515919933113979</v>
      </c>
      <c r="K237" s="308">
        <f>IF(K$38=0,0,K$38/NFM_fec!K$38)</f>
        <v>0.43888831027464648</v>
      </c>
      <c r="L237" s="308">
        <f>IF(L$38=0,0,L$38/NFM_fec!L$38)</f>
        <v>0.44264147505279028</v>
      </c>
      <c r="M237" s="308">
        <f>IF(M$38=0,0,M$38/NFM_fec!M$38)</f>
        <v>0.4455100636932865</v>
      </c>
      <c r="N237" s="308">
        <f>IF(N$38=0,0,N$38/NFM_fec!N$38)</f>
        <v>0.44264564222074365</v>
      </c>
      <c r="O237" s="308">
        <f>IF(O$38=0,0,O$38/NFM_fec!O$38)</f>
        <v>0.44902659740869139</v>
      </c>
      <c r="P237" s="308">
        <f>IF(P$38=0,0,P$38/NFM_fec!P$38)</f>
        <v>0.45465863281995494</v>
      </c>
      <c r="Q237" s="308">
        <f>IF(Q$38=0,0,Q$38/NFM_fec!Q$38)</f>
        <v>0.45925756954540947</v>
      </c>
      <c r="R237" s="308">
        <f>IF(R$38=0,0,R$38/NFM_fec!R$38)</f>
        <v>0.46060560128791522</v>
      </c>
      <c r="S237" s="308">
        <f>IF(S$38=0,0,S$38/NFM_fec!S$38)</f>
        <v>0.46541065940684023</v>
      </c>
      <c r="T237" s="308">
        <f>IF(T$38=0,0,T$38/NFM_fec!T$38)</f>
        <v>0.46948958878530522</v>
      </c>
      <c r="U237" s="308">
        <f>IF(U$38=0,0,U$38/NFM_fec!U$38)</f>
        <v>0.47054390059358786</v>
      </c>
      <c r="V237" s="308">
        <f>IF(V$38=0,0,V$38/NFM_fec!V$38)</f>
        <v>0.47257765366584675</v>
      </c>
      <c r="W237" s="308">
        <f>IF(W$38=0,0,W$38/NFM_fec!W$38)</f>
        <v>0.47804927800053149</v>
      </c>
      <c r="DA237" s="77"/>
    </row>
    <row r="238" spans="1:105" ht="12" customHeight="1" x14ac:dyDescent="0.25">
      <c r="A238" s="56" t="s">
        <v>96</v>
      </c>
      <c r="B238" s="309">
        <f>IF(B$39=0,0,B$39/NFM_fec!B$39)</f>
        <v>0.71699840046292829</v>
      </c>
      <c r="C238" s="309">
        <f>IF(C$39=0,0,C$39/NFM_fec!C$39)</f>
        <v>0.72221285132838675</v>
      </c>
      <c r="D238" s="309">
        <f>IF(D$39=0,0,D$39/NFM_fec!D$39)</f>
        <v>0.72510406910852421</v>
      </c>
      <c r="E238" s="309">
        <f>IF(E$39=0,0,E$39/NFM_fec!E$39)</f>
        <v>0.72570013364026686</v>
      </c>
      <c r="F238" s="309">
        <f>IF(F$39=0,0,F$39/NFM_fec!F$39)</f>
        <v>0.73134829904849585</v>
      </c>
      <c r="G238" s="309">
        <f>IF(G$39=0,0,G$39/NFM_fec!G$39)</f>
        <v>0.72971558637883216</v>
      </c>
      <c r="H238" s="309">
        <f>IF(H$39=0,0,H$39/NFM_fec!H$39)</f>
        <v>0.72798404487009072</v>
      </c>
      <c r="I238" s="309">
        <f>IF(I$39=0,0,I$39/NFM_fec!I$39)</f>
        <v>0.71182972549275125</v>
      </c>
      <c r="J238" s="309">
        <f>IF(J$39=0,0,J$39/NFM_fec!J$39)</f>
        <v>0.70954947986594408</v>
      </c>
      <c r="K238" s="309">
        <f>IF(K$39=0,0,K$39/NFM_fec!K$39)</f>
        <v>0.69035367041563933</v>
      </c>
      <c r="L238" s="309">
        <f>IF(L$39=0,0,L$39/NFM_fec!L$39)</f>
        <v>0.71667430037351365</v>
      </c>
      <c r="M238" s="309">
        <f>IF(M$39=0,0,M$39/NFM_fec!M$39)</f>
        <v>0.71768330303287142</v>
      </c>
      <c r="N238" s="309">
        <f>IF(N$39=0,0,N$39/NFM_fec!N$39)</f>
        <v>0.71273019183536701</v>
      </c>
      <c r="O238" s="309">
        <f>IF(O$39=0,0,O$39/NFM_fec!O$39)</f>
        <v>0.71181092330909979</v>
      </c>
      <c r="P238" s="309">
        <f>IF(P$39=0,0,P$39/NFM_fec!P$39)</f>
        <v>0.73143874095792161</v>
      </c>
      <c r="Q238" s="309">
        <f>IF(Q$39=0,0,Q$39/NFM_fec!Q$39)</f>
        <v>0.74312439091560201</v>
      </c>
      <c r="R238" s="309">
        <f>IF(R$39=0,0,R$39/NFM_fec!R$39)</f>
        <v>0.75622316149754698</v>
      </c>
      <c r="S238" s="309">
        <f>IF(S$39=0,0,S$39/NFM_fec!S$39)</f>
        <v>0.81613539187998907</v>
      </c>
      <c r="T238" s="309">
        <f>IF(T$39=0,0,T$39/NFM_fec!T$39)</f>
        <v>0.82258216254636773</v>
      </c>
      <c r="U238" s="309">
        <f>IF(U$39=0,0,U$39/NFM_fec!U$39)</f>
        <v>0.81160501373462246</v>
      </c>
      <c r="V238" s="309">
        <f>IF(V$39=0,0,V$39/NFM_fec!V$39)</f>
        <v>0.80996953972062258</v>
      </c>
      <c r="W238" s="309">
        <f>IF(W$39=0,0,W$39/NFM_fec!W$39)</f>
        <v>0.811605846349156</v>
      </c>
      <c r="DA238" s="78"/>
    </row>
    <row r="239" spans="1:105" ht="12" customHeight="1" x14ac:dyDescent="0.25">
      <c r="A239" s="203" t="s">
        <v>517</v>
      </c>
      <c r="B239" s="310">
        <f>IF(B$45=0,0,B$45/NFM_fec!B$45)</f>
        <v>0.54354226477756018</v>
      </c>
      <c r="C239" s="310">
        <f>IF(C$45=0,0,C$45/NFM_fec!C$45)</f>
        <v>0.54271093435203621</v>
      </c>
      <c r="D239" s="310">
        <f>IF(D$45=0,0,D$45/NFM_fec!D$45)</f>
        <v>0.54340085979780139</v>
      </c>
      <c r="E239" s="310">
        <f>IF(E$45=0,0,E$45/NFM_fec!E$45)</f>
        <v>0.54242229450255763</v>
      </c>
      <c r="F239" s="310">
        <f>IF(F$45=0,0,F$45/NFM_fec!F$45)</f>
        <v>0.54370245698183872</v>
      </c>
      <c r="G239" s="310">
        <f>IF(G$45=0,0,G$45/NFM_fec!G$45)</f>
        <v>0.5433502097163162</v>
      </c>
      <c r="H239" s="310">
        <f>IF(H$45=0,0,H$45/NFM_fec!H$45)</f>
        <v>0.5409002339905622</v>
      </c>
      <c r="I239" s="310">
        <f>IF(I$45=0,0,I$45/NFM_fec!I$45)</f>
        <v>0.54281894817013887</v>
      </c>
      <c r="J239" s="310">
        <f>IF(J$45=0,0,J$45/NFM_fec!J$45)</f>
        <v>0.54400486496346245</v>
      </c>
      <c r="K239" s="310">
        <f>IF(K$45=0,0,K$45/NFM_fec!K$45)</f>
        <v>0.53648638385430714</v>
      </c>
      <c r="L239" s="310">
        <f>IF(L$45=0,0,L$45/NFM_fec!L$45)</f>
        <v>0.54049677658612916</v>
      </c>
      <c r="M239" s="310">
        <f>IF(M$45=0,0,M$45/NFM_fec!M$45)</f>
        <v>0.54435520880803578</v>
      </c>
      <c r="N239" s="310">
        <f>IF(N$45=0,0,N$45/NFM_fec!N$45)</f>
        <v>0.54041440428400322</v>
      </c>
      <c r="O239" s="310">
        <f>IF(O$45=0,0,O$45/NFM_fec!O$45)</f>
        <v>0.54875040471568326</v>
      </c>
      <c r="P239" s="310">
        <f>IF(P$45=0,0,P$45/NFM_fec!P$45)</f>
        <v>0.55583120828874932</v>
      </c>
      <c r="Q239" s="310">
        <f>IF(Q$45=0,0,Q$45/NFM_fec!Q$45)</f>
        <v>0.56149214931528157</v>
      </c>
      <c r="R239" s="310">
        <f>IF(R$45=0,0,R$45/NFM_fec!R$45)</f>
        <v>0.56281679920010097</v>
      </c>
      <c r="S239" s="310">
        <f>IF(S$45=0,0,S$45/NFM_fec!S$45)</f>
        <v>0.56831835894137384</v>
      </c>
      <c r="T239" s="310">
        <f>IF(T$45=0,0,T$45/NFM_fec!T$45)</f>
        <v>0.57309888408275744</v>
      </c>
      <c r="U239" s="310">
        <f>IF(U$45=0,0,U$45/NFM_fec!U$45)</f>
        <v>0.57492627928255668</v>
      </c>
      <c r="V239" s="310">
        <f>IF(V$45=0,0,V$45/NFM_fec!V$45)</f>
        <v>0.57757057368353215</v>
      </c>
      <c r="W239" s="310">
        <f>IF(W$45=0,0,W$45/NFM_fec!W$45)</f>
        <v>0.58389566456505659</v>
      </c>
      <c r="DA239" s="79"/>
    </row>
    <row r="240" spans="1:105" ht="12" customHeight="1" x14ac:dyDescent="0.25">
      <c r="A240" s="203" t="s">
        <v>519</v>
      </c>
      <c r="B240" s="310">
        <f>IF(B$46=0,0,B$46/NFM_fec!B$46)</f>
        <v>0.44016926430252218</v>
      </c>
      <c r="C240" s="310">
        <f>IF(C$46=0,0,C$46/NFM_fec!C$46)</f>
        <v>0.44633864889569924</v>
      </c>
      <c r="D240" s="310">
        <f>IF(D$46=0,0,D$46/NFM_fec!D$46)</f>
        <v>0.449245515213478</v>
      </c>
      <c r="E240" s="310">
        <f>IF(E$46=0,0,E$46/NFM_fec!E$46)</f>
        <v>0.4497995683888335</v>
      </c>
      <c r="F240" s="310">
        <f>IF(F$46=0,0,F$46/NFM_fec!F$46)</f>
        <v>0.45381648971989225</v>
      </c>
      <c r="G240" s="310">
        <f>IF(G$46=0,0,G$46/NFM_fec!G$46)</f>
        <v>0.45399682695857974</v>
      </c>
      <c r="H240" s="310">
        <f>IF(H$46=0,0,H$46/NFM_fec!H$46)</f>
        <v>0.45076092986175675</v>
      </c>
      <c r="I240" s="310">
        <f>IF(I$46=0,0,I$46/NFM_fec!I$46)</f>
        <v>0.44384302941323323</v>
      </c>
      <c r="J240" s="310">
        <f>IF(J$46=0,0,J$46/NFM_fec!J$46)</f>
        <v>0.44195636546105505</v>
      </c>
      <c r="K240" s="310">
        <f>IF(K$46=0,0,K$46/NFM_fec!K$46)</f>
        <v>0.4309789279601059</v>
      </c>
      <c r="L240" s="310">
        <f>IF(L$46=0,0,L$46/NFM_fec!L$46)</f>
        <v>0.44952493431789325</v>
      </c>
      <c r="M240" s="310">
        <f>IF(M$46=0,0,M$46/NFM_fec!M$46)</f>
        <v>0.44991594023837939</v>
      </c>
      <c r="N240" s="310">
        <f>IF(N$46=0,0,N$46/NFM_fec!N$46)</f>
        <v>0.4487485917498053</v>
      </c>
      <c r="O240" s="310">
        <f>IF(O$46=0,0,O$46/NFM_fec!O$46)</f>
        <v>0.4481523384580039</v>
      </c>
      <c r="P240" s="310">
        <f>IF(P$46=0,0,P$46/NFM_fec!P$46)</f>
        <v>0.45021312893002274</v>
      </c>
      <c r="Q240" s="310">
        <f>IF(Q$46=0,0,Q$46/NFM_fec!Q$46)</f>
        <v>0.45554098103919471</v>
      </c>
      <c r="R240" s="310">
        <f>IF(R$46=0,0,R$46/NFM_fec!R$46)</f>
        <v>0.46070702064994384</v>
      </c>
      <c r="S240" s="310">
        <f>IF(S$46=0,0,S$46/NFM_fec!S$46)</f>
        <v>0.47612136182263881</v>
      </c>
      <c r="T240" s="310">
        <f>IF(T$46=0,0,T$46/NFM_fec!T$46)</f>
        <v>0.47266804888875746</v>
      </c>
      <c r="U240" s="310">
        <f>IF(U$46=0,0,U$46/NFM_fec!U$46)</f>
        <v>0.47159061022312998</v>
      </c>
      <c r="V240" s="310">
        <f>IF(V$46=0,0,V$46/NFM_fec!V$46)</f>
        <v>0.47083498551714736</v>
      </c>
      <c r="W240" s="310">
        <f>IF(W$46=0,0,W$46/NFM_fec!W$46)</f>
        <v>0.46985888432275336</v>
      </c>
      <c r="DA240" s="79"/>
    </row>
    <row r="241" spans="1:105" ht="12" customHeight="1" x14ac:dyDescent="0.25">
      <c r="A241" s="41" t="s">
        <v>529</v>
      </c>
      <c r="B241" s="311">
        <f>IF(B$53=0,0,B$53/NFM_fec!B$53)</f>
        <v>0.48283919318628726</v>
      </c>
      <c r="C241" s="311">
        <f>IF(C$53=0,0,C$53/NFM_fec!C$53)</f>
        <v>0.48925334056025804</v>
      </c>
      <c r="D241" s="311">
        <f>IF(D$53=0,0,D$53/NFM_fec!D$53)</f>
        <v>0.48501261814550656</v>
      </c>
      <c r="E241" s="311">
        <f>IF(E$53=0,0,E$53/NFM_fec!E$53)</f>
        <v>0.48604599404069376</v>
      </c>
      <c r="F241" s="311">
        <f>IF(F$53=0,0,F$53/NFM_fec!F$53)</f>
        <v>0.49281851717304687</v>
      </c>
      <c r="G241" s="311">
        <f>IF(G$53=0,0,G$53/NFM_fec!G$53)</f>
        <v>0.48735230134566471</v>
      </c>
      <c r="H241" s="311">
        <f>IF(H$53=0,0,H$53/NFM_fec!H$53)</f>
        <v>0.49164038880034022</v>
      </c>
      <c r="I241" s="311">
        <f>IF(I$53=0,0,I$53/NFM_fec!I$53)</f>
        <v>0.48747999630351924</v>
      </c>
      <c r="J241" s="311">
        <f>IF(J$53=0,0,J$53/NFM_fec!J$53)</f>
        <v>0.48659319217218794</v>
      </c>
      <c r="K241" s="311">
        <f>IF(K$53=0,0,K$53/NFM_fec!K$53)</f>
        <v>0.47935784922534763</v>
      </c>
      <c r="L241" s="311">
        <f>IF(L$53=0,0,L$53/NFM_fec!L$53)</f>
        <v>0.49186600040210499</v>
      </c>
      <c r="M241" s="311">
        <f>IF(M$53=0,0,M$53/NFM_fec!M$53)</f>
        <v>0.49228612929399712</v>
      </c>
      <c r="N241" s="311">
        <f>IF(N$53=0,0,N$53/NFM_fec!N$53)</f>
        <v>0.4881173964769176</v>
      </c>
      <c r="O241" s="311">
        <f>IF(O$53=0,0,O$53/NFM_fec!O$53)</f>
        <v>0.49113374843206736</v>
      </c>
      <c r="P241" s="311">
        <f>IF(P$53=0,0,P$53/NFM_fec!P$53)</f>
        <v>0.49599542130003771</v>
      </c>
      <c r="Q241" s="311">
        <f>IF(Q$53=0,0,Q$53/NFM_fec!Q$53)</f>
        <v>0.50042016591335525</v>
      </c>
      <c r="R241" s="311">
        <f>IF(R$53=0,0,R$53/NFM_fec!R$53)</f>
        <v>0.5035431686297831</v>
      </c>
      <c r="S241" s="311">
        <f>IF(S$53=0,0,S$53/NFM_fec!S$53)</f>
        <v>0.52108990833625324</v>
      </c>
      <c r="T241" s="311">
        <f>IF(T$53=0,0,T$53/NFM_fec!T$53)</f>
        <v>0.52485858594655099</v>
      </c>
      <c r="U241" s="311">
        <f>IF(U$53=0,0,U$53/NFM_fec!U$53)</f>
        <v>0.52482043942381129</v>
      </c>
      <c r="V241" s="311">
        <f>IF(V$53=0,0,V$53/NFM_fec!V$53)</f>
        <v>0.52398922500813838</v>
      </c>
      <c r="W241" s="311">
        <f>IF(W$53=0,0,W$53/NFM_fec!W$53)</f>
        <v>0.52824269292899484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0"/>
    </row>
    <row r="243" spans="1:105" ht="12" customHeight="1" x14ac:dyDescent="0.25">
      <c r="A243" s="35" t="s">
        <v>81</v>
      </c>
      <c r="B243" s="306">
        <f>IF(B$72=0,0,B$72/NFM_fec!B$72)</f>
        <v>0.4878477573230196</v>
      </c>
      <c r="C243" s="306">
        <f>IF(C$72=0,0,C$72/NFM_fec!C$72)</f>
        <v>0.49087901757097407</v>
      </c>
      <c r="D243" s="306">
        <f>IF(D$72=0,0,D$72/NFM_fec!D$72)</f>
        <v>0.49479745476056852</v>
      </c>
      <c r="E243" s="306">
        <f>IF(E$72=0,0,E$72/NFM_fec!E$72)</f>
        <v>0.49751726249112893</v>
      </c>
      <c r="F243" s="306">
        <f>IF(F$72=0,0,F$72/NFM_fec!F$72)</f>
        <v>0.49837881444947185</v>
      </c>
      <c r="G243" s="306">
        <f>IF(G$72=0,0,G$72/NFM_fec!G$72)</f>
        <v>0.50003303207950733</v>
      </c>
      <c r="H243" s="306">
        <f>IF(H$72=0,0,H$72/NFM_fec!H$72)</f>
        <v>0.50311088226869272</v>
      </c>
      <c r="I243" s="306">
        <f>IF(I$72=0,0,I$72/NFM_fec!I$72)</f>
        <v>0.5080468338073002</v>
      </c>
      <c r="J243" s="306">
        <f>IF(J$72=0,0,J$72/NFM_fec!J$72)</f>
        <v>0.50784280377921986</v>
      </c>
      <c r="K243" s="306">
        <f>IF(K$72=0,0,K$72/NFM_fec!K$72)</f>
        <v>0.49356795570340617</v>
      </c>
      <c r="L243" s="306">
        <f>IF(L$72=0,0,L$72/NFM_fec!L$72)</f>
        <v>0.49741974287532942</v>
      </c>
      <c r="M243" s="306">
        <f>IF(M$72=0,0,M$72/NFM_fec!M$72)</f>
        <v>0.49702376255967429</v>
      </c>
      <c r="N243" s="306">
        <f>IF(N$72=0,0,N$72/NFM_fec!N$72)</f>
        <v>0.50019615066186696</v>
      </c>
      <c r="O243" s="306">
        <f>IF(O$72=0,0,O$72/NFM_fec!O$72)</f>
        <v>0.49904824806951054</v>
      </c>
      <c r="P243" s="306">
        <f>IF(P$72=0,0,P$72/NFM_fec!P$72)</f>
        <v>0.50243932846393868</v>
      </c>
      <c r="Q243" s="306">
        <f>IF(Q$72=0,0,Q$72/NFM_fec!Q$72)</f>
        <v>0.50612659196495935</v>
      </c>
      <c r="R243" s="306">
        <f>IF(R$72=0,0,R$72/NFM_fec!R$72)</f>
        <v>0.51021823339373773</v>
      </c>
      <c r="S243" s="306">
        <f>IF(S$72=0,0,S$72/NFM_fec!S$72)</f>
        <v>0.51243403450910052</v>
      </c>
      <c r="T243" s="306">
        <f>IF(T$72=0,0,T$72/NFM_fec!T$72)</f>
        <v>0.51470858232707384</v>
      </c>
      <c r="U243" s="306">
        <f>IF(U$72=0,0,U$72/NFM_fec!U$72)</f>
        <v>0.51745657660377897</v>
      </c>
      <c r="V243" s="306">
        <f>IF(V$72=0,0,V$72/NFM_fec!V$72)</f>
        <v>0.51843772192590143</v>
      </c>
      <c r="W243" s="306">
        <f>IF(W$72=0,0,W$72/NFM_fec!W$72)</f>
        <v>0.51776830326663159</v>
      </c>
      <c r="DA243" s="111"/>
    </row>
    <row r="244" spans="1:105" ht="12" customHeight="1" x14ac:dyDescent="0.25">
      <c r="A244" s="55" t="s">
        <v>92</v>
      </c>
      <c r="B244" s="307">
        <f>IF(B$73=0,0,B$73/NFM_fec!B$73)</f>
        <v>0.42953085659668977</v>
      </c>
      <c r="C244" s="307">
        <f>IF(C$73=0,0,C$73/NFM_fec!C$73)</f>
        <v>0.4319124076490054</v>
      </c>
      <c r="D244" s="307">
        <f>IF(D$73=0,0,D$73/NFM_fec!D$73)</f>
        <v>0.43274245165715158</v>
      </c>
      <c r="E244" s="307">
        <f>IF(E$73=0,0,E$73/NFM_fec!E$73)</f>
        <v>0.43438981325642118</v>
      </c>
      <c r="F244" s="307">
        <f>IF(F$73=0,0,F$73/NFM_fec!F$73)</f>
        <v>0.43428526163828779</v>
      </c>
      <c r="G244" s="307">
        <f>IF(G$73=0,0,G$73/NFM_fec!G$73)</f>
        <v>0.43654555982642768</v>
      </c>
      <c r="H244" s="307">
        <f>IF(H$73=0,0,H$73/NFM_fec!H$73)</f>
        <v>0.43934253596166556</v>
      </c>
      <c r="I244" s="307">
        <f>IF(I$73=0,0,I$73/NFM_fec!I$73)</f>
        <v>0.44245032315227034</v>
      </c>
      <c r="J244" s="307">
        <f>IF(J$73=0,0,J$73/NFM_fec!J$73)</f>
        <v>0.44321356908396209</v>
      </c>
      <c r="K244" s="307">
        <f>IF(K$73=0,0,K$73/NFM_fec!K$73)</f>
        <v>0.44195239092593874</v>
      </c>
      <c r="L244" s="307">
        <f>IF(L$73=0,0,L$73/NFM_fec!L$73)</f>
        <v>0.44506492937003617</v>
      </c>
      <c r="M244" s="307">
        <f>IF(M$73=0,0,M$73/NFM_fec!M$73)</f>
        <v>0.44444041358590858</v>
      </c>
      <c r="N244" s="307">
        <f>IF(N$73=0,0,N$73/NFM_fec!N$73)</f>
        <v>0.44590412344267411</v>
      </c>
      <c r="O244" s="307">
        <f>IF(O$73=0,0,O$73/NFM_fec!O$73)</f>
        <v>0.44613545423670004</v>
      </c>
      <c r="P244" s="307">
        <f>IF(P$73=0,0,P$73/NFM_fec!P$73)</f>
        <v>0.44719142240278603</v>
      </c>
      <c r="Q244" s="307">
        <f>IF(Q$73=0,0,Q$73/NFM_fec!Q$73)</f>
        <v>0.44998137373578995</v>
      </c>
      <c r="R244" s="307">
        <f>IF(R$73=0,0,R$73/NFM_fec!R$73)</f>
        <v>0.4544295169296797</v>
      </c>
      <c r="S244" s="307">
        <f>IF(S$73=0,0,S$73/NFM_fec!S$73)</f>
        <v>0.45570585054539819</v>
      </c>
      <c r="T244" s="307">
        <f>IF(T$73=0,0,T$73/NFM_fec!T$73)</f>
        <v>0.45831081102318183</v>
      </c>
      <c r="U244" s="307">
        <f>IF(U$73=0,0,U$73/NFM_fec!U$73)</f>
        <v>0.46133606330775334</v>
      </c>
      <c r="V244" s="307">
        <f>IF(V$73=0,0,V$73/NFM_fec!V$73)</f>
        <v>0.46088893659352209</v>
      </c>
      <c r="W244" s="307">
        <f>IF(W$73=0,0,W$73/NFM_fec!W$73)</f>
        <v>0.4610849923389374</v>
      </c>
      <c r="DA244" s="76"/>
    </row>
    <row r="245" spans="1:105" ht="12" customHeight="1" x14ac:dyDescent="0.25">
      <c r="A245" s="202" t="s">
        <v>93</v>
      </c>
      <c r="B245" s="308">
        <f>IF(B$74=0,0,B$74/NFM_fec!B$74)</f>
        <v>0.11297681633077566</v>
      </c>
      <c r="C245" s="308">
        <f>IF(C$74=0,0,C$74/NFM_fec!C$74)</f>
        <v>0.11371423060604784</v>
      </c>
      <c r="D245" s="308">
        <f>IF(D$74=0,0,D$74/NFM_fec!D$74)</f>
        <v>0.1140960806921819</v>
      </c>
      <c r="E245" s="308">
        <f>IF(E$74=0,0,E$74/NFM_fec!E$74)</f>
        <v>0.11451379729031555</v>
      </c>
      <c r="F245" s="308">
        <f>IF(F$74=0,0,F$74/NFM_fec!F$74)</f>
        <v>0.11456117856850111</v>
      </c>
      <c r="G245" s="308">
        <f>IF(G$74=0,0,G$74/NFM_fec!G$74)</f>
        <v>0.11508077983927043</v>
      </c>
      <c r="H245" s="308">
        <f>IF(H$74=0,0,H$74/NFM_fec!H$74)</f>
        <v>0.11535831581164999</v>
      </c>
      <c r="I245" s="308">
        <f>IF(I$74=0,0,I$74/NFM_fec!I$74)</f>
        <v>0.11615128535988609</v>
      </c>
      <c r="J245" s="308">
        <f>IF(J$74=0,0,J$74/NFM_fec!J$74)</f>
        <v>0.11639560082582327</v>
      </c>
      <c r="K245" s="308">
        <f>IF(K$74=0,0,K$74/NFM_fec!K$74)</f>
        <v>0.11497116032945179</v>
      </c>
      <c r="L245" s="308">
        <f>IF(L$74=0,0,L$74/NFM_fec!L$74)</f>
        <v>0.1158856851044149</v>
      </c>
      <c r="M245" s="308">
        <f>IF(M$74=0,0,M$74/NFM_fec!M$74)</f>
        <v>0.11559196780770056</v>
      </c>
      <c r="N245" s="308">
        <f>IF(N$74=0,0,N$74/NFM_fec!N$74)</f>
        <v>0.11575509701139597</v>
      </c>
      <c r="O245" s="308">
        <f>IF(O$74=0,0,O$74/NFM_fec!O$74)</f>
        <v>0.11583030132345082</v>
      </c>
      <c r="P245" s="308">
        <f>IF(P$74=0,0,P$74/NFM_fec!P$74)</f>
        <v>0.11608353801212437</v>
      </c>
      <c r="Q245" s="308">
        <f>IF(Q$74=0,0,Q$74/NFM_fec!Q$74)</f>
        <v>0.11682309528836848</v>
      </c>
      <c r="R245" s="308">
        <f>IF(R$74=0,0,R$74/NFM_fec!R$74)</f>
        <v>0.11799928688182901</v>
      </c>
      <c r="S245" s="308">
        <f>IF(S$74=0,0,S$74/NFM_fec!S$74)</f>
        <v>0.11839919395731617</v>
      </c>
      <c r="T245" s="308">
        <f>IF(T$74=0,0,T$74/NFM_fec!T$74)</f>
        <v>0.1190791467930328</v>
      </c>
      <c r="U245" s="308">
        <f>IF(U$74=0,0,U$74/NFM_fec!U$74)</f>
        <v>0.11978370424355234</v>
      </c>
      <c r="V245" s="308">
        <f>IF(V$74=0,0,V$74/NFM_fec!V$74)</f>
        <v>0.11964834087446403</v>
      </c>
      <c r="W245" s="308">
        <f>IF(W$74=0,0,W$74/NFM_fec!W$74)</f>
        <v>0.11973883934555334</v>
      </c>
      <c r="DA245" s="77"/>
    </row>
    <row r="246" spans="1:105" ht="12" customHeight="1" x14ac:dyDescent="0.25">
      <c r="A246" s="202" t="s">
        <v>94</v>
      </c>
      <c r="B246" s="308">
        <f>IF(B$75=0,0,B$75/NFM_fec!B$75)</f>
        <v>0.61183122704922444</v>
      </c>
      <c r="C246" s="308">
        <f>IF(C$75=0,0,C$75/NFM_fec!C$75)</f>
        <v>0.61512657167797147</v>
      </c>
      <c r="D246" s="308">
        <f>IF(D$75=0,0,D$75/NFM_fec!D$75)</f>
        <v>0.61616604207277814</v>
      </c>
      <c r="E246" s="308">
        <f>IF(E$75=0,0,E$75/NFM_fec!E$75)</f>
        <v>0.61852161527366512</v>
      </c>
      <c r="F246" s="308">
        <f>IF(F$75=0,0,F$75/NFM_fec!F$75)</f>
        <v>0.61831184105599235</v>
      </c>
      <c r="G246" s="308">
        <f>IF(G$75=0,0,G$75/NFM_fec!G$75)</f>
        <v>0.62135088541080197</v>
      </c>
      <c r="H246" s="308">
        <f>IF(H$75=0,0,H$75/NFM_fec!H$75)</f>
        <v>0.62585351962787228</v>
      </c>
      <c r="I246" s="308">
        <f>IF(I$75=0,0,I$75/NFM_fec!I$75)</f>
        <v>0.63035597185903092</v>
      </c>
      <c r="J246" s="308">
        <f>IF(J$75=0,0,J$75/NFM_fec!J$75)</f>
        <v>0.6314020036348188</v>
      </c>
      <c r="K246" s="308">
        <f>IF(K$75=0,0,K$75/NFM_fec!K$75)</f>
        <v>0.63017791660663725</v>
      </c>
      <c r="L246" s="308">
        <f>IF(L$75=0,0,L$75/NFM_fec!L$75)</f>
        <v>0.63476242517982517</v>
      </c>
      <c r="M246" s="308">
        <f>IF(M$75=0,0,M$75/NFM_fec!M$75)</f>
        <v>0.63383799622086923</v>
      </c>
      <c r="N246" s="308">
        <f>IF(N$75=0,0,N$75/NFM_fec!N$75)</f>
        <v>0.63579326986990614</v>
      </c>
      <c r="O246" s="308">
        <f>IF(O$75=0,0,O$75/NFM_fec!O$75)</f>
        <v>0.63632762284226474</v>
      </c>
      <c r="P246" s="308">
        <f>IF(P$75=0,0,P$75/NFM_fec!P$75)</f>
        <v>0.63789644340647689</v>
      </c>
      <c r="Q246" s="308">
        <f>IF(Q$75=0,0,Q$75/NFM_fec!Q$75)</f>
        <v>0.6416710182655283</v>
      </c>
      <c r="R246" s="308">
        <f>IF(R$75=0,0,R$75/NFM_fec!R$75)</f>
        <v>0.648486938828018</v>
      </c>
      <c r="S246" s="308">
        <f>IF(S$75=0,0,S$75/NFM_fec!S$75)</f>
        <v>0.65039132153251378</v>
      </c>
      <c r="T246" s="308">
        <f>IF(T$75=0,0,T$75/NFM_fec!T$75)</f>
        <v>0.65403089264206138</v>
      </c>
      <c r="U246" s="308">
        <f>IF(U$75=0,0,U$75/NFM_fec!U$75)</f>
        <v>0.65800064970011996</v>
      </c>
      <c r="V246" s="308">
        <f>IF(V$75=0,0,V$75/NFM_fec!V$75)</f>
        <v>0.65782479090250123</v>
      </c>
      <c r="W246" s="308">
        <f>IF(W$75=0,0,W$75/NFM_fec!W$75)</f>
        <v>0.65807775005517866</v>
      </c>
      <c r="DA246" s="77"/>
    </row>
    <row r="247" spans="1:105" ht="12" customHeight="1" x14ac:dyDescent="0.25">
      <c r="A247" s="202" t="s">
        <v>95</v>
      </c>
      <c r="B247" s="308">
        <f>IF(B$76=0,0,B$76/NFM_fec!B$76)</f>
        <v>0.43123587413049363</v>
      </c>
      <c r="C247" s="308">
        <f>IF(C$76=0,0,C$76/NFM_fec!C$76)</f>
        <v>0.43405060639080278</v>
      </c>
      <c r="D247" s="308">
        <f>IF(D$76=0,0,D$76/NFM_fec!D$76)</f>
        <v>0.43550813954697443</v>
      </c>
      <c r="E247" s="308">
        <f>IF(E$76=0,0,E$76/NFM_fec!E$76)</f>
        <v>0.43710257624810783</v>
      </c>
      <c r="F247" s="308">
        <f>IF(F$76=0,0,F$76/NFM_fec!F$76)</f>
        <v>0.4372834319986893</v>
      </c>
      <c r="G247" s="308">
        <f>IF(G$76=0,0,G$76/NFM_fec!G$76)</f>
        <v>0.43926676553097299</v>
      </c>
      <c r="H247" s="308">
        <f>IF(H$76=0,0,H$76/NFM_fec!H$76)</f>
        <v>0.44032612860685721</v>
      </c>
      <c r="I247" s="308">
        <f>IF(I$76=0,0,I$76/NFM_fec!I$76)</f>
        <v>0.44335291699936474</v>
      </c>
      <c r="J247" s="308">
        <f>IF(J$76=0,0,J$76/NFM_fec!J$76)</f>
        <v>0.44434453465891105</v>
      </c>
      <c r="K247" s="308">
        <f>IF(K$76=0,0,K$76/NFM_fec!K$76)</f>
        <v>0.43896466114352389</v>
      </c>
      <c r="L247" s="308">
        <f>IF(L$76=0,0,L$76/NFM_fec!L$76)</f>
        <v>0.44233911291055023</v>
      </c>
      <c r="M247" s="308">
        <f>IF(M$76=0,0,M$76/NFM_fec!M$76)</f>
        <v>0.44121798523755029</v>
      </c>
      <c r="N247" s="308">
        <f>IF(N$76=0,0,N$76/NFM_fec!N$76)</f>
        <v>0.44184065426856467</v>
      </c>
      <c r="O247" s="308">
        <f>IF(O$76=0,0,O$76/NFM_fec!O$76)</f>
        <v>0.44212771136842521</v>
      </c>
      <c r="P247" s="308">
        <f>IF(P$76=0,0,P$76/NFM_fec!P$76)</f>
        <v>0.44310209875447171</v>
      </c>
      <c r="Q247" s="308">
        <f>IF(Q$76=0,0,Q$76/NFM_fec!Q$76)</f>
        <v>0.44591723551326623</v>
      </c>
      <c r="R247" s="308">
        <f>IF(R$76=0,0,R$76/NFM_fec!R$76)</f>
        <v>0.45040679387067134</v>
      </c>
      <c r="S247" s="308">
        <f>IF(S$76=0,0,S$76/NFM_fec!S$76)</f>
        <v>0.45198015372983846</v>
      </c>
      <c r="T247" s="308">
        <f>IF(T$76=0,0,T$76/NFM_fec!T$76)</f>
        <v>0.45452865132665649</v>
      </c>
      <c r="U247" s="308">
        <f>IF(U$76=0,0,U$76/NFM_fec!U$76)</f>
        <v>0.45721796810790077</v>
      </c>
      <c r="V247" s="308">
        <f>IF(V$76=0,0,V$76/NFM_fec!V$76)</f>
        <v>0.4567012820948777</v>
      </c>
      <c r="W247" s="308">
        <f>IF(W$76=0,0,W$76/NFM_fec!W$76)</f>
        <v>0.45706516275567283</v>
      </c>
      <c r="DA247" s="77"/>
    </row>
    <row r="248" spans="1:105" ht="12" customHeight="1" x14ac:dyDescent="0.25">
      <c r="A248" s="56" t="s">
        <v>96</v>
      </c>
      <c r="B248" s="309">
        <f>IF(B$77=0,0,B$77/NFM_fec!B$77)</f>
        <v>0.70779951499727423</v>
      </c>
      <c r="C248" s="309">
        <f>IF(C$77=0,0,C$77/NFM_fec!C$77)</f>
        <v>0.70789946359629585</v>
      </c>
      <c r="D248" s="309">
        <f>IF(D$77=0,0,D$77/NFM_fec!D$77)</f>
        <v>0.7135135230358145</v>
      </c>
      <c r="E248" s="309">
        <f>IF(E$77=0,0,E$77/NFM_fec!E$77)</f>
        <v>0.71824248332483431</v>
      </c>
      <c r="F248" s="309">
        <f>IF(F$77=0,0,F$77/NFM_fec!F$77)</f>
        <v>0.71900182458468687</v>
      </c>
      <c r="G248" s="309">
        <f>IF(G$77=0,0,G$77/NFM_fec!G$77)</f>
        <v>0.72590815444391432</v>
      </c>
      <c r="H248" s="309">
        <f>IF(H$77=0,0,H$77/NFM_fec!H$77)</f>
        <v>0.72773803482271637</v>
      </c>
      <c r="I248" s="309">
        <f>IF(I$77=0,0,I$77/NFM_fec!I$77)</f>
        <v>0.73262868246719071</v>
      </c>
      <c r="J248" s="309">
        <f>IF(J$77=0,0,J$77/NFM_fec!J$77)</f>
        <v>0.73289012195639369</v>
      </c>
      <c r="K248" s="309">
        <f>IF(K$77=0,0,K$77/NFM_fec!K$77)</f>
        <v>0.70550454860236222</v>
      </c>
      <c r="L248" s="309">
        <f>IF(L$77=0,0,L$77/NFM_fec!L$77)</f>
        <v>0.70540209440475743</v>
      </c>
      <c r="M248" s="309">
        <f>IF(M$77=0,0,M$77/NFM_fec!M$77)</f>
        <v>0.70860687539832068</v>
      </c>
      <c r="N248" s="309">
        <f>IF(N$77=0,0,N$77/NFM_fec!N$77)</f>
        <v>0.71281207692702231</v>
      </c>
      <c r="O248" s="309">
        <f>IF(O$77=0,0,O$77/NFM_fec!O$77)</f>
        <v>0.71597309390907049</v>
      </c>
      <c r="P248" s="309">
        <f>IF(P$77=0,0,P$77/NFM_fec!P$77)</f>
        <v>0.72513505409928813</v>
      </c>
      <c r="Q248" s="309">
        <f>IF(Q$77=0,0,Q$77/NFM_fec!Q$77)</f>
        <v>0.72656342375843475</v>
      </c>
      <c r="R248" s="309">
        <f>IF(R$77=0,0,R$77/NFM_fec!R$77)</f>
        <v>0.73435072399920487</v>
      </c>
      <c r="S248" s="309">
        <f>IF(S$77=0,0,S$77/NFM_fec!S$77)</f>
        <v>0.73867610560260955</v>
      </c>
      <c r="T248" s="309">
        <f>IF(T$77=0,0,T$77/NFM_fec!T$77)</f>
        <v>0.75009155721699505</v>
      </c>
      <c r="U248" s="309">
        <f>IF(U$77=0,0,U$77/NFM_fec!U$77)</f>
        <v>0.75240767910374573</v>
      </c>
      <c r="V248" s="309">
        <f>IF(V$77=0,0,V$77/NFM_fec!V$77)</f>
        <v>0.75645108146308293</v>
      </c>
      <c r="W248" s="309">
        <f>IF(W$77=0,0,W$77/NFM_fec!W$77)</f>
        <v>0.75830750550674353</v>
      </c>
      <c r="DA248" s="78"/>
    </row>
    <row r="249" spans="1:105" ht="12" customHeight="1" x14ac:dyDescent="0.25">
      <c r="A249" s="203" t="s">
        <v>560</v>
      </c>
      <c r="B249" s="310">
        <f>IF(B$83=0,0,B$83/NFM_fec!B$83)</f>
        <v>0.46863315055483262</v>
      </c>
      <c r="C249" s="310">
        <f>IF(C$83=0,0,C$83/NFM_fec!C$83)</f>
        <v>0.47101962249681051</v>
      </c>
      <c r="D249" s="310">
        <f>IF(D$83=0,0,D$83/NFM_fec!D$83)</f>
        <v>0.4757742058591195</v>
      </c>
      <c r="E249" s="310">
        <f>IF(E$83=0,0,E$83/NFM_fec!E$83)</f>
        <v>0.47918585042552225</v>
      </c>
      <c r="F249" s="310">
        <f>IF(F$83=0,0,F$83/NFM_fec!F$83)</f>
        <v>0.47973795887916565</v>
      </c>
      <c r="G249" s="310">
        <f>IF(G$83=0,0,G$83/NFM_fec!G$83)</f>
        <v>0.48236499812214312</v>
      </c>
      <c r="H249" s="310">
        <f>IF(H$83=0,0,H$83/NFM_fec!H$83)</f>
        <v>0.48346832017591762</v>
      </c>
      <c r="I249" s="310">
        <f>IF(I$83=0,0,I$83/NFM_fec!I$83)</f>
        <v>0.48765766553276235</v>
      </c>
      <c r="J249" s="310">
        <f>IF(J$83=0,0,J$83/NFM_fec!J$83)</f>
        <v>0.4879806924147202</v>
      </c>
      <c r="K249" s="310">
        <f>IF(K$83=0,0,K$83/NFM_fec!K$83)</f>
        <v>0.46888567746218529</v>
      </c>
      <c r="L249" s="310">
        <f>IF(L$83=0,0,L$83/NFM_fec!L$83)</f>
        <v>0.4716768313309177</v>
      </c>
      <c r="M249" s="310">
        <f>IF(M$83=0,0,M$83/NFM_fec!M$83)</f>
        <v>0.47184960982838337</v>
      </c>
      <c r="N249" s="310">
        <f>IF(N$83=0,0,N$83/NFM_fec!N$83)</f>
        <v>0.47494632648817509</v>
      </c>
      <c r="O249" s="310">
        <f>IF(O$83=0,0,O$83/NFM_fec!O$83)</f>
        <v>0.47507321771237443</v>
      </c>
      <c r="P249" s="310">
        <f>IF(P$83=0,0,P$83/NFM_fec!P$83)</f>
        <v>0.47839152425696291</v>
      </c>
      <c r="Q249" s="310">
        <f>IF(Q$83=0,0,Q$83/NFM_fec!Q$83)</f>
        <v>0.48169903486525117</v>
      </c>
      <c r="R249" s="310">
        <f>IF(R$83=0,0,R$83/NFM_fec!R$83)</f>
        <v>0.48521043225835009</v>
      </c>
      <c r="S249" s="310">
        <f>IF(S$83=0,0,S$83/NFM_fec!S$83)</f>
        <v>0.48764718031817528</v>
      </c>
      <c r="T249" s="310">
        <f>IF(T$83=0,0,T$83/NFM_fec!T$83)</f>
        <v>0.48976700933712469</v>
      </c>
      <c r="U249" s="310">
        <f>IF(U$83=0,0,U$83/NFM_fec!U$83)</f>
        <v>0.49225464771665178</v>
      </c>
      <c r="V249" s="310">
        <f>IF(V$83=0,0,V$83/NFM_fec!V$83)</f>
        <v>0.49382112119762261</v>
      </c>
      <c r="W249" s="310">
        <f>IF(W$83=0,0,W$83/NFM_fec!W$83)</f>
        <v>0.49250777511838784</v>
      </c>
      <c r="DA249" s="79"/>
    </row>
    <row r="250" spans="1:105" ht="12" customHeight="1" x14ac:dyDescent="0.25">
      <c r="A250" s="203" t="s">
        <v>519</v>
      </c>
      <c r="B250" s="310">
        <f>IF(B$90=0,0,B$90/NFM_fec!B$90)</f>
        <v>0.48241647851232761</v>
      </c>
      <c r="C250" s="310">
        <f>IF(C$90=0,0,C$90/NFM_fec!C$90)</f>
        <v>0.48487314080554028</v>
      </c>
      <c r="D250" s="310">
        <f>IF(D$90=0,0,D$90/NFM_fec!D$90)</f>
        <v>0.48976756485497613</v>
      </c>
      <c r="E250" s="310">
        <f>IF(E$90=0,0,E$90/NFM_fec!E$90)</f>
        <v>0.49327955190862577</v>
      </c>
      <c r="F250" s="310">
        <f>IF(F$90=0,0,F$90/NFM_fec!F$90)</f>
        <v>0.49384789884620001</v>
      </c>
      <c r="G250" s="310">
        <f>IF(G$90=0,0,G$90/NFM_fec!G$90)</f>
        <v>0.49655220394926503</v>
      </c>
      <c r="H250" s="310">
        <f>IF(H$90=0,0,H$90/NFM_fec!H$90)</f>
        <v>0.49768797665167952</v>
      </c>
      <c r="I250" s="310">
        <f>IF(I$90=0,0,I$90/NFM_fec!I$90)</f>
        <v>0.50200053804843192</v>
      </c>
      <c r="J250" s="310">
        <f>IF(J$90=0,0,J$90/NFM_fec!J$90)</f>
        <v>0.50233306572103564</v>
      </c>
      <c r="K250" s="310">
        <f>IF(K$90=0,0,K$90/NFM_fec!K$90)</f>
        <v>0.48267643268166127</v>
      </c>
      <c r="L250" s="310">
        <f>IF(L$90=0,0,L$90/NFM_fec!L$90)</f>
        <v>0.48554967931123855</v>
      </c>
      <c r="M250" s="310">
        <f>IF(M$90=0,0,M$90/NFM_fec!M$90)</f>
        <v>0.48572753952921838</v>
      </c>
      <c r="N250" s="310">
        <f>IF(N$90=0,0,N$90/NFM_fec!N$90)</f>
        <v>0.48891533609076865</v>
      </c>
      <c r="O250" s="310">
        <f>IF(O$90=0,0,O$90/NFM_fec!O$90)</f>
        <v>0.48904595940979695</v>
      </c>
      <c r="P250" s="310">
        <f>IF(P$90=0,0,P$90/NFM_fec!P$90)</f>
        <v>0.49246186320569724</v>
      </c>
      <c r="Q250" s="310">
        <f>IF(Q$90=0,0,Q$90/NFM_fec!Q$90)</f>
        <v>0.49586665353775888</v>
      </c>
      <c r="R250" s="310">
        <f>IF(R$90=0,0,R$90/NFM_fec!R$90)</f>
        <v>0.49948132732477202</v>
      </c>
      <c r="S250" s="310">
        <f>IF(S$90=0,0,S$90/NFM_fec!S$90)</f>
        <v>0.5019897444451803</v>
      </c>
      <c r="T250" s="310">
        <f>IF(T$90=0,0,T$90/NFM_fec!T$90)</f>
        <v>0.50417192137645161</v>
      </c>
      <c r="U250" s="310">
        <f>IF(U$90=0,0,U$90/NFM_fec!U$90)</f>
        <v>0.50673272559067117</v>
      </c>
      <c r="V250" s="310">
        <f>IF(V$90=0,0,V$90/NFM_fec!V$90)</f>
        <v>0.50834527182108225</v>
      </c>
      <c r="W250" s="310">
        <f>IF(W$90=0,0,W$90/NFM_fec!W$90)</f>
        <v>0.50699329791598735</v>
      </c>
      <c r="DA250" s="79"/>
    </row>
    <row r="251" spans="1:105" ht="12" customHeight="1" x14ac:dyDescent="0.25">
      <c r="A251" s="41" t="s">
        <v>529</v>
      </c>
      <c r="B251" s="311">
        <f>IF(B$97=0,0,B$97/NFM_fec!B$97)</f>
        <v>0.50250973208504379</v>
      </c>
      <c r="C251" s="311">
        <f>IF(C$97=0,0,C$97/NFM_fec!C$97)</f>
        <v>0.5063672976941973</v>
      </c>
      <c r="D251" s="311">
        <f>IF(D$97=0,0,D$97/NFM_fec!D$97)</f>
        <v>0.50840200711332983</v>
      </c>
      <c r="E251" s="311">
        <f>IF(E$97=0,0,E$97/NFM_fec!E$97)</f>
        <v>0.50919927058498182</v>
      </c>
      <c r="F251" s="311">
        <f>IF(F$97=0,0,F$97/NFM_fec!F$97)</f>
        <v>0.51116326383502331</v>
      </c>
      <c r="G251" s="311">
        <f>IF(G$97=0,0,G$97/NFM_fec!G$97)</f>
        <v>0.51027833002088341</v>
      </c>
      <c r="H251" s="311">
        <f>IF(H$97=0,0,H$97/NFM_fec!H$97)</f>
        <v>0.51854489279248517</v>
      </c>
      <c r="I251" s="311">
        <f>IF(I$97=0,0,I$97/NFM_fec!I$97)</f>
        <v>0.52491994557236477</v>
      </c>
      <c r="J251" s="311">
        <f>IF(J$97=0,0,J$97/NFM_fec!J$97)</f>
        <v>0.52309374045532775</v>
      </c>
      <c r="K251" s="311">
        <f>IF(K$97=0,0,K$97/NFM_fec!K$97)</f>
        <v>0.51810918198661116</v>
      </c>
      <c r="L251" s="311">
        <f>IF(L$97=0,0,L$97/NFM_fec!L$97)</f>
        <v>0.52456742914635912</v>
      </c>
      <c r="M251" s="311">
        <f>IF(M$97=0,0,M$97/NFM_fec!M$97)</f>
        <v>0.52362504756948813</v>
      </c>
      <c r="N251" s="311">
        <f>IF(N$97=0,0,N$97/NFM_fec!N$97)</f>
        <v>0.52688551031860986</v>
      </c>
      <c r="O251" s="311">
        <f>IF(O$97=0,0,O$97/NFM_fec!O$97)</f>
        <v>0.52215183451936853</v>
      </c>
      <c r="P251" s="311">
        <f>IF(P$97=0,0,P$97/NFM_fec!P$97)</f>
        <v>0.52586203518239294</v>
      </c>
      <c r="Q251" s="311">
        <f>IF(Q$97=0,0,Q$97/NFM_fec!Q$97)</f>
        <v>0.52999766979729857</v>
      </c>
      <c r="R251" s="311">
        <f>IF(R$97=0,0,R$97/NFM_fec!R$97)</f>
        <v>0.53494734577232284</v>
      </c>
      <c r="S251" s="311">
        <f>IF(S$97=0,0,S$97/NFM_fec!S$97)</f>
        <v>0.53719939219546808</v>
      </c>
      <c r="T251" s="311">
        <f>IF(T$97=0,0,T$97/NFM_fec!T$97)</f>
        <v>0.53973325749980772</v>
      </c>
      <c r="U251" s="311">
        <f>IF(U$97=0,0,U$97/NFM_fec!U$97)</f>
        <v>0.54315404542242107</v>
      </c>
      <c r="V251" s="311">
        <f>IF(V$97=0,0,V$97/NFM_fec!V$97)</f>
        <v>0.54233282174674868</v>
      </c>
      <c r="W251" s="311">
        <f>IF(W$97=0,0,W$97/NFM_fec!W$97)</f>
        <v>0.54362543983347322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45</v>
      </c>
      <c r="B253" s="306">
        <f>IF(B$115=0,0,B$115/NFM_fec!B$115)</f>
        <v>0.39790067687169911</v>
      </c>
      <c r="C253" s="306">
        <f>IF(C$115=0,0,C$115/NFM_fec!C$115)</f>
        <v>0.39957450750991025</v>
      </c>
      <c r="D253" s="306">
        <f>IF(D$115=0,0,D$115/NFM_fec!D$115)</f>
        <v>0.40250799562483874</v>
      </c>
      <c r="E253" s="306">
        <f>IF(E$115=0,0,E$115/NFM_fec!E$115)</f>
        <v>0.40722002608278418</v>
      </c>
      <c r="F253" s="306">
        <f>IF(F$115=0,0,F$115/NFM_fec!F$115)</f>
        <v>0.40876985137703098</v>
      </c>
      <c r="G253" s="306">
        <f>IF(G$115=0,0,G$115/NFM_fec!G$115)</f>
        <v>0.40860745681840743</v>
      </c>
      <c r="H253" s="306">
        <f>IF(H$115=0,0,H$115/NFM_fec!H$115)</f>
        <v>0.41424092181921707</v>
      </c>
      <c r="I253" s="306">
        <f>IF(I$115=0,0,I$115/NFM_fec!I$115)</f>
        <v>0.41572146785984893</v>
      </c>
      <c r="J253" s="306">
        <f>IF(J$115=0,0,J$115/NFM_fec!J$115)</f>
        <v>0.41891828736328279</v>
      </c>
      <c r="K253" s="306">
        <f>IF(K$115=0,0,K$115/NFM_fec!K$115)</f>
        <v>0.41460154695831952</v>
      </c>
      <c r="L253" s="306">
        <f>IF(L$115=0,0,L$115/NFM_fec!L$115)</f>
        <v>0.42003308949517032</v>
      </c>
      <c r="M253" s="306">
        <f>IF(M$115=0,0,M$115/NFM_fec!M$115)</f>
        <v>0.4217153219140688</v>
      </c>
      <c r="N253" s="306">
        <f>IF(N$115=0,0,N$115/NFM_fec!N$115)</f>
        <v>0.42745535834774367</v>
      </c>
      <c r="O253" s="306">
        <f>IF(O$115=0,0,O$115/NFM_fec!O$115)</f>
        <v>0.42604106689164029</v>
      </c>
      <c r="P253" s="306">
        <f>IF(P$115=0,0,P$115/NFM_fec!P$115)</f>
        <v>0.43058417915150049</v>
      </c>
      <c r="Q253" s="306">
        <f>IF(Q$115=0,0,Q$115/NFM_fec!Q$115)</f>
        <v>0.43657668559341317</v>
      </c>
      <c r="R253" s="306">
        <f>IF(R$115=0,0,R$115/NFM_fec!R$115)</f>
        <v>0.43601170585307597</v>
      </c>
      <c r="S253" s="306">
        <f>IF(S$115=0,0,S$115/NFM_fec!S$115)</f>
        <v>0.44560643277920498</v>
      </c>
      <c r="T253" s="306">
        <f>IF(T$115=0,0,T$115/NFM_fec!T$115)</f>
        <v>0.446545058806328</v>
      </c>
      <c r="U253" s="306">
        <f>IF(U$115=0,0,U$115/NFM_fec!U$115)</f>
        <v>0.44904930481441174</v>
      </c>
      <c r="V253" s="306">
        <f>IF(V$115=0,0,V$115/NFM_fec!V$115)</f>
        <v>0.45029998834112883</v>
      </c>
      <c r="W253" s="306">
        <f>IF(W$115=0,0,W$115/NFM_fec!W$115)</f>
        <v>0.4524761886794641</v>
      </c>
      <c r="DA253" s="111"/>
    </row>
    <row r="254" spans="1:105" ht="12" customHeight="1" x14ac:dyDescent="0.25">
      <c r="A254" s="55" t="s">
        <v>92</v>
      </c>
      <c r="B254" s="307">
        <f>IF(B$116=0,0,B$116/NFM_fec!B$116)</f>
        <v>0.44868555676982452</v>
      </c>
      <c r="C254" s="307">
        <f>IF(C$116=0,0,C$116/NFM_fec!C$116)</f>
        <v>0.44866560737595707</v>
      </c>
      <c r="D254" s="307">
        <f>IF(D$116=0,0,D$116/NFM_fec!D$116)</f>
        <v>0.45137375756322967</v>
      </c>
      <c r="E254" s="307">
        <f>IF(E$116=0,0,E$116/NFM_fec!E$116)</f>
        <v>0.45256239461334985</v>
      </c>
      <c r="F254" s="307">
        <f>IF(F$116=0,0,F$116/NFM_fec!F$116)</f>
        <v>0.45308313408913448</v>
      </c>
      <c r="G254" s="307">
        <f>IF(G$116=0,0,G$116/NFM_fec!G$116)</f>
        <v>0.45347295278956162</v>
      </c>
      <c r="H254" s="307">
        <f>IF(H$116=0,0,H$116/NFM_fec!H$116)</f>
        <v>0.45626083156561303</v>
      </c>
      <c r="I254" s="307">
        <f>IF(I$116=0,0,I$116/NFM_fec!I$116)</f>
        <v>0.45655657685839646</v>
      </c>
      <c r="J254" s="307">
        <f>IF(J$116=0,0,J$116/NFM_fec!J$116)</f>
        <v>0.46029432978964668</v>
      </c>
      <c r="K254" s="307">
        <f>IF(K$116=0,0,K$116/NFM_fec!K$116)</f>
        <v>0.45654816355909833</v>
      </c>
      <c r="L254" s="307">
        <f>IF(L$116=0,0,L$116/NFM_fec!L$116)</f>
        <v>0.45914473609976719</v>
      </c>
      <c r="M254" s="307">
        <f>IF(M$116=0,0,M$116/NFM_fec!M$116)</f>
        <v>0.45862489435869791</v>
      </c>
      <c r="N254" s="307">
        <f>IF(N$116=0,0,N$116/NFM_fec!N$116)</f>
        <v>0.46263010691809259</v>
      </c>
      <c r="O254" s="307">
        <f>IF(O$116=0,0,O$116/NFM_fec!O$116)</f>
        <v>0.46260369134796231</v>
      </c>
      <c r="P254" s="307">
        <f>IF(P$116=0,0,P$116/NFM_fec!P$116)</f>
        <v>0.46594014670596218</v>
      </c>
      <c r="Q254" s="307">
        <f>IF(Q$116=0,0,Q$116/NFM_fec!Q$116)</f>
        <v>0.47081812097735598</v>
      </c>
      <c r="R254" s="307">
        <f>IF(R$116=0,0,R$116/NFM_fec!R$116)</f>
        <v>0.47389845114140772</v>
      </c>
      <c r="S254" s="307">
        <f>IF(S$116=0,0,S$116/NFM_fec!S$116)</f>
        <v>0.47986470855987012</v>
      </c>
      <c r="T254" s="307">
        <f>IF(T$116=0,0,T$116/NFM_fec!T$116)</f>
        <v>0.48343978119036751</v>
      </c>
      <c r="U254" s="307">
        <f>IF(U$116=0,0,U$116/NFM_fec!U$116)</f>
        <v>0.48780827403952515</v>
      </c>
      <c r="V254" s="307">
        <f>IF(V$116=0,0,V$116/NFM_fec!V$116)</f>
        <v>0.48815363725686972</v>
      </c>
      <c r="W254" s="307">
        <f>IF(W$116=0,0,W$116/NFM_fec!W$116)</f>
        <v>0.49014975345620554</v>
      </c>
      <c r="DA254" s="76"/>
    </row>
    <row r="255" spans="1:105" ht="12" customHeight="1" x14ac:dyDescent="0.25">
      <c r="A255" s="202" t="s">
        <v>93</v>
      </c>
      <c r="B255" s="308">
        <f>IF(B$117=0,0,B$117/NFM_fec!B$117)</f>
        <v>0.11669172560343616</v>
      </c>
      <c r="C255" s="308">
        <f>IF(C$117=0,0,C$117/NFM_fec!C$117)</f>
        <v>0.11666860812788027</v>
      </c>
      <c r="D255" s="308">
        <f>IF(D$117=0,0,D$117/NFM_fec!D$117)</f>
        <v>0.11737020702181739</v>
      </c>
      <c r="E255" s="308">
        <f>IF(E$117=0,0,E$117/NFM_fec!E$117)</f>
        <v>0.11775419552274101</v>
      </c>
      <c r="F255" s="308">
        <f>IF(F$117=0,0,F$117/NFM_fec!F$117)</f>
        <v>0.11792673434672735</v>
      </c>
      <c r="G255" s="308">
        <f>IF(G$117=0,0,G$117/NFM_fec!G$117)</f>
        <v>0.11801390944050134</v>
      </c>
      <c r="H255" s="308">
        <f>IF(H$117=0,0,H$117/NFM_fec!H$117)</f>
        <v>0.11887385841380281</v>
      </c>
      <c r="I255" s="308">
        <f>IF(I$117=0,0,I$117/NFM_fec!I$117)</f>
        <v>0.1189458407042064</v>
      </c>
      <c r="J255" s="308">
        <f>IF(J$117=0,0,J$117/NFM_fec!J$117)</f>
        <v>0.1200282235838529</v>
      </c>
      <c r="K255" s="308">
        <f>IF(K$117=0,0,K$117/NFM_fec!K$117)</f>
        <v>0.11891744324518165</v>
      </c>
      <c r="L255" s="308">
        <f>IF(L$117=0,0,L$117/NFM_fec!L$117)</f>
        <v>0.11980876097328197</v>
      </c>
      <c r="M255" s="308">
        <f>IF(M$117=0,0,M$117/NFM_fec!M$117)</f>
        <v>0.11992104001120944</v>
      </c>
      <c r="N255" s="308">
        <f>IF(N$117=0,0,N$117/NFM_fec!N$117)</f>
        <v>0.12111402741298673</v>
      </c>
      <c r="O255" s="308">
        <f>IF(O$117=0,0,O$117/NFM_fec!O$117)</f>
        <v>0.12087351523329941</v>
      </c>
      <c r="P255" s="308">
        <f>IF(P$117=0,0,P$117/NFM_fec!P$117)</f>
        <v>0.12171143116634026</v>
      </c>
      <c r="Q255" s="308">
        <f>IF(Q$117=0,0,Q$117/NFM_fec!Q$117)</f>
        <v>0.12348270325445715</v>
      </c>
      <c r="R255" s="308">
        <f>IF(R$117=0,0,R$117/NFM_fec!R$117)</f>
        <v>0.12383975373872563</v>
      </c>
      <c r="S255" s="308">
        <f>IF(S$117=0,0,S$117/NFM_fec!S$117)</f>
        <v>0.12638702689325459</v>
      </c>
      <c r="T255" s="308">
        <f>IF(T$117=0,0,T$117/NFM_fec!T$117)</f>
        <v>0.12734039596893132</v>
      </c>
      <c r="U255" s="308">
        <f>IF(U$117=0,0,U$117/NFM_fec!U$117)</f>
        <v>0.12822509555950304</v>
      </c>
      <c r="V255" s="308">
        <f>IF(V$117=0,0,V$117/NFM_fec!V$117)</f>
        <v>0.12815656818774099</v>
      </c>
      <c r="W255" s="308">
        <f>IF(W$117=0,0,W$117/NFM_fec!W$117)</f>
        <v>0.12931038741258649</v>
      </c>
      <c r="DA255" s="77"/>
    </row>
    <row r="256" spans="1:105" ht="12" customHeight="1" x14ac:dyDescent="0.25">
      <c r="A256" s="202" t="s">
        <v>94</v>
      </c>
      <c r="B256" s="308">
        <f>IF(B$118=0,0,B$118/NFM_fec!B$118)</f>
        <v>0.63885948687906779</v>
      </c>
      <c r="C256" s="308">
        <f>IF(C$118=0,0,C$118/NFM_fec!C$118)</f>
        <v>0.63891765397767897</v>
      </c>
      <c r="D256" s="308">
        <f>IF(D$118=0,0,D$118/NFM_fec!D$118)</f>
        <v>0.64274138741405251</v>
      </c>
      <c r="E256" s="308">
        <f>IF(E$118=0,0,E$118/NFM_fec!E$118)</f>
        <v>0.64426911034229506</v>
      </c>
      <c r="F256" s="308">
        <f>IF(F$118=0,0,F$118/NFM_fec!F$118)</f>
        <v>0.64495620496553641</v>
      </c>
      <c r="G256" s="308">
        <f>IF(G$118=0,0,G$118/NFM_fec!G$118)</f>
        <v>0.64555066570067343</v>
      </c>
      <c r="H256" s="308">
        <f>IF(H$118=0,0,H$118/NFM_fec!H$118)</f>
        <v>0.64939452550393095</v>
      </c>
      <c r="I256" s="308">
        <f>IF(I$118=0,0,I$118/NFM_fec!I$118)</f>
        <v>0.64980676547891869</v>
      </c>
      <c r="J256" s="308">
        <f>IF(J$118=0,0,J$118/NFM_fec!J$118)</f>
        <v>0.65503153212427079</v>
      </c>
      <c r="K256" s="308">
        <f>IF(K$118=0,0,K$118/NFM_fec!K$118)</f>
        <v>0.65000878512626548</v>
      </c>
      <c r="L256" s="308">
        <f>IF(L$118=0,0,L$118/NFM_fec!L$118)</f>
        <v>0.65324320741089659</v>
      </c>
      <c r="M256" s="308">
        <f>IF(M$118=0,0,M$118/NFM_fec!M$118)</f>
        <v>0.65255937246433937</v>
      </c>
      <c r="N256" s="308">
        <f>IF(N$118=0,0,N$118/NFM_fec!N$118)</f>
        <v>0.65801165571581732</v>
      </c>
      <c r="O256" s="308">
        <f>IF(O$118=0,0,O$118/NFM_fec!O$118)</f>
        <v>0.65811961545162923</v>
      </c>
      <c r="P256" s="308">
        <f>IF(P$118=0,0,P$118/NFM_fec!P$118)</f>
        <v>0.66271505907850914</v>
      </c>
      <c r="Q256" s="308">
        <f>IF(Q$118=0,0,Q$118/NFM_fec!Q$118)</f>
        <v>0.66939068448811367</v>
      </c>
      <c r="R256" s="308">
        <f>IF(R$118=0,0,R$118/NFM_fec!R$118)</f>
        <v>0.67318180275402717</v>
      </c>
      <c r="S256" s="308">
        <f>IF(S$118=0,0,S$118/NFM_fec!S$118)</f>
        <v>0.68108974459849159</v>
      </c>
      <c r="T256" s="308">
        <f>IF(T$118=0,0,T$118/NFM_fec!T$118)</f>
        <v>0.68558335846358054</v>
      </c>
      <c r="U256" s="308">
        <f>IF(U$118=0,0,U$118/NFM_fec!U$118)</f>
        <v>0.69129365019472344</v>
      </c>
      <c r="V256" s="308">
        <f>IF(V$118=0,0,V$118/NFM_fec!V$118)</f>
        <v>0.69258895751654381</v>
      </c>
      <c r="W256" s="308">
        <f>IF(W$118=0,0,W$118/NFM_fec!W$118)</f>
        <v>0.69538342829287625</v>
      </c>
      <c r="DA256" s="77"/>
    </row>
    <row r="257" spans="1:105" ht="12" customHeight="1" x14ac:dyDescent="0.25">
      <c r="A257" s="202" t="s">
        <v>95</v>
      </c>
      <c r="B257" s="308">
        <f>IF(B$119=0,0,B$119/NFM_fec!B$119)</f>
        <v>0.44553296237214957</v>
      </c>
      <c r="C257" s="308">
        <f>IF(C$119=0,0,C$119/NFM_fec!C$119)</f>
        <v>0.44544469906715706</v>
      </c>
      <c r="D257" s="308">
        <f>IF(D$119=0,0,D$119/NFM_fec!D$119)</f>
        <v>0.44812342741740141</v>
      </c>
      <c r="E257" s="308">
        <f>IF(E$119=0,0,E$119/NFM_fec!E$119)</f>
        <v>0.44958950852511198</v>
      </c>
      <c r="F257" s="308">
        <f>IF(F$119=0,0,F$119/NFM_fec!F$119)</f>
        <v>0.45025513369769216</v>
      </c>
      <c r="G257" s="308">
        <f>IF(G$119=0,0,G$119/NFM_fec!G$119)</f>
        <v>0.45059019667269706</v>
      </c>
      <c r="H257" s="308">
        <f>IF(H$119=0,0,H$119/NFM_fec!H$119)</f>
        <v>0.45388448373505397</v>
      </c>
      <c r="I257" s="308">
        <f>IF(I$119=0,0,I$119/NFM_fec!I$119)</f>
        <v>0.45413925020601759</v>
      </c>
      <c r="J257" s="308">
        <f>IF(J$119=0,0,J$119/NFM_fec!J$119)</f>
        <v>0.45827182471630185</v>
      </c>
      <c r="K257" s="308">
        <f>IF(K$119=0,0,K$119/NFM_fec!K$119)</f>
        <v>0.45403082774523285</v>
      </c>
      <c r="L257" s="308">
        <f>IF(L$119=0,0,L$119/NFM_fec!L$119)</f>
        <v>0.45743390903280334</v>
      </c>
      <c r="M257" s="308">
        <f>IF(M$119=0,0,M$119/NFM_fec!M$119)</f>
        <v>0.45800320839632885</v>
      </c>
      <c r="N257" s="308">
        <f>IF(N$119=0,0,N$119/NFM_fec!N$119)</f>
        <v>0.4624174605276446</v>
      </c>
      <c r="O257" s="308">
        <f>IF(O$119=0,0,O$119/NFM_fec!O$119)</f>
        <v>0.4615723496409288</v>
      </c>
      <c r="P257" s="308">
        <f>IF(P$119=0,0,P$119/NFM_fec!P$119)</f>
        <v>0.46469836830056055</v>
      </c>
      <c r="Q257" s="308">
        <f>IF(Q$119=0,0,Q$119/NFM_fec!Q$119)</f>
        <v>0.47152265693126916</v>
      </c>
      <c r="R257" s="308">
        <f>IF(R$119=0,0,R$119/NFM_fec!R$119)</f>
        <v>0.47282437599866317</v>
      </c>
      <c r="S257" s="308">
        <f>IF(S$119=0,0,S$119/NFM_fec!S$119)</f>
        <v>0.48261272634791202</v>
      </c>
      <c r="T257" s="308">
        <f>IF(T$119=0,0,T$119/NFM_fec!T$119)</f>
        <v>0.48627137072624005</v>
      </c>
      <c r="U257" s="308">
        <f>IF(U$119=0,0,U$119/NFM_fec!U$119)</f>
        <v>0.48972131215150344</v>
      </c>
      <c r="V257" s="308">
        <f>IF(V$119=0,0,V$119/NFM_fec!V$119)</f>
        <v>0.48930611983726841</v>
      </c>
      <c r="W257" s="308">
        <f>IF(W$119=0,0,W$119/NFM_fec!W$119)</f>
        <v>0.49403830808893701</v>
      </c>
      <c r="DA257" s="77"/>
    </row>
    <row r="258" spans="1:105" ht="12" customHeight="1" x14ac:dyDescent="0.25">
      <c r="A258" s="56" t="s">
        <v>96</v>
      </c>
      <c r="B258" s="309">
        <f>IF(B$120=0,0,B$120/NFM_fec!B$120)</f>
        <v>0.7378067785646637</v>
      </c>
      <c r="C258" s="309">
        <f>IF(C$120=0,0,C$120/NFM_fec!C$120)</f>
        <v>0.73843918958670718</v>
      </c>
      <c r="D258" s="309">
        <f>IF(D$120=0,0,D$120/NFM_fec!D$120)</f>
        <v>0.74370044521245249</v>
      </c>
      <c r="E258" s="309">
        <f>IF(E$120=0,0,E$120/NFM_fec!E$120)</f>
        <v>0.74782591812628907</v>
      </c>
      <c r="F258" s="309">
        <f>IF(F$120=0,0,F$120/NFM_fec!F$120)</f>
        <v>0.75025799982676955</v>
      </c>
      <c r="G258" s="309">
        <f>IF(G$120=0,0,G$120/NFM_fec!G$120)</f>
        <v>0.75138809616340563</v>
      </c>
      <c r="H258" s="309">
        <f>IF(H$120=0,0,H$120/NFM_fec!H$120)</f>
        <v>0.75909589556414847</v>
      </c>
      <c r="I258" s="309">
        <f>IF(I$120=0,0,I$120/NFM_fec!I$120)</f>
        <v>0.75886574407998153</v>
      </c>
      <c r="J258" s="309">
        <f>IF(J$120=0,0,J$120/NFM_fec!J$120)</f>
        <v>0.76359518878515675</v>
      </c>
      <c r="K258" s="309">
        <f>IF(K$120=0,0,K$120/NFM_fec!K$120)</f>
        <v>0.74802295741912284</v>
      </c>
      <c r="L258" s="309">
        <f>IF(L$120=0,0,L$120/NFM_fec!L$120)</f>
        <v>0.7570072524205903</v>
      </c>
      <c r="M258" s="309">
        <f>IF(M$120=0,0,M$120/NFM_fec!M$120)</f>
        <v>0.76298847658695645</v>
      </c>
      <c r="N258" s="309">
        <f>IF(N$120=0,0,N$120/NFM_fec!N$120)</f>
        <v>0.77158105603065719</v>
      </c>
      <c r="O258" s="309">
        <f>IF(O$120=0,0,O$120/NFM_fec!O$120)</f>
        <v>0.76938193391185128</v>
      </c>
      <c r="P258" s="309">
        <f>IF(P$120=0,0,P$120/NFM_fec!P$120)</f>
        <v>0.82347710179956379</v>
      </c>
      <c r="Q258" s="309">
        <f>IF(Q$120=0,0,Q$120/NFM_fec!Q$120)</f>
        <v>0.84335791203696153</v>
      </c>
      <c r="R258" s="309">
        <f>IF(R$120=0,0,R$120/NFM_fec!R$120)</f>
        <v>0.85126967617665161</v>
      </c>
      <c r="S258" s="309">
        <f>IF(S$120=0,0,S$120/NFM_fec!S$120)</f>
        <v>0.86710233407457027</v>
      </c>
      <c r="T258" s="309">
        <f>IF(T$120=0,0,T$120/NFM_fec!T$120)</f>
        <v>0.88490626915495407</v>
      </c>
      <c r="U258" s="309">
        <f>IF(U$120=0,0,U$120/NFM_fec!U$120)</f>
        <v>0.89891919115564634</v>
      </c>
      <c r="V258" s="309">
        <f>IF(V$120=0,0,V$120/NFM_fec!V$120)</f>
        <v>0.90510760939033219</v>
      </c>
      <c r="W258" s="309">
        <f>IF(W$120=0,0,W$120/NFM_fec!W$120)</f>
        <v>0.90966153155660512</v>
      </c>
      <c r="DA258" s="78"/>
    </row>
    <row r="259" spans="1:105" ht="12" customHeight="1" x14ac:dyDescent="0.25">
      <c r="A259" s="203" t="s">
        <v>604</v>
      </c>
      <c r="B259" s="310">
        <f>IF(B$126=0,0,B$126/NFM_fec!B$126)</f>
        <v>0.33359061013623814</v>
      </c>
      <c r="C259" s="310">
        <f>IF(C$126=0,0,C$126/NFM_fec!C$126)</f>
        <v>0.33515439428084787</v>
      </c>
      <c r="D259" s="310">
        <f>IF(D$126=0,0,D$126/NFM_fec!D$126)</f>
        <v>0.33734718169957217</v>
      </c>
      <c r="E259" s="310">
        <f>IF(E$126=0,0,E$126/NFM_fec!E$126)</f>
        <v>0.34194646660464922</v>
      </c>
      <c r="F259" s="310">
        <f>IF(F$126=0,0,F$126/NFM_fec!F$126)</f>
        <v>0.34400120484379099</v>
      </c>
      <c r="G259" s="310">
        <f>IF(G$126=0,0,G$126/NFM_fec!G$126)</f>
        <v>0.34354886158653564</v>
      </c>
      <c r="H259" s="310">
        <f>IF(H$126=0,0,H$126/NFM_fec!H$126)</f>
        <v>0.34944682882558215</v>
      </c>
      <c r="I259" s="310">
        <f>IF(I$126=0,0,I$126/NFM_fec!I$126)</f>
        <v>0.34849963362055875</v>
      </c>
      <c r="J259" s="310">
        <f>IF(J$126=0,0,J$126/NFM_fec!J$126)</f>
        <v>0.35176364504876495</v>
      </c>
      <c r="K259" s="310">
        <f>IF(K$126=0,0,K$126/NFM_fec!K$126)</f>
        <v>0.3485524385170306</v>
      </c>
      <c r="L259" s="310">
        <f>IF(L$126=0,0,L$126/NFM_fec!L$126)</f>
        <v>0.35243507233640742</v>
      </c>
      <c r="M259" s="310">
        <f>IF(M$126=0,0,M$126/NFM_fec!M$126)</f>
        <v>0.3545266005706269</v>
      </c>
      <c r="N259" s="310">
        <f>IF(N$126=0,0,N$126/NFM_fec!N$126)</f>
        <v>0.3597411431352675</v>
      </c>
      <c r="O259" s="310">
        <f>IF(O$126=0,0,O$126/NFM_fec!O$126)</f>
        <v>0.35878213784031698</v>
      </c>
      <c r="P259" s="310">
        <f>IF(P$126=0,0,P$126/NFM_fec!P$126)</f>
        <v>0.36305881237090099</v>
      </c>
      <c r="Q259" s="310">
        <f>IF(Q$126=0,0,Q$126/NFM_fec!Q$126)</f>
        <v>0.36812362101485896</v>
      </c>
      <c r="R259" s="310">
        <f>IF(R$126=0,0,R$126/NFM_fec!R$126)</f>
        <v>0.3670266148743247</v>
      </c>
      <c r="S259" s="310">
        <f>IF(S$126=0,0,S$126/NFM_fec!S$126)</f>
        <v>0.37599814053283936</v>
      </c>
      <c r="T259" s="310">
        <f>IF(T$126=0,0,T$126/NFM_fec!T$126)</f>
        <v>0.37582495751695699</v>
      </c>
      <c r="U259" s="310">
        <f>IF(U$126=0,0,U$126/NFM_fec!U$126)</f>
        <v>0.37756617521021518</v>
      </c>
      <c r="V259" s="310">
        <f>IF(V$126=0,0,V$126/NFM_fec!V$126)</f>
        <v>0.37877066790903924</v>
      </c>
      <c r="W259" s="310">
        <f>IF(W$126=0,0,W$126/NFM_fec!W$126)</f>
        <v>0.38076991959472756</v>
      </c>
      <c r="DA259" s="79"/>
    </row>
    <row r="260" spans="1:105" ht="12" customHeight="1" x14ac:dyDescent="0.25">
      <c r="A260" s="203" t="s">
        <v>615</v>
      </c>
      <c r="B260" s="310">
        <f>IF(B$134=0,0,B$134/NFM_fec!B$134)</f>
        <v>0.45787910618939248</v>
      </c>
      <c r="C260" s="310">
        <f>IF(C$134=0,0,C$134/NFM_fec!C$134)</f>
        <v>0.45984704479318012</v>
      </c>
      <c r="D260" s="310">
        <f>IF(D$134=0,0,D$134/NFM_fec!D$134)</f>
        <v>0.46400026183704801</v>
      </c>
      <c r="E260" s="310">
        <f>IF(E$134=0,0,E$134/NFM_fec!E$134)</f>
        <v>0.46766293974278711</v>
      </c>
      <c r="F260" s="310">
        <f>IF(F$134=0,0,F$134/NFM_fec!F$134)</f>
        <v>0.46891267478443666</v>
      </c>
      <c r="G260" s="310">
        <f>IF(G$134=0,0,G$134/NFM_fec!G$134)</f>
        <v>0.46977209287596206</v>
      </c>
      <c r="H260" s="310">
        <f>IF(H$134=0,0,H$134/NFM_fec!H$134)</f>
        <v>0.47426639500887052</v>
      </c>
      <c r="I260" s="310">
        <f>IF(I$134=0,0,I$134/NFM_fec!I$134)</f>
        <v>0.47518874866597122</v>
      </c>
      <c r="J260" s="310">
        <f>IF(J$134=0,0,J$134/NFM_fec!J$134)</f>
        <v>0.47857802158927309</v>
      </c>
      <c r="K260" s="310">
        <f>IF(K$134=0,0,K$134/NFM_fec!K$134)</f>
        <v>0.47062461784597315</v>
      </c>
      <c r="L260" s="310">
        <f>IF(L$134=0,0,L$134/NFM_fec!L$134)</f>
        <v>0.47593498841442256</v>
      </c>
      <c r="M260" s="310">
        <f>IF(M$134=0,0,M$134/NFM_fec!M$134)</f>
        <v>0.47939321268721685</v>
      </c>
      <c r="N260" s="310">
        <f>IF(N$134=0,0,N$134/NFM_fec!N$134)</f>
        <v>0.48656478138842096</v>
      </c>
      <c r="O260" s="310">
        <f>IF(O$134=0,0,O$134/NFM_fec!O$134)</f>
        <v>0.48444679646607636</v>
      </c>
      <c r="P260" s="310">
        <f>IF(P$134=0,0,P$134/NFM_fec!P$134)</f>
        <v>0.48945843904043274</v>
      </c>
      <c r="Q260" s="310">
        <f>IF(Q$134=0,0,Q$134/NFM_fec!Q$134)</f>
        <v>0.49622452280738027</v>
      </c>
      <c r="R260" s="310">
        <f>IF(R$134=0,0,R$134/NFM_fec!R$134)</f>
        <v>0.4952829626724467</v>
      </c>
      <c r="S260" s="310">
        <f>IF(S$134=0,0,S$134/NFM_fec!S$134)</f>
        <v>0.50505732377581047</v>
      </c>
      <c r="T260" s="310">
        <f>IF(T$134=0,0,T$134/NFM_fec!T$134)</f>
        <v>0.50640391566040133</v>
      </c>
      <c r="U260" s="310">
        <f>IF(U$134=0,0,U$134/NFM_fec!U$134)</f>
        <v>0.50927162947196669</v>
      </c>
      <c r="V260" s="310">
        <f>IF(V$134=0,0,V$134/NFM_fec!V$134)</f>
        <v>0.5102734270085777</v>
      </c>
      <c r="W260" s="310">
        <f>IF(W$134=0,0,W$134/NFM_fec!W$134)</f>
        <v>0.51256808309522972</v>
      </c>
      <c r="DA260" s="79"/>
    </row>
    <row r="261" spans="1:105" ht="12" customHeight="1" x14ac:dyDescent="0.25">
      <c r="A261" s="41" t="s">
        <v>625</v>
      </c>
      <c r="B261" s="311">
        <f>IF(B$141=0,0,B$141/NFM_fec!B$141)</f>
        <v>0.50382492157757164</v>
      </c>
      <c r="C261" s="311">
        <f>IF(C$141=0,0,C$141/NFM_fec!C$141)</f>
        <v>0.50368878770211345</v>
      </c>
      <c r="D261" s="311">
        <f>IF(D$141=0,0,D$141/NFM_fec!D$141)</f>
        <v>0.50538536044018989</v>
      </c>
      <c r="E261" s="311">
        <f>IF(E$141=0,0,E$141/NFM_fec!E$141)</f>
        <v>0.50808743828496739</v>
      </c>
      <c r="F261" s="311">
        <f>IF(F$141=0,0,F$141/NFM_fec!F$141)</f>
        <v>0.51148989615520446</v>
      </c>
      <c r="G261" s="311">
        <f>IF(G$141=0,0,G$141/NFM_fec!G$141)</f>
        <v>0.50898233659753267</v>
      </c>
      <c r="H261" s="311">
        <f>IF(H$141=0,0,H$141/NFM_fec!H$141)</f>
        <v>0.51958162735095859</v>
      </c>
      <c r="I261" s="311">
        <f>IF(I$141=0,0,I$141/NFM_fec!I$141)</f>
        <v>0.52404882664651031</v>
      </c>
      <c r="J261" s="311">
        <f>IF(J$141=0,0,J$141/NFM_fec!J$141)</f>
        <v>0.52530112644353633</v>
      </c>
      <c r="K261" s="311">
        <f>IF(K$141=0,0,K$141/NFM_fec!K$141)</f>
        <v>0.52089123343320054</v>
      </c>
      <c r="L261" s="311">
        <f>IF(L$141=0,0,L$141/NFM_fec!L$141)</f>
        <v>0.53090727798425053</v>
      </c>
      <c r="M261" s="311">
        <f>IF(M$141=0,0,M$141/NFM_fec!M$141)</f>
        <v>0.531488334977685</v>
      </c>
      <c r="N261" s="311">
        <f>IF(N$141=0,0,N$141/NFM_fec!N$141)</f>
        <v>0.53837205171443514</v>
      </c>
      <c r="O261" s="311">
        <f>IF(O$141=0,0,O$141/NFM_fec!O$141)</f>
        <v>0.53714888178619302</v>
      </c>
      <c r="P261" s="311">
        <f>IF(P$141=0,0,P$141/NFM_fec!P$141)</f>
        <v>0.54248170247473904</v>
      </c>
      <c r="Q261" s="311">
        <f>IF(Q$141=0,0,Q$141/NFM_fec!Q$141)</f>
        <v>0.54896969738689139</v>
      </c>
      <c r="R261" s="311">
        <f>IF(R$141=0,0,R$141/NFM_fec!R$141)</f>
        <v>0.549019962016567</v>
      </c>
      <c r="S261" s="311">
        <f>IF(S$141=0,0,S$141/NFM_fec!S$141)</f>
        <v>0.56200366482362485</v>
      </c>
      <c r="T261" s="311">
        <f>IF(T$141=0,0,T$141/NFM_fec!T$141)</f>
        <v>0.56492604784609612</v>
      </c>
      <c r="U261" s="311">
        <f>IF(U$141=0,0,U$141/NFM_fec!U$141)</f>
        <v>0.56834267891325796</v>
      </c>
      <c r="V261" s="311">
        <f>IF(V$141=0,0,V$141/NFM_fec!V$141)</f>
        <v>0.56672397657148066</v>
      </c>
      <c r="W261" s="311">
        <f>IF(W$141=0,0,W$141/NFM_fec!W$141)</f>
        <v>0.57213989136685317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CO2 emissions"</f>
        <v>EU27: Non-ferrous metals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58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344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4844.4856110727706</v>
      </c>
      <c r="C5" s="225">
        <v>4302.4248903074522</v>
      </c>
      <c r="D5" s="225">
        <v>4896.2194264571499</v>
      </c>
      <c r="E5" s="225">
        <v>5005.1438499904152</v>
      </c>
      <c r="F5" s="225">
        <v>5291.4924224040224</v>
      </c>
      <c r="G5" s="225">
        <v>5106.9963493495379</v>
      </c>
      <c r="H5" s="225">
        <v>5320.1863020163964</v>
      </c>
      <c r="I5" s="225">
        <v>4551.3567069075816</v>
      </c>
      <c r="J5" s="225">
        <v>4398.49804207956</v>
      </c>
      <c r="K5" s="225">
        <v>3317.641390550898</v>
      </c>
      <c r="L5" s="225">
        <v>4031.380169554262</v>
      </c>
      <c r="M5" s="225">
        <v>4201.0137186628644</v>
      </c>
      <c r="N5" s="225">
        <v>3526.8584755607212</v>
      </c>
      <c r="O5" s="225">
        <v>3723.1896440866162</v>
      </c>
      <c r="P5" s="225">
        <v>3466.984829350105</v>
      </c>
      <c r="Q5" s="225">
        <v>3669.4226698111679</v>
      </c>
      <c r="R5" s="225">
        <v>3731.3061943327589</v>
      </c>
      <c r="S5" s="225">
        <v>3400.0794958910892</v>
      </c>
      <c r="T5" s="225">
        <v>3733.0989753994199</v>
      </c>
      <c r="U5" s="225">
        <v>3735.5048539923132</v>
      </c>
      <c r="V5" s="225">
        <v>3648.0870124094431</v>
      </c>
      <c r="W5" s="225">
        <v>3848.9191349567909</v>
      </c>
      <c r="DA5" s="89" t="s">
        <v>791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792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793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794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795</v>
      </c>
    </row>
    <row r="10" spans="1:105" ht="12" customHeight="1" x14ac:dyDescent="0.25">
      <c r="A10" s="56" t="s">
        <v>96</v>
      </c>
      <c r="B10" s="262">
        <v>4.0280762835783106</v>
      </c>
      <c r="C10" s="262">
        <v>3.563784793688598</v>
      </c>
      <c r="D10" s="262">
        <v>4.5331347555511874</v>
      </c>
      <c r="E10" s="262">
        <v>4.5780643405116912</v>
      </c>
      <c r="F10" s="262">
        <v>4.8169340734265287</v>
      </c>
      <c r="G10" s="262">
        <v>4.1800749247668172</v>
      </c>
      <c r="H10" s="262">
        <v>6.576930474130231</v>
      </c>
      <c r="I10" s="262">
        <v>5.1638440558518282</v>
      </c>
      <c r="J10" s="262">
        <v>5.1221729480191396</v>
      </c>
      <c r="K10" s="262">
        <v>4.0207733545407782</v>
      </c>
      <c r="L10" s="262">
        <v>5.0278935005659484</v>
      </c>
      <c r="M10" s="262">
        <v>5.268057498717738</v>
      </c>
      <c r="N10" s="262">
        <v>4.4675429249943779</v>
      </c>
      <c r="O10" s="262">
        <v>5.2007138837771567</v>
      </c>
      <c r="P10" s="262">
        <v>4.7394907723585531</v>
      </c>
      <c r="Q10" s="262">
        <v>4.8006150809402559</v>
      </c>
      <c r="R10" s="262">
        <v>4.8663275968094393</v>
      </c>
      <c r="S10" s="262">
        <v>4.3662082485187446</v>
      </c>
      <c r="T10" s="262">
        <v>4.893549430625491</v>
      </c>
      <c r="U10" s="262">
        <v>4.9354569039474283</v>
      </c>
      <c r="V10" s="262">
        <v>4.895095786164247</v>
      </c>
      <c r="W10" s="262">
        <v>5.2824169603931459</v>
      </c>
      <c r="DA10" s="68" t="s">
        <v>796</v>
      </c>
    </row>
    <row r="11" spans="1:105" ht="12" customHeight="1" x14ac:dyDescent="0.25">
      <c r="A11" s="37" t="s">
        <v>160</v>
      </c>
      <c r="B11" s="228">
        <v>0.65854548554574144</v>
      </c>
      <c r="C11" s="228">
        <v>0.50005345378343213</v>
      </c>
      <c r="D11" s="228">
        <v>0.51316089738102821</v>
      </c>
      <c r="E11" s="228">
        <v>0.58342328240117791</v>
      </c>
      <c r="F11" s="228">
        <v>0.35457014723749558</v>
      </c>
      <c r="G11" s="228">
        <v>0.30529737197758677</v>
      </c>
      <c r="H11" s="228">
        <v>0.20762493712789401</v>
      </c>
      <c r="I11" s="228">
        <v>0.26650616096790247</v>
      </c>
      <c r="J11" s="228">
        <v>0.26437012966929507</v>
      </c>
      <c r="K11" s="228">
        <v>0.2452747728199865</v>
      </c>
      <c r="L11" s="228">
        <v>0.26584033435354121</v>
      </c>
      <c r="M11" s="228">
        <v>0.21912795545513039</v>
      </c>
      <c r="N11" s="228">
        <v>0.15587466705335609</v>
      </c>
      <c r="O11" s="228">
        <v>0.1570086708917412</v>
      </c>
      <c r="P11" s="228">
        <v>7.8342258084160038E-2</v>
      </c>
      <c r="Q11" s="228">
        <v>6.1121649904631731E-2</v>
      </c>
      <c r="R11" s="228">
        <v>6.624052925018574E-2</v>
      </c>
      <c r="S11" s="228">
        <v>6.4134031680670736E-2</v>
      </c>
      <c r="T11" s="228">
        <v>6.865041182697143E-2</v>
      </c>
      <c r="U11" s="228">
        <v>5.8539750723827347E-2</v>
      </c>
      <c r="V11" s="228">
        <v>7.9401931724423253E-2</v>
      </c>
      <c r="W11" s="228">
        <v>5.486741495002171E-2</v>
      </c>
      <c r="DA11" s="69" t="s">
        <v>797</v>
      </c>
    </row>
    <row r="12" spans="1:105" ht="12" customHeight="1" x14ac:dyDescent="0.25">
      <c r="A12" s="37" t="s">
        <v>162</v>
      </c>
      <c r="B12" s="228">
        <v>3.3695307980325699</v>
      </c>
      <c r="C12" s="228">
        <v>3.063731339905166</v>
      </c>
      <c r="D12" s="228">
        <v>4.0199738581701583</v>
      </c>
      <c r="E12" s="228">
        <v>3.994641058110513</v>
      </c>
      <c r="F12" s="228">
        <v>4.4623639261890329</v>
      </c>
      <c r="G12" s="228">
        <v>3.8747775527892312</v>
      </c>
      <c r="H12" s="228">
        <v>6.3693055370023366</v>
      </c>
      <c r="I12" s="228">
        <v>4.8973378948839246</v>
      </c>
      <c r="J12" s="228">
        <v>4.8578028183498452</v>
      </c>
      <c r="K12" s="228">
        <v>3.7754985817207909</v>
      </c>
      <c r="L12" s="228">
        <v>4.7620531662124073</v>
      </c>
      <c r="M12" s="228">
        <v>5.0489295432626076</v>
      </c>
      <c r="N12" s="228">
        <v>4.3116682579410206</v>
      </c>
      <c r="O12" s="228">
        <v>5.0437052128854152</v>
      </c>
      <c r="P12" s="228">
        <v>4.6611485142743927</v>
      </c>
      <c r="Q12" s="228">
        <v>4.7394934310356236</v>
      </c>
      <c r="R12" s="228">
        <v>4.8000870675592537</v>
      </c>
      <c r="S12" s="228">
        <v>4.3020742168380739</v>
      </c>
      <c r="T12" s="228">
        <v>4.8248990187985186</v>
      </c>
      <c r="U12" s="228">
        <v>4.8769171532236006</v>
      </c>
      <c r="V12" s="228">
        <v>4.8156938544398233</v>
      </c>
      <c r="W12" s="228">
        <v>5.2275495454431242</v>
      </c>
      <c r="DA12" s="69" t="s">
        <v>798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799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800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801</v>
      </c>
    </row>
    <row r="16" spans="1:105" ht="12" customHeight="1" x14ac:dyDescent="0.25">
      <c r="A16" s="57" t="s">
        <v>487</v>
      </c>
      <c r="B16" s="296">
        <v>3441.6500620624929</v>
      </c>
      <c r="C16" s="296">
        <v>3043.707731823833</v>
      </c>
      <c r="D16" s="296">
        <v>3494.0422014983428</v>
      </c>
      <c r="E16" s="296">
        <v>3622.5906061595119</v>
      </c>
      <c r="F16" s="296">
        <v>3853.1274292965272</v>
      </c>
      <c r="G16" s="296">
        <v>3806.8238301893998</v>
      </c>
      <c r="H16" s="296">
        <v>3806.3761814075451</v>
      </c>
      <c r="I16" s="296">
        <v>3353.41303108889</v>
      </c>
      <c r="J16" s="296">
        <v>3249.1785065364038</v>
      </c>
      <c r="K16" s="296">
        <v>2456.2304694727509</v>
      </c>
      <c r="L16" s="296">
        <v>2966.3340445560111</v>
      </c>
      <c r="M16" s="296">
        <v>3154.264927414757</v>
      </c>
      <c r="N16" s="296">
        <v>2701.7596109847218</v>
      </c>
      <c r="O16" s="296">
        <v>2772.7082286401842</v>
      </c>
      <c r="P16" s="296">
        <v>2607.675678634801</v>
      </c>
      <c r="Q16" s="296">
        <v>2803.4320636602938</v>
      </c>
      <c r="R16" s="296">
        <v>2832.6837035552071</v>
      </c>
      <c r="S16" s="296">
        <v>2578.7285925181618</v>
      </c>
      <c r="T16" s="296">
        <v>2767.4991027862388</v>
      </c>
      <c r="U16" s="296">
        <v>2720.9917907121439</v>
      </c>
      <c r="V16" s="296">
        <v>2663.5872960634688</v>
      </c>
      <c r="W16" s="296">
        <v>2764.857473507243</v>
      </c>
      <c r="DA16" s="70" t="s">
        <v>802</v>
      </c>
    </row>
    <row r="17" spans="1:105" ht="12" customHeight="1" x14ac:dyDescent="0.25">
      <c r="A17" s="46" t="s">
        <v>30</v>
      </c>
      <c r="B17" s="231">
        <v>742.69586605276334</v>
      </c>
      <c r="C17" s="231">
        <v>635.19135311900493</v>
      </c>
      <c r="D17" s="231">
        <v>689.82597045765658</v>
      </c>
      <c r="E17" s="231">
        <v>631.18244751483883</v>
      </c>
      <c r="F17" s="231">
        <v>576.29922761741955</v>
      </c>
      <c r="G17" s="231">
        <v>959.15477289377657</v>
      </c>
      <c r="H17" s="231">
        <v>826.36848626634719</v>
      </c>
      <c r="I17" s="231">
        <v>752.49654470937469</v>
      </c>
      <c r="J17" s="231">
        <v>525.89782238246369</v>
      </c>
      <c r="K17" s="231">
        <v>370.50024889261101</v>
      </c>
      <c r="L17" s="231">
        <v>588.89147442331591</v>
      </c>
      <c r="M17" s="231">
        <v>713.86071548840562</v>
      </c>
      <c r="N17" s="231">
        <v>714.77233448238985</v>
      </c>
      <c r="O17" s="231">
        <v>641.48822720162002</v>
      </c>
      <c r="P17" s="231">
        <v>580.8414558511746</v>
      </c>
      <c r="Q17" s="231">
        <v>668.49152672686205</v>
      </c>
      <c r="R17" s="231">
        <v>649.43395091479806</v>
      </c>
      <c r="S17" s="231">
        <v>273.22468123903758</v>
      </c>
      <c r="T17" s="231">
        <v>257.80935214967491</v>
      </c>
      <c r="U17" s="231">
        <v>227.84479649759061</v>
      </c>
      <c r="V17" s="231">
        <v>214.00891973487981</v>
      </c>
      <c r="W17" s="231">
        <v>247.72177432076299</v>
      </c>
      <c r="DA17" s="73" t="s">
        <v>803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804</v>
      </c>
    </row>
    <row r="19" spans="1:105" ht="12" customHeight="1" x14ac:dyDescent="0.25">
      <c r="A19" s="46" t="s">
        <v>33</v>
      </c>
      <c r="B19" s="231">
        <v>135.6437168562729</v>
      </c>
      <c r="C19" s="231">
        <v>83.190827504395202</v>
      </c>
      <c r="D19" s="231">
        <v>89.38629996942565</v>
      </c>
      <c r="E19" s="231">
        <v>85.427457378169294</v>
      </c>
      <c r="F19" s="231">
        <v>83.432774652658367</v>
      </c>
      <c r="G19" s="231">
        <v>85.357635197563198</v>
      </c>
      <c r="H19" s="231">
        <v>84.742553347007544</v>
      </c>
      <c r="I19" s="231">
        <v>85.847073196999489</v>
      </c>
      <c r="J19" s="231">
        <v>78.435360573418166</v>
      </c>
      <c r="K19" s="231">
        <v>66.721027145106689</v>
      </c>
      <c r="L19" s="231">
        <v>58.064056141517788</v>
      </c>
      <c r="M19" s="231">
        <v>41.843240701515143</v>
      </c>
      <c r="N19" s="231">
        <v>30.913230264456089</v>
      </c>
      <c r="O19" s="231">
        <v>21.880247085637588</v>
      </c>
      <c r="P19" s="231">
        <v>28.311630934249489</v>
      </c>
      <c r="Q19" s="231">
        <v>22.671037208123369</v>
      </c>
      <c r="R19" s="231">
        <v>24.38575769991721</v>
      </c>
      <c r="S19" s="231">
        <v>30.034903677024008</v>
      </c>
      <c r="T19" s="231">
        <v>28.735460916364161</v>
      </c>
      <c r="U19" s="231">
        <v>30.352870839124691</v>
      </c>
      <c r="V19" s="231">
        <v>24.23937518042743</v>
      </c>
      <c r="W19" s="231">
        <v>20.959553650807869</v>
      </c>
      <c r="DA19" s="73" t="s">
        <v>805</v>
      </c>
    </row>
    <row r="20" spans="1:105" ht="12" customHeight="1" x14ac:dyDescent="0.25">
      <c r="A20" s="46" t="s">
        <v>160</v>
      </c>
      <c r="B20" s="231">
        <v>122.318185912074</v>
      </c>
      <c r="C20" s="231">
        <v>111.30001377678489</v>
      </c>
      <c r="D20" s="231">
        <v>98.457758095297606</v>
      </c>
      <c r="E20" s="231">
        <v>119.07757889088759</v>
      </c>
      <c r="F20" s="231">
        <v>109.10255565993729</v>
      </c>
      <c r="G20" s="231">
        <v>106.77265406319189</v>
      </c>
      <c r="H20" s="231">
        <v>89.961734653026369</v>
      </c>
      <c r="I20" s="231">
        <v>168.362118629772</v>
      </c>
      <c r="J20" s="231">
        <v>177.76853672378721</v>
      </c>
      <c r="K20" s="231">
        <v>131.7148220729529</v>
      </c>
      <c r="L20" s="231">
        <v>116.44950766593659</v>
      </c>
      <c r="M20" s="231">
        <v>135.64696254549349</v>
      </c>
      <c r="N20" s="231">
        <v>143.24477803254109</v>
      </c>
      <c r="O20" s="231">
        <v>108.8693709674275</v>
      </c>
      <c r="P20" s="231">
        <v>52.434816601500543</v>
      </c>
      <c r="Q20" s="231">
        <v>50.056107134421147</v>
      </c>
      <c r="R20" s="231">
        <v>52.021273529524287</v>
      </c>
      <c r="S20" s="231">
        <v>52.075923560012569</v>
      </c>
      <c r="T20" s="231">
        <v>55.641555269569722</v>
      </c>
      <c r="U20" s="231">
        <v>50.510091268163507</v>
      </c>
      <c r="V20" s="231">
        <v>50.986454220462903</v>
      </c>
      <c r="W20" s="231">
        <v>48.121773210672821</v>
      </c>
      <c r="DA20" s="73" t="s">
        <v>806</v>
      </c>
    </row>
    <row r="21" spans="1:105" ht="12" customHeight="1" x14ac:dyDescent="0.25">
      <c r="A21" s="46" t="s">
        <v>70</v>
      </c>
      <c r="B21" s="231">
        <v>1189.938212091387</v>
      </c>
      <c r="C21" s="231">
        <v>1036.983391841268</v>
      </c>
      <c r="D21" s="231">
        <v>1086.059088758996</v>
      </c>
      <c r="E21" s="231">
        <v>1082.858300182842</v>
      </c>
      <c r="F21" s="231">
        <v>1102.170790390996</v>
      </c>
      <c r="G21" s="231">
        <v>1063.143135711133</v>
      </c>
      <c r="H21" s="231">
        <v>1127.1576153789119</v>
      </c>
      <c r="I21" s="231">
        <v>798.1880553822557</v>
      </c>
      <c r="J21" s="231">
        <v>742.67140070850087</v>
      </c>
      <c r="K21" s="231">
        <v>507.2738324154974</v>
      </c>
      <c r="L21" s="231">
        <v>602.85998071325082</v>
      </c>
      <c r="M21" s="231">
        <v>415.31042611341041</v>
      </c>
      <c r="N21" s="231">
        <v>220.07405023030501</v>
      </c>
      <c r="O21" s="231">
        <v>240.32859211327121</v>
      </c>
      <c r="P21" s="231">
        <v>185.88510369892339</v>
      </c>
      <c r="Q21" s="231">
        <v>100.30283770371921</v>
      </c>
      <c r="R21" s="231">
        <v>90.980870961235283</v>
      </c>
      <c r="S21" s="231">
        <v>103.2549644007583</v>
      </c>
      <c r="T21" s="231">
        <v>80.58353801496105</v>
      </c>
      <c r="U21" s="231">
        <v>84.820979679004694</v>
      </c>
      <c r="V21" s="231">
        <v>62.502630046408427</v>
      </c>
      <c r="W21" s="231">
        <v>68.982088225398925</v>
      </c>
      <c r="DA21" s="73" t="s">
        <v>807</v>
      </c>
    </row>
    <row r="22" spans="1:105" ht="12" customHeight="1" x14ac:dyDescent="0.25">
      <c r="A22" s="46" t="s">
        <v>34</v>
      </c>
      <c r="B22" s="231">
        <v>84.033156133315913</v>
      </c>
      <c r="C22" s="231">
        <v>86.572853391665802</v>
      </c>
      <c r="D22" s="231">
        <v>86.973145232068248</v>
      </c>
      <c r="E22" s="231">
        <v>281.34979167178261</v>
      </c>
      <c r="F22" s="231">
        <v>318.40969508033407</v>
      </c>
      <c r="G22" s="231">
        <v>262.81620446977792</v>
      </c>
      <c r="H22" s="231">
        <v>32.580143207304452</v>
      </c>
      <c r="I22" s="231">
        <v>29.868794669632841</v>
      </c>
      <c r="J22" s="231">
        <v>225.24976204424109</v>
      </c>
      <c r="K22" s="231">
        <v>168.46102581330251</v>
      </c>
      <c r="L22" s="231">
        <v>111.7677854134341</v>
      </c>
      <c r="M22" s="231">
        <v>120.3576472602919</v>
      </c>
      <c r="N22" s="231">
        <v>34.561302272914091</v>
      </c>
      <c r="O22" s="231">
        <v>27.070055798203281</v>
      </c>
      <c r="P22" s="231">
        <v>28.197881576002221</v>
      </c>
      <c r="Q22" s="231">
        <v>86.133407745432166</v>
      </c>
      <c r="R22" s="231">
        <v>85.90509795160736</v>
      </c>
      <c r="S22" s="231">
        <v>56.123600301409411</v>
      </c>
      <c r="T22" s="231">
        <v>26.594222293712779</v>
      </c>
      <c r="U22" s="231">
        <v>23.099419637152689</v>
      </c>
      <c r="V22" s="231">
        <v>136.1629961852766</v>
      </c>
      <c r="W22" s="231">
        <v>30.18377650848381</v>
      </c>
      <c r="DA22" s="73" t="s">
        <v>808</v>
      </c>
    </row>
    <row r="23" spans="1:105" ht="12" customHeight="1" x14ac:dyDescent="0.25">
      <c r="A23" s="46" t="s">
        <v>162</v>
      </c>
      <c r="B23" s="231">
        <v>1155.7170152775871</v>
      </c>
      <c r="C23" s="231">
        <v>1079.2439729012331</v>
      </c>
      <c r="D23" s="231">
        <v>1432.3754746024861</v>
      </c>
      <c r="E23" s="231">
        <v>1414.8862353732929</v>
      </c>
      <c r="F23" s="231">
        <v>1648.907103362058</v>
      </c>
      <c r="G23" s="231">
        <v>1316.8902837502069</v>
      </c>
      <c r="H23" s="231">
        <v>1633.9285232563941</v>
      </c>
      <c r="I23" s="231">
        <v>1513.208357606527</v>
      </c>
      <c r="J23" s="231">
        <v>1472.5251739427531</v>
      </c>
      <c r="K23" s="231">
        <v>1183.1170161706671</v>
      </c>
      <c r="L23" s="231">
        <v>1454.934552852427</v>
      </c>
      <c r="M23" s="231">
        <v>1691.0015200720979</v>
      </c>
      <c r="N23" s="231">
        <v>1528.622519758824</v>
      </c>
      <c r="O23" s="231">
        <v>1705.419089698438</v>
      </c>
      <c r="P23" s="231">
        <v>1702.9834707515411</v>
      </c>
      <c r="Q23" s="231">
        <v>1848.6971148354869</v>
      </c>
      <c r="R23" s="231">
        <v>1901.813803790051</v>
      </c>
      <c r="S23" s="231">
        <v>2035.470155428563</v>
      </c>
      <c r="T23" s="231">
        <v>2288.6869235553831</v>
      </c>
      <c r="U23" s="231">
        <v>2278.2658678460962</v>
      </c>
      <c r="V23" s="231">
        <v>2147.8699736996568</v>
      </c>
      <c r="W23" s="231">
        <v>2322.8935907152058</v>
      </c>
      <c r="DA23" s="73" t="s">
        <v>809</v>
      </c>
    </row>
    <row r="24" spans="1:105" ht="12" customHeight="1" x14ac:dyDescent="0.25">
      <c r="A24" s="46" t="s">
        <v>36</v>
      </c>
      <c r="B24" s="231">
        <v>1.663728217894954</v>
      </c>
      <c r="C24" s="231">
        <v>1.502642933935292</v>
      </c>
      <c r="D24" s="231">
        <v>1.4166188033481351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810</v>
      </c>
    </row>
    <row r="25" spans="1:105" ht="12" customHeight="1" x14ac:dyDescent="0.25">
      <c r="A25" s="46" t="s">
        <v>73</v>
      </c>
      <c r="B25" s="231">
        <v>9.6401815211981603</v>
      </c>
      <c r="C25" s="231">
        <v>9.7226763555460316</v>
      </c>
      <c r="D25" s="231">
        <v>9.5478455790650987</v>
      </c>
      <c r="E25" s="231">
        <v>7.8087951476988646</v>
      </c>
      <c r="F25" s="231">
        <v>14.80528253312378</v>
      </c>
      <c r="G25" s="231">
        <v>12.68914410374977</v>
      </c>
      <c r="H25" s="231">
        <v>11.637125298553411</v>
      </c>
      <c r="I25" s="231">
        <v>5.4420868943278222</v>
      </c>
      <c r="J25" s="231">
        <v>26.63045016123937</v>
      </c>
      <c r="K25" s="231">
        <v>28.442496962613649</v>
      </c>
      <c r="L25" s="231">
        <v>33.366687346128053</v>
      </c>
      <c r="M25" s="231">
        <v>36.244415233543002</v>
      </c>
      <c r="N25" s="231">
        <v>29.571395943291591</v>
      </c>
      <c r="O25" s="231">
        <v>27.652645775585359</v>
      </c>
      <c r="P25" s="231">
        <v>29.02131922140947</v>
      </c>
      <c r="Q25" s="231">
        <v>27.08003230624902</v>
      </c>
      <c r="R25" s="231">
        <v>28.142948708073181</v>
      </c>
      <c r="S25" s="231">
        <v>28.544363911356768</v>
      </c>
      <c r="T25" s="231">
        <v>29.448050586573711</v>
      </c>
      <c r="U25" s="231">
        <v>26.097764945011921</v>
      </c>
      <c r="V25" s="231">
        <v>27.816946996356961</v>
      </c>
      <c r="W25" s="231">
        <v>25.994916875909631</v>
      </c>
      <c r="DA25" s="73" t="s">
        <v>811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812</v>
      </c>
    </row>
    <row r="27" spans="1:105" ht="12" customHeight="1" x14ac:dyDescent="0.25">
      <c r="A27" s="57" t="s">
        <v>499</v>
      </c>
      <c r="B27" s="263">
        <v>1398.8074727267001</v>
      </c>
      <c r="C27" s="263">
        <v>1255.153373689931</v>
      </c>
      <c r="D27" s="263">
        <v>1397.644090203255</v>
      </c>
      <c r="E27" s="263">
        <v>1377.9751794903909</v>
      </c>
      <c r="F27" s="263">
        <v>1433.548059034069</v>
      </c>
      <c r="G27" s="263">
        <v>1295.9924442353711</v>
      </c>
      <c r="H27" s="263">
        <v>1507.233190134722</v>
      </c>
      <c r="I27" s="263">
        <v>1192.779831762841</v>
      </c>
      <c r="J27" s="263">
        <v>1144.197362595138</v>
      </c>
      <c r="K27" s="263">
        <v>857.39014772360656</v>
      </c>
      <c r="L27" s="263">
        <v>1060.0182314976851</v>
      </c>
      <c r="M27" s="263">
        <v>1041.4807337493889</v>
      </c>
      <c r="N27" s="263">
        <v>820.63132165100455</v>
      </c>
      <c r="O27" s="263">
        <v>945.28070156265551</v>
      </c>
      <c r="P27" s="263">
        <v>854.56965994294569</v>
      </c>
      <c r="Q27" s="263">
        <v>861.18999106993397</v>
      </c>
      <c r="R27" s="263">
        <v>893.75616318074378</v>
      </c>
      <c r="S27" s="263">
        <v>816.98469512440829</v>
      </c>
      <c r="T27" s="263">
        <v>960.70632318255548</v>
      </c>
      <c r="U27" s="263">
        <v>1009.577606376221</v>
      </c>
      <c r="V27" s="263">
        <v>979.60462055980952</v>
      </c>
      <c r="W27" s="263">
        <v>1078.7792444891561</v>
      </c>
      <c r="DA27" s="70" t="s">
        <v>813</v>
      </c>
    </row>
    <row r="28" spans="1:105" ht="12" customHeight="1" x14ac:dyDescent="0.25">
      <c r="A28" s="18" t="s">
        <v>33</v>
      </c>
      <c r="B28" s="297">
        <v>67.926955789609309</v>
      </c>
      <c r="C28" s="297">
        <v>47.2979987819892</v>
      </c>
      <c r="D28" s="297">
        <v>49.998875233881257</v>
      </c>
      <c r="E28" s="297">
        <v>47.324176883648811</v>
      </c>
      <c r="F28" s="297">
        <v>40.73765408209244</v>
      </c>
      <c r="G28" s="297">
        <v>39.811820310211218</v>
      </c>
      <c r="H28" s="297">
        <v>39.079024898771117</v>
      </c>
      <c r="I28" s="297">
        <v>37.470066298872503</v>
      </c>
      <c r="J28" s="297">
        <v>32.568519984074079</v>
      </c>
      <c r="K28" s="297">
        <v>24.882804809369929</v>
      </c>
      <c r="L28" s="297">
        <v>21.028010265802941</v>
      </c>
      <c r="M28" s="297">
        <v>18.390541490415711</v>
      </c>
      <c r="N28" s="297">
        <v>7.9844724023916456</v>
      </c>
      <c r="O28" s="297">
        <v>5.604399088074639</v>
      </c>
      <c r="P28" s="297">
        <v>8.8803089756676918</v>
      </c>
      <c r="Q28" s="297">
        <v>7.7842990317071976</v>
      </c>
      <c r="R28" s="297">
        <v>7.5348766581246309</v>
      </c>
      <c r="S28" s="297">
        <v>7.2148304135745178</v>
      </c>
      <c r="T28" s="297">
        <v>6.7192776955241929</v>
      </c>
      <c r="U28" s="297">
        <v>8.0386027042751138</v>
      </c>
      <c r="V28" s="297">
        <v>9.2248924188930506</v>
      </c>
      <c r="W28" s="297">
        <v>8.3106337715394556</v>
      </c>
      <c r="DA28" s="122" t="s">
        <v>814</v>
      </c>
    </row>
    <row r="29" spans="1:105" ht="12" customHeight="1" x14ac:dyDescent="0.25">
      <c r="A29" s="18" t="s">
        <v>160</v>
      </c>
      <c r="B29" s="297">
        <v>53.47023393143553</v>
      </c>
      <c r="C29" s="297">
        <v>48.38966032941687</v>
      </c>
      <c r="D29" s="297">
        <v>46.287038784977753</v>
      </c>
      <c r="E29" s="297">
        <v>53.756324764486891</v>
      </c>
      <c r="F29" s="297">
        <v>36.743790967617457</v>
      </c>
      <c r="G29" s="297">
        <v>33.233057713845959</v>
      </c>
      <c r="H29" s="297">
        <v>29.226278453719821</v>
      </c>
      <c r="I29" s="297">
        <v>42.411052390153372</v>
      </c>
      <c r="J29" s="297">
        <v>40.961656443526287</v>
      </c>
      <c r="K29" s="297">
        <v>38.767688820071037</v>
      </c>
      <c r="L29" s="297">
        <v>41.475426060208221</v>
      </c>
      <c r="M29" s="297">
        <v>35.865613499411317</v>
      </c>
      <c r="N29" s="297">
        <v>25.580485265605599</v>
      </c>
      <c r="O29" s="297">
        <v>25.735980591339899</v>
      </c>
      <c r="P29" s="297">
        <v>13.8596665195731</v>
      </c>
      <c r="Q29" s="297">
        <v>12.31400098206767</v>
      </c>
      <c r="R29" s="297">
        <v>14.24464272499309</v>
      </c>
      <c r="S29" s="297">
        <v>14.46183688461497</v>
      </c>
      <c r="T29" s="297">
        <v>18.188728384851249</v>
      </c>
      <c r="U29" s="297">
        <v>17.76377124851372</v>
      </c>
      <c r="V29" s="297">
        <v>19.28599723411104</v>
      </c>
      <c r="W29" s="297">
        <v>17.578148081180188</v>
      </c>
      <c r="DA29" s="122" t="s">
        <v>815</v>
      </c>
    </row>
    <row r="30" spans="1:105" ht="12" customHeight="1" x14ac:dyDescent="0.25">
      <c r="A30" s="18" t="s">
        <v>70</v>
      </c>
      <c r="B30" s="297">
        <v>766.61901582690632</v>
      </c>
      <c r="C30" s="297">
        <v>683.8497243190202</v>
      </c>
      <c r="D30" s="297">
        <v>706.28898768694671</v>
      </c>
      <c r="E30" s="297">
        <v>697.65372358083198</v>
      </c>
      <c r="F30" s="297">
        <v>710.71332095608443</v>
      </c>
      <c r="G30" s="297">
        <v>639.26404038053056</v>
      </c>
      <c r="H30" s="297">
        <v>715.96344468092241</v>
      </c>
      <c r="I30" s="297">
        <v>467.59252623946998</v>
      </c>
      <c r="J30" s="297">
        <v>425.74296206730139</v>
      </c>
      <c r="K30" s="297">
        <v>259.28064441450471</v>
      </c>
      <c r="L30" s="297">
        <v>345.15558524103051</v>
      </c>
      <c r="M30" s="297">
        <v>244.3012416163989</v>
      </c>
      <c r="N30" s="297">
        <v>115.5615338242865</v>
      </c>
      <c r="O30" s="297">
        <v>121.4123035817446</v>
      </c>
      <c r="P30" s="297">
        <v>65.261941473952504</v>
      </c>
      <c r="Q30" s="297">
        <v>21.613907512056869</v>
      </c>
      <c r="R30" s="297">
        <v>19.854947552902949</v>
      </c>
      <c r="S30" s="297">
        <v>21.887982229668161</v>
      </c>
      <c r="T30" s="297">
        <v>23.282972592748159</v>
      </c>
      <c r="U30" s="297">
        <v>29.556474728554221</v>
      </c>
      <c r="V30" s="297">
        <v>21.02955539613956</v>
      </c>
      <c r="W30" s="297">
        <v>23.990344257659359</v>
      </c>
      <c r="DA30" s="122" t="s">
        <v>816</v>
      </c>
    </row>
    <row r="31" spans="1:105" ht="12" customHeight="1" x14ac:dyDescent="0.25">
      <c r="A31" s="18" t="s">
        <v>162</v>
      </c>
      <c r="B31" s="297">
        <v>510.79126717874908</v>
      </c>
      <c r="C31" s="297">
        <v>475.61599025950437</v>
      </c>
      <c r="D31" s="297">
        <v>595.06918849744977</v>
      </c>
      <c r="E31" s="297">
        <v>579.24095426142344</v>
      </c>
      <c r="F31" s="297">
        <v>645.35329302827495</v>
      </c>
      <c r="G31" s="297">
        <v>583.68352583078354</v>
      </c>
      <c r="H31" s="297">
        <v>722.96444210130858</v>
      </c>
      <c r="I31" s="297">
        <v>645.30618683434511</v>
      </c>
      <c r="J31" s="297">
        <v>644.92422410023562</v>
      </c>
      <c r="K31" s="297">
        <v>534.45900967966088</v>
      </c>
      <c r="L31" s="297">
        <v>652.35920993064292</v>
      </c>
      <c r="M31" s="297">
        <v>742.92333714316317</v>
      </c>
      <c r="N31" s="297">
        <v>671.50483015872078</v>
      </c>
      <c r="O31" s="297">
        <v>792.52801830149633</v>
      </c>
      <c r="P31" s="297">
        <v>766.56774297375239</v>
      </c>
      <c r="Q31" s="297">
        <v>819.47778354410229</v>
      </c>
      <c r="R31" s="297">
        <v>852.12169624472313</v>
      </c>
      <c r="S31" s="297">
        <v>773.42004559655061</v>
      </c>
      <c r="T31" s="297">
        <v>912.51534450943188</v>
      </c>
      <c r="U31" s="297">
        <v>954.21875769487815</v>
      </c>
      <c r="V31" s="297">
        <v>930.06417551066579</v>
      </c>
      <c r="W31" s="297">
        <v>1028.9001183787771</v>
      </c>
      <c r="DA31" s="122" t="s">
        <v>817</v>
      </c>
    </row>
    <row r="32" spans="1:105" ht="12" customHeight="1" x14ac:dyDescent="0.25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818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f t="shared" ref="B34:W34" si="0">B35+B36+B37+B38+B39+B45+B46+B53+B70</f>
        <v>5022.6873301584883</v>
      </c>
      <c r="C34" s="225">
        <f t="shared" si="0"/>
        <v>4986.0153134703723</v>
      </c>
      <c r="D34" s="225">
        <f t="shared" si="0"/>
        <v>5098.3497583132876</v>
      </c>
      <c r="E34" s="225">
        <f t="shared" si="0"/>
        <v>5139.5694809484521</v>
      </c>
      <c r="F34" s="225">
        <f t="shared" si="0"/>
        <v>5228.8013541287346</v>
      </c>
      <c r="G34" s="225">
        <f t="shared" si="0"/>
        <v>5197.824922700227</v>
      </c>
      <c r="H34" s="225">
        <f t="shared" si="0"/>
        <v>4854.1328664188259</v>
      </c>
      <c r="I34" s="225">
        <f t="shared" si="0"/>
        <v>5136.240134052121</v>
      </c>
      <c r="J34" s="225">
        <f t="shared" si="0"/>
        <v>5175.1758000516938</v>
      </c>
      <c r="K34" s="225">
        <f t="shared" si="0"/>
        <v>3748.8592241044817</v>
      </c>
      <c r="L34" s="225">
        <f t="shared" si="0"/>
        <v>3886.8993028613831</v>
      </c>
      <c r="M34" s="225">
        <f t="shared" si="0"/>
        <v>4277.8842268658673</v>
      </c>
      <c r="N34" s="225">
        <f t="shared" si="0"/>
        <v>3769.726775858634</v>
      </c>
      <c r="O34" s="225">
        <f t="shared" si="0"/>
        <v>3702.4747188884689</v>
      </c>
      <c r="P34" s="225">
        <f t="shared" si="0"/>
        <v>3672.2695744747371</v>
      </c>
      <c r="Q34" s="225">
        <f t="shared" si="0"/>
        <v>3878.2437400661333</v>
      </c>
      <c r="R34" s="225">
        <f t="shared" si="0"/>
        <v>3903.8348909512083</v>
      </c>
      <c r="S34" s="225">
        <f t="shared" si="0"/>
        <v>3822.8022532890718</v>
      </c>
      <c r="T34" s="225">
        <f t="shared" si="0"/>
        <v>3840.7707778389977</v>
      </c>
      <c r="U34" s="225">
        <f t="shared" si="0"/>
        <v>3640.1127257683588</v>
      </c>
      <c r="V34" s="225">
        <f t="shared" si="0"/>
        <v>3537.8525886962093</v>
      </c>
      <c r="W34" s="225">
        <f t="shared" si="0"/>
        <v>3592.8064370567695</v>
      </c>
      <c r="DA34" s="89"/>
    </row>
    <row r="35" spans="1:105" ht="12" customHeight="1" x14ac:dyDescent="0.25">
      <c r="A35" s="55" t="s">
        <v>92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DA35" s="67" t="s">
        <v>819</v>
      </c>
    </row>
    <row r="36" spans="1:105" ht="12" customHeight="1" x14ac:dyDescent="0.25">
      <c r="A36" s="202" t="s">
        <v>93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820</v>
      </c>
    </row>
    <row r="37" spans="1:105" ht="12" customHeight="1" x14ac:dyDescent="0.25">
      <c r="A37" s="202" t="s">
        <v>94</v>
      </c>
      <c r="B37" s="226">
        <v>0</v>
      </c>
      <c r="C37" s="226">
        <v>0</v>
      </c>
      <c r="D37" s="226">
        <v>0</v>
      </c>
      <c r="E37" s="226">
        <v>0</v>
      </c>
      <c r="F37" s="226">
        <v>0</v>
      </c>
      <c r="G37" s="226">
        <v>0</v>
      </c>
      <c r="H37" s="226">
        <v>0</v>
      </c>
      <c r="I37" s="226">
        <v>0</v>
      </c>
      <c r="J37" s="226">
        <v>0</v>
      </c>
      <c r="K37" s="226">
        <v>0</v>
      </c>
      <c r="L37" s="226">
        <v>0</v>
      </c>
      <c r="M37" s="226">
        <v>0</v>
      </c>
      <c r="N37" s="226">
        <v>0</v>
      </c>
      <c r="O37" s="226">
        <v>0</v>
      </c>
      <c r="P37" s="226">
        <v>0</v>
      </c>
      <c r="Q37" s="226">
        <v>0</v>
      </c>
      <c r="R37" s="226">
        <v>0</v>
      </c>
      <c r="S37" s="226">
        <v>0</v>
      </c>
      <c r="T37" s="226">
        <v>0</v>
      </c>
      <c r="U37" s="226">
        <v>0</v>
      </c>
      <c r="V37" s="226">
        <v>0</v>
      </c>
      <c r="W37" s="226">
        <v>0</v>
      </c>
      <c r="DA37" s="174" t="s">
        <v>821</v>
      </c>
    </row>
    <row r="38" spans="1:105" ht="12" customHeight="1" x14ac:dyDescent="0.25">
      <c r="A38" s="202" t="s">
        <v>95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DA38" s="174" t="s">
        <v>822</v>
      </c>
    </row>
    <row r="39" spans="1:105" ht="12" customHeight="1" x14ac:dyDescent="0.25">
      <c r="A39" s="56" t="s">
        <v>96</v>
      </c>
      <c r="B39" s="262">
        <v>8.3920477382532059</v>
      </c>
      <c r="C39" s="262">
        <v>7.8406460167457093</v>
      </c>
      <c r="D39" s="262">
        <v>7.4758339329553074</v>
      </c>
      <c r="E39" s="262">
        <v>7.2230697775417259</v>
      </c>
      <c r="F39" s="262">
        <v>7.0446036649499817</v>
      </c>
      <c r="G39" s="262">
        <v>7.2053372740417529</v>
      </c>
      <c r="H39" s="262">
        <v>6.4613623406114087</v>
      </c>
      <c r="I39" s="262">
        <v>9.230564273977155</v>
      </c>
      <c r="J39" s="262">
        <v>9.6363631336406304</v>
      </c>
      <c r="K39" s="262">
        <v>8.2110021713386363</v>
      </c>
      <c r="L39" s="262">
        <v>6.0377451494940564</v>
      </c>
      <c r="M39" s="262">
        <v>7.0081360497712293</v>
      </c>
      <c r="N39" s="262">
        <v>6.0369507753143177</v>
      </c>
      <c r="O39" s="262">
        <v>6.6504055866845109</v>
      </c>
      <c r="P39" s="262">
        <v>7.0389470782634831</v>
      </c>
      <c r="Q39" s="262">
        <v>7.4815878764979562</v>
      </c>
      <c r="R39" s="262">
        <v>6.7856089912659288</v>
      </c>
      <c r="S39" s="262">
        <v>5.4647123507487434</v>
      </c>
      <c r="T39" s="262">
        <v>6.4400898487318274</v>
      </c>
      <c r="U39" s="262">
        <v>6.5214815321542519</v>
      </c>
      <c r="V39" s="262">
        <v>6.827583081137691</v>
      </c>
      <c r="W39" s="262">
        <v>7.9860870428212847</v>
      </c>
      <c r="DA39" s="68" t="s">
        <v>823</v>
      </c>
    </row>
    <row r="40" spans="1:105" ht="12" customHeight="1" x14ac:dyDescent="0.25">
      <c r="A40" s="37" t="s">
        <v>160</v>
      </c>
      <c r="B40" s="228">
        <v>0.74688200681988637</v>
      </c>
      <c r="C40" s="228">
        <v>0.63114490839426629</v>
      </c>
      <c r="D40" s="228">
        <v>0.46184144080761391</v>
      </c>
      <c r="E40" s="228">
        <v>0.54233325470530103</v>
      </c>
      <c r="F40" s="228">
        <v>0.35495647827675408</v>
      </c>
      <c r="G40" s="228">
        <v>0.3930596229418204</v>
      </c>
      <c r="H40" s="228">
        <v>0.29211594925215628</v>
      </c>
      <c r="I40" s="228">
        <v>0.35211031097942058</v>
      </c>
      <c r="J40" s="228">
        <v>0.34672542936519452</v>
      </c>
      <c r="K40" s="228">
        <v>0.21911518706965949</v>
      </c>
      <c r="L40" s="228">
        <v>0.25370946831978958</v>
      </c>
      <c r="M40" s="228">
        <v>0.22880616613771201</v>
      </c>
      <c r="N40" s="228">
        <v>0.16006176048548809</v>
      </c>
      <c r="O40" s="228">
        <v>0.14829841714282321</v>
      </c>
      <c r="P40" s="228">
        <v>0.105200131322959</v>
      </c>
      <c r="Q40" s="228">
        <v>0.1011135777849904</v>
      </c>
      <c r="R40" s="228">
        <v>0.13611477489847171</v>
      </c>
      <c r="S40" s="228">
        <v>0.21144520963416</v>
      </c>
      <c r="T40" s="228">
        <v>0.13660942323864461</v>
      </c>
      <c r="U40" s="228">
        <v>0.1472754795721187</v>
      </c>
      <c r="V40" s="228">
        <v>0.1389699765719338</v>
      </c>
      <c r="W40" s="228">
        <v>0.1295375064291166</v>
      </c>
      <c r="DA40" s="69" t="s">
        <v>824</v>
      </c>
    </row>
    <row r="41" spans="1:105" ht="12" customHeight="1" x14ac:dyDescent="0.25">
      <c r="A41" s="37" t="s">
        <v>162</v>
      </c>
      <c r="B41" s="228">
        <v>7.6451657314333197</v>
      </c>
      <c r="C41" s="228">
        <v>7.2095011083514429</v>
      </c>
      <c r="D41" s="228">
        <v>7.0139924921476933</v>
      </c>
      <c r="E41" s="228">
        <v>6.6807365228364244</v>
      </c>
      <c r="F41" s="228">
        <v>6.6896471866732279</v>
      </c>
      <c r="G41" s="228">
        <v>6.8122776510999321</v>
      </c>
      <c r="H41" s="228">
        <v>6.1692463913592528</v>
      </c>
      <c r="I41" s="228">
        <v>8.8784539629977353</v>
      </c>
      <c r="J41" s="228">
        <v>9.2896377042754352</v>
      </c>
      <c r="K41" s="228">
        <v>7.9918869842689766</v>
      </c>
      <c r="L41" s="228">
        <v>5.7840356811742666</v>
      </c>
      <c r="M41" s="228">
        <v>6.7793298836335172</v>
      </c>
      <c r="N41" s="228">
        <v>5.87688901482883</v>
      </c>
      <c r="O41" s="228">
        <v>6.5021071695416879</v>
      </c>
      <c r="P41" s="228">
        <v>6.9337469469405244</v>
      </c>
      <c r="Q41" s="228">
        <v>7.3804742987129659</v>
      </c>
      <c r="R41" s="228">
        <v>6.6494942163674571</v>
      </c>
      <c r="S41" s="228">
        <v>5.2532671411145833</v>
      </c>
      <c r="T41" s="228">
        <v>6.3034804254931824</v>
      </c>
      <c r="U41" s="228">
        <v>6.3742060525821334</v>
      </c>
      <c r="V41" s="228">
        <v>6.6886131045657571</v>
      </c>
      <c r="W41" s="228">
        <v>7.8565495363921682</v>
      </c>
      <c r="DA41" s="69" t="s">
        <v>825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826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827</v>
      </c>
    </row>
    <row r="44" spans="1:105" ht="12" customHeight="1" x14ac:dyDescent="0.25">
      <c r="A44" s="37" t="s">
        <v>38</v>
      </c>
      <c r="B44" s="228">
        <v>0</v>
      </c>
      <c r="C44" s="228">
        <v>0</v>
      </c>
      <c r="D44" s="228">
        <v>0</v>
      </c>
      <c r="E44" s="228">
        <v>0</v>
      </c>
      <c r="F44" s="228">
        <v>0</v>
      </c>
      <c r="G44" s="228">
        <v>0</v>
      </c>
      <c r="H44" s="228">
        <v>0</v>
      </c>
      <c r="I44" s="228">
        <v>0</v>
      </c>
      <c r="J44" s="228">
        <v>0</v>
      </c>
      <c r="K44" s="228">
        <v>0</v>
      </c>
      <c r="L44" s="228">
        <v>0</v>
      </c>
      <c r="M44" s="228">
        <v>0</v>
      </c>
      <c r="N44" s="228">
        <v>0</v>
      </c>
      <c r="O44" s="228">
        <v>0</v>
      </c>
      <c r="P44" s="228">
        <v>0</v>
      </c>
      <c r="Q44" s="228">
        <v>0</v>
      </c>
      <c r="R44" s="228">
        <v>0</v>
      </c>
      <c r="S44" s="228">
        <v>0</v>
      </c>
      <c r="T44" s="228">
        <v>0</v>
      </c>
      <c r="U44" s="228">
        <v>0</v>
      </c>
      <c r="V44" s="228">
        <v>0</v>
      </c>
      <c r="W44" s="228">
        <v>0</v>
      </c>
      <c r="DA44" s="69" t="s">
        <v>828</v>
      </c>
    </row>
    <row r="45" spans="1:105" ht="12" customHeight="1" x14ac:dyDescent="0.25">
      <c r="A45" s="57" t="s">
        <v>517</v>
      </c>
      <c r="B45" s="263">
        <v>0</v>
      </c>
      <c r="C45" s="263">
        <v>0</v>
      </c>
      <c r="D45" s="263">
        <v>0</v>
      </c>
      <c r="E45" s="263">
        <v>0</v>
      </c>
      <c r="F45" s="263">
        <v>0</v>
      </c>
      <c r="G45" s="263">
        <v>0</v>
      </c>
      <c r="H45" s="263">
        <v>0</v>
      </c>
      <c r="I45" s="263">
        <v>0</v>
      </c>
      <c r="J45" s="263">
        <v>0</v>
      </c>
      <c r="K45" s="263">
        <v>0</v>
      </c>
      <c r="L45" s="263">
        <v>0</v>
      </c>
      <c r="M45" s="263">
        <v>0</v>
      </c>
      <c r="N45" s="263">
        <v>0</v>
      </c>
      <c r="O45" s="263">
        <v>0</v>
      </c>
      <c r="P45" s="263">
        <v>0</v>
      </c>
      <c r="Q45" s="263">
        <v>0</v>
      </c>
      <c r="R45" s="263">
        <v>0</v>
      </c>
      <c r="S45" s="263">
        <v>0</v>
      </c>
      <c r="T45" s="263">
        <v>0</v>
      </c>
      <c r="U45" s="263">
        <v>0</v>
      </c>
      <c r="V45" s="263">
        <v>0</v>
      </c>
      <c r="W45" s="263">
        <v>0</v>
      </c>
      <c r="DA45" s="70" t="s">
        <v>829</v>
      </c>
    </row>
    <row r="46" spans="1:105" ht="12" customHeight="1" x14ac:dyDescent="0.25">
      <c r="A46" s="57" t="s">
        <v>519</v>
      </c>
      <c r="B46" s="296">
        <v>589.5794420463676</v>
      </c>
      <c r="C46" s="296">
        <v>523.32032507845179</v>
      </c>
      <c r="D46" s="296">
        <v>490.77306915308333</v>
      </c>
      <c r="E46" s="296">
        <v>475.81398568576412</v>
      </c>
      <c r="F46" s="296">
        <v>463.11617235524062</v>
      </c>
      <c r="G46" s="296">
        <v>461.03392255477888</v>
      </c>
      <c r="H46" s="296">
        <v>433.55390487637692</v>
      </c>
      <c r="I46" s="296">
        <v>563.01245904623534</v>
      </c>
      <c r="J46" s="296">
        <v>591.39615031854612</v>
      </c>
      <c r="K46" s="296">
        <v>487.08852992312939</v>
      </c>
      <c r="L46" s="296">
        <v>352.66074331300553</v>
      </c>
      <c r="M46" s="296">
        <v>410.77767479595241</v>
      </c>
      <c r="N46" s="296">
        <v>339.83645238143481</v>
      </c>
      <c r="O46" s="296">
        <v>373.03455764613301</v>
      </c>
      <c r="P46" s="296">
        <v>393.37378370553358</v>
      </c>
      <c r="Q46" s="296">
        <v>416.85689561736672</v>
      </c>
      <c r="R46" s="296">
        <v>379.63610391958429</v>
      </c>
      <c r="S46" s="296">
        <v>316.97182268817352</v>
      </c>
      <c r="T46" s="296">
        <v>381.64841222799362</v>
      </c>
      <c r="U46" s="296">
        <v>383.36914734543069</v>
      </c>
      <c r="V46" s="296">
        <v>394.03712845717672</v>
      </c>
      <c r="W46" s="296">
        <v>464.41541113343601</v>
      </c>
      <c r="DA46" s="70" t="s">
        <v>830</v>
      </c>
    </row>
    <row r="47" spans="1:105" ht="12" customHeight="1" x14ac:dyDescent="0.25">
      <c r="A47" s="60" t="s">
        <v>521</v>
      </c>
      <c r="B47" s="264">
        <v>589.5794420463676</v>
      </c>
      <c r="C47" s="264">
        <v>523.32032507845179</v>
      </c>
      <c r="D47" s="264">
        <v>490.77306915308333</v>
      </c>
      <c r="E47" s="264">
        <v>475.81398568576412</v>
      </c>
      <c r="F47" s="264">
        <v>463.11617235524062</v>
      </c>
      <c r="G47" s="264">
        <v>461.03392255477888</v>
      </c>
      <c r="H47" s="264">
        <v>433.55390487637692</v>
      </c>
      <c r="I47" s="264">
        <v>563.01245904623534</v>
      </c>
      <c r="J47" s="264">
        <v>591.39615031854612</v>
      </c>
      <c r="K47" s="264">
        <v>487.08852992312939</v>
      </c>
      <c r="L47" s="264">
        <v>352.66074331300553</v>
      </c>
      <c r="M47" s="264">
        <v>410.77767479595241</v>
      </c>
      <c r="N47" s="264">
        <v>339.83645238143481</v>
      </c>
      <c r="O47" s="264">
        <v>373.03455764613301</v>
      </c>
      <c r="P47" s="264">
        <v>393.37378370553358</v>
      </c>
      <c r="Q47" s="264">
        <v>416.85689561736672</v>
      </c>
      <c r="R47" s="264">
        <v>379.63610391958429</v>
      </c>
      <c r="S47" s="264">
        <v>316.97182268817352</v>
      </c>
      <c r="T47" s="264">
        <v>381.64841222799362</v>
      </c>
      <c r="U47" s="264">
        <v>383.36914734543069</v>
      </c>
      <c r="V47" s="264">
        <v>394.03712845717672</v>
      </c>
      <c r="W47" s="264">
        <v>464.41541113343601</v>
      </c>
      <c r="DA47" s="72" t="s">
        <v>831</v>
      </c>
    </row>
    <row r="48" spans="1:105" ht="12" customHeight="1" x14ac:dyDescent="0.25">
      <c r="A48" s="59" t="s">
        <v>33</v>
      </c>
      <c r="B48" s="299">
        <v>68.590133566305553</v>
      </c>
      <c r="C48" s="299">
        <v>19.489282245023219</v>
      </c>
      <c r="D48" s="299">
        <v>15.879509337664411</v>
      </c>
      <c r="E48" s="299">
        <v>16.20932612437834</v>
      </c>
      <c r="F48" s="299">
        <v>14.730118809449101</v>
      </c>
      <c r="G48" s="299">
        <v>14.878904019465409</v>
      </c>
      <c r="H48" s="299">
        <v>14.081570288745199</v>
      </c>
      <c r="I48" s="299">
        <v>15.830942494665891</v>
      </c>
      <c r="J48" s="299">
        <v>21.30148316106602</v>
      </c>
      <c r="K48" s="299">
        <v>13.738857702928961</v>
      </c>
      <c r="L48" s="299">
        <v>15.859436562192821</v>
      </c>
      <c r="M48" s="299">
        <v>23.801742604150089</v>
      </c>
      <c r="N48" s="299">
        <v>14.758478240602081</v>
      </c>
      <c r="O48" s="299">
        <v>13.72412575664568</v>
      </c>
      <c r="P48" s="299">
        <v>12.97204100691042</v>
      </c>
      <c r="Q48" s="299">
        <v>13.422130937788079</v>
      </c>
      <c r="R48" s="299">
        <v>12.475942386311679</v>
      </c>
      <c r="S48" s="299">
        <v>13.23820214128882</v>
      </c>
      <c r="T48" s="299">
        <v>11.437631107779641</v>
      </c>
      <c r="U48" s="299">
        <v>7.0802027653685879</v>
      </c>
      <c r="V48" s="299">
        <v>6.602145076287357</v>
      </c>
      <c r="W48" s="299">
        <v>8.7542460629479528</v>
      </c>
      <c r="DA48" s="71" t="s">
        <v>832</v>
      </c>
    </row>
    <row r="49" spans="1:105" ht="12" customHeight="1" x14ac:dyDescent="0.25">
      <c r="A49" s="59" t="s">
        <v>160</v>
      </c>
      <c r="B49" s="299">
        <v>31.97183599950111</v>
      </c>
      <c r="C49" s="299">
        <v>27.450479853907211</v>
      </c>
      <c r="D49" s="299">
        <v>20.37218292885705</v>
      </c>
      <c r="E49" s="299">
        <v>23.217600305413342</v>
      </c>
      <c r="F49" s="299">
        <v>18.188034337489821</v>
      </c>
      <c r="G49" s="299">
        <v>20.208304819507351</v>
      </c>
      <c r="H49" s="299">
        <v>14.72016079927179</v>
      </c>
      <c r="I49" s="299">
        <v>18.172665564724419</v>
      </c>
      <c r="J49" s="299">
        <v>17.48411575250373</v>
      </c>
      <c r="K49" s="299">
        <v>11.39275636787163</v>
      </c>
      <c r="L49" s="299">
        <v>13.185614408937941</v>
      </c>
      <c r="M49" s="299">
        <v>11.70737382560236</v>
      </c>
      <c r="N49" s="299">
        <v>8.2537759459280835</v>
      </c>
      <c r="O49" s="299">
        <v>7.7635212057522356</v>
      </c>
      <c r="P49" s="299">
        <v>5.5121427031984824</v>
      </c>
      <c r="Q49" s="299">
        <v>5.2916519881645971</v>
      </c>
      <c r="R49" s="299">
        <v>7.1321335990624268</v>
      </c>
      <c r="S49" s="299">
        <v>11.55704356915424</v>
      </c>
      <c r="T49" s="299">
        <v>8.3262728154402144</v>
      </c>
      <c r="U49" s="299">
        <v>8.5500646768688728</v>
      </c>
      <c r="V49" s="299">
        <v>7.8460344297282836</v>
      </c>
      <c r="W49" s="299">
        <v>7.654171513784652</v>
      </c>
      <c r="DA49" s="71" t="s">
        <v>833</v>
      </c>
    </row>
    <row r="50" spans="1:105" ht="12" customHeight="1" x14ac:dyDescent="0.25">
      <c r="A50" s="59" t="s">
        <v>70</v>
      </c>
      <c r="B50" s="299">
        <v>122.7710531312113</v>
      </c>
      <c r="C50" s="299">
        <v>114.77342102296591</v>
      </c>
      <c r="D50" s="299">
        <v>99.72290623011709</v>
      </c>
      <c r="E50" s="299">
        <v>98.39687437923655</v>
      </c>
      <c r="F50" s="299">
        <v>89.8986294200364</v>
      </c>
      <c r="G50" s="299">
        <v>77.847918818805724</v>
      </c>
      <c r="H50" s="299">
        <v>93.674601953805876</v>
      </c>
      <c r="I50" s="299">
        <v>67.970862193140945</v>
      </c>
      <c r="J50" s="299">
        <v>73.75596504929274</v>
      </c>
      <c r="K50" s="299">
        <v>53.166664193722973</v>
      </c>
      <c r="L50" s="299">
        <v>20.171799392626021</v>
      </c>
      <c r="M50" s="299">
        <v>27.541289086885651</v>
      </c>
      <c r="N50" s="299">
        <v>7.5352202168408908</v>
      </c>
      <c r="O50" s="299">
        <v>8.4671520864946395</v>
      </c>
      <c r="P50" s="299">
        <v>8.4841725409637228</v>
      </c>
      <c r="Q50" s="299">
        <v>7.0051091289729692</v>
      </c>
      <c r="R50" s="299">
        <v>5.7216781558303289</v>
      </c>
      <c r="S50" s="299">
        <v>7.296382853570246</v>
      </c>
      <c r="T50" s="299">
        <v>7.2515385967435799</v>
      </c>
      <c r="U50" s="299">
        <v>6.5611931812783064</v>
      </c>
      <c r="V50" s="299">
        <v>4.7593845122258376</v>
      </c>
      <c r="W50" s="299">
        <v>5.7247452658131994</v>
      </c>
      <c r="DA50" s="71" t="s">
        <v>834</v>
      </c>
    </row>
    <row r="51" spans="1:105" ht="12" customHeight="1" x14ac:dyDescent="0.25">
      <c r="A51" s="59" t="s">
        <v>162</v>
      </c>
      <c r="B51" s="299">
        <v>366.24641934934959</v>
      </c>
      <c r="C51" s="299">
        <v>361.60714195655538</v>
      </c>
      <c r="D51" s="299">
        <v>354.79847065644481</v>
      </c>
      <c r="E51" s="299">
        <v>337.99018487673578</v>
      </c>
      <c r="F51" s="299">
        <v>340.29938978826522</v>
      </c>
      <c r="G51" s="299">
        <v>348.0987948970004</v>
      </c>
      <c r="H51" s="299">
        <v>311.07757183455408</v>
      </c>
      <c r="I51" s="299">
        <v>461.03798879370402</v>
      </c>
      <c r="J51" s="299">
        <v>478.85458635568358</v>
      </c>
      <c r="K51" s="299">
        <v>408.79025165860588</v>
      </c>
      <c r="L51" s="299">
        <v>303.44389294924872</v>
      </c>
      <c r="M51" s="299">
        <v>347.72726927931433</v>
      </c>
      <c r="N51" s="299">
        <v>309.28897797806371</v>
      </c>
      <c r="O51" s="299">
        <v>343.07975859724053</v>
      </c>
      <c r="P51" s="299">
        <v>366.40542745446101</v>
      </c>
      <c r="Q51" s="299">
        <v>391.1380035624411</v>
      </c>
      <c r="R51" s="299">
        <v>354.30634977837991</v>
      </c>
      <c r="S51" s="299">
        <v>284.8801941241602</v>
      </c>
      <c r="T51" s="299">
        <v>354.63296970803009</v>
      </c>
      <c r="U51" s="299">
        <v>361.17768672191488</v>
      </c>
      <c r="V51" s="299">
        <v>374.82956443893522</v>
      </c>
      <c r="W51" s="299">
        <v>442.28224829089021</v>
      </c>
      <c r="DA51" s="71" t="s">
        <v>835</v>
      </c>
    </row>
    <row r="52" spans="1:105" ht="12" customHeight="1" x14ac:dyDescent="0.25">
      <c r="A52" s="60" t="s">
        <v>527</v>
      </c>
      <c r="B52" s="264">
        <v>0</v>
      </c>
      <c r="C52" s="264">
        <v>0</v>
      </c>
      <c r="D52" s="264">
        <v>0</v>
      </c>
      <c r="E52" s="264">
        <v>0</v>
      </c>
      <c r="F52" s="264">
        <v>0</v>
      </c>
      <c r="G52" s="264">
        <v>0</v>
      </c>
      <c r="H52" s="264">
        <v>0</v>
      </c>
      <c r="I52" s="264">
        <v>0</v>
      </c>
      <c r="J52" s="264">
        <v>0</v>
      </c>
      <c r="K52" s="264">
        <v>0</v>
      </c>
      <c r="L52" s="264">
        <v>0</v>
      </c>
      <c r="M52" s="264">
        <v>0</v>
      </c>
      <c r="N52" s="264">
        <v>0</v>
      </c>
      <c r="O52" s="264">
        <v>0</v>
      </c>
      <c r="P52" s="264">
        <v>0</v>
      </c>
      <c r="Q52" s="264">
        <v>0</v>
      </c>
      <c r="R52" s="264">
        <v>0</v>
      </c>
      <c r="S52" s="264">
        <v>0</v>
      </c>
      <c r="T52" s="264">
        <v>0</v>
      </c>
      <c r="U52" s="264">
        <v>0</v>
      </c>
      <c r="V52" s="264">
        <v>0</v>
      </c>
      <c r="W52" s="264">
        <v>0</v>
      </c>
      <c r="DA52" s="72" t="s">
        <v>836</v>
      </c>
    </row>
    <row r="53" spans="1:105" ht="12" customHeight="1" x14ac:dyDescent="0.25">
      <c r="A53" s="57" t="s">
        <v>529</v>
      </c>
      <c r="B53" s="296">
        <f t="shared" ref="B53:W53" si="1">B54+B58+B69</f>
        <v>341.29675533414326</v>
      </c>
      <c r="C53" s="296">
        <f t="shared" si="1"/>
        <v>314.75539102355475</v>
      </c>
      <c r="D53" s="296">
        <f t="shared" si="1"/>
        <v>338.47362154191262</v>
      </c>
      <c r="E53" s="296">
        <f t="shared" si="1"/>
        <v>331.81674866856417</v>
      </c>
      <c r="F53" s="296">
        <f t="shared" si="1"/>
        <v>311.4125419075267</v>
      </c>
      <c r="G53" s="296">
        <f t="shared" si="1"/>
        <v>314.72195946908073</v>
      </c>
      <c r="H53" s="296">
        <f t="shared" si="1"/>
        <v>261.9277270112193</v>
      </c>
      <c r="I53" s="296">
        <f t="shared" si="1"/>
        <v>309.69202233792839</v>
      </c>
      <c r="J53" s="296">
        <f t="shared" si="1"/>
        <v>330.4177035970954</v>
      </c>
      <c r="K53" s="296">
        <f t="shared" si="1"/>
        <v>228.45348341197729</v>
      </c>
      <c r="L53" s="296">
        <f t="shared" si="1"/>
        <v>203.79969793609342</v>
      </c>
      <c r="M53" s="296">
        <f t="shared" si="1"/>
        <v>233.15465675818038</v>
      </c>
      <c r="N53" s="296">
        <f t="shared" si="1"/>
        <v>192.22608882644798</v>
      </c>
      <c r="O53" s="296">
        <f t="shared" si="1"/>
        <v>192.77060219445841</v>
      </c>
      <c r="P53" s="296">
        <f t="shared" si="1"/>
        <v>192.03031083097699</v>
      </c>
      <c r="Q53" s="296">
        <f t="shared" si="1"/>
        <v>212.01167429762063</v>
      </c>
      <c r="R53" s="296">
        <f t="shared" si="1"/>
        <v>206.76254398014487</v>
      </c>
      <c r="S53" s="296">
        <f t="shared" si="1"/>
        <v>177.15612692463569</v>
      </c>
      <c r="T53" s="296">
        <f t="shared" si="1"/>
        <v>186.29227791573513</v>
      </c>
      <c r="U53" s="296">
        <f t="shared" si="1"/>
        <v>181.46545462414701</v>
      </c>
      <c r="V53" s="296">
        <f t="shared" si="1"/>
        <v>182.18534659348879</v>
      </c>
      <c r="W53" s="296">
        <f t="shared" si="1"/>
        <v>194.53104040295625</v>
      </c>
      <c r="DA53" s="70"/>
    </row>
    <row r="54" spans="1:105" ht="12" customHeight="1" x14ac:dyDescent="0.25">
      <c r="A54" s="60" t="s">
        <v>530</v>
      </c>
      <c r="B54" s="264">
        <v>52.30934713704778</v>
      </c>
      <c r="C54" s="264">
        <v>48.870814278210148</v>
      </c>
      <c r="D54" s="264">
        <v>48.452295286375552</v>
      </c>
      <c r="E54" s="264">
        <v>46.470087866232269</v>
      </c>
      <c r="F54" s="264">
        <v>45.74442607572179</v>
      </c>
      <c r="G54" s="264">
        <v>43.998831632107368</v>
      </c>
      <c r="H54" s="264">
        <v>38.025306751671991</v>
      </c>
      <c r="I54" s="264">
        <v>40.950071938404818</v>
      </c>
      <c r="J54" s="264">
        <v>43.363375993770298</v>
      </c>
      <c r="K54" s="264">
        <v>35.196958473875597</v>
      </c>
      <c r="L54" s="264">
        <v>34.850165820333402</v>
      </c>
      <c r="M54" s="264">
        <v>37.579216549887981</v>
      </c>
      <c r="N54" s="264">
        <v>32.441498283394161</v>
      </c>
      <c r="O54" s="264">
        <v>31.7917872633701</v>
      </c>
      <c r="P54" s="264">
        <v>30.165534830700789</v>
      </c>
      <c r="Q54" s="264">
        <v>32.213034969685623</v>
      </c>
      <c r="R54" s="264">
        <v>33.17857929805956</v>
      </c>
      <c r="S54" s="264">
        <v>28.73612569692397</v>
      </c>
      <c r="T54" s="264">
        <v>32.120292888725032</v>
      </c>
      <c r="U54" s="264">
        <v>31.773172005686011</v>
      </c>
      <c r="V54" s="264">
        <v>33.103340988235992</v>
      </c>
      <c r="W54" s="264">
        <v>35.972503394857547</v>
      </c>
      <c r="DA54" s="72" t="s">
        <v>837</v>
      </c>
    </row>
    <row r="55" spans="1:105" ht="12" customHeight="1" x14ac:dyDescent="0.25">
      <c r="A55" s="59" t="s">
        <v>33</v>
      </c>
      <c r="B55" s="232">
        <v>8.9744593138672304</v>
      </c>
      <c r="C55" s="232">
        <v>3.7655954981860349</v>
      </c>
      <c r="D55" s="232">
        <v>3.120706838494435</v>
      </c>
      <c r="E55" s="232">
        <v>3.25570499363468</v>
      </c>
      <c r="F55" s="232">
        <v>3.0207867621306028</v>
      </c>
      <c r="G55" s="232">
        <v>2.6022347207015728</v>
      </c>
      <c r="H55" s="232">
        <v>2.6820199040888539</v>
      </c>
      <c r="I55" s="232">
        <v>2.540662310123103</v>
      </c>
      <c r="J55" s="232">
        <v>3.110138845968172</v>
      </c>
      <c r="K55" s="232">
        <v>1.7206010717805791</v>
      </c>
      <c r="L55" s="232">
        <v>1.8101413184221931</v>
      </c>
      <c r="M55" s="232">
        <v>1.9811637471663861</v>
      </c>
      <c r="N55" s="232">
        <v>1.2487962191501829</v>
      </c>
      <c r="O55" s="232">
        <v>1.029905035608458</v>
      </c>
      <c r="P55" s="232">
        <v>0.97676378023674038</v>
      </c>
      <c r="Q55" s="232">
        <v>0.93468263456877754</v>
      </c>
      <c r="R55" s="232">
        <v>0.94676716222926682</v>
      </c>
      <c r="S55" s="232">
        <v>0.95650015618988904</v>
      </c>
      <c r="T55" s="232">
        <v>0.91818914147183794</v>
      </c>
      <c r="U55" s="232">
        <v>0.8213092447864162</v>
      </c>
      <c r="V55" s="232">
        <v>0.74906293292181347</v>
      </c>
      <c r="W55" s="232">
        <v>0.89033024552274265</v>
      </c>
      <c r="DA55" s="71" t="s">
        <v>838</v>
      </c>
    </row>
    <row r="56" spans="1:105" ht="12" customHeight="1" x14ac:dyDescent="0.25">
      <c r="A56" s="59" t="s">
        <v>160</v>
      </c>
      <c r="B56" s="232">
        <v>5.1468687257128147</v>
      </c>
      <c r="C56" s="232">
        <v>4.476179529850504</v>
      </c>
      <c r="D56" s="232">
        <v>3.5444188437550981</v>
      </c>
      <c r="E56" s="232">
        <v>4.0902446574855507</v>
      </c>
      <c r="F56" s="232">
        <v>2.451984541386921</v>
      </c>
      <c r="G56" s="232">
        <v>2.5518612166620591</v>
      </c>
      <c r="H56" s="232">
        <v>1.809223157438719</v>
      </c>
      <c r="I56" s="232">
        <v>2.4944039903974939</v>
      </c>
      <c r="J56" s="232">
        <v>2.3077494599284338</v>
      </c>
      <c r="K56" s="232">
        <v>1.676194222233804</v>
      </c>
      <c r="L56" s="232">
        <v>1.907309892917777</v>
      </c>
      <c r="M56" s="232">
        <v>1.5084606013283071</v>
      </c>
      <c r="N56" s="232">
        <v>1.0445265927364009</v>
      </c>
      <c r="O56" s="232">
        <v>1.0331999707129511</v>
      </c>
      <c r="P56" s="232">
        <v>0.58028834599273771</v>
      </c>
      <c r="Q56" s="232">
        <v>0.63267205280403838</v>
      </c>
      <c r="R56" s="232">
        <v>0.8597914116023937</v>
      </c>
      <c r="S56" s="232">
        <v>1.1375808621146499</v>
      </c>
      <c r="T56" s="232">
        <v>1.05623532307379</v>
      </c>
      <c r="U56" s="232">
        <v>1.0125643784128591</v>
      </c>
      <c r="V56" s="232">
        <v>0.94126031267275734</v>
      </c>
      <c r="W56" s="232">
        <v>0.88525484933532339</v>
      </c>
      <c r="DA56" s="71" t="s">
        <v>839</v>
      </c>
    </row>
    <row r="57" spans="1:105" ht="12" customHeight="1" x14ac:dyDescent="0.25">
      <c r="A57" s="59" t="s">
        <v>162</v>
      </c>
      <c r="B57" s="232">
        <v>38.18801909746773</v>
      </c>
      <c r="C57" s="232">
        <v>40.629039250173612</v>
      </c>
      <c r="D57" s="232">
        <v>41.787169604126021</v>
      </c>
      <c r="E57" s="232">
        <v>39.12413821511204</v>
      </c>
      <c r="F57" s="232">
        <v>40.271654772204258</v>
      </c>
      <c r="G57" s="232">
        <v>38.84473569474374</v>
      </c>
      <c r="H57" s="232">
        <v>33.534063690144421</v>
      </c>
      <c r="I57" s="232">
        <v>35.915005637884221</v>
      </c>
      <c r="J57" s="232">
        <v>37.945487687873687</v>
      </c>
      <c r="K57" s="232">
        <v>31.800163179861212</v>
      </c>
      <c r="L57" s="232">
        <v>31.132714608993432</v>
      </c>
      <c r="M57" s="232">
        <v>34.089592201393287</v>
      </c>
      <c r="N57" s="232">
        <v>30.148175471507582</v>
      </c>
      <c r="O57" s="232">
        <v>29.7286822570487</v>
      </c>
      <c r="P57" s="232">
        <v>28.60848270447131</v>
      </c>
      <c r="Q57" s="232">
        <v>30.645680282312799</v>
      </c>
      <c r="R57" s="232">
        <v>31.372020724227902</v>
      </c>
      <c r="S57" s="232">
        <v>26.642044678619431</v>
      </c>
      <c r="T57" s="232">
        <v>30.145868424179401</v>
      </c>
      <c r="U57" s="232">
        <v>29.939298382486729</v>
      </c>
      <c r="V57" s="232">
        <v>31.413017742641419</v>
      </c>
      <c r="W57" s="232">
        <v>34.196918299999481</v>
      </c>
      <c r="DA57" s="71" t="s">
        <v>840</v>
      </c>
    </row>
    <row r="58" spans="1:105" ht="12" customHeight="1" x14ac:dyDescent="0.25">
      <c r="A58" s="60" t="s">
        <v>535</v>
      </c>
      <c r="B58" s="264">
        <v>288.98740819709548</v>
      </c>
      <c r="C58" s="264">
        <v>265.88457674534459</v>
      </c>
      <c r="D58" s="264">
        <v>290.02132625553708</v>
      </c>
      <c r="E58" s="264">
        <v>285.34666080233188</v>
      </c>
      <c r="F58" s="264">
        <v>265.66811583180493</v>
      </c>
      <c r="G58" s="264">
        <v>270.72312783697339</v>
      </c>
      <c r="H58" s="264">
        <v>223.90242025954731</v>
      </c>
      <c r="I58" s="264">
        <v>268.7419503995236</v>
      </c>
      <c r="J58" s="264">
        <v>287.05432760332508</v>
      </c>
      <c r="K58" s="264">
        <v>193.25652493810171</v>
      </c>
      <c r="L58" s="264">
        <v>168.94953211576001</v>
      </c>
      <c r="M58" s="264">
        <v>195.57544020829241</v>
      </c>
      <c r="N58" s="264">
        <v>159.78459054305381</v>
      </c>
      <c r="O58" s="264">
        <v>160.97881493108829</v>
      </c>
      <c r="P58" s="264">
        <v>161.86477600027621</v>
      </c>
      <c r="Q58" s="264">
        <v>179.79863932793501</v>
      </c>
      <c r="R58" s="264">
        <v>173.58396468208531</v>
      </c>
      <c r="S58" s="264">
        <v>148.42000122771171</v>
      </c>
      <c r="T58" s="264">
        <v>154.17198502701009</v>
      </c>
      <c r="U58" s="264">
        <v>149.69228261846101</v>
      </c>
      <c r="V58" s="264">
        <v>149.08200560525279</v>
      </c>
      <c r="W58" s="264">
        <v>158.55853700809871</v>
      </c>
      <c r="DA58" s="72" t="s">
        <v>841</v>
      </c>
    </row>
    <row r="59" spans="1:105" ht="12" customHeight="1" x14ac:dyDescent="0.25">
      <c r="A59" s="64" t="s">
        <v>30</v>
      </c>
      <c r="B59" s="231">
        <v>91.352963424672453</v>
      </c>
      <c r="C59" s="231">
        <v>68.418229845157413</v>
      </c>
      <c r="D59" s="231">
        <v>103.79213583866409</v>
      </c>
      <c r="E59" s="231">
        <v>79.031428996443211</v>
      </c>
      <c r="F59" s="231">
        <v>58.471037238471283</v>
      </c>
      <c r="G59" s="231">
        <v>86.454791935517662</v>
      </c>
      <c r="H59" s="231">
        <v>61.308552752626248</v>
      </c>
      <c r="I59" s="231">
        <v>84.508567892668964</v>
      </c>
      <c r="J59" s="231">
        <v>77.092175264401106</v>
      </c>
      <c r="K59" s="231">
        <v>50.617016455402648</v>
      </c>
      <c r="L59" s="231">
        <v>39.949035549283998</v>
      </c>
      <c r="M59" s="231">
        <v>57.190755810798542</v>
      </c>
      <c r="N59" s="231">
        <v>55.605120648494321</v>
      </c>
      <c r="O59" s="231">
        <v>55.770224736607048</v>
      </c>
      <c r="P59" s="231">
        <v>57.792844907860783</v>
      </c>
      <c r="Q59" s="231">
        <v>65.901668393314822</v>
      </c>
      <c r="R59" s="231">
        <v>61.954455541346931</v>
      </c>
      <c r="S59" s="231">
        <v>30.712214369737211</v>
      </c>
      <c r="T59" s="231">
        <v>30.992205970785641</v>
      </c>
      <c r="U59" s="231">
        <v>34.990748322848063</v>
      </c>
      <c r="V59" s="231">
        <v>32.35990848945616</v>
      </c>
      <c r="W59" s="231">
        <v>37.484138339093249</v>
      </c>
      <c r="DA59" s="73" t="s">
        <v>842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843</v>
      </c>
    </row>
    <row r="61" spans="1:105" ht="12" customHeight="1" x14ac:dyDescent="0.25">
      <c r="A61" s="64" t="s">
        <v>33</v>
      </c>
      <c r="B61" s="231">
        <v>20.28347512327786</v>
      </c>
      <c r="C61" s="231">
        <v>6.5671159385787092</v>
      </c>
      <c r="D61" s="231">
        <v>5.4040846175696693</v>
      </c>
      <c r="E61" s="231">
        <v>5.4415010743283183</v>
      </c>
      <c r="F61" s="231">
        <v>5.3826152550770736</v>
      </c>
      <c r="G61" s="231">
        <v>5.4569633094151504</v>
      </c>
      <c r="H61" s="231">
        <v>5.6026329819620946</v>
      </c>
      <c r="I61" s="231">
        <v>6.1231120038120173</v>
      </c>
      <c r="J61" s="231">
        <v>6.9084010188889398</v>
      </c>
      <c r="K61" s="231">
        <v>4.5730075469837974</v>
      </c>
      <c r="L61" s="231">
        <v>5.4399144298605577</v>
      </c>
      <c r="M61" s="231">
        <v>6.5840746591647754</v>
      </c>
      <c r="N61" s="231">
        <v>4.9227080807814136</v>
      </c>
      <c r="O61" s="231">
        <v>4.392635079634835</v>
      </c>
      <c r="P61" s="231">
        <v>3.986910468705946</v>
      </c>
      <c r="Q61" s="231">
        <v>3.8386885144378118</v>
      </c>
      <c r="R61" s="231">
        <v>3.7022638385456572</v>
      </c>
      <c r="S61" s="231">
        <v>4.1867008803347527</v>
      </c>
      <c r="T61" s="231">
        <v>4.0031986385897094</v>
      </c>
      <c r="U61" s="231">
        <v>3.01308394678271</v>
      </c>
      <c r="V61" s="231">
        <v>2.466953430373978</v>
      </c>
      <c r="W61" s="231">
        <v>2.925089520474371</v>
      </c>
      <c r="DA61" s="73" t="s">
        <v>844</v>
      </c>
    </row>
    <row r="62" spans="1:105" ht="12" customHeight="1" x14ac:dyDescent="0.25">
      <c r="A62" s="64" t="s">
        <v>160</v>
      </c>
      <c r="B62" s="231">
        <v>12.657731486665631</v>
      </c>
      <c r="C62" s="231">
        <v>10.105669463992051</v>
      </c>
      <c r="D62" s="231">
        <v>7.6444855887863383</v>
      </c>
      <c r="E62" s="231">
        <v>8.5536841493150462</v>
      </c>
      <c r="F62" s="231">
        <v>7.9087677348942034</v>
      </c>
      <c r="G62" s="231">
        <v>8.9736992796718731</v>
      </c>
      <c r="H62" s="231">
        <v>6.6777805090679996</v>
      </c>
      <c r="I62" s="231">
        <v>10.054378175755449</v>
      </c>
      <c r="J62" s="231">
        <v>9.0510358682918195</v>
      </c>
      <c r="K62" s="231">
        <v>5.5341117936155504</v>
      </c>
      <c r="L62" s="231">
        <v>5.5459026878351123</v>
      </c>
      <c r="M62" s="231">
        <v>5.9099364479353502</v>
      </c>
      <c r="N62" s="231">
        <v>4.4834895941424211</v>
      </c>
      <c r="O62" s="231">
        <v>3.7021760571154672</v>
      </c>
      <c r="P62" s="231">
        <v>2.0986174955934791</v>
      </c>
      <c r="Q62" s="231">
        <v>2.2722773099785969</v>
      </c>
      <c r="R62" s="231">
        <v>3.044196018695505</v>
      </c>
      <c r="S62" s="231">
        <v>4.3268807460147372</v>
      </c>
      <c r="T62" s="231">
        <v>3.753509192404338</v>
      </c>
      <c r="U62" s="231">
        <v>3.3171525538095601</v>
      </c>
      <c r="V62" s="231">
        <v>3.099503137571185</v>
      </c>
      <c r="W62" s="231">
        <v>2.8185545390090989</v>
      </c>
      <c r="DA62" s="73" t="s">
        <v>845</v>
      </c>
    </row>
    <row r="63" spans="1:105" ht="12" customHeight="1" x14ac:dyDescent="0.25">
      <c r="A63" s="64" t="s">
        <v>70</v>
      </c>
      <c r="B63" s="231">
        <v>33.962097331588708</v>
      </c>
      <c r="C63" s="231">
        <v>34.528299277048127</v>
      </c>
      <c r="D63" s="231">
        <v>29.43501571507678</v>
      </c>
      <c r="E63" s="231">
        <v>29.729263481489649</v>
      </c>
      <c r="F63" s="231">
        <v>28.342386887033651</v>
      </c>
      <c r="G63" s="231">
        <v>22.95946261480881</v>
      </c>
      <c r="H63" s="231">
        <v>28.665231938432559</v>
      </c>
      <c r="I63" s="231">
        <v>22.529833979627149</v>
      </c>
      <c r="J63" s="231">
        <v>22.58718178332127</v>
      </c>
      <c r="K63" s="231">
        <v>16.236061751471709</v>
      </c>
      <c r="L63" s="231">
        <v>9.0131446531023816</v>
      </c>
      <c r="M63" s="231">
        <v>8.7435635812337669</v>
      </c>
      <c r="N63" s="231">
        <v>3.0314304347552419</v>
      </c>
      <c r="O63" s="231">
        <v>3.3552476790362959</v>
      </c>
      <c r="P63" s="231">
        <v>3.475016902313159</v>
      </c>
      <c r="Q63" s="231">
        <v>3.0590540659330712</v>
      </c>
      <c r="R63" s="231">
        <v>2.7748849091163601</v>
      </c>
      <c r="S63" s="231">
        <v>4.530356391567854</v>
      </c>
      <c r="T63" s="231">
        <v>3.7664398161983228</v>
      </c>
      <c r="U63" s="231">
        <v>2.9487073069049119</v>
      </c>
      <c r="V63" s="231">
        <v>2.1391723813720671</v>
      </c>
      <c r="W63" s="231">
        <v>2.493688076522488</v>
      </c>
      <c r="DA63" s="73" t="s">
        <v>846</v>
      </c>
    </row>
    <row r="64" spans="1:105" ht="12" customHeight="1" x14ac:dyDescent="0.25">
      <c r="A64" s="64" t="s">
        <v>34</v>
      </c>
      <c r="B64" s="231">
        <v>0.16014276469175859</v>
      </c>
      <c r="C64" s="231">
        <v>0.2097669300007296</v>
      </c>
      <c r="D64" s="231">
        <v>0.1197481100753993</v>
      </c>
      <c r="E64" s="231">
        <v>25.548011651894981</v>
      </c>
      <c r="F64" s="231">
        <v>24.265726653936539</v>
      </c>
      <c r="G64" s="231">
        <v>23.97039414317161</v>
      </c>
      <c r="H64" s="231">
        <v>1.769789824179175</v>
      </c>
      <c r="I64" s="231">
        <v>4.5581325108570407</v>
      </c>
      <c r="J64" s="231">
        <v>16.98840080012269</v>
      </c>
      <c r="K64" s="231">
        <v>8.2640813013351888</v>
      </c>
      <c r="L64" s="231">
        <v>5.6782361460815913</v>
      </c>
      <c r="M64" s="231">
        <v>4.5585335355740693</v>
      </c>
      <c r="N64" s="231">
        <v>2.5742488365884322</v>
      </c>
      <c r="O64" s="231">
        <v>2.9241717022237612</v>
      </c>
      <c r="P64" s="231">
        <v>3.815085689822646</v>
      </c>
      <c r="Q64" s="231">
        <v>7.3247041172408069</v>
      </c>
      <c r="R64" s="231">
        <v>6.4716400080138614</v>
      </c>
      <c r="S64" s="231">
        <v>4.1123313562827892</v>
      </c>
      <c r="T64" s="231">
        <v>2.9738789174284528</v>
      </c>
      <c r="U64" s="231">
        <v>3.148132308607682</v>
      </c>
      <c r="V64" s="231">
        <v>8.1743781992167257</v>
      </c>
      <c r="W64" s="231">
        <v>3.8124438325777148</v>
      </c>
      <c r="DA64" s="73" t="s">
        <v>847</v>
      </c>
    </row>
    <row r="65" spans="1:105" ht="12" customHeight="1" x14ac:dyDescent="0.25">
      <c r="A65" s="64" t="s">
        <v>162</v>
      </c>
      <c r="B65" s="231">
        <v>112.2000668576643</v>
      </c>
      <c r="C65" s="231">
        <v>126.3650038342181</v>
      </c>
      <c r="D65" s="231">
        <v>120.53960657073669</v>
      </c>
      <c r="E65" s="231">
        <v>117.0821857354932</v>
      </c>
      <c r="F65" s="231">
        <v>128.2329071760241</v>
      </c>
      <c r="G65" s="231">
        <v>114.1905290452798</v>
      </c>
      <c r="H65" s="231">
        <v>111.7348515415372</v>
      </c>
      <c r="I65" s="231">
        <v>129.99639691908459</v>
      </c>
      <c r="J65" s="231">
        <v>129.91762450068319</v>
      </c>
      <c r="K65" s="231">
        <v>105.2609968732777</v>
      </c>
      <c r="L65" s="231">
        <v>101.7495332367463</v>
      </c>
      <c r="M65" s="231">
        <v>111.2888645846881</v>
      </c>
      <c r="N65" s="231">
        <v>87.923453149825448</v>
      </c>
      <c r="O65" s="231">
        <v>89.674755818231574</v>
      </c>
      <c r="P65" s="231">
        <v>89.145957740085763</v>
      </c>
      <c r="Q65" s="231">
        <v>95.939458256393351</v>
      </c>
      <c r="R65" s="231">
        <v>94.112599540367285</v>
      </c>
      <c r="S65" s="231">
        <v>99.094701058352229</v>
      </c>
      <c r="T65" s="231">
        <v>107.30766951127001</v>
      </c>
      <c r="U65" s="231">
        <v>101.0656960313583</v>
      </c>
      <c r="V65" s="231">
        <v>99.511077933446757</v>
      </c>
      <c r="W65" s="231">
        <v>107.8795991323443</v>
      </c>
      <c r="DA65" s="73" t="s">
        <v>848</v>
      </c>
    </row>
    <row r="66" spans="1:105" ht="12" customHeight="1" x14ac:dyDescent="0.25">
      <c r="A66" s="64" t="s">
        <v>36</v>
      </c>
      <c r="B66" s="231">
        <v>17.958044607923188</v>
      </c>
      <c r="C66" s="231">
        <v>19.188014013707971</v>
      </c>
      <c r="D66" s="231">
        <v>22.69273100820568</v>
      </c>
      <c r="E66" s="231">
        <v>19.18707946658057</v>
      </c>
      <c r="F66" s="231">
        <v>12.344038393592561</v>
      </c>
      <c r="G66" s="231">
        <v>8.0779072161482084</v>
      </c>
      <c r="H66" s="231">
        <v>7.5836624642544193</v>
      </c>
      <c r="I66" s="231">
        <v>7.2111086040177099</v>
      </c>
      <c r="J66" s="231">
        <v>8.4158418780829418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849</v>
      </c>
    </row>
    <row r="67" spans="1:105" ht="12" customHeight="1" x14ac:dyDescent="0.25">
      <c r="A67" s="64" t="s">
        <v>73</v>
      </c>
      <c r="B67" s="231">
        <v>0.41288660061165838</v>
      </c>
      <c r="C67" s="231">
        <v>0.50247744264154359</v>
      </c>
      <c r="D67" s="231">
        <v>0.3935188064224624</v>
      </c>
      <c r="E67" s="231">
        <v>0.77350624678687652</v>
      </c>
      <c r="F67" s="231">
        <v>0.72063649277550179</v>
      </c>
      <c r="G67" s="231">
        <v>0.63938029296029164</v>
      </c>
      <c r="H67" s="231">
        <v>0.55991824748757391</v>
      </c>
      <c r="I67" s="231">
        <v>3.7604203137007328</v>
      </c>
      <c r="J67" s="231">
        <v>16.09366648953311</v>
      </c>
      <c r="K67" s="231">
        <v>2.7712492160151081</v>
      </c>
      <c r="L67" s="231">
        <v>1.573765412850012</v>
      </c>
      <c r="M67" s="231">
        <v>1.299711588897819</v>
      </c>
      <c r="N67" s="231">
        <v>1.2441397984665279</v>
      </c>
      <c r="O67" s="231">
        <v>1.159603858239328</v>
      </c>
      <c r="P67" s="231">
        <v>1.5503427958944169</v>
      </c>
      <c r="Q67" s="231">
        <v>1.4627886706365649</v>
      </c>
      <c r="R67" s="231">
        <v>1.5239248259996629</v>
      </c>
      <c r="S67" s="231">
        <v>1.456816425422147</v>
      </c>
      <c r="T67" s="231">
        <v>1.37508298033359</v>
      </c>
      <c r="U67" s="231">
        <v>1.208762148149761</v>
      </c>
      <c r="V67" s="231">
        <v>1.3310120338158999</v>
      </c>
      <c r="W67" s="231">
        <v>1.145023568077477</v>
      </c>
      <c r="DA67" s="73" t="s">
        <v>850</v>
      </c>
    </row>
    <row r="68" spans="1:105" ht="12" customHeight="1" x14ac:dyDescent="0.25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851</v>
      </c>
    </row>
    <row r="69" spans="1:105" ht="12" customHeight="1" x14ac:dyDescent="0.25">
      <c r="A69" s="60" t="s">
        <v>547</v>
      </c>
      <c r="B69" s="264">
        <v>0</v>
      </c>
      <c r="C69" s="264">
        <v>0</v>
      </c>
      <c r="D69" s="264">
        <v>0</v>
      </c>
      <c r="E69" s="264">
        <v>0</v>
      </c>
      <c r="F69" s="264">
        <v>0</v>
      </c>
      <c r="G69" s="264">
        <v>0</v>
      </c>
      <c r="H69" s="264">
        <v>0</v>
      </c>
      <c r="I69" s="264">
        <v>0</v>
      </c>
      <c r="J69" s="264">
        <v>0</v>
      </c>
      <c r="K69" s="264">
        <v>0</v>
      </c>
      <c r="L69" s="264">
        <v>0</v>
      </c>
      <c r="M69" s="264">
        <v>0</v>
      </c>
      <c r="N69" s="264">
        <v>0</v>
      </c>
      <c r="O69" s="264">
        <v>0</v>
      </c>
      <c r="P69" s="264">
        <v>0</v>
      </c>
      <c r="Q69" s="264">
        <v>0</v>
      </c>
      <c r="R69" s="264">
        <v>0</v>
      </c>
      <c r="S69" s="264">
        <v>0</v>
      </c>
      <c r="T69" s="264">
        <v>0</v>
      </c>
      <c r="U69" s="264">
        <v>0</v>
      </c>
      <c r="V69" s="264">
        <v>0</v>
      </c>
      <c r="W69" s="264">
        <v>0</v>
      </c>
      <c r="DA69" s="72" t="s">
        <v>852</v>
      </c>
    </row>
    <row r="70" spans="1:105" ht="12" customHeight="1" x14ac:dyDescent="0.25">
      <c r="A70" s="100" t="s">
        <v>106</v>
      </c>
      <c r="B70" s="281">
        <v>4083.419085039724</v>
      </c>
      <c r="C70" s="281">
        <v>4140.0989513516197</v>
      </c>
      <c r="D70" s="281">
        <v>4261.6272336853363</v>
      </c>
      <c r="E70" s="281">
        <v>4324.7156768165823</v>
      </c>
      <c r="F70" s="281">
        <v>4447.2280362010169</v>
      </c>
      <c r="G70" s="281">
        <v>4414.8637034023259</v>
      </c>
      <c r="H70" s="281">
        <v>4152.1898721906182</v>
      </c>
      <c r="I70" s="281">
        <v>4254.3050883939804</v>
      </c>
      <c r="J70" s="281">
        <v>4243.7255830024114</v>
      </c>
      <c r="K70" s="281">
        <v>3025.1062085980361</v>
      </c>
      <c r="L70" s="281">
        <v>3324.40111646279</v>
      </c>
      <c r="M70" s="281">
        <v>3626.9437592619629</v>
      </c>
      <c r="N70" s="281">
        <v>3231.6272838754371</v>
      </c>
      <c r="O70" s="281">
        <v>3130.0191534611931</v>
      </c>
      <c r="P70" s="281">
        <v>3079.8265328599632</v>
      </c>
      <c r="Q70" s="281">
        <v>3241.893582274648</v>
      </c>
      <c r="R70" s="281">
        <v>3310.6506340602132</v>
      </c>
      <c r="S70" s="281">
        <v>3323.2095913255139</v>
      </c>
      <c r="T70" s="281">
        <v>3266.389997846537</v>
      </c>
      <c r="U70" s="281">
        <v>3068.7566422666268</v>
      </c>
      <c r="V70" s="281">
        <v>2954.802530564406</v>
      </c>
      <c r="W70" s="281">
        <v>2925.8738984775559</v>
      </c>
      <c r="DA70" s="105" t="s">
        <v>853</v>
      </c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DA71" s="124"/>
    </row>
    <row r="72" spans="1:105" ht="15" customHeight="1" x14ac:dyDescent="0.25">
      <c r="A72" s="34" t="s">
        <v>81</v>
      </c>
      <c r="B72" s="225">
        <v>608.35162903721096</v>
      </c>
      <c r="C72" s="225">
        <v>617.41243829860628</v>
      </c>
      <c r="D72" s="225">
        <v>615.3024970231661</v>
      </c>
      <c r="E72" s="225">
        <v>573.05105433056485</v>
      </c>
      <c r="F72" s="225">
        <v>575.80583112259831</v>
      </c>
      <c r="G72" s="225">
        <v>616.01074266662158</v>
      </c>
      <c r="H72" s="225">
        <v>653.07069717922684</v>
      </c>
      <c r="I72" s="225">
        <v>664.62128219416024</v>
      </c>
      <c r="J72" s="225">
        <v>647.46179965137128</v>
      </c>
      <c r="K72" s="225">
        <v>579.94865213198295</v>
      </c>
      <c r="L72" s="225">
        <v>715.43164077451911</v>
      </c>
      <c r="M72" s="225">
        <v>680.58432099560957</v>
      </c>
      <c r="N72" s="225">
        <v>665.06498246945114</v>
      </c>
      <c r="O72" s="225">
        <v>664.9539026449221</v>
      </c>
      <c r="P72" s="225">
        <v>601.23260414534161</v>
      </c>
      <c r="Q72" s="225">
        <v>596.62392722042057</v>
      </c>
      <c r="R72" s="225">
        <v>641.10650269696976</v>
      </c>
      <c r="S72" s="225">
        <v>689.38740038637764</v>
      </c>
      <c r="T72" s="225">
        <v>719.40910679451679</v>
      </c>
      <c r="U72" s="225">
        <v>682.04152669036773</v>
      </c>
      <c r="V72" s="225">
        <v>566.88092170501841</v>
      </c>
      <c r="W72" s="225">
        <v>631.50976527949263</v>
      </c>
      <c r="DA72" s="89" t="s">
        <v>854</v>
      </c>
    </row>
    <row r="73" spans="1:105" ht="12" customHeight="1" x14ac:dyDescent="0.25">
      <c r="A73" s="55" t="s">
        <v>92</v>
      </c>
      <c r="B73" s="261">
        <v>0</v>
      </c>
      <c r="C73" s="261">
        <v>0</v>
      </c>
      <c r="D73" s="261">
        <v>0</v>
      </c>
      <c r="E73" s="261">
        <v>0</v>
      </c>
      <c r="F73" s="261">
        <v>0</v>
      </c>
      <c r="G73" s="261">
        <v>0</v>
      </c>
      <c r="H73" s="261">
        <v>0</v>
      </c>
      <c r="I73" s="261">
        <v>0</v>
      </c>
      <c r="J73" s="261">
        <v>0</v>
      </c>
      <c r="K73" s="261">
        <v>0</v>
      </c>
      <c r="L73" s="261">
        <v>0</v>
      </c>
      <c r="M73" s="261">
        <v>0</v>
      </c>
      <c r="N73" s="261">
        <v>0</v>
      </c>
      <c r="O73" s="261">
        <v>0</v>
      </c>
      <c r="P73" s="261">
        <v>0</v>
      </c>
      <c r="Q73" s="261">
        <v>0</v>
      </c>
      <c r="R73" s="261">
        <v>0</v>
      </c>
      <c r="S73" s="261">
        <v>0</v>
      </c>
      <c r="T73" s="261">
        <v>0</v>
      </c>
      <c r="U73" s="261">
        <v>0</v>
      </c>
      <c r="V73" s="261">
        <v>0</v>
      </c>
      <c r="W73" s="261">
        <v>0</v>
      </c>
      <c r="DA73" s="67" t="s">
        <v>855</v>
      </c>
    </row>
    <row r="74" spans="1:105" ht="12" customHeight="1" x14ac:dyDescent="0.25">
      <c r="A74" s="202" t="s">
        <v>93</v>
      </c>
      <c r="B74" s="226">
        <v>0</v>
      </c>
      <c r="C74" s="226">
        <v>0</v>
      </c>
      <c r="D74" s="226">
        <v>0</v>
      </c>
      <c r="E74" s="226">
        <v>0</v>
      </c>
      <c r="F74" s="226">
        <v>0</v>
      </c>
      <c r="G74" s="226">
        <v>0</v>
      </c>
      <c r="H74" s="226">
        <v>0</v>
      </c>
      <c r="I74" s="226">
        <v>0</v>
      </c>
      <c r="J74" s="226">
        <v>0</v>
      </c>
      <c r="K74" s="226">
        <v>0</v>
      </c>
      <c r="L74" s="226">
        <v>0</v>
      </c>
      <c r="M74" s="226">
        <v>0</v>
      </c>
      <c r="N74" s="226">
        <v>0</v>
      </c>
      <c r="O74" s="226">
        <v>0</v>
      </c>
      <c r="P74" s="226">
        <v>0</v>
      </c>
      <c r="Q74" s="226">
        <v>0</v>
      </c>
      <c r="R74" s="226">
        <v>0</v>
      </c>
      <c r="S74" s="226">
        <v>0</v>
      </c>
      <c r="T74" s="226">
        <v>0</v>
      </c>
      <c r="U74" s="226">
        <v>0</v>
      </c>
      <c r="V74" s="226">
        <v>0</v>
      </c>
      <c r="W74" s="226">
        <v>0</v>
      </c>
      <c r="DA74" s="174" t="s">
        <v>856</v>
      </c>
    </row>
    <row r="75" spans="1:105" ht="12" customHeight="1" x14ac:dyDescent="0.25">
      <c r="A75" s="202" t="s">
        <v>94</v>
      </c>
      <c r="B75" s="226">
        <v>0</v>
      </c>
      <c r="C75" s="226">
        <v>0</v>
      </c>
      <c r="D75" s="226">
        <v>0</v>
      </c>
      <c r="E75" s="226">
        <v>0</v>
      </c>
      <c r="F75" s="226">
        <v>0</v>
      </c>
      <c r="G75" s="226">
        <v>0</v>
      </c>
      <c r="H75" s="226">
        <v>0</v>
      </c>
      <c r="I75" s="226">
        <v>0</v>
      </c>
      <c r="J75" s="226">
        <v>0</v>
      </c>
      <c r="K75" s="226">
        <v>0</v>
      </c>
      <c r="L75" s="226">
        <v>0</v>
      </c>
      <c r="M75" s="226">
        <v>0</v>
      </c>
      <c r="N75" s="226">
        <v>0</v>
      </c>
      <c r="O75" s="226">
        <v>0</v>
      </c>
      <c r="P75" s="226">
        <v>0</v>
      </c>
      <c r="Q75" s="226">
        <v>0</v>
      </c>
      <c r="R75" s="226">
        <v>0</v>
      </c>
      <c r="S75" s="226">
        <v>0</v>
      </c>
      <c r="T75" s="226">
        <v>0</v>
      </c>
      <c r="U75" s="226">
        <v>0</v>
      </c>
      <c r="V75" s="226">
        <v>0</v>
      </c>
      <c r="W75" s="226">
        <v>0</v>
      </c>
      <c r="DA75" s="174" t="s">
        <v>857</v>
      </c>
    </row>
    <row r="76" spans="1:105" ht="12" customHeight="1" x14ac:dyDescent="0.25">
      <c r="A76" s="202" t="s">
        <v>95</v>
      </c>
      <c r="B76" s="226">
        <v>0</v>
      </c>
      <c r="C76" s="226">
        <v>0</v>
      </c>
      <c r="D76" s="226">
        <v>0</v>
      </c>
      <c r="E76" s="226">
        <v>0</v>
      </c>
      <c r="F76" s="226">
        <v>0</v>
      </c>
      <c r="G76" s="226">
        <v>0</v>
      </c>
      <c r="H76" s="226">
        <v>0</v>
      </c>
      <c r="I76" s="226">
        <v>0</v>
      </c>
      <c r="J76" s="226">
        <v>0</v>
      </c>
      <c r="K76" s="226">
        <v>0</v>
      </c>
      <c r="L76" s="226">
        <v>0</v>
      </c>
      <c r="M76" s="226">
        <v>0</v>
      </c>
      <c r="N76" s="226">
        <v>0</v>
      </c>
      <c r="O76" s="226">
        <v>0</v>
      </c>
      <c r="P76" s="226">
        <v>0</v>
      </c>
      <c r="Q76" s="226">
        <v>0</v>
      </c>
      <c r="R76" s="226">
        <v>0</v>
      </c>
      <c r="S76" s="226">
        <v>0</v>
      </c>
      <c r="T76" s="226">
        <v>0</v>
      </c>
      <c r="U76" s="226">
        <v>0</v>
      </c>
      <c r="V76" s="226">
        <v>0</v>
      </c>
      <c r="W76" s="226">
        <v>0</v>
      </c>
      <c r="DA76" s="174" t="s">
        <v>858</v>
      </c>
    </row>
    <row r="77" spans="1:105" ht="12" customHeight="1" x14ac:dyDescent="0.25">
      <c r="A77" s="56" t="s">
        <v>96</v>
      </c>
      <c r="B77" s="262">
        <v>1.1605002284886901</v>
      </c>
      <c r="C77" s="262">
        <v>1.223891821951566</v>
      </c>
      <c r="D77" s="262">
        <v>1.192184103142879</v>
      </c>
      <c r="E77" s="262">
        <v>1.08911213550608</v>
      </c>
      <c r="F77" s="262">
        <v>1.122382361364646</v>
      </c>
      <c r="G77" s="262">
        <v>1.201776451462208</v>
      </c>
      <c r="H77" s="262">
        <v>1.309133083552279</v>
      </c>
      <c r="I77" s="262">
        <v>1.3475011824288341</v>
      </c>
      <c r="J77" s="262">
        <v>1.2894689813099069</v>
      </c>
      <c r="K77" s="262">
        <v>1.253624302833376</v>
      </c>
      <c r="L77" s="262">
        <v>1.649986446199426</v>
      </c>
      <c r="M77" s="262">
        <v>1.546536866824946</v>
      </c>
      <c r="N77" s="262">
        <v>1.5138558530071671</v>
      </c>
      <c r="O77" s="262">
        <v>1.458336391719057</v>
      </c>
      <c r="P77" s="262">
        <v>1.2482288846337171</v>
      </c>
      <c r="Q77" s="262">
        <v>1.250025676909682</v>
      </c>
      <c r="R77" s="262">
        <v>1.3491753841732721</v>
      </c>
      <c r="S77" s="262">
        <v>1.4571241242889019</v>
      </c>
      <c r="T77" s="262">
        <v>1.485588849343678</v>
      </c>
      <c r="U77" s="262">
        <v>1.434546342535246</v>
      </c>
      <c r="V77" s="262">
        <v>1.1681148905620811</v>
      </c>
      <c r="W77" s="262">
        <v>1.3223215212420489</v>
      </c>
      <c r="DA77" s="68" t="s">
        <v>859</v>
      </c>
    </row>
    <row r="78" spans="1:105" ht="12" customHeight="1" x14ac:dyDescent="0.25">
      <c r="A78" s="37" t="s">
        <v>160</v>
      </c>
      <c r="B78" s="228">
        <v>9.0652069689133544E-2</v>
      </c>
      <c r="C78" s="228">
        <v>8.8210883081801653E-2</v>
      </c>
      <c r="D78" s="228">
        <v>8.412638901205359E-2</v>
      </c>
      <c r="E78" s="228">
        <v>8.3819504838731643E-2</v>
      </c>
      <c r="F78" s="228">
        <v>8.4071583087295995E-2</v>
      </c>
      <c r="G78" s="228">
        <v>5.3266506757047638E-2</v>
      </c>
      <c r="H78" s="228">
        <v>6.5466751652734537E-2</v>
      </c>
      <c r="I78" s="228">
        <v>5.7642456945761207E-2</v>
      </c>
      <c r="J78" s="228">
        <v>6.5639909176849198E-2</v>
      </c>
      <c r="K78" s="228">
        <v>3.2746161709917572E-2</v>
      </c>
      <c r="L78" s="228">
        <v>4.4056863339947593E-2</v>
      </c>
      <c r="M78" s="228">
        <v>3.3618665928515451E-2</v>
      </c>
      <c r="N78" s="228">
        <v>4.3533682698820172E-2</v>
      </c>
      <c r="O78" s="228">
        <v>4.4833448336965301E-2</v>
      </c>
      <c r="P78" s="228">
        <v>3.7128577833827482E-2</v>
      </c>
      <c r="Q78" s="228">
        <v>3.1953397821635997E-2</v>
      </c>
      <c r="R78" s="228">
        <v>3.2629927547464847E-2</v>
      </c>
      <c r="S78" s="228">
        <v>3.1772483563649791E-2</v>
      </c>
      <c r="T78" s="228">
        <v>2.741695478203543E-2</v>
      </c>
      <c r="U78" s="228">
        <v>2.7510783619868071E-2</v>
      </c>
      <c r="V78" s="228">
        <v>2.6533916632048252E-2</v>
      </c>
      <c r="W78" s="228">
        <v>3.9432576150633357E-2</v>
      </c>
      <c r="DA78" s="69" t="s">
        <v>860</v>
      </c>
    </row>
    <row r="79" spans="1:105" ht="12" customHeight="1" x14ac:dyDescent="0.25">
      <c r="A79" s="37" t="s">
        <v>162</v>
      </c>
      <c r="B79" s="228">
        <v>1.069848158799557</v>
      </c>
      <c r="C79" s="228">
        <v>1.135680938869764</v>
      </c>
      <c r="D79" s="228">
        <v>1.108057714130825</v>
      </c>
      <c r="E79" s="228">
        <v>1.005292630667348</v>
      </c>
      <c r="F79" s="228">
        <v>1.03831077827735</v>
      </c>
      <c r="G79" s="228">
        <v>1.1485099447051601</v>
      </c>
      <c r="H79" s="228">
        <v>1.243666331899544</v>
      </c>
      <c r="I79" s="228">
        <v>1.2898587254830729</v>
      </c>
      <c r="J79" s="228">
        <v>1.223829072133058</v>
      </c>
      <c r="K79" s="228">
        <v>1.2208781411234579</v>
      </c>
      <c r="L79" s="228">
        <v>1.605929582859478</v>
      </c>
      <c r="M79" s="228">
        <v>1.512918200896431</v>
      </c>
      <c r="N79" s="228">
        <v>1.4703221703083471</v>
      </c>
      <c r="O79" s="228">
        <v>1.413502943382092</v>
      </c>
      <c r="P79" s="228">
        <v>1.2111003067998889</v>
      </c>
      <c r="Q79" s="228">
        <v>1.2180722790880461</v>
      </c>
      <c r="R79" s="228">
        <v>1.316545456625807</v>
      </c>
      <c r="S79" s="228">
        <v>1.425351640725252</v>
      </c>
      <c r="T79" s="228">
        <v>1.458171894561642</v>
      </c>
      <c r="U79" s="228">
        <v>1.407035558915378</v>
      </c>
      <c r="V79" s="228">
        <v>1.1415809739300331</v>
      </c>
      <c r="W79" s="228">
        <v>1.2828889450914149</v>
      </c>
      <c r="DA79" s="69" t="s">
        <v>861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862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863</v>
      </c>
    </row>
    <row r="82" spans="1:105" ht="12" customHeight="1" x14ac:dyDescent="0.25">
      <c r="A82" s="37" t="s">
        <v>38</v>
      </c>
      <c r="B82" s="228">
        <v>0</v>
      </c>
      <c r="C82" s="228">
        <v>0</v>
      </c>
      <c r="D82" s="228">
        <v>0</v>
      </c>
      <c r="E82" s="228">
        <v>0</v>
      </c>
      <c r="F82" s="228">
        <v>0</v>
      </c>
      <c r="G82" s="228">
        <v>0</v>
      </c>
      <c r="H82" s="228">
        <v>0</v>
      </c>
      <c r="I82" s="228">
        <v>0</v>
      </c>
      <c r="J82" s="228">
        <v>0</v>
      </c>
      <c r="K82" s="228">
        <v>0</v>
      </c>
      <c r="L82" s="228">
        <v>0</v>
      </c>
      <c r="M82" s="228">
        <v>0</v>
      </c>
      <c r="N82" s="228">
        <v>0</v>
      </c>
      <c r="O82" s="228">
        <v>0</v>
      </c>
      <c r="P82" s="228">
        <v>0</v>
      </c>
      <c r="Q82" s="228">
        <v>0</v>
      </c>
      <c r="R82" s="228">
        <v>0</v>
      </c>
      <c r="S82" s="228">
        <v>0</v>
      </c>
      <c r="T82" s="228">
        <v>0</v>
      </c>
      <c r="U82" s="228">
        <v>0</v>
      </c>
      <c r="V82" s="228">
        <v>0</v>
      </c>
      <c r="W82" s="228">
        <v>0</v>
      </c>
      <c r="DA82" s="69" t="s">
        <v>864</v>
      </c>
    </row>
    <row r="83" spans="1:105" ht="12" customHeight="1" x14ac:dyDescent="0.25">
      <c r="A83" s="57" t="s">
        <v>560</v>
      </c>
      <c r="B83" s="263">
        <v>118.8337133582485</v>
      </c>
      <c r="C83" s="263">
        <v>119.2919168651876</v>
      </c>
      <c r="D83" s="263">
        <v>114.9311260501603</v>
      </c>
      <c r="E83" s="263">
        <v>104.60482368362359</v>
      </c>
      <c r="F83" s="263">
        <v>108.1853326138838</v>
      </c>
      <c r="G83" s="263">
        <v>118.8909781504409</v>
      </c>
      <c r="H83" s="263">
        <v>129.78399869024571</v>
      </c>
      <c r="I83" s="263">
        <v>131.55512158992661</v>
      </c>
      <c r="J83" s="263">
        <v>125.5972096078616</v>
      </c>
      <c r="K83" s="263">
        <v>119.9201108610791</v>
      </c>
      <c r="L83" s="263">
        <v>151.09984739781419</v>
      </c>
      <c r="M83" s="263">
        <v>143.72484015987499</v>
      </c>
      <c r="N83" s="263">
        <v>139.74810691811081</v>
      </c>
      <c r="O83" s="263">
        <v>135.89056668074369</v>
      </c>
      <c r="P83" s="263">
        <v>116.97323996238801</v>
      </c>
      <c r="Q83" s="263">
        <v>114.9748793878728</v>
      </c>
      <c r="R83" s="263">
        <v>125.6151972772531</v>
      </c>
      <c r="S83" s="263">
        <v>135.1016143123345</v>
      </c>
      <c r="T83" s="263">
        <v>141.47573616681501</v>
      </c>
      <c r="U83" s="263">
        <v>135.7630345913166</v>
      </c>
      <c r="V83" s="263">
        <v>110.91512864566</v>
      </c>
      <c r="W83" s="263">
        <v>126.60763975903561</v>
      </c>
      <c r="DA83" s="70" t="s">
        <v>865</v>
      </c>
    </row>
    <row r="84" spans="1:105" ht="12" customHeight="1" x14ac:dyDescent="0.25">
      <c r="A84" s="60" t="s">
        <v>562</v>
      </c>
      <c r="B84" s="264">
        <v>118.8337133582485</v>
      </c>
      <c r="C84" s="264">
        <v>119.2919168651876</v>
      </c>
      <c r="D84" s="264">
        <v>114.9311260501603</v>
      </c>
      <c r="E84" s="264">
        <v>104.60482368362359</v>
      </c>
      <c r="F84" s="264">
        <v>108.1853326138838</v>
      </c>
      <c r="G84" s="264">
        <v>118.8909781504409</v>
      </c>
      <c r="H84" s="264">
        <v>129.78399869024571</v>
      </c>
      <c r="I84" s="264">
        <v>131.55512158992661</v>
      </c>
      <c r="J84" s="264">
        <v>125.5972096078616</v>
      </c>
      <c r="K84" s="264">
        <v>119.9201108610791</v>
      </c>
      <c r="L84" s="264">
        <v>151.09984739781419</v>
      </c>
      <c r="M84" s="264">
        <v>143.72484015987499</v>
      </c>
      <c r="N84" s="264">
        <v>139.74810691811081</v>
      </c>
      <c r="O84" s="264">
        <v>135.89056668074369</v>
      </c>
      <c r="P84" s="264">
        <v>116.97323996238801</v>
      </c>
      <c r="Q84" s="264">
        <v>114.9748793878728</v>
      </c>
      <c r="R84" s="264">
        <v>125.6151972772531</v>
      </c>
      <c r="S84" s="264">
        <v>135.1016143123345</v>
      </c>
      <c r="T84" s="264">
        <v>141.47573616681501</v>
      </c>
      <c r="U84" s="264">
        <v>135.7630345913166</v>
      </c>
      <c r="V84" s="264">
        <v>110.91512864566</v>
      </c>
      <c r="W84" s="264">
        <v>126.60763975903561</v>
      </c>
      <c r="DA84" s="72" t="s">
        <v>866</v>
      </c>
    </row>
    <row r="85" spans="1:105" ht="12" customHeight="1" x14ac:dyDescent="0.25">
      <c r="A85" s="59" t="s">
        <v>33</v>
      </c>
      <c r="B85" s="232">
        <v>13.07084560510825</v>
      </c>
      <c r="C85" s="232">
        <v>5.0713343373304776</v>
      </c>
      <c r="D85" s="232">
        <v>4.2802994923996911</v>
      </c>
      <c r="E85" s="232">
        <v>4.6728020704684896</v>
      </c>
      <c r="F85" s="232">
        <v>4.3812211447526428</v>
      </c>
      <c r="G85" s="232">
        <v>5.1477768719083716</v>
      </c>
      <c r="H85" s="232">
        <v>6.017955785033136</v>
      </c>
      <c r="I85" s="232">
        <v>6.1552669980858878</v>
      </c>
      <c r="J85" s="232">
        <v>5.5747553235948377</v>
      </c>
      <c r="K85" s="232">
        <v>5.052395059497063</v>
      </c>
      <c r="L85" s="232">
        <v>7.4671365633445914</v>
      </c>
      <c r="M85" s="232">
        <v>6.1201949553529831</v>
      </c>
      <c r="N85" s="232">
        <v>6.6377324553109656</v>
      </c>
      <c r="O85" s="232">
        <v>6.0595913937033288</v>
      </c>
      <c r="P85" s="232">
        <v>4.6427155877841164</v>
      </c>
      <c r="Q85" s="232">
        <v>2.5881968365844998</v>
      </c>
      <c r="R85" s="232">
        <v>2.7658178155983051</v>
      </c>
      <c r="S85" s="232">
        <v>2.9679229981280182</v>
      </c>
      <c r="T85" s="232">
        <v>3.0428285206583729</v>
      </c>
      <c r="U85" s="232">
        <v>2.9668733499150899</v>
      </c>
      <c r="V85" s="232">
        <v>2.8490022066203351</v>
      </c>
      <c r="W85" s="232">
        <v>3.1058658455160448</v>
      </c>
      <c r="DA85" s="71" t="s">
        <v>867</v>
      </c>
    </row>
    <row r="86" spans="1:105" ht="12" customHeight="1" x14ac:dyDescent="0.25">
      <c r="A86" s="59" t="s">
        <v>160</v>
      </c>
      <c r="B86" s="232">
        <v>7.1294087575170781</v>
      </c>
      <c r="C86" s="232">
        <v>6.9410329071818921</v>
      </c>
      <c r="D86" s="232">
        <v>6.736175208887512</v>
      </c>
      <c r="E86" s="232">
        <v>6.6646190505179623</v>
      </c>
      <c r="F86" s="232">
        <v>6.4045995310858501</v>
      </c>
      <c r="G86" s="232">
        <v>4.4199934808439094</v>
      </c>
      <c r="H86" s="232">
        <v>5.0490356992932828</v>
      </c>
      <c r="I86" s="232">
        <v>4.798700592805246</v>
      </c>
      <c r="J86" s="232">
        <v>5.0056723449992617</v>
      </c>
      <c r="K86" s="232">
        <v>2.6769060641876998</v>
      </c>
      <c r="L86" s="232">
        <v>3.6518308745353929</v>
      </c>
      <c r="M86" s="232">
        <v>2.7849094861021051</v>
      </c>
      <c r="N86" s="232">
        <v>3.3458981058613828</v>
      </c>
      <c r="O86" s="232">
        <v>3.404796408628306</v>
      </c>
      <c r="P86" s="232">
        <v>2.7867524148294018</v>
      </c>
      <c r="Q86" s="232">
        <v>2.5781926039452352</v>
      </c>
      <c r="R86" s="232">
        <v>2.6258821405741659</v>
      </c>
      <c r="S86" s="232">
        <v>2.6348047303300501</v>
      </c>
      <c r="T86" s="232">
        <v>2.3037081617806718</v>
      </c>
      <c r="U86" s="232">
        <v>2.2932349468099722</v>
      </c>
      <c r="V86" s="232">
        <v>2.2202583285816551</v>
      </c>
      <c r="W86" s="232">
        <v>3.2951723503703301</v>
      </c>
      <c r="DA86" s="71" t="s">
        <v>868</v>
      </c>
    </row>
    <row r="87" spans="1:105" ht="12" customHeight="1" x14ac:dyDescent="0.25">
      <c r="A87" s="59" t="s">
        <v>70</v>
      </c>
      <c r="B87" s="232">
        <v>14.459785353464049</v>
      </c>
      <c r="C87" s="232">
        <v>14.997380593824589</v>
      </c>
      <c r="D87" s="232">
        <v>13.094361472460591</v>
      </c>
      <c r="E87" s="232">
        <v>10.61092364154795</v>
      </c>
      <c r="F87" s="232">
        <v>11.91551310192693</v>
      </c>
      <c r="G87" s="232">
        <v>14.107228890271839</v>
      </c>
      <c r="H87" s="232">
        <v>15.57778199805089</v>
      </c>
      <c r="I87" s="232">
        <v>13.15494416103834</v>
      </c>
      <c r="J87" s="232">
        <v>13.49219274174895</v>
      </c>
      <c r="K87" s="232">
        <v>11.05989197007635</v>
      </c>
      <c r="L87" s="232">
        <v>4.1318358906202342</v>
      </c>
      <c r="M87" s="232">
        <v>7.2356896478507524</v>
      </c>
      <c r="N87" s="232">
        <v>4.7525499962511626</v>
      </c>
      <c r="O87" s="232">
        <v>5.495888092280925</v>
      </c>
      <c r="P87" s="232">
        <v>4.8208847126635161</v>
      </c>
      <c r="Q87" s="232">
        <v>4.8146885388797473</v>
      </c>
      <c r="R87" s="232">
        <v>7.4025522318068218</v>
      </c>
      <c r="S87" s="232">
        <v>6.433681967226466</v>
      </c>
      <c r="T87" s="232">
        <v>8.5165809710623588</v>
      </c>
      <c r="U87" s="232">
        <v>8.7211835999882847</v>
      </c>
      <c r="V87" s="232">
        <v>5.0251095921427993</v>
      </c>
      <c r="W87" s="232">
        <v>5.8970927653182397</v>
      </c>
      <c r="DA87" s="71" t="s">
        <v>869</v>
      </c>
    </row>
    <row r="88" spans="1:105" ht="12" customHeight="1" x14ac:dyDescent="0.25">
      <c r="A88" s="59" t="s">
        <v>162</v>
      </c>
      <c r="B88" s="232">
        <v>84.17367364215913</v>
      </c>
      <c r="C88" s="232">
        <v>92.282169026850696</v>
      </c>
      <c r="D88" s="232">
        <v>90.820289876412488</v>
      </c>
      <c r="E88" s="232">
        <v>82.656478921089231</v>
      </c>
      <c r="F88" s="232">
        <v>85.483998836118388</v>
      </c>
      <c r="G88" s="232">
        <v>95.215978907416797</v>
      </c>
      <c r="H88" s="232">
        <v>103.13922520786841</v>
      </c>
      <c r="I88" s="232">
        <v>107.4462098379972</v>
      </c>
      <c r="J88" s="232">
        <v>101.52458919751859</v>
      </c>
      <c r="K88" s="232">
        <v>101.130917767318</v>
      </c>
      <c r="L88" s="232">
        <v>135.84904406931389</v>
      </c>
      <c r="M88" s="232">
        <v>127.5840460705691</v>
      </c>
      <c r="N88" s="232">
        <v>125.0119263606873</v>
      </c>
      <c r="O88" s="232">
        <v>120.9302907861311</v>
      </c>
      <c r="P88" s="232">
        <v>104.7228872471109</v>
      </c>
      <c r="Q88" s="232">
        <v>104.9938014084633</v>
      </c>
      <c r="R88" s="232">
        <v>112.82094508927381</v>
      </c>
      <c r="S88" s="232">
        <v>123.06520461665001</v>
      </c>
      <c r="T88" s="232">
        <v>127.61261851331361</v>
      </c>
      <c r="U88" s="232">
        <v>121.7817426946032</v>
      </c>
      <c r="V88" s="232">
        <v>100.8207585183152</v>
      </c>
      <c r="W88" s="232">
        <v>114.309508797831</v>
      </c>
      <c r="DA88" s="71" t="s">
        <v>870</v>
      </c>
    </row>
    <row r="89" spans="1:105" ht="12" customHeight="1" x14ac:dyDescent="0.25">
      <c r="A89" s="60" t="s">
        <v>568</v>
      </c>
      <c r="B89" s="264">
        <v>0</v>
      </c>
      <c r="C89" s="264">
        <v>0</v>
      </c>
      <c r="D89" s="264">
        <v>0</v>
      </c>
      <c r="E89" s="264">
        <v>0</v>
      </c>
      <c r="F89" s="264">
        <v>0</v>
      </c>
      <c r="G89" s="264">
        <v>0</v>
      </c>
      <c r="H89" s="264">
        <v>0</v>
      </c>
      <c r="I89" s="264">
        <v>0</v>
      </c>
      <c r="J89" s="264">
        <v>0</v>
      </c>
      <c r="K89" s="264">
        <v>0</v>
      </c>
      <c r="L89" s="264">
        <v>0</v>
      </c>
      <c r="M89" s="264">
        <v>0</v>
      </c>
      <c r="N89" s="264">
        <v>0</v>
      </c>
      <c r="O89" s="264">
        <v>0</v>
      </c>
      <c r="P89" s="264">
        <v>0</v>
      </c>
      <c r="Q89" s="264">
        <v>0</v>
      </c>
      <c r="R89" s="264">
        <v>0</v>
      </c>
      <c r="S89" s="264">
        <v>0</v>
      </c>
      <c r="T89" s="264">
        <v>0</v>
      </c>
      <c r="U89" s="264">
        <v>0</v>
      </c>
      <c r="V89" s="264">
        <v>0</v>
      </c>
      <c r="W89" s="264">
        <v>0</v>
      </c>
      <c r="DA89" s="72" t="s">
        <v>871</v>
      </c>
    </row>
    <row r="90" spans="1:105" ht="12" customHeight="1" x14ac:dyDescent="0.25">
      <c r="A90" s="57" t="s">
        <v>519</v>
      </c>
      <c r="B90" s="296">
        <v>227.91476943749271</v>
      </c>
      <c r="C90" s="296">
        <v>228.79357178817469</v>
      </c>
      <c r="D90" s="296">
        <v>220.4298793217462</v>
      </c>
      <c r="E90" s="296">
        <v>200.6247520013882</v>
      </c>
      <c r="F90" s="296">
        <v>207.4919182646268</v>
      </c>
      <c r="G90" s="296">
        <v>228.02459931270741</v>
      </c>
      <c r="H90" s="296">
        <v>248.916652541095</v>
      </c>
      <c r="I90" s="296">
        <v>252.3135426652747</v>
      </c>
      <c r="J90" s="296">
        <v>240.88668325520501</v>
      </c>
      <c r="K90" s="296">
        <v>229.99840403391951</v>
      </c>
      <c r="L90" s="296">
        <v>289.79896284056292</v>
      </c>
      <c r="M90" s="296">
        <v>275.65421362139631</v>
      </c>
      <c r="N90" s="296">
        <v>268.02711677911628</v>
      </c>
      <c r="O90" s="296">
        <v>260.62862380141331</v>
      </c>
      <c r="P90" s="296">
        <v>224.3465112969445</v>
      </c>
      <c r="Q90" s="296">
        <v>220.51379517016221</v>
      </c>
      <c r="R90" s="296">
        <v>240.92118234983249</v>
      </c>
      <c r="S90" s="296">
        <v>259.11546821566589</v>
      </c>
      <c r="T90" s="296">
        <v>271.34058911591723</v>
      </c>
      <c r="U90" s="296">
        <v>260.38402615368989</v>
      </c>
      <c r="V90" s="296">
        <v>212.7274765553791</v>
      </c>
      <c r="W90" s="296">
        <v>242.82461777251859</v>
      </c>
      <c r="DA90" s="70" t="s">
        <v>872</v>
      </c>
    </row>
    <row r="91" spans="1:105" ht="12" customHeight="1" x14ac:dyDescent="0.25">
      <c r="A91" s="60" t="s">
        <v>521</v>
      </c>
      <c r="B91" s="264">
        <v>227.91476943749271</v>
      </c>
      <c r="C91" s="264">
        <v>228.79357178817469</v>
      </c>
      <c r="D91" s="264">
        <v>220.4298793217462</v>
      </c>
      <c r="E91" s="264">
        <v>200.6247520013882</v>
      </c>
      <c r="F91" s="264">
        <v>207.4919182646268</v>
      </c>
      <c r="G91" s="264">
        <v>228.02459931270741</v>
      </c>
      <c r="H91" s="264">
        <v>248.916652541095</v>
      </c>
      <c r="I91" s="264">
        <v>252.3135426652747</v>
      </c>
      <c r="J91" s="264">
        <v>240.88668325520501</v>
      </c>
      <c r="K91" s="264">
        <v>229.99840403391951</v>
      </c>
      <c r="L91" s="264">
        <v>289.79896284056292</v>
      </c>
      <c r="M91" s="264">
        <v>275.65421362139631</v>
      </c>
      <c r="N91" s="264">
        <v>268.02711677911628</v>
      </c>
      <c r="O91" s="264">
        <v>260.62862380141331</v>
      </c>
      <c r="P91" s="264">
        <v>224.3465112969445</v>
      </c>
      <c r="Q91" s="264">
        <v>220.51379517016221</v>
      </c>
      <c r="R91" s="264">
        <v>240.92118234983249</v>
      </c>
      <c r="S91" s="264">
        <v>259.11546821566589</v>
      </c>
      <c r="T91" s="264">
        <v>271.34058911591723</v>
      </c>
      <c r="U91" s="264">
        <v>260.38402615368989</v>
      </c>
      <c r="V91" s="264">
        <v>212.7274765553791</v>
      </c>
      <c r="W91" s="264">
        <v>242.82461777251859</v>
      </c>
      <c r="DA91" s="72" t="s">
        <v>873</v>
      </c>
    </row>
    <row r="92" spans="1:105" ht="12" customHeight="1" x14ac:dyDescent="0.25">
      <c r="A92" s="59" t="s">
        <v>33</v>
      </c>
      <c r="B92" s="299">
        <v>25.06896972461335</v>
      </c>
      <c r="C92" s="299">
        <v>9.7264653570878838</v>
      </c>
      <c r="D92" s="299">
        <v>8.2093157266971684</v>
      </c>
      <c r="E92" s="299">
        <v>8.9621082807300869</v>
      </c>
      <c r="F92" s="299">
        <v>8.4028764131156013</v>
      </c>
      <c r="G92" s="299">
        <v>9.8730768038834178</v>
      </c>
      <c r="H92" s="299">
        <v>11.542019234019399</v>
      </c>
      <c r="I92" s="299">
        <v>11.805372558422841</v>
      </c>
      <c r="J92" s="299">
        <v>10.69199167762403</v>
      </c>
      <c r="K92" s="299">
        <v>9.6901411438765876</v>
      </c>
      <c r="L92" s="299">
        <v>14.32144683607015</v>
      </c>
      <c r="M92" s="299">
        <v>11.738106827955651</v>
      </c>
      <c r="N92" s="299">
        <v>12.730707636638471</v>
      </c>
      <c r="O92" s="299">
        <v>11.621873425917361</v>
      </c>
      <c r="P92" s="299">
        <v>8.9044045065198034</v>
      </c>
      <c r="Q92" s="299">
        <v>4.9639809158421722</v>
      </c>
      <c r="R92" s="299">
        <v>5.3046455583510754</v>
      </c>
      <c r="S92" s="299">
        <v>5.6922691945789214</v>
      </c>
      <c r="T92" s="299">
        <v>5.8359327595273074</v>
      </c>
      <c r="U92" s="299">
        <v>5.6902560425559852</v>
      </c>
      <c r="V92" s="299">
        <v>5.4641874153275429</v>
      </c>
      <c r="W92" s="299">
        <v>5.9568339495589626</v>
      </c>
      <c r="DA92" s="71" t="s">
        <v>874</v>
      </c>
    </row>
    <row r="93" spans="1:105" ht="12" customHeight="1" x14ac:dyDescent="0.25">
      <c r="A93" s="59" t="s">
        <v>160</v>
      </c>
      <c r="B93" s="299">
        <v>13.673708472751001</v>
      </c>
      <c r="C93" s="299">
        <v>13.31241673757394</v>
      </c>
      <c r="D93" s="299">
        <v>12.919513968193151</v>
      </c>
      <c r="E93" s="299">
        <v>12.78227424997057</v>
      </c>
      <c r="F93" s="299">
        <v>12.283574957102729</v>
      </c>
      <c r="G93" s="299">
        <v>8.4772390480200013</v>
      </c>
      <c r="H93" s="299">
        <v>9.6836981254379229</v>
      </c>
      <c r="I93" s="299">
        <v>9.2035728607722724</v>
      </c>
      <c r="J93" s="299">
        <v>9.6005302380037953</v>
      </c>
      <c r="K93" s="299">
        <v>5.1341190238318593</v>
      </c>
      <c r="L93" s="299">
        <v>7.0039567751728411</v>
      </c>
      <c r="M93" s="299">
        <v>5.3412620500694823</v>
      </c>
      <c r="N93" s="299">
        <v>6.4171990743046878</v>
      </c>
      <c r="O93" s="299">
        <v>6.5301619088069982</v>
      </c>
      <c r="P93" s="299">
        <v>5.3447966587600764</v>
      </c>
      <c r="Q93" s="299">
        <v>4.9447934957831574</v>
      </c>
      <c r="R93" s="299">
        <v>5.0362586990339926</v>
      </c>
      <c r="S93" s="299">
        <v>5.0533716035248846</v>
      </c>
      <c r="T93" s="299">
        <v>4.4183514905458212</v>
      </c>
      <c r="U93" s="299">
        <v>4.3982645951029404</v>
      </c>
      <c r="V93" s="299">
        <v>4.2583005339977138</v>
      </c>
      <c r="W93" s="299">
        <v>6.3199106151581459</v>
      </c>
      <c r="DA93" s="71" t="s">
        <v>875</v>
      </c>
    </row>
    <row r="94" spans="1:105" ht="12" customHeight="1" x14ac:dyDescent="0.25">
      <c r="A94" s="59" t="s">
        <v>70</v>
      </c>
      <c r="B94" s="299">
        <v>27.732859235115701</v>
      </c>
      <c r="C94" s="299">
        <v>28.763929390165782</v>
      </c>
      <c r="D94" s="299">
        <v>25.114071517145678</v>
      </c>
      <c r="E94" s="299">
        <v>20.351011063598779</v>
      </c>
      <c r="F94" s="299">
        <v>22.853122608127229</v>
      </c>
      <c r="G94" s="299">
        <v>27.05668054178555</v>
      </c>
      <c r="H94" s="299">
        <v>29.877098780291991</v>
      </c>
      <c r="I94" s="299">
        <v>25.23026488608868</v>
      </c>
      <c r="J94" s="299">
        <v>25.87708412907622</v>
      </c>
      <c r="K94" s="299">
        <v>21.212100986563691</v>
      </c>
      <c r="L94" s="299">
        <v>7.9245728989828148</v>
      </c>
      <c r="M94" s="299">
        <v>13.87754780362326</v>
      </c>
      <c r="N94" s="299">
        <v>9.1150592371904136</v>
      </c>
      <c r="O94" s="299">
        <v>10.54072983169573</v>
      </c>
      <c r="P94" s="299">
        <v>9.2461204545466806</v>
      </c>
      <c r="Q94" s="299">
        <v>9.2342366256279913</v>
      </c>
      <c r="R94" s="299">
        <v>14.197578595183581</v>
      </c>
      <c r="S94" s="299">
        <v>12.33935304010925</v>
      </c>
      <c r="T94" s="299">
        <v>16.334207974833792</v>
      </c>
      <c r="U94" s="299">
        <v>16.726621538965851</v>
      </c>
      <c r="V94" s="299">
        <v>9.6378095216012358</v>
      </c>
      <c r="W94" s="299">
        <v>11.310212396604539</v>
      </c>
      <c r="DA94" s="71" t="s">
        <v>876</v>
      </c>
    </row>
    <row r="95" spans="1:105" ht="12" customHeight="1" x14ac:dyDescent="0.25">
      <c r="A95" s="59" t="s">
        <v>162</v>
      </c>
      <c r="B95" s="299">
        <v>161.43923200501271</v>
      </c>
      <c r="C95" s="299">
        <v>176.99076030334709</v>
      </c>
      <c r="D95" s="299">
        <v>174.1869781097102</v>
      </c>
      <c r="E95" s="299">
        <v>158.52935840708881</v>
      </c>
      <c r="F95" s="299">
        <v>163.95234428628129</v>
      </c>
      <c r="G95" s="299">
        <v>182.6176029190184</v>
      </c>
      <c r="H95" s="299">
        <v>197.8138364013457</v>
      </c>
      <c r="I95" s="299">
        <v>206.0743323599909</v>
      </c>
      <c r="J95" s="299">
        <v>194.717077210501</v>
      </c>
      <c r="K95" s="299">
        <v>193.9620428796473</v>
      </c>
      <c r="L95" s="299">
        <v>260.54898633033707</v>
      </c>
      <c r="M95" s="299">
        <v>244.69729693974779</v>
      </c>
      <c r="N95" s="299">
        <v>239.7641508309828</v>
      </c>
      <c r="O95" s="299">
        <v>231.9358586349932</v>
      </c>
      <c r="P95" s="299">
        <v>200.8511896771179</v>
      </c>
      <c r="Q95" s="299">
        <v>201.3707841329088</v>
      </c>
      <c r="R95" s="299">
        <v>216.38269949726379</v>
      </c>
      <c r="S95" s="299">
        <v>236.03047437745289</v>
      </c>
      <c r="T95" s="299">
        <v>244.7520968910103</v>
      </c>
      <c r="U95" s="299">
        <v>233.5688839770651</v>
      </c>
      <c r="V95" s="299">
        <v>193.3671790844526</v>
      </c>
      <c r="W95" s="299">
        <v>219.237660811197</v>
      </c>
      <c r="DA95" s="71" t="s">
        <v>877</v>
      </c>
    </row>
    <row r="96" spans="1:105" ht="12" customHeight="1" x14ac:dyDescent="0.25">
      <c r="A96" s="60" t="s">
        <v>527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878</v>
      </c>
    </row>
    <row r="97" spans="1:105" ht="12" customHeight="1" x14ac:dyDescent="0.25">
      <c r="A97" s="57" t="s">
        <v>529</v>
      </c>
      <c r="B97" s="296">
        <f t="shared" ref="B97:W97" si="2">B98+B102+B113</f>
        <v>260.44264601298096</v>
      </c>
      <c r="C97" s="296">
        <f t="shared" si="2"/>
        <v>268.10305782329249</v>
      </c>
      <c r="D97" s="296">
        <f t="shared" si="2"/>
        <v>278.74930754811663</v>
      </c>
      <c r="E97" s="296">
        <f t="shared" si="2"/>
        <v>266.73236651004697</v>
      </c>
      <c r="F97" s="296">
        <f t="shared" si="2"/>
        <v>259.00619788272314</v>
      </c>
      <c r="G97" s="296">
        <f t="shared" si="2"/>
        <v>267.89338875201111</v>
      </c>
      <c r="H97" s="296">
        <f t="shared" si="2"/>
        <v>273.06091286433383</v>
      </c>
      <c r="I97" s="296">
        <f t="shared" si="2"/>
        <v>279.40511675653022</v>
      </c>
      <c r="J97" s="296">
        <f t="shared" si="2"/>
        <v>279.68843780699478</v>
      </c>
      <c r="K97" s="296">
        <f t="shared" si="2"/>
        <v>228.77651293415101</v>
      </c>
      <c r="L97" s="296">
        <f t="shared" si="2"/>
        <v>272.88284408994275</v>
      </c>
      <c r="M97" s="296">
        <f t="shared" si="2"/>
        <v>259.65873034751348</v>
      </c>
      <c r="N97" s="296">
        <f t="shared" si="2"/>
        <v>255.77590291921683</v>
      </c>
      <c r="O97" s="296">
        <f t="shared" si="2"/>
        <v>266.97637577104609</v>
      </c>
      <c r="P97" s="296">
        <f t="shared" si="2"/>
        <v>258.6646240013755</v>
      </c>
      <c r="Q97" s="296">
        <f t="shared" si="2"/>
        <v>259.88522698547598</v>
      </c>
      <c r="R97" s="296">
        <f t="shared" si="2"/>
        <v>273.22094768571094</v>
      </c>
      <c r="S97" s="296">
        <f t="shared" si="2"/>
        <v>293.71319373408829</v>
      </c>
      <c r="T97" s="296">
        <f t="shared" si="2"/>
        <v>305.10719266244087</v>
      </c>
      <c r="U97" s="296">
        <f t="shared" si="2"/>
        <v>284.45991960282589</v>
      </c>
      <c r="V97" s="296">
        <f t="shared" si="2"/>
        <v>242.07020161341728</v>
      </c>
      <c r="W97" s="296">
        <f t="shared" si="2"/>
        <v>260.75518622669642</v>
      </c>
      <c r="DA97" s="70"/>
    </row>
    <row r="98" spans="1:105" ht="12" customHeight="1" x14ac:dyDescent="0.25">
      <c r="A98" s="60" t="s">
        <v>530</v>
      </c>
      <c r="B98" s="264">
        <v>51.85745956770814</v>
      </c>
      <c r="C98" s="264">
        <v>53.796918114569458</v>
      </c>
      <c r="D98" s="264">
        <v>51.836122920663037</v>
      </c>
      <c r="E98" s="264">
        <v>47.867268485408147</v>
      </c>
      <c r="F98" s="264">
        <v>48.68603606645037</v>
      </c>
      <c r="G98" s="264">
        <v>52.773830451225123</v>
      </c>
      <c r="H98" s="264">
        <v>56.517240235289599</v>
      </c>
      <c r="I98" s="264">
        <v>58.364801792226203</v>
      </c>
      <c r="J98" s="264">
        <v>56.30856700479552</v>
      </c>
      <c r="K98" s="264">
        <v>55.622054726821908</v>
      </c>
      <c r="L98" s="264">
        <v>71.568649166024429</v>
      </c>
      <c r="M98" s="264">
        <v>66.824960735013292</v>
      </c>
      <c r="N98" s="264">
        <v>65.809834244815335</v>
      </c>
      <c r="O98" s="264">
        <v>63.398702363687207</v>
      </c>
      <c r="P98" s="264">
        <v>54.916456905555513</v>
      </c>
      <c r="Q98" s="264">
        <v>54.338743581623191</v>
      </c>
      <c r="R98" s="264">
        <v>58.749330052031347</v>
      </c>
      <c r="S98" s="264">
        <v>62.665541029812019</v>
      </c>
      <c r="T98" s="264">
        <v>65.615503065958933</v>
      </c>
      <c r="U98" s="264">
        <v>62.396809372381213</v>
      </c>
      <c r="V98" s="264">
        <v>51.511114308096062</v>
      </c>
      <c r="W98" s="264">
        <v>58.298748891975613</v>
      </c>
      <c r="DA98" s="72" t="s">
        <v>879</v>
      </c>
    </row>
    <row r="99" spans="1:105" ht="12" customHeight="1" x14ac:dyDescent="0.25">
      <c r="A99" s="59" t="s">
        <v>33</v>
      </c>
      <c r="B99" s="232">
        <v>6.2245904049198364</v>
      </c>
      <c r="C99" s="232">
        <v>2.5898646369981</v>
      </c>
      <c r="D99" s="232">
        <v>2.0905909734715671</v>
      </c>
      <c r="E99" s="232">
        <v>2.2112110537895049</v>
      </c>
      <c r="F99" s="232">
        <v>2.1047007168895142</v>
      </c>
      <c r="G99" s="232">
        <v>2.538773671854496</v>
      </c>
      <c r="H99" s="232">
        <v>2.8424828528364601</v>
      </c>
      <c r="I99" s="232">
        <v>2.9420083746252161</v>
      </c>
      <c r="J99" s="232">
        <v>2.6868972830228852</v>
      </c>
      <c r="K99" s="232">
        <v>2.448731431502738</v>
      </c>
      <c r="L99" s="232">
        <v>3.3242232204234412</v>
      </c>
      <c r="M99" s="232">
        <v>2.779039334785653</v>
      </c>
      <c r="N99" s="232">
        <v>2.8575527985362541</v>
      </c>
      <c r="O99" s="232">
        <v>2.5834264246325178</v>
      </c>
      <c r="P99" s="232">
        <v>1.9775871414822319</v>
      </c>
      <c r="Q99" s="232">
        <v>1.0990019408822791</v>
      </c>
      <c r="R99" s="232">
        <v>1.1968801050120419</v>
      </c>
      <c r="S99" s="232">
        <v>1.2640812878849681</v>
      </c>
      <c r="T99" s="232">
        <v>1.354139476532304</v>
      </c>
      <c r="U99" s="232">
        <v>1.375729983775543</v>
      </c>
      <c r="V99" s="232">
        <v>1.300264692372751</v>
      </c>
      <c r="W99" s="232">
        <v>1.4253380356685881</v>
      </c>
      <c r="DA99" s="71" t="s">
        <v>880</v>
      </c>
    </row>
    <row r="100" spans="1:105" ht="12" customHeight="1" x14ac:dyDescent="0.25">
      <c r="A100" s="59" t="s">
        <v>160</v>
      </c>
      <c r="B100" s="232">
        <v>3.5648009902701241</v>
      </c>
      <c r="C100" s="232">
        <v>3.575870240663503</v>
      </c>
      <c r="D100" s="232">
        <v>3.3459354378937989</v>
      </c>
      <c r="E100" s="232">
        <v>3.2248018151597422</v>
      </c>
      <c r="F100" s="232">
        <v>3.1771229898020259</v>
      </c>
      <c r="G100" s="232">
        <v>2.1961956900857662</v>
      </c>
      <c r="H100" s="232">
        <v>2.4800344005737078</v>
      </c>
      <c r="I100" s="232">
        <v>2.2613615380735008</v>
      </c>
      <c r="J100" s="232">
        <v>2.440275761672082</v>
      </c>
      <c r="K100" s="232">
        <v>1.323697721553164</v>
      </c>
      <c r="L100" s="232">
        <v>1.71971227762719</v>
      </c>
      <c r="M100" s="232">
        <v>1.34251923441267</v>
      </c>
      <c r="N100" s="232">
        <v>1.5606332870588631</v>
      </c>
      <c r="O100" s="232">
        <v>1.59768574289468</v>
      </c>
      <c r="P100" s="232">
        <v>1.281638509103769</v>
      </c>
      <c r="Q100" s="232">
        <v>1.16651242401029</v>
      </c>
      <c r="R100" s="232">
        <v>1.2248012531521</v>
      </c>
      <c r="S100" s="232">
        <v>1.218834970377197</v>
      </c>
      <c r="T100" s="232">
        <v>1.0824341092718559</v>
      </c>
      <c r="U100" s="232">
        <v>1.056702130684205</v>
      </c>
      <c r="V100" s="232">
        <v>1.015250527221816</v>
      </c>
      <c r="W100" s="232">
        <v>1.4695603778471169</v>
      </c>
      <c r="DA100" s="71" t="s">
        <v>881</v>
      </c>
    </row>
    <row r="101" spans="1:105" ht="12" customHeight="1" x14ac:dyDescent="0.25">
      <c r="A101" s="59" t="s">
        <v>162</v>
      </c>
      <c r="B101" s="232">
        <v>42.068068172518181</v>
      </c>
      <c r="C101" s="232">
        <v>47.631183236907852</v>
      </c>
      <c r="D101" s="232">
        <v>46.39959650929768</v>
      </c>
      <c r="E101" s="232">
        <v>42.431255616458913</v>
      </c>
      <c r="F101" s="232">
        <v>43.40421235975883</v>
      </c>
      <c r="G101" s="232">
        <v>48.038861089284858</v>
      </c>
      <c r="H101" s="232">
        <v>51.19472298187943</v>
      </c>
      <c r="I101" s="232">
        <v>53.161431879527477</v>
      </c>
      <c r="J101" s="232">
        <v>51.181393960100557</v>
      </c>
      <c r="K101" s="232">
        <v>51.849625573766012</v>
      </c>
      <c r="L101" s="232">
        <v>66.524713667973799</v>
      </c>
      <c r="M101" s="232">
        <v>62.703402165814971</v>
      </c>
      <c r="N101" s="232">
        <v>61.391648159220217</v>
      </c>
      <c r="O101" s="232">
        <v>59.21759019616001</v>
      </c>
      <c r="P101" s="232">
        <v>51.65723125496951</v>
      </c>
      <c r="Q101" s="232">
        <v>52.073229216730617</v>
      </c>
      <c r="R101" s="232">
        <v>56.327648693867197</v>
      </c>
      <c r="S101" s="232">
        <v>60.182624771549847</v>
      </c>
      <c r="T101" s="232">
        <v>63.178929480154778</v>
      </c>
      <c r="U101" s="232">
        <v>59.964377257921463</v>
      </c>
      <c r="V101" s="232">
        <v>49.195599088501503</v>
      </c>
      <c r="W101" s="232">
        <v>55.403850478459901</v>
      </c>
      <c r="DA101" s="71" t="s">
        <v>882</v>
      </c>
    </row>
    <row r="102" spans="1:105" ht="12" customHeight="1" x14ac:dyDescent="0.25">
      <c r="A102" s="60" t="s">
        <v>535</v>
      </c>
      <c r="B102" s="264">
        <v>208.5851864452728</v>
      </c>
      <c r="C102" s="264">
        <v>214.30613970872301</v>
      </c>
      <c r="D102" s="264">
        <v>226.9131846274536</v>
      </c>
      <c r="E102" s="264">
        <v>218.8650980246388</v>
      </c>
      <c r="F102" s="264">
        <v>210.32016181627279</v>
      </c>
      <c r="G102" s="264">
        <v>215.119558300786</v>
      </c>
      <c r="H102" s="264">
        <v>216.54367262904421</v>
      </c>
      <c r="I102" s="264">
        <v>221.040314964304</v>
      </c>
      <c r="J102" s="264">
        <v>223.37987080219929</v>
      </c>
      <c r="K102" s="264">
        <v>173.1544582073291</v>
      </c>
      <c r="L102" s="264">
        <v>201.31419492391831</v>
      </c>
      <c r="M102" s="264">
        <v>192.83376961250019</v>
      </c>
      <c r="N102" s="264">
        <v>189.9660686744015</v>
      </c>
      <c r="O102" s="264">
        <v>203.5776734073589</v>
      </c>
      <c r="P102" s="264">
        <v>203.74816709582001</v>
      </c>
      <c r="Q102" s="264">
        <v>205.54648340385279</v>
      </c>
      <c r="R102" s="264">
        <v>214.47161763367961</v>
      </c>
      <c r="S102" s="264">
        <v>231.04765270427629</v>
      </c>
      <c r="T102" s="264">
        <v>239.4916895964819</v>
      </c>
      <c r="U102" s="264">
        <v>222.06311023044469</v>
      </c>
      <c r="V102" s="264">
        <v>190.55908730532121</v>
      </c>
      <c r="W102" s="264">
        <v>202.45643733472079</v>
      </c>
      <c r="DA102" s="72" t="s">
        <v>883</v>
      </c>
    </row>
    <row r="103" spans="1:105" ht="12" customHeight="1" x14ac:dyDescent="0.25">
      <c r="A103" s="64" t="s">
        <v>30</v>
      </c>
      <c r="B103" s="231">
        <v>31.11945061527155</v>
      </c>
      <c r="C103" s="231">
        <v>28.922873321576731</v>
      </c>
      <c r="D103" s="231">
        <v>39.444773011900558</v>
      </c>
      <c r="E103" s="231">
        <v>22.254109294151529</v>
      </c>
      <c r="F103" s="231">
        <v>18.585037941199651</v>
      </c>
      <c r="G103" s="231">
        <v>31.271632428302588</v>
      </c>
      <c r="H103" s="231">
        <v>20.20794265642175</v>
      </c>
      <c r="I103" s="231">
        <v>21.79706809983951</v>
      </c>
      <c r="J103" s="231">
        <v>17.722681919310109</v>
      </c>
      <c r="K103" s="231">
        <v>13.71044857572309</v>
      </c>
      <c r="L103" s="231">
        <v>15.68235078101371</v>
      </c>
      <c r="M103" s="231">
        <v>14.180923958226581</v>
      </c>
      <c r="N103" s="231">
        <v>13.62766041037632</v>
      </c>
      <c r="O103" s="231">
        <v>10.70404039990888</v>
      </c>
      <c r="P103" s="231">
        <v>9.1935521740327406</v>
      </c>
      <c r="Q103" s="231">
        <v>8.7528126857470969</v>
      </c>
      <c r="R103" s="231">
        <v>7.8590075289366013</v>
      </c>
      <c r="S103" s="231">
        <v>7.446949174998867</v>
      </c>
      <c r="T103" s="231">
        <v>17.004373280586051</v>
      </c>
      <c r="U103" s="231">
        <v>18.38543508976171</v>
      </c>
      <c r="V103" s="231">
        <v>11.933913141650979</v>
      </c>
      <c r="W103" s="231">
        <v>11.664722106021591</v>
      </c>
      <c r="DA103" s="73" t="s">
        <v>884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885</v>
      </c>
    </row>
    <row r="105" spans="1:105" ht="12" customHeight="1" x14ac:dyDescent="0.25">
      <c r="A105" s="64" t="s">
        <v>33</v>
      </c>
      <c r="B105" s="231">
        <v>15.60807109053272</v>
      </c>
      <c r="C105" s="231">
        <v>6.3685424999527527</v>
      </c>
      <c r="D105" s="231">
        <v>5.985192074204094</v>
      </c>
      <c r="E105" s="231">
        <v>6.5157219712657746</v>
      </c>
      <c r="F105" s="231">
        <v>6.1503927404307612</v>
      </c>
      <c r="G105" s="231">
        <v>7.0719926368768693</v>
      </c>
      <c r="H105" s="231">
        <v>8.4488908041069291</v>
      </c>
      <c r="I105" s="231">
        <v>8.230159552046068</v>
      </c>
      <c r="J105" s="231">
        <v>6.9626650565618613</v>
      </c>
      <c r="K105" s="231">
        <v>5.7420926340975846</v>
      </c>
      <c r="L105" s="231">
        <v>8.5179084805978</v>
      </c>
      <c r="M105" s="231">
        <v>7.0175822381371296</v>
      </c>
      <c r="N105" s="231">
        <v>7.921529626467442</v>
      </c>
      <c r="O105" s="231">
        <v>7.0755257140246579</v>
      </c>
      <c r="P105" s="231">
        <v>4.4052853086366479</v>
      </c>
      <c r="Q105" s="231">
        <v>2.5966358847795572</v>
      </c>
      <c r="R105" s="231">
        <v>2.654503092288123</v>
      </c>
      <c r="S105" s="231">
        <v>2.793067120362859</v>
      </c>
      <c r="T105" s="231">
        <v>2.848907016412908</v>
      </c>
      <c r="U105" s="231">
        <v>2.8321125855388711</v>
      </c>
      <c r="V105" s="231">
        <v>2.8513378563966261</v>
      </c>
      <c r="W105" s="231">
        <v>3.134662874903547</v>
      </c>
      <c r="DA105" s="73" t="s">
        <v>886</v>
      </c>
    </row>
    <row r="106" spans="1:105" ht="12" customHeight="1" x14ac:dyDescent="0.25">
      <c r="A106" s="64" t="s">
        <v>160</v>
      </c>
      <c r="B106" s="231">
        <v>9.6919121995560573</v>
      </c>
      <c r="C106" s="231">
        <v>9.2437607135340247</v>
      </c>
      <c r="D106" s="231">
        <v>9.0149206738706482</v>
      </c>
      <c r="E106" s="231">
        <v>8.8672145331597765</v>
      </c>
      <c r="F106" s="231">
        <v>8.3103824459345716</v>
      </c>
      <c r="G106" s="231">
        <v>6.1807308605527984</v>
      </c>
      <c r="H106" s="231">
        <v>7.479683088147147</v>
      </c>
      <c r="I106" s="231">
        <v>7.8644288280303671</v>
      </c>
      <c r="J106" s="231">
        <v>7.5302041744591266</v>
      </c>
      <c r="K106" s="231">
        <v>3.0271467988386882</v>
      </c>
      <c r="L106" s="231">
        <v>4.0229769577991128</v>
      </c>
      <c r="M106" s="231">
        <v>3.2103076365375389</v>
      </c>
      <c r="N106" s="231">
        <v>3.8178735802108932</v>
      </c>
      <c r="O106" s="231">
        <v>4.0162942838313178</v>
      </c>
      <c r="P106" s="231">
        <v>2.8067454246590118</v>
      </c>
      <c r="Q106" s="231">
        <v>2.7456022867817902</v>
      </c>
      <c r="R106" s="231">
        <v>2.6938355646928742</v>
      </c>
      <c r="S106" s="231">
        <v>2.7249437930913558</v>
      </c>
      <c r="T106" s="231">
        <v>2.3536993548825418</v>
      </c>
      <c r="U106" s="231">
        <v>2.1947124392595159</v>
      </c>
      <c r="V106" s="231">
        <v>2.325984713025032</v>
      </c>
      <c r="W106" s="231">
        <v>3.2092493947781429</v>
      </c>
      <c r="DA106" s="73" t="s">
        <v>887</v>
      </c>
    </row>
    <row r="107" spans="1:105" ht="12" customHeight="1" x14ac:dyDescent="0.25">
      <c r="A107" s="64" t="s">
        <v>70</v>
      </c>
      <c r="B107" s="231">
        <v>17.612106526634051</v>
      </c>
      <c r="C107" s="231">
        <v>18.961520396071592</v>
      </c>
      <c r="D107" s="231">
        <v>16.67426421718768</v>
      </c>
      <c r="E107" s="231">
        <v>14.847015335457311</v>
      </c>
      <c r="F107" s="231">
        <v>15.91026503169765</v>
      </c>
      <c r="G107" s="231">
        <v>17.742065778754711</v>
      </c>
      <c r="H107" s="231">
        <v>21.324840583625981</v>
      </c>
      <c r="I107" s="231">
        <v>17.914352165055131</v>
      </c>
      <c r="J107" s="231">
        <v>17.86932582956916</v>
      </c>
      <c r="K107" s="231">
        <v>12.177841707717169</v>
      </c>
      <c r="L107" s="231">
        <v>4.8647769854133296</v>
      </c>
      <c r="M107" s="231">
        <v>7.3879420346550129</v>
      </c>
      <c r="N107" s="231">
        <v>5.1034035449824033</v>
      </c>
      <c r="O107" s="231">
        <v>5.2435942500120927</v>
      </c>
      <c r="P107" s="231">
        <v>5.3783214206464161</v>
      </c>
      <c r="Q107" s="231">
        <v>5.2766497483139876</v>
      </c>
      <c r="R107" s="231">
        <v>7.2173248946274127</v>
      </c>
      <c r="S107" s="231">
        <v>6.0564658495549963</v>
      </c>
      <c r="T107" s="231">
        <v>7.4533388259564424</v>
      </c>
      <c r="U107" s="231">
        <v>7.2205354588537043</v>
      </c>
      <c r="V107" s="231">
        <v>4.4701208065903426</v>
      </c>
      <c r="W107" s="231">
        <v>5.3963738467188769</v>
      </c>
      <c r="DA107" s="73" t="s">
        <v>888</v>
      </c>
    </row>
    <row r="108" spans="1:105" ht="12" customHeight="1" x14ac:dyDescent="0.25">
      <c r="A108" s="64" t="s">
        <v>34</v>
      </c>
      <c r="B108" s="231">
        <v>0.42799311221905861</v>
      </c>
      <c r="C108" s="231">
        <v>0.57704106327559668</v>
      </c>
      <c r="D108" s="231">
        <v>0.36416992444794832</v>
      </c>
      <c r="E108" s="231">
        <v>26.816951092882721</v>
      </c>
      <c r="F108" s="231">
        <v>26.425047176307778</v>
      </c>
      <c r="G108" s="231">
        <v>26.952150255197921</v>
      </c>
      <c r="H108" s="231">
        <v>2.9900449464948951</v>
      </c>
      <c r="I108" s="231">
        <v>3.0558727383527011</v>
      </c>
      <c r="J108" s="231">
        <v>19.79232859746952</v>
      </c>
      <c r="K108" s="231">
        <v>13.863705557004851</v>
      </c>
      <c r="L108" s="231">
        <v>7.855197582022293</v>
      </c>
      <c r="M108" s="231">
        <v>6.2090524210745777</v>
      </c>
      <c r="N108" s="231">
        <v>2.3421360442977779</v>
      </c>
      <c r="O108" s="231">
        <v>1.904641331386582</v>
      </c>
      <c r="P108" s="231">
        <v>4.5642238307262861</v>
      </c>
      <c r="Q108" s="231">
        <v>5.0644551520725578</v>
      </c>
      <c r="R108" s="231">
        <v>5.7565675011170727</v>
      </c>
      <c r="S108" s="231">
        <v>3.7608204269915899</v>
      </c>
      <c r="T108" s="231">
        <v>2.9073326446205821</v>
      </c>
      <c r="U108" s="231">
        <v>1.818841996674696</v>
      </c>
      <c r="V108" s="231">
        <v>8.1899125893361937</v>
      </c>
      <c r="W108" s="231">
        <v>1.9731162702169751</v>
      </c>
      <c r="DA108" s="73" t="s">
        <v>889</v>
      </c>
    </row>
    <row r="109" spans="1:105" ht="12" customHeight="1" x14ac:dyDescent="0.25">
      <c r="A109" s="64" t="s">
        <v>162</v>
      </c>
      <c r="B109" s="231">
        <v>103.5107702202635</v>
      </c>
      <c r="C109" s="231">
        <v>114.3859363219438</v>
      </c>
      <c r="D109" s="231">
        <v>115.3152637749605</v>
      </c>
      <c r="E109" s="231">
        <v>102.2849043526099</v>
      </c>
      <c r="F109" s="231">
        <v>107.2406066254667</v>
      </c>
      <c r="G109" s="231">
        <v>111.13257310904579</v>
      </c>
      <c r="H109" s="231">
        <v>131.71152077122301</v>
      </c>
      <c r="I109" s="231">
        <v>136.1124488667667</v>
      </c>
      <c r="J109" s="231">
        <v>120.8484105682314</v>
      </c>
      <c r="K109" s="231">
        <v>105.07582228822361</v>
      </c>
      <c r="L109" s="231">
        <v>138.34295426527481</v>
      </c>
      <c r="M109" s="231">
        <v>133.23494577284629</v>
      </c>
      <c r="N109" s="231">
        <v>134.63453804359571</v>
      </c>
      <c r="O109" s="231">
        <v>121.7382729243532</v>
      </c>
      <c r="P109" s="231">
        <v>116.2861424729405</v>
      </c>
      <c r="Q109" s="231">
        <v>116.6402012079344</v>
      </c>
      <c r="R109" s="231">
        <v>123.5686597829846</v>
      </c>
      <c r="S109" s="231">
        <v>136.78809466352951</v>
      </c>
      <c r="T109" s="231">
        <v>140.7371620656406</v>
      </c>
      <c r="U109" s="231">
        <v>131.32878111573041</v>
      </c>
      <c r="V109" s="231">
        <v>108.94276900471949</v>
      </c>
      <c r="W109" s="231">
        <v>123.9035525745528</v>
      </c>
      <c r="DA109" s="73" t="s">
        <v>890</v>
      </c>
    </row>
    <row r="110" spans="1:105" ht="12" customHeight="1" x14ac:dyDescent="0.25">
      <c r="A110" s="64" t="s">
        <v>36</v>
      </c>
      <c r="B110" s="231">
        <v>30.60369562827702</v>
      </c>
      <c r="C110" s="231">
        <v>35.842064054058653</v>
      </c>
      <c r="D110" s="231">
        <v>40.1002352004245</v>
      </c>
      <c r="E110" s="231">
        <v>36.606581302756247</v>
      </c>
      <c r="F110" s="231">
        <v>27.295886661676271</v>
      </c>
      <c r="G110" s="231">
        <v>14.3564817106049</v>
      </c>
      <c r="H110" s="231">
        <v>23.952360833933451</v>
      </c>
      <c r="I110" s="231">
        <v>25.479680265457031</v>
      </c>
      <c r="J110" s="231">
        <v>29.858694415424239</v>
      </c>
      <c r="K110" s="231">
        <v>17.30567369391294</v>
      </c>
      <c r="L110" s="231">
        <v>19.914731291672339</v>
      </c>
      <c r="M110" s="231">
        <v>20.00122315279296</v>
      </c>
      <c r="N110" s="231">
        <v>20.218674316770748</v>
      </c>
      <c r="O110" s="231">
        <v>39.049250770294179</v>
      </c>
      <c r="P110" s="231">
        <v>47.446966910262113</v>
      </c>
      <c r="Q110" s="231">
        <v>49.660150344191592</v>
      </c>
      <c r="R110" s="231">
        <v>49.488713135862128</v>
      </c>
      <c r="S110" s="231">
        <v>55.88234433981323</v>
      </c>
      <c r="T110" s="231">
        <v>63.759971669228193</v>
      </c>
      <c r="U110" s="231">
        <v>56.467639361322369</v>
      </c>
      <c r="V110" s="231">
        <v>49.341525943565458</v>
      </c>
      <c r="W110" s="231">
        <v>51.690888293289262</v>
      </c>
      <c r="DA110" s="73" t="s">
        <v>891</v>
      </c>
    </row>
    <row r="111" spans="1:105" ht="12" customHeight="1" x14ac:dyDescent="0.25">
      <c r="A111" s="64" t="s">
        <v>73</v>
      </c>
      <c r="B111" s="231">
        <v>1.1187052518881359E-2</v>
      </c>
      <c r="C111" s="231">
        <v>4.4013383098087059E-3</v>
      </c>
      <c r="D111" s="231">
        <v>1.4365750457762781E-2</v>
      </c>
      <c r="E111" s="231">
        <v>0.6726001423555189</v>
      </c>
      <c r="F111" s="231">
        <v>0.40254319355936757</v>
      </c>
      <c r="G111" s="231">
        <v>0.41193152145046558</v>
      </c>
      <c r="H111" s="231">
        <v>0.42838894509112591</v>
      </c>
      <c r="I111" s="231">
        <v>0.58630444875652143</v>
      </c>
      <c r="J111" s="231">
        <v>2.7955602411738529</v>
      </c>
      <c r="K111" s="231">
        <v>2.251726951811158</v>
      </c>
      <c r="L111" s="231">
        <v>2.1132985801248951</v>
      </c>
      <c r="M111" s="231">
        <v>1.591792398230101</v>
      </c>
      <c r="N111" s="231">
        <v>2.3002531077001218</v>
      </c>
      <c r="O111" s="231">
        <v>13.84605373354796</v>
      </c>
      <c r="P111" s="231">
        <v>13.66692955391631</v>
      </c>
      <c r="Q111" s="231">
        <v>14.80997609403183</v>
      </c>
      <c r="R111" s="231">
        <v>15.233006133170861</v>
      </c>
      <c r="S111" s="231">
        <v>15.594967335933831</v>
      </c>
      <c r="T111" s="231">
        <v>2.426904739154617</v>
      </c>
      <c r="U111" s="231">
        <v>1.815052183303443</v>
      </c>
      <c r="V111" s="231">
        <v>2.503523250037115</v>
      </c>
      <c r="W111" s="231">
        <v>1.483871974239602</v>
      </c>
      <c r="DA111" s="73" t="s">
        <v>892</v>
      </c>
    </row>
    <row r="112" spans="1:105" ht="12" customHeight="1" x14ac:dyDescent="0.25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0</v>
      </c>
      <c r="J112" s="231">
        <v>0</v>
      </c>
      <c r="K112" s="231">
        <v>0</v>
      </c>
      <c r="L112" s="231">
        <v>0</v>
      </c>
      <c r="M112" s="231">
        <v>0</v>
      </c>
      <c r="N112" s="231">
        <v>0</v>
      </c>
      <c r="O112" s="231">
        <v>0</v>
      </c>
      <c r="P112" s="231">
        <v>0</v>
      </c>
      <c r="Q112" s="231">
        <v>0</v>
      </c>
      <c r="R112" s="231">
        <v>0</v>
      </c>
      <c r="S112" s="231">
        <v>0</v>
      </c>
      <c r="T112" s="231">
        <v>0</v>
      </c>
      <c r="U112" s="231">
        <v>0</v>
      </c>
      <c r="V112" s="231">
        <v>0</v>
      </c>
      <c r="W112" s="231">
        <v>0</v>
      </c>
      <c r="DA112" s="73" t="s">
        <v>893</v>
      </c>
    </row>
    <row r="113" spans="1:105" ht="12" customHeight="1" x14ac:dyDescent="0.25">
      <c r="A113" s="61" t="s">
        <v>547</v>
      </c>
      <c r="B113" s="265">
        <v>0</v>
      </c>
      <c r="C113" s="265">
        <v>0</v>
      </c>
      <c r="D113" s="265">
        <v>0</v>
      </c>
      <c r="E113" s="265">
        <v>0</v>
      </c>
      <c r="F113" s="265">
        <v>0</v>
      </c>
      <c r="G113" s="265">
        <v>0</v>
      </c>
      <c r="H113" s="265">
        <v>0</v>
      </c>
      <c r="I113" s="265">
        <v>0</v>
      </c>
      <c r="J113" s="265">
        <v>0</v>
      </c>
      <c r="K113" s="265">
        <v>0</v>
      </c>
      <c r="L113" s="265">
        <v>0</v>
      </c>
      <c r="M113" s="265">
        <v>0</v>
      </c>
      <c r="N113" s="265">
        <v>0</v>
      </c>
      <c r="O113" s="265">
        <v>0</v>
      </c>
      <c r="P113" s="265">
        <v>0</v>
      </c>
      <c r="Q113" s="265">
        <v>0</v>
      </c>
      <c r="R113" s="265">
        <v>0</v>
      </c>
      <c r="S113" s="265">
        <v>0</v>
      </c>
      <c r="T113" s="265">
        <v>0</v>
      </c>
      <c r="U113" s="265">
        <v>0</v>
      </c>
      <c r="V113" s="265">
        <v>0</v>
      </c>
      <c r="W113" s="265">
        <v>0</v>
      </c>
      <c r="DA113" s="74" t="s">
        <v>894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f t="shared" ref="B115:W115" si="3">B116+B117+B118+B119+B120+B126+B134+B141+B158</f>
        <v>10135.500205118173</v>
      </c>
      <c r="C115" s="225">
        <f t="shared" si="3"/>
        <v>10064.929760648494</v>
      </c>
      <c r="D115" s="225">
        <f t="shared" si="3"/>
        <v>9833.3431657144884</v>
      </c>
      <c r="E115" s="225">
        <f t="shared" si="3"/>
        <v>9028.0417810741237</v>
      </c>
      <c r="F115" s="225">
        <f t="shared" si="3"/>
        <v>8760.5061140384278</v>
      </c>
      <c r="G115" s="225">
        <f t="shared" si="3"/>
        <v>8453.3539140582216</v>
      </c>
      <c r="H115" s="225">
        <f t="shared" si="3"/>
        <v>7634.0455321768331</v>
      </c>
      <c r="I115" s="225">
        <f t="shared" si="3"/>
        <v>7940.3292088858761</v>
      </c>
      <c r="J115" s="225">
        <f t="shared" si="3"/>
        <v>7658.4467292100362</v>
      </c>
      <c r="K115" s="225">
        <f t="shared" si="3"/>
        <v>6603.1157152025326</v>
      </c>
      <c r="L115" s="225">
        <f t="shared" si="3"/>
        <v>6802.2513967962268</v>
      </c>
      <c r="M115" s="225">
        <f t="shared" si="3"/>
        <v>6784.5186756689291</v>
      </c>
      <c r="N115" s="225">
        <f t="shared" si="3"/>
        <v>6470.4199069424358</v>
      </c>
      <c r="O115" s="225">
        <f t="shared" si="3"/>
        <v>6464.7480536233816</v>
      </c>
      <c r="P115" s="225">
        <f t="shared" si="3"/>
        <v>6426.9663761690108</v>
      </c>
      <c r="Q115" s="225">
        <f t="shared" si="3"/>
        <v>6699.3461580241465</v>
      </c>
      <c r="R115" s="225">
        <f t="shared" si="3"/>
        <v>6991.6643460253781</v>
      </c>
      <c r="S115" s="225">
        <f t="shared" si="3"/>
        <v>6755.2122724319106</v>
      </c>
      <c r="T115" s="225">
        <f t="shared" si="3"/>
        <v>7105.285705349198</v>
      </c>
      <c r="U115" s="225">
        <f t="shared" si="3"/>
        <v>7071.6566569838342</v>
      </c>
      <c r="V115" s="225">
        <f t="shared" si="3"/>
        <v>6701.0944812124271</v>
      </c>
      <c r="W115" s="225">
        <f t="shared" si="3"/>
        <v>7253.3503617961724</v>
      </c>
      <c r="DA115" s="89"/>
    </row>
    <row r="116" spans="1:105" ht="12" customHeight="1" x14ac:dyDescent="0.25">
      <c r="A116" s="55" t="s">
        <v>92</v>
      </c>
      <c r="B116" s="261">
        <v>0</v>
      </c>
      <c r="C116" s="261">
        <v>0</v>
      </c>
      <c r="D116" s="261">
        <v>0</v>
      </c>
      <c r="E116" s="261">
        <v>0</v>
      </c>
      <c r="F116" s="261">
        <v>0</v>
      </c>
      <c r="G116" s="261">
        <v>0</v>
      </c>
      <c r="H116" s="261">
        <v>0</v>
      </c>
      <c r="I116" s="261">
        <v>0</v>
      </c>
      <c r="J116" s="261">
        <v>0</v>
      </c>
      <c r="K116" s="261">
        <v>0</v>
      </c>
      <c r="L116" s="261">
        <v>0</v>
      </c>
      <c r="M116" s="261">
        <v>0</v>
      </c>
      <c r="N116" s="261">
        <v>0</v>
      </c>
      <c r="O116" s="261">
        <v>0</v>
      </c>
      <c r="P116" s="261">
        <v>0</v>
      </c>
      <c r="Q116" s="261">
        <v>0</v>
      </c>
      <c r="R116" s="261">
        <v>0</v>
      </c>
      <c r="S116" s="261">
        <v>0</v>
      </c>
      <c r="T116" s="261">
        <v>0</v>
      </c>
      <c r="U116" s="261">
        <v>0</v>
      </c>
      <c r="V116" s="261">
        <v>0</v>
      </c>
      <c r="W116" s="261">
        <v>0</v>
      </c>
      <c r="DA116" s="67" t="s">
        <v>895</v>
      </c>
    </row>
    <row r="117" spans="1:105" ht="12" customHeight="1" x14ac:dyDescent="0.25">
      <c r="A117" s="202" t="s">
        <v>93</v>
      </c>
      <c r="B117" s="226">
        <v>0</v>
      </c>
      <c r="C117" s="226">
        <v>0</v>
      </c>
      <c r="D117" s="226">
        <v>0</v>
      </c>
      <c r="E117" s="226">
        <v>0</v>
      </c>
      <c r="F117" s="226">
        <v>0</v>
      </c>
      <c r="G117" s="226">
        <v>0</v>
      </c>
      <c r="H117" s="226">
        <v>0</v>
      </c>
      <c r="I117" s="226">
        <v>0</v>
      </c>
      <c r="J117" s="226">
        <v>0</v>
      </c>
      <c r="K117" s="226">
        <v>0</v>
      </c>
      <c r="L117" s="226">
        <v>0</v>
      </c>
      <c r="M117" s="226">
        <v>0</v>
      </c>
      <c r="N117" s="226">
        <v>0</v>
      </c>
      <c r="O117" s="226">
        <v>0</v>
      </c>
      <c r="P117" s="226">
        <v>0</v>
      </c>
      <c r="Q117" s="226">
        <v>0</v>
      </c>
      <c r="R117" s="226">
        <v>0</v>
      </c>
      <c r="S117" s="226">
        <v>0</v>
      </c>
      <c r="T117" s="226">
        <v>0</v>
      </c>
      <c r="U117" s="226">
        <v>0</v>
      </c>
      <c r="V117" s="226">
        <v>0</v>
      </c>
      <c r="W117" s="226">
        <v>0</v>
      </c>
      <c r="DA117" s="174" t="s">
        <v>896</v>
      </c>
    </row>
    <row r="118" spans="1:105" ht="12" customHeight="1" x14ac:dyDescent="0.25">
      <c r="A118" s="202" t="s">
        <v>94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DA118" s="174" t="s">
        <v>897</v>
      </c>
    </row>
    <row r="119" spans="1:105" ht="12" customHeight="1" x14ac:dyDescent="0.25">
      <c r="A119" s="202" t="s">
        <v>95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DA119" s="174" t="s">
        <v>898</v>
      </c>
    </row>
    <row r="120" spans="1:105" ht="12" customHeight="1" x14ac:dyDescent="0.25">
      <c r="A120" s="56" t="s">
        <v>96</v>
      </c>
      <c r="B120" s="262">
        <v>11.20493866900768</v>
      </c>
      <c r="C120" s="262">
        <v>11.4293802522247</v>
      </c>
      <c r="D120" s="262">
        <v>10.83326751205613</v>
      </c>
      <c r="E120" s="262">
        <v>9.9517724469178681</v>
      </c>
      <c r="F120" s="262">
        <v>10.000979187104329</v>
      </c>
      <c r="G120" s="262">
        <v>9.6367363388168634</v>
      </c>
      <c r="H120" s="262">
        <v>8.8095879749918335</v>
      </c>
      <c r="I120" s="262">
        <v>8.996969082379346</v>
      </c>
      <c r="J120" s="262">
        <v>8.6939466535087675</v>
      </c>
      <c r="K120" s="262">
        <v>9.3584996175999553</v>
      </c>
      <c r="L120" s="262">
        <v>9.4187070430027404</v>
      </c>
      <c r="M120" s="262">
        <v>9.3227996534503639</v>
      </c>
      <c r="N120" s="262">
        <v>8.8195017972199672</v>
      </c>
      <c r="O120" s="262">
        <v>9.0655494204475335</v>
      </c>
      <c r="P120" s="262">
        <v>8.8555302594362555</v>
      </c>
      <c r="Q120" s="262">
        <v>9.4346078446537742</v>
      </c>
      <c r="R120" s="262">
        <v>9.9925315374117485</v>
      </c>
      <c r="S120" s="262">
        <v>9.6514409889186279</v>
      </c>
      <c r="T120" s="262">
        <v>9.6713104090668089</v>
      </c>
      <c r="U120" s="262">
        <v>9.6663600684657087</v>
      </c>
      <c r="V120" s="262">
        <v>9.0846001029044245</v>
      </c>
      <c r="W120" s="262">
        <v>10.304651258634159</v>
      </c>
      <c r="DA120" s="68" t="s">
        <v>899</v>
      </c>
    </row>
    <row r="121" spans="1:105" ht="12" customHeight="1" x14ac:dyDescent="0.25">
      <c r="A121" s="37" t="s">
        <v>160</v>
      </c>
      <c r="B121" s="228">
        <v>1.149072558188754</v>
      </c>
      <c r="C121" s="228">
        <v>0.96570712589293584</v>
      </c>
      <c r="D121" s="228">
        <v>0.78489255161146609</v>
      </c>
      <c r="E121" s="228">
        <v>0.80924573300867941</v>
      </c>
      <c r="F121" s="228">
        <v>0.58070904757748865</v>
      </c>
      <c r="G121" s="228">
        <v>0.58666145571209383</v>
      </c>
      <c r="H121" s="228">
        <v>0.50545581355486768</v>
      </c>
      <c r="I121" s="228">
        <v>0.59220226141032295</v>
      </c>
      <c r="J121" s="228">
        <v>0.56631564361469611</v>
      </c>
      <c r="K121" s="228">
        <v>0.51424828903195452</v>
      </c>
      <c r="L121" s="228">
        <v>0.58943348676296703</v>
      </c>
      <c r="M121" s="228">
        <v>0.4485625231855811</v>
      </c>
      <c r="N121" s="228">
        <v>0.41425375378093998</v>
      </c>
      <c r="O121" s="228">
        <v>0.38502548329603492</v>
      </c>
      <c r="P121" s="228">
        <v>0.28118848669447138</v>
      </c>
      <c r="Q121" s="228">
        <v>0.28766294386256702</v>
      </c>
      <c r="R121" s="228">
        <v>0.34122255252867539</v>
      </c>
      <c r="S121" s="228">
        <v>0.35521750398297691</v>
      </c>
      <c r="T121" s="228">
        <v>0.34700198957910922</v>
      </c>
      <c r="U121" s="228">
        <v>0.36530819343000348</v>
      </c>
      <c r="V121" s="228">
        <v>0.35593440965745782</v>
      </c>
      <c r="W121" s="228">
        <v>0.41254761563385678</v>
      </c>
      <c r="DA121" s="69" t="s">
        <v>900</v>
      </c>
    </row>
    <row r="122" spans="1:105" ht="12" customHeight="1" x14ac:dyDescent="0.25">
      <c r="A122" s="37" t="s">
        <v>162</v>
      </c>
      <c r="B122" s="228">
        <v>10.05586611081892</v>
      </c>
      <c r="C122" s="228">
        <v>10.46367312633177</v>
      </c>
      <c r="D122" s="228">
        <v>10.04837496044467</v>
      </c>
      <c r="E122" s="228">
        <v>9.1425267139091879</v>
      </c>
      <c r="F122" s="228">
        <v>9.4202701395268456</v>
      </c>
      <c r="G122" s="228">
        <v>9.0500748831047702</v>
      </c>
      <c r="H122" s="228">
        <v>8.3041321614369661</v>
      </c>
      <c r="I122" s="228">
        <v>8.4047668209690229</v>
      </c>
      <c r="J122" s="228">
        <v>8.1276310098940723</v>
      </c>
      <c r="K122" s="228">
        <v>8.8442513285680011</v>
      </c>
      <c r="L122" s="228">
        <v>8.8292735562397731</v>
      </c>
      <c r="M122" s="228">
        <v>8.8742371302647829</v>
      </c>
      <c r="N122" s="228">
        <v>8.4052480434390269</v>
      </c>
      <c r="O122" s="228">
        <v>8.6805239371514986</v>
      </c>
      <c r="P122" s="228">
        <v>8.5743417727417839</v>
      </c>
      <c r="Q122" s="228">
        <v>9.1469449007912065</v>
      </c>
      <c r="R122" s="228">
        <v>9.6513089848830731</v>
      </c>
      <c r="S122" s="228">
        <v>9.2962234849356502</v>
      </c>
      <c r="T122" s="228">
        <v>9.3243084194877</v>
      </c>
      <c r="U122" s="228">
        <v>9.3010518750357054</v>
      </c>
      <c r="V122" s="228">
        <v>8.7286656932469668</v>
      </c>
      <c r="W122" s="228">
        <v>9.8921036430002989</v>
      </c>
      <c r="DA122" s="69" t="s">
        <v>901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902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0</v>
      </c>
      <c r="DA124" s="69" t="s">
        <v>903</v>
      </c>
    </row>
    <row r="125" spans="1:105" ht="12" customHeight="1" x14ac:dyDescent="0.25">
      <c r="A125" s="37" t="s">
        <v>38</v>
      </c>
      <c r="B125" s="228">
        <v>0</v>
      </c>
      <c r="C125" s="228">
        <v>0</v>
      </c>
      <c r="D125" s="228">
        <v>0</v>
      </c>
      <c r="E125" s="228">
        <v>0</v>
      </c>
      <c r="F125" s="228">
        <v>0</v>
      </c>
      <c r="G125" s="228">
        <v>0</v>
      </c>
      <c r="H125" s="228">
        <v>0</v>
      </c>
      <c r="I125" s="228">
        <v>0</v>
      </c>
      <c r="J125" s="228">
        <v>0</v>
      </c>
      <c r="K125" s="228">
        <v>0</v>
      </c>
      <c r="L125" s="228">
        <v>0</v>
      </c>
      <c r="M125" s="228">
        <v>0</v>
      </c>
      <c r="N125" s="228">
        <v>0</v>
      </c>
      <c r="O125" s="228">
        <v>0</v>
      </c>
      <c r="P125" s="228">
        <v>0</v>
      </c>
      <c r="Q125" s="228">
        <v>0</v>
      </c>
      <c r="R125" s="228">
        <v>0</v>
      </c>
      <c r="S125" s="228">
        <v>0</v>
      </c>
      <c r="T125" s="228">
        <v>0</v>
      </c>
      <c r="U125" s="228">
        <v>0</v>
      </c>
      <c r="V125" s="228">
        <v>0</v>
      </c>
      <c r="W125" s="228">
        <v>0</v>
      </c>
      <c r="DA125" s="69" t="s">
        <v>904</v>
      </c>
    </row>
    <row r="126" spans="1:105" ht="12" customHeight="1" x14ac:dyDescent="0.25">
      <c r="A126" s="57" t="s">
        <v>604</v>
      </c>
      <c r="B126" s="296">
        <v>4221.851261383681</v>
      </c>
      <c r="C126" s="296">
        <v>4165.8362080675124</v>
      </c>
      <c r="D126" s="296">
        <v>4034.6099760969109</v>
      </c>
      <c r="E126" s="296">
        <v>3489.6704386051811</v>
      </c>
      <c r="F126" s="296">
        <v>3441.2844311158979</v>
      </c>
      <c r="G126" s="296">
        <v>3403.1535760712968</v>
      </c>
      <c r="H126" s="296">
        <v>2963.6855380547272</v>
      </c>
      <c r="I126" s="296">
        <v>3105.4271070628138</v>
      </c>
      <c r="J126" s="296">
        <v>2880.366247573922</v>
      </c>
      <c r="K126" s="296">
        <v>2649.8558525211602</v>
      </c>
      <c r="L126" s="296">
        <v>2698.5963109970448</v>
      </c>
      <c r="M126" s="296">
        <v>2657.2934267150499</v>
      </c>
      <c r="N126" s="296">
        <v>2467.5904265392878</v>
      </c>
      <c r="O126" s="296">
        <v>2464.3947120584471</v>
      </c>
      <c r="P126" s="296">
        <v>2398.4893344212528</v>
      </c>
      <c r="Q126" s="296">
        <v>2562.9924289178239</v>
      </c>
      <c r="R126" s="296">
        <v>2785.3510938578202</v>
      </c>
      <c r="S126" s="296">
        <v>2584.5183721017629</v>
      </c>
      <c r="T126" s="296">
        <v>2801.9806300280411</v>
      </c>
      <c r="U126" s="296">
        <v>2854.5787914090338</v>
      </c>
      <c r="V126" s="296">
        <v>2636.4208935282322</v>
      </c>
      <c r="W126" s="296">
        <v>2966.1210190316988</v>
      </c>
      <c r="DA126" s="70" t="s">
        <v>905</v>
      </c>
    </row>
    <row r="127" spans="1:105" ht="12" customHeight="1" x14ac:dyDescent="0.25">
      <c r="A127" s="60" t="s">
        <v>606</v>
      </c>
      <c r="B127" s="264">
        <v>4221.851261383681</v>
      </c>
      <c r="C127" s="264">
        <v>4165.8362080675124</v>
      </c>
      <c r="D127" s="264">
        <v>4034.6099760969109</v>
      </c>
      <c r="E127" s="264">
        <v>3489.6704386051811</v>
      </c>
      <c r="F127" s="264">
        <v>3441.2844311158979</v>
      </c>
      <c r="G127" s="264">
        <v>3403.1535760712968</v>
      </c>
      <c r="H127" s="264">
        <v>2963.6855380547272</v>
      </c>
      <c r="I127" s="264">
        <v>3105.4271070628138</v>
      </c>
      <c r="J127" s="264">
        <v>2880.366247573922</v>
      </c>
      <c r="K127" s="264">
        <v>2649.8558525211602</v>
      </c>
      <c r="L127" s="264">
        <v>2698.5963109970448</v>
      </c>
      <c r="M127" s="264">
        <v>2657.2934267150499</v>
      </c>
      <c r="N127" s="264">
        <v>2467.5904265392878</v>
      </c>
      <c r="O127" s="264">
        <v>2464.3947120584471</v>
      </c>
      <c r="P127" s="264">
        <v>2398.4893344212528</v>
      </c>
      <c r="Q127" s="264">
        <v>2562.9924289178239</v>
      </c>
      <c r="R127" s="264">
        <v>2785.3510938578202</v>
      </c>
      <c r="S127" s="264">
        <v>2584.5183721017629</v>
      </c>
      <c r="T127" s="264">
        <v>2801.9806300280411</v>
      </c>
      <c r="U127" s="264">
        <v>2854.5787914090338</v>
      </c>
      <c r="V127" s="264">
        <v>2636.4208935282322</v>
      </c>
      <c r="W127" s="264">
        <v>2966.1210190316988</v>
      </c>
      <c r="DA127" s="72" t="s">
        <v>906</v>
      </c>
    </row>
    <row r="128" spans="1:105" ht="12" customHeight="1" x14ac:dyDescent="0.25">
      <c r="A128" s="59" t="s">
        <v>30</v>
      </c>
      <c r="B128" s="232">
        <v>1348.9767048828451</v>
      </c>
      <c r="C128" s="232">
        <v>1333.3108545658199</v>
      </c>
      <c r="D128" s="232">
        <v>1413.842095645778</v>
      </c>
      <c r="E128" s="232">
        <v>1097.054797262804</v>
      </c>
      <c r="F128" s="232">
        <v>978.9997126707774</v>
      </c>
      <c r="G128" s="232">
        <v>1061.871852990477</v>
      </c>
      <c r="H128" s="232">
        <v>741.82894811772292</v>
      </c>
      <c r="I128" s="232">
        <v>920.28933033273222</v>
      </c>
      <c r="J128" s="232">
        <v>777.92108268021752</v>
      </c>
      <c r="K128" s="232">
        <v>436.35695111993562</v>
      </c>
      <c r="L128" s="232">
        <v>463.21328946411688</v>
      </c>
      <c r="M128" s="232">
        <v>509.12263312702322</v>
      </c>
      <c r="N128" s="232">
        <v>484.02908620860393</v>
      </c>
      <c r="O128" s="232">
        <v>424.34883005731672</v>
      </c>
      <c r="P128" s="232">
        <v>382.15822434845052</v>
      </c>
      <c r="Q128" s="232">
        <v>400.47643362234942</v>
      </c>
      <c r="R128" s="232">
        <v>453.61254042804092</v>
      </c>
      <c r="S128" s="232">
        <v>278.47694051078361</v>
      </c>
      <c r="T128" s="232">
        <v>418.02152136048181</v>
      </c>
      <c r="U128" s="232">
        <v>460.29522913812968</v>
      </c>
      <c r="V128" s="232">
        <v>388.57238336871433</v>
      </c>
      <c r="W128" s="232">
        <v>386.91503851535231</v>
      </c>
      <c r="DA128" s="71" t="s">
        <v>907</v>
      </c>
    </row>
    <row r="129" spans="1:105" ht="12" customHeight="1" x14ac:dyDescent="0.25">
      <c r="A129" s="59" t="s">
        <v>33</v>
      </c>
      <c r="B129" s="232">
        <v>348.2384648997953</v>
      </c>
      <c r="C129" s="232">
        <v>122.1077945847851</v>
      </c>
      <c r="D129" s="232">
        <v>102.32466341745869</v>
      </c>
      <c r="E129" s="232">
        <v>85.122313693238084</v>
      </c>
      <c r="F129" s="232">
        <v>78.804007298812451</v>
      </c>
      <c r="G129" s="232">
        <v>84.892443395806239</v>
      </c>
      <c r="H129" s="232">
        <v>88.00142818071356</v>
      </c>
      <c r="I129" s="232">
        <v>95.715385932134382</v>
      </c>
      <c r="J129" s="232">
        <v>91.06920675906116</v>
      </c>
      <c r="K129" s="232">
        <v>82.927732440521766</v>
      </c>
      <c r="L129" s="232">
        <v>96.641192780313418</v>
      </c>
      <c r="M129" s="232">
        <v>85.79394632279093</v>
      </c>
      <c r="N129" s="232">
        <v>76.632912527150893</v>
      </c>
      <c r="O129" s="232">
        <v>70.796792583960652</v>
      </c>
      <c r="P129" s="232">
        <v>72.231705432750658</v>
      </c>
      <c r="Q129" s="232">
        <v>81.389950542023143</v>
      </c>
      <c r="R129" s="232">
        <v>86.494867017009426</v>
      </c>
      <c r="S129" s="232">
        <v>86.447588031337773</v>
      </c>
      <c r="T129" s="232">
        <v>94.469335179174323</v>
      </c>
      <c r="U129" s="232">
        <v>72.410940650753986</v>
      </c>
      <c r="V129" s="232">
        <v>73.581770511816728</v>
      </c>
      <c r="W129" s="232">
        <v>80.721538236460859</v>
      </c>
      <c r="DA129" s="71" t="s">
        <v>908</v>
      </c>
    </row>
    <row r="130" spans="1:105" ht="12" customHeight="1" x14ac:dyDescent="0.25">
      <c r="A130" s="59" t="s">
        <v>160</v>
      </c>
      <c r="B130" s="232">
        <v>189.23219972079221</v>
      </c>
      <c r="C130" s="232">
        <v>160.56952305527091</v>
      </c>
      <c r="D130" s="232">
        <v>131.85792812862459</v>
      </c>
      <c r="E130" s="232">
        <v>133.01141215838209</v>
      </c>
      <c r="F130" s="232">
        <v>112.17424095331771</v>
      </c>
      <c r="G130" s="232">
        <v>111.84487262227969</v>
      </c>
      <c r="H130" s="232">
        <v>98.8403364860403</v>
      </c>
      <c r="I130" s="232">
        <v>115.57523554520149</v>
      </c>
      <c r="J130" s="232">
        <v>109.43404366075281</v>
      </c>
      <c r="K130" s="232">
        <v>101.9793789337445</v>
      </c>
      <c r="L130" s="232">
        <v>115.7528451690206</v>
      </c>
      <c r="M130" s="232">
        <v>88.242288801692311</v>
      </c>
      <c r="N130" s="232">
        <v>80.710270169568446</v>
      </c>
      <c r="O130" s="232">
        <v>76.658173793322817</v>
      </c>
      <c r="P130" s="232">
        <v>55.998500838512477</v>
      </c>
      <c r="Q130" s="232">
        <v>57.322316962879633</v>
      </c>
      <c r="R130" s="232">
        <v>68.400795325373423</v>
      </c>
      <c r="S130" s="232">
        <v>71.709511129756891</v>
      </c>
      <c r="T130" s="232">
        <v>73.7678635117732</v>
      </c>
      <c r="U130" s="232">
        <v>78.959742332097917</v>
      </c>
      <c r="V130" s="232">
        <v>76.619389454309271</v>
      </c>
      <c r="W130" s="232">
        <v>91.610692662441167</v>
      </c>
      <c r="DA130" s="71" t="s">
        <v>909</v>
      </c>
    </row>
    <row r="131" spans="1:105" ht="12" customHeight="1" x14ac:dyDescent="0.25">
      <c r="A131" s="59" t="s">
        <v>70</v>
      </c>
      <c r="B131" s="232">
        <v>526.14210753233203</v>
      </c>
      <c r="C131" s="232">
        <v>592.34919899944396</v>
      </c>
      <c r="D131" s="232">
        <v>522.00993291458337</v>
      </c>
      <c r="E131" s="232">
        <v>434.84142818869537</v>
      </c>
      <c r="F131" s="232">
        <v>457.12827850046438</v>
      </c>
      <c r="G131" s="232">
        <v>410.75069199452241</v>
      </c>
      <c r="H131" s="232">
        <v>422.60803318364037</v>
      </c>
      <c r="I131" s="232">
        <v>344.57031986005518</v>
      </c>
      <c r="J131" s="232">
        <v>330.52398559640432</v>
      </c>
      <c r="K131" s="232">
        <v>266.82814001468302</v>
      </c>
      <c r="L131" s="232">
        <v>229.0392269685041</v>
      </c>
      <c r="M131" s="232">
        <v>202.8084147656777</v>
      </c>
      <c r="N131" s="232">
        <v>124.14513680589189</v>
      </c>
      <c r="O131" s="232">
        <v>125.29218998092411</v>
      </c>
      <c r="P131" s="232">
        <v>111.3254040181132</v>
      </c>
      <c r="Q131" s="232">
        <v>110.9212990696597</v>
      </c>
      <c r="R131" s="232">
        <v>146.56404137110749</v>
      </c>
      <c r="S131" s="232">
        <v>135.7729210118537</v>
      </c>
      <c r="T131" s="232">
        <v>159.06462237838139</v>
      </c>
      <c r="U131" s="232">
        <v>160.88190105760819</v>
      </c>
      <c r="V131" s="232">
        <v>121.9410844067631</v>
      </c>
      <c r="W131" s="232">
        <v>140.92526226816821</v>
      </c>
      <c r="DA131" s="71" t="s">
        <v>910</v>
      </c>
    </row>
    <row r="132" spans="1:105" ht="12" customHeight="1" x14ac:dyDescent="0.25">
      <c r="A132" s="59" t="s">
        <v>162</v>
      </c>
      <c r="B132" s="232">
        <v>1809.261784347917</v>
      </c>
      <c r="C132" s="232">
        <v>1957.4988368621921</v>
      </c>
      <c r="D132" s="232">
        <v>1864.575355990467</v>
      </c>
      <c r="E132" s="232">
        <v>1739.640487302061</v>
      </c>
      <c r="F132" s="232">
        <v>1814.1781916925261</v>
      </c>
      <c r="G132" s="232">
        <v>1733.7937150682119</v>
      </c>
      <c r="H132" s="232">
        <v>1612.40679208661</v>
      </c>
      <c r="I132" s="232">
        <v>1629.2768353926911</v>
      </c>
      <c r="J132" s="232">
        <v>1571.417928877486</v>
      </c>
      <c r="K132" s="232">
        <v>1761.7636500122751</v>
      </c>
      <c r="L132" s="232">
        <v>1793.949756615091</v>
      </c>
      <c r="M132" s="232">
        <v>1771.326143697866</v>
      </c>
      <c r="N132" s="232">
        <v>1702.0730208280729</v>
      </c>
      <c r="O132" s="232">
        <v>1767.298725642923</v>
      </c>
      <c r="P132" s="232">
        <v>1776.7754997834261</v>
      </c>
      <c r="Q132" s="232">
        <v>1912.8824287209129</v>
      </c>
      <c r="R132" s="232">
        <v>2030.278849716289</v>
      </c>
      <c r="S132" s="232">
        <v>2012.1114114180309</v>
      </c>
      <c r="T132" s="232">
        <v>2056.6572875982301</v>
      </c>
      <c r="U132" s="232">
        <v>2082.0309782304439</v>
      </c>
      <c r="V132" s="232">
        <v>1975.7062657866279</v>
      </c>
      <c r="W132" s="232">
        <v>2265.948487349277</v>
      </c>
      <c r="DA132" s="71" t="s">
        <v>911</v>
      </c>
    </row>
    <row r="133" spans="1:105" ht="12" customHeight="1" x14ac:dyDescent="0.25">
      <c r="A133" s="60" t="s">
        <v>613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912</v>
      </c>
    </row>
    <row r="134" spans="1:105" ht="12" customHeight="1" x14ac:dyDescent="0.25">
      <c r="A134" s="57" t="s">
        <v>615</v>
      </c>
      <c r="B134" s="296">
        <v>1618.38562428768</v>
      </c>
      <c r="C134" s="296">
        <v>1593.4463055672929</v>
      </c>
      <c r="D134" s="296">
        <v>1491.776330418513</v>
      </c>
      <c r="E134" s="296">
        <v>1347.2487700868151</v>
      </c>
      <c r="F134" s="296">
        <v>1364.942369349005</v>
      </c>
      <c r="G134" s="296">
        <v>1306.277604069048</v>
      </c>
      <c r="H134" s="296">
        <v>1216.7371345733391</v>
      </c>
      <c r="I134" s="296">
        <v>1211.4682767175941</v>
      </c>
      <c r="J134" s="296">
        <v>1159.202795276128</v>
      </c>
      <c r="K134" s="296">
        <v>1173.651108080757</v>
      </c>
      <c r="L134" s="296">
        <v>1183.64280877689</v>
      </c>
      <c r="M134" s="296">
        <v>1151.3322926049291</v>
      </c>
      <c r="N134" s="296">
        <v>1057.363830071793</v>
      </c>
      <c r="O134" s="296">
        <v>1086.007486572347</v>
      </c>
      <c r="P134" s="296">
        <v>1065.4273938370279</v>
      </c>
      <c r="Q134" s="296">
        <v>1141.434575926927</v>
      </c>
      <c r="R134" s="296">
        <v>1235.574228893176</v>
      </c>
      <c r="S134" s="296">
        <v>1202.8158532952909</v>
      </c>
      <c r="T134" s="296">
        <v>1265.7646613003169</v>
      </c>
      <c r="U134" s="296">
        <v>1276.182094560987</v>
      </c>
      <c r="V134" s="296">
        <v>1189.053735999131</v>
      </c>
      <c r="W134" s="296">
        <v>1359.440831987064</v>
      </c>
      <c r="DA134" s="70" t="s">
        <v>913</v>
      </c>
    </row>
    <row r="135" spans="1:105" ht="12" customHeight="1" x14ac:dyDescent="0.25">
      <c r="A135" s="60" t="s">
        <v>617</v>
      </c>
      <c r="B135" s="264">
        <v>1618.38562428768</v>
      </c>
      <c r="C135" s="264">
        <v>1593.4463055672929</v>
      </c>
      <c r="D135" s="264">
        <v>1491.776330418513</v>
      </c>
      <c r="E135" s="264">
        <v>1347.2487700868151</v>
      </c>
      <c r="F135" s="264">
        <v>1364.942369349005</v>
      </c>
      <c r="G135" s="264">
        <v>1306.277604069048</v>
      </c>
      <c r="H135" s="264">
        <v>1216.7371345733391</v>
      </c>
      <c r="I135" s="264">
        <v>1211.4682767175941</v>
      </c>
      <c r="J135" s="264">
        <v>1159.202795276128</v>
      </c>
      <c r="K135" s="264">
        <v>1173.651108080757</v>
      </c>
      <c r="L135" s="264">
        <v>1183.64280877689</v>
      </c>
      <c r="M135" s="264">
        <v>1151.3322926049291</v>
      </c>
      <c r="N135" s="264">
        <v>1057.363830071793</v>
      </c>
      <c r="O135" s="264">
        <v>1086.007486572347</v>
      </c>
      <c r="P135" s="264">
        <v>1065.4273938370279</v>
      </c>
      <c r="Q135" s="264">
        <v>1141.434575926927</v>
      </c>
      <c r="R135" s="264">
        <v>1235.574228893176</v>
      </c>
      <c r="S135" s="264">
        <v>1202.8158532952909</v>
      </c>
      <c r="T135" s="264">
        <v>1265.7646613003169</v>
      </c>
      <c r="U135" s="264">
        <v>1276.182094560987</v>
      </c>
      <c r="V135" s="264">
        <v>1189.053735999131</v>
      </c>
      <c r="W135" s="264">
        <v>1359.440831987064</v>
      </c>
      <c r="DA135" s="72" t="s">
        <v>914</v>
      </c>
    </row>
    <row r="136" spans="1:105" ht="12" customHeight="1" x14ac:dyDescent="0.25">
      <c r="A136" s="59" t="s">
        <v>33</v>
      </c>
      <c r="B136" s="299">
        <v>188.70203594521089</v>
      </c>
      <c r="C136" s="299">
        <v>70.529494689401645</v>
      </c>
      <c r="D136" s="299">
        <v>60.238968665985631</v>
      </c>
      <c r="E136" s="299">
        <v>50.734832622931407</v>
      </c>
      <c r="F136" s="299">
        <v>45.825899410876659</v>
      </c>
      <c r="G136" s="299">
        <v>50.350692360714177</v>
      </c>
      <c r="H136" s="299">
        <v>51.366488006009881</v>
      </c>
      <c r="I136" s="299">
        <v>54.887614036556528</v>
      </c>
      <c r="J136" s="299">
        <v>53.380013709176012</v>
      </c>
      <c r="K136" s="299">
        <v>45.48645452991768</v>
      </c>
      <c r="L136" s="299">
        <v>53.851907284715921</v>
      </c>
      <c r="M136" s="299">
        <v>48.000390425996727</v>
      </c>
      <c r="N136" s="299">
        <v>41.920754098742087</v>
      </c>
      <c r="O136" s="299">
        <v>38.61143197425784</v>
      </c>
      <c r="P136" s="299">
        <v>39.735278543169308</v>
      </c>
      <c r="Q136" s="299">
        <v>44.349491653221783</v>
      </c>
      <c r="R136" s="299">
        <v>47.232447236279327</v>
      </c>
      <c r="S136" s="299">
        <v>46.913269051436203</v>
      </c>
      <c r="T136" s="299">
        <v>51.584591845539549</v>
      </c>
      <c r="U136" s="299">
        <v>39.977516334663058</v>
      </c>
      <c r="V136" s="299">
        <v>40.349200621059722</v>
      </c>
      <c r="W136" s="299">
        <v>44.165877735990023</v>
      </c>
      <c r="DA136" s="71" t="s">
        <v>915</v>
      </c>
    </row>
    <row r="137" spans="1:105" ht="12" customHeight="1" x14ac:dyDescent="0.25">
      <c r="A137" s="59" t="s">
        <v>160</v>
      </c>
      <c r="B137" s="299">
        <v>107.2513116968786</v>
      </c>
      <c r="C137" s="299">
        <v>90.331374681806707</v>
      </c>
      <c r="D137" s="299">
        <v>74.764073426635818</v>
      </c>
      <c r="E137" s="299">
        <v>75.42143541985935</v>
      </c>
      <c r="F137" s="299">
        <v>60.132049779396922</v>
      </c>
      <c r="G137" s="299">
        <v>61.23474850345989</v>
      </c>
      <c r="H137" s="299">
        <v>52.551396351928027</v>
      </c>
      <c r="I137" s="299">
        <v>62.00123971124119</v>
      </c>
      <c r="J137" s="299">
        <v>58.80454799596145</v>
      </c>
      <c r="K137" s="299">
        <v>53.91980300407895</v>
      </c>
      <c r="L137" s="299">
        <v>61.760575772025149</v>
      </c>
      <c r="M137" s="299">
        <v>47.16743659356905</v>
      </c>
      <c r="N137" s="299">
        <v>43.347129998961947</v>
      </c>
      <c r="O137" s="299">
        <v>40.899155046876771</v>
      </c>
      <c r="P137" s="299">
        <v>29.93168553168303</v>
      </c>
      <c r="Q137" s="299">
        <v>30.846626009325512</v>
      </c>
      <c r="R137" s="299">
        <v>37.027070136129467</v>
      </c>
      <c r="S137" s="299">
        <v>38.817336876770263</v>
      </c>
      <c r="T137" s="299">
        <v>40.101686068619337</v>
      </c>
      <c r="U137" s="299">
        <v>43.104984382621382</v>
      </c>
      <c r="V137" s="299">
        <v>41.661417615242662</v>
      </c>
      <c r="W137" s="299">
        <v>48.961313373881957</v>
      </c>
      <c r="DA137" s="71" t="s">
        <v>916</v>
      </c>
    </row>
    <row r="138" spans="1:105" ht="12" customHeight="1" x14ac:dyDescent="0.25">
      <c r="A138" s="59" t="s">
        <v>70</v>
      </c>
      <c r="B138" s="299">
        <v>329.78809389317252</v>
      </c>
      <c r="C138" s="299">
        <v>360.13569867215813</v>
      </c>
      <c r="D138" s="299">
        <v>322.94058321345273</v>
      </c>
      <c r="E138" s="299">
        <v>272.28594627781251</v>
      </c>
      <c r="F138" s="299">
        <v>283.02262926582819</v>
      </c>
      <c r="G138" s="299">
        <v>251.18037053340271</v>
      </c>
      <c r="H138" s="299">
        <v>257.59525593209821</v>
      </c>
      <c r="I138" s="299">
        <v>213.65447099238881</v>
      </c>
      <c r="J138" s="299">
        <v>198.8829746416607</v>
      </c>
      <c r="K138" s="299">
        <v>142.78506341907249</v>
      </c>
      <c r="L138" s="299">
        <v>125.277416598725</v>
      </c>
      <c r="M138" s="299">
        <v>114.50206701487529</v>
      </c>
      <c r="N138" s="299">
        <v>65.016279690100831</v>
      </c>
      <c r="O138" s="299">
        <v>65.528575530163948</v>
      </c>
      <c r="P138" s="299">
        <v>58.607511141225586</v>
      </c>
      <c r="Q138" s="299">
        <v>58.203604667120771</v>
      </c>
      <c r="R138" s="299">
        <v>76.43781178456895</v>
      </c>
      <c r="S138" s="299">
        <v>70.921389557591453</v>
      </c>
      <c r="T138" s="299">
        <v>85.059276923284003</v>
      </c>
      <c r="U138" s="299">
        <v>86.19554901739906</v>
      </c>
      <c r="V138" s="299">
        <v>64.632509377238762</v>
      </c>
      <c r="W138" s="299">
        <v>74.282303710274064</v>
      </c>
      <c r="DA138" s="71" t="s">
        <v>917</v>
      </c>
    </row>
    <row r="139" spans="1:105" ht="12" customHeight="1" x14ac:dyDescent="0.25">
      <c r="A139" s="59" t="s">
        <v>162</v>
      </c>
      <c r="B139" s="299">
        <v>992.64418275241781</v>
      </c>
      <c r="C139" s="299">
        <v>1072.4497375239259</v>
      </c>
      <c r="D139" s="299">
        <v>1033.832705112439</v>
      </c>
      <c r="E139" s="299">
        <v>948.806555766212</v>
      </c>
      <c r="F139" s="299">
        <v>975.96179089290331</v>
      </c>
      <c r="G139" s="299">
        <v>943.51179267147154</v>
      </c>
      <c r="H139" s="299">
        <v>855.22399428330266</v>
      </c>
      <c r="I139" s="299">
        <v>880.92495197740732</v>
      </c>
      <c r="J139" s="299">
        <v>848.13525892932978</v>
      </c>
      <c r="K139" s="299">
        <v>931.45978712768738</v>
      </c>
      <c r="L139" s="299">
        <v>942.75290912142373</v>
      </c>
      <c r="M139" s="299">
        <v>941.66239857048777</v>
      </c>
      <c r="N139" s="299">
        <v>907.07966628398822</v>
      </c>
      <c r="O139" s="299">
        <v>940.96832402104803</v>
      </c>
      <c r="P139" s="299">
        <v>937.15291862095012</v>
      </c>
      <c r="Q139" s="299">
        <v>1008.034853597259</v>
      </c>
      <c r="R139" s="299">
        <v>1074.876899736199</v>
      </c>
      <c r="S139" s="299">
        <v>1046.163857809493</v>
      </c>
      <c r="T139" s="299">
        <v>1089.0191064628741</v>
      </c>
      <c r="U139" s="299">
        <v>1106.9040448263031</v>
      </c>
      <c r="V139" s="299">
        <v>1042.41060838559</v>
      </c>
      <c r="W139" s="299">
        <v>1192.0313371669181</v>
      </c>
      <c r="DA139" s="71" t="s">
        <v>918</v>
      </c>
    </row>
    <row r="140" spans="1:105" ht="12" customHeight="1" x14ac:dyDescent="0.25">
      <c r="A140" s="60" t="s">
        <v>623</v>
      </c>
      <c r="B140" s="264">
        <v>0</v>
      </c>
      <c r="C140" s="264">
        <v>0</v>
      </c>
      <c r="D140" s="264">
        <v>0</v>
      </c>
      <c r="E140" s="264">
        <v>0</v>
      </c>
      <c r="F140" s="264">
        <v>0</v>
      </c>
      <c r="G140" s="264">
        <v>0</v>
      </c>
      <c r="H140" s="264">
        <v>0</v>
      </c>
      <c r="I140" s="264">
        <v>0</v>
      </c>
      <c r="J140" s="264">
        <v>0</v>
      </c>
      <c r="K140" s="264">
        <v>0</v>
      </c>
      <c r="L140" s="264">
        <v>0</v>
      </c>
      <c r="M140" s="264">
        <v>0</v>
      </c>
      <c r="N140" s="264">
        <v>0</v>
      </c>
      <c r="O140" s="264">
        <v>0</v>
      </c>
      <c r="P140" s="264">
        <v>0</v>
      </c>
      <c r="Q140" s="264">
        <v>0</v>
      </c>
      <c r="R140" s="264">
        <v>0</v>
      </c>
      <c r="S140" s="264">
        <v>0</v>
      </c>
      <c r="T140" s="264">
        <v>0</v>
      </c>
      <c r="U140" s="264">
        <v>0</v>
      </c>
      <c r="V140" s="264">
        <v>0</v>
      </c>
      <c r="W140" s="264">
        <v>0</v>
      </c>
      <c r="DA140" s="72" t="s">
        <v>919</v>
      </c>
    </row>
    <row r="141" spans="1:105" ht="12" customHeight="1" x14ac:dyDescent="0.25">
      <c r="A141" s="57" t="s">
        <v>625</v>
      </c>
      <c r="B141" s="263">
        <f t="shared" ref="B141:W141" si="4">B142+B146+B157</f>
        <v>1668.9023797210375</v>
      </c>
      <c r="C141" s="263">
        <f t="shared" si="4"/>
        <v>1737.9968111109026</v>
      </c>
      <c r="D141" s="263">
        <f t="shared" si="4"/>
        <v>1755.1037799115697</v>
      </c>
      <c r="E141" s="263">
        <f t="shared" si="4"/>
        <v>1728.0621944344621</v>
      </c>
      <c r="F141" s="263">
        <f t="shared" si="4"/>
        <v>1578.5262059278459</v>
      </c>
      <c r="G141" s="263">
        <f t="shared" si="4"/>
        <v>1425.6239955368953</v>
      </c>
      <c r="H141" s="263">
        <f t="shared" si="4"/>
        <v>1264.3781648991521</v>
      </c>
      <c r="I141" s="263">
        <f t="shared" si="4"/>
        <v>1273.3485575491422</v>
      </c>
      <c r="J141" s="263">
        <f t="shared" si="4"/>
        <v>1294.4696582259044</v>
      </c>
      <c r="K141" s="263">
        <f t="shared" si="4"/>
        <v>1136.0199300312381</v>
      </c>
      <c r="L141" s="263">
        <f t="shared" si="4"/>
        <v>1138.2781033901699</v>
      </c>
      <c r="M141" s="263">
        <f t="shared" si="4"/>
        <v>1122.1197734494815</v>
      </c>
      <c r="N141" s="263">
        <f t="shared" si="4"/>
        <v>1035.4687512164446</v>
      </c>
      <c r="O141" s="263">
        <f t="shared" si="4"/>
        <v>1046.6706207156221</v>
      </c>
      <c r="P141" s="263">
        <f t="shared" si="4"/>
        <v>1075.8331963272378</v>
      </c>
      <c r="Q141" s="263">
        <f t="shared" si="4"/>
        <v>1150.3298619807586</v>
      </c>
      <c r="R141" s="263">
        <f t="shared" si="4"/>
        <v>1180.8408550871507</v>
      </c>
      <c r="S141" s="263">
        <f t="shared" si="4"/>
        <v>1131.5150865992648</v>
      </c>
      <c r="T141" s="263">
        <f t="shared" si="4"/>
        <v>1162.634429676127</v>
      </c>
      <c r="U141" s="263">
        <f t="shared" si="4"/>
        <v>1137.6299152299753</v>
      </c>
      <c r="V141" s="263">
        <f t="shared" si="4"/>
        <v>1127.0504565421616</v>
      </c>
      <c r="W141" s="263">
        <f t="shared" si="4"/>
        <v>1164.4074641892287</v>
      </c>
      <c r="DA141" s="70"/>
    </row>
    <row r="142" spans="1:105" ht="12" customHeight="1" x14ac:dyDescent="0.25">
      <c r="A142" s="60" t="s">
        <v>626</v>
      </c>
      <c r="B142" s="264">
        <v>169.97990370529141</v>
      </c>
      <c r="C142" s="264">
        <v>165.83533541681669</v>
      </c>
      <c r="D142" s="264">
        <v>162.58773873850461</v>
      </c>
      <c r="E142" s="264">
        <v>154.47147186414219</v>
      </c>
      <c r="F142" s="264">
        <v>158.2814734688059</v>
      </c>
      <c r="G142" s="264">
        <v>150.5353001872943</v>
      </c>
      <c r="H142" s="264">
        <v>142.90360347400309</v>
      </c>
      <c r="I142" s="264">
        <v>145.0799702319872</v>
      </c>
      <c r="J142" s="264">
        <v>138.15852800286541</v>
      </c>
      <c r="K142" s="264">
        <v>143.14336968258209</v>
      </c>
      <c r="L142" s="264">
        <v>147.9309227712873</v>
      </c>
      <c r="M142" s="264">
        <v>143.53756691181101</v>
      </c>
      <c r="N142" s="264">
        <v>133.73848920064191</v>
      </c>
      <c r="O142" s="264">
        <v>140.05721971582491</v>
      </c>
      <c r="P142" s="264">
        <v>133.33036278557421</v>
      </c>
      <c r="Q142" s="264">
        <v>142.35112367302949</v>
      </c>
      <c r="R142" s="264">
        <v>154.3893859655806</v>
      </c>
      <c r="S142" s="264">
        <v>146.12212987123479</v>
      </c>
      <c r="T142" s="264">
        <v>154.54982092701101</v>
      </c>
      <c r="U142" s="264">
        <v>157.59582352553591</v>
      </c>
      <c r="V142" s="264">
        <v>149.17603688948361</v>
      </c>
      <c r="W142" s="264">
        <v>171.1338786475072</v>
      </c>
      <c r="DA142" s="72" t="s">
        <v>920</v>
      </c>
    </row>
    <row r="143" spans="1:105" ht="12" customHeight="1" x14ac:dyDescent="0.25">
      <c r="A143" s="59" t="s">
        <v>33</v>
      </c>
      <c r="B143" s="232">
        <v>19.960775578608519</v>
      </c>
      <c r="C143" s="232">
        <v>10.333515994101839</v>
      </c>
      <c r="D143" s="232">
        <v>8.4309559678040547</v>
      </c>
      <c r="E143" s="232">
        <v>7.4447729466000272</v>
      </c>
      <c r="F143" s="232">
        <v>6.8537845863805842</v>
      </c>
      <c r="G143" s="232">
        <v>6.6601277630475106</v>
      </c>
      <c r="H143" s="232">
        <v>6.6847321421431163</v>
      </c>
      <c r="I143" s="232">
        <v>6.7492480925897906</v>
      </c>
      <c r="J143" s="232">
        <v>6.6951126243284698</v>
      </c>
      <c r="K143" s="232">
        <v>4.9170417591272644</v>
      </c>
      <c r="L143" s="232">
        <v>5.8575672586236616</v>
      </c>
      <c r="M143" s="232">
        <v>5.0973499076551718</v>
      </c>
      <c r="N143" s="232">
        <v>3.786602335494873</v>
      </c>
      <c r="O143" s="232">
        <v>3.3809530475102818</v>
      </c>
      <c r="P143" s="232">
        <v>3.594799266415408</v>
      </c>
      <c r="Q143" s="232">
        <v>3.6749251231721112</v>
      </c>
      <c r="R143" s="232">
        <v>4.1427284431065274</v>
      </c>
      <c r="S143" s="232">
        <v>4.1054323647661688</v>
      </c>
      <c r="T143" s="232">
        <v>4.3876630315410772</v>
      </c>
      <c r="U143" s="232">
        <v>3.933342756914838</v>
      </c>
      <c r="V143" s="232">
        <v>3.942123583083931</v>
      </c>
      <c r="W143" s="232">
        <v>4.3788465532542213</v>
      </c>
      <c r="DA143" s="71" t="s">
        <v>921</v>
      </c>
    </row>
    <row r="144" spans="1:105" ht="12" customHeight="1" x14ac:dyDescent="0.25">
      <c r="A144" s="59" t="s">
        <v>160</v>
      </c>
      <c r="B144" s="232">
        <v>17.838227104982739</v>
      </c>
      <c r="C144" s="232">
        <v>12.58827214642141</v>
      </c>
      <c r="D144" s="232">
        <v>10.583306044953961</v>
      </c>
      <c r="E144" s="232">
        <v>10.550484868549059</v>
      </c>
      <c r="F144" s="232">
        <v>7.6973891307574149</v>
      </c>
      <c r="G144" s="232">
        <v>8.5987987973864328</v>
      </c>
      <c r="H144" s="232">
        <v>7.4708552588051527</v>
      </c>
      <c r="I144" s="232">
        <v>8.8765156351198584</v>
      </c>
      <c r="J144" s="232">
        <v>7.7211293556492562</v>
      </c>
      <c r="K144" s="232">
        <v>6.3683100719601793</v>
      </c>
      <c r="L144" s="232">
        <v>7.6250755072653984</v>
      </c>
      <c r="M144" s="232">
        <v>5.6854515275271691</v>
      </c>
      <c r="N144" s="232">
        <v>5.39553716102143</v>
      </c>
      <c r="O144" s="232">
        <v>5.2990546403031216</v>
      </c>
      <c r="P144" s="232">
        <v>3.0225562436123301</v>
      </c>
      <c r="Q144" s="232">
        <v>3.2893690288568789</v>
      </c>
      <c r="R144" s="232">
        <v>4.0181365528881878</v>
      </c>
      <c r="S144" s="232">
        <v>4.0195223237305164</v>
      </c>
      <c r="T144" s="232">
        <v>4.2341563060634142</v>
      </c>
      <c r="U144" s="232">
        <v>4.4208189658632246</v>
      </c>
      <c r="V144" s="232">
        <v>5.7862086028435131</v>
      </c>
      <c r="W144" s="232">
        <v>6.831282067707102</v>
      </c>
      <c r="DA144" s="71" t="s">
        <v>922</v>
      </c>
    </row>
    <row r="145" spans="1:105" ht="12" customHeight="1" x14ac:dyDescent="0.25">
      <c r="A145" s="59" t="s">
        <v>162</v>
      </c>
      <c r="B145" s="232">
        <v>132.18090102170021</v>
      </c>
      <c r="C145" s="232">
        <v>142.9135472762934</v>
      </c>
      <c r="D145" s="232">
        <v>143.57347672574659</v>
      </c>
      <c r="E145" s="232">
        <v>136.47621404899311</v>
      </c>
      <c r="F145" s="232">
        <v>143.7302997516679</v>
      </c>
      <c r="G145" s="232">
        <v>135.27637362686039</v>
      </c>
      <c r="H145" s="232">
        <v>128.74801607305491</v>
      </c>
      <c r="I145" s="232">
        <v>129.45420650427761</v>
      </c>
      <c r="J145" s="232">
        <v>123.7422860228876</v>
      </c>
      <c r="K145" s="232">
        <v>131.85801785149471</v>
      </c>
      <c r="L145" s="232">
        <v>134.44828000539829</v>
      </c>
      <c r="M145" s="232">
        <v>132.75476547662871</v>
      </c>
      <c r="N145" s="232">
        <v>124.55634970412559</v>
      </c>
      <c r="O145" s="232">
        <v>131.37721202801151</v>
      </c>
      <c r="P145" s="232">
        <v>126.7130072755464</v>
      </c>
      <c r="Q145" s="232">
        <v>135.38682952100049</v>
      </c>
      <c r="R145" s="232">
        <v>146.2285209695859</v>
      </c>
      <c r="S145" s="232">
        <v>137.99717518273809</v>
      </c>
      <c r="T145" s="232">
        <v>145.92800158940639</v>
      </c>
      <c r="U145" s="232">
        <v>149.24166180275779</v>
      </c>
      <c r="V145" s="232">
        <v>139.44770470355621</v>
      </c>
      <c r="W145" s="232">
        <v>159.92375002654589</v>
      </c>
      <c r="DA145" s="71" t="s">
        <v>923</v>
      </c>
    </row>
    <row r="146" spans="1:105" ht="12" customHeight="1" x14ac:dyDescent="0.25">
      <c r="A146" s="60" t="s">
        <v>631</v>
      </c>
      <c r="B146" s="264">
        <v>1498.922476015746</v>
      </c>
      <c r="C146" s="264">
        <v>1572.161475694086</v>
      </c>
      <c r="D146" s="264">
        <v>1592.5160411730651</v>
      </c>
      <c r="E146" s="264">
        <v>1573.5907225703199</v>
      </c>
      <c r="F146" s="264">
        <v>1420.2447324590401</v>
      </c>
      <c r="G146" s="264">
        <v>1275.088695349601</v>
      </c>
      <c r="H146" s="264">
        <v>1121.474561425149</v>
      </c>
      <c r="I146" s="264">
        <v>1128.2685873171549</v>
      </c>
      <c r="J146" s="264">
        <v>1156.3111302230391</v>
      </c>
      <c r="K146" s="264">
        <v>992.87656034865608</v>
      </c>
      <c r="L146" s="264">
        <v>990.3471806188827</v>
      </c>
      <c r="M146" s="264">
        <v>978.58220653767057</v>
      </c>
      <c r="N146" s="264">
        <v>901.73026201580262</v>
      </c>
      <c r="O146" s="264">
        <v>906.61340099979714</v>
      </c>
      <c r="P146" s="264">
        <v>942.50283354166356</v>
      </c>
      <c r="Q146" s="264">
        <v>1007.978738307729</v>
      </c>
      <c r="R146" s="264">
        <v>1026.45146912157</v>
      </c>
      <c r="S146" s="264">
        <v>985.39295672802996</v>
      </c>
      <c r="T146" s="264">
        <v>1008.084608749116</v>
      </c>
      <c r="U146" s="264">
        <v>980.03409170443933</v>
      </c>
      <c r="V146" s="264">
        <v>977.87441965267783</v>
      </c>
      <c r="W146" s="264">
        <v>993.27358554172156</v>
      </c>
      <c r="DA146" s="72" t="s">
        <v>924</v>
      </c>
    </row>
    <row r="147" spans="1:105" ht="12" customHeight="1" x14ac:dyDescent="0.25">
      <c r="A147" s="64" t="s">
        <v>30</v>
      </c>
      <c r="B147" s="231">
        <v>318.39951189998771</v>
      </c>
      <c r="C147" s="231">
        <v>313.6958455769726</v>
      </c>
      <c r="D147" s="231">
        <v>359.30770484223069</v>
      </c>
      <c r="E147" s="231">
        <v>257.80917121560418</v>
      </c>
      <c r="F147" s="231">
        <v>244.14729554466399</v>
      </c>
      <c r="G147" s="231">
        <v>307.91112128593039</v>
      </c>
      <c r="H147" s="231">
        <v>235.40765875776501</v>
      </c>
      <c r="I147" s="231">
        <v>261.88696978820798</v>
      </c>
      <c r="J147" s="231">
        <v>238.16782086304221</v>
      </c>
      <c r="K147" s="231">
        <v>147.26438127527209</v>
      </c>
      <c r="L147" s="231">
        <v>152.72479453773249</v>
      </c>
      <c r="M147" s="231">
        <v>158.94454794806211</v>
      </c>
      <c r="N147" s="231">
        <v>157.98092116648289</v>
      </c>
      <c r="O147" s="231">
        <v>134.17034930677971</v>
      </c>
      <c r="P147" s="231">
        <v>121.27860342593409</v>
      </c>
      <c r="Q147" s="231">
        <v>124.9876347861878</v>
      </c>
      <c r="R147" s="231">
        <v>127.2936488421763</v>
      </c>
      <c r="S147" s="231">
        <v>81.99714548726007</v>
      </c>
      <c r="T147" s="231">
        <v>101.7569652933437</v>
      </c>
      <c r="U147" s="231">
        <v>99.142984330188881</v>
      </c>
      <c r="V147" s="231">
        <v>89.384304362348686</v>
      </c>
      <c r="W147" s="231">
        <v>88.917598726310004</v>
      </c>
      <c r="DA147" s="73" t="s">
        <v>925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926</v>
      </c>
    </row>
    <row r="149" spans="1:105" ht="12" customHeight="1" x14ac:dyDescent="0.25">
      <c r="A149" s="64" t="s">
        <v>33</v>
      </c>
      <c r="B149" s="231">
        <v>87.158327741549783</v>
      </c>
      <c r="C149" s="231">
        <v>36.107865332719911</v>
      </c>
      <c r="D149" s="231">
        <v>36.929734284751447</v>
      </c>
      <c r="E149" s="231">
        <v>32.79566710682608</v>
      </c>
      <c r="F149" s="231">
        <v>33.396898047620731</v>
      </c>
      <c r="G149" s="231">
        <v>34.807327659299581</v>
      </c>
      <c r="H149" s="231">
        <v>36.693152174881867</v>
      </c>
      <c r="I149" s="231">
        <v>26.479508790904241</v>
      </c>
      <c r="J149" s="231">
        <v>22.8292112731041</v>
      </c>
      <c r="K149" s="231">
        <v>19.7218356059164</v>
      </c>
      <c r="L149" s="231">
        <v>24.098968817948641</v>
      </c>
      <c r="M149" s="231">
        <v>20.808472505933171</v>
      </c>
      <c r="N149" s="231">
        <v>20.708204394494949</v>
      </c>
      <c r="O149" s="231">
        <v>18.195793510474431</v>
      </c>
      <c r="P149" s="231">
        <v>18.897279006417541</v>
      </c>
      <c r="Q149" s="231">
        <v>16.804693656510459</v>
      </c>
      <c r="R149" s="231">
        <v>18.36176414680077</v>
      </c>
      <c r="S149" s="231">
        <v>19.495241642609241</v>
      </c>
      <c r="T149" s="231">
        <v>19.33008514063339</v>
      </c>
      <c r="U149" s="231">
        <v>16.467683115334982</v>
      </c>
      <c r="V149" s="231">
        <v>16.458823944357292</v>
      </c>
      <c r="W149" s="231">
        <v>18.091046307030791</v>
      </c>
      <c r="DA149" s="73" t="s">
        <v>927</v>
      </c>
    </row>
    <row r="150" spans="1:105" ht="12" customHeight="1" x14ac:dyDescent="0.25">
      <c r="A150" s="64" t="s">
        <v>160</v>
      </c>
      <c r="B150" s="231">
        <v>64.281383271598799</v>
      </c>
      <c r="C150" s="231">
        <v>49.206482762658467</v>
      </c>
      <c r="D150" s="231">
        <v>40.15801976042632</v>
      </c>
      <c r="E150" s="231">
        <v>39.857091422146333</v>
      </c>
      <c r="F150" s="231">
        <v>35.990626845868277</v>
      </c>
      <c r="G150" s="231">
        <v>41.385603447173473</v>
      </c>
      <c r="H150" s="231">
        <v>37.424097344353221</v>
      </c>
      <c r="I150" s="231">
        <v>47.669091957942278</v>
      </c>
      <c r="J150" s="231">
        <v>42.142880989122538</v>
      </c>
      <c r="K150" s="231">
        <v>30.58658849460603</v>
      </c>
      <c r="L150" s="231">
        <v>31.278028077993461</v>
      </c>
      <c r="M150" s="231">
        <v>31.479670769759611</v>
      </c>
      <c r="N150" s="231">
        <v>32.352083128624457</v>
      </c>
      <c r="O150" s="231">
        <v>28.076904113753521</v>
      </c>
      <c r="P150" s="231">
        <v>15.864585039016109</v>
      </c>
      <c r="Q150" s="231">
        <v>17.056318831824068</v>
      </c>
      <c r="R150" s="231">
        <v>20.599241539938561</v>
      </c>
      <c r="S150" s="231">
        <v>21.36339525146861</v>
      </c>
      <c r="T150" s="231">
        <v>20.892537392067151</v>
      </c>
      <c r="U150" s="231">
        <v>19.789188874286541</v>
      </c>
      <c r="V150" s="231">
        <v>24.58983730566192</v>
      </c>
      <c r="W150" s="231">
        <v>26.64921351056876</v>
      </c>
      <c r="DA150" s="73" t="s">
        <v>928</v>
      </c>
    </row>
    <row r="151" spans="1:105" ht="12" customHeight="1" x14ac:dyDescent="0.25">
      <c r="A151" s="64" t="s">
        <v>70</v>
      </c>
      <c r="B151" s="231">
        <v>139.6633155956965</v>
      </c>
      <c r="C151" s="231">
        <v>167.1268008656339</v>
      </c>
      <c r="D151" s="231">
        <v>151.15803554961971</v>
      </c>
      <c r="E151" s="231">
        <v>127.6395688847566</v>
      </c>
      <c r="F151" s="231">
        <v>127.8785047349181</v>
      </c>
      <c r="G151" s="231">
        <v>113.485820658573</v>
      </c>
      <c r="H151" s="231">
        <v>126.7541959672636</v>
      </c>
      <c r="I151" s="231">
        <v>98.271356061127008</v>
      </c>
      <c r="J151" s="231">
        <v>85.867092673771253</v>
      </c>
      <c r="K151" s="231">
        <v>58.50011376758664</v>
      </c>
      <c r="L151" s="231">
        <v>50.39715465784942</v>
      </c>
      <c r="M151" s="231">
        <v>40.591436416409188</v>
      </c>
      <c r="N151" s="231">
        <v>25.01362401995976</v>
      </c>
      <c r="O151" s="231">
        <v>26.76791729509133</v>
      </c>
      <c r="P151" s="231">
        <v>31.275802357171461</v>
      </c>
      <c r="Q151" s="231">
        <v>29.23060525978585</v>
      </c>
      <c r="R151" s="231">
        <v>35.471283864099497</v>
      </c>
      <c r="S151" s="231">
        <v>33.882446138455563</v>
      </c>
      <c r="T151" s="231">
        <v>35.050709025900233</v>
      </c>
      <c r="U151" s="231">
        <v>34.192771871418877</v>
      </c>
      <c r="V151" s="231">
        <v>25.074914999677699</v>
      </c>
      <c r="W151" s="231">
        <v>29.482292147632322</v>
      </c>
      <c r="DA151" s="73" t="s">
        <v>929</v>
      </c>
    </row>
    <row r="152" spans="1:105" ht="12" customHeight="1" x14ac:dyDescent="0.25">
      <c r="A152" s="64" t="s">
        <v>34</v>
      </c>
      <c r="B152" s="231">
        <v>1.3905529295826049</v>
      </c>
      <c r="C152" s="231">
        <v>2.2697884548288809</v>
      </c>
      <c r="D152" s="231">
        <v>1.028313773097403</v>
      </c>
      <c r="E152" s="231">
        <v>198.276946221477</v>
      </c>
      <c r="F152" s="231">
        <v>147.63284952819129</v>
      </c>
      <c r="G152" s="231">
        <v>152.63651137092529</v>
      </c>
      <c r="H152" s="231">
        <v>43.489051541513767</v>
      </c>
      <c r="I152" s="231">
        <v>42.526806600824827</v>
      </c>
      <c r="J152" s="231">
        <v>99.61458723733405</v>
      </c>
      <c r="K152" s="231">
        <v>78.654500357428546</v>
      </c>
      <c r="L152" s="231">
        <v>44.495084228049649</v>
      </c>
      <c r="M152" s="231">
        <v>28.335904672777701</v>
      </c>
      <c r="N152" s="231">
        <v>14.976192655976069</v>
      </c>
      <c r="O152" s="231">
        <v>16.57238076781692</v>
      </c>
      <c r="P152" s="231">
        <v>24.725201540931039</v>
      </c>
      <c r="Q152" s="231">
        <v>45.62093213473841</v>
      </c>
      <c r="R152" s="231">
        <v>41.260057768797758</v>
      </c>
      <c r="S152" s="231">
        <v>25.885467344970571</v>
      </c>
      <c r="T152" s="231">
        <v>24.505360024282691</v>
      </c>
      <c r="U152" s="231">
        <v>28.31108034706811</v>
      </c>
      <c r="V152" s="231">
        <v>59.415784915366011</v>
      </c>
      <c r="W152" s="231">
        <v>32.312956438015682</v>
      </c>
      <c r="DA152" s="73" t="s">
        <v>930</v>
      </c>
    </row>
    <row r="153" spans="1:105" ht="12" customHeight="1" x14ac:dyDescent="0.25">
      <c r="A153" s="64" t="s">
        <v>162</v>
      </c>
      <c r="B153" s="231">
        <v>521.30167110964578</v>
      </c>
      <c r="C153" s="231">
        <v>591.96842884368652</v>
      </c>
      <c r="D153" s="231">
        <v>565.95972941445643</v>
      </c>
      <c r="E153" s="231">
        <v>507.18402872991811</v>
      </c>
      <c r="F153" s="231">
        <v>547.0638149474471</v>
      </c>
      <c r="G153" s="231">
        <v>469.89214447122163</v>
      </c>
      <c r="H153" s="231">
        <v>497.86078371870519</v>
      </c>
      <c r="I153" s="231">
        <v>506.97137927776328</v>
      </c>
      <c r="J153" s="231">
        <v>461.51877767606499</v>
      </c>
      <c r="K153" s="231">
        <v>465.07892627453748</v>
      </c>
      <c r="L153" s="231">
        <v>509.64845003389831</v>
      </c>
      <c r="M153" s="231">
        <v>522.64729530208808</v>
      </c>
      <c r="N153" s="231">
        <v>480.97834242050601</v>
      </c>
      <c r="O153" s="231">
        <v>497.33990684642077</v>
      </c>
      <c r="P153" s="231">
        <v>514.57529745869215</v>
      </c>
      <c r="Q153" s="231">
        <v>561.7807617592614</v>
      </c>
      <c r="R153" s="231">
        <v>590.40500616749807</v>
      </c>
      <c r="S153" s="231">
        <v>590.07514538053942</v>
      </c>
      <c r="T153" s="231">
        <v>599.97465905190325</v>
      </c>
      <c r="U153" s="231">
        <v>594.75496274668251</v>
      </c>
      <c r="V153" s="231">
        <v>557.09957619252054</v>
      </c>
      <c r="W153" s="231">
        <v>627.62783740979216</v>
      </c>
      <c r="DA153" s="73" t="s">
        <v>931</v>
      </c>
    </row>
    <row r="154" spans="1:105" ht="12" customHeight="1" x14ac:dyDescent="0.25">
      <c r="A154" s="64" t="s">
        <v>36</v>
      </c>
      <c r="B154" s="231">
        <v>366.0670115420512</v>
      </c>
      <c r="C154" s="231">
        <v>410.82612619412117</v>
      </c>
      <c r="D154" s="231">
        <v>437.20527658448668</v>
      </c>
      <c r="E154" s="231">
        <v>406.30448482646091</v>
      </c>
      <c r="F154" s="231">
        <v>281.22592934184621</v>
      </c>
      <c r="G154" s="231">
        <v>152.4673198706748</v>
      </c>
      <c r="H154" s="231">
        <v>141.54619509984241</v>
      </c>
      <c r="I154" s="231">
        <v>140.02713832922561</v>
      </c>
      <c r="J154" s="231">
        <v>183.76553650273311</v>
      </c>
      <c r="K154" s="231">
        <v>180.3465447039203</v>
      </c>
      <c r="L154" s="231">
        <v>154.80548710424921</v>
      </c>
      <c r="M154" s="231">
        <v>157.7109840431909</v>
      </c>
      <c r="N154" s="231">
        <v>150.5955512790064</v>
      </c>
      <c r="O154" s="231">
        <v>156.68095642735409</v>
      </c>
      <c r="P154" s="231">
        <v>186.88097148561701</v>
      </c>
      <c r="Q154" s="231">
        <v>191.93006085185209</v>
      </c>
      <c r="R154" s="231">
        <v>171.63299966102949</v>
      </c>
      <c r="S154" s="231">
        <v>191.2657484570079</v>
      </c>
      <c r="T154" s="231">
        <v>193.0871835272057</v>
      </c>
      <c r="U154" s="231">
        <v>174.98725999602451</v>
      </c>
      <c r="V154" s="231">
        <v>191.14646461312549</v>
      </c>
      <c r="W154" s="231">
        <v>162.97067202066049</v>
      </c>
      <c r="DA154" s="73" t="s">
        <v>932</v>
      </c>
    </row>
    <row r="155" spans="1:105" ht="12" customHeight="1" x14ac:dyDescent="0.25">
      <c r="A155" s="64" t="s">
        <v>73</v>
      </c>
      <c r="B155" s="231">
        <v>0.66070192563342323</v>
      </c>
      <c r="C155" s="231">
        <v>0.96013766346477014</v>
      </c>
      <c r="D155" s="231">
        <v>0.76922696399650892</v>
      </c>
      <c r="E155" s="231">
        <v>3.7237641631307512</v>
      </c>
      <c r="F155" s="231">
        <v>2.908813468484345</v>
      </c>
      <c r="G155" s="231">
        <v>2.50284658580301</v>
      </c>
      <c r="H155" s="231">
        <v>2.299426820823351</v>
      </c>
      <c r="I155" s="231">
        <v>4.4363365111598858</v>
      </c>
      <c r="J155" s="231">
        <v>22.405223007867018</v>
      </c>
      <c r="K155" s="231">
        <v>12.723669869388671</v>
      </c>
      <c r="L155" s="231">
        <v>22.899213161161558</v>
      </c>
      <c r="M155" s="231">
        <v>18.06389487944973</v>
      </c>
      <c r="N155" s="231">
        <v>19.125342950752099</v>
      </c>
      <c r="O155" s="231">
        <v>28.809192732106371</v>
      </c>
      <c r="P155" s="231">
        <v>29.00509322788421</v>
      </c>
      <c r="Q155" s="231">
        <v>20.56773102756933</v>
      </c>
      <c r="R155" s="231">
        <v>21.42746713123001</v>
      </c>
      <c r="S155" s="231">
        <v>21.428367025718519</v>
      </c>
      <c r="T155" s="231">
        <v>13.48710929377979</v>
      </c>
      <c r="U155" s="231">
        <v>12.38816042343475</v>
      </c>
      <c r="V155" s="231">
        <v>14.704713319620231</v>
      </c>
      <c r="W155" s="231">
        <v>7.2219689817114832</v>
      </c>
      <c r="DA155" s="73" t="s">
        <v>933</v>
      </c>
    </row>
    <row r="156" spans="1:105" ht="12" customHeight="1" x14ac:dyDescent="0.25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0</v>
      </c>
      <c r="G156" s="231">
        <v>0</v>
      </c>
      <c r="H156" s="231">
        <v>0</v>
      </c>
      <c r="I156" s="231">
        <v>0</v>
      </c>
      <c r="J156" s="231">
        <v>0</v>
      </c>
      <c r="K156" s="231">
        <v>0</v>
      </c>
      <c r="L156" s="231">
        <v>0</v>
      </c>
      <c r="M156" s="231">
        <v>0</v>
      </c>
      <c r="N156" s="231">
        <v>0</v>
      </c>
      <c r="O156" s="231">
        <v>0</v>
      </c>
      <c r="P156" s="231">
        <v>0</v>
      </c>
      <c r="Q156" s="231">
        <v>0</v>
      </c>
      <c r="R156" s="231">
        <v>0</v>
      </c>
      <c r="S156" s="231">
        <v>0</v>
      </c>
      <c r="T156" s="231">
        <v>0</v>
      </c>
      <c r="U156" s="231">
        <v>0</v>
      </c>
      <c r="V156" s="231">
        <v>0</v>
      </c>
      <c r="W156" s="231">
        <v>0</v>
      </c>
      <c r="DA156" s="73" t="s">
        <v>934</v>
      </c>
    </row>
    <row r="157" spans="1:105" ht="12" customHeight="1" x14ac:dyDescent="0.25">
      <c r="A157" s="60" t="s">
        <v>643</v>
      </c>
      <c r="B157" s="264">
        <v>0</v>
      </c>
      <c r="C157" s="264">
        <v>0</v>
      </c>
      <c r="D157" s="264">
        <v>0</v>
      </c>
      <c r="E157" s="264">
        <v>0</v>
      </c>
      <c r="F157" s="264">
        <v>0</v>
      </c>
      <c r="G157" s="264">
        <v>0</v>
      </c>
      <c r="H157" s="264">
        <v>0</v>
      </c>
      <c r="I157" s="264">
        <v>0</v>
      </c>
      <c r="J157" s="264">
        <v>0</v>
      </c>
      <c r="K157" s="264">
        <v>0</v>
      </c>
      <c r="L157" s="264">
        <v>0</v>
      </c>
      <c r="M157" s="264">
        <v>0</v>
      </c>
      <c r="N157" s="264">
        <v>0</v>
      </c>
      <c r="O157" s="264">
        <v>0</v>
      </c>
      <c r="P157" s="264">
        <v>0</v>
      </c>
      <c r="Q157" s="264">
        <v>0</v>
      </c>
      <c r="R157" s="264">
        <v>0</v>
      </c>
      <c r="S157" s="264">
        <v>0</v>
      </c>
      <c r="T157" s="264">
        <v>0</v>
      </c>
      <c r="U157" s="264">
        <v>0</v>
      </c>
      <c r="V157" s="264">
        <v>0</v>
      </c>
      <c r="W157" s="264">
        <v>0</v>
      </c>
      <c r="DA157" s="72" t="s">
        <v>935</v>
      </c>
    </row>
    <row r="158" spans="1:105" ht="12" customHeight="1" x14ac:dyDescent="0.25">
      <c r="A158" s="100" t="s">
        <v>106</v>
      </c>
      <c r="B158" s="281">
        <v>2615.1560010567659</v>
      </c>
      <c r="C158" s="281">
        <v>2556.221055650562</v>
      </c>
      <c r="D158" s="281">
        <v>2541.0198117754389</v>
      </c>
      <c r="E158" s="281">
        <v>2453.1086055007481</v>
      </c>
      <c r="F158" s="281">
        <v>2365.7521284585741</v>
      </c>
      <c r="G158" s="281">
        <v>2308.6620020421651</v>
      </c>
      <c r="H158" s="281">
        <v>2180.435106674624</v>
      </c>
      <c r="I158" s="281">
        <v>2341.0882984739469</v>
      </c>
      <c r="J158" s="281">
        <v>2315.714081480573</v>
      </c>
      <c r="K158" s="281">
        <v>1634.230324951777</v>
      </c>
      <c r="L158" s="281">
        <v>1772.31546658912</v>
      </c>
      <c r="M158" s="281">
        <v>1844.4503832460191</v>
      </c>
      <c r="N158" s="281">
        <v>1901.1773973176901</v>
      </c>
      <c r="O158" s="281">
        <v>1858.609684856518</v>
      </c>
      <c r="P158" s="281">
        <v>1878.3609213240561</v>
      </c>
      <c r="Q158" s="281">
        <v>1835.154683353983</v>
      </c>
      <c r="R158" s="281">
        <v>1779.9056366498201</v>
      </c>
      <c r="S158" s="281">
        <v>1826.711519446673</v>
      </c>
      <c r="T158" s="281">
        <v>1865.234673935646</v>
      </c>
      <c r="U158" s="281">
        <v>1793.599495715373</v>
      </c>
      <c r="V158" s="281">
        <v>1739.4847950399981</v>
      </c>
      <c r="W158" s="281">
        <v>1753.076395329547</v>
      </c>
      <c r="DA158" s="105" t="s">
        <v>936</v>
      </c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431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5">SUM(B$163:B$169)</f>
        <v>1</v>
      </c>
      <c r="C162" s="234">
        <f t="shared" si="5"/>
        <v>1</v>
      </c>
      <c r="D162" s="234">
        <f t="shared" si="5"/>
        <v>0.99999999999999978</v>
      </c>
      <c r="E162" s="234">
        <f t="shared" si="5"/>
        <v>0.99999999999999989</v>
      </c>
      <c r="F162" s="234">
        <f t="shared" si="5"/>
        <v>1</v>
      </c>
      <c r="G162" s="234">
        <f t="shared" si="5"/>
        <v>1</v>
      </c>
      <c r="H162" s="234">
        <f t="shared" si="5"/>
        <v>1.0000000000000002</v>
      </c>
      <c r="I162" s="234">
        <f t="shared" si="5"/>
        <v>1.0000000000000002</v>
      </c>
      <c r="J162" s="234">
        <f t="shared" si="5"/>
        <v>1.0000000000000002</v>
      </c>
      <c r="K162" s="234">
        <f t="shared" si="5"/>
        <v>1</v>
      </c>
      <c r="L162" s="234">
        <f t="shared" si="5"/>
        <v>1</v>
      </c>
      <c r="M162" s="234">
        <f t="shared" si="5"/>
        <v>0.99999999999999989</v>
      </c>
      <c r="N162" s="234">
        <f t="shared" si="5"/>
        <v>0.99999999999999978</v>
      </c>
      <c r="O162" s="234">
        <f t="shared" si="5"/>
        <v>1.0000000000000002</v>
      </c>
      <c r="P162" s="234">
        <f t="shared" si="5"/>
        <v>1.0000000000000002</v>
      </c>
      <c r="Q162" s="234">
        <f t="shared" si="5"/>
        <v>1</v>
      </c>
      <c r="R162" s="234">
        <f t="shared" si="5"/>
        <v>1.0000000000000004</v>
      </c>
      <c r="S162" s="234">
        <f t="shared" si="5"/>
        <v>0.99999999999999978</v>
      </c>
      <c r="T162" s="234">
        <f t="shared" si="5"/>
        <v>1</v>
      </c>
      <c r="U162" s="234">
        <f t="shared" si="5"/>
        <v>0.99999999999999978</v>
      </c>
      <c r="V162" s="234">
        <f t="shared" si="5"/>
        <v>0.99999999999999978</v>
      </c>
      <c r="W162" s="234">
        <f t="shared" si="5"/>
        <v>1.0000000000000004</v>
      </c>
      <c r="DA162" s="95"/>
    </row>
    <row r="163" spans="1:105" ht="12" customHeight="1" x14ac:dyDescent="0.25">
      <c r="A163" s="55" t="s">
        <v>92</v>
      </c>
      <c r="B163" s="301">
        <f t="shared" ref="B163:W163" si="6">IF(B$6=0,0,B$6/B$5)</f>
        <v>0</v>
      </c>
      <c r="C163" s="301">
        <f t="shared" si="6"/>
        <v>0</v>
      </c>
      <c r="D163" s="301">
        <f t="shared" si="6"/>
        <v>0</v>
      </c>
      <c r="E163" s="301">
        <f t="shared" si="6"/>
        <v>0</v>
      </c>
      <c r="F163" s="301">
        <f t="shared" si="6"/>
        <v>0</v>
      </c>
      <c r="G163" s="301">
        <f t="shared" si="6"/>
        <v>0</v>
      </c>
      <c r="H163" s="301">
        <f t="shared" si="6"/>
        <v>0</v>
      </c>
      <c r="I163" s="301">
        <f t="shared" si="6"/>
        <v>0</v>
      </c>
      <c r="J163" s="301">
        <f t="shared" si="6"/>
        <v>0</v>
      </c>
      <c r="K163" s="301">
        <f t="shared" si="6"/>
        <v>0</v>
      </c>
      <c r="L163" s="301">
        <f t="shared" si="6"/>
        <v>0</v>
      </c>
      <c r="M163" s="301">
        <f t="shared" si="6"/>
        <v>0</v>
      </c>
      <c r="N163" s="301">
        <f t="shared" si="6"/>
        <v>0</v>
      </c>
      <c r="O163" s="301">
        <f t="shared" si="6"/>
        <v>0</v>
      </c>
      <c r="P163" s="301">
        <f t="shared" si="6"/>
        <v>0</v>
      </c>
      <c r="Q163" s="301">
        <f t="shared" si="6"/>
        <v>0</v>
      </c>
      <c r="R163" s="301">
        <f t="shared" si="6"/>
        <v>0</v>
      </c>
      <c r="S163" s="301">
        <f t="shared" si="6"/>
        <v>0</v>
      </c>
      <c r="T163" s="301">
        <f t="shared" si="6"/>
        <v>0</v>
      </c>
      <c r="U163" s="301">
        <f t="shared" si="6"/>
        <v>0</v>
      </c>
      <c r="V163" s="301">
        <f t="shared" si="6"/>
        <v>0</v>
      </c>
      <c r="W163" s="301">
        <f t="shared" si="6"/>
        <v>0</v>
      </c>
      <c r="DA163" s="67"/>
    </row>
    <row r="164" spans="1:105" ht="12" customHeight="1" x14ac:dyDescent="0.25">
      <c r="A164" s="202" t="s">
        <v>93</v>
      </c>
      <c r="B164" s="235">
        <f t="shared" ref="B164:W164" si="7">IF(B$7=0,0,B$7/B$5)</f>
        <v>0</v>
      </c>
      <c r="C164" s="235">
        <f t="shared" si="7"/>
        <v>0</v>
      </c>
      <c r="D164" s="235">
        <f t="shared" si="7"/>
        <v>0</v>
      </c>
      <c r="E164" s="235">
        <f t="shared" si="7"/>
        <v>0</v>
      </c>
      <c r="F164" s="235">
        <f t="shared" si="7"/>
        <v>0</v>
      </c>
      <c r="G164" s="235">
        <f t="shared" si="7"/>
        <v>0</v>
      </c>
      <c r="H164" s="235">
        <f t="shared" si="7"/>
        <v>0</v>
      </c>
      <c r="I164" s="235">
        <f t="shared" si="7"/>
        <v>0</v>
      </c>
      <c r="J164" s="235">
        <f t="shared" si="7"/>
        <v>0</v>
      </c>
      <c r="K164" s="235">
        <f t="shared" si="7"/>
        <v>0</v>
      </c>
      <c r="L164" s="235">
        <f t="shared" si="7"/>
        <v>0</v>
      </c>
      <c r="M164" s="235">
        <f t="shared" si="7"/>
        <v>0</v>
      </c>
      <c r="N164" s="235">
        <f t="shared" si="7"/>
        <v>0</v>
      </c>
      <c r="O164" s="235">
        <f t="shared" si="7"/>
        <v>0</v>
      </c>
      <c r="P164" s="235">
        <f t="shared" si="7"/>
        <v>0</v>
      </c>
      <c r="Q164" s="235">
        <f t="shared" si="7"/>
        <v>0</v>
      </c>
      <c r="R164" s="235">
        <f t="shared" si="7"/>
        <v>0</v>
      </c>
      <c r="S164" s="235">
        <f t="shared" si="7"/>
        <v>0</v>
      </c>
      <c r="T164" s="235">
        <f t="shared" si="7"/>
        <v>0</v>
      </c>
      <c r="U164" s="235">
        <f t="shared" si="7"/>
        <v>0</v>
      </c>
      <c r="V164" s="235">
        <f t="shared" si="7"/>
        <v>0</v>
      </c>
      <c r="W164" s="235">
        <f t="shared" si="7"/>
        <v>0</v>
      </c>
      <c r="DA164" s="174"/>
    </row>
    <row r="165" spans="1:105" ht="12" customHeight="1" x14ac:dyDescent="0.25">
      <c r="A165" s="202" t="s">
        <v>94</v>
      </c>
      <c r="B165" s="235">
        <f t="shared" ref="B165:W165" si="8">IF(B$8=0,0,B$8/B$5)</f>
        <v>0</v>
      </c>
      <c r="C165" s="235">
        <f t="shared" si="8"/>
        <v>0</v>
      </c>
      <c r="D165" s="235">
        <f t="shared" si="8"/>
        <v>0</v>
      </c>
      <c r="E165" s="235">
        <f t="shared" si="8"/>
        <v>0</v>
      </c>
      <c r="F165" s="235">
        <f t="shared" si="8"/>
        <v>0</v>
      </c>
      <c r="G165" s="235">
        <f t="shared" si="8"/>
        <v>0</v>
      </c>
      <c r="H165" s="235">
        <f t="shared" si="8"/>
        <v>0</v>
      </c>
      <c r="I165" s="235">
        <f t="shared" si="8"/>
        <v>0</v>
      </c>
      <c r="J165" s="235">
        <f t="shared" si="8"/>
        <v>0</v>
      </c>
      <c r="K165" s="235">
        <f t="shared" si="8"/>
        <v>0</v>
      </c>
      <c r="L165" s="235">
        <f t="shared" si="8"/>
        <v>0</v>
      </c>
      <c r="M165" s="235">
        <f t="shared" si="8"/>
        <v>0</v>
      </c>
      <c r="N165" s="235">
        <f t="shared" si="8"/>
        <v>0</v>
      </c>
      <c r="O165" s="235">
        <f t="shared" si="8"/>
        <v>0</v>
      </c>
      <c r="P165" s="235">
        <f t="shared" si="8"/>
        <v>0</v>
      </c>
      <c r="Q165" s="235">
        <f t="shared" si="8"/>
        <v>0</v>
      </c>
      <c r="R165" s="235">
        <f t="shared" si="8"/>
        <v>0</v>
      </c>
      <c r="S165" s="235">
        <f t="shared" si="8"/>
        <v>0</v>
      </c>
      <c r="T165" s="235">
        <f t="shared" si="8"/>
        <v>0</v>
      </c>
      <c r="U165" s="235">
        <f t="shared" si="8"/>
        <v>0</v>
      </c>
      <c r="V165" s="235">
        <f t="shared" si="8"/>
        <v>0</v>
      </c>
      <c r="W165" s="235">
        <f t="shared" si="8"/>
        <v>0</v>
      </c>
      <c r="DA165" s="174"/>
    </row>
    <row r="166" spans="1:105" ht="12" customHeight="1" x14ac:dyDescent="0.25">
      <c r="A166" s="202" t="s">
        <v>95</v>
      </c>
      <c r="B166" s="235">
        <f t="shared" ref="B166:W166" si="9">IF(B$9=0,0,B$9/B$5)</f>
        <v>0</v>
      </c>
      <c r="C166" s="235">
        <f t="shared" si="9"/>
        <v>0</v>
      </c>
      <c r="D166" s="235">
        <f t="shared" si="9"/>
        <v>0</v>
      </c>
      <c r="E166" s="235">
        <f t="shared" si="9"/>
        <v>0</v>
      </c>
      <c r="F166" s="235">
        <f t="shared" si="9"/>
        <v>0</v>
      </c>
      <c r="G166" s="235">
        <f t="shared" si="9"/>
        <v>0</v>
      </c>
      <c r="H166" s="235">
        <f t="shared" si="9"/>
        <v>0</v>
      </c>
      <c r="I166" s="235">
        <f t="shared" si="9"/>
        <v>0</v>
      </c>
      <c r="J166" s="235">
        <f t="shared" si="9"/>
        <v>0</v>
      </c>
      <c r="K166" s="235">
        <f t="shared" si="9"/>
        <v>0</v>
      </c>
      <c r="L166" s="235">
        <f t="shared" si="9"/>
        <v>0</v>
      </c>
      <c r="M166" s="235">
        <f t="shared" si="9"/>
        <v>0</v>
      </c>
      <c r="N166" s="235">
        <f t="shared" si="9"/>
        <v>0</v>
      </c>
      <c r="O166" s="235">
        <f t="shared" si="9"/>
        <v>0</v>
      </c>
      <c r="P166" s="235">
        <f t="shared" si="9"/>
        <v>0</v>
      </c>
      <c r="Q166" s="235">
        <f t="shared" si="9"/>
        <v>0</v>
      </c>
      <c r="R166" s="235">
        <f t="shared" si="9"/>
        <v>0</v>
      </c>
      <c r="S166" s="235">
        <f t="shared" si="9"/>
        <v>0</v>
      </c>
      <c r="T166" s="235">
        <f t="shared" si="9"/>
        <v>0</v>
      </c>
      <c r="U166" s="235">
        <f t="shared" si="9"/>
        <v>0</v>
      </c>
      <c r="V166" s="235">
        <f t="shared" si="9"/>
        <v>0</v>
      </c>
      <c r="W166" s="235">
        <f t="shared" si="9"/>
        <v>0</v>
      </c>
      <c r="DA166" s="174"/>
    </row>
    <row r="167" spans="1:105" ht="12" customHeight="1" x14ac:dyDescent="0.25">
      <c r="A167" s="56" t="s">
        <v>96</v>
      </c>
      <c r="B167" s="302">
        <f t="shared" ref="B167:W167" si="10">IF(B$10=0,0,B$10/B$5)</f>
        <v>8.3147657088124304E-4</v>
      </c>
      <c r="C167" s="302">
        <f t="shared" si="10"/>
        <v>8.2832004847246249E-4</v>
      </c>
      <c r="D167" s="302">
        <f t="shared" si="10"/>
        <v>9.258438727349508E-4</v>
      </c>
      <c r="E167" s="302">
        <f t="shared" si="10"/>
        <v>9.14671881112959E-4</v>
      </c>
      <c r="F167" s="302">
        <f t="shared" si="10"/>
        <v>9.1031672898779416E-4</v>
      </c>
      <c r="G167" s="302">
        <f t="shared" si="10"/>
        <v>8.1849968921540749E-4</v>
      </c>
      <c r="H167" s="302">
        <f t="shared" si="10"/>
        <v>1.2362218352461676E-3</v>
      </c>
      <c r="I167" s="302">
        <f t="shared" si="10"/>
        <v>1.1345724776998199E-3</v>
      </c>
      <c r="J167" s="302">
        <f t="shared" si="10"/>
        <v>1.1645277317430462E-3</v>
      </c>
      <c r="K167" s="302">
        <f t="shared" si="10"/>
        <v>1.2119373016000153E-3</v>
      </c>
      <c r="L167" s="302">
        <f t="shared" si="10"/>
        <v>1.2471891236002851E-3</v>
      </c>
      <c r="M167" s="302">
        <f t="shared" si="10"/>
        <v>1.2539967378146295E-3</v>
      </c>
      <c r="N167" s="302">
        <f t="shared" si="10"/>
        <v>1.2667202145910039E-3</v>
      </c>
      <c r="O167" s="302">
        <f t="shared" si="10"/>
        <v>1.3968436692547287E-3</v>
      </c>
      <c r="P167" s="302">
        <f t="shared" si="10"/>
        <v>1.3670353363637252E-3</v>
      </c>
      <c r="Q167" s="302">
        <f t="shared" si="10"/>
        <v>1.3082753100196278E-3</v>
      </c>
      <c r="R167" s="302">
        <f t="shared" si="10"/>
        <v>1.3041887594753257E-3</v>
      </c>
      <c r="S167" s="302">
        <f t="shared" si="10"/>
        <v>1.2841488717529098E-3</v>
      </c>
      <c r="T167" s="302">
        <f t="shared" si="10"/>
        <v>1.3108544570806376E-3</v>
      </c>
      <c r="U167" s="302">
        <f t="shared" si="10"/>
        <v>1.3212288825358287E-3</v>
      </c>
      <c r="V167" s="302">
        <f t="shared" si="10"/>
        <v>1.3418253921885473E-3</v>
      </c>
      <c r="W167" s="302">
        <f t="shared" si="10"/>
        <v>1.372441658339088E-3</v>
      </c>
      <c r="DA167" s="68"/>
    </row>
    <row r="168" spans="1:105" ht="12" customHeight="1" x14ac:dyDescent="0.25">
      <c r="A168" s="203" t="s">
        <v>487</v>
      </c>
      <c r="B168" s="303">
        <f t="shared" ref="B168:W168" si="11">IF(B$16=0,0,B$16/B$5)</f>
        <v>0.7104263152719672</v>
      </c>
      <c r="C168" s="303">
        <f t="shared" si="11"/>
        <v>0.70744006215674549</v>
      </c>
      <c r="D168" s="303">
        <f t="shared" si="11"/>
        <v>0.71362042775656254</v>
      </c>
      <c r="E168" s="303">
        <f t="shared" si="11"/>
        <v>0.72377352474423873</v>
      </c>
      <c r="F168" s="303">
        <f t="shared" si="11"/>
        <v>0.72817404272989217</v>
      </c>
      <c r="G168" s="303">
        <f t="shared" si="11"/>
        <v>0.74541346219569216</v>
      </c>
      <c r="H168" s="303">
        <f t="shared" si="11"/>
        <v>0.71545918983417855</v>
      </c>
      <c r="I168" s="303">
        <f t="shared" si="11"/>
        <v>0.73679415766279632</v>
      </c>
      <c r="J168" s="303">
        <f t="shared" si="11"/>
        <v>0.73870181945113</v>
      </c>
      <c r="K168" s="303">
        <f t="shared" si="11"/>
        <v>0.74035442060387702</v>
      </c>
      <c r="L168" s="303">
        <f t="shared" si="11"/>
        <v>0.735811042322012</v>
      </c>
      <c r="M168" s="303">
        <f t="shared" si="11"/>
        <v>0.75083423636586555</v>
      </c>
      <c r="N168" s="303">
        <f t="shared" si="11"/>
        <v>0.7660527434561093</v>
      </c>
      <c r="O168" s="303">
        <f t="shared" si="11"/>
        <v>0.74471313408489914</v>
      </c>
      <c r="P168" s="303">
        <f t="shared" si="11"/>
        <v>0.75214510792180667</v>
      </c>
      <c r="Q168" s="303">
        <f t="shared" si="11"/>
        <v>0.7639981315656289</v>
      </c>
      <c r="R168" s="303">
        <f t="shared" si="11"/>
        <v>0.75916677860894621</v>
      </c>
      <c r="S168" s="303">
        <f t="shared" si="11"/>
        <v>0.75843185303005134</v>
      </c>
      <c r="T168" s="303">
        <f t="shared" si="11"/>
        <v>0.74134093979925419</v>
      </c>
      <c r="U168" s="303">
        <f t="shared" si="11"/>
        <v>0.72841339981236797</v>
      </c>
      <c r="V168" s="303">
        <f t="shared" si="11"/>
        <v>0.73013261114741224</v>
      </c>
      <c r="W168" s="303">
        <f t="shared" si="11"/>
        <v>0.71834646989492601</v>
      </c>
      <c r="DA168" s="175"/>
    </row>
    <row r="169" spans="1:105" ht="12" customHeight="1" x14ac:dyDescent="0.25">
      <c r="A169" s="41" t="s">
        <v>499</v>
      </c>
      <c r="B169" s="237">
        <f t="shared" ref="B169:W169" si="12">IF(B$27=0,0,B$27/B$5)</f>
        <v>0.28874220815715168</v>
      </c>
      <c r="C169" s="237">
        <f t="shared" si="12"/>
        <v>0.29173161779478213</v>
      </c>
      <c r="D169" s="237">
        <f t="shared" si="12"/>
        <v>0.28545372837070226</v>
      </c>
      <c r="E169" s="237">
        <f t="shared" si="12"/>
        <v>0.27531180337464822</v>
      </c>
      <c r="F169" s="237">
        <f t="shared" si="12"/>
        <v>0.27091564054112011</v>
      </c>
      <c r="G169" s="237">
        <f t="shared" si="12"/>
        <v>0.25376803811509235</v>
      </c>
      <c r="H169" s="237">
        <f t="shared" si="12"/>
        <v>0.28330458833057548</v>
      </c>
      <c r="I169" s="237">
        <f t="shared" si="12"/>
        <v>0.26207126985950419</v>
      </c>
      <c r="J169" s="237">
        <f t="shared" si="12"/>
        <v>0.26013365281712719</v>
      </c>
      <c r="K169" s="237">
        <f t="shared" si="12"/>
        <v>0.25843364209452308</v>
      </c>
      <c r="L169" s="237">
        <f t="shared" si="12"/>
        <v>0.26294176855438772</v>
      </c>
      <c r="M169" s="237">
        <f t="shared" si="12"/>
        <v>0.24791176689631964</v>
      </c>
      <c r="N169" s="237">
        <f t="shared" si="12"/>
        <v>0.23268053632929958</v>
      </c>
      <c r="O169" s="237">
        <f t="shared" si="12"/>
        <v>0.25389002224584628</v>
      </c>
      <c r="P169" s="237">
        <f t="shared" si="12"/>
        <v>0.24648785674182974</v>
      </c>
      <c r="Q169" s="237">
        <f t="shared" si="12"/>
        <v>0.23469359312435153</v>
      </c>
      <c r="R169" s="237">
        <f t="shared" si="12"/>
        <v>0.23952903263157888</v>
      </c>
      <c r="S169" s="237">
        <f t="shared" si="12"/>
        <v>0.24028399809819559</v>
      </c>
      <c r="T169" s="237">
        <f t="shared" si="12"/>
        <v>0.25734820574366513</v>
      </c>
      <c r="U169" s="237">
        <f t="shared" si="12"/>
        <v>0.27026537130509598</v>
      </c>
      <c r="V169" s="237">
        <f t="shared" si="12"/>
        <v>0.26852556346039907</v>
      </c>
      <c r="W169" s="237">
        <f t="shared" si="12"/>
        <v>0.28028108844673527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0"/>
    </row>
    <row r="171" spans="1:105" ht="12" customHeight="1" x14ac:dyDescent="0.25">
      <c r="A171" s="35" t="s">
        <v>44</v>
      </c>
      <c r="B171" s="234">
        <f t="shared" ref="B171:W171" si="13">SUM(B$172:B$177,B$179:B$180,B$182:B$184,B185)</f>
        <v>0.99999999999999989</v>
      </c>
      <c r="C171" s="234">
        <f t="shared" si="13"/>
        <v>0.99999999999999989</v>
      </c>
      <c r="D171" s="234">
        <f t="shared" si="13"/>
        <v>1</v>
      </c>
      <c r="E171" s="234">
        <f t="shared" si="13"/>
        <v>1</v>
      </c>
      <c r="F171" s="234">
        <f t="shared" si="13"/>
        <v>0.99999999999999989</v>
      </c>
      <c r="G171" s="234">
        <f t="shared" si="13"/>
        <v>1</v>
      </c>
      <c r="H171" s="234">
        <f t="shared" si="13"/>
        <v>1</v>
      </c>
      <c r="I171" s="234">
        <f t="shared" si="13"/>
        <v>1</v>
      </c>
      <c r="J171" s="234">
        <f t="shared" si="13"/>
        <v>1</v>
      </c>
      <c r="K171" s="234">
        <f t="shared" si="13"/>
        <v>0.99999999999999989</v>
      </c>
      <c r="L171" s="234">
        <f t="shared" si="13"/>
        <v>1</v>
      </c>
      <c r="M171" s="234">
        <f t="shared" si="13"/>
        <v>0.99999999999999989</v>
      </c>
      <c r="N171" s="234">
        <f t="shared" si="13"/>
        <v>1</v>
      </c>
      <c r="O171" s="234">
        <f t="shared" si="13"/>
        <v>1</v>
      </c>
      <c r="P171" s="234">
        <f t="shared" si="13"/>
        <v>1</v>
      </c>
      <c r="Q171" s="234">
        <f t="shared" si="13"/>
        <v>1</v>
      </c>
      <c r="R171" s="234">
        <f t="shared" si="13"/>
        <v>1</v>
      </c>
      <c r="S171" s="234">
        <f t="shared" si="13"/>
        <v>1</v>
      </c>
      <c r="T171" s="234">
        <f t="shared" si="13"/>
        <v>1</v>
      </c>
      <c r="U171" s="234">
        <f t="shared" si="13"/>
        <v>1</v>
      </c>
      <c r="V171" s="234">
        <f t="shared" si="13"/>
        <v>1</v>
      </c>
      <c r="W171" s="234">
        <f t="shared" si="13"/>
        <v>1</v>
      </c>
      <c r="DA171" s="95"/>
    </row>
    <row r="172" spans="1:105" ht="12" customHeight="1" x14ac:dyDescent="0.25">
      <c r="A172" s="55" t="s">
        <v>92</v>
      </c>
      <c r="B172" s="301">
        <f t="shared" ref="B172:W172" si="14">IF(B$35=0,0,B$35/B$34)</f>
        <v>0</v>
      </c>
      <c r="C172" s="301">
        <f t="shared" si="14"/>
        <v>0</v>
      </c>
      <c r="D172" s="301">
        <f t="shared" si="14"/>
        <v>0</v>
      </c>
      <c r="E172" s="301">
        <f t="shared" si="14"/>
        <v>0</v>
      </c>
      <c r="F172" s="301">
        <f t="shared" si="14"/>
        <v>0</v>
      </c>
      <c r="G172" s="301">
        <f t="shared" si="14"/>
        <v>0</v>
      </c>
      <c r="H172" s="301">
        <f t="shared" si="14"/>
        <v>0</v>
      </c>
      <c r="I172" s="301">
        <f t="shared" si="14"/>
        <v>0</v>
      </c>
      <c r="J172" s="301">
        <f t="shared" si="14"/>
        <v>0</v>
      </c>
      <c r="K172" s="301">
        <f t="shared" si="14"/>
        <v>0</v>
      </c>
      <c r="L172" s="301">
        <f t="shared" si="14"/>
        <v>0</v>
      </c>
      <c r="M172" s="301">
        <f t="shared" si="14"/>
        <v>0</v>
      </c>
      <c r="N172" s="301">
        <f t="shared" si="14"/>
        <v>0</v>
      </c>
      <c r="O172" s="301">
        <f t="shared" si="14"/>
        <v>0</v>
      </c>
      <c r="P172" s="301">
        <f t="shared" si="14"/>
        <v>0</v>
      </c>
      <c r="Q172" s="301">
        <f t="shared" si="14"/>
        <v>0</v>
      </c>
      <c r="R172" s="301">
        <f t="shared" si="14"/>
        <v>0</v>
      </c>
      <c r="S172" s="301">
        <f t="shared" si="14"/>
        <v>0</v>
      </c>
      <c r="T172" s="301">
        <f t="shared" si="14"/>
        <v>0</v>
      </c>
      <c r="U172" s="301">
        <f t="shared" si="14"/>
        <v>0</v>
      </c>
      <c r="V172" s="301">
        <f t="shared" si="14"/>
        <v>0</v>
      </c>
      <c r="W172" s="301">
        <f t="shared" si="14"/>
        <v>0</v>
      </c>
      <c r="DA172" s="67"/>
    </row>
    <row r="173" spans="1:105" ht="12" customHeight="1" x14ac:dyDescent="0.25">
      <c r="A173" s="202" t="s">
        <v>93</v>
      </c>
      <c r="B173" s="235">
        <f t="shared" ref="B173:W173" si="15">IF(B$36=0,0,B$36/B$34)</f>
        <v>0</v>
      </c>
      <c r="C173" s="235">
        <f t="shared" si="15"/>
        <v>0</v>
      </c>
      <c r="D173" s="235">
        <f t="shared" si="15"/>
        <v>0</v>
      </c>
      <c r="E173" s="235">
        <f t="shared" si="15"/>
        <v>0</v>
      </c>
      <c r="F173" s="235">
        <f t="shared" si="15"/>
        <v>0</v>
      </c>
      <c r="G173" s="235">
        <f t="shared" si="15"/>
        <v>0</v>
      </c>
      <c r="H173" s="235">
        <f t="shared" si="15"/>
        <v>0</v>
      </c>
      <c r="I173" s="235">
        <f t="shared" si="15"/>
        <v>0</v>
      </c>
      <c r="J173" s="235">
        <f t="shared" si="15"/>
        <v>0</v>
      </c>
      <c r="K173" s="235">
        <f t="shared" si="15"/>
        <v>0</v>
      </c>
      <c r="L173" s="235">
        <f t="shared" si="15"/>
        <v>0</v>
      </c>
      <c r="M173" s="235">
        <f t="shared" si="15"/>
        <v>0</v>
      </c>
      <c r="N173" s="235">
        <f t="shared" si="15"/>
        <v>0</v>
      </c>
      <c r="O173" s="235">
        <f t="shared" si="15"/>
        <v>0</v>
      </c>
      <c r="P173" s="235">
        <f t="shared" si="15"/>
        <v>0</v>
      </c>
      <c r="Q173" s="235">
        <f t="shared" si="15"/>
        <v>0</v>
      </c>
      <c r="R173" s="235">
        <f t="shared" si="15"/>
        <v>0</v>
      </c>
      <c r="S173" s="235">
        <f t="shared" si="15"/>
        <v>0</v>
      </c>
      <c r="T173" s="235">
        <f t="shared" si="15"/>
        <v>0</v>
      </c>
      <c r="U173" s="235">
        <f t="shared" si="15"/>
        <v>0</v>
      </c>
      <c r="V173" s="235">
        <f t="shared" si="15"/>
        <v>0</v>
      </c>
      <c r="W173" s="235">
        <f t="shared" si="15"/>
        <v>0</v>
      </c>
      <c r="DA173" s="174"/>
    </row>
    <row r="174" spans="1:105" ht="12" customHeight="1" x14ac:dyDescent="0.25">
      <c r="A174" s="202" t="s">
        <v>94</v>
      </c>
      <c r="B174" s="235">
        <f t="shared" ref="B174:W174" si="16">IF(B$37=0,0,B$37/B$34)</f>
        <v>0</v>
      </c>
      <c r="C174" s="235">
        <f t="shared" si="16"/>
        <v>0</v>
      </c>
      <c r="D174" s="235">
        <f t="shared" si="16"/>
        <v>0</v>
      </c>
      <c r="E174" s="235">
        <f t="shared" si="16"/>
        <v>0</v>
      </c>
      <c r="F174" s="235">
        <f t="shared" si="16"/>
        <v>0</v>
      </c>
      <c r="G174" s="235">
        <f t="shared" si="16"/>
        <v>0</v>
      </c>
      <c r="H174" s="235">
        <f t="shared" si="16"/>
        <v>0</v>
      </c>
      <c r="I174" s="235">
        <f t="shared" si="16"/>
        <v>0</v>
      </c>
      <c r="J174" s="235">
        <f t="shared" si="16"/>
        <v>0</v>
      </c>
      <c r="K174" s="235">
        <f t="shared" si="16"/>
        <v>0</v>
      </c>
      <c r="L174" s="235">
        <f t="shared" si="16"/>
        <v>0</v>
      </c>
      <c r="M174" s="235">
        <f t="shared" si="16"/>
        <v>0</v>
      </c>
      <c r="N174" s="235">
        <f t="shared" si="16"/>
        <v>0</v>
      </c>
      <c r="O174" s="235">
        <f t="shared" si="16"/>
        <v>0</v>
      </c>
      <c r="P174" s="235">
        <f t="shared" si="16"/>
        <v>0</v>
      </c>
      <c r="Q174" s="235">
        <f t="shared" si="16"/>
        <v>0</v>
      </c>
      <c r="R174" s="235">
        <f t="shared" si="16"/>
        <v>0</v>
      </c>
      <c r="S174" s="235">
        <f t="shared" si="16"/>
        <v>0</v>
      </c>
      <c r="T174" s="235">
        <f t="shared" si="16"/>
        <v>0</v>
      </c>
      <c r="U174" s="235">
        <f t="shared" si="16"/>
        <v>0</v>
      </c>
      <c r="V174" s="235">
        <f t="shared" si="16"/>
        <v>0</v>
      </c>
      <c r="W174" s="235">
        <f t="shared" si="16"/>
        <v>0</v>
      </c>
      <c r="DA174" s="174"/>
    </row>
    <row r="175" spans="1:105" ht="12" customHeight="1" x14ac:dyDescent="0.25">
      <c r="A175" s="202" t="s">
        <v>95</v>
      </c>
      <c r="B175" s="235">
        <f t="shared" ref="B175:W175" si="17">IF(B$38=0,0,B$38/B$34)</f>
        <v>0</v>
      </c>
      <c r="C175" s="235">
        <f t="shared" si="17"/>
        <v>0</v>
      </c>
      <c r="D175" s="235">
        <f t="shared" si="17"/>
        <v>0</v>
      </c>
      <c r="E175" s="235">
        <f t="shared" si="17"/>
        <v>0</v>
      </c>
      <c r="F175" s="235">
        <f t="shared" si="17"/>
        <v>0</v>
      </c>
      <c r="G175" s="235">
        <f t="shared" si="17"/>
        <v>0</v>
      </c>
      <c r="H175" s="235">
        <f t="shared" si="17"/>
        <v>0</v>
      </c>
      <c r="I175" s="235">
        <f t="shared" si="17"/>
        <v>0</v>
      </c>
      <c r="J175" s="235">
        <f t="shared" si="17"/>
        <v>0</v>
      </c>
      <c r="K175" s="235">
        <f t="shared" si="17"/>
        <v>0</v>
      </c>
      <c r="L175" s="235">
        <f t="shared" si="17"/>
        <v>0</v>
      </c>
      <c r="M175" s="235">
        <f t="shared" si="17"/>
        <v>0</v>
      </c>
      <c r="N175" s="235">
        <f t="shared" si="17"/>
        <v>0</v>
      </c>
      <c r="O175" s="235">
        <f t="shared" si="17"/>
        <v>0</v>
      </c>
      <c r="P175" s="235">
        <f t="shared" si="17"/>
        <v>0</v>
      </c>
      <c r="Q175" s="235">
        <f t="shared" si="17"/>
        <v>0</v>
      </c>
      <c r="R175" s="235">
        <f t="shared" si="17"/>
        <v>0</v>
      </c>
      <c r="S175" s="235">
        <f t="shared" si="17"/>
        <v>0</v>
      </c>
      <c r="T175" s="235">
        <f t="shared" si="17"/>
        <v>0</v>
      </c>
      <c r="U175" s="235">
        <f t="shared" si="17"/>
        <v>0</v>
      </c>
      <c r="V175" s="235">
        <f t="shared" si="17"/>
        <v>0</v>
      </c>
      <c r="W175" s="235">
        <f t="shared" si="17"/>
        <v>0</v>
      </c>
      <c r="DA175" s="174"/>
    </row>
    <row r="176" spans="1:105" ht="12" customHeight="1" x14ac:dyDescent="0.25">
      <c r="A176" s="56" t="s">
        <v>96</v>
      </c>
      <c r="B176" s="302">
        <f t="shared" ref="B176:W176" si="18">IF(B$39=0,0,B$39/B$34)</f>
        <v>1.6708282213514572E-3</v>
      </c>
      <c r="C176" s="302">
        <f t="shared" si="18"/>
        <v>1.5725274640780141E-3</v>
      </c>
      <c r="D176" s="302">
        <f t="shared" si="18"/>
        <v>1.4663242592890635E-3</v>
      </c>
      <c r="E176" s="302">
        <f t="shared" si="18"/>
        <v>1.4053842066570888E-3</v>
      </c>
      <c r="F176" s="302">
        <f t="shared" si="18"/>
        <v>1.3472693238551631E-3</v>
      </c>
      <c r="G176" s="302">
        <f t="shared" si="18"/>
        <v>1.3862216179260304E-3</v>
      </c>
      <c r="H176" s="302">
        <f t="shared" si="18"/>
        <v>1.3311053731782849E-3</v>
      </c>
      <c r="I176" s="302">
        <f t="shared" si="18"/>
        <v>1.7971442208826224E-3</v>
      </c>
      <c r="J176" s="302">
        <f t="shared" si="18"/>
        <v>1.8620359009918802E-3</v>
      </c>
      <c r="K176" s="302">
        <f t="shared" si="18"/>
        <v>2.1902668733313293E-3</v>
      </c>
      <c r="L176" s="302">
        <f t="shared" si="18"/>
        <v>1.553357748436988E-3</v>
      </c>
      <c r="M176" s="302">
        <f t="shared" si="18"/>
        <v>1.6382248041587706E-3</v>
      </c>
      <c r="N176" s="302">
        <f t="shared" si="18"/>
        <v>1.6014292637798069E-3</v>
      </c>
      <c r="O176" s="302">
        <f t="shared" si="18"/>
        <v>1.7962055359235644E-3</v>
      </c>
      <c r="P176" s="302">
        <f t="shared" si="18"/>
        <v>1.9167838677176358E-3</v>
      </c>
      <c r="Q176" s="302">
        <f t="shared" si="18"/>
        <v>1.9291175021326477E-3</v>
      </c>
      <c r="R176" s="302">
        <f t="shared" si="18"/>
        <v>1.7381905692257767E-3</v>
      </c>
      <c r="S176" s="302">
        <f t="shared" si="18"/>
        <v>1.4295043239673203E-3</v>
      </c>
      <c r="T176" s="302">
        <f t="shared" si="18"/>
        <v>1.6767701644395793E-3</v>
      </c>
      <c r="U176" s="302">
        <f t="shared" si="18"/>
        <v>1.7915603233901749E-3</v>
      </c>
      <c r="V176" s="302">
        <f t="shared" si="18"/>
        <v>1.9298664684199952E-3</v>
      </c>
      <c r="W176" s="302">
        <f t="shared" si="18"/>
        <v>2.2227991356426912E-3</v>
      </c>
      <c r="DA176" s="68"/>
    </row>
    <row r="177" spans="1:105" ht="12" customHeight="1" x14ac:dyDescent="0.25">
      <c r="A177" s="203" t="s">
        <v>517</v>
      </c>
      <c r="B177" s="303">
        <f t="shared" ref="B177:W177" si="19">IF(B$45=0,0,B$45/B$34)</f>
        <v>0</v>
      </c>
      <c r="C177" s="303">
        <f t="shared" si="19"/>
        <v>0</v>
      </c>
      <c r="D177" s="303">
        <f t="shared" si="19"/>
        <v>0</v>
      </c>
      <c r="E177" s="303">
        <f t="shared" si="19"/>
        <v>0</v>
      </c>
      <c r="F177" s="303">
        <f t="shared" si="19"/>
        <v>0</v>
      </c>
      <c r="G177" s="303">
        <f t="shared" si="19"/>
        <v>0</v>
      </c>
      <c r="H177" s="303">
        <f t="shared" si="19"/>
        <v>0</v>
      </c>
      <c r="I177" s="303">
        <f t="shared" si="19"/>
        <v>0</v>
      </c>
      <c r="J177" s="303">
        <f t="shared" si="19"/>
        <v>0</v>
      </c>
      <c r="K177" s="303">
        <f t="shared" si="19"/>
        <v>0</v>
      </c>
      <c r="L177" s="303">
        <f t="shared" si="19"/>
        <v>0</v>
      </c>
      <c r="M177" s="303">
        <f t="shared" si="19"/>
        <v>0</v>
      </c>
      <c r="N177" s="303">
        <f t="shared" si="19"/>
        <v>0</v>
      </c>
      <c r="O177" s="303">
        <f t="shared" si="19"/>
        <v>0</v>
      </c>
      <c r="P177" s="303">
        <f t="shared" si="19"/>
        <v>0</v>
      </c>
      <c r="Q177" s="303">
        <f t="shared" si="19"/>
        <v>0</v>
      </c>
      <c r="R177" s="303">
        <f t="shared" si="19"/>
        <v>0</v>
      </c>
      <c r="S177" s="303">
        <f t="shared" si="19"/>
        <v>0</v>
      </c>
      <c r="T177" s="303">
        <f t="shared" si="19"/>
        <v>0</v>
      </c>
      <c r="U177" s="303">
        <f t="shared" si="19"/>
        <v>0</v>
      </c>
      <c r="V177" s="303">
        <f t="shared" si="19"/>
        <v>0</v>
      </c>
      <c r="W177" s="303">
        <f t="shared" si="19"/>
        <v>0</v>
      </c>
      <c r="DA177" s="175"/>
    </row>
    <row r="178" spans="1:105" ht="12" customHeight="1" x14ac:dyDescent="0.25">
      <c r="A178" s="203" t="s">
        <v>519</v>
      </c>
      <c r="B178" s="303">
        <f t="shared" ref="B178:W178" si="20">IF(B$46=0,0,B$46/B$34)</f>
        <v>0.11738326582788973</v>
      </c>
      <c r="C178" s="303">
        <f t="shared" si="20"/>
        <v>0.10495762491234904</v>
      </c>
      <c r="D178" s="303">
        <f t="shared" si="20"/>
        <v>9.6261161438137233E-2</v>
      </c>
      <c r="E178" s="303">
        <f t="shared" si="20"/>
        <v>9.2578568584300525E-2</v>
      </c>
      <c r="F178" s="303">
        <f t="shared" si="20"/>
        <v>8.8570236463383259E-2</v>
      </c>
      <c r="G178" s="303">
        <f t="shared" si="20"/>
        <v>8.8697470463332873E-2</v>
      </c>
      <c r="H178" s="303">
        <f t="shared" si="20"/>
        <v>8.9316447820315781E-2</v>
      </c>
      <c r="I178" s="303">
        <f t="shared" si="20"/>
        <v>0.10961568079996667</v>
      </c>
      <c r="J178" s="303">
        <f t="shared" si="20"/>
        <v>0.11427556727882342</v>
      </c>
      <c r="K178" s="303">
        <f t="shared" si="20"/>
        <v>0.12992980018861175</v>
      </c>
      <c r="L178" s="303">
        <f t="shared" si="20"/>
        <v>9.07306096284487E-2</v>
      </c>
      <c r="M178" s="303">
        <f t="shared" si="20"/>
        <v>9.6023560482585341E-2</v>
      </c>
      <c r="N178" s="303">
        <f t="shared" si="20"/>
        <v>9.0148828439703024E-2</v>
      </c>
      <c r="O178" s="303">
        <f t="shared" si="20"/>
        <v>0.10075276294070762</v>
      </c>
      <c r="P178" s="303">
        <f t="shared" si="20"/>
        <v>0.10712007267652723</v>
      </c>
      <c r="Q178" s="303">
        <f t="shared" si="20"/>
        <v>0.10748599715660427</v>
      </c>
      <c r="R178" s="303">
        <f t="shared" si="20"/>
        <v>9.7246967283260835E-2</v>
      </c>
      <c r="S178" s="303">
        <f t="shared" si="20"/>
        <v>8.2916091831707103E-2</v>
      </c>
      <c r="T178" s="303">
        <f t="shared" si="20"/>
        <v>9.9367661936526019E-2</v>
      </c>
      <c r="U178" s="303">
        <f t="shared" si="20"/>
        <v>0.10531793277487271</v>
      </c>
      <c r="V178" s="303">
        <f t="shared" si="20"/>
        <v>0.11137748636451517</v>
      </c>
      <c r="W178" s="303">
        <f t="shared" si="20"/>
        <v>0.12926257488947429</v>
      </c>
      <c r="DA178" s="175"/>
    </row>
    <row r="179" spans="1:105" ht="12" customHeight="1" x14ac:dyDescent="0.25">
      <c r="A179" s="62" t="s">
        <v>521</v>
      </c>
      <c r="B179" s="304">
        <f t="shared" ref="B179:W179" si="21">IF(B$47=0,0,B$47/B$34)</f>
        <v>0.11738326582788973</v>
      </c>
      <c r="C179" s="304">
        <f t="shared" si="21"/>
        <v>0.10495762491234904</v>
      </c>
      <c r="D179" s="304">
        <f t="shared" si="21"/>
        <v>9.6261161438137233E-2</v>
      </c>
      <c r="E179" s="304">
        <f t="shared" si="21"/>
        <v>9.2578568584300525E-2</v>
      </c>
      <c r="F179" s="304">
        <f t="shared" si="21"/>
        <v>8.8570236463383259E-2</v>
      </c>
      <c r="G179" s="304">
        <f t="shared" si="21"/>
        <v>8.8697470463332873E-2</v>
      </c>
      <c r="H179" s="304">
        <f t="shared" si="21"/>
        <v>8.9316447820315781E-2</v>
      </c>
      <c r="I179" s="304">
        <f t="shared" si="21"/>
        <v>0.10961568079996667</v>
      </c>
      <c r="J179" s="304">
        <f t="shared" si="21"/>
        <v>0.11427556727882342</v>
      </c>
      <c r="K179" s="304">
        <f t="shared" si="21"/>
        <v>0.12992980018861175</v>
      </c>
      <c r="L179" s="304">
        <f t="shared" si="21"/>
        <v>9.07306096284487E-2</v>
      </c>
      <c r="M179" s="304">
        <f t="shared" si="21"/>
        <v>9.6023560482585341E-2</v>
      </c>
      <c r="N179" s="304">
        <f t="shared" si="21"/>
        <v>9.0148828439703024E-2</v>
      </c>
      <c r="O179" s="304">
        <f t="shared" si="21"/>
        <v>0.10075276294070762</v>
      </c>
      <c r="P179" s="304">
        <f t="shared" si="21"/>
        <v>0.10712007267652723</v>
      </c>
      <c r="Q179" s="304">
        <f t="shared" si="21"/>
        <v>0.10748599715660427</v>
      </c>
      <c r="R179" s="304">
        <f t="shared" si="21"/>
        <v>9.7246967283260835E-2</v>
      </c>
      <c r="S179" s="304">
        <f t="shared" si="21"/>
        <v>8.2916091831707103E-2</v>
      </c>
      <c r="T179" s="304">
        <f t="shared" si="21"/>
        <v>9.9367661936526019E-2</v>
      </c>
      <c r="U179" s="304">
        <f t="shared" si="21"/>
        <v>0.10531793277487271</v>
      </c>
      <c r="V179" s="304">
        <f t="shared" si="21"/>
        <v>0.11137748636451517</v>
      </c>
      <c r="W179" s="304">
        <f t="shared" si="21"/>
        <v>0.12926257488947429</v>
      </c>
      <c r="DA179" s="72"/>
    </row>
    <row r="180" spans="1:105" ht="12" customHeight="1" x14ac:dyDescent="0.25">
      <c r="A180" s="62" t="s">
        <v>527</v>
      </c>
      <c r="B180" s="304">
        <f t="shared" ref="B180:W180" si="22">IF(B$52=0,0,B$52/B$34)</f>
        <v>0</v>
      </c>
      <c r="C180" s="304">
        <f t="shared" si="22"/>
        <v>0</v>
      </c>
      <c r="D180" s="304">
        <f t="shared" si="22"/>
        <v>0</v>
      </c>
      <c r="E180" s="304">
        <f t="shared" si="22"/>
        <v>0</v>
      </c>
      <c r="F180" s="304">
        <f t="shared" si="22"/>
        <v>0</v>
      </c>
      <c r="G180" s="304">
        <f t="shared" si="22"/>
        <v>0</v>
      </c>
      <c r="H180" s="304">
        <f t="shared" si="22"/>
        <v>0</v>
      </c>
      <c r="I180" s="304">
        <f t="shared" si="22"/>
        <v>0</v>
      </c>
      <c r="J180" s="304">
        <f t="shared" si="22"/>
        <v>0</v>
      </c>
      <c r="K180" s="304">
        <f t="shared" si="22"/>
        <v>0</v>
      </c>
      <c r="L180" s="304">
        <f t="shared" si="22"/>
        <v>0</v>
      </c>
      <c r="M180" s="304">
        <f t="shared" si="22"/>
        <v>0</v>
      </c>
      <c r="N180" s="304">
        <f t="shared" si="22"/>
        <v>0</v>
      </c>
      <c r="O180" s="304">
        <f t="shared" si="22"/>
        <v>0</v>
      </c>
      <c r="P180" s="304">
        <f t="shared" si="22"/>
        <v>0</v>
      </c>
      <c r="Q180" s="304">
        <f t="shared" si="22"/>
        <v>0</v>
      </c>
      <c r="R180" s="304">
        <f t="shared" si="22"/>
        <v>0</v>
      </c>
      <c r="S180" s="304">
        <f t="shared" si="22"/>
        <v>0</v>
      </c>
      <c r="T180" s="304">
        <f t="shared" si="22"/>
        <v>0</v>
      </c>
      <c r="U180" s="304">
        <f t="shared" si="22"/>
        <v>0</v>
      </c>
      <c r="V180" s="304">
        <f t="shared" si="22"/>
        <v>0</v>
      </c>
      <c r="W180" s="304">
        <f t="shared" si="22"/>
        <v>0</v>
      </c>
      <c r="DA180" s="72"/>
    </row>
    <row r="181" spans="1:105" ht="12" customHeight="1" x14ac:dyDescent="0.25">
      <c r="A181" s="203" t="s">
        <v>529</v>
      </c>
      <c r="B181" s="303">
        <f t="shared" ref="B181:W181" si="23">IF(B$53=0,0,B$53/B$34)</f>
        <v>6.7951025596366121E-2</v>
      </c>
      <c r="C181" s="303">
        <f t="shared" si="23"/>
        <v>6.3127642262389747E-2</v>
      </c>
      <c r="D181" s="303">
        <f t="shared" si="23"/>
        <v>6.6388858667454684E-2</v>
      </c>
      <c r="E181" s="303">
        <f t="shared" si="23"/>
        <v>6.4561195232121074E-2</v>
      </c>
      <c r="F181" s="303">
        <f t="shared" si="23"/>
        <v>5.9557156758619452E-2</v>
      </c>
      <c r="G181" s="303">
        <f t="shared" si="23"/>
        <v>6.0548780335907368E-2</v>
      </c>
      <c r="H181" s="303">
        <f t="shared" si="23"/>
        <v>5.3959735800239543E-2</v>
      </c>
      <c r="I181" s="303">
        <f t="shared" si="23"/>
        <v>6.0295471834492256E-2</v>
      </c>
      <c r="J181" s="303">
        <f t="shared" si="23"/>
        <v>6.3846662676424429E-2</v>
      </c>
      <c r="K181" s="303">
        <f t="shared" si="23"/>
        <v>6.0939467116573227E-2</v>
      </c>
      <c r="L181" s="303">
        <f t="shared" si="23"/>
        <v>5.2432461470268615E-2</v>
      </c>
      <c r="M181" s="303">
        <f t="shared" si="23"/>
        <v>5.4502329748413486E-2</v>
      </c>
      <c r="N181" s="303">
        <f t="shared" si="23"/>
        <v>5.0992048033153402E-2</v>
      </c>
      <c r="O181" s="303">
        <f t="shared" si="23"/>
        <v>5.206533922055534E-2</v>
      </c>
      <c r="P181" s="303">
        <f t="shared" si="23"/>
        <v>5.2291997342935818E-2</v>
      </c>
      <c r="Q181" s="303">
        <f t="shared" si="23"/>
        <v>5.4666928771734527E-2</v>
      </c>
      <c r="R181" s="303">
        <f t="shared" si="23"/>
        <v>5.2963957174368387E-2</v>
      </c>
      <c r="S181" s="303">
        <f t="shared" si="23"/>
        <v>4.6341954196614188E-2</v>
      </c>
      <c r="T181" s="303">
        <f t="shared" si="23"/>
        <v>4.8503878177429821E-2</v>
      </c>
      <c r="U181" s="303">
        <f t="shared" si="23"/>
        <v>4.9851603039530346E-2</v>
      </c>
      <c r="V181" s="303">
        <f t="shared" si="23"/>
        <v>5.1496025350402978E-2</v>
      </c>
      <c r="W181" s="303">
        <f t="shared" si="23"/>
        <v>5.4144592482504084E-2</v>
      </c>
      <c r="DA181" s="175"/>
    </row>
    <row r="182" spans="1:105" ht="12" customHeight="1" x14ac:dyDescent="0.25">
      <c r="A182" s="62" t="s">
        <v>530</v>
      </c>
      <c r="B182" s="304">
        <f t="shared" ref="B182:W182" si="24">IF(B$54=0,0,B$54/B$34)</f>
        <v>1.0414613472544625E-2</v>
      </c>
      <c r="C182" s="304">
        <f t="shared" si="24"/>
        <v>9.8015772527170648E-3</v>
      </c>
      <c r="D182" s="304">
        <f t="shared" si="24"/>
        <v>9.5035251764298851E-3</v>
      </c>
      <c r="E182" s="304">
        <f t="shared" si="24"/>
        <v>9.0416304397653007E-3</v>
      </c>
      <c r="F182" s="304">
        <f t="shared" si="24"/>
        <v>8.7485492329138406E-3</v>
      </c>
      <c r="G182" s="304">
        <f t="shared" si="24"/>
        <v>8.4648544894140726E-3</v>
      </c>
      <c r="H182" s="304">
        <f t="shared" si="24"/>
        <v>7.8335941347492319E-3</v>
      </c>
      <c r="I182" s="304">
        <f t="shared" si="24"/>
        <v>7.9727720802839838E-3</v>
      </c>
      <c r="J182" s="304">
        <f t="shared" si="24"/>
        <v>8.3791116802905807E-3</v>
      </c>
      <c r="K182" s="304">
        <f t="shared" si="24"/>
        <v>9.3887117039673212E-3</v>
      </c>
      <c r="L182" s="304">
        <f t="shared" si="24"/>
        <v>8.9660583166325074E-3</v>
      </c>
      <c r="M182" s="304">
        <f t="shared" si="24"/>
        <v>8.7845333246477017E-3</v>
      </c>
      <c r="N182" s="304">
        <f t="shared" si="24"/>
        <v>8.605795648414051E-3</v>
      </c>
      <c r="O182" s="304">
        <f t="shared" si="24"/>
        <v>8.5866318279451768E-3</v>
      </c>
      <c r="P182" s="304">
        <f t="shared" si="24"/>
        <v>8.2144118831514474E-3</v>
      </c>
      <c r="Q182" s="304">
        <f t="shared" si="24"/>
        <v>8.3060883040673231E-3</v>
      </c>
      <c r="R182" s="304">
        <f t="shared" si="24"/>
        <v>8.4989709413594763E-3</v>
      </c>
      <c r="S182" s="304">
        <f t="shared" si="24"/>
        <v>7.5170316937529045E-3</v>
      </c>
      <c r="T182" s="304">
        <f t="shared" si="24"/>
        <v>8.3629809605033113E-3</v>
      </c>
      <c r="U182" s="304">
        <f t="shared" si="24"/>
        <v>8.7286230947639949E-3</v>
      </c>
      <c r="V182" s="304">
        <f t="shared" si="24"/>
        <v>9.3569022898253185E-3</v>
      </c>
      <c r="W182" s="304">
        <f t="shared" si="24"/>
        <v>1.0012368889075543E-2</v>
      </c>
      <c r="DA182" s="72"/>
    </row>
    <row r="183" spans="1:105" ht="12" customHeight="1" x14ac:dyDescent="0.25">
      <c r="A183" s="62" t="s">
        <v>535</v>
      </c>
      <c r="B183" s="304">
        <f t="shared" ref="B183:W183" si="25">IF(B$58=0,0,B$58/B$34)</f>
        <v>5.7536412123821497E-2</v>
      </c>
      <c r="C183" s="304">
        <f t="shared" si="25"/>
        <v>5.3326065009672678E-2</v>
      </c>
      <c r="D183" s="304">
        <f t="shared" si="25"/>
        <v>5.6885333491024807E-2</v>
      </c>
      <c r="E183" s="304">
        <f t="shared" si="25"/>
        <v>5.5519564792355765E-2</v>
      </c>
      <c r="F183" s="304">
        <f t="shared" si="25"/>
        <v>5.080860752570561E-2</v>
      </c>
      <c r="G183" s="304">
        <f t="shared" si="25"/>
        <v>5.2083925846493302E-2</v>
      </c>
      <c r="H183" s="304">
        <f t="shared" si="25"/>
        <v>4.6126141665490311E-2</v>
      </c>
      <c r="I183" s="304">
        <f t="shared" si="25"/>
        <v>5.2322699754208279E-2</v>
      </c>
      <c r="J183" s="304">
        <f t="shared" si="25"/>
        <v>5.5467550996133839E-2</v>
      </c>
      <c r="K183" s="304">
        <f t="shared" si="25"/>
        <v>5.1550755412605911E-2</v>
      </c>
      <c r="L183" s="304">
        <f t="shared" si="25"/>
        <v>4.3466403153636105E-2</v>
      </c>
      <c r="M183" s="304">
        <f t="shared" si="25"/>
        <v>4.5717796423765784E-2</v>
      </c>
      <c r="N183" s="304">
        <f t="shared" si="25"/>
        <v>4.2386252384739351E-2</v>
      </c>
      <c r="O183" s="304">
        <f t="shared" si="25"/>
        <v>4.3478707392610158E-2</v>
      </c>
      <c r="P183" s="304">
        <f t="shared" si="25"/>
        <v>4.4077585459784373E-2</v>
      </c>
      <c r="Q183" s="304">
        <f t="shared" si="25"/>
        <v>4.6360840467667204E-2</v>
      </c>
      <c r="R183" s="304">
        <f t="shared" si="25"/>
        <v>4.4464986233008909E-2</v>
      </c>
      <c r="S183" s="304">
        <f t="shared" si="25"/>
        <v>3.8824922502861285E-2</v>
      </c>
      <c r="T183" s="304">
        <f t="shared" si="25"/>
        <v>4.0140897216926513E-2</v>
      </c>
      <c r="U183" s="304">
        <f t="shared" si="25"/>
        <v>4.1122979944766352E-2</v>
      </c>
      <c r="V183" s="304">
        <f t="shared" si="25"/>
        <v>4.2139123060577655E-2</v>
      </c>
      <c r="W183" s="304">
        <f t="shared" si="25"/>
        <v>4.4132223593428548E-2</v>
      </c>
      <c r="DA183" s="72"/>
    </row>
    <row r="184" spans="1:105" ht="12" customHeight="1" x14ac:dyDescent="0.25">
      <c r="A184" s="62" t="s">
        <v>547</v>
      </c>
      <c r="B184" s="304">
        <f t="shared" ref="B184:W184" si="26">IF(B$69=0,0,B$69/B$34)</f>
        <v>0</v>
      </c>
      <c r="C184" s="304">
        <f t="shared" si="26"/>
        <v>0</v>
      </c>
      <c r="D184" s="304">
        <f t="shared" si="26"/>
        <v>0</v>
      </c>
      <c r="E184" s="304">
        <f t="shared" si="26"/>
        <v>0</v>
      </c>
      <c r="F184" s="304">
        <f t="shared" si="26"/>
        <v>0</v>
      </c>
      <c r="G184" s="304">
        <f t="shared" si="26"/>
        <v>0</v>
      </c>
      <c r="H184" s="304">
        <f t="shared" si="26"/>
        <v>0</v>
      </c>
      <c r="I184" s="304">
        <f t="shared" si="26"/>
        <v>0</v>
      </c>
      <c r="J184" s="304">
        <f t="shared" si="26"/>
        <v>0</v>
      </c>
      <c r="K184" s="304">
        <f t="shared" si="26"/>
        <v>0</v>
      </c>
      <c r="L184" s="304">
        <f t="shared" si="26"/>
        <v>0</v>
      </c>
      <c r="M184" s="304">
        <f t="shared" si="26"/>
        <v>0</v>
      </c>
      <c r="N184" s="304">
        <f t="shared" si="26"/>
        <v>0</v>
      </c>
      <c r="O184" s="304">
        <f t="shared" si="26"/>
        <v>0</v>
      </c>
      <c r="P184" s="304">
        <f t="shared" si="26"/>
        <v>0</v>
      </c>
      <c r="Q184" s="304">
        <f t="shared" si="26"/>
        <v>0</v>
      </c>
      <c r="R184" s="304">
        <f t="shared" si="26"/>
        <v>0</v>
      </c>
      <c r="S184" s="304">
        <f t="shared" si="26"/>
        <v>0</v>
      </c>
      <c r="T184" s="304">
        <f t="shared" si="26"/>
        <v>0</v>
      </c>
      <c r="U184" s="304">
        <f t="shared" si="26"/>
        <v>0</v>
      </c>
      <c r="V184" s="304">
        <f t="shared" si="26"/>
        <v>0</v>
      </c>
      <c r="W184" s="304">
        <f t="shared" si="26"/>
        <v>0</v>
      </c>
      <c r="DA184" s="72"/>
    </row>
    <row r="185" spans="1:105" ht="12" customHeight="1" x14ac:dyDescent="0.25">
      <c r="A185" s="100" t="s">
        <v>106</v>
      </c>
      <c r="B185" s="312">
        <f t="shared" ref="B185:W185" si="27">IF(B$70=0,0,B$70/B$34)</f>
        <v>0.8129948803543926</v>
      </c>
      <c r="C185" s="312">
        <f t="shared" si="27"/>
        <v>0.83034220536118308</v>
      </c>
      <c r="D185" s="312">
        <f t="shared" si="27"/>
        <v>0.83588365563511902</v>
      </c>
      <c r="E185" s="312">
        <f t="shared" si="27"/>
        <v>0.84145485197692138</v>
      </c>
      <c r="F185" s="312">
        <f t="shared" si="27"/>
        <v>0.85052533745414205</v>
      </c>
      <c r="G185" s="312">
        <f t="shared" si="27"/>
        <v>0.84936752758283374</v>
      </c>
      <c r="H185" s="312">
        <f t="shared" si="27"/>
        <v>0.85539271100626635</v>
      </c>
      <c r="I185" s="312">
        <f t="shared" si="27"/>
        <v>0.8282917031446585</v>
      </c>
      <c r="J185" s="312">
        <f t="shared" si="27"/>
        <v>0.82001573414376028</v>
      </c>
      <c r="K185" s="312">
        <f t="shared" si="27"/>
        <v>0.8069404658214836</v>
      </c>
      <c r="L185" s="312">
        <f t="shared" si="27"/>
        <v>0.8552835711528457</v>
      </c>
      <c r="M185" s="312">
        <f t="shared" si="27"/>
        <v>0.8478358849648423</v>
      </c>
      <c r="N185" s="312">
        <f t="shared" si="27"/>
        <v>0.85725769426336385</v>
      </c>
      <c r="O185" s="312">
        <f t="shared" si="27"/>
        <v>0.84538569230281346</v>
      </c>
      <c r="P185" s="312">
        <f t="shared" si="27"/>
        <v>0.83867114611281934</v>
      </c>
      <c r="Q185" s="312">
        <f t="shared" si="27"/>
        <v>0.8359179565695285</v>
      </c>
      <c r="R185" s="312">
        <f t="shared" si="27"/>
        <v>0.84805088497314496</v>
      </c>
      <c r="S185" s="312">
        <f t="shared" si="27"/>
        <v>0.86931244964771137</v>
      </c>
      <c r="T185" s="312">
        <f t="shared" si="27"/>
        <v>0.85045168972160456</v>
      </c>
      <c r="U185" s="312">
        <f t="shared" si="27"/>
        <v>0.84303890386220681</v>
      </c>
      <c r="V185" s="312">
        <f t="shared" si="27"/>
        <v>0.83519662181666188</v>
      </c>
      <c r="W185" s="312">
        <f t="shared" si="27"/>
        <v>0.81437003349237891</v>
      </c>
      <c r="DA185" s="127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0"/>
    </row>
    <row r="187" spans="1:105" ht="12" customHeight="1" x14ac:dyDescent="0.25">
      <c r="A187" s="35" t="s">
        <v>81</v>
      </c>
      <c r="B187" s="234">
        <f t="shared" ref="B187:W187" si="28">SUM(B$188:B$193,B$197:B$198,B$200:B$202)</f>
        <v>0.99999999999999978</v>
      </c>
      <c r="C187" s="234">
        <f t="shared" si="28"/>
        <v>1</v>
      </c>
      <c r="D187" s="234">
        <f t="shared" si="28"/>
        <v>1</v>
      </c>
      <c r="E187" s="234">
        <f t="shared" si="28"/>
        <v>1</v>
      </c>
      <c r="F187" s="234">
        <f t="shared" si="28"/>
        <v>1.0000000000000002</v>
      </c>
      <c r="G187" s="234">
        <f t="shared" si="28"/>
        <v>1</v>
      </c>
      <c r="H187" s="234">
        <f t="shared" si="28"/>
        <v>1</v>
      </c>
      <c r="I187" s="234">
        <f t="shared" si="28"/>
        <v>1.0000000000000002</v>
      </c>
      <c r="J187" s="234">
        <f t="shared" si="28"/>
        <v>1</v>
      </c>
      <c r="K187" s="234">
        <f t="shared" si="28"/>
        <v>1.0000000000000002</v>
      </c>
      <c r="L187" s="234">
        <f t="shared" si="28"/>
        <v>1.0000000000000002</v>
      </c>
      <c r="M187" s="234">
        <f t="shared" si="28"/>
        <v>1.0000000000000002</v>
      </c>
      <c r="N187" s="234">
        <f t="shared" si="28"/>
        <v>1</v>
      </c>
      <c r="O187" s="234">
        <f t="shared" si="28"/>
        <v>1</v>
      </c>
      <c r="P187" s="234">
        <f t="shared" si="28"/>
        <v>1.0000000000000002</v>
      </c>
      <c r="Q187" s="234">
        <f t="shared" si="28"/>
        <v>1.0000000000000002</v>
      </c>
      <c r="R187" s="234">
        <f t="shared" si="28"/>
        <v>1</v>
      </c>
      <c r="S187" s="234">
        <f t="shared" si="28"/>
        <v>1</v>
      </c>
      <c r="T187" s="234">
        <f t="shared" si="28"/>
        <v>1</v>
      </c>
      <c r="U187" s="234">
        <f t="shared" si="28"/>
        <v>0.99999999999999989</v>
      </c>
      <c r="V187" s="234">
        <f t="shared" si="28"/>
        <v>1</v>
      </c>
      <c r="W187" s="234">
        <f t="shared" si="28"/>
        <v>1</v>
      </c>
      <c r="DA187" s="95"/>
    </row>
    <row r="188" spans="1:105" ht="12" customHeight="1" x14ac:dyDescent="0.25">
      <c r="A188" s="55" t="s">
        <v>92</v>
      </c>
      <c r="B188" s="301">
        <f t="shared" ref="B188:W188" si="29">IF(B$73=0,0,B$73/B$72)</f>
        <v>0</v>
      </c>
      <c r="C188" s="301">
        <f t="shared" si="29"/>
        <v>0</v>
      </c>
      <c r="D188" s="301">
        <f t="shared" si="29"/>
        <v>0</v>
      </c>
      <c r="E188" s="301">
        <f t="shared" si="29"/>
        <v>0</v>
      </c>
      <c r="F188" s="301">
        <f t="shared" si="29"/>
        <v>0</v>
      </c>
      <c r="G188" s="301">
        <f t="shared" si="29"/>
        <v>0</v>
      </c>
      <c r="H188" s="301">
        <f t="shared" si="29"/>
        <v>0</v>
      </c>
      <c r="I188" s="301">
        <f t="shared" si="29"/>
        <v>0</v>
      </c>
      <c r="J188" s="301">
        <f t="shared" si="29"/>
        <v>0</v>
      </c>
      <c r="K188" s="301">
        <f t="shared" si="29"/>
        <v>0</v>
      </c>
      <c r="L188" s="301">
        <f t="shared" si="29"/>
        <v>0</v>
      </c>
      <c r="M188" s="301">
        <f t="shared" si="29"/>
        <v>0</v>
      </c>
      <c r="N188" s="301">
        <f t="shared" si="29"/>
        <v>0</v>
      </c>
      <c r="O188" s="301">
        <f t="shared" si="29"/>
        <v>0</v>
      </c>
      <c r="P188" s="301">
        <f t="shared" si="29"/>
        <v>0</v>
      </c>
      <c r="Q188" s="301">
        <f t="shared" si="29"/>
        <v>0</v>
      </c>
      <c r="R188" s="301">
        <f t="shared" si="29"/>
        <v>0</v>
      </c>
      <c r="S188" s="301">
        <f t="shared" si="29"/>
        <v>0</v>
      </c>
      <c r="T188" s="301">
        <f t="shared" si="29"/>
        <v>0</v>
      </c>
      <c r="U188" s="301">
        <f t="shared" si="29"/>
        <v>0</v>
      </c>
      <c r="V188" s="301">
        <f t="shared" si="29"/>
        <v>0</v>
      </c>
      <c r="W188" s="301">
        <f t="shared" si="29"/>
        <v>0</v>
      </c>
      <c r="DA188" s="67"/>
    </row>
    <row r="189" spans="1:105" ht="12" customHeight="1" x14ac:dyDescent="0.25">
      <c r="A189" s="202" t="s">
        <v>93</v>
      </c>
      <c r="B189" s="235">
        <f t="shared" ref="B189:W189" si="30">IF(B$74=0,0,B$74/B$72)</f>
        <v>0</v>
      </c>
      <c r="C189" s="235">
        <f t="shared" si="30"/>
        <v>0</v>
      </c>
      <c r="D189" s="235">
        <f t="shared" si="30"/>
        <v>0</v>
      </c>
      <c r="E189" s="235">
        <f t="shared" si="30"/>
        <v>0</v>
      </c>
      <c r="F189" s="235">
        <f t="shared" si="30"/>
        <v>0</v>
      </c>
      <c r="G189" s="235">
        <f t="shared" si="30"/>
        <v>0</v>
      </c>
      <c r="H189" s="235">
        <f t="shared" si="30"/>
        <v>0</v>
      </c>
      <c r="I189" s="235">
        <f t="shared" si="30"/>
        <v>0</v>
      </c>
      <c r="J189" s="235">
        <f t="shared" si="30"/>
        <v>0</v>
      </c>
      <c r="K189" s="235">
        <f t="shared" si="30"/>
        <v>0</v>
      </c>
      <c r="L189" s="235">
        <f t="shared" si="30"/>
        <v>0</v>
      </c>
      <c r="M189" s="235">
        <f t="shared" si="30"/>
        <v>0</v>
      </c>
      <c r="N189" s="235">
        <f t="shared" si="30"/>
        <v>0</v>
      </c>
      <c r="O189" s="235">
        <f t="shared" si="30"/>
        <v>0</v>
      </c>
      <c r="P189" s="235">
        <f t="shared" si="30"/>
        <v>0</v>
      </c>
      <c r="Q189" s="235">
        <f t="shared" si="30"/>
        <v>0</v>
      </c>
      <c r="R189" s="235">
        <f t="shared" si="30"/>
        <v>0</v>
      </c>
      <c r="S189" s="235">
        <f t="shared" si="30"/>
        <v>0</v>
      </c>
      <c r="T189" s="235">
        <f t="shared" si="30"/>
        <v>0</v>
      </c>
      <c r="U189" s="235">
        <f t="shared" si="30"/>
        <v>0</v>
      </c>
      <c r="V189" s="235">
        <f t="shared" si="30"/>
        <v>0</v>
      </c>
      <c r="W189" s="235">
        <f t="shared" si="30"/>
        <v>0</v>
      </c>
      <c r="DA189" s="174"/>
    </row>
    <row r="190" spans="1:105" ht="12" customHeight="1" x14ac:dyDescent="0.25">
      <c r="A190" s="202" t="s">
        <v>94</v>
      </c>
      <c r="B190" s="235">
        <f t="shared" ref="B190:W190" si="31">IF(B$75=0,0,B$75/B$72)</f>
        <v>0</v>
      </c>
      <c r="C190" s="235">
        <f t="shared" si="31"/>
        <v>0</v>
      </c>
      <c r="D190" s="235">
        <f t="shared" si="31"/>
        <v>0</v>
      </c>
      <c r="E190" s="235">
        <f t="shared" si="31"/>
        <v>0</v>
      </c>
      <c r="F190" s="235">
        <f t="shared" si="31"/>
        <v>0</v>
      </c>
      <c r="G190" s="235">
        <f t="shared" si="31"/>
        <v>0</v>
      </c>
      <c r="H190" s="235">
        <f t="shared" si="31"/>
        <v>0</v>
      </c>
      <c r="I190" s="235">
        <f t="shared" si="31"/>
        <v>0</v>
      </c>
      <c r="J190" s="235">
        <f t="shared" si="31"/>
        <v>0</v>
      </c>
      <c r="K190" s="235">
        <f t="shared" si="31"/>
        <v>0</v>
      </c>
      <c r="L190" s="235">
        <f t="shared" si="31"/>
        <v>0</v>
      </c>
      <c r="M190" s="235">
        <f t="shared" si="31"/>
        <v>0</v>
      </c>
      <c r="N190" s="235">
        <f t="shared" si="31"/>
        <v>0</v>
      </c>
      <c r="O190" s="235">
        <f t="shared" si="31"/>
        <v>0</v>
      </c>
      <c r="P190" s="235">
        <f t="shared" si="31"/>
        <v>0</v>
      </c>
      <c r="Q190" s="235">
        <f t="shared" si="31"/>
        <v>0</v>
      </c>
      <c r="R190" s="235">
        <f t="shared" si="31"/>
        <v>0</v>
      </c>
      <c r="S190" s="235">
        <f t="shared" si="31"/>
        <v>0</v>
      </c>
      <c r="T190" s="235">
        <f t="shared" si="31"/>
        <v>0</v>
      </c>
      <c r="U190" s="235">
        <f t="shared" si="31"/>
        <v>0</v>
      </c>
      <c r="V190" s="235">
        <f t="shared" si="31"/>
        <v>0</v>
      </c>
      <c r="W190" s="235">
        <f t="shared" si="31"/>
        <v>0</v>
      </c>
      <c r="DA190" s="174"/>
    </row>
    <row r="191" spans="1:105" ht="12" customHeight="1" x14ac:dyDescent="0.25">
      <c r="A191" s="202" t="s">
        <v>95</v>
      </c>
      <c r="B191" s="235">
        <f t="shared" ref="B191:W191" si="32">IF(B$76=0,0,B$76/B$72)</f>
        <v>0</v>
      </c>
      <c r="C191" s="235">
        <f t="shared" si="32"/>
        <v>0</v>
      </c>
      <c r="D191" s="235">
        <f t="shared" si="32"/>
        <v>0</v>
      </c>
      <c r="E191" s="235">
        <f t="shared" si="32"/>
        <v>0</v>
      </c>
      <c r="F191" s="235">
        <f t="shared" si="32"/>
        <v>0</v>
      </c>
      <c r="G191" s="235">
        <f t="shared" si="32"/>
        <v>0</v>
      </c>
      <c r="H191" s="235">
        <f t="shared" si="32"/>
        <v>0</v>
      </c>
      <c r="I191" s="235">
        <f t="shared" si="32"/>
        <v>0</v>
      </c>
      <c r="J191" s="235">
        <f t="shared" si="32"/>
        <v>0</v>
      </c>
      <c r="K191" s="235">
        <f t="shared" si="32"/>
        <v>0</v>
      </c>
      <c r="L191" s="235">
        <f t="shared" si="32"/>
        <v>0</v>
      </c>
      <c r="M191" s="235">
        <f t="shared" si="32"/>
        <v>0</v>
      </c>
      <c r="N191" s="235">
        <f t="shared" si="32"/>
        <v>0</v>
      </c>
      <c r="O191" s="235">
        <f t="shared" si="32"/>
        <v>0</v>
      </c>
      <c r="P191" s="235">
        <f t="shared" si="32"/>
        <v>0</v>
      </c>
      <c r="Q191" s="235">
        <f t="shared" si="32"/>
        <v>0</v>
      </c>
      <c r="R191" s="235">
        <f t="shared" si="32"/>
        <v>0</v>
      </c>
      <c r="S191" s="235">
        <f t="shared" si="32"/>
        <v>0</v>
      </c>
      <c r="T191" s="235">
        <f t="shared" si="32"/>
        <v>0</v>
      </c>
      <c r="U191" s="235">
        <f t="shared" si="32"/>
        <v>0</v>
      </c>
      <c r="V191" s="235">
        <f t="shared" si="32"/>
        <v>0</v>
      </c>
      <c r="W191" s="235">
        <f t="shared" si="32"/>
        <v>0</v>
      </c>
      <c r="DA191" s="174"/>
    </row>
    <row r="192" spans="1:105" ht="12" customHeight="1" x14ac:dyDescent="0.25">
      <c r="A192" s="56" t="s">
        <v>96</v>
      </c>
      <c r="B192" s="302">
        <f t="shared" ref="B192:W192" si="33">IF(B$77=0,0,B$77/B$72)</f>
        <v>1.9076142367290445E-3</v>
      </c>
      <c r="C192" s="302">
        <f t="shared" si="33"/>
        <v>1.9822921373664343E-3</v>
      </c>
      <c r="D192" s="302">
        <f t="shared" si="33"/>
        <v>1.937557719838074E-3</v>
      </c>
      <c r="E192" s="302">
        <f t="shared" si="33"/>
        <v>1.9005499200736571E-3</v>
      </c>
      <c r="F192" s="302">
        <f t="shared" si="33"/>
        <v>1.9492375740211509E-3</v>
      </c>
      <c r="G192" s="302">
        <f t="shared" si="33"/>
        <v>1.9509017752838062E-3</v>
      </c>
      <c r="H192" s="302">
        <f t="shared" si="33"/>
        <v>2.0045809576309994E-3</v>
      </c>
      <c r="I192" s="302">
        <f t="shared" si="33"/>
        <v>2.0274722139204376E-3</v>
      </c>
      <c r="J192" s="302">
        <f t="shared" si="33"/>
        <v>1.9915753825233045E-3</v>
      </c>
      <c r="K192" s="302">
        <f t="shared" si="33"/>
        <v>2.1616125810877476E-3</v>
      </c>
      <c r="L192" s="302">
        <f t="shared" si="33"/>
        <v>2.3062810646914738E-3</v>
      </c>
      <c r="M192" s="302">
        <f t="shared" si="33"/>
        <v>2.2723662874903675E-3</v>
      </c>
      <c r="N192" s="302">
        <f t="shared" si="33"/>
        <v>2.2762525360846284E-3</v>
      </c>
      <c r="O192" s="302">
        <f t="shared" si="33"/>
        <v>2.1931390821504694E-3</v>
      </c>
      <c r="P192" s="302">
        <f t="shared" si="33"/>
        <v>2.0761164248703501E-3</v>
      </c>
      <c r="Q192" s="302">
        <f t="shared" si="33"/>
        <v>2.0951651783953085E-3</v>
      </c>
      <c r="R192" s="302">
        <f t="shared" si="33"/>
        <v>2.1044481353685216E-3</v>
      </c>
      <c r="S192" s="302">
        <f t="shared" si="33"/>
        <v>2.1136506461711291E-3</v>
      </c>
      <c r="T192" s="302">
        <f t="shared" si="33"/>
        <v>2.0650125711683593E-3</v>
      </c>
      <c r="U192" s="302">
        <f t="shared" si="33"/>
        <v>2.1033123151554074E-3</v>
      </c>
      <c r="V192" s="302">
        <f t="shared" si="33"/>
        <v>2.0606001116578766E-3</v>
      </c>
      <c r="W192" s="302">
        <f t="shared" si="33"/>
        <v>2.0939051047877588E-3</v>
      </c>
      <c r="DA192" s="68"/>
    </row>
    <row r="193" spans="1:105" ht="12" customHeight="1" x14ac:dyDescent="0.25">
      <c r="A193" s="203" t="s">
        <v>560</v>
      </c>
      <c r="B193" s="303">
        <f t="shared" ref="B193:W193" si="34">IF(B$83=0,0,B$83/B$72)</f>
        <v>0.19533721565982659</v>
      </c>
      <c r="C193" s="303">
        <f t="shared" si="34"/>
        <v>0.19321268809212599</v>
      </c>
      <c r="D193" s="303">
        <f t="shared" si="34"/>
        <v>0.18678800525952222</v>
      </c>
      <c r="E193" s="303">
        <f t="shared" si="34"/>
        <v>0.18254014697839163</v>
      </c>
      <c r="F193" s="303">
        <f t="shared" si="34"/>
        <v>0.18788509383964436</v>
      </c>
      <c r="G193" s="303">
        <f t="shared" si="34"/>
        <v>0.19300146883117494</v>
      </c>
      <c r="H193" s="303">
        <f t="shared" si="34"/>
        <v>0.19872886542117837</v>
      </c>
      <c r="I193" s="303">
        <f t="shared" si="34"/>
        <v>0.19793997741934261</v>
      </c>
      <c r="J193" s="303">
        <f t="shared" si="34"/>
        <v>0.19398396890054362</v>
      </c>
      <c r="K193" s="303">
        <f t="shared" si="34"/>
        <v>0.20677711797455484</v>
      </c>
      <c r="L193" s="303">
        <f t="shared" si="34"/>
        <v>0.21120095727697338</v>
      </c>
      <c r="M193" s="303">
        <f t="shared" si="34"/>
        <v>0.21117859422565533</v>
      </c>
      <c r="N193" s="303">
        <f t="shared" si="34"/>
        <v>0.21012699601054391</v>
      </c>
      <c r="O193" s="303">
        <f t="shared" si="34"/>
        <v>0.20436088297282726</v>
      </c>
      <c r="P193" s="303">
        <f t="shared" si="34"/>
        <v>0.19455571629996127</v>
      </c>
      <c r="Q193" s="303">
        <f t="shared" si="34"/>
        <v>0.19270913240694712</v>
      </c>
      <c r="R193" s="303">
        <f t="shared" si="34"/>
        <v>0.1959349916883113</v>
      </c>
      <c r="S193" s="303">
        <f t="shared" si="34"/>
        <v>0.19597343124724176</v>
      </c>
      <c r="T193" s="303">
        <f t="shared" si="34"/>
        <v>0.19665547020552857</v>
      </c>
      <c r="U193" s="303">
        <f t="shared" si="34"/>
        <v>0.19905391281688059</v>
      </c>
      <c r="V193" s="303">
        <f t="shared" si="34"/>
        <v>0.19565860200773469</v>
      </c>
      <c r="W193" s="303">
        <f t="shared" si="34"/>
        <v>0.20048405696941485</v>
      </c>
      <c r="DA193" s="175"/>
    </row>
    <row r="194" spans="1:105" ht="12" customHeight="1" x14ac:dyDescent="0.25">
      <c r="A194" s="62" t="s">
        <v>562</v>
      </c>
      <c r="B194" s="304">
        <f t="shared" ref="B194:W194" si="35">IF(B$84=0,0,B$84/B$72)</f>
        <v>0.19533721565982659</v>
      </c>
      <c r="C194" s="304">
        <f t="shared" si="35"/>
        <v>0.19321268809212599</v>
      </c>
      <c r="D194" s="304">
        <f t="shared" si="35"/>
        <v>0.18678800525952222</v>
      </c>
      <c r="E194" s="304">
        <f t="shared" si="35"/>
        <v>0.18254014697839163</v>
      </c>
      <c r="F194" s="304">
        <f t="shared" si="35"/>
        <v>0.18788509383964436</v>
      </c>
      <c r="G194" s="304">
        <f t="shared" si="35"/>
        <v>0.19300146883117494</v>
      </c>
      <c r="H194" s="304">
        <f t="shared" si="35"/>
        <v>0.19872886542117837</v>
      </c>
      <c r="I194" s="304">
        <f t="shared" si="35"/>
        <v>0.19793997741934261</v>
      </c>
      <c r="J194" s="304">
        <f t="shared" si="35"/>
        <v>0.19398396890054362</v>
      </c>
      <c r="K194" s="304">
        <f t="shared" si="35"/>
        <v>0.20677711797455484</v>
      </c>
      <c r="L194" s="304">
        <f t="shared" si="35"/>
        <v>0.21120095727697338</v>
      </c>
      <c r="M194" s="304">
        <f t="shared" si="35"/>
        <v>0.21117859422565533</v>
      </c>
      <c r="N194" s="304">
        <f t="shared" si="35"/>
        <v>0.21012699601054391</v>
      </c>
      <c r="O194" s="304">
        <f t="shared" si="35"/>
        <v>0.20436088297282726</v>
      </c>
      <c r="P194" s="304">
        <f t="shared" si="35"/>
        <v>0.19455571629996127</v>
      </c>
      <c r="Q194" s="304">
        <f t="shared" si="35"/>
        <v>0.19270913240694712</v>
      </c>
      <c r="R194" s="304">
        <f t="shared" si="35"/>
        <v>0.1959349916883113</v>
      </c>
      <c r="S194" s="304">
        <f t="shared" si="35"/>
        <v>0.19597343124724176</v>
      </c>
      <c r="T194" s="304">
        <f t="shared" si="35"/>
        <v>0.19665547020552857</v>
      </c>
      <c r="U194" s="304">
        <f t="shared" si="35"/>
        <v>0.19905391281688059</v>
      </c>
      <c r="V194" s="304">
        <f t="shared" si="35"/>
        <v>0.19565860200773469</v>
      </c>
      <c r="W194" s="304">
        <f t="shared" si="35"/>
        <v>0.20048405696941485</v>
      </c>
      <c r="DA194" s="72"/>
    </row>
    <row r="195" spans="1:105" ht="12" customHeight="1" x14ac:dyDescent="0.25">
      <c r="A195" s="62" t="s">
        <v>568</v>
      </c>
      <c r="B195" s="304">
        <f t="shared" ref="B195:W195" si="36">IF(B$89=0,0,B$89/B$72)</f>
        <v>0</v>
      </c>
      <c r="C195" s="304">
        <f t="shared" si="36"/>
        <v>0</v>
      </c>
      <c r="D195" s="304">
        <f t="shared" si="36"/>
        <v>0</v>
      </c>
      <c r="E195" s="304">
        <f t="shared" si="36"/>
        <v>0</v>
      </c>
      <c r="F195" s="304">
        <f t="shared" si="36"/>
        <v>0</v>
      </c>
      <c r="G195" s="304">
        <f t="shared" si="36"/>
        <v>0</v>
      </c>
      <c r="H195" s="304">
        <f t="shared" si="36"/>
        <v>0</v>
      </c>
      <c r="I195" s="304">
        <f t="shared" si="36"/>
        <v>0</v>
      </c>
      <c r="J195" s="304">
        <f t="shared" si="36"/>
        <v>0</v>
      </c>
      <c r="K195" s="304">
        <f t="shared" si="36"/>
        <v>0</v>
      </c>
      <c r="L195" s="304">
        <f t="shared" si="36"/>
        <v>0</v>
      </c>
      <c r="M195" s="304">
        <f t="shared" si="36"/>
        <v>0</v>
      </c>
      <c r="N195" s="304">
        <f t="shared" si="36"/>
        <v>0</v>
      </c>
      <c r="O195" s="304">
        <f t="shared" si="36"/>
        <v>0</v>
      </c>
      <c r="P195" s="304">
        <f t="shared" si="36"/>
        <v>0</v>
      </c>
      <c r="Q195" s="304">
        <f t="shared" si="36"/>
        <v>0</v>
      </c>
      <c r="R195" s="304">
        <f t="shared" si="36"/>
        <v>0</v>
      </c>
      <c r="S195" s="304">
        <f t="shared" si="36"/>
        <v>0</v>
      </c>
      <c r="T195" s="304">
        <f t="shared" si="36"/>
        <v>0</v>
      </c>
      <c r="U195" s="304">
        <f t="shared" si="36"/>
        <v>0</v>
      </c>
      <c r="V195" s="304">
        <f t="shared" si="36"/>
        <v>0</v>
      </c>
      <c r="W195" s="304">
        <f t="shared" si="36"/>
        <v>0</v>
      </c>
      <c r="DA195" s="72"/>
    </row>
    <row r="196" spans="1:105" ht="12" customHeight="1" x14ac:dyDescent="0.25">
      <c r="A196" s="203" t="s">
        <v>519</v>
      </c>
      <c r="B196" s="303">
        <f t="shared" ref="B196:W196" si="37">IF(B$90=0,0,B$90/B$72)</f>
        <v>0.37464314807243143</v>
      </c>
      <c r="C196" s="303">
        <f t="shared" si="37"/>
        <v>0.37056845245725456</v>
      </c>
      <c r="D196" s="303">
        <f t="shared" si="37"/>
        <v>0.35824635912934877</v>
      </c>
      <c r="E196" s="303">
        <f t="shared" si="37"/>
        <v>0.35009926338196334</v>
      </c>
      <c r="F196" s="303">
        <f t="shared" si="37"/>
        <v>0.3603504984659463</v>
      </c>
      <c r="G196" s="303">
        <f t="shared" si="37"/>
        <v>0.37016334865463846</v>
      </c>
      <c r="H196" s="303">
        <f t="shared" si="37"/>
        <v>0.38114809562919805</v>
      </c>
      <c r="I196" s="303">
        <f t="shared" si="37"/>
        <v>0.37963506349404663</v>
      </c>
      <c r="J196" s="303">
        <f t="shared" si="37"/>
        <v>0.37204771522414376</v>
      </c>
      <c r="K196" s="303">
        <f t="shared" si="37"/>
        <v>0.39658408238110221</v>
      </c>
      <c r="L196" s="303">
        <f t="shared" si="37"/>
        <v>0.40506869744652257</v>
      </c>
      <c r="M196" s="303">
        <f t="shared" si="37"/>
        <v>0.40502580667469495</v>
      </c>
      <c r="N196" s="303">
        <f t="shared" si="37"/>
        <v>0.40300891468365313</v>
      </c>
      <c r="O196" s="303">
        <f t="shared" si="37"/>
        <v>0.39194991226419806</v>
      </c>
      <c r="P196" s="303">
        <f t="shared" si="37"/>
        <v>0.37314428683696454</v>
      </c>
      <c r="Q196" s="303">
        <f t="shared" si="37"/>
        <v>0.36960266779360018</v>
      </c>
      <c r="R196" s="303">
        <f t="shared" si="37"/>
        <v>0.37578964077940125</v>
      </c>
      <c r="S196" s="303">
        <f t="shared" si="37"/>
        <v>0.37586336517093394</v>
      </c>
      <c r="T196" s="303">
        <f t="shared" si="37"/>
        <v>0.37717146829699449</v>
      </c>
      <c r="U196" s="303">
        <f t="shared" si="37"/>
        <v>0.38177151385079616</v>
      </c>
      <c r="V196" s="303">
        <f t="shared" si="37"/>
        <v>0.37525954465984612</v>
      </c>
      <c r="W196" s="303">
        <f t="shared" si="37"/>
        <v>0.38451443053307283</v>
      </c>
      <c r="DA196" s="175"/>
    </row>
    <row r="197" spans="1:105" ht="12" customHeight="1" x14ac:dyDescent="0.25">
      <c r="A197" s="62" t="s">
        <v>521</v>
      </c>
      <c r="B197" s="304">
        <f t="shared" ref="B197:W197" si="38">IF(B$91=0,0,B$91/B$72)</f>
        <v>0.37464314807243143</v>
      </c>
      <c r="C197" s="304">
        <f t="shared" si="38"/>
        <v>0.37056845245725456</v>
      </c>
      <c r="D197" s="304">
        <f t="shared" si="38"/>
        <v>0.35824635912934877</v>
      </c>
      <c r="E197" s="304">
        <f t="shared" si="38"/>
        <v>0.35009926338196334</v>
      </c>
      <c r="F197" s="304">
        <f t="shared" si="38"/>
        <v>0.3603504984659463</v>
      </c>
      <c r="G197" s="304">
        <f t="shared" si="38"/>
        <v>0.37016334865463846</v>
      </c>
      <c r="H197" s="304">
        <f t="shared" si="38"/>
        <v>0.38114809562919805</v>
      </c>
      <c r="I197" s="304">
        <f t="shared" si="38"/>
        <v>0.37963506349404663</v>
      </c>
      <c r="J197" s="304">
        <f t="shared" si="38"/>
        <v>0.37204771522414376</v>
      </c>
      <c r="K197" s="304">
        <f t="shared" si="38"/>
        <v>0.39658408238110221</v>
      </c>
      <c r="L197" s="304">
        <f t="shared" si="38"/>
        <v>0.40506869744652257</v>
      </c>
      <c r="M197" s="304">
        <f t="shared" si="38"/>
        <v>0.40502580667469495</v>
      </c>
      <c r="N197" s="304">
        <f t="shared" si="38"/>
        <v>0.40300891468365313</v>
      </c>
      <c r="O197" s="304">
        <f t="shared" si="38"/>
        <v>0.39194991226419806</v>
      </c>
      <c r="P197" s="304">
        <f t="shared" si="38"/>
        <v>0.37314428683696454</v>
      </c>
      <c r="Q197" s="304">
        <f t="shared" si="38"/>
        <v>0.36960266779360018</v>
      </c>
      <c r="R197" s="304">
        <f t="shared" si="38"/>
        <v>0.37578964077940125</v>
      </c>
      <c r="S197" s="304">
        <f t="shared" si="38"/>
        <v>0.37586336517093394</v>
      </c>
      <c r="T197" s="304">
        <f t="shared" si="38"/>
        <v>0.37717146829699449</v>
      </c>
      <c r="U197" s="304">
        <f t="shared" si="38"/>
        <v>0.38177151385079616</v>
      </c>
      <c r="V197" s="304">
        <f t="shared" si="38"/>
        <v>0.37525954465984612</v>
      </c>
      <c r="W197" s="304">
        <f t="shared" si="38"/>
        <v>0.38451443053307283</v>
      </c>
      <c r="DA197" s="72"/>
    </row>
    <row r="198" spans="1:105" ht="12" customHeight="1" x14ac:dyDescent="0.25">
      <c r="A198" s="62" t="s">
        <v>527</v>
      </c>
      <c r="B198" s="304">
        <f t="shared" ref="B198:W198" si="39">IF(B$96=0,0,B$96/B$72)</f>
        <v>0</v>
      </c>
      <c r="C198" s="304">
        <f t="shared" si="39"/>
        <v>0</v>
      </c>
      <c r="D198" s="304">
        <f t="shared" si="39"/>
        <v>0</v>
      </c>
      <c r="E198" s="304">
        <f t="shared" si="39"/>
        <v>0</v>
      </c>
      <c r="F198" s="304">
        <f t="shared" si="39"/>
        <v>0</v>
      </c>
      <c r="G198" s="304">
        <f t="shared" si="39"/>
        <v>0</v>
      </c>
      <c r="H198" s="304">
        <f t="shared" si="39"/>
        <v>0</v>
      </c>
      <c r="I198" s="304">
        <f t="shared" si="39"/>
        <v>0</v>
      </c>
      <c r="J198" s="304">
        <f t="shared" si="39"/>
        <v>0</v>
      </c>
      <c r="K198" s="304">
        <f t="shared" si="39"/>
        <v>0</v>
      </c>
      <c r="L198" s="304">
        <f t="shared" si="39"/>
        <v>0</v>
      </c>
      <c r="M198" s="304">
        <f t="shared" si="39"/>
        <v>0</v>
      </c>
      <c r="N198" s="304">
        <f t="shared" si="39"/>
        <v>0</v>
      </c>
      <c r="O198" s="304">
        <f t="shared" si="39"/>
        <v>0</v>
      </c>
      <c r="P198" s="304">
        <f t="shared" si="39"/>
        <v>0</v>
      </c>
      <c r="Q198" s="304">
        <f t="shared" si="39"/>
        <v>0</v>
      </c>
      <c r="R198" s="304">
        <f t="shared" si="39"/>
        <v>0</v>
      </c>
      <c r="S198" s="304">
        <f t="shared" si="39"/>
        <v>0</v>
      </c>
      <c r="T198" s="304">
        <f t="shared" si="39"/>
        <v>0</v>
      </c>
      <c r="U198" s="304">
        <f t="shared" si="39"/>
        <v>0</v>
      </c>
      <c r="V198" s="304">
        <f t="shared" si="39"/>
        <v>0</v>
      </c>
      <c r="W198" s="304">
        <f t="shared" si="39"/>
        <v>0</v>
      </c>
      <c r="DA198" s="72"/>
    </row>
    <row r="199" spans="1:105" ht="12" customHeight="1" x14ac:dyDescent="0.25">
      <c r="A199" s="203" t="s">
        <v>529</v>
      </c>
      <c r="B199" s="303">
        <f t="shared" ref="B199:W199" si="40">IF(B$97=0,0,B$97/B$72)</f>
        <v>0.42811202203101278</v>
      </c>
      <c r="C199" s="303">
        <f t="shared" si="40"/>
        <v>0.43423656731325311</v>
      </c>
      <c r="D199" s="303">
        <f t="shared" si="40"/>
        <v>0.45302807789129085</v>
      </c>
      <c r="E199" s="303">
        <f t="shared" si="40"/>
        <v>0.46546003971957139</v>
      </c>
      <c r="F199" s="303">
        <f t="shared" si="40"/>
        <v>0.4498151701203883</v>
      </c>
      <c r="G199" s="303">
        <f t="shared" si="40"/>
        <v>0.43488428073890284</v>
      </c>
      <c r="H199" s="303">
        <f t="shared" si="40"/>
        <v>0.41811845799199254</v>
      </c>
      <c r="I199" s="303">
        <f t="shared" si="40"/>
        <v>0.42039748687269052</v>
      </c>
      <c r="J199" s="303">
        <f t="shared" si="40"/>
        <v>0.43197674049278934</v>
      </c>
      <c r="K199" s="303">
        <f t="shared" si="40"/>
        <v>0.3944771870632553</v>
      </c>
      <c r="L199" s="303">
        <f t="shared" si="40"/>
        <v>0.3814240642118128</v>
      </c>
      <c r="M199" s="303">
        <f t="shared" si="40"/>
        <v>0.38152323281215955</v>
      </c>
      <c r="N199" s="303">
        <f t="shared" si="40"/>
        <v>0.38458783676971831</v>
      </c>
      <c r="O199" s="303">
        <f t="shared" si="40"/>
        <v>0.4014960656808243</v>
      </c>
      <c r="P199" s="303">
        <f t="shared" si="40"/>
        <v>0.43022388043820403</v>
      </c>
      <c r="Q199" s="303">
        <f t="shared" si="40"/>
        <v>0.43559303462105758</v>
      </c>
      <c r="R199" s="303">
        <f t="shared" si="40"/>
        <v>0.42617091939691903</v>
      </c>
      <c r="S199" s="303">
        <f t="shared" si="40"/>
        <v>0.42604955293565311</v>
      </c>
      <c r="T199" s="303">
        <f t="shared" si="40"/>
        <v>0.42410804892630855</v>
      </c>
      <c r="U199" s="303">
        <f t="shared" si="40"/>
        <v>0.41707126101716768</v>
      </c>
      <c r="V199" s="303">
        <f t="shared" si="40"/>
        <v>0.4270212532207614</v>
      </c>
      <c r="W199" s="303">
        <f t="shared" si="40"/>
        <v>0.41290760739272464</v>
      </c>
      <c r="DA199" s="175"/>
    </row>
    <row r="200" spans="1:105" ht="12" customHeight="1" x14ac:dyDescent="0.25">
      <c r="A200" s="62" t="s">
        <v>530</v>
      </c>
      <c r="B200" s="304">
        <f t="shared" ref="B200:W200" si="41">IF(B$98=0,0,B$98/B$72)</f>
        <v>8.5242575333904766E-2</v>
      </c>
      <c r="C200" s="304">
        <f t="shared" si="41"/>
        <v>8.7132870634768517E-2</v>
      </c>
      <c r="D200" s="304">
        <f t="shared" si="41"/>
        <v>8.4244941587993283E-2</v>
      </c>
      <c r="E200" s="304">
        <f t="shared" si="41"/>
        <v>8.353054779966583E-2</v>
      </c>
      <c r="F200" s="304">
        <f t="shared" si="41"/>
        <v>8.4552870837607638E-2</v>
      </c>
      <c r="G200" s="304">
        <f t="shared" si="41"/>
        <v>8.567030864230521E-2</v>
      </c>
      <c r="H200" s="304">
        <f t="shared" si="41"/>
        <v>8.6540768831615739E-2</v>
      </c>
      <c r="I200" s="304">
        <f t="shared" si="41"/>
        <v>8.7816630848086066E-2</v>
      </c>
      <c r="J200" s="304">
        <f t="shared" si="41"/>
        <v>8.696816867823727E-2</v>
      </c>
      <c r="K200" s="304">
        <f t="shared" si="41"/>
        <v>9.590858522103024E-2</v>
      </c>
      <c r="L200" s="304">
        <f t="shared" si="41"/>
        <v>0.10003562197576966</v>
      </c>
      <c r="M200" s="304">
        <f t="shared" si="41"/>
        <v>9.8187628885215497E-2</v>
      </c>
      <c r="N200" s="304">
        <f t="shared" si="41"/>
        <v>9.8952487320046537E-2</v>
      </c>
      <c r="O200" s="304">
        <f t="shared" si="41"/>
        <v>9.5343003645083357E-2</v>
      </c>
      <c r="P200" s="304">
        <f t="shared" si="41"/>
        <v>9.1339785179514382E-2</v>
      </c>
      <c r="Q200" s="304">
        <f t="shared" si="41"/>
        <v>9.1077043850351536E-2</v>
      </c>
      <c r="R200" s="304">
        <f t="shared" si="41"/>
        <v>9.1637395354575352E-2</v>
      </c>
      <c r="S200" s="304">
        <f t="shared" si="41"/>
        <v>9.0900328312774739E-2</v>
      </c>
      <c r="T200" s="304">
        <f t="shared" si="41"/>
        <v>9.1207495771527036E-2</v>
      </c>
      <c r="U200" s="304">
        <f t="shared" si="41"/>
        <v>9.1485352329152281E-2</v>
      </c>
      <c r="V200" s="304">
        <f t="shared" si="41"/>
        <v>9.0867609643953295E-2</v>
      </c>
      <c r="W200" s="304">
        <f t="shared" si="41"/>
        <v>9.2316464601578788E-2</v>
      </c>
      <c r="DA200" s="72"/>
    </row>
    <row r="201" spans="1:105" ht="12" customHeight="1" x14ac:dyDescent="0.25">
      <c r="A201" s="62" t="s">
        <v>535</v>
      </c>
      <c r="B201" s="304">
        <f t="shared" ref="B201:W201" si="42">IF(B$102=0,0,B$102/B$72)</f>
        <v>0.34286944669710795</v>
      </c>
      <c r="C201" s="304">
        <f t="shared" si="42"/>
        <v>0.34710369667848456</v>
      </c>
      <c r="D201" s="304">
        <f t="shared" si="42"/>
        <v>0.36878313630329757</v>
      </c>
      <c r="E201" s="304">
        <f t="shared" si="42"/>
        <v>0.38192949191990549</v>
      </c>
      <c r="F201" s="304">
        <f t="shared" si="42"/>
        <v>0.3652622992827807</v>
      </c>
      <c r="G201" s="304">
        <f t="shared" si="42"/>
        <v>0.34921397209659766</v>
      </c>
      <c r="H201" s="304">
        <f t="shared" si="42"/>
        <v>0.33157768916037678</v>
      </c>
      <c r="I201" s="304">
        <f t="shared" si="42"/>
        <v>0.33258085602460441</v>
      </c>
      <c r="J201" s="304">
        <f t="shared" si="42"/>
        <v>0.34500857181455213</v>
      </c>
      <c r="K201" s="304">
        <f t="shared" si="42"/>
        <v>0.29856860184222506</v>
      </c>
      <c r="L201" s="304">
        <f t="shared" si="42"/>
        <v>0.28138844223604309</v>
      </c>
      <c r="M201" s="304">
        <f t="shared" si="42"/>
        <v>0.28333560392694407</v>
      </c>
      <c r="N201" s="304">
        <f t="shared" si="42"/>
        <v>0.28563534944967178</v>
      </c>
      <c r="O201" s="304">
        <f t="shared" si="42"/>
        <v>0.306153062035741</v>
      </c>
      <c r="P201" s="304">
        <f t="shared" si="42"/>
        <v>0.33888409525868968</v>
      </c>
      <c r="Q201" s="304">
        <f t="shared" si="42"/>
        <v>0.34451599077070599</v>
      </c>
      <c r="R201" s="304">
        <f t="shared" si="42"/>
        <v>0.33453352404234371</v>
      </c>
      <c r="S201" s="304">
        <f t="shared" si="42"/>
        <v>0.33514922462287838</v>
      </c>
      <c r="T201" s="304">
        <f t="shared" si="42"/>
        <v>0.33290055315478151</v>
      </c>
      <c r="U201" s="304">
        <f t="shared" si="42"/>
        <v>0.3255859086880154</v>
      </c>
      <c r="V201" s="304">
        <f t="shared" si="42"/>
        <v>0.3361536435768081</v>
      </c>
      <c r="W201" s="304">
        <f t="shared" si="42"/>
        <v>0.32059114279114581</v>
      </c>
      <c r="DA201" s="72"/>
    </row>
    <row r="202" spans="1:105" ht="12" customHeight="1" x14ac:dyDescent="0.25">
      <c r="A202" s="63" t="s">
        <v>547</v>
      </c>
      <c r="B202" s="305">
        <f t="shared" ref="B202:W202" si="43">IF(B$113=0,0,B$113/B$72)</f>
        <v>0</v>
      </c>
      <c r="C202" s="305">
        <f t="shared" si="43"/>
        <v>0</v>
      </c>
      <c r="D202" s="305">
        <f t="shared" si="43"/>
        <v>0</v>
      </c>
      <c r="E202" s="305">
        <f t="shared" si="43"/>
        <v>0</v>
      </c>
      <c r="F202" s="305">
        <f t="shared" si="43"/>
        <v>0</v>
      </c>
      <c r="G202" s="305">
        <f t="shared" si="43"/>
        <v>0</v>
      </c>
      <c r="H202" s="305">
        <f t="shared" si="43"/>
        <v>0</v>
      </c>
      <c r="I202" s="305">
        <f t="shared" si="43"/>
        <v>0</v>
      </c>
      <c r="J202" s="305">
        <f t="shared" si="43"/>
        <v>0</v>
      </c>
      <c r="K202" s="305">
        <f t="shared" si="43"/>
        <v>0</v>
      </c>
      <c r="L202" s="305">
        <f t="shared" si="43"/>
        <v>0</v>
      </c>
      <c r="M202" s="305">
        <f t="shared" si="43"/>
        <v>0</v>
      </c>
      <c r="N202" s="305">
        <f t="shared" si="43"/>
        <v>0</v>
      </c>
      <c r="O202" s="305">
        <f t="shared" si="43"/>
        <v>0</v>
      </c>
      <c r="P202" s="305">
        <f t="shared" si="43"/>
        <v>0</v>
      </c>
      <c r="Q202" s="305">
        <f t="shared" si="43"/>
        <v>0</v>
      </c>
      <c r="R202" s="305">
        <f t="shared" si="43"/>
        <v>0</v>
      </c>
      <c r="S202" s="305">
        <f t="shared" si="43"/>
        <v>0</v>
      </c>
      <c r="T202" s="305">
        <f t="shared" si="43"/>
        <v>0</v>
      </c>
      <c r="U202" s="305">
        <f t="shared" si="43"/>
        <v>0</v>
      </c>
      <c r="V202" s="305">
        <f t="shared" si="43"/>
        <v>0</v>
      </c>
      <c r="W202" s="305">
        <f t="shared" si="43"/>
        <v>0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4">SUM(B$205:B$210,B$214:B$215,B$217:B$219,B220)</f>
        <v>1</v>
      </c>
      <c r="C204" s="234">
        <f t="shared" si="44"/>
        <v>1</v>
      </c>
      <c r="D204" s="234">
        <f t="shared" si="44"/>
        <v>1</v>
      </c>
      <c r="E204" s="234">
        <f t="shared" si="44"/>
        <v>1</v>
      </c>
      <c r="F204" s="234">
        <f t="shared" si="44"/>
        <v>0.99999999999999989</v>
      </c>
      <c r="G204" s="234">
        <f t="shared" si="44"/>
        <v>1</v>
      </c>
      <c r="H204" s="234">
        <f t="shared" si="44"/>
        <v>1.0000000000000002</v>
      </c>
      <c r="I204" s="234">
        <f t="shared" si="44"/>
        <v>1</v>
      </c>
      <c r="J204" s="234">
        <f t="shared" si="44"/>
        <v>1</v>
      </c>
      <c r="K204" s="234">
        <f t="shared" si="44"/>
        <v>0.99999999999999989</v>
      </c>
      <c r="L204" s="234">
        <f t="shared" si="44"/>
        <v>1</v>
      </c>
      <c r="M204" s="234">
        <f t="shared" si="44"/>
        <v>1</v>
      </c>
      <c r="N204" s="234">
        <f t="shared" si="44"/>
        <v>0.99999999999999989</v>
      </c>
      <c r="O204" s="234">
        <f t="shared" si="44"/>
        <v>1</v>
      </c>
      <c r="P204" s="234">
        <f t="shared" si="44"/>
        <v>1</v>
      </c>
      <c r="Q204" s="234">
        <f t="shared" si="44"/>
        <v>1</v>
      </c>
      <c r="R204" s="234">
        <f t="shared" si="44"/>
        <v>1</v>
      </c>
      <c r="S204" s="234">
        <f t="shared" si="44"/>
        <v>1</v>
      </c>
      <c r="T204" s="234">
        <f t="shared" si="44"/>
        <v>1</v>
      </c>
      <c r="U204" s="234">
        <f t="shared" si="44"/>
        <v>1.0000000000000002</v>
      </c>
      <c r="V204" s="234">
        <f t="shared" si="44"/>
        <v>1</v>
      </c>
      <c r="W204" s="234">
        <f t="shared" si="44"/>
        <v>1</v>
      </c>
      <c r="DA204" s="95"/>
    </row>
    <row r="205" spans="1:105" ht="12" customHeight="1" x14ac:dyDescent="0.25">
      <c r="A205" s="55" t="s">
        <v>92</v>
      </c>
      <c r="B205" s="301">
        <f t="shared" ref="B205:W205" si="45">IF(B$116=0,0,B$116/B$115)</f>
        <v>0</v>
      </c>
      <c r="C205" s="301">
        <f t="shared" si="45"/>
        <v>0</v>
      </c>
      <c r="D205" s="301">
        <f t="shared" si="45"/>
        <v>0</v>
      </c>
      <c r="E205" s="301">
        <f t="shared" si="45"/>
        <v>0</v>
      </c>
      <c r="F205" s="301">
        <f t="shared" si="45"/>
        <v>0</v>
      </c>
      <c r="G205" s="301">
        <f t="shared" si="45"/>
        <v>0</v>
      </c>
      <c r="H205" s="301">
        <f t="shared" si="45"/>
        <v>0</v>
      </c>
      <c r="I205" s="301">
        <f t="shared" si="45"/>
        <v>0</v>
      </c>
      <c r="J205" s="301">
        <f t="shared" si="45"/>
        <v>0</v>
      </c>
      <c r="K205" s="301">
        <f t="shared" si="45"/>
        <v>0</v>
      </c>
      <c r="L205" s="301">
        <f t="shared" si="45"/>
        <v>0</v>
      </c>
      <c r="M205" s="301">
        <f t="shared" si="45"/>
        <v>0</v>
      </c>
      <c r="N205" s="301">
        <f t="shared" si="45"/>
        <v>0</v>
      </c>
      <c r="O205" s="301">
        <f t="shared" si="45"/>
        <v>0</v>
      </c>
      <c r="P205" s="301">
        <f t="shared" si="45"/>
        <v>0</v>
      </c>
      <c r="Q205" s="301">
        <f t="shared" si="45"/>
        <v>0</v>
      </c>
      <c r="R205" s="301">
        <f t="shared" si="45"/>
        <v>0</v>
      </c>
      <c r="S205" s="301">
        <f t="shared" si="45"/>
        <v>0</v>
      </c>
      <c r="T205" s="301">
        <f t="shared" si="45"/>
        <v>0</v>
      </c>
      <c r="U205" s="301">
        <f t="shared" si="45"/>
        <v>0</v>
      </c>
      <c r="V205" s="301">
        <f t="shared" si="45"/>
        <v>0</v>
      </c>
      <c r="W205" s="301">
        <f t="shared" si="45"/>
        <v>0</v>
      </c>
      <c r="DA205" s="67"/>
    </row>
    <row r="206" spans="1:105" ht="12" customHeight="1" x14ac:dyDescent="0.25">
      <c r="A206" s="202" t="s">
        <v>93</v>
      </c>
      <c r="B206" s="235">
        <f t="shared" ref="B206:W206" si="46">IF(B$117=0,0,B$117/B$115)</f>
        <v>0</v>
      </c>
      <c r="C206" s="235">
        <f t="shared" si="46"/>
        <v>0</v>
      </c>
      <c r="D206" s="235">
        <f t="shared" si="46"/>
        <v>0</v>
      </c>
      <c r="E206" s="235">
        <f t="shared" si="46"/>
        <v>0</v>
      </c>
      <c r="F206" s="235">
        <f t="shared" si="46"/>
        <v>0</v>
      </c>
      <c r="G206" s="235">
        <f t="shared" si="46"/>
        <v>0</v>
      </c>
      <c r="H206" s="235">
        <f t="shared" si="46"/>
        <v>0</v>
      </c>
      <c r="I206" s="235">
        <f t="shared" si="46"/>
        <v>0</v>
      </c>
      <c r="J206" s="235">
        <f t="shared" si="46"/>
        <v>0</v>
      </c>
      <c r="K206" s="235">
        <f t="shared" si="46"/>
        <v>0</v>
      </c>
      <c r="L206" s="235">
        <f t="shared" si="46"/>
        <v>0</v>
      </c>
      <c r="M206" s="235">
        <f t="shared" si="46"/>
        <v>0</v>
      </c>
      <c r="N206" s="235">
        <f t="shared" si="46"/>
        <v>0</v>
      </c>
      <c r="O206" s="235">
        <f t="shared" si="46"/>
        <v>0</v>
      </c>
      <c r="P206" s="235">
        <f t="shared" si="46"/>
        <v>0</v>
      </c>
      <c r="Q206" s="235">
        <f t="shared" si="46"/>
        <v>0</v>
      </c>
      <c r="R206" s="235">
        <f t="shared" si="46"/>
        <v>0</v>
      </c>
      <c r="S206" s="235">
        <f t="shared" si="46"/>
        <v>0</v>
      </c>
      <c r="T206" s="235">
        <f t="shared" si="46"/>
        <v>0</v>
      </c>
      <c r="U206" s="235">
        <f t="shared" si="46"/>
        <v>0</v>
      </c>
      <c r="V206" s="235">
        <f t="shared" si="46"/>
        <v>0</v>
      </c>
      <c r="W206" s="235">
        <f t="shared" si="46"/>
        <v>0</v>
      </c>
      <c r="DA206" s="174"/>
    </row>
    <row r="207" spans="1:105" ht="12" customHeight="1" x14ac:dyDescent="0.25">
      <c r="A207" s="202" t="s">
        <v>94</v>
      </c>
      <c r="B207" s="235">
        <f t="shared" ref="B207:W207" si="47">IF(B$118=0,0,B$118/B$115)</f>
        <v>0</v>
      </c>
      <c r="C207" s="235">
        <f t="shared" si="47"/>
        <v>0</v>
      </c>
      <c r="D207" s="235">
        <f t="shared" si="47"/>
        <v>0</v>
      </c>
      <c r="E207" s="235">
        <f t="shared" si="47"/>
        <v>0</v>
      </c>
      <c r="F207" s="235">
        <f t="shared" si="47"/>
        <v>0</v>
      </c>
      <c r="G207" s="235">
        <f t="shared" si="47"/>
        <v>0</v>
      </c>
      <c r="H207" s="235">
        <f t="shared" si="47"/>
        <v>0</v>
      </c>
      <c r="I207" s="235">
        <f t="shared" si="47"/>
        <v>0</v>
      </c>
      <c r="J207" s="235">
        <f t="shared" si="47"/>
        <v>0</v>
      </c>
      <c r="K207" s="235">
        <f t="shared" si="47"/>
        <v>0</v>
      </c>
      <c r="L207" s="235">
        <f t="shared" si="47"/>
        <v>0</v>
      </c>
      <c r="M207" s="235">
        <f t="shared" si="47"/>
        <v>0</v>
      </c>
      <c r="N207" s="235">
        <f t="shared" si="47"/>
        <v>0</v>
      </c>
      <c r="O207" s="235">
        <f t="shared" si="47"/>
        <v>0</v>
      </c>
      <c r="P207" s="235">
        <f t="shared" si="47"/>
        <v>0</v>
      </c>
      <c r="Q207" s="235">
        <f t="shared" si="47"/>
        <v>0</v>
      </c>
      <c r="R207" s="235">
        <f t="shared" si="47"/>
        <v>0</v>
      </c>
      <c r="S207" s="235">
        <f t="shared" si="47"/>
        <v>0</v>
      </c>
      <c r="T207" s="235">
        <f t="shared" si="47"/>
        <v>0</v>
      </c>
      <c r="U207" s="235">
        <f t="shared" si="47"/>
        <v>0</v>
      </c>
      <c r="V207" s="235">
        <f t="shared" si="47"/>
        <v>0</v>
      </c>
      <c r="W207" s="235">
        <f t="shared" si="47"/>
        <v>0</v>
      </c>
      <c r="DA207" s="174"/>
    </row>
    <row r="208" spans="1:105" ht="12" customHeight="1" x14ac:dyDescent="0.25">
      <c r="A208" s="202" t="s">
        <v>95</v>
      </c>
      <c r="B208" s="235">
        <f t="shared" ref="B208:W208" si="48">IF(B$119=0,0,B$119/B$115)</f>
        <v>0</v>
      </c>
      <c r="C208" s="235">
        <f t="shared" si="48"/>
        <v>0</v>
      </c>
      <c r="D208" s="235">
        <f t="shared" si="48"/>
        <v>0</v>
      </c>
      <c r="E208" s="235">
        <f t="shared" si="48"/>
        <v>0</v>
      </c>
      <c r="F208" s="235">
        <f t="shared" si="48"/>
        <v>0</v>
      </c>
      <c r="G208" s="235">
        <f t="shared" si="48"/>
        <v>0</v>
      </c>
      <c r="H208" s="235">
        <f t="shared" si="48"/>
        <v>0</v>
      </c>
      <c r="I208" s="235">
        <f t="shared" si="48"/>
        <v>0</v>
      </c>
      <c r="J208" s="235">
        <f t="shared" si="48"/>
        <v>0</v>
      </c>
      <c r="K208" s="235">
        <f t="shared" si="48"/>
        <v>0</v>
      </c>
      <c r="L208" s="235">
        <f t="shared" si="48"/>
        <v>0</v>
      </c>
      <c r="M208" s="235">
        <f t="shared" si="48"/>
        <v>0</v>
      </c>
      <c r="N208" s="235">
        <f t="shared" si="48"/>
        <v>0</v>
      </c>
      <c r="O208" s="235">
        <f t="shared" si="48"/>
        <v>0</v>
      </c>
      <c r="P208" s="235">
        <f t="shared" si="48"/>
        <v>0</v>
      </c>
      <c r="Q208" s="235">
        <f t="shared" si="48"/>
        <v>0</v>
      </c>
      <c r="R208" s="235">
        <f t="shared" si="48"/>
        <v>0</v>
      </c>
      <c r="S208" s="235">
        <f t="shared" si="48"/>
        <v>0</v>
      </c>
      <c r="T208" s="235">
        <f t="shared" si="48"/>
        <v>0</v>
      </c>
      <c r="U208" s="235">
        <f t="shared" si="48"/>
        <v>0</v>
      </c>
      <c r="V208" s="235">
        <f t="shared" si="48"/>
        <v>0</v>
      </c>
      <c r="W208" s="235">
        <f t="shared" si="48"/>
        <v>0</v>
      </c>
      <c r="DA208" s="174"/>
    </row>
    <row r="209" spans="1:105" ht="12" customHeight="1" x14ac:dyDescent="0.25">
      <c r="A209" s="56" t="s">
        <v>96</v>
      </c>
      <c r="B209" s="302">
        <f t="shared" ref="B209:W209" si="49">IF(B$120=0,0,B$120/B$115)</f>
        <v>1.1055141277930682E-3</v>
      </c>
      <c r="C209" s="302">
        <f t="shared" si="49"/>
        <v>1.1355648299614454E-3</v>
      </c>
      <c r="D209" s="302">
        <f t="shared" si="49"/>
        <v>1.1016871199845885E-3</v>
      </c>
      <c r="E209" s="302">
        <f t="shared" si="49"/>
        <v>1.1023179431646187E-3</v>
      </c>
      <c r="F209" s="302">
        <f t="shared" si="49"/>
        <v>1.1415983342649672E-3</v>
      </c>
      <c r="G209" s="302">
        <f t="shared" si="49"/>
        <v>1.1399896936517275E-3</v>
      </c>
      <c r="H209" s="302">
        <f t="shared" si="49"/>
        <v>1.1539868262325909E-3</v>
      </c>
      <c r="I209" s="302">
        <f t="shared" si="49"/>
        <v>1.1330725522451894E-3</v>
      </c>
      <c r="J209" s="302">
        <f t="shared" si="49"/>
        <v>1.135210175236871E-3</v>
      </c>
      <c r="K209" s="302">
        <f t="shared" si="49"/>
        <v>1.4172854181630692E-3</v>
      </c>
      <c r="L209" s="302">
        <f t="shared" si="49"/>
        <v>1.3846455377169433E-3</v>
      </c>
      <c r="M209" s="302">
        <f t="shared" si="49"/>
        <v>1.3741283794949787E-3</v>
      </c>
      <c r="N209" s="302">
        <f t="shared" si="49"/>
        <v>1.3630493730023741E-3</v>
      </c>
      <c r="O209" s="302">
        <f t="shared" si="49"/>
        <v>1.402305139388448E-3</v>
      </c>
      <c r="P209" s="302">
        <f t="shared" si="49"/>
        <v>1.3778709489242519E-3</v>
      </c>
      <c r="Q209" s="302">
        <f t="shared" si="49"/>
        <v>1.4082878570699719E-3</v>
      </c>
      <c r="R209" s="302">
        <f t="shared" si="49"/>
        <v>1.4292064153640762E-3</v>
      </c>
      <c r="S209" s="302">
        <f t="shared" si="49"/>
        <v>1.4287398529734226E-3</v>
      </c>
      <c r="T209" s="302">
        <f t="shared" si="49"/>
        <v>1.3611430715285361E-3</v>
      </c>
      <c r="U209" s="302">
        <f t="shared" si="49"/>
        <v>1.3669159204610698E-3</v>
      </c>
      <c r="V209" s="302">
        <f t="shared" si="49"/>
        <v>1.355689003993979E-3</v>
      </c>
      <c r="W209" s="302">
        <f t="shared" si="49"/>
        <v>1.420674687508461E-3</v>
      </c>
      <c r="DA209" s="68"/>
    </row>
    <row r="210" spans="1:105" ht="12" customHeight="1" x14ac:dyDescent="0.25">
      <c r="A210" s="203" t="s">
        <v>604</v>
      </c>
      <c r="B210" s="303">
        <f t="shared" ref="B210:W210" si="50">IF(B$126=0,0,B$126/B$115)</f>
        <v>0.41654098721755756</v>
      </c>
      <c r="C210" s="303">
        <f t="shared" si="50"/>
        <v>0.41389620266948618</v>
      </c>
      <c r="D210" s="303">
        <f t="shared" si="50"/>
        <v>0.41029890934389629</v>
      </c>
      <c r="E210" s="303">
        <f t="shared" si="50"/>
        <v>0.38653680645571764</v>
      </c>
      <c r="F210" s="303">
        <f t="shared" si="50"/>
        <v>0.3928179931980586</v>
      </c>
      <c r="G210" s="303">
        <f t="shared" si="50"/>
        <v>0.40258027886561498</v>
      </c>
      <c r="H210" s="303">
        <f t="shared" si="50"/>
        <v>0.38821952601187043</v>
      </c>
      <c r="I210" s="303">
        <f t="shared" si="50"/>
        <v>0.39109551069842136</v>
      </c>
      <c r="J210" s="303">
        <f t="shared" si="50"/>
        <v>0.3761031902967914</v>
      </c>
      <c r="K210" s="303">
        <f t="shared" si="50"/>
        <v>0.40130386423795739</v>
      </c>
      <c r="L210" s="303">
        <f t="shared" si="50"/>
        <v>0.39672104919086776</v>
      </c>
      <c r="M210" s="303">
        <f t="shared" si="50"/>
        <v>0.39167014695453695</v>
      </c>
      <c r="N210" s="303">
        <f t="shared" si="50"/>
        <v>0.38136480507110321</v>
      </c>
      <c r="O210" s="303">
        <f t="shared" si="50"/>
        <v>0.38120506655741915</v>
      </c>
      <c r="P210" s="303">
        <f t="shared" si="50"/>
        <v>0.37319151743422463</v>
      </c>
      <c r="Q210" s="303">
        <f t="shared" si="50"/>
        <v>0.38257351814072155</v>
      </c>
      <c r="R210" s="303">
        <f t="shared" si="50"/>
        <v>0.39838169511687682</v>
      </c>
      <c r="S210" s="303">
        <f t="shared" si="50"/>
        <v>0.38259617431256876</v>
      </c>
      <c r="T210" s="303">
        <f t="shared" si="50"/>
        <v>0.39435157799757109</v>
      </c>
      <c r="U210" s="303">
        <f t="shared" si="50"/>
        <v>0.40366478887092261</v>
      </c>
      <c r="V210" s="303">
        <f t="shared" si="50"/>
        <v>0.39343138660704652</v>
      </c>
      <c r="W210" s="303">
        <f t="shared" si="50"/>
        <v>0.40893116574851185</v>
      </c>
      <c r="DA210" s="175"/>
    </row>
    <row r="211" spans="1:105" ht="12" customHeight="1" x14ac:dyDescent="0.25">
      <c r="A211" s="62" t="s">
        <v>606</v>
      </c>
      <c r="B211" s="304">
        <f t="shared" ref="B211:W211" si="51">IF(B$127=0,0,B$127/B$115)</f>
        <v>0.41654098721755756</v>
      </c>
      <c r="C211" s="304">
        <f t="shared" si="51"/>
        <v>0.41389620266948618</v>
      </c>
      <c r="D211" s="304">
        <f t="shared" si="51"/>
        <v>0.41029890934389629</v>
      </c>
      <c r="E211" s="304">
        <f t="shared" si="51"/>
        <v>0.38653680645571764</v>
      </c>
      <c r="F211" s="304">
        <f t="shared" si="51"/>
        <v>0.3928179931980586</v>
      </c>
      <c r="G211" s="304">
        <f t="shared" si="51"/>
        <v>0.40258027886561498</v>
      </c>
      <c r="H211" s="304">
        <f t="shared" si="51"/>
        <v>0.38821952601187043</v>
      </c>
      <c r="I211" s="304">
        <f t="shared" si="51"/>
        <v>0.39109551069842136</v>
      </c>
      <c r="J211" s="304">
        <f t="shared" si="51"/>
        <v>0.3761031902967914</v>
      </c>
      <c r="K211" s="304">
        <f t="shared" si="51"/>
        <v>0.40130386423795739</v>
      </c>
      <c r="L211" s="304">
        <f t="shared" si="51"/>
        <v>0.39672104919086776</v>
      </c>
      <c r="M211" s="304">
        <f t="shared" si="51"/>
        <v>0.39167014695453695</v>
      </c>
      <c r="N211" s="304">
        <f t="shared" si="51"/>
        <v>0.38136480507110321</v>
      </c>
      <c r="O211" s="304">
        <f t="shared" si="51"/>
        <v>0.38120506655741915</v>
      </c>
      <c r="P211" s="304">
        <f t="shared" si="51"/>
        <v>0.37319151743422463</v>
      </c>
      <c r="Q211" s="304">
        <f t="shared" si="51"/>
        <v>0.38257351814072155</v>
      </c>
      <c r="R211" s="304">
        <f t="shared" si="51"/>
        <v>0.39838169511687682</v>
      </c>
      <c r="S211" s="304">
        <f t="shared" si="51"/>
        <v>0.38259617431256876</v>
      </c>
      <c r="T211" s="304">
        <f t="shared" si="51"/>
        <v>0.39435157799757109</v>
      </c>
      <c r="U211" s="304">
        <f t="shared" si="51"/>
        <v>0.40366478887092261</v>
      </c>
      <c r="V211" s="304">
        <f t="shared" si="51"/>
        <v>0.39343138660704652</v>
      </c>
      <c r="W211" s="304">
        <f t="shared" si="51"/>
        <v>0.40893116574851185</v>
      </c>
      <c r="DA211" s="72"/>
    </row>
    <row r="212" spans="1:105" ht="12" customHeight="1" x14ac:dyDescent="0.25">
      <c r="A212" s="62" t="s">
        <v>613</v>
      </c>
      <c r="B212" s="304">
        <f t="shared" ref="B212:W212" si="52">IF(B$133=0,0,B$133/B$115)</f>
        <v>0</v>
      </c>
      <c r="C212" s="304">
        <f t="shared" si="52"/>
        <v>0</v>
      </c>
      <c r="D212" s="304">
        <f t="shared" si="52"/>
        <v>0</v>
      </c>
      <c r="E212" s="304">
        <f t="shared" si="52"/>
        <v>0</v>
      </c>
      <c r="F212" s="304">
        <f t="shared" si="52"/>
        <v>0</v>
      </c>
      <c r="G212" s="304">
        <f t="shared" si="52"/>
        <v>0</v>
      </c>
      <c r="H212" s="304">
        <f t="shared" si="52"/>
        <v>0</v>
      </c>
      <c r="I212" s="304">
        <f t="shared" si="52"/>
        <v>0</v>
      </c>
      <c r="J212" s="304">
        <f t="shared" si="52"/>
        <v>0</v>
      </c>
      <c r="K212" s="304">
        <f t="shared" si="52"/>
        <v>0</v>
      </c>
      <c r="L212" s="304">
        <f t="shared" si="52"/>
        <v>0</v>
      </c>
      <c r="M212" s="304">
        <f t="shared" si="52"/>
        <v>0</v>
      </c>
      <c r="N212" s="304">
        <f t="shared" si="52"/>
        <v>0</v>
      </c>
      <c r="O212" s="304">
        <f t="shared" si="52"/>
        <v>0</v>
      </c>
      <c r="P212" s="304">
        <f t="shared" si="52"/>
        <v>0</v>
      </c>
      <c r="Q212" s="304">
        <f t="shared" si="52"/>
        <v>0</v>
      </c>
      <c r="R212" s="304">
        <f t="shared" si="52"/>
        <v>0</v>
      </c>
      <c r="S212" s="304">
        <f t="shared" si="52"/>
        <v>0</v>
      </c>
      <c r="T212" s="304">
        <f t="shared" si="52"/>
        <v>0</v>
      </c>
      <c r="U212" s="304">
        <f t="shared" si="52"/>
        <v>0</v>
      </c>
      <c r="V212" s="304">
        <f t="shared" si="52"/>
        <v>0</v>
      </c>
      <c r="W212" s="304">
        <f t="shared" si="52"/>
        <v>0</v>
      </c>
      <c r="DA212" s="72"/>
    </row>
    <row r="213" spans="1:105" ht="12" customHeight="1" x14ac:dyDescent="0.25">
      <c r="A213" s="203" t="s">
        <v>615</v>
      </c>
      <c r="B213" s="303">
        <f t="shared" ref="B213:W213" si="53">IF(B$134=0,0,B$134/B$115)</f>
        <v>0.15967496339948137</v>
      </c>
      <c r="C213" s="303">
        <f t="shared" si="53"/>
        <v>0.15831668411609714</v>
      </c>
      <c r="D213" s="303">
        <f t="shared" si="53"/>
        <v>0.15170591580896189</v>
      </c>
      <c r="E213" s="303">
        <f t="shared" si="53"/>
        <v>0.14922934593757764</v>
      </c>
      <c r="F213" s="303">
        <f t="shared" si="53"/>
        <v>0.15580633716603759</v>
      </c>
      <c r="G213" s="303">
        <f t="shared" si="53"/>
        <v>0.15452773151928054</v>
      </c>
      <c r="H213" s="303">
        <f t="shared" si="53"/>
        <v>0.15938300727247415</v>
      </c>
      <c r="I213" s="303">
        <f t="shared" si="53"/>
        <v>0.1525715426712865</v>
      </c>
      <c r="J213" s="303">
        <f t="shared" si="53"/>
        <v>0.15136265045166658</v>
      </c>
      <c r="K213" s="303">
        <f t="shared" si="53"/>
        <v>0.17774201735986972</v>
      </c>
      <c r="L213" s="303">
        <f t="shared" si="53"/>
        <v>0.1740075071812798</v>
      </c>
      <c r="M213" s="303">
        <f t="shared" si="53"/>
        <v>0.16969992237384648</v>
      </c>
      <c r="N213" s="303">
        <f t="shared" si="53"/>
        <v>0.16341502487918824</v>
      </c>
      <c r="O213" s="303">
        <f t="shared" si="53"/>
        <v>0.16798914320623187</v>
      </c>
      <c r="P213" s="303">
        <f t="shared" si="53"/>
        <v>0.16577453988052579</v>
      </c>
      <c r="Q213" s="303">
        <f t="shared" si="53"/>
        <v>0.17037999664486256</v>
      </c>
      <c r="R213" s="303">
        <f t="shared" si="53"/>
        <v>0.17672104491051197</v>
      </c>
      <c r="S213" s="303">
        <f t="shared" si="53"/>
        <v>0.17805744731427531</v>
      </c>
      <c r="T213" s="303">
        <f t="shared" si="53"/>
        <v>0.17814409072212098</v>
      </c>
      <c r="U213" s="303">
        <f t="shared" si="53"/>
        <v>0.18046437439813395</v>
      </c>
      <c r="V213" s="303">
        <f t="shared" si="53"/>
        <v>0.17744172080140494</v>
      </c>
      <c r="W213" s="303">
        <f t="shared" si="53"/>
        <v>0.18742246881486929</v>
      </c>
      <c r="DA213" s="175"/>
    </row>
    <row r="214" spans="1:105" ht="12" customHeight="1" x14ac:dyDescent="0.25">
      <c r="A214" s="62" t="s">
        <v>617</v>
      </c>
      <c r="B214" s="304">
        <f t="shared" ref="B214:W214" si="54">IF(B$135=0,0,B$135/B$115)</f>
        <v>0.15967496339948137</v>
      </c>
      <c r="C214" s="304">
        <f t="shared" si="54"/>
        <v>0.15831668411609714</v>
      </c>
      <c r="D214" s="304">
        <f t="shared" si="54"/>
        <v>0.15170591580896189</v>
      </c>
      <c r="E214" s="304">
        <f t="shared" si="54"/>
        <v>0.14922934593757764</v>
      </c>
      <c r="F214" s="304">
        <f t="shared" si="54"/>
        <v>0.15580633716603759</v>
      </c>
      <c r="G214" s="304">
        <f t="shared" si="54"/>
        <v>0.15452773151928054</v>
      </c>
      <c r="H214" s="304">
        <f t="shared" si="54"/>
        <v>0.15938300727247415</v>
      </c>
      <c r="I214" s="304">
        <f t="shared" si="54"/>
        <v>0.1525715426712865</v>
      </c>
      <c r="J214" s="304">
        <f t="shared" si="54"/>
        <v>0.15136265045166658</v>
      </c>
      <c r="K214" s="304">
        <f t="shared" si="54"/>
        <v>0.17774201735986972</v>
      </c>
      <c r="L214" s="304">
        <f t="shared" si="54"/>
        <v>0.1740075071812798</v>
      </c>
      <c r="M214" s="304">
        <f t="shared" si="54"/>
        <v>0.16969992237384648</v>
      </c>
      <c r="N214" s="304">
        <f t="shared" si="54"/>
        <v>0.16341502487918824</v>
      </c>
      <c r="O214" s="304">
        <f t="shared" si="54"/>
        <v>0.16798914320623187</v>
      </c>
      <c r="P214" s="304">
        <f t="shared" si="54"/>
        <v>0.16577453988052579</v>
      </c>
      <c r="Q214" s="304">
        <f t="shared" si="54"/>
        <v>0.17037999664486256</v>
      </c>
      <c r="R214" s="304">
        <f t="shared" si="54"/>
        <v>0.17672104491051197</v>
      </c>
      <c r="S214" s="304">
        <f t="shared" si="54"/>
        <v>0.17805744731427531</v>
      </c>
      <c r="T214" s="304">
        <f t="shared" si="54"/>
        <v>0.17814409072212098</v>
      </c>
      <c r="U214" s="304">
        <f t="shared" si="54"/>
        <v>0.18046437439813395</v>
      </c>
      <c r="V214" s="304">
        <f t="shared" si="54"/>
        <v>0.17744172080140494</v>
      </c>
      <c r="W214" s="304">
        <f t="shared" si="54"/>
        <v>0.18742246881486929</v>
      </c>
      <c r="DA214" s="72"/>
    </row>
    <row r="215" spans="1:105" ht="12" customHeight="1" x14ac:dyDescent="0.25">
      <c r="A215" s="62" t="s">
        <v>623</v>
      </c>
      <c r="B215" s="304">
        <f t="shared" ref="B215:W215" si="55">IF(B$140=0,0,B$140/B$115)</f>
        <v>0</v>
      </c>
      <c r="C215" s="304">
        <f t="shared" si="55"/>
        <v>0</v>
      </c>
      <c r="D215" s="304">
        <f t="shared" si="55"/>
        <v>0</v>
      </c>
      <c r="E215" s="304">
        <f t="shared" si="55"/>
        <v>0</v>
      </c>
      <c r="F215" s="304">
        <f t="shared" si="55"/>
        <v>0</v>
      </c>
      <c r="G215" s="304">
        <f t="shared" si="55"/>
        <v>0</v>
      </c>
      <c r="H215" s="304">
        <f t="shared" si="55"/>
        <v>0</v>
      </c>
      <c r="I215" s="304">
        <f t="shared" si="55"/>
        <v>0</v>
      </c>
      <c r="J215" s="304">
        <f t="shared" si="55"/>
        <v>0</v>
      </c>
      <c r="K215" s="304">
        <f t="shared" si="55"/>
        <v>0</v>
      </c>
      <c r="L215" s="304">
        <f t="shared" si="55"/>
        <v>0</v>
      </c>
      <c r="M215" s="304">
        <f t="shared" si="55"/>
        <v>0</v>
      </c>
      <c r="N215" s="304">
        <f t="shared" si="55"/>
        <v>0</v>
      </c>
      <c r="O215" s="304">
        <f t="shared" si="55"/>
        <v>0</v>
      </c>
      <c r="P215" s="304">
        <f t="shared" si="55"/>
        <v>0</v>
      </c>
      <c r="Q215" s="304">
        <f t="shared" si="55"/>
        <v>0</v>
      </c>
      <c r="R215" s="304">
        <f t="shared" si="55"/>
        <v>0</v>
      </c>
      <c r="S215" s="304">
        <f t="shared" si="55"/>
        <v>0</v>
      </c>
      <c r="T215" s="304">
        <f t="shared" si="55"/>
        <v>0</v>
      </c>
      <c r="U215" s="304">
        <f t="shared" si="55"/>
        <v>0</v>
      </c>
      <c r="V215" s="304">
        <f t="shared" si="55"/>
        <v>0</v>
      </c>
      <c r="W215" s="304">
        <f t="shared" si="55"/>
        <v>0</v>
      </c>
      <c r="DA215" s="72"/>
    </row>
    <row r="216" spans="1:105" ht="12" customHeight="1" x14ac:dyDescent="0.25">
      <c r="A216" s="203" t="s">
        <v>625</v>
      </c>
      <c r="B216" s="303">
        <f t="shared" ref="B216:W216" si="56">IF(B$141=0,0,B$141/B$115)</f>
        <v>0.16465910373898307</v>
      </c>
      <c r="C216" s="303">
        <f t="shared" si="56"/>
        <v>0.17267848384854717</v>
      </c>
      <c r="D216" s="303">
        <f t="shared" si="56"/>
        <v>0.17848495169282994</v>
      </c>
      <c r="E216" s="303">
        <f t="shared" si="56"/>
        <v>0.19141052249637058</v>
      </c>
      <c r="F216" s="303">
        <f t="shared" si="56"/>
        <v>0.18018664508415885</v>
      </c>
      <c r="G216" s="303">
        <f t="shared" si="56"/>
        <v>0.1686459611215417</v>
      </c>
      <c r="H216" s="303">
        <f t="shared" si="56"/>
        <v>0.16562360802930884</v>
      </c>
      <c r="I216" s="303">
        <f t="shared" si="56"/>
        <v>0.16036470580138684</v>
      </c>
      <c r="J216" s="303">
        <f t="shared" si="56"/>
        <v>0.16902509137899666</v>
      </c>
      <c r="K216" s="303">
        <f t="shared" si="56"/>
        <v>0.17204301409041622</v>
      </c>
      <c r="L216" s="303">
        <f t="shared" si="56"/>
        <v>0.16733843502553938</v>
      </c>
      <c r="M216" s="303">
        <f t="shared" si="56"/>
        <v>0.16539416089658632</v>
      </c>
      <c r="N216" s="303">
        <f t="shared" si="56"/>
        <v>0.16003115193581774</v>
      </c>
      <c r="O216" s="303">
        <f t="shared" si="56"/>
        <v>0.16190431738928804</v>
      </c>
      <c r="P216" s="303">
        <f t="shared" si="56"/>
        <v>0.16739362451255285</v>
      </c>
      <c r="Q216" s="303">
        <f t="shared" si="56"/>
        <v>0.17170778085603924</v>
      </c>
      <c r="R216" s="303">
        <f t="shared" si="56"/>
        <v>0.16889266941975484</v>
      </c>
      <c r="S216" s="303">
        <f t="shared" si="56"/>
        <v>0.16750252115940001</v>
      </c>
      <c r="T216" s="303">
        <f t="shared" si="56"/>
        <v>0.16362951159034186</v>
      </c>
      <c r="U216" s="303">
        <f t="shared" si="56"/>
        <v>0.16087176886712584</v>
      </c>
      <c r="V216" s="303">
        <f t="shared" si="56"/>
        <v>0.16818901146701107</v>
      </c>
      <c r="W216" s="303">
        <f t="shared" si="56"/>
        <v>0.16053374042459495</v>
      </c>
      <c r="DA216" s="175"/>
    </row>
    <row r="217" spans="1:105" ht="12" customHeight="1" x14ac:dyDescent="0.25">
      <c r="A217" s="62" t="s">
        <v>626</v>
      </c>
      <c r="B217" s="304">
        <f t="shared" ref="B217:W217" si="57">IF(B$142=0,0,B$142/B$115)</f>
        <v>1.6770746412639391E-2</v>
      </c>
      <c r="C217" s="304">
        <f t="shared" si="57"/>
        <v>1.6476551685953519E-2</v>
      </c>
      <c r="D217" s="304">
        <f t="shared" si="57"/>
        <v>1.6534329779661568E-2</v>
      </c>
      <c r="E217" s="304">
        <f t="shared" si="57"/>
        <v>1.7110185753456242E-2</v>
      </c>
      <c r="F217" s="304">
        <f t="shared" si="57"/>
        <v>1.806761748789433E-2</v>
      </c>
      <c r="G217" s="304">
        <f t="shared" si="57"/>
        <v>1.780776029463866E-2</v>
      </c>
      <c r="H217" s="304">
        <f t="shared" si="57"/>
        <v>1.8719249560626396E-2</v>
      </c>
      <c r="I217" s="304">
        <f t="shared" si="57"/>
        <v>1.8271278987983381E-2</v>
      </c>
      <c r="J217" s="304">
        <f t="shared" si="57"/>
        <v>1.8040019456675958E-2</v>
      </c>
      <c r="K217" s="304">
        <f t="shared" si="57"/>
        <v>2.1678155564201187E-2</v>
      </c>
      <c r="L217" s="304">
        <f t="shared" si="57"/>
        <v>2.1747347185809816E-2</v>
      </c>
      <c r="M217" s="304">
        <f t="shared" si="57"/>
        <v>2.1156632293838993E-2</v>
      </c>
      <c r="N217" s="304">
        <f t="shared" si="57"/>
        <v>2.0669213300538225E-2</v>
      </c>
      <c r="O217" s="304">
        <f t="shared" si="57"/>
        <v>2.1664760722937257E-2</v>
      </c>
      <c r="P217" s="304">
        <f t="shared" si="57"/>
        <v>2.0745458274055859E-2</v>
      </c>
      <c r="Q217" s="304">
        <f t="shared" si="57"/>
        <v>2.1248509976235268E-2</v>
      </c>
      <c r="R217" s="304">
        <f t="shared" si="57"/>
        <v>2.2081921889363566E-2</v>
      </c>
      <c r="S217" s="304">
        <f t="shared" si="57"/>
        <v>2.1631019719033948E-2</v>
      </c>
      <c r="T217" s="304">
        <f t="shared" si="57"/>
        <v>2.175138725395075E-2</v>
      </c>
      <c r="U217" s="304">
        <f t="shared" si="57"/>
        <v>2.2285559264235099E-2</v>
      </c>
      <c r="V217" s="304">
        <f t="shared" si="57"/>
        <v>2.2261443605626232E-2</v>
      </c>
      <c r="W217" s="304">
        <f t="shared" si="57"/>
        <v>2.359376979069969E-2</v>
      </c>
      <c r="DA217" s="72"/>
    </row>
    <row r="218" spans="1:105" ht="12" customHeight="1" x14ac:dyDescent="0.25">
      <c r="A218" s="62" t="s">
        <v>631</v>
      </c>
      <c r="B218" s="304">
        <f t="shared" ref="B218:W218" si="58">IF(B$146=0,0,B$146/B$115)</f>
        <v>0.14788835732634367</v>
      </c>
      <c r="C218" s="304">
        <f t="shared" si="58"/>
        <v>0.15620193216259365</v>
      </c>
      <c r="D218" s="304">
        <f t="shared" si="58"/>
        <v>0.16195062191316836</v>
      </c>
      <c r="E218" s="304">
        <f t="shared" si="58"/>
        <v>0.17430033674291434</v>
      </c>
      <c r="F218" s="304">
        <f t="shared" si="58"/>
        <v>0.16211902759626454</v>
      </c>
      <c r="G218" s="304">
        <f t="shared" si="58"/>
        <v>0.15083820082690305</v>
      </c>
      <c r="H218" s="304">
        <f t="shared" si="58"/>
        <v>0.14690435846868241</v>
      </c>
      <c r="I218" s="304">
        <f t="shared" si="58"/>
        <v>0.14209342681340345</v>
      </c>
      <c r="J218" s="304">
        <f t="shared" si="58"/>
        <v>0.15098507192232069</v>
      </c>
      <c r="K218" s="304">
        <f t="shared" si="58"/>
        <v>0.15036485852621503</v>
      </c>
      <c r="L218" s="304">
        <f t="shared" si="58"/>
        <v>0.14559108783972957</v>
      </c>
      <c r="M218" s="304">
        <f t="shared" si="58"/>
        <v>0.14423752860274733</v>
      </c>
      <c r="N218" s="304">
        <f t="shared" si="58"/>
        <v>0.13936193863527949</v>
      </c>
      <c r="O218" s="304">
        <f t="shared" si="58"/>
        <v>0.14023955666635077</v>
      </c>
      <c r="P218" s="304">
        <f t="shared" si="58"/>
        <v>0.14664816623849697</v>
      </c>
      <c r="Q218" s="304">
        <f t="shared" si="58"/>
        <v>0.15045927087980396</v>
      </c>
      <c r="R218" s="304">
        <f t="shared" si="58"/>
        <v>0.14681074753039128</v>
      </c>
      <c r="S218" s="304">
        <f t="shared" si="58"/>
        <v>0.14587150144036606</v>
      </c>
      <c r="T218" s="304">
        <f t="shared" si="58"/>
        <v>0.14187812433639113</v>
      </c>
      <c r="U218" s="304">
        <f t="shared" si="58"/>
        <v>0.13858620960289075</v>
      </c>
      <c r="V218" s="304">
        <f t="shared" si="58"/>
        <v>0.14592756786138483</v>
      </c>
      <c r="W218" s="304">
        <f t="shared" si="58"/>
        <v>0.13693997063389529</v>
      </c>
      <c r="DA218" s="72"/>
    </row>
    <row r="219" spans="1:105" ht="12" customHeight="1" x14ac:dyDescent="0.25">
      <c r="A219" s="62" t="s">
        <v>643</v>
      </c>
      <c r="B219" s="304">
        <f t="shared" ref="B219:W219" si="59">IF(B$157=0,0,B$157/B$115)</f>
        <v>0</v>
      </c>
      <c r="C219" s="304">
        <f t="shared" si="59"/>
        <v>0</v>
      </c>
      <c r="D219" s="304">
        <f t="shared" si="59"/>
        <v>0</v>
      </c>
      <c r="E219" s="304">
        <f t="shared" si="59"/>
        <v>0</v>
      </c>
      <c r="F219" s="304">
        <f t="shared" si="59"/>
        <v>0</v>
      </c>
      <c r="G219" s="304">
        <f t="shared" si="59"/>
        <v>0</v>
      </c>
      <c r="H219" s="304">
        <f t="shared" si="59"/>
        <v>0</v>
      </c>
      <c r="I219" s="304">
        <f t="shared" si="59"/>
        <v>0</v>
      </c>
      <c r="J219" s="304">
        <f t="shared" si="59"/>
        <v>0</v>
      </c>
      <c r="K219" s="304">
        <f t="shared" si="59"/>
        <v>0</v>
      </c>
      <c r="L219" s="304">
        <f t="shared" si="59"/>
        <v>0</v>
      </c>
      <c r="M219" s="304">
        <f t="shared" si="59"/>
        <v>0</v>
      </c>
      <c r="N219" s="304">
        <f t="shared" si="59"/>
        <v>0</v>
      </c>
      <c r="O219" s="304">
        <f t="shared" si="59"/>
        <v>0</v>
      </c>
      <c r="P219" s="304">
        <f t="shared" si="59"/>
        <v>0</v>
      </c>
      <c r="Q219" s="304">
        <f t="shared" si="59"/>
        <v>0</v>
      </c>
      <c r="R219" s="304">
        <f t="shared" si="59"/>
        <v>0</v>
      </c>
      <c r="S219" s="304">
        <f t="shared" si="59"/>
        <v>0</v>
      </c>
      <c r="T219" s="304">
        <f t="shared" si="59"/>
        <v>0</v>
      </c>
      <c r="U219" s="304">
        <f t="shared" si="59"/>
        <v>0</v>
      </c>
      <c r="V219" s="304">
        <f t="shared" si="59"/>
        <v>0</v>
      </c>
      <c r="W219" s="304">
        <f t="shared" si="59"/>
        <v>0</v>
      </c>
      <c r="DA219" s="72"/>
    </row>
    <row r="220" spans="1:105" ht="12" customHeight="1" x14ac:dyDescent="0.25">
      <c r="A220" s="100" t="s">
        <v>106</v>
      </c>
      <c r="B220" s="312">
        <f t="shared" ref="B220:W220" si="60">IF(B$158=0,0,B$158/B$115)</f>
        <v>0.25801943151618484</v>
      </c>
      <c r="C220" s="312">
        <f t="shared" si="60"/>
        <v>0.25397306453590807</v>
      </c>
      <c r="D220" s="312">
        <f t="shared" si="60"/>
        <v>0.25840853603432734</v>
      </c>
      <c r="E220" s="312">
        <f t="shared" si="60"/>
        <v>0.27172100716716957</v>
      </c>
      <c r="F220" s="312">
        <f t="shared" si="60"/>
        <v>0.2700474262174799</v>
      </c>
      <c r="G220" s="312">
        <f t="shared" si="60"/>
        <v>0.27310603879991113</v>
      </c>
      <c r="H220" s="312">
        <f t="shared" si="60"/>
        <v>0.28561987186011412</v>
      </c>
      <c r="I220" s="312">
        <f t="shared" si="60"/>
        <v>0.29483516827666012</v>
      </c>
      <c r="J220" s="312">
        <f t="shared" si="60"/>
        <v>0.30237385769730846</v>
      </c>
      <c r="K220" s="312">
        <f t="shared" si="60"/>
        <v>0.24749381889359354</v>
      </c>
      <c r="L220" s="312">
        <f t="shared" si="60"/>
        <v>0.26054836306459622</v>
      </c>
      <c r="M220" s="312">
        <f t="shared" si="60"/>
        <v>0.27186164139553537</v>
      </c>
      <c r="N220" s="312">
        <f t="shared" si="60"/>
        <v>0.2938259687408884</v>
      </c>
      <c r="O220" s="312">
        <f t="shared" si="60"/>
        <v>0.28749916770767253</v>
      </c>
      <c r="P220" s="312">
        <f t="shared" si="60"/>
        <v>0.29226244722377254</v>
      </c>
      <c r="Q220" s="312">
        <f t="shared" si="60"/>
        <v>0.27393041650130667</v>
      </c>
      <c r="R220" s="312">
        <f t="shared" si="60"/>
        <v>0.25457538413749237</v>
      </c>
      <c r="S220" s="312">
        <f t="shared" si="60"/>
        <v>0.27041511736078244</v>
      </c>
      <c r="T220" s="312">
        <f t="shared" si="60"/>
        <v>0.2625136766184375</v>
      </c>
      <c r="U220" s="312">
        <f t="shared" si="60"/>
        <v>0.25363215194335659</v>
      </c>
      <c r="V220" s="312">
        <f t="shared" si="60"/>
        <v>0.25958219212054351</v>
      </c>
      <c r="W220" s="312">
        <f t="shared" si="60"/>
        <v>0.24169195032451551</v>
      </c>
      <c r="DA220" s="127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432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274">
        <f>IF(B$5=0,0,B$5/NFM_fec!B$5)</f>
        <v>2.3104088934356395</v>
      </c>
      <c r="C224" s="274">
        <f>IF(C$5=0,0,C$5/NFM_fec!C$5)</f>
        <v>2.3059892065951644</v>
      </c>
      <c r="D224" s="274">
        <f>IF(D$5=0,0,D$5/NFM_fec!D$5)</f>
        <v>2.2388926631607116</v>
      </c>
      <c r="E224" s="274">
        <f>IF(E$5=0,0,E$5/NFM_fec!E$5)</f>
        <v>2.2301449632051757</v>
      </c>
      <c r="F224" s="274">
        <f>IF(F$5=0,0,F$5/NFM_fec!F$5)</f>
        <v>2.167465578814352</v>
      </c>
      <c r="G224" s="274">
        <f>IF(G$5=0,0,G$5/NFM_fec!G$5)</f>
        <v>2.1939489134694319</v>
      </c>
      <c r="H224" s="274">
        <f>IF(H$5=0,0,H$5/NFM_fec!H$5)</f>
        <v>2.2218279968848695</v>
      </c>
      <c r="I224" s="274">
        <f>IF(I$5=0,0,I$5/NFM_fec!I$5)</f>
        <v>2.0973061466381102</v>
      </c>
      <c r="J224" s="274">
        <f>IF(J$5=0,0,J$5/NFM_fec!J$5)</f>
        <v>2.0819253604881252</v>
      </c>
      <c r="K224" s="274">
        <f>IF(K$5=0,0,K$5/NFM_fec!K$5)</f>
        <v>2.0339867286460063</v>
      </c>
      <c r="L224" s="274">
        <f>IF(L$5=0,0,L$5/NFM_fec!L$5)</f>
        <v>2.0326387557604666</v>
      </c>
      <c r="M224" s="274">
        <f>IF(M$5=0,0,M$5/NFM_fec!M$5)</f>
        <v>1.9893313593669606</v>
      </c>
      <c r="N224" s="274">
        <f>IF(N$5=0,0,N$5/NFM_fec!N$5)</f>
        <v>1.8539726208428697</v>
      </c>
      <c r="O224" s="274">
        <f>IF(O$5=0,0,O$5/NFM_fec!O$5)</f>
        <v>1.8776075694905117</v>
      </c>
      <c r="P224" s="274">
        <f>IF(P$5=0,0,P$5/NFM_fec!P$5)</f>
        <v>1.837026307106042</v>
      </c>
      <c r="Q224" s="274">
        <f>IF(Q$5=0,0,Q$5/NFM_fec!Q$5)</f>
        <v>1.8493327636121841</v>
      </c>
      <c r="R224" s="274">
        <f>IF(R$5=0,0,R$5/NFM_fec!R$5)</f>
        <v>1.8884980866528911</v>
      </c>
      <c r="S224" s="274">
        <f>IF(S$5=0,0,S$5/NFM_fec!S$5)</f>
        <v>1.7478636402943175</v>
      </c>
      <c r="T224" s="274">
        <f>IF(T$5=0,0,T$5/NFM_fec!T$5)</f>
        <v>1.785984229726217</v>
      </c>
      <c r="U224" s="274">
        <f>IF(U$5=0,0,U$5/NFM_fec!U$5)</f>
        <v>1.8188267830018394</v>
      </c>
      <c r="V224" s="274">
        <f>IF(V$5=0,0,V$5/NFM_fec!V$5)</f>
        <v>1.8684113956879855</v>
      </c>
      <c r="W224" s="274">
        <f>IF(W$5=0,0,W$5/NFM_fec!W$5)</f>
        <v>1.88801320234196</v>
      </c>
      <c r="DA224" s="111"/>
    </row>
    <row r="225" spans="1:105" ht="12" customHeight="1" x14ac:dyDescent="0.25">
      <c r="A225" s="55" t="s">
        <v>92</v>
      </c>
      <c r="B225" s="275">
        <f>IF(B$6=0,0,B$6/NFM_fec!B$6)</f>
        <v>0</v>
      </c>
      <c r="C225" s="275">
        <f>IF(C$6=0,0,C$6/NFM_fec!C$6)</f>
        <v>0</v>
      </c>
      <c r="D225" s="275">
        <f>IF(D$6=0,0,D$6/NFM_fec!D$6)</f>
        <v>0</v>
      </c>
      <c r="E225" s="275">
        <f>IF(E$6=0,0,E$6/NFM_fec!E$6)</f>
        <v>0</v>
      </c>
      <c r="F225" s="275">
        <f>IF(F$6=0,0,F$6/NFM_fec!F$6)</f>
        <v>0</v>
      </c>
      <c r="G225" s="275">
        <f>IF(G$6=0,0,G$6/NFM_fec!G$6)</f>
        <v>0</v>
      </c>
      <c r="H225" s="275">
        <f>IF(H$6=0,0,H$6/NFM_fec!H$6)</f>
        <v>0</v>
      </c>
      <c r="I225" s="275">
        <f>IF(I$6=0,0,I$6/NFM_fec!I$6)</f>
        <v>0</v>
      </c>
      <c r="J225" s="275">
        <f>IF(J$6=0,0,J$6/NFM_fec!J$6)</f>
        <v>0</v>
      </c>
      <c r="K225" s="275">
        <f>IF(K$6=0,0,K$6/NFM_fec!K$6)</f>
        <v>0</v>
      </c>
      <c r="L225" s="275">
        <f>IF(L$6=0,0,L$6/NFM_fec!L$6)</f>
        <v>0</v>
      </c>
      <c r="M225" s="275">
        <f>IF(M$6=0,0,M$6/NFM_fec!M$6)</f>
        <v>0</v>
      </c>
      <c r="N225" s="275">
        <f>IF(N$6=0,0,N$6/NFM_fec!N$6)</f>
        <v>0</v>
      </c>
      <c r="O225" s="275">
        <f>IF(O$6=0,0,O$6/NFM_fec!O$6)</f>
        <v>0</v>
      </c>
      <c r="P225" s="275">
        <f>IF(P$6=0,0,P$6/NFM_fec!P$6)</f>
        <v>0</v>
      </c>
      <c r="Q225" s="275">
        <f>IF(Q$6=0,0,Q$6/NFM_fec!Q$6)</f>
        <v>0</v>
      </c>
      <c r="R225" s="275">
        <f>IF(R$6=0,0,R$6/NFM_fec!R$6)</f>
        <v>0</v>
      </c>
      <c r="S225" s="275">
        <f>IF(S$6=0,0,S$6/NFM_fec!S$6)</f>
        <v>0</v>
      </c>
      <c r="T225" s="275">
        <f>IF(T$6=0,0,T$6/NFM_fec!T$6)</f>
        <v>0</v>
      </c>
      <c r="U225" s="275">
        <f>IF(U$6=0,0,U$6/NFM_fec!U$6)</f>
        <v>0</v>
      </c>
      <c r="V225" s="275">
        <f>IF(V$6=0,0,V$6/NFM_fec!V$6)</f>
        <v>0</v>
      </c>
      <c r="W225" s="275">
        <f>IF(W$6=0,0,W$6/NFM_fec!W$6)</f>
        <v>0</v>
      </c>
      <c r="DA225" s="76"/>
    </row>
    <row r="226" spans="1:105" ht="12" customHeight="1" x14ac:dyDescent="0.25">
      <c r="A226" s="202" t="s">
        <v>93</v>
      </c>
      <c r="B226" s="276">
        <f>IF(B$7=0,0,B$7/NFM_fec!B$7)</f>
        <v>0</v>
      </c>
      <c r="C226" s="276">
        <f>IF(C$7=0,0,C$7/NFM_fec!C$7)</f>
        <v>0</v>
      </c>
      <c r="D226" s="276">
        <f>IF(D$7=0,0,D$7/NFM_fec!D$7)</f>
        <v>0</v>
      </c>
      <c r="E226" s="276">
        <f>IF(E$7=0,0,E$7/NFM_fec!E$7)</f>
        <v>0</v>
      </c>
      <c r="F226" s="276">
        <f>IF(F$7=0,0,F$7/NFM_fec!F$7)</f>
        <v>0</v>
      </c>
      <c r="G226" s="276">
        <f>IF(G$7=0,0,G$7/NFM_fec!G$7)</f>
        <v>0</v>
      </c>
      <c r="H226" s="276">
        <f>IF(H$7=0,0,H$7/NFM_fec!H$7)</f>
        <v>0</v>
      </c>
      <c r="I226" s="276">
        <f>IF(I$7=0,0,I$7/NFM_fec!I$7)</f>
        <v>0</v>
      </c>
      <c r="J226" s="276">
        <f>IF(J$7=0,0,J$7/NFM_fec!J$7)</f>
        <v>0</v>
      </c>
      <c r="K226" s="276">
        <f>IF(K$7=0,0,K$7/NFM_fec!K$7)</f>
        <v>0</v>
      </c>
      <c r="L226" s="276">
        <f>IF(L$7=0,0,L$7/NFM_fec!L$7)</f>
        <v>0</v>
      </c>
      <c r="M226" s="276">
        <f>IF(M$7=0,0,M$7/NFM_fec!M$7)</f>
        <v>0</v>
      </c>
      <c r="N226" s="276">
        <f>IF(N$7=0,0,N$7/NFM_fec!N$7)</f>
        <v>0</v>
      </c>
      <c r="O226" s="276">
        <f>IF(O$7=0,0,O$7/NFM_fec!O$7)</f>
        <v>0</v>
      </c>
      <c r="P226" s="276">
        <f>IF(P$7=0,0,P$7/NFM_fec!P$7)</f>
        <v>0</v>
      </c>
      <c r="Q226" s="276">
        <f>IF(Q$7=0,0,Q$7/NFM_fec!Q$7)</f>
        <v>0</v>
      </c>
      <c r="R226" s="276">
        <f>IF(R$7=0,0,R$7/NFM_fec!R$7)</f>
        <v>0</v>
      </c>
      <c r="S226" s="276">
        <f>IF(S$7=0,0,S$7/NFM_fec!S$7)</f>
        <v>0</v>
      </c>
      <c r="T226" s="276">
        <f>IF(T$7=0,0,T$7/NFM_fec!T$7)</f>
        <v>0</v>
      </c>
      <c r="U226" s="276">
        <f>IF(U$7=0,0,U$7/NFM_fec!U$7)</f>
        <v>0</v>
      </c>
      <c r="V226" s="276">
        <f>IF(V$7=0,0,V$7/NFM_fec!V$7)</f>
        <v>0</v>
      </c>
      <c r="W226" s="276">
        <f>IF(W$7=0,0,W$7/NFM_fec!W$7)</f>
        <v>0</v>
      </c>
      <c r="DA226" s="77"/>
    </row>
    <row r="227" spans="1:105" ht="12" customHeight="1" x14ac:dyDescent="0.25">
      <c r="A227" s="202" t="s">
        <v>94</v>
      </c>
      <c r="B227" s="276">
        <f>IF(B$8=0,0,B$8/NFM_fec!B$8)</f>
        <v>0</v>
      </c>
      <c r="C227" s="276">
        <f>IF(C$8=0,0,C$8/NFM_fec!C$8)</f>
        <v>0</v>
      </c>
      <c r="D227" s="276">
        <f>IF(D$8=0,0,D$8/NFM_fec!D$8)</f>
        <v>0</v>
      </c>
      <c r="E227" s="276">
        <f>IF(E$8=0,0,E$8/NFM_fec!E$8)</f>
        <v>0</v>
      </c>
      <c r="F227" s="276">
        <f>IF(F$8=0,0,F$8/NFM_fec!F$8)</f>
        <v>0</v>
      </c>
      <c r="G227" s="276">
        <f>IF(G$8=0,0,G$8/NFM_fec!G$8)</f>
        <v>0</v>
      </c>
      <c r="H227" s="276">
        <f>IF(H$8=0,0,H$8/NFM_fec!H$8)</f>
        <v>0</v>
      </c>
      <c r="I227" s="276">
        <f>IF(I$8=0,0,I$8/NFM_fec!I$8)</f>
        <v>0</v>
      </c>
      <c r="J227" s="276">
        <f>IF(J$8=0,0,J$8/NFM_fec!J$8)</f>
        <v>0</v>
      </c>
      <c r="K227" s="276">
        <f>IF(K$8=0,0,K$8/NFM_fec!K$8)</f>
        <v>0</v>
      </c>
      <c r="L227" s="276">
        <f>IF(L$8=0,0,L$8/NFM_fec!L$8)</f>
        <v>0</v>
      </c>
      <c r="M227" s="276">
        <f>IF(M$8=0,0,M$8/NFM_fec!M$8)</f>
        <v>0</v>
      </c>
      <c r="N227" s="276">
        <f>IF(N$8=0,0,N$8/NFM_fec!N$8)</f>
        <v>0</v>
      </c>
      <c r="O227" s="276">
        <f>IF(O$8=0,0,O$8/NFM_fec!O$8)</f>
        <v>0</v>
      </c>
      <c r="P227" s="276">
        <f>IF(P$8=0,0,P$8/NFM_fec!P$8)</f>
        <v>0</v>
      </c>
      <c r="Q227" s="276">
        <f>IF(Q$8=0,0,Q$8/NFM_fec!Q$8)</f>
        <v>0</v>
      </c>
      <c r="R227" s="276">
        <f>IF(R$8=0,0,R$8/NFM_fec!R$8)</f>
        <v>0</v>
      </c>
      <c r="S227" s="276">
        <f>IF(S$8=0,0,S$8/NFM_fec!S$8)</f>
        <v>0</v>
      </c>
      <c r="T227" s="276">
        <f>IF(T$8=0,0,T$8/NFM_fec!T$8)</f>
        <v>0</v>
      </c>
      <c r="U227" s="276">
        <f>IF(U$8=0,0,U$8/NFM_fec!U$8)</f>
        <v>0</v>
      </c>
      <c r="V227" s="276">
        <f>IF(V$8=0,0,V$8/NFM_fec!V$8)</f>
        <v>0</v>
      </c>
      <c r="W227" s="276">
        <f>IF(W$8=0,0,W$8/NFM_fec!W$8)</f>
        <v>0</v>
      </c>
      <c r="DA227" s="77"/>
    </row>
    <row r="228" spans="1:105" ht="12" customHeight="1" x14ac:dyDescent="0.25">
      <c r="A228" s="202" t="s">
        <v>95</v>
      </c>
      <c r="B228" s="276">
        <f>IF(B$9=0,0,B$9/NFM_fec!B$9)</f>
        <v>0</v>
      </c>
      <c r="C228" s="276">
        <f>IF(C$9=0,0,C$9/NFM_fec!C$9)</f>
        <v>0</v>
      </c>
      <c r="D228" s="276">
        <f>IF(D$9=0,0,D$9/NFM_fec!D$9)</f>
        <v>0</v>
      </c>
      <c r="E228" s="276">
        <f>IF(E$9=0,0,E$9/NFM_fec!E$9)</f>
        <v>0</v>
      </c>
      <c r="F228" s="276">
        <f>IF(F$9=0,0,F$9/NFM_fec!F$9)</f>
        <v>0</v>
      </c>
      <c r="G228" s="276">
        <f>IF(G$9=0,0,G$9/NFM_fec!G$9)</f>
        <v>0</v>
      </c>
      <c r="H228" s="276">
        <f>IF(H$9=0,0,H$9/NFM_fec!H$9)</f>
        <v>0</v>
      </c>
      <c r="I228" s="276">
        <f>IF(I$9=0,0,I$9/NFM_fec!I$9)</f>
        <v>0</v>
      </c>
      <c r="J228" s="276">
        <f>IF(J$9=0,0,J$9/NFM_fec!J$9)</f>
        <v>0</v>
      </c>
      <c r="K228" s="276">
        <f>IF(K$9=0,0,K$9/NFM_fec!K$9)</f>
        <v>0</v>
      </c>
      <c r="L228" s="276">
        <f>IF(L$9=0,0,L$9/NFM_fec!L$9)</f>
        <v>0</v>
      </c>
      <c r="M228" s="276">
        <f>IF(M$9=0,0,M$9/NFM_fec!M$9)</f>
        <v>0</v>
      </c>
      <c r="N228" s="276">
        <f>IF(N$9=0,0,N$9/NFM_fec!N$9)</f>
        <v>0</v>
      </c>
      <c r="O228" s="276">
        <f>IF(O$9=0,0,O$9/NFM_fec!O$9)</f>
        <v>0</v>
      </c>
      <c r="P228" s="276">
        <f>IF(P$9=0,0,P$9/NFM_fec!P$9)</f>
        <v>0</v>
      </c>
      <c r="Q228" s="276">
        <f>IF(Q$9=0,0,Q$9/NFM_fec!Q$9)</f>
        <v>0</v>
      </c>
      <c r="R228" s="276">
        <f>IF(R$9=0,0,R$9/NFM_fec!R$9)</f>
        <v>0</v>
      </c>
      <c r="S228" s="276">
        <f>IF(S$9=0,0,S$9/NFM_fec!S$9)</f>
        <v>0</v>
      </c>
      <c r="T228" s="276">
        <f>IF(T$9=0,0,T$9/NFM_fec!T$9)</f>
        <v>0</v>
      </c>
      <c r="U228" s="276">
        <f>IF(U$9=0,0,U$9/NFM_fec!U$9)</f>
        <v>0</v>
      </c>
      <c r="V228" s="276">
        <f>IF(V$9=0,0,V$9/NFM_fec!V$9)</f>
        <v>0</v>
      </c>
      <c r="W228" s="276">
        <f>IF(W$9=0,0,W$9/NFM_fec!W$9)</f>
        <v>0</v>
      </c>
      <c r="DA228" s="77"/>
    </row>
    <row r="229" spans="1:105" ht="12" customHeight="1" x14ac:dyDescent="0.25">
      <c r="A229" s="56" t="s">
        <v>96</v>
      </c>
      <c r="B229" s="277">
        <f>IF(B$10=0,0,B$10/NFM_fec!B$10)</f>
        <v>0.798322585431543</v>
      </c>
      <c r="C229" s="277">
        <f>IF(C$10=0,0,C$10/NFM_fec!C$10)</f>
        <v>0.81095665255864302</v>
      </c>
      <c r="D229" s="277">
        <f>IF(D$10=0,0,D$10/NFM_fec!D$10)</f>
        <v>0.86445521318042473</v>
      </c>
      <c r="E229" s="277">
        <f>IF(E$10=0,0,E$10/NFM_fec!E$10)</f>
        <v>0.85824278046376312</v>
      </c>
      <c r="F229" s="277">
        <f>IF(F$10=0,0,F$10/NFM_fec!F$10)</f>
        <v>0.82837437599445773</v>
      </c>
      <c r="G229" s="277">
        <f>IF(G$10=0,0,G$10/NFM_fec!G$10)</f>
        <v>0.74744595374761913</v>
      </c>
      <c r="H229" s="277">
        <f>IF(H$10=0,0,H$10/NFM_fec!H$10)</f>
        <v>1.1705818541724016</v>
      </c>
      <c r="I229" s="277">
        <f>IF(I$10=0,0,I$10/NFM_fec!I$10)</f>
        <v>0.97457284072760741</v>
      </c>
      <c r="J229" s="277">
        <f>IF(J$10=0,0,J$10/NFM_fec!J$10)</f>
        <v>0.98540807052198875</v>
      </c>
      <c r="K229" s="277">
        <f>IF(K$10=0,0,K$10/NFM_fec!K$10)</f>
        <v>0.99134820171319971</v>
      </c>
      <c r="L229" s="277">
        <f>IF(L$10=0,0,L$10/NFM_fec!L$10)</f>
        <v>1.0404770850265881</v>
      </c>
      <c r="M229" s="277">
        <f>IF(M$10=0,0,M$10/NFM_fec!M$10)</f>
        <v>1.0169780611445465</v>
      </c>
      <c r="N229" s="277">
        <f>IF(N$10=0,0,N$10/NFM_fec!N$10)</f>
        <v>0.9008398050213472</v>
      </c>
      <c r="O229" s="277">
        <f>IF(O$10=0,0,O$10/NFM_fec!O$10)</f>
        <v>1.0030137094189462</v>
      </c>
      <c r="P229" s="277">
        <f>IF(P$10=0,0,P$10/NFM_fec!P$10)</f>
        <v>0.65497583416206184</v>
      </c>
      <c r="Q229" s="277">
        <f>IF(Q$10=0,0,Q$10/NFM_fec!Q$10)</f>
        <v>0.59160150427494917</v>
      </c>
      <c r="R229" s="277">
        <f>IF(R$10=0,0,R$10/NFM_fec!R$10)</f>
        <v>0.60349945997931276</v>
      </c>
      <c r="S229" s="277">
        <f>IF(S$10=0,0,S$10/NFM_fec!S$10)</f>
        <v>0.53626933010864619</v>
      </c>
      <c r="T229" s="277">
        <f>IF(T$10=0,0,T$10/NFM_fec!T$10)</f>
        <v>0.55307424141666128</v>
      </c>
      <c r="U229" s="277">
        <f>IF(U$10=0,0,U$10/NFM_fec!U$10)</f>
        <v>0.52618365823795488</v>
      </c>
      <c r="V229" s="277">
        <f>IF(V$10=0,0,V$10/NFM_fec!V$10)</f>
        <v>0.51843525864719486</v>
      </c>
      <c r="W229" s="277">
        <f>IF(W$10=0,0,W$10/NFM_fec!W$10)</f>
        <v>0.52789115876472115</v>
      </c>
      <c r="DA229" s="78"/>
    </row>
    <row r="230" spans="1:105" ht="12" customHeight="1" x14ac:dyDescent="0.25">
      <c r="A230" s="203" t="s">
        <v>487</v>
      </c>
      <c r="B230" s="278">
        <f>IF(B$16=0,0,B$16/NFM_fec!B$16)</f>
        <v>2.8566378934500039</v>
      </c>
      <c r="C230" s="278">
        <f>IF(C$16=0,0,C$16/NFM_fec!C$16)</f>
        <v>2.8030469599840213</v>
      </c>
      <c r="D230" s="278">
        <f>IF(D$16=0,0,D$16/NFM_fec!D$16)</f>
        <v>2.777950561011314</v>
      </c>
      <c r="E230" s="278">
        <f>IF(E$16=0,0,E$16/NFM_fec!E$16)</f>
        <v>2.7984162991431458</v>
      </c>
      <c r="F230" s="278">
        <f>IF(F$16=0,0,F$16/NFM_fec!F$16)</f>
        <v>2.7528223997106447</v>
      </c>
      <c r="G230" s="278">
        <f>IF(G$16=0,0,G$16/NFM_fec!G$16)</f>
        <v>2.8208511374498881</v>
      </c>
      <c r="H230" s="278">
        <f>IF(H$16=0,0,H$16/NFM_fec!H$16)</f>
        <v>2.7831215767214088</v>
      </c>
      <c r="I230" s="278">
        <f>IF(I$16=0,0,I$16/NFM_fec!I$16)</f>
        <v>2.7537666968295409</v>
      </c>
      <c r="J230" s="278">
        <f>IF(J$16=0,0,J$16/NFM_fec!J$16)</f>
        <v>2.7532178397144662</v>
      </c>
      <c r="K230" s="278">
        <f>IF(K$16=0,0,K$16/NFM_fec!K$16)</f>
        <v>2.6944279659607302</v>
      </c>
      <c r="L230" s="278">
        <f>IF(L$16=0,0,L$16/NFM_fec!L$16)</f>
        <v>2.6343464208286553</v>
      </c>
      <c r="M230" s="278">
        <f>IF(M$16=0,0,M$16/NFM_fec!M$16)</f>
        <v>2.6547764139307848</v>
      </c>
      <c r="N230" s="278">
        <f>IF(N$16=0,0,N$16/NFM_fec!N$16)</f>
        <v>2.6360901183960719</v>
      </c>
      <c r="O230" s="278">
        <f>IF(O$16=0,0,O$16/NFM_fec!O$16)</f>
        <v>2.6011189544258997</v>
      </c>
      <c r="P230" s="278">
        <f>IF(P$16=0,0,P$16/NFM_fec!P$16)</f>
        <v>2.6234439130197096</v>
      </c>
      <c r="Q230" s="278">
        <f>IF(Q$16=0,0,Q$16/NFM_fec!Q$16)</f>
        <v>2.6350678026116494</v>
      </c>
      <c r="R230" s="278">
        <f>IF(R$16=0,0,R$16/NFM_fec!R$16)</f>
        <v>2.6117691460779957</v>
      </c>
      <c r="S230" s="278">
        <f>IF(S$16=0,0,S$16/NFM_fec!S$16)</f>
        <v>2.481838901853656</v>
      </c>
      <c r="T230" s="278">
        <f>IF(T$16=0,0,T$16/NFM_fec!T$16)</f>
        <v>2.4470796186081523</v>
      </c>
      <c r="U230" s="278">
        <f>IF(U$16=0,0,U$16/NFM_fec!U$16)</f>
        <v>2.421478390008962</v>
      </c>
      <c r="V230" s="278">
        <f>IF(V$16=0,0,V$16/NFM_fec!V$16)</f>
        <v>2.448363410375741</v>
      </c>
      <c r="W230" s="278">
        <f>IF(W$16=0,0,W$16/NFM_fec!W$16)</f>
        <v>2.434489611389214</v>
      </c>
      <c r="DA230" s="79"/>
    </row>
    <row r="231" spans="1:105" ht="12" customHeight="1" x14ac:dyDescent="0.25">
      <c r="A231" s="41" t="s">
        <v>499</v>
      </c>
      <c r="B231" s="279">
        <f>IF(B$27=0,0,B$27/NFM_fec!B$27)</f>
        <v>1.6625413179026176</v>
      </c>
      <c r="C231" s="279">
        <f>IF(C$27=0,0,C$27/NFM_fec!C$27)</f>
        <v>1.7078557661118521</v>
      </c>
      <c r="D231" s="279">
        <f>IF(D$27=0,0,D$27/NFM_fec!D$27)</f>
        <v>1.5949242216958786</v>
      </c>
      <c r="E231" s="279">
        <f>IF(E$27=0,0,E$27/NFM_fec!E$27)</f>
        <v>1.5385186072709414</v>
      </c>
      <c r="F231" s="279">
        <f>IF(F$27=0,0,F$27/NFM_fec!F$27)</f>
        <v>1.4587663358065965</v>
      </c>
      <c r="G231" s="279">
        <f>IF(G$27=0,0,G$27/NFM_fec!G$27)</f>
        <v>1.4056120322698669</v>
      </c>
      <c r="H231" s="279">
        <f>IF(H$27=0,0,H$27/NFM_fec!H$27)</f>
        <v>1.5552191798738799</v>
      </c>
      <c r="I231" s="279">
        <f>IF(I$27=0,0,I$27/NFM_fec!I$27)</f>
        <v>1.325541615968781</v>
      </c>
      <c r="J231" s="279">
        <f>IF(J$27=0,0,J$27/NFM_fec!J$27)</f>
        <v>1.2981311298195504</v>
      </c>
      <c r="K231" s="279">
        <f>IF(K$27=0,0,K$27/NFM_fec!K$27)</f>
        <v>1.2609157833617692</v>
      </c>
      <c r="L231" s="279">
        <f>IF(L$27=0,0,L$27/NFM_fec!L$27)</f>
        <v>1.309746024545378</v>
      </c>
      <c r="M231" s="279">
        <f>IF(M$27=0,0,M$27/NFM_fec!M$27)</f>
        <v>1.1936557645914225</v>
      </c>
      <c r="N231" s="279">
        <f>IF(N$27=0,0,N$27/NFM_fec!N$27)</f>
        <v>0.9874294615677186</v>
      </c>
      <c r="O231" s="279">
        <f>IF(O$27=0,0,O$27/NFM_fec!O$27)</f>
        <v>1.0882032931617491</v>
      </c>
      <c r="P231" s="279">
        <f>IF(P$27=0,0,P$27/NFM_fec!P$27)</f>
        <v>1.0113166538617193</v>
      </c>
      <c r="Q231" s="279">
        <f>IF(Q$27=0,0,Q$27/NFM_fec!Q$27)</f>
        <v>0.99098647444300414</v>
      </c>
      <c r="R231" s="279">
        <f>IF(R$27=0,0,R$27/NFM_fec!R$27)</f>
        <v>1.0637616294010366</v>
      </c>
      <c r="S231" s="279">
        <f>IF(S$27=0,0,S$27/NFM_fec!S$27)</f>
        <v>0.95465976876264647</v>
      </c>
      <c r="T231" s="279">
        <f>IF(T$27=0,0,T$27/NFM_fec!T$27)</f>
        <v>1.0615894573237064</v>
      </c>
      <c r="U231" s="279">
        <f>IF(U$27=0,0,U$27/NFM_fec!U$27)</f>
        <v>1.1524082811170731</v>
      </c>
      <c r="V231" s="279">
        <f>IF(V$27=0,0,V$27/NFM_fec!V$27)</f>
        <v>1.2053807996508716</v>
      </c>
      <c r="W231" s="279">
        <f>IF(W$27=0,0,W$27/NFM_fec!W$27)</f>
        <v>1.2713077881563244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0"/>
    </row>
    <row r="233" spans="1:105" ht="12" customHeight="1" x14ac:dyDescent="0.25">
      <c r="A233" s="35" t="s">
        <v>937</v>
      </c>
      <c r="B233" s="274">
        <f>IF(B$34=0,0,(B$34-B$70)/NFM_fec!B$34)</f>
        <v>0.25731648103842114</v>
      </c>
      <c r="C233" s="274">
        <f>IF(C$34=0,0,(C$34-C$70)/NFM_fec!C$34)</f>
        <v>0.22690698603767948</v>
      </c>
      <c r="D233" s="274">
        <f>IF(D$34=0,0,(D$34-D$70)/NFM_fec!D$34)</f>
        <v>0.22478673321216797</v>
      </c>
      <c r="E233" s="274">
        <f>IF(E$34=0,0,(E$34-E$70)/NFM_fec!E$34)</f>
        <v>0.21863893842316834</v>
      </c>
      <c r="F233" s="274">
        <f>IF(F$34=0,0,(F$34-F$70)/NFM_fec!F$34)</f>
        <v>0.2012031008138995</v>
      </c>
      <c r="G233" s="274">
        <f>IF(G$34=0,0,(G$34-G$70)/NFM_fec!G$34)</f>
        <v>0.20333980760163622</v>
      </c>
      <c r="H233" s="274">
        <f>IF(H$34=0,0,(H$34-H$70)/NFM_fec!H$34)</f>
        <v>0.19880538799571995</v>
      </c>
      <c r="I233" s="274">
        <f>IF(I$34=0,0,(I$34-I$70)/NFM_fec!I$34)</f>
        <v>0.239300762746471</v>
      </c>
      <c r="J233" s="274">
        <f>IF(J$34=0,0,(J$34-J$70)/NFM_fec!J$34)</f>
        <v>0.25531627480570596</v>
      </c>
      <c r="K233" s="274">
        <f>IF(K$34=0,0,(K$34-K$70)/NFM_fec!K$34)</f>
        <v>0.27015735963728205</v>
      </c>
      <c r="L233" s="274">
        <f>IF(L$34=0,0,(L$34-L$70)/NFM_fec!L$34)</f>
        <v>0.19699203477148861</v>
      </c>
      <c r="M233" s="274">
        <f>IF(M$34=0,0,(M$34-M$70)/NFM_fec!M$34)</f>
        <v>0.20917937292201888</v>
      </c>
      <c r="N233" s="274">
        <f>IF(N$34=0,0,(N$34-N$70)/NFM_fec!N$34)</f>
        <v>0.20411484043679223</v>
      </c>
      <c r="O233" s="274">
        <f>IF(O$34=0,0,(O$34-O$70)/NFM_fec!O$34)</f>
        <v>0.23743607278596229</v>
      </c>
      <c r="P233" s="274">
        <f>IF(P$34=0,0,(P$34-P$70)/NFM_fec!P$34)</f>
        <v>0.25589107129438626</v>
      </c>
      <c r="Q233" s="274">
        <f>IF(Q$34=0,0,(Q$34-Q$70)/NFM_fec!Q$34)</f>
        <v>0.25321785889995624</v>
      </c>
      <c r="R233" s="274">
        <f>IF(R$34=0,0,(R$34-R$70)/NFM_fec!R$34)</f>
        <v>0.23448776418012154</v>
      </c>
      <c r="S233" s="274">
        <f>IF(S$34=0,0,(S$34-S$70)/NFM_fec!S$34)</f>
        <v>0.17985307814295182</v>
      </c>
      <c r="T233" s="274">
        <f>IF(T$34=0,0,(T$34-T$70)/NFM_fec!T$34)</f>
        <v>0.20539237429664936</v>
      </c>
      <c r="U233" s="274">
        <f>IF(U$34=0,0,(U$34-U$70)/NFM_fec!U$34)</f>
        <v>0.21657239899207795</v>
      </c>
      <c r="V233" s="274">
        <f>IF(V$34=0,0,(V$34-V$70)/NFM_fec!V$34)</f>
        <v>0.2303638762707157</v>
      </c>
      <c r="W233" s="274">
        <f>IF(W$34=0,0,(W$34-W$70)/NFM_fec!W$34)</f>
        <v>0.25922519536979655</v>
      </c>
      <c r="DA233" s="111"/>
    </row>
    <row r="234" spans="1:105" ht="12" customHeight="1" x14ac:dyDescent="0.25">
      <c r="A234" s="55" t="s">
        <v>92</v>
      </c>
      <c r="B234" s="275">
        <f>IF(B$35=0,0,B$35/NFM_fec!B$35)</f>
        <v>0</v>
      </c>
      <c r="C234" s="275">
        <f>IF(C$35=0,0,C$35/NFM_fec!C$35)</f>
        <v>0</v>
      </c>
      <c r="D234" s="275">
        <f>IF(D$35=0,0,D$35/NFM_fec!D$35)</f>
        <v>0</v>
      </c>
      <c r="E234" s="275">
        <f>IF(E$35=0,0,E$35/NFM_fec!E$35)</f>
        <v>0</v>
      </c>
      <c r="F234" s="275">
        <f>IF(F$35=0,0,F$35/NFM_fec!F$35)</f>
        <v>0</v>
      </c>
      <c r="G234" s="275">
        <f>IF(G$35=0,0,G$35/NFM_fec!G$35)</f>
        <v>0</v>
      </c>
      <c r="H234" s="275">
        <f>IF(H$35=0,0,H$35/NFM_fec!H$35)</f>
        <v>0</v>
      </c>
      <c r="I234" s="275">
        <f>IF(I$35=0,0,I$35/NFM_fec!I$35)</f>
        <v>0</v>
      </c>
      <c r="J234" s="275">
        <f>IF(J$35=0,0,J$35/NFM_fec!J$35)</f>
        <v>0</v>
      </c>
      <c r="K234" s="275">
        <f>IF(K$35=0,0,K$35/NFM_fec!K$35)</f>
        <v>0</v>
      </c>
      <c r="L234" s="275">
        <f>IF(L$35=0,0,L$35/NFM_fec!L$35)</f>
        <v>0</v>
      </c>
      <c r="M234" s="275">
        <f>IF(M$35=0,0,M$35/NFM_fec!M$35)</f>
        <v>0</v>
      </c>
      <c r="N234" s="275">
        <f>IF(N$35=0,0,N$35/NFM_fec!N$35)</f>
        <v>0</v>
      </c>
      <c r="O234" s="275">
        <f>IF(O$35=0,0,O$35/NFM_fec!O$35)</f>
        <v>0</v>
      </c>
      <c r="P234" s="275">
        <f>IF(P$35=0,0,P$35/NFM_fec!P$35)</f>
        <v>0</v>
      </c>
      <c r="Q234" s="275">
        <f>IF(Q$35=0,0,Q$35/NFM_fec!Q$35)</f>
        <v>0</v>
      </c>
      <c r="R234" s="275">
        <f>IF(R$35=0,0,R$35/NFM_fec!R$35)</f>
        <v>0</v>
      </c>
      <c r="S234" s="275">
        <f>IF(S$35=0,0,S$35/NFM_fec!S$35)</f>
        <v>0</v>
      </c>
      <c r="T234" s="275">
        <f>IF(T$35=0,0,T$35/NFM_fec!T$35)</f>
        <v>0</v>
      </c>
      <c r="U234" s="275">
        <f>IF(U$35=0,0,U$35/NFM_fec!U$35)</f>
        <v>0</v>
      </c>
      <c r="V234" s="275">
        <f>IF(V$35=0,0,V$35/NFM_fec!V$35)</f>
        <v>0</v>
      </c>
      <c r="W234" s="275">
        <f>IF(W$35=0,0,W$35/NFM_fec!W$35)</f>
        <v>0</v>
      </c>
      <c r="DA234" s="76"/>
    </row>
    <row r="235" spans="1:105" ht="12" customHeight="1" x14ac:dyDescent="0.25">
      <c r="A235" s="202" t="s">
        <v>93</v>
      </c>
      <c r="B235" s="276">
        <f>IF(B$36=0,0,B$36/NFM_fec!B$36)</f>
        <v>0</v>
      </c>
      <c r="C235" s="276">
        <f>IF(C$36=0,0,C$36/NFM_fec!C$36)</f>
        <v>0</v>
      </c>
      <c r="D235" s="276">
        <f>IF(D$36=0,0,D$36/NFM_fec!D$36)</f>
        <v>0</v>
      </c>
      <c r="E235" s="276">
        <f>IF(E$36=0,0,E$36/NFM_fec!E$36)</f>
        <v>0</v>
      </c>
      <c r="F235" s="276">
        <f>IF(F$36=0,0,F$36/NFM_fec!F$36)</f>
        <v>0</v>
      </c>
      <c r="G235" s="276">
        <f>IF(G$36=0,0,G$36/NFM_fec!G$36)</f>
        <v>0</v>
      </c>
      <c r="H235" s="276">
        <f>IF(H$36=0,0,H$36/NFM_fec!H$36)</f>
        <v>0</v>
      </c>
      <c r="I235" s="276">
        <f>IF(I$36=0,0,I$36/NFM_fec!I$36)</f>
        <v>0</v>
      </c>
      <c r="J235" s="276">
        <f>IF(J$36=0,0,J$36/NFM_fec!J$36)</f>
        <v>0</v>
      </c>
      <c r="K235" s="276">
        <f>IF(K$36=0,0,K$36/NFM_fec!K$36)</f>
        <v>0</v>
      </c>
      <c r="L235" s="276">
        <f>IF(L$36=0,0,L$36/NFM_fec!L$36)</f>
        <v>0</v>
      </c>
      <c r="M235" s="276">
        <f>IF(M$36=0,0,M$36/NFM_fec!M$36)</f>
        <v>0</v>
      </c>
      <c r="N235" s="276">
        <f>IF(N$36=0,0,N$36/NFM_fec!N$36)</f>
        <v>0</v>
      </c>
      <c r="O235" s="276">
        <f>IF(O$36=0,0,O$36/NFM_fec!O$36)</f>
        <v>0</v>
      </c>
      <c r="P235" s="276">
        <f>IF(P$36=0,0,P$36/NFM_fec!P$36)</f>
        <v>0</v>
      </c>
      <c r="Q235" s="276">
        <f>IF(Q$36=0,0,Q$36/NFM_fec!Q$36)</f>
        <v>0</v>
      </c>
      <c r="R235" s="276">
        <f>IF(R$36=0,0,R$36/NFM_fec!R$36)</f>
        <v>0</v>
      </c>
      <c r="S235" s="276">
        <f>IF(S$36=0,0,S$36/NFM_fec!S$36)</f>
        <v>0</v>
      </c>
      <c r="T235" s="276">
        <f>IF(T$36=0,0,T$36/NFM_fec!T$36)</f>
        <v>0</v>
      </c>
      <c r="U235" s="276">
        <f>IF(U$36=0,0,U$36/NFM_fec!U$36)</f>
        <v>0</v>
      </c>
      <c r="V235" s="276">
        <f>IF(V$36=0,0,V$36/NFM_fec!V$36)</f>
        <v>0</v>
      </c>
      <c r="W235" s="276">
        <f>IF(W$36=0,0,W$36/NFM_fec!W$36)</f>
        <v>0</v>
      </c>
      <c r="DA235" s="77"/>
    </row>
    <row r="236" spans="1:105" ht="12" customHeight="1" x14ac:dyDescent="0.25">
      <c r="A236" s="202" t="s">
        <v>94</v>
      </c>
      <c r="B236" s="276">
        <f>IF(B$37=0,0,B$37/NFM_fec!B$37)</f>
        <v>0</v>
      </c>
      <c r="C236" s="276">
        <f>IF(C$37=0,0,C$37/NFM_fec!C$37)</f>
        <v>0</v>
      </c>
      <c r="D236" s="276">
        <f>IF(D$37=0,0,D$37/NFM_fec!D$37)</f>
        <v>0</v>
      </c>
      <c r="E236" s="276">
        <f>IF(E$37=0,0,E$37/NFM_fec!E$37)</f>
        <v>0</v>
      </c>
      <c r="F236" s="276">
        <f>IF(F$37=0,0,F$37/NFM_fec!F$37)</f>
        <v>0</v>
      </c>
      <c r="G236" s="276">
        <f>IF(G$37=0,0,G$37/NFM_fec!G$37)</f>
        <v>0</v>
      </c>
      <c r="H236" s="276">
        <f>IF(H$37=0,0,H$37/NFM_fec!H$37)</f>
        <v>0</v>
      </c>
      <c r="I236" s="276">
        <f>IF(I$37=0,0,I$37/NFM_fec!I$37)</f>
        <v>0</v>
      </c>
      <c r="J236" s="276">
        <f>IF(J$37=0,0,J$37/NFM_fec!J$37)</f>
        <v>0</v>
      </c>
      <c r="K236" s="276">
        <f>IF(K$37=0,0,K$37/NFM_fec!K$37)</f>
        <v>0</v>
      </c>
      <c r="L236" s="276">
        <f>IF(L$37=0,0,L$37/NFM_fec!L$37)</f>
        <v>0</v>
      </c>
      <c r="M236" s="276">
        <f>IF(M$37=0,0,M$37/NFM_fec!M$37)</f>
        <v>0</v>
      </c>
      <c r="N236" s="276">
        <f>IF(N$37=0,0,N$37/NFM_fec!N$37)</f>
        <v>0</v>
      </c>
      <c r="O236" s="276">
        <f>IF(O$37=0,0,O$37/NFM_fec!O$37)</f>
        <v>0</v>
      </c>
      <c r="P236" s="276">
        <f>IF(P$37=0,0,P$37/NFM_fec!P$37)</f>
        <v>0</v>
      </c>
      <c r="Q236" s="276">
        <f>IF(Q$37=0,0,Q$37/NFM_fec!Q$37)</f>
        <v>0</v>
      </c>
      <c r="R236" s="276">
        <f>IF(R$37=0,0,R$37/NFM_fec!R$37)</f>
        <v>0</v>
      </c>
      <c r="S236" s="276">
        <f>IF(S$37=0,0,S$37/NFM_fec!S$37)</f>
        <v>0</v>
      </c>
      <c r="T236" s="276">
        <f>IF(T$37=0,0,T$37/NFM_fec!T$37)</f>
        <v>0</v>
      </c>
      <c r="U236" s="276">
        <f>IF(U$37=0,0,U$37/NFM_fec!U$37)</f>
        <v>0</v>
      </c>
      <c r="V236" s="276">
        <f>IF(V$37=0,0,V$37/NFM_fec!V$37)</f>
        <v>0</v>
      </c>
      <c r="W236" s="276">
        <f>IF(W$37=0,0,W$37/NFM_fec!W$37)</f>
        <v>0</v>
      </c>
      <c r="DA236" s="77"/>
    </row>
    <row r="237" spans="1:105" ht="12" customHeight="1" x14ac:dyDescent="0.25">
      <c r="A237" s="202" t="s">
        <v>95</v>
      </c>
      <c r="B237" s="276">
        <f>IF(B$38=0,0,B$38/NFM_fec!B$38)</f>
        <v>0</v>
      </c>
      <c r="C237" s="276">
        <f>IF(C$38=0,0,C$38/NFM_fec!C$38)</f>
        <v>0</v>
      </c>
      <c r="D237" s="276">
        <f>IF(D$38=0,0,D$38/NFM_fec!D$38)</f>
        <v>0</v>
      </c>
      <c r="E237" s="276">
        <f>IF(E$38=0,0,E$38/NFM_fec!E$38)</f>
        <v>0</v>
      </c>
      <c r="F237" s="276">
        <f>IF(F$38=0,0,F$38/NFM_fec!F$38)</f>
        <v>0</v>
      </c>
      <c r="G237" s="276">
        <f>IF(G$38=0,0,G$38/NFM_fec!G$38)</f>
        <v>0</v>
      </c>
      <c r="H237" s="276">
        <f>IF(H$38=0,0,H$38/NFM_fec!H$38)</f>
        <v>0</v>
      </c>
      <c r="I237" s="276">
        <f>IF(I$38=0,0,I$38/NFM_fec!I$38)</f>
        <v>0</v>
      </c>
      <c r="J237" s="276">
        <f>IF(J$38=0,0,J$38/NFM_fec!J$38)</f>
        <v>0</v>
      </c>
      <c r="K237" s="276">
        <f>IF(K$38=0,0,K$38/NFM_fec!K$38)</f>
        <v>0</v>
      </c>
      <c r="L237" s="276">
        <f>IF(L$38=0,0,L$38/NFM_fec!L$38)</f>
        <v>0</v>
      </c>
      <c r="M237" s="276">
        <f>IF(M$38=0,0,M$38/NFM_fec!M$38)</f>
        <v>0</v>
      </c>
      <c r="N237" s="276">
        <f>IF(N$38=0,0,N$38/NFM_fec!N$38)</f>
        <v>0</v>
      </c>
      <c r="O237" s="276">
        <f>IF(O$38=0,0,O$38/NFM_fec!O$38)</f>
        <v>0</v>
      </c>
      <c r="P237" s="276">
        <f>IF(P$38=0,0,P$38/NFM_fec!P$38)</f>
        <v>0</v>
      </c>
      <c r="Q237" s="276">
        <f>IF(Q$38=0,0,Q$38/NFM_fec!Q$38)</f>
        <v>0</v>
      </c>
      <c r="R237" s="276">
        <f>IF(R$38=0,0,R$38/NFM_fec!R$38)</f>
        <v>0</v>
      </c>
      <c r="S237" s="276">
        <f>IF(S$38=0,0,S$38/NFM_fec!S$38)</f>
        <v>0</v>
      </c>
      <c r="T237" s="276">
        <f>IF(T$38=0,0,T$38/NFM_fec!T$38)</f>
        <v>0</v>
      </c>
      <c r="U237" s="276">
        <f>IF(U$38=0,0,U$38/NFM_fec!U$38)</f>
        <v>0</v>
      </c>
      <c r="V237" s="276">
        <f>IF(V$38=0,0,V$38/NFM_fec!V$38)</f>
        <v>0</v>
      </c>
      <c r="W237" s="276">
        <f>IF(W$38=0,0,W$38/NFM_fec!W$38)</f>
        <v>0</v>
      </c>
      <c r="DA237" s="77"/>
    </row>
    <row r="238" spans="1:105" ht="12" customHeight="1" x14ac:dyDescent="0.25">
      <c r="A238" s="56" t="s">
        <v>96</v>
      </c>
      <c r="B238" s="277">
        <f>IF(B$39=0,0,B$39/NFM_fec!B$39)</f>
        <v>1.0676885824392703</v>
      </c>
      <c r="C238" s="277">
        <f>IF(C$39=0,0,C$39/NFM_fec!C$39)</f>
        <v>0.99846006367408602</v>
      </c>
      <c r="D238" s="277">
        <f>IF(D$39=0,0,D$39/NFM_fec!D$39)</f>
        <v>0.96691563547658099</v>
      </c>
      <c r="E238" s="277">
        <f>IF(E$39=0,0,E$39/NFM_fec!E$39)</f>
        <v>0.93542891273607964</v>
      </c>
      <c r="F238" s="277">
        <f>IF(F$39=0,0,F$39/NFM_fec!F$39)</f>
        <v>0.88543750672806076</v>
      </c>
      <c r="G238" s="277">
        <f>IF(G$39=0,0,G$39/NFM_fec!G$39)</f>
        <v>0.89717530743461005</v>
      </c>
      <c r="H238" s="277">
        <f>IF(H$39=0,0,H$39/NFM_fec!H$39)</f>
        <v>0.87782267706112926</v>
      </c>
      <c r="I238" s="277">
        <f>IF(I$39=0,0,I$39/NFM_fec!I$39)</f>
        <v>1.0904101386748806</v>
      </c>
      <c r="J238" s="277">
        <f>IF(J$39=0,0,J$39/NFM_fec!J$39)</f>
        <v>1.1380471727723649</v>
      </c>
      <c r="K238" s="277">
        <f>IF(K$39=0,0,K$39/NFM_fec!K$39)</f>
        <v>1.2707585677461584</v>
      </c>
      <c r="L238" s="277">
        <f>IF(L$39=0,0,L$39/NFM_fec!L$39)</f>
        <v>0.99305650823950131</v>
      </c>
      <c r="M238" s="277">
        <f>IF(M$39=0,0,M$39/NFM_fec!M$39)</f>
        <v>1.0355455576077384</v>
      </c>
      <c r="N238" s="277">
        <f>IF(N$39=0,0,N$39/NFM_fec!N$39)</f>
        <v>1.0559349894712076</v>
      </c>
      <c r="O238" s="277">
        <f>IF(O$39=0,0,O$39/NFM_fec!O$39)</f>
        <v>1.1963384108706461</v>
      </c>
      <c r="P238" s="277">
        <f>IF(P$39=0,0,P$39/NFM_fec!P$39)</f>
        <v>1.1918607541529678</v>
      </c>
      <c r="Q238" s="277">
        <f>IF(Q$39=0,0,Q$39/NFM_fec!Q$39)</f>
        <v>1.1551807507971834</v>
      </c>
      <c r="R238" s="277">
        <f>IF(R$39=0,0,R$39/NFM_fec!R$39)</f>
        <v>1.0627882878321433</v>
      </c>
      <c r="S238" s="277">
        <f>IF(S$39=0,0,S$39/NFM_fec!S$39)</f>
        <v>0.7056710574220344</v>
      </c>
      <c r="T238" s="277">
        <f>IF(T$39=0,0,T$39/NFM_fec!T$39)</f>
        <v>0.75393791476753502</v>
      </c>
      <c r="U238" s="277">
        <f>IF(U$39=0,0,U$39/NFM_fec!U$39)</f>
        <v>0.83430876723647052</v>
      </c>
      <c r="V238" s="277">
        <f>IF(V$39=0,0,V$39/NFM_fec!V$39)</f>
        <v>0.88370107536340214</v>
      </c>
      <c r="W238" s="277">
        <f>IF(W$39=0,0,W$39/NFM_fec!W$39)</f>
        <v>0.95482469712946705</v>
      </c>
      <c r="DA238" s="78"/>
    </row>
    <row r="239" spans="1:105" ht="12" customHeight="1" x14ac:dyDescent="0.25">
      <c r="A239" s="203" t="s">
        <v>517</v>
      </c>
      <c r="B239" s="278">
        <f>IF(B$45=0,0,B$45/NFM_fec!B$45)</f>
        <v>0</v>
      </c>
      <c r="C239" s="278">
        <f>IF(C$45=0,0,C$45/NFM_fec!C$45)</f>
        <v>0</v>
      </c>
      <c r="D239" s="278">
        <f>IF(D$45=0,0,D$45/NFM_fec!D$45)</f>
        <v>0</v>
      </c>
      <c r="E239" s="278">
        <f>IF(E$45=0,0,E$45/NFM_fec!E$45)</f>
        <v>0</v>
      </c>
      <c r="F239" s="278">
        <f>IF(F$45=0,0,F$45/NFM_fec!F$45)</f>
        <v>0</v>
      </c>
      <c r="G239" s="278">
        <f>IF(G$45=0,0,G$45/NFM_fec!G$45)</f>
        <v>0</v>
      </c>
      <c r="H239" s="278">
        <f>IF(H$45=0,0,H$45/NFM_fec!H$45)</f>
        <v>0</v>
      </c>
      <c r="I239" s="278">
        <f>IF(I$45=0,0,I$45/NFM_fec!I$45)</f>
        <v>0</v>
      </c>
      <c r="J239" s="278">
        <f>IF(J$45=0,0,J$45/NFM_fec!J$45)</f>
        <v>0</v>
      </c>
      <c r="K239" s="278">
        <f>IF(K$45=0,0,K$45/NFM_fec!K$45)</f>
        <v>0</v>
      </c>
      <c r="L239" s="278">
        <f>IF(L$45=0,0,L$45/NFM_fec!L$45)</f>
        <v>0</v>
      </c>
      <c r="M239" s="278">
        <f>IF(M$45=0,0,M$45/NFM_fec!M$45)</f>
        <v>0</v>
      </c>
      <c r="N239" s="278">
        <f>IF(N$45=0,0,N$45/NFM_fec!N$45)</f>
        <v>0</v>
      </c>
      <c r="O239" s="278">
        <f>IF(O$45=0,0,O$45/NFM_fec!O$45)</f>
        <v>0</v>
      </c>
      <c r="P239" s="278">
        <f>IF(P$45=0,0,P$45/NFM_fec!P$45)</f>
        <v>0</v>
      </c>
      <c r="Q239" s="278">
        <f>IF(Q$45=0,0,Q$45/NFM_fec!Q$45)</f>
        <v>0</v>
      </c>
      <c r="R239" s="278">
        <f>IF(R$45=0,0,R$45/NFM_fec!R$45)</f>
        <v>0</v>
      </c>
      <c r="S239" s="278">
        <f>IF(S$45=0,0,S$45/NFM_fec!S$45)</f>
        <v>0</v>
      </c>
      <c r="T239" s="278">
        <f>IF(T$45=0,0,T$45/NFM_fec!T$45)</f>
        <v>0</v>
      </c>
      <c r="U239" s="278">
        <f>IF(U$45=0,0,U$45/NFM_fec!U$45)</f>
        <v>0</v>
      </c>
      <c r="V239" s="278">
        <f>IF(V$45=0,0,V$45/NFM_fec!V$45)</f>
        <v>0</v>
      </c>
      <c r="W239" s="278">
        <f>IF(W$45=0,0,W$45/NFM_fec!W$45)</f>
        <v>0</v>
      </c>
      <c r="DA239" s="79"/>
    </row>
    <row r="240" spans="1:105" ht="12" customHeight="1" x14ac:dyDescent="0.25">
      <c r="A240" s="203" t="s">
        <v>519</v>
      </c>
      <c r="B240" s="278">
        <f>IF(B$46=0,0,B$46/NFM_fec!B$46)</f>
        <v>1.3553693449474349</v>
      </c>
      <c r="C240" s="278">
        <f>IF(C$46=0,0,C$46/NFM_fec!C$46)</f>
        <v>1.2186737122106972</v>
      </c>
      <c r="D240" s="278">
        <f>IF(D$46=0,0,D$46/NFM_fec!D$46)</f>
        <v>1.166064000133112</v>
      </c>
      <c r="E240" s="278">
        <f>IF(E$46=0,0,E$46/NFM_fec!E$46)</f>
        <v>1.1299916335634899</v>
      </c>
      <c r="F240" s="278">
        <f>IF(F$46=0,0,F$46/NFM_fec!F$46)</f>
        <v>1.0714815421100086</v>
      </c>
      <c r="G240" s="278">
        <f>IF(G$46=0,0,G$46/NFM_fec!G$46)</f>
        <v>1.0642409910143877</v>
      </c>
      <c r="H240" s="278">
        <f>IF(H$46=0,0,H$46/NFM_fec!H$46)</f>
        <v>1.0869183825803763</v>
      </c>
      <c r="I240" s="278">
        <f>IF(I$46=0,0,I$46/NFM_fec!I$46)</f>
        <v>1.2336525959014275</v>
      </c>
      <c r="J240" s="278">
        <f>IF(J$46=0,0,J$46/NFM_fec!J$46)</f>
        <v>1.2891201325360135</v>
      </c>
      <c r="K240" s="278">
        <f>IF(K$46=0,0,K$46/NFM_fec!K$46)</f>
        <v>1.3988587494773501</v>
      </c>
      <c r="L240" s="278">
        <f>IF(L$46=0,0,L$46/NFM_fec!L$46)</f>
        <v>1.0838565656102235</v>
      </c>
      <c r="M240" s="278">
        <f>IF(M$46=0,0,M$46/NFM_fec!M$46)</f>
        <v>1.1252733136044377</v>
      </c>
      <c r="N240" s="278">
        <f>IF(N$46=0,0,N$46/NFM_fec!N$46)</f>
        <v>1.1068012131122578</v>
      </c>
      <c r="O240" s="278">
        <f>IF(O$46=0,0,O$46/NFM_fec!O$46)</f>
        <v>1.2474364402937217</v>
      </c>
      <c r="P240" s="278">
        <f>IF(P$46=0,0,P$46/NFM_fec!P$46)</f>
        <v>1.3154624208273846</v>
      </c>
      <c r="Q240" s="278">
        <f>IF(Q$46=0,0,Q$46/NFM_fec!Q$46)</f>
        <v>1.2943948261511957</v>
      </c>
      <c r="R240" s="278">
        <f>IF(R$46=0,0,R$46/NFM_fec!R$46)</f>
        <v>1.2263905405875317</v>
      </c>
      <c r="S240" s="278">
        <f>IF(S$46=0,0,S$46/NFM_fec!S$46)</f>
        <v>1.0005935284269274</v>
      </c>
      <c r="T240" s="278">
        <f>IF(T$46=0,0,T$46/NFM_fec!T$46)</f>
        <v>1.1501383920609602</v>
      </c>
      <c r="U240" s="278">
        <f>IF(U$46=0,0,U$46/NFM_fec!U$46)</f>
        <v>1.2003399316132437</v>
      </c>
      <c r="V240" s="278">
        <f>IF(V$46=0,0,V$46/NFM_fec!V$46)</f>
        <v>1.2549924534809576</v>
      </c>
      <c r="W240" s="278">
        <f>IF(W$46=0,0,W$46/NFM_fec!W$46)</f>
        <v>1.3810440845561456</v>
      </c>
      <c r="DA240" s="79"/>
    </row>
    <row r="241" spans="1:105" ht="12" customHeight="1" x14ac:dyDescent="0.25">
      <c r="A241" s="41" t="s">
        <v>529</v>
      </c>
      <c r="B241" s="279">
        <f>IF(B$53=0,0,B$53/NFM_fec!B$53)</f>
        <v>2.3442246308237351</v>
      </c>
      <c r="C241" s="279">
        <f>IF(C$53=0,0,C$53/NFM_fec!C$53)</f>
        <v>2.2012637745216743</v>
      </c>
      <c r="D241" s="279">
        <f>IF(D$53=0,0,D$53/NFM_fec!D$53)</f>
        <v>2.3234173955206385</v>
      </c>
      <c r="E241" s="279">
        <f>IF(E$53=0,0,E$53/NFM_fec!E$53)</f>
        <v>2.2883031958978202</v>
      </c>
      <c r="F241" s="279">
        <f>IF(F$53=0,0,F$53/NFM_fec!F$53)</f>
        <v>2.1482330047856837</v>
      </c>
      <c r="G241" s="279">
        <f>IF(G$53=0,0,G$53/NFM_fec!G$53)</f>
        <v>2.1282248623048492</v>
      </c>
      <c r="H241" s="279">
        <f>IF(H$53=0,0,H$53/NFM_fec!H$53)</f>
        <v>2.0796821036789579</v>
      </c>
      <c r="I241" s="279">
        <f>IF(I$53=0,0,I$53/NFM_fec!I$53)</f>
        <v>2.1972184034552229</v>
      </c>
      <c r="J241" s="279">
        <f>IF(J$53=0,0,J$53/NFM_fec!J$53)</f>
        <v>2.2902590130847562</v>
      </c>
      <c r="K241" s="279">
        <f>IF(K$53=0,0,K$53/NFM_fec!K$53)</f>
        <v>2.2081656843368203</v>
      </c>
      <c r="L241" s="279">
        <f>IF(L$53=0,0,L$53/NFM_fec!L$53)</f>
        <v>2.0240532674847316</v>
      </c>
      <c r="M241" s="279">
        <f>IF(M$53=0,0,M$53/NFM_fec!M$53)</f>
        <v>2.0520236921637962</v>
      </c>
      <c r="N241" s="279">
        <f>IF(N$53=0,0,N$53/NFM_fec!N$53)</f>
        <v>2.0720500028183366</v>
      </c>
      <c r="O241" s="279">
        <f>IF(O$53=0,0,O$53/NFM_fec!O$53)</f>
        <v>2.1581169605758808</v>
      </c>
      <c r="P241" s="279">
        <f>IF(P$53=0,0,P$53/NFM_fec!P$53)</f>
        <v>2.1995393461825987</v>
      </c>
      <c r="Q241" s="279">
        <f>IF(Q$53=0,0,Q$53/NFM_fec!Q$53)</f>
        <v>2.2131671455253099</v>
      </c>
      <c r="R241" s="279">
        <f>IF(R$53=0,0,R$53/NFM_fec!R$53)</f>
        <v>2.1850197628648313</v>
      </c>
      <c r="S241" s="279">
        <f>IF(S$53=0,0,S$53/NFM_fec!S$53)</f>
        <v>1.9236385529318871</v>
      </c>
      <c r="T241" s="279">
        <f>IF(T$53=0,0,T$53/NFM_fec!T$53)</f>
        <v>1.9610108086025331</v>
      </c>
      <c r="U241" s="279">
        <f>IF(U$53=0,0,U$53/NFM_fec!U$53)</f>
        <v>1.953633557686437</v>
      </c>
      <c r="V241" s="279">
        <f>IF(V$53=0,0,V$53/NFM_fec!V$53)</f>
        <v>1.9364533323802635</v>
      </c>
      <c r="W241" s="279">
        <f>IF(W$53=0,0,W$53/NFM_fec!W$53)</f>
        <v>2.0126523522502731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0"/>
    </row>
    <row r="243" spans="1:105" ht="12" customHeight="1" x14ac:dyDescent="0.25">
      <c r="A243" s="35" t="s">
        <v>81</v>
      </c>
      <c r="B243" s="274">
        <f>IF(B$72=0,0,B$72/NFM_fec!B$72)</f>
        <v>1.4494750727362298</v>
      </c>
      <c r="C243" s="274">
        <f>IF(C$72=0,0,C$72/NFM_fec!C$72)</f>
        <v>1.4586868766423133</v>
      </c>
      <c r="D243" s="274">
        <f>IF(D$72=0,0,D$72/NFM_fec!D$72)</f>
        <v>1.411772032137933</v>
      </c>
      <c r="E243" s="274">
        <f>IF(E$72=0,0,E$72/NFM_fec!E$72)</f>
        <v>1.4017383498891047</v>
      </c>
      <c r="F243" s="274">
        <f>IF(F$72=0,0,F$72/NFM_fec!F$72)</f>
        <v>1.3662742735307885</v>
      </c>
      <c r="G243" s="274">
        <f>IF(G$72=0,0,G$72/NFM_fec!G$72)</f>
        <v>1.3305701469416613</v>
      </c>
      <c r="H243" s="274">
        <f>IF(H$72=0,0,H$72/NFM_fec!H$72)</f>
        <v>1.3025757334673964</v>
      </c>
      <c r="I243" s="274">
        <f>IF(I$72=0,0,I$72/NFM_fec!I$72)</f>
        <v>1.2676910241415189</v>
      </c>
      <c r="J243" s="274">
        <f>IF(J$72=0,0,J$72/NFM_fec!J$72)</f>
        <v>1.3201920345383709</v>
      </c>
      <c r="K243" s="274">
        <f>IF(K$72=0,0,K$72/NFM_fec!K$72)</f>
        <v>1.5026307746662821</v>
      </c>
      <c r="L243" s="274">
        <f>IF(L$72=0,0,L$72/NFM_fec!L$72)</f>
        <v>1.4986538343592948</v>
      </c>
      <c r="M243" s="274">
        <f>IF(M$72=0,0,M$72/NFM_fec!M$72)</f>
        <v>1.4758542186037704</v>
      </c>
      <c r="N243" s="274">
        <f>IF(N$72=0,0,N$72/NFM_fec!N$72)</f>
        <v>1.4303326546414892</v>
      </c>
      <c r="O243" s="274">
        <f>IF(O$72=0,0,O$72/NFM_fec!O$72)</f>
        <v>1.4587007845293296</v>
      </c>
      <c r="P243" s="274">
        <f>IF(P$72=0,0,P$72/NFM_fec!P$72)</f>
        <v>1.4798260302297057</v>
      </c>
      <c r="Q243" s="274">
        <f>IF(Q$72=0,0,Q$72/NFM_fec!Q$72)</f>
        <v>1.4819427408281025</v>
      </c>
      <c r="R243" s="274">
        <f>IF(R$72=0,0,R$72/NFM_fec!R$72)</f>
        <v>1.4918378711938207</v>
      </c>
      <c r="S243" s="274">
        <f>IF(S$72=0,0,S$72/NFM_fec!S$72)</f>
        <v>1.4913864720221104</v>
      </c>
      <c r="T243" s="274">
        <f>IF(T$72=0,0,T$72/NFM_fec!T$72)</f>
        <v>1.4964693244545084</v>
      </c>
      <c r="U243" s="274">
        <f>IF(U$72=0,0,U$72/NFM_fec!U$72)</f>
        <v>1.4976659630828559</v>
      </c>
      <c r="V243" s="274">
        <f>IF(V$72=0,0,V$72/NFM_fec!V$72)</f>
        <v>1.4634853862267623</v>
      </c>
      <c r="W243" s="274">
        <f>IF(W$72=0,0,W$72/NFM_fec!W$72)</f>
        <v>1.4823849739158392</v>
      </c>
      <c r="DA243" s="111"/>
    </row>
    <row r="244" spans="1:105" ht="12" customHeight="1" x14ac:dyDescent="0.25">
      <c r="A244" s="55" t="s">
        <v>92</v>
      </c>
      <c r="B244" s="275">
        <f>IF(B$73=0,0,B$73/NFM_fec!B$73)</f>
        <v>0</v>
      </c>
      <c r="C244" s="275">
        <f>IF(C$73=0,0,C$73/NFM_fec!C$73)</f>
        <v>0</v>
      </c>
      <c r="D244" s="275">
        <f>IF(D$73=0,0,D$73/NFM_fec!D$73)</f>
        <v>0</v>
      </c>
      <c r="E244" s="275">
        <f>IF(E$73=0,0,E$73/NFM_fec!E$73)</f>
        <v>0</v>
      </c>
      <c r="F244" s="275">
        <f>IF(F$73=0,0,F$73/NFM_fec!F$73)</f>
        <v>0</v>
      </c>
      <c r="G244" s="275">
        <f>IF(G$73=0,0,G$73/NFM_fec!G$73)</f>
        <v>0</v>
      </c>
      <c r="H244" s="275">
        <f>IF(H$73=0,0,H$73/NFM_fec!H$73)</f>
        <v>0</v>
      </c>
      <c r="I244" s="275">
        <f>IF(I$73=0,0,I$73/NFM_fec!I$73)</f>
        <v>0</v>
      </c>
      <c r="J244" s="275">
        <f>IF(J$73=0,0,J$73/NFM_fec!J$73)</f>
        <v>0</v>
      </c>
      <c r="K244" s="275">
        <f>IF(K$73=0,0,K$73/NFM_fec!K$73)</f>
        <v>0</v>
      </c>
      <c r="L244" s="275">
        <f>IF(L$73=0,0,L$73/NFM_fec!L$73)</f>
        <v>0</v>
      </c>
      <c r="M244" s="275">
        <f>IF(M$73=0,0,M$73/NFM_fec!M$73)</f>
        <v>0</v>
      </c>
      <c r="N244" s="275">
        <f>IF(N$73=0,0,N$73/NFM_fec!N$73)</f>
        <v>0</v>
      </c>
      <c r="O244" s="275">
        <f>IF(O$73=0,0,O$73/NFM_fec!O$73)</f>
        <v>0</v>
      </c>
      <c r="P244" s="275">
        <f>IF(P$73=0,0,P$73/NFM_fec!P$73)</f>
        <v>0</v>
      </c>
      <c r="Q244" s="275">
        <f>IF(Q$73=0,0,Q$73/NFM_fec!Q$73)</f>
        <v>0</v>
      </c>
      <c r="R244" s="275">
        <f>IF(R$73=0,0,R$73/NFM_fec!R$73)</f>
        <v>0</v>
      </c>
      <c r="S244" s="275">
        <f>IF(S$73=0,0,S$73/NFM_fec!S$73)</f>
        <v>0</v>
      </c>
      <c r="T244" s="275">
        <f>IF(T$73=0,0,T$73/NFM_fec!T$73)</f>
        <v>0</v>
      </c>
      <c r="U244" s="275">
        <f>IF(U$73=0,0,U$73/NFM_fec!U$73)</f>
        <v>0</v>
      </c>
      <c r="V244" s="275">
        <f>IF(V$73=0,0,V$73/NFM_fec!V$73)</f>
        <v>0</v>
      </c>
      <c r="W244" s="275">
        <f>IF(W$73=0,0,W$73/NFM_fec!W$73)</f>
        <v>0</v>
      </c>
      <c r="DA244" s="76"/>
    </row>
    <row r="245" spans="1:105" ht="12" customHeight="1" x14ac:dyDescent="0.25">
      <c r="A245" s="202" t="s">
        <v>93</v>
      </c>
      <c r="B245" s="276">
        <f>IF(B$74=0,0,B$74/NFM_fec!B$74)</f>
        <v>0</v>
      </c>
      <c r="C245" s="276">
        <f>IF(C$74=0,0,C$74/NFM_fec!C$74)</f>
        <v>0</v>
      </c>
      <c r="D245" s="276">
        <f>IF(D$74=0,0,D$74/NFM_fec!D$74)</f>
        <v>0</v>
      </c>
      <c r="E245" s="276">
        <f>IF(E$74=0,0,E$74/NFM_fec!E$74)</f>
        <v>0</v>
      </c>
      <c r="F245" s="276">
        <f>IF(F$74=0,0,F$74/NFM_fec!F$74)</f>
        <v>0</v>
      </c>
      <c r="G245" s="276">
        <f>IF(G$74=0,0,G$74/NFM_fec!G$74)</f>
        <v>0</v>
      </c>
      <c r="H245" s="276">
        <f>IF(H$74=0,0,H$74/NFM_fec!H$74)</f>
        <v>0</v>
      </c>
      <c r="I245" s="276">
        <f>IF(I$74=0,0,I$74/NFM_fec!I$74)</f>
        <v>0</v>
      </c>
      <c r="J245" s="276">
        <f>IF(J$74=0,0,J$74/NFM_fec!J$74)</f>
        <v>0</v>
      </c>
      <c r="K245" s="276">
        <f>IF(K$74=0,0,K$74/NFM_fec!K$74)</f>
        <v>0</v>
      </c>
      <c r="L245" s="276">
        <f>IF(L$74=0,0,L$74/NFM_fec!L$74)</f>
        <v>0</v>
      </c>
      <c r="M245" s="276">
        <f>IF(M$74=0,0,M$74/NFM_fec!M$74)</f>
        <v>0</v>
      </c>
      <c r="N245" s="276">
        <f>IF(N$74=0,0,N$74/NFM_fec!N$74)</f>
        <v>0</v>
      </c>
      <c r="O245" s="276">
        <f>IF(O$74=0,0,O$74/NFM_fec!O$74)</f>
        <v>0</v>
      </c>
      <c r="P245" s="276">
        <f>IF(P$74=0,0,P$74/NFM_fec!P$74)</f>
        <v>0</v>
      </c>
      <c r="Q245" s="276">
        <f>IF(Q$74=0,0,Q$74/NFM_fec!Q$74)</f>
        <v>0</v>
      </c>
      <c r="R245" s="276">
        <f>IF(R$74=0,0,R$74/NFM_fec!R$74)</f>
        <v>0</v>
      </c>
      <c r="S245" s="276">
        <f>IF(S$74=0,0,S$74/NFM_fec!S$74)</f>
        <v>0</v>
      </c>
      <c r="T245" s="276">
        <f>IF(T$74=0,0,T$74/NFM_fec!T$74)</f>
        <v>0</v>
      </c>
      <c r="U245" s="276">
        <f>IF(U$74=0,0,U$74/NFM_fec!U$74)</f>
        <v>0</v>
      </c>
      <c r="V245" s="276">
        <f>IF(V$74=0,0,V$74/NFM_fec!V$74)</f>
        <v>0</v>
      </c>
      <c r="W245" s="276">
        <f>IF(W$74=0,0,W$74/NFM_fec!W$74)</f>
        <v>0</v>
      </c>
      <c r="DA245" s="77"/>
    </row>
    <row r="246" spans="1:105" ht="12" customHeight="1" x14ac:dyDescent="0.25">
      <c r="A246" s="202" t="s">
        <v>94</v>
      </c>
      <c r="B246" s="276">
        <f>IF(B$75=0,0,B$75/NFM_fec!B$75)</f>
        <v>0</v>
      </c>
      <c r="C246" s="276">
        <f>IF(C$75=0,0,C$75/NFM_fec!C$75)</f>
        <v>0</v>
      </c>
      <c r="D246" s="276">
        <f>IF(D$75=0,0,D$75/NFM_fec!D$75)</f>
        <v>0</v>
      </c>
      <c r="E246" s="276">
        <f>IF(E$75=0,0,E$75/NFM_fec!E$75)</f>
        <v>0</v>
      </c>
      <c r="F246" s="276">
        <f>IF(F$75=0,0,F$75/NFM_fec!F$75)</f>
        <v>0</v>
      </c>
      <c r="G246" s="276">
        <f>IF(G$75=0,0,G$75/NFM_fec!G$75)</f>
        <v>0</v>
      </c>
      <c r="H246" s="276">
        <f>IF(H$75=0,0,H$75/NFM_fec!H$75)</f>
        <v>0</v>
      </c>
      <c r="I246" s="276">
        <f>IF(I$75=0,0,I$75/NFM_fec!I$75)</f>
        <v>0</v>
      </c>
      <c r="J246" s="276">
        <f>IF(J$75=0,0,J$75/NFM_fec!J$75)</f>
        <v>0</v>
      </c>
      <c r="K246" s="276">
        <f>IF(K$75=0,0,K$75/NFM_fec!K$75)</f>
        <v>0</v>
      </c>
      <c r="L246" s="276">
        <f>IF(L$75=0,0,L$75/NFM_fec!L$75)</f>
        <v>0</v>
      </c>
      <c r="M246" s="276">
        <f>IF(M$75=0,0,M$75/NFM_fec!M$75)</f>
        <v>0</v>
      </c>
      <c r="N246" s="276">
        <f>IF(N$75=0,0,N$75/NFM_fec!N$75)</f>
        <v>0</v>
      </c>
      <c r="O246" s="276">
        <f>IF(O$75=0,0,O$75/NFM_fec!O$75)</f>
        <v>0</v>
      </c>
      <c r="P246" s="276">
        <f>IF(P$75=0,0,P$75/NFM_fec!P$75)</f>
        <v>0</v>
      </c>
      <c r="Q246" s="276">
        <f>IF(Q$75=0,0,Q$75/NFM_fec!Q$75)</f>
        <v>0</v>
      </c>
      <c r="R246" s="276">
        <f>IF(R$75=0,0,R$75/NFM_fec!R$75)</f>
        <v>0</v>
      </c>
      <c r="S246" s="276">
        <f>IF(S$75=0,0,S$75/NFM_fec!S$75)</f>
        <v>0</v>
      </c>
      <c r="T246" s="276">
        <f>IF(T$75=0,0,T$75/NFM_fec!T$75)</f>
        <v>0</v>
      </c>
      <c r="U246" s="276">
        <f>IF(U$75=0,0,U$75/NFM_fec!U$75)</f>
        <v>0</v>
      </c>
      <c r="V246" s="276">
        <f>IF(V$75=0,0,V$75/NFM_fec!V$75)</f>
        <v>0</v>
      </c>
      <c r="W246" s="276">
        <f>IF(W$75=0,0,W$75/NFM_fec!W$75)</f>
        <v>0</v>
      </c>
      <c r="DA246" s="77"/>
    </row>
    <row r="247" spans="1:105" ht="12" customHeight="1" x14ac:dyDescent="0.25">
      <c r="A247" s="202" t="s">
        <v>95</v>
      </c>
      <c r="B247" s="276">
        <f>IF(B$76=0,0,B$76/NFM_fec!B$76)</f>
        <v>0</v>
      </c>
      <c r="C247" s="276">
        <f>IF(C$76=0,0,C$76/NFM_fec!C$76)</f>
        <v>0</v>
      </c>
      <c r="D247" s="276">
        <f>IF(D$76=0,0,D$76/NFM_fec!D$76)</f>
        <v>0</v>
      </c>
      <c r="E247" s="276">
        <f>IF(E$76=0,0,E$76/NFM_fec!E$76)</f>
        <v>0</v>
      </c>
      <c r="F247" s="276">
        <f>IF(F$76=0,0,F$76/NFM_fec!F$76)</f>
        <v>0</v>
      </c>
      <c r="G247" s="276">
        <f>IF(G$76=0,0,G$76/NFM_fec!G$76)</f>
        <v>0</v>
      </c>
      <c r="H247" s="276">
        <f>IF(H$76=0,0,H$76/NFM_fec!H$76)</f>
        <v>0</v>
      </c>
      <c r="I247" s="276">
        <f>IF(I$76=0,0,I$76/NFM_fec!I$76)</f>
        <v>0</v>
      </c>
      <c r="J247" s="276">
        <f>IF(J$76=0,0,J$76/NFM_fec!J$76)</f>
        <v>0</v>
      </c>
      <c r="K247" s="276">
        <f>IF(K$76=0,0,K$76/NFM_fec!K$76)</f>
        <v>0</v>
      </c>
      <c r="L247" s="276">
        <f>IF(L$76=0,0,L$76/NFM_fec!L$76)</f>
        <v>0</v>
      </c>
      <c r="M247" s="276">
        <f>IF(M$76=0,0,M$76/NFM_fec!M$76)</f>
        <v>0</v>
      </c>
      <c r="N247" s="276">
        <f>IF(N$76=0,0,N$76/NFM_fec!N$76)</f>
        <v>0</v>
      </c>
      <c r="O247" s="276">
        <f>IF(O$76=0,0,O$76/NFM_fec!O$76)</f>
        <v>0</v>
      </c>
      <c r="P247" s="276">
        <f>IF(P$76=0,0,P$76/NFM_fec!P$76)</f>
        <v>0</v>
      </c>
      <c r="Q247" s="276">
        <f>IF(Q$76=0,0,Q$76/NFM_fec!Q$76)</f>
        <v>0</v>
      </c>
      <c r="R247" s="276">
        <f>IF(R$76=0,0,R$76/NFM_fec!R$76)</f>
        <v>0</v>
      </c>
      <c r="S247" s="276">
        <f>IF(S$76=0,0,S$76/NFM_fec!S$76)</f>
        <v>0</v>
      </c>
      <c r="T247" s="276">
        <f>IF(T$76=0,0,T$76/NFM_fec!T$76)</f>
        <v>0</v>
      </c>
      <c r="U247" s="276">
        <f>IF(U$76=0,0,U$76/NFM_fec!U$76)</f>
        <v>0</v>
      </c>
      <c r="V247" s="276">
        <f>IF(V$76=0,0,V$76/NFM_fec!V$76)</f>
        <v>0</v>
      </c>
      <c r="W247" s="276">
        <f>IF(W$76=0,0,W$76/NFM_fec!W$76)</f>
        <v>0</v>
      </c>
      <c r="DA247" s="77"/>
    </row>
    <row r="248" spans="1:105" ht="12" customHeight="1" x14ac:dyDescent="0.25">
      <c r="A248" s="56" t="s">
        <v>96</v>
      </c>
      <c r="B248" s="277">
        <f>IF(B$77=0,0,B$77/NFM_fec!B$77)</f>
        <v>1.0284094052429171</v>
      </c>
      <c r="C248" s="277">
        <f>IF(C$77=0,0,C$77/NFM_fec!C$77)</f>
        <v>1.0813824554488682</v>
      </c>
      <c r="D248" s="277">
        <f>IF(D$77=0,0,D$77/NFM_fec!D$77)</f>
        <v>1.0207901844182399</v>
      </c>
      <c r="E248" s="277">
        <f>IF(E$77=0,0,E$77/NFM_fec!E$77)</f>
        <v>0.99714759199258896</v>
      </c>
      <c r="F248" s="277">
        <f>IF(F$77=0,0,F$77/NFM_fec!F$77)</f>
        <v>0.98936605321936211</v>
      </c>
      <c r="G248" s="277">
        <f>IF(G$77=0,0,G$77/NFM_fec!G$77)</f>
        <v>0.95697790272564309</v>
      </c>
      <c r="H248" s="277">
        <f>IF(H$77=0,0,H$77/NFM_fec!H$77)</f>
        <v>0.94888058051571655</v>
      </c>
      <c r="I248" s="277">
        <f>IF(I$77=0,0,I$77/NFM_fec!I$77)</f>
        <v>0.93729291939841797</v>
      </c>
      <c r="J248" s="277">
        <f>IF(J$77=0,0,J$77/NFM_fec!J$77)</f>
        <v>0.96615121260569159</v>
      </c>
      <c r="K248" s="277">
        <f>IF(K$77=0,0,K$77/NFM_fec!K$77)</f>
        <v>1.2222777014651076</v>
      </c>
      <c r="L248" s="277">
        <f>IF(L$77=0,0,L$77/NFM_fec!L$77)</f>
        <v>1.2911493585844864</v>
      </c>
      <c r="M248" s="277">
        <f>IF(M$77=0,0,M$77/NFM_fec!M$77)</f>
        <v>1.2369945722701539</v>
      </c>
      <c r="N248" s="277">
        <f>IF(N$77=0,0,N$77/NFM_fec!N$77)</f>
        <v>1.1973717977525131</v>
      </c>
      <c r="O248" s="277">
        <f>IF(O$77=0,0,O$77/NFM_fec!O$77)</f>
        <v>1.1738131306966362</v>
      </c>
      <c r="P248" s="277">
        <f>IF(P$77=0,0,P$77/NFM_fec!P$77)</f>
        <v>1.1120492351911839</v>
      </c>
      <c r="Q248" s="277">
        <f>IF(Q$77=0,0,Q$77/NFM_fec!Q$77)</f>
        <v>1.133904814682392</v>
      </c>
      <c r="R248" s="277">
        <f>IF(R$77=0,0,R$77/NFM_fec!R$77)</f>
        <v>1.1417444384308568</v>
      </c>
      <c r="S248" s="277">
        <f>IF(S$77=0,0,S$77/NFM_fec!S$77)</f>
        <v>1.1348935972714733</v>
      </c>
      <c r="T248" s="277">
        <f>IF(T$77=0,0,T$77/NFM_fec!T$77)</f>
        <v>1.0837078735870629</v>
      </c>
      <c r="U248" s="277">
        <f>IF(U$77=0,0,U$77/NFM_fec!U$77)</f>
        <v>1.105528474708219</v>
      </c>
      <c r="V248" s="277">
        <f>IF(V$77=0,0,V$77/NFM_fec!V$77)</f>
        <v>1.0482575755164893</v>
      </c>
      <c r="W248" s="277">
        <f>IF(W$77=0,0,W$77/NFM_fec!W$77)</f>
        <v>1.061976177304145</v>
      </c>
      <c r="DA248" s="78"/>
    </row>
    <row r="249" spans="1:105" ht="12" customHeight="1" x14ac:dyDescent="0.25">
      <c r="A249" s="203" t="s">
        <v>560</v>
      </c>
      <c r="B249" s="278">
        <f>IF(B$83=0,0,B$83/NFM_fec!B$83)</f>
        <v>1.2093780254548048</v>
      </c>
      <c r="C249" s="278">
        <f>IF(C$83=0,0,C$83/NFM_fec!C$83)</f>
        <v>1.2162903038624879</v>
      </c>
      <c r="D249" s="278">
        <f>IF(D$83=0,0,D$83/NFM_fec!D$83)</f>
        <v>1.1378095921366365</v>
      </c>
      <c r="E249" s="278">
        <f>IF(E$83=0,0,E$83/NFM_fec!E$83)</f>
        <v>1.1094042319751793</v>
      </c>
      <c r="F249" s="278">
        <f>IF(F$83=0,0,F$83/NFM_fec!F$83)</f>
        <v>1.1047318098844616</v>
      </c>
      <c r="G249" s="278">
        <f>IF(G$83=0,0,G$83/NFM_fec!G$83)</f>
        <v>1.1058828954267572</v>
      </c>
      <c r="H249" s="278">
        <f>IF(H$83=0,0,H$83/NFM_fec!H$83)</f>
        <v>1.099128897258163</v>
      </c>
      <c r="I249" s="278">
        <f>IF(I$83=0,0,I$83/NFM_fec!I$83)</f>
        <v>1.0691846009853785</v>
      </c>
      <c r="J249" s="278">
        <f>IF(J$83=0,0,J$83/NFM_fec!J$83)</f>
        <v>1.0962814378149635</v>
      </c>
      <c r="K249" s="278">
        <f>IF(K$83=0,0,K$83/NFM_fec!K$83)</f>
        <v>1.3586762869792754</v>
      </c>
      <c r="L249" s="278">
        <f>IF(L$83=0,0,L$83/NFM_fec!L$83)</f>
        <v>1.3777343490345397</v>
      </c>
      <c r="M249" s="278">
        <f>IF(M$83=0,0,M$83/NFM_fec!M$83)</f>
        <v>1.346152797222038</v>
      </c>
      <c r="N249" s="278">
        <f>IF(N$83=0,0,N$83/NFM_fec!N$83)</f>
        <v>1.2987568082611909</v>
      </c>
      <c r="O249" s="278">
        <f>IF(O$83=0,0,O$83/NFM_fec!O$83)</f>
        <v>1.2958132309430537</v>
      </c>
      <c r="P249" s="278">
        <f>IF(P$83=0,0,P$83/NFM_fec!P$83)</f>
        <v>1.2485383598516904</v>
      </c>
      <c r="Q249" s="278">
        <f>IF(Q$83=0,0,Q$83/NFM_fec!Q$83)</f>
        <v>1.2428077931310806</v>
      </c>
      <c r="R249" s="278">
        <f>IF(R$83=0,0,R$83/NFM_fec!R$83)</f>
        <v>1.2729056547489159</v>
      </c>
      <c r="S249" s="278">
        <f>IF(S$83=0,0,S$83/NFM_fec!S$83)</f>
        <v>1.2634371780124452</v>
      </c>
      <c r="T249" s="278">
        <f>IF(T$83=0,0,T$83/NFM_fec!T$83)</f>
        <v>1.269070162038451</v>
      </c>
      <c r="U249" s="278">
        <f>IF(U$83=0,0,U$83/NFM_fec!U$83)</f>
        <v>1.2819029442367118</v>
      </c>
      <c r="V249" s="278">
        <f>IF(V$83=0,0,V$83/NFM_fec!V$83)</f>
        <v>1.2371008031877342</v>
      </c>
      <c r="W249" s="278">
        <f>IF(W$83=0,0,W$83/NFM_fec!W$83)</f>
        <v>1.2761818652619952</v>
      </c>
      <c r="DA249" s="79"/>
    </row>
    <row r="250" spans="1:105" ht="12" customHeight="1" x14ac:dyDescent="0.25">
      <c r="A250" s="203" t="s">
        <v>519</v>
      </c>
      <c r="B250" s="278">
        <f>IF(B$90=0,0,B$90/NFM_fec!B$90)</f>
        <v>1.2093780254548046</v>
      </c>
      <c r="C250" s="278">
        <f>IF(C$90=0,0,C$90/NFM_fec!C$90)</f>
        <v>1.2162903038624886</v>
      </c>
      <c r="D250" s="278">
        <f>IF(D$90=0,0,D$90/NFM_fec!D$90)</f>
        <v>1.1378095921366369</v>
      </c>
      <c r="E250" s="278">
        <f>IF(E$90=0,0,E$90/NFM_fec!E$90)</f>
        <v>1.1094042319751796</v>
      </c>
      <c r="F250" s="278">
        <f>IF(F$90=0,0,F$90/NFM_fec!F$90)</f>
        <v>1.1047318098844616</v>
      </c>
      <c r="G250" s="278">
        <f>IF(G$90=0,0,G$90/NFM_fec!G$90)</f>
        <v>1.1058828954267577</v>
      </c>
      <c r="H250" s="278">
        <f>IF(H$90=0,0,H$90/NFM_fec!H$90)</f>
        <v>1.099128897258163</v>
      </c>
      <c r="I250" s="278">
        <f>IF(I$90=0,0,I$90/NFM_fec!I$90)</f>
        <v>1.0691846009853789</v>
      </c>
      <c r="J250" s="278">
        <f>IF(J$90=0,0,J$90/NFM_fec!J$90)</f>
        <v>1.0962814378149635</v>
      </c>
      <c r="K250" s="278">
        <f>IF(K$90=0,0,K$90/NFM_fec!K$90)</f>
        <v>1.3586762869792757</v>
      </c>
      <c r="L250" s="278">
        <f>IF(L$90=0,0,L$90/NFM_fec!L$90)</f>
        <v>1.3777343490345395</v>
      </c>
      <c r="M250" s="278">
        <f>IF(M$90=0,0,M$90/NFM_fec!M$90)</f>
        <v>1.3461527972220386</v>
      </c>
      <c r="N250" s="278">
        <f>IF(N$90=0,0,N$90/NFM_fec!N$90)</f>
        <v>1.2987568082611902</v>
      </c>
      <c r="O250" s="278">
        <f>IF(O$90=0,0,O$90/NFM_fec!O$90)</f>
        <v>1.2958132309430528</v>
      </c>
      <c r="P250" s="278">
        <f>IF(P$90=0,0,P$90/NFM_fec!P$90)</f>
        <v>1.2485383598516904</v>
      </c>
      <c r="Q250" s="278">
        <f>IF(Q$90=0,0,Q$90/NFM_fec!Q$90)</f>
        <v>1.2428077931310817</v>
      </c>
      <c r="R250" s="278">
        <f>IF(R$90=0,0,R$90/NFM_fec!R$90)</f>
        <v>1.2729056547489159</v>
      </c>
      <c r="S250" s="278">
        <f>IF(S$90=0,0,S$90/NFM_fec!S$90)</f>
        <v>1.2634371780124454</v>
      </c>
      <c r="T250" s="278">
        <f>IF(T$90=0,0,T$90/NFM_fec!T$90)</f>
        <v>1.2690701620384501</v>
      </c>
      <c r="U250" s="278">
        <f>IF(U$90=0,0,U$90/NFM_fec!U$90)</f>
        <v>1.2819029442367114</v>
      </c>
      <c r="V250" s="278">
        <f>IF(V$90=0,0,V$90/NFM_fec!V$90)</f>
        <v>1.2371008031877344</v>
      </c>
      <c r="W250" s="278">
        <f>IF(W$90=0,0,W$90/NFM_fec!W$90)</f>
        <v>1.2761818652619943</v>
      </c>
      <c r="DA250" s="79"/>
    </row>
    <row r="251" spans="1:105" ht="12" customHeight="1" x14ac:dyDescent="0.25">
      <c r="A251" s="41" t="s">
        <v>529</v>
      </c>
      <c r="B251" s="279">
        <f>IF(B$97=0,0,B$97/NFM_fec!B$97)</f>
        <v>2.1359569861501084</v>
      </c>
      <c r="C251" s="279">
        <f>IF(C$97=0,0,C$97/NFM_fec!C$97)</f>
        <v>2.1282759343402824</v>
      </c>
      <c r="D251" s="279">
        <f>IF(D$97=0,0,D$97/NFM_fec!D$97)</f>
        <v>2.149845562035408</v>
      </c>
      <c r="E251" s="279">
        <f>IF(E$97=0,0,E$97/NFM_fec!E$97)</f>
        <v>2.1691731184936467</v>
      </c>
      <c r="F251" s="279">
        <f>IF(F$97=0,0,F$97/NFM_fec!F$97)</f>
        <v>2.0783338449116342</v>
      </c>
      <c r="G251" s="279">
        <f>IF(G$97=0,0,G$97/NFM_fec!G$97)</f>
        <v>1.9541689922881447</v>
      </c>
      <c r="H251" s="279">
        <f>IF(H$97=0,0,H$97/NFM_fec!H$97)</f>
        <v>1.9018084967807043</v>
      </c>
      <c r="I251" s="279">
        <f>IF(I$97=0,0,I$97/NFM_fec!I$97)</f>
        <v>1.8451613757239149</v>
      </c>
      <c r="J251" s="279">
        <f>IF(J$97=0,0,J$97/NFM_fec!J$97)</f>
        <v>1.9526435398190967</v>
      </c>
      <c r="K251" s="279">
        <f>IF(K$97=0,0,K$97/NFM_fec!K$97)</f>
        <v>1.9332459969044171</v>
      </c>
      <c r="L251" s="279">
        <f>IF(L$97=0,0,L$97/NFM_fec!L$97)</f>
        <v>1.8835594866600762</v>
      </c>
      <c r="M251" s="279">
        <f>IF(M$97=0,0,M$97/NFM_fec!M$97)</f>
        <v>1.8880929246199358</v>
      </c>
      <c r="N251" s="279">
        <f>IF(N$97=0,0,N$97/NFM_fec!N$97)</f>
        <v>1.8424350642726248</v>
      </c>
      <c r="O251" s="279">
        <f>IF(O$97=0,0,O$97/NFM_fec!O$97)</f>
        <v>1.9362846339974387</v>
      </c>
      <c r="P251" s="279">
        <f>IF(P$97=0,0,P$97/NFM_fec!P$97)</f>
        <v>2.1155796427861899</v>
      </c>
      <c r="Q251" s="279">
        <f>IF(Q$97=0,0,Q$97/NFM_fec!Q$97)</f>
        <v>2.1281723832066892</v>
      </c>
      <c r="R251" s="279">
        <f>IF(R$97=0,0,R$97/NFM_fec!R$97)</f>
        <v>2.0929144831060444</v>
      </c>
      <c r="S251" s="279">
        <f>IF(S$97=0,0,S$97/NFM_fec!S$97)</f>
        <v>2.1271384722925166</v>
      </c>
      <c r="T251" s="279">
        <f>IF(T$97=0,0,T$97/NFM_fec!T$97)</f>
        <v>2.1367075931424653</v>
      </c>
      <c r="U251" s="279">
        <f>IF(U$97=0,0,U$97/NFM_fec!U$97)</f>
        <v>2.1169361152661299</v>
      </c>
      <c r="V251" s="279">
        <f>IF(V$97=0,0,V$97/NFM_fec!V$97)</f>
        <v>2.0957535258605304</v>
      </c>
      <c r="W251" s="279">
        <f>IF(W$97=0,0,W$97/NFM_fec!W$97)</f>
        <v>2.0817933797391186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938</v>
      </c>
      <c r="B253" s="274">
        <f>IF(B$115=0,0,(B$115-B$158)/NFM_fec!B$115)</f>
        <v>1.5226107158243765</v>
      </c>
      <c r="C253" s="274">
        <f>IF(C$115=0,0,(C$115-C$158)/NFM_fec!C$115)</f>
        <v>1.4684554063387862</v>
      </c>
      <c r="D253" s="274">
        <f>IF(D$115=0,0,(D$115-D$158)/NFM_fec!D$115)</f>
        <v>1.4751950139547103</v>
      </c>
      <c r="E253" s="274">
        <f>IF(E$115=0,0,(E$115-E$158)/NFM_fec!E$115)</f>
        <v>1.3978467955525304</v>
      </c>
      <c r="F253" s="274">
        <f>IF(F$115=0,0,(F$115-F$158)/NFM_fec!F$115)</f>
        <v>1.3338369662846021</v>
      </c>
      <c r="G253" s="274">
        <f>IF(G$115=0,0,(G$115-G$158)/NFM_fec!G$115)</f>
        <v>1.3268044678410462</v>
      </c>
      <c r="H253" s="274">
        <f>IF(H$115=0,0,(H$115-H$158)/NFM_fec!H$115)</f>
        <v>1.2453144897206949</v>
      </c>
      <c r="I253" s="274">
        <f>IF(I$115=0,0,(I$115-I$158)/NFM_fec!I$115)</f>
        <v>1.2452323752676691</v>
      </c>
      <c r="J253" s="274">
        <f>IF(J$115=0,0,(J$115-J$158)/NFM_fec!J$115)</f>
        <v>1.2733846850165549</v>
      </c>
      <c r="K253" s="274">
        <f>IF(K$115=0,0,(K$115-K$158)/NFM_fec!K$115)</f>
        <v>1.2663417729084523</v>
      </c>
      <c r="L253" s="274">
        <f>IF(L$115=0,0,(L$115-L$158)/NFM_fec!L$115)</f>
        <v>1.2192070981029146</v>
      </c>
      <c r="M253" s="274">
        <f>IF(M$115=0,0,(M$115-M$158)/NFM_fec!M$115)</f>
        <v>1.1956322747761639</v>
      </c>
      <c r="N253" s="274">
        <f>IF(N$115=0,0,(N$115-N$158)/NFM_fec!N$115)</f>
        <v>1.136192868722343</v>
      </c>
      <c r="O253" s="274">
        <f>IF(O$115=0,0,(O$115-O$158)/NFM_fec!O$115)</f>
        <v>1.1484936058509194</v>
      </c>
      <c r="P253" s="274">
        <f>IF(P$115=0,0,(P$115-P$158)/NFM_fec!P$115)</f>
        <v>1.1035796528276451</v>
      </c>
      <c r="Q253" s="274">
        <f>IF(Q$115=0,0,(Q$115-Q$158)/NFM_fec!Q$115)</f>
        <v>1.1189240783218171</v>
      </c>
      <c r="R253" s="274">
        <f>IF(R$115=0,0,(R$115-R$158)/NFM_fec!R$115)</f>
        <v>1.1635054354848537</v>
      </c>
      <c r="S253" s="274">
        <f>IF(S$115=0,0,(S$115-S$158)/NFM_fec!S$115)</f>
        <v>1.1392929853946279</v>
      </c>
      <c r="T253" s="274">
        <f>IF(T$115=0,0,(T$115-T$158)/NFM_fec!T$115)</f>
        <v>1.2064316566638147</v>
      </c>
      <c r="U253" s="274">
        <f>IF(U$115=0,0,(U$115-U$158)/NFM_fec!U$115)</f>
        <v>1.2293272087847016</v>
      </c>
      <c r="V253" s="274">
        <f>IF(V$115=0,0,(V$115-V$158)/NFM_fec!V$115)</f>
        <v>1.1894381486409531</v>
      </c>
      <c r="W253" s="274">
        <f>IF(W$115=0,0,(W$115-W$158)/NFM_fec!W$115)</f>
        <v>1.2332889751937675</v>
      </c>
      <c r="DA253" s="111"/>
    </row>
    <row r="254" spans="1:105" ht="12" customHeight="1" x14ac:dyDescent="0.25">
      <c r="A254" s="55" t="s">
        <v>92</v>
      </c>
      <c r="B254" s="275">
        <f>IF(B$116=0,0,B$116/NFM_fec!B$116)</f>
        <v>0</v>
      </c>
      <c r="C254" s="275">
        <f>IF(C$116=0,0,C$116/NFM_fec!C$116)</f>
        <v>0</v>
      </c>
      <c r="D254" s="275">
        <f>IF(D$116=0,0,D$116/NFM_fec!D$116)</f>
        <v>0</v>
      </c>
      <c r="E254" s="275">
        <f>IF(E$116=0,0,E$116/NFM_fec!E$116)</f>
        <v>0</v>
      </c>
      <c r="F254" s="275">
        <f>IF(F$116=0,0,F$116/NFM_fec!F$116)</f>
        <v>0</v>
      </c>
      <c r="G254" s="275">
        <f>IF(G$116=0,0,G$116/NFM_fec!G$116)</f>
        <v>0</v>
      </c>
      <c r="H254" s="275">
        <f>IF(H$116=0,0,H$116/NFM_fec!H$116)</f>
        <v>0</v>
      </c>
      <c r="I254" s="275">
        <f>IF(I$116=0,0,I$116/NFM_fec!I$116)</f>
        <v>0</v>
      </c>
      <c r="J254" s="275">
        <f>IF(J$116=0,0,J$116/NFM_fec!J$116)</f>
        <v>0</v>
      </c>
      <c r="K254" s="275">
        <f>IF(K$116=0,0,K$116/NFM_fec!K$116)</f>
        <v>0</v>
      </c>
      <c r="L254" s="275">
        <f>IF(L$116=0,0,L$116/NFM_fec!L$116)</f>
        <v>0</v>
      </c>
      <c r="M254" s="275">
        <f>IF(M$116=0,0,M$116/NFM_fec!M$116)</f>
        <v>0</v>
      </c>
      <c r="N254" s="275">
        <f>IF(N$116=0,0,N$116/NFM_fec!N$116)</f>
        <v>0</v>
      </c>
      <c r="O254" s="275">
        <f>IF(O$116=0,0,O$116/NFM_fec!O$116)</f>
        <v>0</v>
      </c>
      <c r="P254" s="275">
        <f>IF(P$116=0,0,P$116/NFM_fec!P$116)</f>
        <v>0</v>
      </c>
      <c r="Q254" s="275">
        <f>IF(Q$116=0,0,Q$116/NFM_fec!Q$116)</f>
        <v>0</v>
      </c>
      <c r="R254" s="275">
        <f>IF(R$116=0,0,R$116/NFM_fec!R$116)</f>
        <v>0</v>
      </c>
      <c r="S254" s="275">
        <f>IF(S$116=0,0,S$116/NFM_fec!S$116)</f>
        <v>0</v>
      </c>
      <c r="T254" s="275">
        <f>IF(T$116=0,0,T$116/NFM_fec!T$116)</f>
        <v>0</v>
      </c>
      <c r="U254" s="275">
        <f>IF(U$116=0,0,U$116/NFM_fec!U$116)</f>
        <v>0</v>
      </c>
      <c r="V254" s="275">
        <f>IF(V$116=0,0,V$116/NFM_fec!V$116)</f>
        <v>0</v>
      </c>
      <c r="W254" s="275">
        <f>IF(W$116=0,0,W$116/NFM_fec!W$116)</f>
        <v>0</v>
      </c>
      <c r="DA254" s="76"/>
    </row>
    <row r="255" spans="1:105" ht="12" customHeight="1" x14ac:dyDescent="0.25">
      <c r="A255" s="202" t="s">
        <v>93</v>
      </c>
      <c r="B255" s="276">
        <f>IF(B$117=0,0,B$117/NFM_fec!B$117)</f>
        <v>0</v>
      </c>
      <c r="C255" s="276">
        <f>IF(C$117=0,0,C$117/NFM_fec!C$117)</f>
        <v>0</v>
      </c>
      <c r="D255" s="276">
        <f>IF(D$117=0,0,D$117/NFM_fec!D$117)</f>
        <v>0</v>
      </c>
      <c r="E255" s="276">
        <f>IF(E$117=0,0,E$117/NFM_fec!E$117)</f>
        <v>0</v>
      </c>
      <c r="F255" s="276">
        <f>IF(F$117=0,0,F$117/NFM_fec!F$117)</f>
        <v>0</v>
      </c>
      <c r="G255" s="276">
        <f>IF(G$117=0,0,G$117/NFM_fec!G$117)</f>
        <v>0</v>
      </c>
      <c r="H255" s="276">
        <f>IF(H$117=0,0,H$117/NFM_fec!H$117)</f>
        <v>0</v>
      </c>
      <c r="I255" s="276">
        <f>IF(I$117=0,0,I$117/NFM_fec!I$117)</f>
        <v>0</v>
      </c>
      <c r="J255" s="276">
        <f>IF(J$117=0,0,J$117/NFM_fec!J$117)</f>
        <v>0</v>
      </c>
      <c r="K255" s="276">
        <f>IF(K$117=0,0,K$117/NFM_fec!K$117)</f>
        <v>0</v>
      </c>
      <c r="L255" s="276">
        <f>IF(L$117=0,0,L$117/NFM_fec!L$117)</f>
        <v>0</v>
      </c>
      <c r="M255" s="276">
        <f>IF(M$117=0,0,M$117/NFM_fec!M$117)</f>
        <v>0</v>
      </c>
      <c r="N255" s="276">
        <f>IF(N$117=0,0,N$117/NFM_fec!N$117)</f>
        <v>0</v>
      </c>
      <c r="O255" s="276">
        <f>IF(O$117=0,0,O$117/NFM_fec!O$117)</f>
        <v>0</v>
      </c>
      <c r="P255" s="276">
        <f>IF(P$117=0,0,P$117/NFM_fec!P$117)</f>
        <v>0</v>
      </c>
      <c r="Q255" s="276">
        <f>IF(Q$117=0,0,Q$117/NFM_fec!Q$117)</f>
        <v>0</v>
      </c>
      <c r="R255" s="276">
        <f>IF(R$117=0,0,R$117/NFM_fec!R$117)</f>
        <v>0</v>
      </c>
      <c r="S255" s="276">
        <f>IF(S$117=0,0,S$117/NFM_fec!S$117)</f>
        <v>0</v>
      </c>
      <c r="T255" s="276">
        <f>IF(T$117=0,0,T$117/NFM_fec!T$117)</f>
        <v>0</v>
      </c>
      <c r="U255" s="276">
        <f>IF(U$117=0,0,U$117/NFM_fec!U$117)</f>
        <v>0</v>
      </c>
      <c r="V255" s="276">
        <f>IF(V$117=0,0,V$117/NFM_fec!V$117)</f>
        <v>0</v>
      </c>
      <c r="W255" s="276">
        <f>IF(W$117=0,0,W$117/NFM_fec!W$117)</f>
        <v>0</v>
      </c>
      <c r="DA255" s="77"/>
    </row>
    <row r="256" spans="1:105" ht="12" customHeight="1" x14ac:dyDescent="0.25">
      <c r="A256" s="202" t="s">
        <v>94</v>
      </c>
      <c r="B256" s="276">
        <f>IF(B$118=0,0,B$118/NFM_fec!B$118)</f>
        <v>0</v>
      </c>
      <c r="C256" s="276">
        <f>IF(C$118=0,0,C$118/NFM_fec!C$118)</f>
        <v>0</v>
      </c>
      <c r="D256" s="276">
        <f>IF(D$118=0,0,D$118/NFM_fec!D$118)</f>
        <v>0</v>
      </c>
      <c r="E256" s="276">
        <f>IF(E$118=0,0,E$118/NFM_fec!E$118)</f>
        <v>0</v>
      </c>
      <c r="F256" s="276">
        <f>IF(F$118=0,0,F$118/NFM_fec!F$118)</f>
        <v>0</v>
      </c>
      <c r="G256" s="276">
        <f>IF(G$118=0,0,G$118/NFM_fec!G$118)</f>
        <v>0</v>
      </c>
      <c r="H256" s="276">
        <f>IF(H$118=0,0,H$118/NFM_fec!H$118)</f>
        <v>0</v>
      </c>
      <c r="I256" s="276">
        <f>IF(I$118=0,0,I$118/NFM_fec!I$118)</f>
        <v>0</v>
      </c>
      <c r="J256" s="276">
        <f>IF(J$118=0,0,J$118/NFM_fec!J$118)</f>
        <v>0</v>
      </c>
      <c r="K256" s="276">
        <f>IF(K$118=0,0,K$118/NFM_fec!K$118)</f>
        <v>0</v>
      </c>
      <c r="L256" s="276">
        <f>IF(L$118=0,0,L$118/NFM_fec!L$118)</f>
        <v>0</v>
      </c>
      <c r="M256" s="276">
        <f>IF(M$118=0,0,M$118/NFM_fec!M$118)</f>
        <v>0</v>
      </c>
      <c r="N256" s="276">
        <f>IF(N$118=0,0,N$118/NFM_fec!N$118)</f>
        <v>0</v>
      </c>
      <c r="O256" s="276">
        <f>IF(O$118=0,0,O$118/NFM_fec!O$118)</f>
        <v>0</v>
      </c>
      <c r="P256" s="276">
        <f>IF(P$118=0,0,P$118/NFM_fec!P$118)</f>
        <v>0</v>
      </c>
      <c r="Q256" s="276">
        <f>IF(Q$118=0,0,Q$118/NFM_fec!Q$118)</f>
        <v>0</v>
      </c>
      <c r="R256" s="276">
        <f>IF(R$118=0,0,R$118/NFM_fec!R$118)</f>
        <v>0</v>
      </c>
      <c r="S256" s="276">
        <f>IF(S$118=0,0,S$118/NFM_fec!S$118)</f>
        <v>0</v>
      </c>
      <c r="T256" s="276">
        <f>IF(T$118=0,0,T$118/NFM_fec!T$118)</f>
        <v>0</v>
      </c>
      <c r="U256" s="276">
        <f>IF(U$118=0,0,U$118/NFM_fec!U$118)</f>
        <v>0</v>
      </c>
      <c r="V256" s="276">
        <f>IF(V$118=0,0,V$118/NFM_fec!V$118)</f>
        <v>0</v>
      </c>
      <c r="W256" s="276">
        <f>IF(W$118=0,0,W$118/NFM_fec!W$118)</f>
        <v>0</v>
      </c>
      <c r="DA256" s="77"/>
    </row>
    <row r="257" spans="1:105" ht="12" customHeight="1" x14ac:dyDescent="0.25">
      <c r="A257" s="202" t="s">
        <v>95</v>
      </c>
      <c r="B257" s="276">
        <f>IF(B$119=0,0,B$119/NFM_fec!B$119)</f>
        <v>0</v>
      </c>
      <c r="C257" s="276">
        <f>IF(C$119=0,0,C$119/NFM_fec!C$119)</f>
        <v>0</v>
      </c>
      <c r="D257" s="276">
        <f>IF(D$119=0,0,D$119/NFM_fec!D$119)</f>
        <v>0</v>
      </c>
      <c r="E257" s="276">
        <f>IF(E$119=0,0,E$119/NFM_fec!E$119)</f>
        <v>0</v>
      </c>
      <c r="F257" s="276">
        <f>IF(F$119=0,0,F$119/NFM_fec!F$119)</f>
        <v>0</v>
      </c>
      <c r="G257" s="276">
        <f>IF(G$119=0,0,G$119/NFM_fec!G$119)</f>
        <v>0</v>
      </c>
      <c r="H257" s="276">
        <f>IF(H$119=0,0,H$119/NFM_fec!H$119)</f>
        <v>0</v>
      </c>
      <c r="I257" s="276">
        <f>IF(I$119=0,0,I$119/NFM_fec!I$119)</f>
        <v>0</v>
      </c>
      <c r="J257" s="276">
        <f>IF(J$119=0,0,J$119/NFM_fec!J$119)</f>
        <v>0</v>
      </c>
      <c r="K257" s="276">
        <f>IF(K$119=0,0,K$119/NFM_fec!K$119)</f>
        <v>0</v>
      </c>
      <c r="L257" s="276">
        <f>IF(L$119=0,0,L$119/NFM_fec!L$119)</f>
        <v>0</v>
      </c>
      <c r="M257" s="276">
        <f>IF(M$119=0,0,M$119/NFM_fec!M$119)</f>
        <v>0</v>
      </c>
      <c r="N257" s="276">
        <f>IF(N$119=0,0,N$119/NFM_fec!N$119)</f>
        <v>0</v>
      </c>
      <c r="O257" s="276">
        <f>IF(O$119=0,0,O$119/NFM_fec!O$119)</f>
        <v>0</v>
      </c>
      <c r="P257" s="276">
        <f>IF(P$119=0,0,P$119/NFM_fec!P$119)</f>
        <v>0</v>
      </c>
      <c r="Q257" s="276">
        <f>IF(Q$119=0,0,Q$119/NFM_fec!Q$119)</f>
        <v>0</v>
      </c>
      <c r="R257" s="276">
        <f>IF(R$119=0,0,R$119/NFM_fec!R$119)</f>
        <v>0</v>
      </c>
      <c r="S257" s="276">
        <f>IF(S$119=0,0,S$119/NFM_fec!S$119)</f>
        <v>0</v>
      </c>
      <c r="T257" s="276">
        <f>IF(T$119=0,0,T$119/NFM_fec!T$119)</f>
        <v>0</v>
      </c>
      <c r="U257" s="276">
        <f>IF(U$119=0,0,U$119/NFM_fec!U$119)</f>
        <v>0</v>
      </c>
      <c r="V257" s="276">
        <f>IF(V$119=0,0,V$119/NFM_fec!V$119)</f>
        <v>0</v>
      </c>
      <c r="W257" s="276">
        <f>IF(W$119=0,0,W$119/NFM_fec!W$119)</f>
        <v>0</v>
      </c>
      <c r="DA257" s="77"/>
    </row>
    <row r="258" spans="1:105" ht="12" customHeight="1" x14ac:dyDescent="0.25">
      <c r="A258" s="56" t="s">
        <v>96</v>
      </c>
      <c r="B258" s="277">
        <f>IF(B$120=0,0,B$120/NFM_fec!B$120)</f>
        <v>0.90182114234622801</v>
      </c>
      <c r="C258" s="277">
        <f>IF(C$120=0,0,C$120/NFM_fec!C$120)</f>
        <v>0.88291108813928965</v>
      </c>
      <c r="D258" s="277">
        <f>IF(D$120=0,0,D$120/NFM_fec!D$120)</f>
        <v>0.87022051022414559</v>
      </c>
      <c r="E258" s="277">
        <f>IF(E$120=0,0,E$120/NFM_fec!E$120)</f>
        <v>0.8402839139159668</v>
      </c>
      <c r="F258" s="277">
        <f>IF(F$120=0,0,F$120/NFM_fec!F$120)</f>
        <v>0.82029883217476218</v>
      </c>
      <c r="G258" s="277">
        <f>IF(G$120=0,0,G$120/NFM_fec!G$120)</f>
        <v>0.81508918074339531</v>
      </c>
      <c r="H258" s="277">
        <f>IF(H$120=0,0,H$120/NFM_fec!H$120)</f>
        <v>0.77897948245692039</v>
      </c>
      <c r="I258" s="277">
        <f>IF(I$120=0,0,I$120/NFM_fec!I$120)</f>
        <v>0.78720712731265408</v>
      </c>
      <c r="J258" s="277">
        <f>IF(J$120=0,0,J$120/NFM_fec!J$120)</f>
        <v>0.81848610791615695</v>
      </c>
      <c r="K258" s="277">
        <f>IF(K$120=0,0,K$120/NFM_fec!K$120)</f>
        <v>0.93091193962058583</v>
      </c>
      <c r="L258" s="277">
        <f>IF(L$120=0,0,L$120/NFM_fec!L$120)</f>
        <v>0.88934485223359994</v>
      </c>
      <c r="M258" s="277">
        <f>IF(M$120=0,0,M$120/NFM_fec!M$120)</f>
        <v>0.876471843438836</v>
      </c>
      <c r="N258" s="277">
        <f>IF(N$120=0,0,N$120/NFM_fec!N$120)</f>
        <v>0.84649277099797393</v>
      </c>
      <c r="O258" s="277">
        <f>IF(O$120=0,0,O$120/NFM_fec!O$120)</f>
        <v>0.86766339635835721</v>
      </c>
      <c r="P258" s="277">
        <f>IF(P$120=0,0,P$120/NFM_fec!P$120)</f>
        <v>0.69229787998714465</v>
      </c>
      <c r="Q258" s="277">
        <f>IF(Q$120=0,0,Q$120/NFM_fec!Q$120)</f>
        <v>0.67635219989700157</v>
      </c>
      <c r="R258" s="277">
        <f>IF(R$120=0,0,R$120/NFM_fec!R$120)</f>
        <v>0.67452157581376715</v>
      </c>
      <c r="S258" s="277">
        <f>IF(S$120=0,0,S$120/NFM_fec!S$120)</f>
        <v>0.65769958776377679</v>
      </c>
      <c r="T258" s="277">
        <f>IF(T$120=0,0,T$120/NFM_fec!T$120)</f>
        <v>0.62764859873088252</v>
      </c>
      <c r="U258" s="277">
        <f>IF(U$120=0,0,U$120/NFM_fec!U$120)</f>
        <v>0.6063898003090662</v>
      </c>
      <c r="V258" s="277">
        <f>IF(V$120=0,0,V$120/NFM_fec!V$120)</f>
        <v>0.56368766798846281</v>
      </c>
      <c r="W258" s="277">
        <f>IF(W$120=0,0,W$120/NFM_fec!W$120)</f>
        <v>0.59623623988064622</v>
      </c>
      <c r="DA258" s="78"/>
    </row>
    <row r="259" spans="1:105" ht="12" customHeight="1" x14ac:dyDescent="0.25">
      <c r="A259" s="203" t="s">
        <v>604</v>
      </c>
      <c r="B259" s="278">
        <f>IF(B$126=0,0,B$126/NFM_fec!B$126)</f>
        <v>1.5166439372020064</v>
      </c>
      <c r="C259" s="278">
        <f>IF(C$126=0,0,C$126/NFM_fec!C$126)</f>
        <v>1.4492138127545178</v>
      </c>
      <c r="D259" s="278">
        <f>IF(D$126=0,0,D$126/NFM_fec!D$126)</f>
        <v>1.4542310758412804</v>
      </c>
      <c r="E259" s="278">
        <f>IF(E$126=0,0,E$126/NFM_fec!E$126)</f>
        <v>1.3318039173740284</v>
      </c>
      <c r="F259" s="278">
        <f>IF(F$126=0,0,F$126/NFM_fec!F$126)</f>
        <v>1.2837726735262207</v>
      </c>
      <c r="G259" s="278">
        <f>IF(G$126=0,0,G$126/NFM_fec!G$126)</f>
        <v>1.3160542949786314</v>
      </c>
      <c r="H259" s="278">
        <f>IF(H$126=0,0,H$126/NFM_fec!H$126)</f>
        <v>1.2079564542272943</v>
      </c>
      <c r="I259" s="278">
        <f>IF(I$126=0,0,I$126/NFM_fec!I$126)</f>
        <v>1.244661922839926</v>
      </c>
      <c r="J259" s="278">
        <f>IF(J$126=0,0,J$126/NFM_fec!J$126)</f>
        <v>1.2389573746401106</v>
      </c>
      <c r="K259" s="278">
        <f>IF(K$126=0,0,K$126/NFM_fec!K$126)</f>
        <v>1.2254202031420101</v>
      </c>
      <c r="L259" s="278">
        <f>IF(L$126=0,0,L$126/NFM_fec!L$126)</f>
        <v>1.189970314881565</v>
      </c>
      <c r="M259" s="278">
        <f>IF(M$126=0,0,M$126/NFM_fec!M$126)</f>
        <v>1.1642091276969104</v>
      </c>
      <c r="N259" s="278">
        <f>IF(N$126=0,0,N$126/NFM_fec!N$126)</f>
        <v>1.1081102824482019</v>
      </c>
      <c r="O259" s="278">
        <f>IF(O$126=0,0,O$126/NFM_fec!O$126)</f>
        <v>1.1087623449723643</v>
      </c>
      <c r="P259" s="278">
        <f>IF(P$126=0,0,P$126/NFM_fec!P$126)</f>
        <v>1.0469494745534185</v>
      </c>
      <c r="Q259" s="278">
        <f>IF(Q$126=0,0,Q$126/NFM_fec!Q$126)</f>
        <v>1.0620883643849948</v>
      </c>
      <c r="R259" s="278">
        <f>IF(R$126=0,0,R$126/NFM_fec!R$126)</f>
        <v>1.1213106846351284</v>
      </c>
      <c r="S259" s="278">
        <f>IF(S$126=0,0,S$126/NFM_fec!S$126)</f>
        <v>1.076514528269112</v>
      </c>
      <c r="T259" s="278">
        <f>IF(T$126=0,0,T$126/NFM_fec!T$126)</f>
        <v>1.1623359038385259</v>
      </c>
      <c r="U259" s="278">
        <f>IF(U$126=0,0,U$126/NFM_fec!U$126)</f>
        <v>1.1979799172653436</v>
      </c>
      <c r="V259" s="278">
        <f>IF(V$126=0,0,V$126/NFM_fec!V$126)</f>
        <v>1.1430251870935284</v>
      </c>
      <c r="W259" s="278">
        <f>IF(W$126=0,0,W$126/NFM_fec!W$126)</f>
        <v>1.1988320546964646</v>
      </c>
      <c r="DA259" s="79"/>
    </row>
    <row r="260" spans="1:105" ht="12" customHeight="1" x14ac:dyDescent="0.25">
      <c r="A260" s="203" t="s">
        <v>615</v>
      </c>
      <c r="B260" s="278">
        <f>IF(B$134=0,0,B$134/NFM_fec!B$134)</f>
        <v>1.169453868647067</v>
      </c>
      <c r="C260" s="278">
        <f>IF(C$134=0,0,C$134/NFM_fec!C$134)</f>
        <v>1.113262291326524</v>
      </c>
      <c r="D260" s="278">
        <f>IF(D$134=0,0,D$134/NFM_fec!D$134)</f>
        <v>1.0845471324463984</v>
      </c>
      <c r="E260" s="278">
        <f>IF(E$134=0,0,E$134/NFM_fec!E$134)</f>
        <v>1.0305706713857021</v>
      </c>
      <c r="F260" s="278">
        <f>IF(F$134=0,0,F$134/NFM_fec!F$134)</f>
        <v>1.0157858627498884</v>
      </c>
      <c r="G260" s="278">
        <f>IF(G$134=0,0,G$134/NFM_fec!G$134)</f>
        <v>1.0102198987607489</v>
      </c>
      <c r="H260" s="278">
        <f>IF(H$134=0,0,H$134/NFM_fec!H$134)</f>
        <v>0.98329135616502783</v>
      </c>
      <c r="I260" s="278">
        <f>IF(I$134=0,0,I$134/NFM_fec!I$134)</f>
        <v>0.96892933872638987</v>
      </c>
      <c r="J260" s="278">
        <f>IF(J$134=0,0,J$134/NFM_fec!J$134)</f>
        <v>0.9943191620828814</v>
      </c>
      <c r="K260" s="278">
        <f>IF(K$134=0,0,K$134/NFM_fec!K$134)</f>
        <v>1.0701200137113867</v>
      </c>
      <c r="L260" s="278">
        <f>IF(L$134=0,0,L$134/NFM_fec!L$134)</f>
        <v>1.0283855474194317</v>
      </c>
      <c r="M260" s="278">
        <f>IF(M$134=0,0,M$134/NFM_fec!M$134)</f>
        <v>0.99639095898422514</v>
      </c>
      <c r="N260" s="278">
        <f>IF(N$134=0,0,N$134/NFM_fec!N$134)</f>
        <v>0.93764149848642186</v>
      </c>
      <c r="O260" s="278">
        <f>IF(O$134=0,0,O$134/NFM_fec!O$134)</f>
        <v>0.96349211702654058</v>
      </c>
      <c r="P260" s="278">
        <f>IF(P$134=0,0,P$134/NFM_fec!P$134)</f>
        <v>0.91560939802888719</v>
      </c>
      <c r="Q260" s="278">
        <f>IF(Q$134=0,0,Q$134/NFM_fec!Q$134)</f>
        <v>0.93108443494928061</v>
      </c>
      <c r="R260" s="278">
        <f>IF(R$134=0,0,R$134/NFM_fec!R$134)</f>
        <v>0.98225665733376155</v>
      </c>
      <c r="S260" s="278">
        <f>IF(S$134=0,0,S$134/NFM_fec!S$134)</f>
        <v>0.98415716495825478</v>
      </c>
      <c r="T260" s="278">
        <f>IF(T$134=0,0,T$134/NFM_fec!T$134)</f>
        <v>1.03482737801209</v>
      </c>
      <c r="U260" s="278">
        <f>IF(U$134=0,0,U$134/NFM_fec!U$134)</f>
        <v>1.0573889993834271</v>
      </c>
      <c r="V260" s="278">
        <f>IF(V$134=0,0,V$134/NFM_fec!V$134)</f>
        <v>1.0163443561342411</v>
      </c>
      <c r="W260" s="278">
        <f>IF(W$134=0,0,W$134/NFM_fec!W$134)</f>
        <v>1.0827631287049388</v>
      </c>
      <c r="DA260" s="79"/>
    </row>
    <row r="261" spans="1:105" ht="12" customHeight="1" x14ac:dyDescent="0.25">
      <c r="A261" s="41" t="s">
        <v>625</v>
      </c>
      <c r="B261" s="279">
        <f>IF(B$141=0,0,B$141/NFM_fec!B$141)</f>
        <v>2.5883018687774406</v>
      </c>
      <c r="C261" s="279">
        <f>IF(C$141=0,0,C$141/NFM_fec!C$141)</f>
        <v>2.5703243089794889</v>
      </c>
      <c r="D261" s="279">
        <f>IF(D$141=0,0,D$141/NFM_fec!D$141)</f>
        <v>2.6322634263211557</v>
      </c>
      <c r="E261" s="279">
        <f>IF(E$141=0,0,E$141/NFM_fec!E$141)</f>
        <v>2.6354528269561817</v>
      </c>
      <c r="F261" s="279">
        <f>IF(F$141=0,0,F$141/NFM_fec!F$141)</f>
        <v>2.4394225044984688</v>
      </c>
      <c r="G261" s="279">
        <f>IF(G$141=0,0,G$141/NFM_fec!G$141)</f>
        <v>2.2503359906204481</v>
      </c>
      <c r="H261" s="279">
        <f>IF(H$141=0,0,H$141/NFM_fec!H$141)</f>
        <v>2.1944351584102959</v>
      </c>
      <c r="I261" s="279">
        <f>IF(I$141=0,0,I$141/NFM_fec!I$141)</f>
        <v>2.0017981097370399</v>
      </c>
      <c r="J261" s="279">
        <f>IF(J$141=0,0,J$141/NFM_fec!J$141)</f>
        <v>2.1657817417126251</v>
      </c>
      <c r="K261" s="279">
        <f>IF(K$141=0,0,K$141/NFM_fec!K$141)</f>
        <v>2.0150777024430635</v>
      </c>
      <c r="L261" s="279">
        <f>IF(L$141=0,0,L$141/NFM_fec!L$141)</f>
        <v>1.8936111851650879</v>
      </c>
      <c r="M261" s="279">
        <f>IF(M$141=0,0,M$141/NFM_fec!M$141)</f>
        <v>1.9087445116021124</v>
      </c>
      <c r="N261" s="279">
        <f>IF(N$141=0,0,N$141/NFM_fec!N$141)</f>
        <v>1.8364550232973711</v>
      </c>
      <c r="O261" s="279">
        <f>IF(O$141=0,0,O$141/NFM_fec!O$141)</f>
        <v>1.8762335521449507</v>
      </c>
      <c r="P261" s="279">
        <f>IF(P$141=0,0,P$141/NFM_fec!P$141)</f>
        <v>1.9237486685416905</v>
      </c>
      <c r="Q261" s="279">
        <f>IF(Q$141=0,0,Q$141/NFM_fec!Q$141)</f>
        <v>1.9370614786988458</v>
      </c>
      <c r="R261" s="279">
        <f>IF(R$141=0,0,R$141/NFM_fec!R$141)</f>
        <v>1.9067848185160923</v>
      </c>
      <c r="S261" s="279">
        <f>IF(S$141=0,0,S$141/NFM_fec!S$141)</f>
        <v>1.9235358767767585</v>
      </c>
      <c r="T261" s="279">
        <f>IF(T$141=0,0,T$141/NFM_fec!T$141)</f>
        <v>1.957830322540379</v>
      </c>
      <c r="U261" s="279">
        <f>IF(U$141=0,0,U$141/NFM_fec!U$141)</f>
        <v>1.9330272673053435</v>
      </c>
      <c r="V261" s="279">
        <f>IF(V$141=0,0,V$141/NFM_fec!V$141)</f>
        <v>1.9352849426054961</v>
      </c>
      <c r="W261" s="279">
        <f>IF(W$141=0,0,W$141/NFM_fec!W$141)</f>
        <v>1.9094849053681069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 tint="0.39997558519241921"/>
    <pageSetUpPr fitToPage="1"/>
  </sheetPr>
  <dimension ref="A1:DA10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industry"</f>
        <v>EU27: Chemical industry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SUM(B4,B7)</f>
        <v>193919.37752477662</v>
      </c>
      <c r="C3" s="205">
        <f t="shared" si="0"/>
        <v>199916.85306153726</v>
      </c>
      <c r="D3" s="205">
        <f t="shared" si="0"/>
        <v>205177.76579871034</v>
      </c>
      <c r="E3" s="205">
        <f t="shared" si="0"/>
        <v>197591.10743346094</v>
      </c>
      <c r="F3" s="205">
        <f t="shared" si="0"/>
        <v>196428.92299655903</v>
      </c>
      <c r="G3" s="205">
        <f t="shared" si="0"/>
        <v>200474.54624530801</v>
      </c>
      <c r="H3" s="205">
        <f t="shared" si="0"/>
        <v>202142.7175686952</v>
      </c>
      <c r="I3" s="205">
        <f t="shared" si="0"/>
        <v>209114.86015316629</v>
      </c>
      <c r="J3" s="205">
        <f t="shared" si="0"/>
        <v>205386.23588912925</v>
      </c>
      <c r="K3" s="205">
        <f t="shared" si="0"/>
        <v>198041.18818606815</v>
      </c>
      <c r="L3" s="205">
        <f t="shared" si="0"/>
        <v>209869.09964646248</v>
      </c>
      <c r="M3" s="205">
        <f t="shared" si="0"/>
        <v>215228.9171649155</v>
      </c>
      <c r="N3" s="205">
        <f t="shared" si="0"/>
        <v>211905.22721252608</v>
      </c>
      <c r="O3" s="205">
        <f t="shared" si="0"/>
        <v>209274.80276131839</v>
      </c>
      <c r="P3" s="205">
        <f t="shared" si="0"/>
        <v>215718.28920409473</v>
      </c>
      <c r="Q3" s="205">
        <f t="shared" si="0"/>
        <v>277695.3442467422</v>
      </c>
      <c r="R3" s="205">
        <f t="shared" si="0"/>
        <v>279611.05414692324</v>
      </c>
      <c r="S3" s="205">
        <f t="shared" si="0"/>
        <v>284331.30140105169</v>
      </c>
      <c r="T3" s="205">
        <f t="shared" si="0"/>
        <v>293350.03339497553</v>
      </c>
      <c r="U3" s="205">
        <f t="shared" si="0"/>
        <v>296911.74434386124</v>
      </c>
      <c r="V3" s="205">
        <f t="shared" si="0"/>
        <v>309678.44844126096</v>
      </c>
      <c r="W3" s="205">
        <f t="shared" si="0"/>
        <v>343099.86111633223</v>
      </c>
      <c r="DA3" s="112"/>
    </row>
    <row r="4" spans="1:105" ht="12" customHeight="1" x14ac:dyDescent="0.25">
      <c r="A4" s="50" t="s">
        <v>939</v>
      </c>
      <c r="B4" s="243">
        <f t="shared" ref="B4:W4" si="1">SUM(B5:B6)</f>
        <v>121543.70300936494</v>
      </c>
      <c r="C4" s="243">
        <f t="shared" si="1"/>
        <v>119299.91115604981</v>
      </c>
      <c r="D4" s="243">
        <f t="shared" si="1"/>
        <v>117844.53886502952</v>
      </c>
      <c r="E4" s="243">
        <f t="shared" si="1"/>
        <v>112861.28508959763</v>
      </c>
      <c r="F4" s="243">
        <f t="shared" si="1"/>
        <v>114845.96735496121</v>
      </c>
      <c r="G4" s="243">
        <f t="shared" si="1"/>
        <v>115491.47475959719</v>
      </c>
      <c r="H4" s="243">
        <f t="shared" si="1"/>
        <v>116579.02376771241</v>
      </c>
      <c r="I4" s="243">
        <f t="shared" si="1"/>
        <v>121236.82283698532</v>
      </c>
      <c r="J4" s="243">
        <f t="shared" si="1"/>
        <v>117939.5396404217</v>
      </c>
      <c r="K4" s="243">
        <f t="shared" si="1"/>
        <v>107176.37923375051</v>
      </c>
      <c r="L4" s="243">
        <f t="shared" si="1"/>
        <v>117322.54629605169</v>
      </c>
      <c r="M4" s="243">
        <f t="shared" si="1"/>
        <v>121794.10969618033</v>
      </c>
      <c r="N4" s="243">
        <f t="shared" si="1"/>
        <v>118725.08349921886</v>
      </c>
      <c r="O4" s="243">
        <f t="shared" si="1"/>
        <v>118218.91858561759</v>
      </c>
      <c r="P4" s="243">
        <f t="shared" si="1"/>
        <v>122028.60977480862</v>
      </c>
      <c r="Q4" s="243">
        <f t="shared" si="1"/>
        <v>131930.36950231064</v>
      </c>
      <c r="R4" s="243">
        <f t="shared" si="1"/>
        <v>134766.7624499861</v>
      </c>
      <c r="S4" s="243">
        <f t="shared" si="1"/>
        <v>139157.41945980611</v>
      </c>
      <c r="T4" s="243">
        <f t="shared" si="1"/>
        <v>134251.95150430663</v>
      </c>
      <c r="U4" s="243">
        <f t="shared" si="1"/>
        <v>133472.95045547385</v>
      </c>
      <c r="V4" s="243">
        <f t="shared" si="1"/>
        <v>132019.14822609077</v>
      </c>
      <c r="W4" s="243">
        <f t="shared" si="1"/>
        <v>144635.87102440774</v>
      </c>
      <c r="DA4" s="83"/>
    </row>
    <row r="5" spans="1:105" ht="12" customHeight="1" x14ac:dyDescent="0.25">
      <c r="A5" s="99" t="s">
        <v>57</v>
      </c>
      <c r="B5" s="284">
        <v>46231.891836254217</v>
      </c>
      <c r="C5" s="284">
        <v>47451.230221916478</v>
      </c>
      <c r="D5" s="284">
        <v>48230.988271586022</v>
      </c>
      <c r="E5" s="284">
        <v>48337.567610988182</v>
      </c>
      <c r="F5" s="284">
        <v>48758.350017214361</v>
      </c>
      <c r="G5" s="284">
        <v>49158.515895756573</v>
      </c>
      <c r="H5" s="284">
        <v>51309.175602457923</v>
      </c>
      <c r="I5" s="284">
        <v>53506.921361537563</v>
      </c>
      <c r="J5" s="284">
        <v>57080.994670163731</v>
      </c>
      <c r="K5" s="284">
        <v>50889.831397604918</v>
      </c>
      <c r="L5" s="284">
        <v>59162.077743336456</v>
      </c>
      <c r="M5" s="284">
        <v>62238.898559649788</v>
      </c>
      <c r="N5" s="284">
        <v>58915.241424511863</v>
      </c>
      <c r="O5" s="284">
        <v>57836.64861025069</v>
      </c>
      <c r="P5" s="284">
        <v>56972.610257210566</v>
      </c>
      <c r="Q5" s="284">
        <v>66213.425538716008</v>
      </c>
      <c r="R5" s="284">
        <v>64912.300749086411</v>
      </c>
      <c r="S5" s="284">
        <v>71702.508905105235</v>
      </c>
      <c r="T5" s="284">
        <v>67004.756206716818</v>
      </c>
      <c r="U5" s="284">
        <v>64029.532512620397</v>
      </c>
      <c r="V5" s="284">
        <v>59559.569032262618</v>
      </c>
      <c r="W5" s="284">
        <v>66143.799386523227</v>
      </c>
      <c r="DA5" s="94" t="s">
        <v>940</v>
      </c>
    </row>
    <row r="6" spans="1:105" ht="12" customHeight="1" x14ac:dyDescent="0.25">
      <c r="A6" s="99" t="s">
        <v>47</v>
      </c>
      <c r="B6" s="284">
        <v>75311.81117311072</v>
      </c>
      <c r="C6" s="284">
        <v>71848.680934133328</v>
      </c>
      <c r="D6" s="284">
        <v>69613.550593443491</v>
      </c>
      <c r="E6" s="284">
        <v>64523.71747860944</v>
      </c>
      <c r="F6" s="284">
        <v>66087.617337746837</v>
      </c>
      <c r="G6" s="284">
        <v>66332.958863840613</v>
      </c>
      <c r="H6" s="284">
        <v>65269.848165254487</v>
      </c>
      <c r="I6" s="284">
        <v>67729.901475447754</v>
      </c>
      <c r="J6" s="284">
        <v>60858.544970257972</v>
      </c>
      <c r="K6" s="284">
        <v>56286.547836145597</v>
      </c>
      <c r="L6" s="284">
        <v>58160.468552715232</v>
      </c>
      <c r="M6" s="284">
        <v>59555.211136530539</v>
      </c>
      <c r="N6" s="284">
        <v>59809.84207470699</v>
      </c>
      <c r="O6" s="284">
        <v>60382.269975366908</v>
      </c>
      <c r="P6" s="284">
        <v>65055.999517598051</v>
      </c>
      <c r="Q6" s="284">
        <v>65716.943963594647</v>
      </c>
      <c r="R6" s="284">
        <v>69854.461700899687</v>
      </c>
      <c r="S6" s="284">
        <v>67454.910554700895</v>
      </c>
      <c r="T6" s="284">
        <v>67247.195297589831</v>
      </c>
      <c r="U6" s="284">
        <v>69443.417942853441</v>
      </c>
      <c r="V6" s="284">
        <v>72459.579193828133</v>
      </c>
      <c r="W6" s="284">
        <v>78492.07163788451</v>
      </c>
      <c r="DA6" s="94" t="s">
        <v>941</v>
      </c>
    </row>
    <row r="7" spans="1:105" ht="12" customHeight="1" x14ac:dyDescent="0.25">
      <c r="A7" s="49" t="s">
        <v>48</v>
      </c>
      <c r="B7" s="244">
        <v>72375.674515411694</v>
      </c>
      <c r="C7" s="244">
        <v>80616.941905487445</v>
      </c>
      <c r="D7" s="244">
        <v>87333.226933680839</v>
      </c>
      <c r="E7" s="244">
        <v>84729.822343863329</v>
      </c>
      <c r="F7" s="244">
        <v>81582.95564159783</v>
      </c>
      <c r="G7" s="244">
        <v>84983.071485710811</v>
      </c>
      <c r="H7" s="244">
        <v>85563.693800982772</v>
      </c>
      <c r="I7" s="244">
        <v>87878.037316180969</v>
      </c>
      <c r="J7" s="244">
        <v>87446.696248707551</v>
      </c>
      <c r="K7" s="244">
        <v>90864.808952317617</v>
      </c>
      <c r="L7" s="244">
        <v>92546.553350410773</v>
      </c>
      <c r="M7" s="244">
        <v>93434.807468735176</v>
      </c>
      <c r="N7" s="244">
        <v>93180.143713307232</v>
      </c>
      <c r="O7" s="244">
        <v>91055.884175700819</v>
      </c>
      <c r="P7" s="244">
        <v>93689.679429286101</v>
      </c>
      <c r="Q7" s="244">
        <v>145764.97474443159</v>
      </c>
      <c r="R7" s="244">
        <v>144844.29169693711</v>
      </c>
      <c r="S7" s="244">
        <v>145173.88194124561</v>
      </c>
      <c r="T7" s="244">
        <v>159098.08189066889</v>
      </c>
      <c r="U7" s="244">
        <v>163438.79388838739</v>
      </c>
      <c r="V7" s="244">
        <v>177659.30021517019</v>
      </c>
      <c r="W7" s="244">
        <v>198463.9900919245</v>
      </c>
      <c r="DA7" s="84" t="s">
        <v>942</v>
      </c>
    </row>
    <row r="8" spans="1:105" ht="12" customHeight="1" x14ac:dyDescent="0.25">
      <c r="A8" s="201"/>
      <c r="B8" s="201"/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  <c r="Q8" s="201"/>
      <c r="R8" s="201"/>
      <c r="S8" s="201"/>
      <c r="T8" s="201"/>
      <c r="U8" s="201"/>
      <c r="V8" s="201"/>
      <c r="W8" s="201"/>
      <c r="DA8" s="173"/>
    </row>
    <row r="9" spans="1:105" ht="12" customHeight="1" x14ac:dyDescent="0.25">
      <c r="A9" s="30" t="s">
        <v>439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DA9" s="112"/>
    </row>
    <row r="10" spans="1:105" ht="12" customHeight="1" x14ac:dyDescent="0.25">
      <c r="A10" s="50" t="s">
        <v>943</v>
      </c>
      <c r="B10" s="243">
        <v>61640.244879418569</v>
      </c>
      <c r="C10" s="243">
        <v>61759.920819245628</v>
      </c>
      <c r="D10" s="243">
        <v>62921.040217367998</v>
      </c>
      <c r="E10" s="243">
        <v>66549.950779299645</v>
      </c>
      <c r="F10" s="243">
        <v>66427.448222676176</v>
      </c>
      <c r="G10" s="243">
        <v>68620.873344828753</v>
      </c>
      <c r="H10" s="243">
        <v>68644.71243864928</v>
      </c>
      <c r="I10" s="243">
        <v>72469.63428953191</v>
      </c>
      <c r="J10" s="243">
        <v>74633.226757868149</v>
      </c>
      <c r="K10" s="243">
        <v>64909.914866820043</v>
      </c>
      <c r="L10" s="243">
        <v>71733.309524997268</v>
      </c>
      <c r="M10" s="243">
        <v>74513.426785583593</v>
      </c>
      <c r="N10" s="243">
        <v>75584.41322544156</v>
      </c>
      <c r="O10" s="243">
        <v>77725.20222247405</v>
      </c>
      <c r="P10" s="243">
        <v>76828.956680364208</v>
      </c>
      <c r="Q10" s="243">
        <v>79492.254314055303</v>
      </c>
      <c r="R10" s="243">
        <v>76158.09402481516</v>
      </c>
      <c r="S10" s="243">
        <v>83883.918346762832</v>
      </c>
      <c r="T10" s="243">
        <v>79534.085584134882</v>
      </c>
      <c r="U10" s="243">
        <v>80633.679268685475</v>
      </c>
      <c r="V10" s="243">
        <v>80650.934307762975</v>
      </c>
      <c r="W10" s="243">
        <v>84286.336540003118</v>
      </c>
      <c r="DA10" s="83" t="s">
        <v>944</v>
      </c>
    </row>
    <row r="11" spans="1:105" ht="12" customHeight="1" x14ac:dyDescent="0.25">
      <c r="A11" s="107" t="s">
        <v>945</v>
      </c>
      <c r="B11" s="284">
        <v>39663.43423208809</v>
      </c>
      <c r="C11" s="284">
        <v>36096.598427216697</v>
      </c>
      <c r="D11" s="284">
        <v>32964.629781468073</v>
      </c>
      <c r="E11" s="284">
        <v>33266.686472038738</v>
      </c>
      <c r="F11" s="284">
        <v>32799.252889822063</v>
      </c>
      <c r="G11" s="284">
        <v>33279.703974680873</v>
      </c>
      <c r="H11" s="284">
        <v>30787.475739104029</v>
      </c>
      <c r="I11" s="284">
        <v>32819.672563057276</v>
      </c>
      <c r="J11" s="284">
        <v>29286.54778748579</v>
      </c>
      <c r="K11" s="284">
        <v>26966.762202098609</v>
      </c>
      <c r="L11" s="284">
        <v>26129.679156977531</v>
      </c>
      <c r="M11" s="284">
        <v>27092.669327397329</v>
      </c>
      <c r="N11" s="284">
        <v>27667.974617642929</v>
      </c>
      <c r="O11" s="284">
        <v>26237.955705322369</v>
      </c>
      <c r="P11" s="284">
        <v>29599.28602972993</v>
      </c>
      <c r="Q11" s="284">
        <v>27005.691900819809</v>
      </c>
      <c r="R11" s="284">
        <v>27376.836103092821</v>
      </c>
      <c r="S11" s="284">
        <v>25149.527697746871</v>
      </c>
      <c r="T11" s="284">
        <v>27607.00507338631</v>
      </c>
      <c r="U11" s="284">
        <v>26835.206370278629</v>
      </c>
      <c r="V11" s="284">
        <v>32335.36430807097</v>
      </c>
      <c r="W11" s="284">
        <v>32136.272344459911</v>
      </c>
      <c r="DA11" s="94" t="s">
        <v>946</v>
      </c>
    </row>
    <row r="12" spans="1:105" ht="12" customHeight="1" x14ac:dyDescent="0.25">
      <c r="A12" s="49" t="s">
        <v>947</v>
      </c>
      <c r="B12" s="244">
        <v>9006.8195238814424</v>
      </c>
      <c r="C12" s="244">
        <v>9132.7666597005827</v>
      </c>
      <c r="D12" s="244">
        <v>9230.1981414545953</v>
      </c>
      <c r="E12" s="244">
        <v>10041.82212043071</v>
      </c>
      <c r="F12" s="244">
        <v>9301.9969261893875</v>
      </c>
      <c r="G12" s="244">
        <v>9733.5427002379474</v>
      </c>
      <c r="H12" s="244">
        <v>9796.3887037070253</v>
      </c>
      <c r="I12" s="244">
        <v>9912.2396884869158</v>
      </c>
      <c r="J12" s="244">
        <v>9540.1798129772687</v>
      </c>
      <c r="K12" s="244">
        <v>10347.24416299288</v>
      </c>
      <c r="L12" s="244">
        <v>9032.7898706515953</v>
      </c>
      <c r="M12" s="244">
        <v>9056.2771687680633</v>
      </c>
      <c r="N12" s="244">
        <v>9597.1585809496919</v>
      </c>
      <c r="O12" s="244">
        <v>9661.3652852984815</v>
      </c>
      <c r="P12" s="244">
        <v>10222.3738000266</v>
      </c>
      <c r="Q12" s="244">
        <v>10152.69836330575</v>
      </c>
      <c r="R12" s="244">
        <v>10309.11973081959</v>
      </c>
      <c r="S12" s="244">
        <v>9128.309414936406</v>
      </c>
      <c r="T12" s="244">
        <v>9668.7399975425251</v>
      </c>
      <c r="U12" s="244">
        <v>10285.02692556824</v>
      </c>
      <c r="V12" s="244">
        <v>11056.78552347484</v>
      </c>
      <c r="W12" s="244">
        <v>10524.76918535111</v>
      </c>
      <c r="DA12" s="84" t="s">
        <v>948</v>
      </c>
    </row>
    <row r="13" spans="1:105" ht="12" customHeight="1" x14ac:dyDescent="0.25">
      <c r="A13" s="201"/>
      <c r="B13" s="201"/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DA13" s="173"/>
    </row>
    <row r="14" spans="1:105" ht="12" customHeight="1" x14ac:dyDescent="0.25">
      <c r="A14" s="30" t="s">
        <v>447</v>
      </c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DA14" s="112"/>
    </row>
    <row r="15" spans="1:105" ht="12" customHeight="1" x14ac:dyDescent="0.25">
      <c r="A15" s="50" t="s">
        <v>943</v>
      </c>
      <c r="B15" s="243">
        <v>70880.272088242855</v>
      </c>
      <c r="C15" s="243">
        <v>70320.654211647692</v>
      </c>
      <c r="D15" s="243">
        <v>69166.486681742463</v>
      </c>
      <c r="E15" s="243">
        <v>74005.574929453971</v>
      </c>
      <c r="F15" s="243">
        <v>74876.965323152719</v>
      </c>
      <c r="G15" s="243">
        <v>77067.145107946446</v>
      </c>
      <c r="H15" s="243">
        <v>76815.968316310944</v>
      </c>
      <c r="I15" s="243">
        <v>79484.441413124281</v>
      </c>
      <c r="J15" s="243">
        <v>84022.03331998107</v>
      </c>
      <c r="K15" s="243">
        <v>79938.701521941155</v>
      </c>
      <c r="L15" s="243">
        <v>81375.296025901553</v>
      </c>
      <c r="M15" s="243">
        <v>82733.216517155379</v>
      </c>
      <c r="N15" s="243">
        <v>83213.616604383598</v>
      </c>
      <c r="O15" s="243">
        <v>86253.208571895768</v>
      </c>
      <c r="P15" s="243">
        <v>85450.916790091636</v>
      </c>
      <c r="Q15" s="243">
        <v>87613.394788121208</v>
      </c>
      <c r="R15" s="243">
        <v>84868.302018873088</v>
      </c>
      <c r="S15" s="243">
        <v>92327.527297657667</v>
      </c>
      <c r="T15" s="243">
        <v>92661.421892481696</v>
      </c>
      <c r="U15" s="243">
        <v>90153.166666945603</v>
      </c>
      <c r="V15" s="243">
        <v>89923.867630871042</v>
      </c>
      <c r="W15" s="243">
        <v>93382.627305435701</v>
      </c>
      <c r="DA15" s="83" t="s">
        <v>949</v>
      </c>
    </row>
    <row r="16" spans="1:105" ht="12" customHeight="1" x14ac:dyDescent="0.25">
      <c r="A16" s="107" t="s">
        <v>945</v>
      </c>
      <c r="B16" s="284">
        <v>44911.555802781557</v>
      </c>
      <c r="C16" s="284">
        <v>43394.672876255972</v>
      </c>
      <c r="D16" s="284">
        <v>43275.195938926103</v>
      </c>
      <c r="E16" s="284">
        <v>42918.331759141387</v>
      </c>
      <c r="F16" s="284">
        <v>42893.195563515394</v>
      </c>
      <c r="G16" s="284">
        <v>41702.614712972943</v>
      </c>
      <c r="H16" s="284">
        <v>41566.708978442613</v>
      </c>
      <c r="I16" s="284">
        <v>41548.231845648123</v>
      </c>
      <c r="J16" s="284">
        <v>40188.955202933343</v>
      </c>
      <c r="K16" s="284">
        <v>40471.688234009649</v>
      </c>
      <c r="L16" s="284">
        <v>39694.832890850143</v>
      </c>
      <c r="M16" s="284">
        <v>38227.383357898463</v>
      </c>
      <c r="N16" s="284">
        <v>38354.771862559683</v>
      </c>
      <c r="O16" s="284">
        <v>37702.38510780147</v>
      </c>
      <c r="P16" s="284">
        <v>39566.048994377459</v>
      </c>
      <c r="Q16" s="284">
        <v>38571.573001255412</v>
      </c>
      <c r="R16" s="284">
        <v>38054.188431985312</v>
      </c>
      <c r="S16" s="284">
        <v>35956.051767809011</v>
      </c>
      <c r="T16" s="284">
        <v>38315.855315168948</v>
      </c>
      <c r="U16" s="284">
        <v>36320.867569252317</v>
      </c>
      <c r="V16" s="284">
        <v>39499.492257516133</v>
      </c>
      <c r="W16" s="284">
        <v>38575.297655920796</v>
      </c>
      <c r="DA16" s="94" t="s">
        <v>950</v>
      </c>
    </row>
    <row r="17" spans="1:105" ht="12" customHeight="1" x14ac:dyDescent="0.25">
      <c r="A17" s="49" t="s">
        <v>947</v>
      </c>
      <c r="B17" s="244">
        <v>10113.355026534929</v>
      </c>
      <c r="C17" s="244">
        <v>10533.57636557809</v>
      </c>
      <c r="D17" s="244">
        <v>10506.19717447945</v>
      </c>
      <c r="E17" s="244">
        <v>11312.810106851681</v>
      </c>
      <c r="F17" s="244">
        <v>10864.7741095238</v>
      </c>
      <c r="G17" s="244">
        <v>11482.67315278464</v>
      </c>
      <c r="H17" s="244">
        <v>11446.76738296132</v>
      </c>
      <c r="I17" s="244">
        <v>11622.071679546931</v>
      </c>
      <c r="J17" s="244">
        <v>11351.51425947532</v>
      </c>
      <c r="K17" s="244">
        <v>11869.430357030151</v>
      </c>
      <c r="L17" s="244">
        <v>11499.433441999799</v>
      </c>
      <c r="M17" s="244">
        <v>11273.721931830531</v>
      </c>
      <c r="N17" s="244">
        <v>11531.225324202631</v>
      </c>
      <c r="O17" s="244">
        <v>11521.702970507</v>
      </c>
      <c r="P17" s="244">
        <v>12302.54242126506</v>
      </c>
      <c r="Q17" s="244">
        <v>12440.34448670149</v>
      </c>
      <c r="R17" s="244">
        <v>12164.106574868911</v>
      </c>
      <c r="S17" s="244">
        <v>12075.439257316149</v>
      </c>
      <c r="T17" s="244">
        <v>11744.9286697963</v>
      </c>
      <c r="U17" s="244">
        <v>12605.16179610347</v>
      </c>
      <c r="V17" s="244">
        <v>12619.799916312169</v>
      </c>
      <c r="W17" s="244">
        <v>12831.87055501358</v>
      </c>
      <c r="DA17" s="84" t="s">
        <v>951</v>
      </c>
    </row>
    <row r="18" spans="1:105" ht="12" customHeight="1" x14ac:dyDescent="0.25">
      <c r="A18" s="108" t="s">
        <v>452</v>
      </c>
      <c r="B18" s="247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DA18" s="109"/>
    </row>
    <row r="19" spans="1:105" ht="12" customHeight="1" x14ac:dyDescent="0.25">
      <c r="A19" s="51" t="s">
        <v>943</v>
      </c>
      <c r="B19" s="248">
        <v>0</v>
      </c>
      <c r="C19" s="243">
        <v>3759.531041906821</v>
      </c>
      <c r="D19" s="243">
        <v>2723.282251968139</v>
      </c>
      <c r="E19" s="243">
        <v>7248.7050228844637</v>
      </c>
      <c r="F19" s="243">
        <v>5560.1165077426813</v>
      </c>
      <c r="G19" s="243">
        <v>4222.6159978452752</v>
      </c>
      <c r="H19" s="243">
        <v>3962.4927858244032</v>
      </c>
      <c r="I19" s="243">
        <v>7420.9750813937117</v>
      </c>
      <c r="J19" s="243">
        <v>6342.805147440281</v>
      </c>
      <c r="K19" s="243">
        <v>373.04032830360723</v>
      </c>
      <c r="L19" s="243">
        <v>5483.5506929893654</v>
      </c>
      <c r="M19" s="243">
        <v>3796.9705971108801</v>
      </c>
      <c r="N19" s="243">
        <v>6137.6092921977042</v>
      </c>
      <c r="O19" s="243">
        <v>4581.065041308404</v>
      </c>
      <c r="P19" s="243">
        <v>3826.4041133323681</v>
      </c>
      <c r="Q19" s="243">
        <v>4282.9033258255386</v>
      </c>
      <c r="R19" s="243">
        <v>2251.686409311556</v>
      </c>
      <c r="S19" s="243">
        <v>10479.618761221949</v>
      </c>
      <c r="T19" s="243">
        <v>3641.0846753081728</v>
      </c>
      <c r="U19" s="243">
        <v>1337.5998583757121</v>
      </c>
      <c r="V19" s="243">
        <v>2075.1978513929898</v>
      </c>
      <c r="W19" s="243">
        <v>7446.0056919782992</v>
      </c>
      <c r="DA19" s="83" t="s">
        <v>952</v>
      </c>
    </row>
    <row r="20" spans="1:105" ht="12" customHeight="1" x14ac:dyDescent="0.25">
      <c r="A20" s="99" t="s">
        <v>945</v>
      </c>
      <c r="B20" s="285">
        <v>0</v>
      </c>
      <c r="C20" s="284">
        <v>1545.096635112729</v>
      </c>
      <c r="D20" s="284">
        <v>1407.03091185467</v>
      </c>
      <c r="E20" s="284">
        <v>2348.0250363206269</v>
      </c>
      <c r="F20" s="284">
        <v>1611.447268834334</v>
      </c>
      <c r="G20" s="284">
        <v>1761.323095820077</v>
      </c>
      <c r="H20" s="284">
        <v>1557.655628367168</v>
      </c>
      <c r="I20" s="284">
        <v>3101.172768190243</v>
      </c>
      <c r="J20" s="284">
        <v>267.10818332318883</v>
      </c>
      <c r="K20" s="284">
        <v>2942.8784213242488</v>
      </c>
      <c r="L20" s="284">
        <v>658.00824485316321</v>
      </c>
      <c r="M20" s="284">
        <v>1337.0858356699921</v>
      </c>
      <c r="N20" s="284">
        <v>2096.4696931521639</v>
      </c>
      <c r="O20" s="284">
        <v>2012.4416594066529</v>
      </c>
      <c r="P20" s="284">
        <v>3599.6348676732532</v>
      </c>
      <c r="Q20" s="284">
        <v>1620.796848094596</v>
      </c>
      <c r="R20" s="284">
        <v>1385.282409307385</v>
      </c>
      <c r="S20" s="284">
        <v>1059.2972413704499</v>
      </c>
      <c r="T20" s="284">
        <v>3768.5319445607038</v>
      </c>
      <c r="U20" s="284">
        <v>1130.0128219478679</v>
      </c>
      <c r="V20" s="284">
        <v>4389.1519031817952</v>
      </c>
      <c r="W20" s="284">
        <v>2067.4539020426369</v>
      </c>
      <c r="DA20" s="94" t="s">
        <v>953</v>
      </c>
    </row>
    <row r="21" spans="1:105" ht="12" customHeight="1" x14ac:dyDescent="0.25">
      <c r="A21" s="52" t="s">
        <v>947</v>
      </c>
      <c r="B21" s="249">
        <v>0</v>
      </c>
      <c r="C21" s="244">
        <v>769.47151461072906</v>
      </c>
      <c r="D21" s="244">
        <v>538.52918122512233</v>
      </c>
      <c r="E21" s="244">
        <v>1220.724704728339</v>
      </c>
      <c r="F21" s="244">
        <v>329.05736809864879</v>
      </c>
      <c r="G21" s="244">
        <v>737.60985816012214</v>
      </c>
      <c r="H21" s="244">
        <v>796.45817600516432</v>
      </c>
      <c r="I21" s="244">
        <v>434.09892056007078</v>
      </c>
      <c r="J21" s="244">
        <v>400.58349090097369</v>
      </c>
      <c r="K21" s="244">
        <v>960.38402237175967</v>
      </c>
      <c r="L21" s="244">
        <v>247.98850679929899</v>
      </c>
      <c r="M21" s="244">
        <v>66.951814766606446</v>
      </c>
      <c r="N21" s="244">
        <v>912.08361831142201</v>
      </c>
      <c r="O21" s="244">
        <v>394.52683042422723</v>
      </c>
      <c r="P21" s="244">
        <v>1430.69134295354</v>
      </c>
      <c r="Q21" s="244">
        <v>457.17731919768488</v>
      </c>
      <c r="R21" s="244">
        <v>474.25959393963058</v>
      </c>
      <c r="S21" s="244">
        <v>65.63009428877281</v>
      </c>
      <c r="T21" s="244">
        <v>471.47106175917412</v>
      </c>
      <c r="U21" s="244">
        <v>1278.6327785725939</v>
      </c>
      <c r="V21" s="244">
        <v>504.55955232270418</v>
      </c>
      <c r="W21" s="244">
        <v>659.40564321228089</v>
      </c>
      <c r="DA21" s="84" t="s">
        <v>954</v>
      </c>
    </row>
    <row r="22" spans="1:105" ht="12" customHeight="1" x14ac:dyDescent="0.25">
      <c r="A22" s="108" t="s">
        <v>457</v>
      </c>
      <c r="B22" s="247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DA22" s="109"/>
    </row>
    <row r="23" spans="1:105" ht="12" customHeight="1" x14ac:dyDescent="0.25">
      <c r="A23" s="51" t="s">
        <v>943</v>
      </c>
      <c r="B23" s="248"/>
      <c r="C23" s="243">
        <f t="shared" ref="C23:W23" si="2">B15+C19-C15</f>
        <v>4319.1489185019891</v>
      </c>
      <c r="D23" s="243">
        <f t="shared" si="2"/>
        <v>3877.4497818733653</v>
      </c>
      <c r="E23" s="243">
        <f t="shared" si="2"/>
        <v>2409.6167751729517</v>
      </c>
      <c r="F23" s="243">
        <f t="shared" si="2"/>
        <v>4688.7261140439368</v>
      </c>
      <c r="G23" s="243">
        <f t="shared" si="2"/>
        <v>2032.436213051551</v>
      </c>
      <c r="H23" s="243">
        <f t="shared" si="2"/>
        <v>4213.6695774599066</v>
      </c>
      <c r="I23" s="243">
        <f t="shared" si="2"/>
        <v>4752.5019845803763</v>
      </c>
      <c r="J23" s="243">
        <f t="shared" si="2"/>
        <v>1805.2132405834855</v>
      </c>
      <c r="K23" s="243">
        <f t="shared" si="2"/>
        <v>4456.3721263435291</v>
      </c>
      <c r="L23" s="243">
        <f t="shared" si="2"/>
        <v>4046.9561890289624</v>
      </c>
      <c r="M23" s="243">
        <f t="shared" si="2"/>
        <v>2439.0501058570517</v>
      </c>
      <c r="N23" s="243">
        <f t="shared" si="2"/>
        <v>5657.2092049694911</v>
      </c>
      <c r="O23" s="243">
        <f t="shared" si="2"/>
        <v>1541.4730737962382</v>
      </c>
      <c r="P23" s="243">
        <f t="shared" si="2"/>
        <v>4628.6958951364941</v>
      </c>
      <c r="Q23" s="243">
        <f t="shared" si="2"/>
        <v>2120.4253277959651</v>
      </c>
      <c r="R23" s="243">
        <f t="shared" si="2"/>
        <v>4996.7791785596783</v>
      </c>
      <c r="S23" s="243">
        <f t="shared" si="2"/>
        <v>3020.3934824373719</v>
      </c>
      <c r="T23" s="243">
        <f t="shared" si="2"/>
        <v>3307.1900804841425</v>
      </c>
      <c r="U23" s="243">
        <f t="shared" si="2"/>
        <v>3845.8550839118107</v>
      </c>
      <c r="V23" s="243">
        <f t="shared" si="2"/>
        <v>2304.4968874675542</v>
      </c>
      <c r="W23" s="243">
        <f t="shared" si="2"/>
        <v>3987.2460174136359</v>
      </c>
      <c r="DA23" s="83"/>
    </row>
    <row r="24" spans="1:105" ht="12" customHeight="1" x14ac:dyDescent="0.25">
      <c r="A24" s="99" t="s">
        <v>945</v>
      </c>
      <c r="B24" s="285"/>
      <c r="C24" s="284">
        <f t="shared" ref="C24:W24" si="3">B16+C20-C16</f>
        <v>3061.9795616383126</v>
      </c>
      <c r="D24" s="284">
        <f t="shared" si="3"/>
        <v>1526.5078491845416</v>
      </c>
      <c r="E24" s="284">
        <f t="shared" si="3"/>
        <v>2704.8892161053445</v>
      </c>
      <c r="F24" s="284">
        <f t="shared" si="3"/>
        <v>1636.5834644603237</v>
      </c>
      <c r="G24" s="284">
        <f t="shared" si="3"/>
        <v>2951.9039463625304</v>
      </c>
      <c r="H24" s="284">
        <f t="shared" si="3"/>
        <v>1693.561362897497</v>
      </c>
      <c r="I24" s="284">
        <f t="shared" si="3"/>
        <v>3119.6499009847321</v>
      </c>
      <c r="J24" s="284">
        <f t="shared" si="3"/>
        <v>1626.3848260379673</v>
      </c>
      <c r="K24" s="284">
        <f t="shared" si="3"/>
        <v>2660.1453902479407</v>
      </c>
      <c r="L24" s="284">
        <f t="shared" si="3"/>
        <v>1434.8635880126676</v>
      </c>
      <c r="M24" s="284">
        <f t="shared" si="3"/>
        <v>2804.5353686216695</v>
      </c>
      <c r="N24" s="284">
        <f t="shared" si="3"/>
        <v>1969.0811884909417</v>
      </c>
      <c r="O24" s="284">
        <f t="shared" si="3"/>
        <v>2664.8284141648619</v>
      </c>
      <c r="P24" s="284">
        <f t="shared" si="3"/>
        <v>1735.9709810972636</v>
      </c>
      <c r="Q24" s="284">
        <f t="shared" si="3"/>
        <v>2615.2728412166398</v>
      </c>
      <c r="R24" s="284">
        <f t="shared" si="3"/>
        <v>1902.6669785774866</v>
      </c>
      <c r="S24" s="284">
        <f t="shared" si="3"/>
        <v>3157.4339055467499</v>
      </c>
      <c r="T24" s="284">
        <f t="shared" si="3"/>
        <v>1408.7283972007644</v>
      </c>
      <c r="U24" s="284">
        <f t="shared" si="3"/>
        <v>3125.0005678644957</v>
      </c>
      <c r="V24" s="284">
        <f t="shared" si="3"/>
        <v>1210.52721491798</v>
      </c>
      <c r="W24" s="284">
        <f t="shared" si="3"/>
        <v>2991.6485036379745</v>
      </c>
      <c r="DA24" s="94"/>
    </row>
    <row r="25" spans="1:105" ht="12" customHeight="1" x14ac:dyDescent="0.25">
      <c r="A25" s="52" t="s">
        <v>947</v>
      </c>
      <c r="B25" s="249"/>
      <c r="C25" s="244">
        <f t="shared" ref="C25:W25" si="4">B17+C21-C17</f>
        <v>349.25017556756757</v>
      </c>
      <c r="D25" s="244">
        <f t="shared" si="4"/>
        <v>565.9083723237618</v>
      </c>
      <c r="E25" s="244">
        <f t="shared" si="4"/>
        <v>414.11177235610739</v>
      </c>
      <c r="F25" s="244">
        <f t="shared" si="4"/>
        <v>777.09336542653</v>
      </c>
      <c r="G25" s="244">
        <f t="shared" si="4"/>
        <v>119.7108148992811</v>
      </c>
      <c r="H25" s="244">
        <f t="shared" si="4"/>
        <v>832.36394582848516</v>
      </c>
      <c r="I25" s="244">
        <f t="shared" si="4"/>
        <v>258.79462397445968</v>
      </c>
      <c r="J25" s="244">
        <f t="shared" si="4"/>
        <v>671.14091097258461</v>
      </c>
      <c r="K25" s="244">
        <f t="shared" si="4"/>
        <v>442.46792481692864</v>
      </c>
      <c r="L25" s="244">
        <f t="shared" si="4"/>
        <v>617.98542182964957</v>
      </c>
      <c r="M25" s="244">
        <f t="shared" si="4"/>
        <v>292.6633249358747</v>
      </c>
      <c r="N25" s="244">
        <f t="shared" si="4"/>
        <v>654.58022593932219</v>
      </c>
      <c r="O25" s="244">
        <f t="shared" si="4"/>
        <v>404.04918411985818</v>
      </c>
      <c r="P25" s="244">
        <f t="shared" si="4"/>
        <v>649.8518921954801</v>
      </c>
      <c r="Q25" s="244">
        <f t="shared" si="4"/>
        <v>319.3752537612545</v>
      </c>
      <c r="R25" s="244">
        <f t="shared" si="4"/>
        <v>750.49750577220948</v>
      </c>
      <c r="S25" s="244">
        <f t="shared" si="4"/>
        <v>154.29741184153318</v>
      </c>
      <c r="T25" s="244">
        <f t="shared" si="4"/>
        <v>801.98164927902326</v>
      </c>
      <c r="U25" s="244">
        <f t="shared" si="4"/>
        <v>418.39965226542336</v>
      </c>
      <c r="V25" s="244">
        <f t="shared" si="4"/>
        <v>489.92143211400435</v>
      </c>
      <c r="W25" s="244">
        <f t="shared" si="4"/>
        <v>447.33500451087093</v>
      </c>
      <c r="DA25" s="84"/>
    </row>
    <row r="26" spans="1:105" ht="12" customHeight="1" x14ac:dyDescent="0.25">
      <c r="A26" s="30" t="s">
        <v>458</v>
      </c>
      <c r="B26" s="205"/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DA26" s="112"/>
    </row>
    <row r="27" spans="1:105" ht="12" customHeight="1" x14ac:dyDescent="0.25">
      <c r="A27" s="50" t="s">
        <v>943</v>
      </c>
      <c r="B27" s="243">
        <f t="shared" ref="B27:W27" si="5">B15-B10</f>
        <v>9240.0272088242855</v>
      </c>
      <c r="C27" s="243">
        <f t="shared" si="5"/>
        <v>8560.7333924020641</v>
      </c>
      <c r="D27" s="243">
        <f t="shared" si="5"/>
        <v>6245.446464374465</v>
      </c>
      <c r="E27" s="243">
        <f t="shared" si="5"/>
        <v>7455.6241501543263</v>
      </c>
      <c r="F27" s="243">
        <f t="shared" si="5"/>
        <v>8449.5171004765434</v>
      </c>
      <c r="G27" s="243">
        <f t="shared" si="5"/>
        <v>8446.2717631176929</v>
      </c>
      <c r="H27" s="243">
        <f t="shared" si="5"/>
        <v>8171.2558776616643</v>
      </c>
      <c r="I27" s="243">
        <f t="shared" si="5"/>
        <v>7014.8071235923708</v>
      </c>
      <c r="J27" s="243">
        <f t="shared" si="5"/>
        <v>9388.8065621129208</v>
      </c>
      <c r="K27" s="243">
        <f t="shared" si="5"/>
        <v>15028.786655121112</v>
      </c>
      <c r="L27" s="243">
        <f t="shared" si="5"/>
        <v>9641.9865009042842</v>
      </c>
      <c r="M27" s="243">
        <f t="shared" si="5"/>
        <v>8219.7897315717855</v>
      </c>
      <c r="N27" s="243">
        <f t="shared" si="5"/>
        <v>7629.2033789420384</v>
      </c>
      <c r="O27" s="243">
        <f t="shared" si="5"/>
        <v>8528.0063494217175</v>
      </c>
      <c r="P27" s="243">
        <f t="shared" si="5"/>
        <v>8621.9601097274281</v>
      </c>
      <c r="Q27" s="243">
        <f t="shared" si="5"/>
        <v>8121.1404740659054</v>
      </c>
      <c r="R27" s="243">
        <f t="shared" si="5"/>
        <v>8710.2079940579279</v>
      </c>
      <c r="S27" s="243">
        <f t="shared" si="5"/>
        <v>8443.6089508948353</v>
      </c>
      <c r="T27" s="243">
        <f t="shared" si="5"/>
        <v>13127.336308346814</v>
      </c>
      <c r="U27" s="243">
        <f t="shared" si="5"/>
        <v>9519.4873982601275</v>
      </c>
      <c r="V27" s="243">
        <f t="shared" si="5"/>
        <v>9272.9333231080673</v>
      </c>
      <c r="W27" s="243">
        <f t="shared" si="5"/>
        <v>9096.2907654325827</v>
      </c>
      <c r="DA27" s="83"/>
    </row>
    <row r="28" spans="1:105" ht="12" customHeight="1" x14ac:dyDescent="0.25">
      <c r="A28" s="107" t="s">
        <v>945</v>
      </c>
      <c r="B28" s="284">
        <f t="shared" ref="B28:W28" si="6">B16-B11</f>
        <v>5248.1215706934672</v>
      </c>
      <c r="C28" s="284">
        <f t="shared" si="6"/>
        <v>7298.0744490392754</v>
      </c>
      <c r="D28" s="284">
        <f t="shared" si="6"/>
        <v>10310.56615745803</v>
      </c>
      <c r="E28" s="284">
        <f t="shared" si="6"/>
        <v>9651.6452871026486</v>
      </c>
      <c r="F28" s="284">
        <f t="shared" si="6"/>
        <v>10093.942673693331</v>
      </c>
      <c r="G28" s="284">
        <f t="shared" si="6"/>
        <v>8422.9107382920702</v>
      </c>
      <c r="H28" s="284">
        <f t="shared" si="6"/>
        <v>10779.233239338584</v>
      </c>
      <c r="I28" s="284">
        <f t="shared" si="6"/>
        <v>8728.5592825908461</v>
      </c>
      <c r="J28" s="284">
        <f t="shared" si="6"/>
        <v>10902.407415447553</v>
      </c>
      <c r="K28" s="284">
        <f t="shared" si="6"/>
        <v>13504.92603191104</v>
      </c>
      <c r="L28" s="284">
        <f t="shared" si="6"/>
        <v>13565.153733872612</v>
      </c>
      <c r="M28" s="284">
        <f t="shared" si="6"/>
        <v>11134.714030501134</v>
      </c>
      <c r="N28" s="284">
        <f t="shared" si="6"/>
        <v>10686.797244916754</v>
      </c>
      <c r="O28" s="284">
        <f t="shared" si="6"/>
        <v>11464.429402479102</v>
      </c>
      <c r="P28" s="284">
        <f t="shared" si="6"/>
        <v>9966.7629646475289</v>
      </c>
      <c r="Q28" s="284">
        <f t="shared" si="6"/>
        <v>11565.881100435603</v>
      </c>
      <c r="R28" s="284">
        <f t="shared" si="6"/>
        <v>10677.352328892492</v>
      </c>
      <c r="S28" s="284">
        <f t="shared" si="6"/>
        <v>10806.52407006214</v>
      </c>
      <c r="T28" s="284">
        <f t="shared" si="6"/>
        <v>10708.850241782638</v>
      </c>
      <c r="U28" s="284">
        <f t="shared" si="6"/>
        <v>9485.6611989736884</v>
      </c>
      <c r="V28" s="284">
        <f t="shared" si="6"/>
        <v>7164.1279494451628</v>
      </c>
      <c r="W28" s="284">
        <f t="shared" si="6"/>
        <v>6439.0253114608859</v>
      </c>
      <c r="DA28" s="94"/>
    </row>
    <row r="29" spans="1:105" ht="12" customHeight="1" x14ac:dyDescent="0.25">
      <c r="A29" s="49" t="s">
        <v>947</v>
      </c>
      <c r="B29" s="244">
        <f t="shared" ref="B29:W29" si="7">B17-B12</f>
        <v>1106.5355026534871</v>
      </c>
      <c r="C29" s="244">
        <f t="shared" si="7"/>
        <v>1400.8097058775074</v>
      </c>
      <c r="D29" s="244">
        <f t="shared" si="7"/>
        <v>1275.9990330248547</v>
      </c>
      <c r="E29" s="244">
        <f t="shared" si="7"/>
        <v>1270.9879864209706</v>
      </c>
      <c r="F29" s="244">
        <f t="shared" si="7"/>
        <v>1562.7771833344123</v>
      </c>
      <c r="G29" s="244">
        <f t="shared" si="7"/>
        <v>1749.130452546693</v>
      </c>
      <c r="H29" s="244">
        <f t="shared" si="7"/>
        <v>1650.3786792542942</v>
      </c>
      <c r="I29" s="244">
        <f t="shared" si="7"/>
        <v>1709.8319910600148</v>
      </c>
      <c r="J29" s="244">
        <f t="shared" si="7"/>
        <v>1811.334446498051</v>
      </c>
      <c r="K29" s="244">
        <f t="shared" si="7"/>
        <v>1522.186194037271</v>
      </c>
      <c r="L29" s="244">
        <f t="shared" si="7"/>
        <v>2466.6435713482042</v>
      </c>
      <c r="M29" s="244">
        <f t="shared" si="7"/>
        <v>2217.4447630624672</v>
      </c>
      <c r="N29" s="244">
        <f t="shared" si="7"/>
        <v>1934.066743252939</v>
      </c>
      <c r="O29" s="244">
        <f t="shared" si="7"/>
        <v>1860.3376852085185</v>
      </c>
      <c r="P29" s="244">
        <f t="shared" si="7"/>
        <v>2080.1686212384593</v>
      </c>
      <c r="Q29" s="244">
        <f t="shared" si="7"/>
        <v>2287.6461233957398</v>
      </c>
      <c r="R29" s="244">
        <f t="shared" si="7"/>
        <v>1854.986844049321</v>
      </c>
      <c r="S29" s="244">
        <f t="shared" si="7"/>
        <v>2947.1298423797434</v>
      </c>
      <c r="T29" s="244">
        <f t="shared" si="7"/>
        <v>2076.1886722537747</v>
      </c>
      <c r="U29" s="244">
        <f t="shared" si="7"/>
        <v>2320.1348705352302</v>
      </c>
      <c r="V29" s="244">
        <f t="shared" si="7"/>
        <v>1563.0143928373291</v>
      </c>
      <c r="W29" s="244">
        <f t="shared" si="7"/>
        <v>2307.1013696624705</v>
      </c>
      <c r="DA29" s="84"/>
    </row>
    <row r="30" spans="1:105" ht="12" customHeight="1" x14ac:dyDescent="0.25">
      <c r="A30" s="201"/>
      <c r="B30" s="201"/>
      <c r="C30" s="201"/>
      <c r="D30" s="201"/>
      <c r="E30" s="201"/>
      <c r="F30" s="201"/>
      <c r="G30" s="201"/>
      <c r="H30" s="201"/>
      <c r="I30" s="201"/>
      <c r="J30" s="201"/>
      <c r="K30" s="201"/>
      <c r="L30" s="201"/>
      <c r="M30" s="201"/>
      <c r="N30" s="201"/>
      <c r="O30" s="201"/>
      <c r="P30" s="201"/>
      <c r="Q30" s="201"/>
      <c r="R30" s="201"/>
      <c r="S30" s="201"/>
      <c r="T30" s="201"/>
      <c r="U30" s="201"/>
      <c r="V30" s="201"/>
      <c r="W30" s="201"/>
      <c r="DA30" s="173"/>
    </row>
    <row r="31" spans="1:105" ht="12" customHeight="1" x14ac:dyDescent="0.25">
      <c r="A31" s="30" t="s">
        <v>67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DA31" s="112"/>
    </row>
    <row r="32" spans="1:105" ht="12" customHeight="1" x14ac:dyDescent="0.25">
      <c r="A32" s="31" t="s">
        <v>68</v>
      </c>
      <c r="B32" s="212">
        <v>50351.464982567522</v>
      </c>
      <c r="C32" s="212">
        <v>50175.39794007648</v>
      </c>
      <c r="D32" s="212">
        <v>50513.305068779438</v>
      </c>
      <c r="E32" s="212">
        <v>53775.491537522401</v>
      </c>
      <c r="F32" s="212">
        <v>51400.298225349958</v>
      </c>
      <c r="G32" s="212">
        <v>52023.376103883311</v>
      </c>
      <c r="H32" s="212">
        <v>50492.00775212334</v>
      </c>
      <c r="I32" s="212">
        <v>52898.152313517348</v>
      </c>
      <c r="J32" s="212">
        <v>51744.697913584278</v>
      </c>
      <c r="K32" s="212">
        <v>47020.029020361937</v>
      </c>
      <c r="L32" s="212">
        <v>49156.835011272633</v>
      </c>
      <c r="M32" s="212">
        <v>52870.848457042317</v>
      </c>
      <c r="N32" s="212">
        <v>53263.356728298342</v>
      </c>
      <c r="O32" s="212">
        <v>53130.324112897513</v>
      </c>
      <c r="P32" s="212">
        <v>51856.082745756154</v>
      </c>
      <c r="Q32" s="212">
        <v>50567.914384924799</v>
      </c>
      <c r="R32" s="212">
        <v>51336.529402842847</v>
      </c>
      <c r="S32" s="212">
        <v>51677.178738680261</v>
      </c>
      <c r="T32" s="212">
        <v>51144.796225824532</v>
      </c>
      <c r="U32" s="212">
        <v>50527.488678706359</v>
      </c>
      <c r="V32" s="212">
        <v>50318.822870054893</v>
      </c>
      <c r="W32" s="212">
        <v>51763.233029601673</v>
      </c>
      <c r="DA32" s="109" t="s">
        <v>955</v>
      </c>
    </row>
    <row r="33" spans="1:105" ht="12" customHeight="1" x14ac:dyDescent="0.25">
      <c r="A33" s="24" t="s">
        <v>30</v>
      </c>
      <c r="B33" s="215">
        <v>2954.6414445399819</v>
      </c>
      <c r="C33" s="215">
        <v>3058.5771281169391</v>
      </c>
      <c r="D33" s="215">
        <v>3241.7502149613069</v>
      </c>
      <c r="E33" s="215">
        <v>3097.6360275150469</v>
      </c>
      <c r="F33" s="215">
        <v>2927.1174548581248</v>
      </c>
      <c r="G33" s="215">
        <v>2638.819174548581</v>
      </c>
      <c r="H33" s="215">
        <v>2525.490369733448</v>
      </c>
      <c r="I33" s="215">
        <v>2331.0675838349089</v>
      </c>
      <c r="J33" s="215">
        <v>2915.9988822012028</v>
      </c>
      <c r="K33" s="215">
        <v>2666.3105760963031</v>
      </c>
      <c r="L33" s="215">
        <v>2595.565692175408</v>
      </c>
      <c r="M33" s="215">
        <v>2475.4062768701629</v>
      </c>
      <c r="N33" s="215">
        <v>2499.7493551160801</v>
      </c>
      <c r="O33" s="215">
        <v>2747.3128976784178</v>
      </c>
      <c r="P33" s="215">
        <v>2755.2083404987088</v>
      </c>
      <c r="Q33" s="215">
        <v>3031.833533963887</v>
      </c>
      <c r="R33" s="215">
        <v>2883.4566638005158</v>
      </c>
      <c r="S33" s="215">
        <v>3059.5576096302671</v>
      </c>
      <c r="T33" s="215">
        <v>2610.5777300085979</v>
      </c>
      <c r="U33" s="215">
        <v>2422.373516766982</v>
      </c>
      <c r="V33" s="215">
        <v>2342.9223559759239</v>
      </c>
      <c r="W33" s="215">
        <v>2109.0066208082549</v>
      </c>
      <c r="DA33" s="85" t="s">
        <v>956</v>
      </c>
    </row>
    <row r="34" spans="1:105" ht="12" customHeight="1" x14ac:dyDescent="0.25">
      <c r="A34" s="14" t="s">
        <v>31</v>
      </c>
      <c r="B34" s="206">
        <f t="shared" ref="B34:W34" si="8">B35+B36+B37+B38+B39</f>
        <v>7797.7767841788464</v>
      </c>
      <c r="C34" s="206">
        <f t="shared" si="8"/>
        <v>7965.9766122098008</v>
      </c>
      <c r="D34" s="206">
        <f t="shared" si="8"/>
        <v>7858.7929492691328</v>
      </c>
      <c r="E34" s="206">
        <f t="shared" si="8"/>
        <v>9208.8267411865854</v>
      </c>
      <c r="F34" s="206">
        <f t="shared" si="8"/>
        <v>8235.5337059329322</v>
      </c>
      <c r="G34" s="206">
        <f t="shared" si="8"/>
        <v>7693.7789337919166</v>
      </c>
      <c r="H34" s="206">
        <f t="shared" si="8"/>
        <v>7862.7503009458287</v>
      </c>
      <c r="I34" s="206">
        <f t="shared" si="8"/>
        <v>8945.5705932932069</v>
      </c>
      <c r="J34" s="206">
        <f t="shared" si="8"/>
        <v>7821.3427343078238</v>
      </c>
      <c r="K34" s="206">
        <f t="shared" si="8"/>
        <v>8041.0311263972508</v>
      </c>
      <c r="L34" s="206">
        <f t="shared" si="8"/>
        <v>8126.4656061908854</v>
      </c>
      <c r="M34" s="206">
        <f t="shared" si="8"/>
        <v>8248.9386070507317</v>
      </c>
      <c r="N34" s="206">
        <f t="shared" si="8"/>
        <v>8458.6534823731745</v>
      </c>
      <c r="O34" s="206">
        <f t="shared" si="8"/>
        <v>7910.0566638005157</v>
      </c>
      <c r="P34" s="206">
        <f t="shared" si="8"/>
        <v>8010.5164230438513</v>
      </c>
      <c r="Q34" s="206">
        <f t="shared" si="8"/>
        <v>7758.2796216680999</v>
      </c>
      <c r="R34" s="206">
        <f t="shared" si="8"/>
        <v>7448.0211521926049</v>
      </c>
      <c r="S34" s="206">
        <f t="shared" si="8"/>
        <v>7077.70060189166</v>
      </c>
      <c r="T34" s="206">
        <f t="shared" si="8"/>
        <v>7510.7872742906275</v>
      </c>
      <c r="U34" s="206">
        <f t="shared" si="8"/>
        <v>7241.1279449699059</v>
      </c>
      <c r="V34" s="206">
        <f t="shared" si="8"/>
        <v>7336.1866723989679</v>
      </c>
      <c r="W34" s="206">
        <f t="shared" si="8"/>
        <v>7327.1811693895097</v>
      </c>
      <c r="DA34" s="71"/>
    </row>
    <row r="35" spans="1:105" ht="12" customHeight="1" x14ac:dyDescent="0.25">
      <c r="A35" s="18" t="s">
        <v>32</v>
      </c>
      <c r="B35" s="206">
        <v>2910.6894239036969</v>
      </c>
      <c r="C35" s="206">
        <v>3195.0584694754939</v>
      </c>
      <c r="D35" s="206">
        <v>3476.7460017196909</v>
      </c>
      <c r="E35" s="206">
        <v>4139.2477214101445</v>
      </c>
      <c r="F35" s="206">
        <v>3706.5979363714532</v>
      </c>
      <c r="G35" s="206">
        <v>3430.4361134995688</v>
      </c>
      <c r="H35" s="206">
        <v>3882.977214101461</v>
      </c>
      <c r="I35" s="206">
        <v>4637.2659501289772</v>
      </c>
      <c r="J35" s="206">
        <v>4094.0694754944111</v>
      </c>
      <c r="K35" s="206">
        <v>3646.4961306964751</v>
      </c>
      <c r="L35" s="206">
        <v>3798.9859845227861</v>
      </c>
      <c r="M35" s="206">
        <v>3338.155889939811</v>
      </c>
      <c r="N35" s="206">
        <v>3540.322871883061</v>
      </c>
      <c r="O35" s="206">
        <v>3246.4560619088561</v>
      </c>
      <c r="P35" s="206">
        <v>3302.2715391229581</v>
      </c>
      <c r="Q35" s="206">
        <v>3366.9864144454</v>
      </c>
      <c r="R35" s="206">
        <v>3698.2637145313838</v>
      </c>
      <c r="S35" s="206">
        <v>3682.357179707652</v>
      </c>
      <c r="T35" s="206">
        <v>3745.022184006878</v>
      </c>
      <c r="U35" s="206">
        <v>3837.5458297506452</v>
      </c>
      <c r="V35" s="206">
        <v>4064.0682717110908</v>
      </c>
      <c r="W35" s="206">
        <v>3895.921668099742</v>
      </c>
      <c r="DA35" s="71" t="s">
        <v>957</v>
      </c>
    </row>
    <row r="36" spans="1:105" ht="12" customHeight="1" x14ac:dyDescent="0.25">
      <c r="A36" s="18" t="s">
        <v>33</v>
      </c>
      <c r="B36" s="206">
        <v>853.89931212381759</v>
      </c>
      <c r="C36" s="206">
        <v>1019.896990541703</v>
      </c>
      <c r="D36" s="206">
        <v>787.64832330180559</v>
      </c>
      <c r="E36" s="206">
        <v>559.9758383490971</v>
      </c>
      <c r="F36" s="206">
        <v>478.22665520206363</v>
      </c>
      <c r="G36" s="206">
        <v>569.46758383490965</v>
      </c>
      <c r="H36" s="206">
        <v>507.19286328460879</v>
      </c>
      <c r="I36" s="206">
        <v>534.15348237317278</v>
      </c>
      <c r="J36" s="206">
        <v>563.73714531384348</v>
      </c>
      <c r="K36" s="206">
        <v>655.20756663800523</v>
      </c>
      <c r="L36" s="206">
        <v>605.08013757523645</v>
      </c>
      <c r="M36" s="206">
        <v>733.60318142734297</v>
      </c>
      <c r="N36" s="206">
        <v>729.1530524505589</v>
      </c>
      <c r="O36" s="206">
        <v>640.41719690455716</v>
      </c>
      <c r="P36" s="206">
        <v>743.31762682717113</v>
      </c>
      <c r="Q36" s="206">
        <v>608.2706792777301</v>
      </c>
      <c r="R36" s="206">
        <v>555.47085124677562</v>
      </c>
      <c r="S36" s="206">
        <v>535.48916595012895</v>
      </c>
      <c r="T36" s="206">
        <v>642.72605331040404</v>
      </c>
      <c r="U36" s="206">
        <v>660.22682717110911</v>
      </c>
      <c r="V36" s="206">
        <v>616.97403267411858</v>
      </c>
      <c r="W36" s="206">
        <v>630.05417024935514</v>
      </c>
      <c r="DA36" s="71" t="s">
        <v>958</v>
      </c>
    </row>
    <row r="37" spans="1:105" ht="12" customHeight="1" x14ac:dyDescent="0.25">
      <c r="A37" s="18" t="s">
        <v>69</v>
      </c>
      <c r="B37" s="206">
        <v>235.45210662080819</v>
      </c>
      <c r="C37" s="206">
        <v>340.14462596732591</v>
      </c>
      <c r="D37" s="206">
        <v>340.12072226999129</v>
      </c>
      <c r="E37" s="206">
        <v>427.14557179707651</v>
      </c>
      <c r="F37" s="206">
        <v>469.67687016337061</v>
      </c>
      <c r="G37" s="206">
        <v>468.18125537403262</v>
      </c>
      <c r="H37" s="206">
        <v>356.67179707652622</v>
      </c>
      <c r="I37" s="206">
        <v>385.49174548581249</v>
      </c>
      <c r="J37" s="206">
        <v>367.2245915735167</v>
      </c>
      <c r="K37" s="206">
        <v>329.45778159931211</v>
      </c>
      <c r="L37" s="206">
        <v>360.65700773860698</v>
      </c>
      <c r="M37" s="206">
        <v>710.67110920034384</v>
      </c>
      <c r="N37" s="206">
        <v>513.9185726569217</v>
      </c>
      <c r="O37" s="206">
        <v>365.51926053310399</v>
      </c>
      <c r="P37" s="206">
        <v>342.05563198624247</v>
      </c>
      <c r="Q37" s="206">
        <v>315.04496990541702</v>
      </c>
      <c r="R37" s="206">
        <v>292.19174548581248</v>
      </c>
      <c r="S37" s="206">
        <v>271.66801375752362</v>
      </c>
      <c r="T37" s="206">
        <v>346.92545141874461</v>
      </c>
      <c r="U37" s="206">
        <v>323.89079965606192</v>
      </c>
      <c r="V37" s="206">
        <v>358.11521926053308</v>
      </c>
      <c r="W37" s="206">
        <v>341.83224419604471</v>
      </c>
      <c r="DA37" s="71" t="s">
        <v>959</v>
      </c>
    </row>
    <row r="38" spans="1:105" ht="12" customHeight="1" x14ac:dyDescent="0.25">
      <c r="A38" s="18" t="s">
        <v>70</v>
      </c>
      <c r="B38" s="206">
        <v>2901.129664660361</v>
      </c>
      <c r="C38" s="206">
        <v>3066.1839208942388</v>
      </c>
      <c r="D38" s="206">
        <v>2683.9583834909722</v>
      </c>
      <c r="E38" s="206">
        <v>3305.8111779879619</v>
      </c>
      <c r="F38" s="206">
        <v>2909.0428202923472</v>
      </c>
      <c r="G38" s="206">
        <v>2570.7333619948408</v>
      </c>
      <c r="H38" s="206">
        <v>2541.4241616509021</v>
      </c>
      <c r="I38" s="206">
        <v>2683.5880481513332</v>
      </c>
      <c r="J38" s="206">
        <v>2353.9569217540839</v>
      </c>
      <c r="K38" s="206">
        <v>2078.2858985382641</v>
      </c>
      <c r="L38" s="206">
        <v>1890.680223559759</v>
      </c>
      <c r="M38" s="206">
        <v>2038.50369733448</v>
      </c>
      <c r="N38" s="206">
        <v>1764.679449699054</v>
      </c>
      <c r="O38" s="206">
        <v>1760.8447979363709</v>
      </c>
      <c r="P38" s="206">
        <v>1632.315563198624</v>
      </c>
      <c r="Q38" s="206">
        <v>1805.236027515047</v>
      </c>
      <c r="R38" s="206">
        <v>1099.822355975924</v>
      </c>
      <c r="S38" s="206">
        <v>953.99819432502136</v>
      </c>
      <c r="T38" s="206">
        <v>1013.919260533104</v>
      </c>
      <c r="U38" s="206">
        <v>846.81375752364568</v>
      </c>
      <c r="V38" s="206">
        <v>729.78650042992263</v>
      </c>
      <c r="W38" s="206">
        <v>779.41521926053304</v>
      </c>
      <c r="DA38" s="71" t="s">
        <v>960</v>
      </c>
    </row>
    <row r="39" spans="1:105" ht="12" customHeight="1" x14ac:dyDescent="0.25">
      <c r="A39" s="18" t="s">
        <v>34</v>
      </c>
      <c r="B39" s="206">
        <v>896.60627687016336</v>
      </c>
      <c r="C39" s="206">
        <v>344.69260533104028</v>
      </c>
      <c r="D39" s="206">
        <v>570.31951848667234</v>
      </c>
      <c r="E39" s="206">
        <v>776.64643164230438</v>
      </c>
      <c r="F39" s="206">
        <v>671.98942390369712</v>
      </c>
      <c r="G39" s="206">
        <v>654.96061908856393</v>
      </c>
      <c r="H39" s="206">
        <v>574.48426483233004</v>
      </c>
      <c r="I39" s="206">
        <v>705.07136715391221</v>
      </c>
      <c r="J39" s="206">
        <v>442.35460017196903</v>
      </c>
      <c r="K39" s="206">
        <v>1331.583748925193</v>
      </c>
      <c r="L39" s="206">
        <v>1471.062252794497</v>
      </c>
      <c r="M39" s="206">
        <v>1428.0047291487531</v>
      </c>
      <c r="N39" s="206">
        <v>1910.579535683577</v>
      </c>
      <c r="O39" s="206">
        <v>1896.8193465176271</v>
      </c>
      <c r="P39" s="206">
        <v>1990.556061908856</v>
      </c>
      <c r="Q39" s="206">
        <v>1662.7415305245061</v>
      </c>
      <c r="R39" s="206">
        <v>1802.272484952709</v>
      </c>
      <c r="S39" s="206">
        <v>1634.1880481513331</v>
      </c>
      <c r="T39" s="206">
        <v>1762.1943250214961</v>
      </c>
      <c r="U39" s="206">
        <v>1572.650730868444</v>
      </c>
      <c r="V39" s="206">
        <v>1567.2426483233021</v>
      </c>
      <c r="W39" s="206">
        <v>1679.957867583835</v>
      </c>
      <c r="DA39" s="71" t="s">
        <v>961</v>
      </c>
    </row>
    <row r="40" spans="1:105" ht="12" customHeight="1" x14ac:dyDescent="0.25">
      <c r="A40" s="14" t="s">
        <v>35</v>
      </c>
      <c r="B40" s="206">
        <f t="shared" ref="B40:W40" si="9">B41+B42</f>
        <v>19503.093293207225</v>
      </c>
      <c r="C40" s="206">
        <f t="shared" si="9"/>
        <v>19160.016165090285</v>
      </c>
      <c r="D40" s="206">
        <f t="shared" si="9"/>
        <v>19290.902407566638</v>
      </c>
      <c r="E40" s="206">
        <f t="shared" si="9"/>
        <v>19836.594153052454</v>
      </c>
      <c r="F40" s="206">
        <f t="shared" si="9"/>
        <v>17775.439982803098</v>
      </c>
      <c r="G40" s="206">
        <f t="shared" si="9"/>
        <v>18646.426225279451</v>
      </c>
      <c r="H40" s="206">
        <f t="shared" si="9"/>
        <v>16685.072055030094</v>
      </c>
      <c r="I40" s="206">
        <f t="shared" si="9"/>
        <v>17802.78314703353</v>
      </c>
      <c r="J40" s="206">
        <f t="shared" si="9"/>
        <v>17569.279879621663</v>
      </c>
      <c r="K40" s="206">
        <f t="shared" si="9"/>
        <v>15052.421926053306</v>
      </c>
      <c r="L40" s="206">
        <f t="shared" si="9"/>
        <v>15933.63250214961</v>
      </c>
      <c r="M40" s="206">
        <f t="shared" si="9"/>
        <v>19305.308254514181</v>
      </c>
      <c r="N40" s="206">
        <f t="shared" si="9"/>
        <v>19677.076010318142</v>
      </c>
      <c r="O40" s="206">
        <f t="shared" si="9"/>
        <v>19524.621238177133</v>
      </c>
      <c r="P40" s="206">
        <f t="shared" si="9"/>
        <v>18581.865778159932</v>
      </c>
      <c r="Q40" s="206">
        <f t="shared" si="9"/>
        <v>17440.84290627687</v>
      </c>
      <c r="R40" s="206">
        <f t="shared" si="9"/>
        <v>18098.215219260528</v>
      </c>
      <c r="S40" s="206">
        <f t="shared" si="9"/>
        <v>18704.233104041272</v>
      </c>
      <c r="T40" s="206">
        <f t="shared" si="9"/>
        <v>18253.52674118659</v>
      </c>
      <c r="U40" s="206">
        <f t="shared" si="9"/>
        <v>18067.572570937235</v>
      </c>
      <c r="V40" s="206">
        <f t="shared" si="9"/>
        <v>18487.019518486672</v>
      </c>
      <c r="W40" s="206">
        <f t="shared" si="9"/>
        <v>19911.437661220978</v>
      </c>
      <c r="DA40" s="71"/>
    </row>
    <row r="41" spans="1:105" ht="12" customHeight="1" x14ac:dyDescent="0.25">
      <c r="A41" s="18" t="s">
        <v>72</v>
      </c>
      <c r="B41" s="206">
        <v>19406.248409286331</v>
      </c>
      <c r="C41" s="206">
        <v>19070.444196044711</v>
      </c>
      <c r="D41" s="206">
        <v>19199.362338779021</v>
      </c>
      <c r="E41" s="206">
        <v>19814.540326741189</v>
      </c>
      <c r="F41" s="206">
        <v>17758.412639724851</v>
      </c>
      <c r="G41" s="206">
        <v>18628.763542562341</v>
      </c>
      <c r="H41" s="206">
        <v>16669.379879621669</v>
      </c>
      <c r="I41" s="206">
        <v>17771.441788478071</v>
      </c>
      <c r="J41" s="206">
        <v>17549.241530524501</v>
      </c>
      <c r="K41" s="206">
        <v>15040.499226139291</v>
      </c>
      <c r="L41" s="206">
        <v>15802.33895098882</v>
      </c>
      <c r="M41" s="206">
        <v>19092.169303525359</v>
      </c>
      <c r="N41" s="206">
        <v>19546.12562338779</v>
      </c>
      <c r="O41" s="206">
        <v>19388.67489251935</v>
      </c>
      <c r="P41" s="206">
        <v>18470.482373172828</v>
      </c>
      <c r="Q41" s="206">
        <v>17335.055631986241</v>
      </c>
      <c r="R41" s="206">
        <v>18005.944282029232</v>
      </c>
      <c r="S41" s="206">
        <v>18629.980481513328</v>
      </c>
      <c r="T41" s="206">
        <v>18152.74496990542</v>
      </c>
      <c r="U41" s="206">
        <v>17985.090971625112</v>
      </c>
      <c r="V41" s="206">
        <v>18418.056749785039</v>
      </c>
      <c r="W41" s="206">
        <v>19826.902837489251</v>
      </c>
      <c r="DA41" s="71" t="s">
        <v>962</v>
      </c>
    </row>
    <row r="42" spans="1:105" ht="12" customHeight="1" x14ac:dyDescent="0.25">
      <c r="A42" s="18" t="s">
        <v>36</v>
      </c>
      <c r="B42" s="206">
        <v>96.844883920894233</v>
      </c>
      <c r="C42" s="206">
        <v>89.571969045571791</v>
      </c>
      <c r="D42" s="206">
        <v>91.540068787618239</v>
      </c>
      <c r="E42" s="206">
        <v>22.053826311263979</v>
      </c>
      <c r="F42" s="206">
        <v>17.02734307824592</v>
      </c>
      <c r="G42" s="206">
        <v>17.662682717110918</v>
      </c>
      <c r="H42" s="206">
        <v>15.692175408426481</v>
      </c>
      <c r="I42" s="206">
        <v>31.341358555460019</v>
      </c>
      <c r="J42" s="206">
        <v>20.038349097162509</v>
      </c>
      <c r="K42" s="206">
        <v>11.92269991401548</v>
      </c>
      <c r="L42" s="206">
        <v>131.29355116079111</v>
      </c>
      <c r="M42" s="206">
        <v>213.13895098882199</v>
      </c>
      <c r="N42" s="206">
        <v>130.95038693035249</v>
      </c>
      <c r="O42" s="206">
        <v>135.94634565778159</v>
      </c>
      <c r="P42" s="206">
        <v>111.3834049871023</v>
      </c>
      <c r="Q42" s="206">
        <v>105.78727429062771</v>
      </c>
      <c r="R42" s="206">
        <v>92.270937231298362</v>
      </c>
      <c r="S42" s="206">
        <v>74.252622527944965</v>
      </c>
      <c r="T42" s="206">
        <v>100.7817712811694</v>
      </c>
      <c r="U42" s="206">
        <v>82.481599312123819</v>
      </c>
      <c r="V42" s="206">
        <v>68.962768701633706</v>
      </c>
      <c r="W42" s="206">
        <v>84.534823731728281</v>
      </c>
      <c r="DA42" s="71" t="s">
        <v>963</v>
      </c>
    </row>
    <row r="43" spans="1:105" ht="12" customHeight="1" x14ac:dyDescent="0.25">
      <c r="A43" s="14" t="s">
        <v>37</v>
      </c>
      <c r="B43" s="206">
        <f t="shared" ref="B43:W43" si="10">B44+B45+B46+B47+B48+B49</f>
        <v>239.81132822530446</v>
      </c>
      <c r="C43" s="206">
        <f t="shared" si="10"/>
        <v>285.51204153822511</v>
      </c>
      <c r="D43" s="206">
        <f t="shared" si="10"/>
        <v>317.30257522827526</v>
      </c>
      <c r="E43" s="206">
        <f t="shared" si="10"/>
        <v>391.86814973220248</v>
      </c>
      <c r="F43" s="206">
        <f t="shared" si="10"/>
        <v>436.92685819604981</v>
      </c>
      <c r="G43" s="206">
        <f t="shared" si="10"/>
        <v>410.09596630807272</v>
      </c>
      <c r="H43" s="206">
        <f t="shared" si="10"/>
        <v>347.42125169342222</v>
      </c>
      <c r="I43" s="206">
        <f t="shared" si="10"/>
        <v>501.80502202981484</v>
      </c>
      <c r="J43" s="206">
        <f t="shared" si="10"/>
        <v>517.05543723002199</v>
      </c>
      <c r="K43" s="206">
        <f t="shared" si="10"/>
        <v>414.40202122178937</v>
      </c>
      <c r="L43" s="206">
        <f t="shared" si="10"/>
        <v>757.4781755030674</v>
      </c>
      <c r="M43" s="206">
        <f t="shared" si="10"/>
        <v>789.04140631145412</v>
      </c>
      <c r="N43" s="206">
        <f t="shared" si="10"/>
        <v>646.90539553824533</v>
      </c>
      <c r="O43" s="206">
        <f t="shared" si="10"/>
        <v>678.9800888218474</v>
      </c>
      <c r="P43" s="206">
        <f t="shared" si="10"/>
        <v>724.98670104420228</v>
      </c>
      <c r="Q43" s="206">
        <f t="shared" si="10"/>
        <v>830.25694726358711</v>
      </c>
      <c r="R43" s="206">
        <f t="shared" si="10"/>
        <v>1015.0162472108617</v>
      </c>
      <c r="S43" s="206">
        <f t="shared" si="10"/>
        <v>878.99627952291735</v>
      </c>
      <c r="T43" s="206">
        <f t="shared" si="10"/>
        <v>800.05994035591993</v>
      </c>
      <c r="U43" s="206">
        <f t="shared" si="10"/>
        <v>812.97440527558081</v>
      </c>
      <c r="V43" s="206">
        <f t="shared" si="10"/>
        <v>864.7011159706226</v>
      </c>
      <c r="W43" s="206">
        <f t="shared" si="10"/>
        <v>887.75366588714735</v>
      </c>
      <c r="DA43" s="71"/>
    </row>
    <row r="44" spans="1:105" ht="12" customHeight="1" x14ac:dyDescent="0.25">
      <c r="A44" s="18" t="s">
        <v>73</v>
      </c>
      <c r="B44" s="206">
        <v>228.87652622527941</v>
      </c>
      <c r="C44" s="206">
        <v>275.68564058469468</v>
      </c>
      <c r="D44" s="206">
        <v>310.52364574376611</v>
      </c>
      <c r="E44" s="206">
        <v>379.62184006878761</v>
      </c>
      <c r="F44" s="206">
        <v>421.99269131556321</v>
      </c>
      <c r="G44" s="206">
        <v>375.36079105760962</v>
      </c>
      <c r="H44" s="206">
        <v>330.42269991401542</v>
      </c>
      <c r="I44" s="206">
        <v>468.88091143594153</v>
      </c>
      <c r="J44" s="206">
        <v>439.71590713671537</v>
      </c>
      <c r="K44" s="206">
        <v>369.88787618228707</v>
      </c>
      <c r="L44" s="206">
        <v>606.65563198624238</v>
      </c>
      <c r="M44" s="206">
        <v>623.65219260533092</v>
      </c>
      <c r="N44" s="206">
        <v>608.15958727429052</v>
      </c>
      <c r="O44" s="206">
        <v>622.5716251074806</v>
      </c>
      <c r="P44" s="206">
        <v>629.19931212381766</v>
      </c>
      <c r="Q44" s="206">
        <v>733.58521066208084</v>
      </c>
      <c r="R44" s="206">
        <v>919.67489251934637</v>
      </c>
      <c r="S44" s="206">
        <v>785.56096302665514</v>
      </c>
      <c r="T44" s="206">
        <v>706.3539982803095</v>
      </c>
      <c r="U44" s="206">
        <v>705.69423903697339</v>
      </c>
      <c r="V44" s="206">
        <v>742.94118658641446</v>
      </c>
      <c r="W44" s="206">
        <v>768.86242476354255</v>
      </c>
      <c r="DA44" s="71" t="s">
        <v>964</v>
      </c>
    </row>
    <row r="45" spans="1:105" ht="12" customHeight="1" x14ac:dyDescent="0.25">
      <c r="A45" s="18" t="s">
        <v>74</v>
      </c>
      <c r="B45" s="206">
        <v>8.9327601031814279</v>
      </c>
      <c r="C45" s="206">
        <v>7.690799656061909</v>
      </c>
      <c r="D45" s="206">
        <v>4.4902837489251937</v>
      </c>
      <c r="E45" s="206">
        <v>9.9837489251934635</v>
      </c>
      <c r="F45" s="206">
        <v>12.73043852106621</v>
      </c>
      <c r="G45" s="206">
        <v>31.92441960447119</v>
      </c>
      <c r="H45" s="206">
        <v>13.9591573516767</v>
      </c>
      <c r="I45" s="206">
        <v>24.40154772141014</v>
      </c>
      <c r="J45" s="206">
        <v>17.738091143594151</v>
      </c>
      <c r="K45" s="206">
        <v>17.662854686156489</v>
      </c>
      <c r="L45" s="206">
        <v>131.32132416165089</v>
      </c>
      <c r="M45" s="206">
        <v>157.45399828030949</v>
      </c>
      <c r="N45" s="206">
        <v>26.38847807394669</v>
      </c>
      <c r="O45" s="206">
        <v>38.242132416165092</v>
      </c>
      <c r="P45" s="206">
        <v>38.309974204643169</v>
      </c>
      <c r="Q45" s="206">
        <v>46.025623387790198</v>
      </c>
      <c r="R45" s="206">
        <v>40.548065348237323</v>
      </c>
      <c r="S45" s="206">
        <v>44.222184006878763</v>
      </c>
      <c r="T45" s="206">
        <v>32.856319862424762</v>
      </c>
      <c r="U45" s="206">
        <v>43.6030094582975</v>
      </c>
      <c r="V45" s="206">
        <v>56.515133276010317</v>
      </c>
      <c r="W45" s="206">
        <v>48.407738607050717</v>
      </c>
      <c r="DA45" s="71" t="s">
        <v>965</v>
      </c>
    </row>
    <row r="46" spans="1:105" ht="12" customHeight="1" x14ac:dyDescent="0.25">
      <c r="A46" s="18" t="s">
        <v>75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7.6354256233877885E-2</v>
      </c>
      <c r="I46" s="206">
        <v>5.904815133276009</v>
      </c>
      <c r="J46" s="206">
        <v>56.520206362854672</v>
      </c>
      <c r="K46" s="206">
        <v>22.87239896818572</v>
      </c>
      <c r="L46" s="206">
        <v>14.39578675838349</v>
      </c>
      <c r="M46" s="206">
        <v>2.0833190025795361</v>
      </c>
      <c r="N46" s="206">
        <v>5.293121238177128</v>
      </c>
      <c r="O46" s="206">
        <v>10.250386930352541</v>
      </c>
      <c r="P46" s="206">
        <v>23.719518486672399</v>
      </c>
      <c r="Q46" s="206">
        <v>16.362252794496989</v>
      </c>
      <c r="R46" s="206">
        <v>17.148323301805672</v>
      </c>
      <c r="S46" s="206">
        <v>7.6217540842648326</v>
      </c>
      <c r="T46" s="206">
        <v>11.547119518486671</v>
      </c>
      <c r="U46" s="206">
        <v>9.052880481513327</v>
      </c>
      <c r="V46" s="206">
        <v>2.6973344797936369</v>
      </c>
      <c r="W46" s="206">
        <v>3.4415305245055881</v>
      </c>
      <c r="DA46" s="71" t="s">
        <v>966</v>
      </c>
    </row>
    <row r="47" spans="1:105" ht="12" customHeight="1" x14ac:dyDescent="0.25">
      <c r="A47" s="18" t="s">
        <v>76</v>
      </c>
      <c r="B47" s="206">
        <v>2.407566638005159E-3</v>
      </c>
      <c r="C47" s="206">
        <v>4.3852106620808247E-3</v>
      </c>
      <c r="D47" s="206">
        <v>7.9965606190885632E-3</v>
      </c>
      <c r="E47" s="206">
        <v>7.9965606190885632E-3</v>
      </c>
      <c r="F47" s="206">
        <v>9.114359415305244E-3</v>
      </c>
      <c r="G47" s="206">
        <v>9.37231298366294E-3</v>
      </c>
      <c r="H47" s="206">
        <v>1.3069647463456581E-2</v>
      </c>
      <c r="I47" s="206">
        <v>1.3069647463456581E-2</v>
      </c>
      <c r="J47" s="206">
        <v>3.172828890799656E-2</v>
      </c>
      <c r="K47" s="206">
        <v>4.4797936371453143E-2</v>
      </c>
      <c r="L47" s="206">
        <v>0.18882201203783319</v>
      </c>
      <c r="M47" s="206">
        <v>0.18882201203783319</v>
      </c>
      <c r="N47" s="206">
        <v>0.1924333619948409</v>
      </c>
      <c r="O47" s="206">
        <v>0.20060189165950129</v>
      </c>
      <c r="P47" s="206">
        <v>0.20060189165950129</v>
      </c>
      <c r="Q47" s="206">
        <v>0.21281169389509891</v>
      </c>
      <c r="R47" s="206">
        <v>0.1784178847807395</v>
      </c>
      <c r="S47" s="206">
        <v>0.1784178847807395</v>
      </c>
      <c r="T47" s="206">
        <v>0.57738607050730861</v>
      </c>
      <c r="U47" s="206">
        <v>0.60481513327601011</v>
      </c>
      <c r="V47" s="206">
        <v>0.58435081685296641</v>
      </c>
      <c r="W47" s="206">
        <v>0.58435081685296641</v>
      </c>
      <c r="DA47" s="71" t="s">
        <v>967</v>
      </c>
    </row>
    <row r="48" spans="1:105" ht="12" customHeight="1" x14ac:dyDescent="0.25">
      <c r="A48" s="18" t="s">
        <v>77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0.3343938091143594</v>
      </c>
      <c r="W48" s="206">
        <v>0</v>
      </c>
      <c r="DA48" s="71" t="s">
        <v>968</v>
      </c>
    </row>
    <row r="49" spans="1:105" ht="12" customHeight="1" x14ac:dyDescent="0.25">
      <c r="A49" s="18" t="s">
        <v>78</v>
      </c>
      <c r="B49" s="206">
        <v>1.9996343302056321</v>
      </c>
      <c r="C49" s="206">
        <v>2.1312160868064249</v>
      </c>
      <c r="D49" s="206">
        <v>2.2806491749648572</v>
      </c>
      <c r="E49" s="206">
        <v>2.2545641776023442</v>
      </c>
      <c r="F49" s="206">
        <v>2.1946140000050489</v>
      </c>
      <c r="G49" s="206">
        <v>2.8013833330082591</v>
      </c>
      <c r="H49" s="206">
        <v>2.949970524032806</v>
      </c>
      <c r="I49" s="206">
        <v>2.6046780917236751</v>
      </c>
      <c r="J49" s="206">
        <v>3.049504297949881</v>
      </c>
      <c r="K49" s="206">
        <v>3.9340934487886048</v>
      </c>
      <c r="L49" s="206">
        <v>4.9166105847529016</v>
      </c>
      <c r="M49" s="206">
        <v>5.663074411196364</v>
      </c>
      <c r="N49" s="206">
        <v>6.871775589836151</v>
      </c>
      <c r="O49" s="206">
        <v>7.7153424761897211</v>
      </c>
      <c r="P49" s="206">
        <v>33.557294337409523</v>
      </c>
      <c r="Q49" s="206">
        <v>34.071048725323926</v>
      </c>
      <c r="R49" s="206">
        <v>37.466548156691573</v>
      </c>
      <c r="S49" s="206">
        <v>41.412960520337947</v>
      </c>
      <c r="T49" s="206">
        <v>48.725116624191692</v>
      </c>
      <c r="U49" s="206">
        <v>54.019461165520603</v>
      </c>
      <c r="V49" s="206">
        <v>61.628717002436787</v>
      </c>
      <c r="W49" s="206">
        <v>66.457621175195499</v>
      </c>
      <c r="DA49" s="71" t="s">
        <v>969</v>
      </c>
    </row>
    <row r="50" spans="1:105" ht="12" customHeight="1" x14ac:dyDescent="0.25">
      <c r="A50" s="14" t="s">
        <v>79</v>
      </c>
      <c r="B50" s="206">
        <v>4750.2201203783316</v>
      </c>
      <c r="C50" s="206">
        <v>4633.1614789337918</v>
      </c>
      <c r="D50" s="206">
        <v>4759.652192605331</v>
      </c>
      <c r="E50" s="206">
        <v>6050.9872742906282</v>
      </c>
      <c r="F50" s="206">
        <v>6811.3219260533097</v>
      </c>
      <c r="G50" s="206">
        <v>7146.0545141874463</v>
      </c>
      <c r="H50" s="206">
        <v>7475.7909716251079</v>
      </c>
      <c r="I50" s="206">
        <v>7775.0728288908012</v>
      </c>
      <c r="J50" s="206">
        <v>7406.3893379191741</v>
      </c>
      <c r="K50" s="206">
        <v>7212.9428202923464</v>
      </c>
      <c r="L50" s="206">
        <v>6975.3766981943236</v>
      </c>
      <c r="M50" s="206">
        <v>8069.5211521926049</v>
      </c>
      <c r="N50" s="206">
        <v>8041.2233877901981</v>
      </c>
      <c r="O50" s="206">
        <v>8397.7791917454852</v>
      </c>
      <c r="P50" s="206">
        <v>7707.0371453138441</v>
      </c>
      <c r="Q50" s="206">
        <v>7351.2345657781589</v>
      </c>
      <c r="R50" s="206">
        <v>7616.2259673258814</v>
      </c>
      <c r="S50" s="206">
        <v>7430.5947549441098</v>
      </c>
      <c r="T50" s="206">
        <v>7572.6570077386059</v>
      </c>
      <c r="U50" s="206">
        <v>7735.79845227859</v>
      </c>
      <c r="V50" s="206">
        <v>7240.0324161650897</v>
      </c>
      <c r="W50" s="206">
        <v>7232.4302665520208</v>
      </c>
      <c r="DA50" s="71" t="s">
        <v>970</v>
      </c>
    </row>
    <row r="51" spans="1:105" ht="12" customHeight="1" x14ac:dyDescent="0.25">
      <c r="A51" s="21" t="s">
        <v>38</v>
      </c>
      <c r="B51" s="209">
        <v>15105.92201203783</v>
      </c>
      <c r="C51" s="209">
        <v>15072.154514187439</v>
      </c>
      <c r="D51" s="209">
        <v>15044.90472914875</v>
      </c>
      <c r="E51" s="209">
        <v>15189.579191745481</v>
      </c>
      <c r="F51" s="209">
        <v>15213.95829750645</v>
      </c>
      <c r="G51" s="209">
        <v>15488.20128976784</v>
      </c>
      <c r="H51" s="209">
        <v>15595.48280309544</v>
      </c>
      <c r="I51" s="209">
        <v>15541.853138435081</v>
      </c>
      <c r="J51" s="209">
        <v>15514.631642304381</v>
      </c>
      <c r="K51" s="209">
        <v>13632.920550300951</v>
      </c>
      <c r="L51" s="209">
        <v>14768.31633705933</v>
      </c>
      <c r="M51" s="209">
        <v>13982.632760103181</v>
      </c>
      <c r="N51" s="209">
        <v>13939.74909716251</v>
      </c>
      <c r="O51" s="209">
        <v>13871.57403267412</v>
      </c>
      <c r="P51" s="209">
        <v>14076.46835769561</v>
      </c>
      <c r="Q51" s="209">
        <v>14155.466809974199</v>
      </c>
      <c r="R51" s="209">
        <v>14275.594153052451</v>
      </c>
      <c r="S51" s="209">
        <v>14526.096388650039</v>
      </c>
      <c r="T51" s="209">
        <v>14397.187532244199</v>
      </c>
      <c r="U51" s="209">
        <v>14247.641788478069</v>
      </c>
      <c r="V51" s="209">
        <v>14047.960791057611</v>
      </c>
      <c r="W51" s="209">
        <v>14295.423645743769</v>
      </c>
      <c r="DA51" s="86" t="s">
        <v>971</v>
      </c>
    </row>
    <row r="52" spans="1:105" ht="12" customHeight="1" x14ac:dyDescent="0.25">
      <c r="A52" s="114" t="s">
        <v>145</v>
      </c>
      <c r="B52" s="286">
        <f t="shared" ref="B52:W52" si="11">SUM(B53:B55)</f>
        <v>50351.464982567501</v>
      </c>
      <c r="C52" s="286">
        <f t="shared" si="11"/>
        <v>50175.397940076502</v>
      </c>
      <c r="D52" s="286">
        <f t="shared" si="11"/>
        <v>50513.305068779424</v>
      </c>
      <c r="E52" s="286">
        <f t="shared" si="11"/>
        <v>53775.491537522401</v>
      </c>
      <c r="F52" s="286">
        <f t="shared" si="11"/>
        <v>51400.298225349965</v>
      </c>
      <c r="G52" s="286">
        <f t="shared" si="11"/>
        <v>52023.376103883325</v>
      </c>
      <c r="H52" s="286">
        <f t="shared" si="11"/>
        <v>50492.00775212334</v>
      </c>
      <c r="I52" s="286">
        <f t="shared" si="11"/>
        <v>52898.152313517348</v>
      </c>
      <c r="J52" s="286">
        <f t="shared" si="11"/>
        <v>51744.697913584256</v>
      </c>
      <c r="K52" s="286">
        <f t="shared" si="11"/>
        <v>47020.029020361944</v>
      </c>
      <c r="L52" s="286">
        <f t="shared" si="11"/>
        <v>49156.835011272633</v>
      </c>
      <c r="M52" s="286">
        <f t="shared" si="11"/>
        <v>52870.84845704231</v>
      </c>
      <c r="N52" s="286">
        <f t="shared" si="11"/>
        <v>53263.356728298342</v>
      </c>
      <c r="O52" s="286">
        <f t="shared" si="11"/>
        <v>53130.324112897528</v>
      </c>
      <c r="P52" s="286">
        <f t="shared" si="11"/>
        <v>51856.082745756161</v>
      </c>
      <c r="Q52" s="286">
        <f t="shared" si="11"/>
        <v>50567.914384924821</v>
      </c>
      <c r="R52" s="286">
        <f t="shared" si="11"/>
        <v>51336.529402842825</v>
      </c>
      <c r="S52" s="286">
        <f t="shared" si="11"/>
        <v>51677.178738680261</v>
      </c>
      <c r="T52" s="286">
        <f t="shared" si="11"/>
        <v>51144.796225824539</v>
      </c>
      <c r="U52" s="286">
        <f t="shared" si="11"/>
        <v>50527.488678706351</v>
      </c>
      <c r="V52" s="286">
        <f t="shared" si="11"/>
        <v>50318.822870054879</v>
      </c>
      <c r="W52" s="286">
        <f t="shared" si="11"/>
        <v>51763.233029601681</v>
      </c>
      <c r="DA52" s="118"/>
    </row>
    <row r="53" spans="1:105" ht="12" customHeight="1" x14ac:dyDescent="0.25">
      <c r="A53" s="51" t="s">
        <v>46</v>
      </c>
      <c r="B53" s="239">
        <f>CHI_fec!B5-B58</f>
        <v>29023.405762797978</v>
      </c>
      <c r="C53" s="239">
        <f>CHI_fec!C5-C58</f>
        <v>28883.147223305161</v>
      </c>
      <c r="D53" s="239">
        <f>CHI_fec!D5-D58</f>
        <v>30079.248209629965</v>
      </c>
      <c r="E53" s="239">
        <f>CHI_fec!E5-E58</f>
        <v>32198.120431566611</v>
      </c>
      <c r="F53" s="239">
        <f>CHI_fec!F5-F58</f>
        <v>30879.451056857186</v>
      </c>
      <c r="G53" s="239">
        <f>CHI_fec!G5-G58</f>
        <v>31467.312157719556</v>
      </c>
      <c r="H53" s="239">
        <f>CHI_fec!H5-H58</f>
        <v>30959.746055474214</v>
      </c>
      <c r="I53" s="239">
        <f>CHI_fec!I5-I58</f>
        <v>32315.036282298097</v>
      </c>
      <c r="J53" s="239">
        <f>CHI_fec!J5-J58</f>
        <v>32668.985312398261</v>
      </c>
      <c r="K53" s="239">
        <f>CHI_fec!K5-K58</f>
        <v>29657.696491186929</v>
      </c>
      <c r="L53" s="239">
        <f>CHI_fec!L5-L58</f>
        <v>32093.249606209778</v>
      </c>
      <c r="M53" s="239">
        <f>CHI_fec!M5-M58</f>
        <v>34208.68675824524</v>
      </c>
      <c r="N53" s="239">
        <f>CHI_fec!N5-N58</f>
        <v>34481.081745703501</v>
      </c>
      <c r="O53" s="239">
        <f>CHI_fec!O5-O58</f>
        <v>35417.197790923892</v>
      </c>
      <c r="P53" s="239">
        <f>CHI_fec!P5-P58</f>
        <v>33882.948790705661</v>
      </c>
      <c r="Q53" s="239">
        <f>CHI_fec!Q5-Q58</f>
        <v>34311.057373956937</v>
      </c>
      <c r="R53" s="239">
        <f>CHI_fec!R5-R58</f>
        <v>34424.464777542904</v>
      </c>
      <c r="S53" s="239">
        <f>CHI_fec!S5-S58</f>
        <v>35626.552938955894</v>
      </c>
      <c r="T53" s="239">
        <f>CHI_fec!T5-T58</f>
        <v>33913.458528150426</v>
      </c>
      <c r="U53" s="239">
        <f>CHI_fec!U5-U58</f>
        <v>33689.653291975759</v>
      </c>
      <c r="V53" s="239">
        <f>CHI_fec!V5-V58</f>
        <v>32740.038523308904</v>
      </c>
      <c r="W53" s="239">
        <f>CHI_fec!W5-W58</f>
        <v>33940.034230485675</v>
      </c>
      <c r="DA53" s="83"/>
    </row>
    <row r="54" spans="1:105" ht="12" customHeight="1" x14ac:dyDescent="0.25">
      <c r="A54" s="99" t="s">
        <v>47</v>
      </c>
      <c r="B54" s="240">
        <f>CHI_fec!B61</f>
        <v>17694.74822220653</v>
      </c>
      <c r="C54" s="240">
        <f>CHI_fec!C61</f>
        <v>17375.0078408425</v>
      </c>
      <c r="D54" s="240">
        <f>CHI_fec!D61</f>
        <v>16371.50778155558</v>
      </c>
      <c r="E54" s="240">
        <f>CHI_fec!E61</f>
        <v>17459.757004043789</v>
      </c>
      <c r="F54" s="240">
        <f>CHI_fec!F61</f>
        <v>16528.289139844459</v>
      </c>
      <c r="G54" s="240">
        <f>CHI_fec!G61</f>
        <v>16537.04319757218</v>
      </c>
      <c r="H54" s="240">
        <f>CHI_fec!H61</f>
        <v>15456.133551197299</v>
      </c>
      <c r="I54" s="240">
        <f>CHI_fec!I61</f>
        <v>16463.29566178051</v>
      </c>
      <c r="J54" s="240">
        <f>CHI_fec!J61</f>
        <v>14979.294264754401</v>
      </c>
      <c r="K54" s="240">
        <f>CHI_fec!K61</f>
        <v>13403.30829750175</v>
      </c>
      <c r="L54" s="240">
        <f>CHI_fec!L61</f>
        <v>13133.086396578579</v>
      </c>
      <c r="M54" s="240">
        <f>CHI_fec!M61</f>
        <v>14655.15532238211</v>
      </c>
      <c r="N54" s="240">
        <f>CHI_fec!N61</f>
        <v>14801.767569230949</v>
      </c>
      <c r="O54" s="240">
        <f>CHI_fec!O61</f>
        <v>13746.61802685246</v>
      </c>
      <c r="P54" s="240">
        <f>CHI_fec!P61</f>
        <v>13124.867770675161</v>
      </c>
      <c r="Q54" s="240">
        <f>CHI_fec!Q61</f>
        <v>11723.073608064111</v>
      </c>
      <c r="R54" s="240">
        <f>CHI_fec!R61</f>
        <v>12110.514225957781</v>
      </c>
      <c r="S54" s="240">
        <f>CHI_fec!S61</f>
        <v>11541.316979983279</v>
      </c>
      <c r="T54" s="240">
        <f>CHI_fec!T61</f>
        <v>12781.55182490183</v>
      </c>
      <c r="U54" s="240">
        <f>CHI_fec!U61</f>
        <v>12231.14653864765</v>
      </c>
      <c r="V54" s="240">
        <f>CHI_fec!V61</f>
        <v>13089.52418502736</v>
      </c>
      <c r="W54" s="240">
        <f>CHI_fec!W61</f>
        <v>13297.353804132579</v>
      </c>
      <c r="DA54" s="94"/>
    </row>
    <row r="55" spans="1:105" ht="12" customHeight="1" x14ac:dyDescent="0.25">
      <c r="A55" s="52" t="s">
        <v>48</v>
      </c>
      <c r="B55" s="241">
        <f>CHI_fec!B110</f>
        <v>3633.310997562995</v>
      </c>
      <c r="C55" s="241">
        <f>CHI_fec!C110</f>
        <v>3917.2428759288382</v>
      </c>
      <c r="D55" s="241">
        <f>CHI_fec!D110</f>
        <v>4062.5490775938788</v>
      </c>
      <c r="E55" s="241">
        <f>CHI_fec!E110</f>
        <v>4117.6141019120041</v>
      </c>
      <c r="F55" s="241">
        <f>CHI_fec!F110</f>
        <v>3992.55802864832</v>
      </c>
      <c r="G55" s="241">
        <f>CHI_fec!G110</f>
        <v>4019.0207485915871</v>
      </c>
      <c r="H55" s="241">
        <f>CHI_fec!H110</f>
        <v>4076.1281454518248</v>
      </c>
      <c r="I55" s="241">
        <f>CHI_fec!I110</f>
        <v>4119.8203694387448</v>
      </c>
      <c r="J55" s="241">
        <f>CHI_fec!J110</f>
        <v>4096.4183364316013</v>
      </c>
      <c r="K55" s="241">
        <f>CHI_fec!K110</f>
        <v>3959.024231673272</v>
      </c>
      <c r="L55" s="241">
        <f>CHI_fec!L110</f>
        <v>3930.4990084842748</v>
      </c>
      <c r="M55" s="241">
        <f>CHI_fec!M110</f>
        <v>4007.0063764149631</v>
      </c>
      <c r="N55" s="241">
        <f>CHI_fec!N110</f>
        <v>3980.50741336389</v>
      </c>
      <c r="O55" s="241">
        <f>CHI_fec!O110</f>
        <v>3966.5082951211712</v>
      </c>
      <c r="P55" s="241">
        <f>CHI_fec!P110</f>
        <v>4848.2661843753394</v>
      </c>
      <c r="Q55" s="241">
        <f>CHI_fec!Q110</f>
        <v>4533.7834029037776</v>
      </c>
      <c r="R55" s="241">
        <f>CHI_fec!R110</f>
        <v>4801.5503993421389</v>
      </c>
      <c r="S55" s="241">
        <f>CHI_fec!S110</f>
        <v>4509.3088197410862</v>
      </c>
      <c r="T55" s="241">
        <f>CHI_fec!T110</f>
        <v>4449.7858727722851</v>
      </c>
      <c r="U55" s="241">
        <f>CHI_fec!U110</f>
        <v>4606.6888480829457</v>
      </c>
      <c r="V55" s="241">
        <f>CHI_fec!V110</f>
        <v>4489.2601617186137</v>
      </c>
      <c r="W55" s="241">
        <f>CHI_fec!W110</f>
        <v>4525.8449949834276</v>
      </c>
      <c r="DA55" s="84"/>
    </row>
    <row r="56" spans="1:105" ht="12" customHeight="1" x14ac:dyDescent="0.25">
      <c r="A56" s="201"/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DA56" s="173"/>
    </row>
    <row r="57" spans="1:105" ht="12" customHeight="1" x14ac:dyDescent="0.25">
      <c r="A57" s="30" t="s">
        <v>972</v>
      </c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DA57" s="112"/>
    </row>
    <row r="58" spans="1:105" ht="12" customHeight="1" x14ac:dyDescent="0.25">
      <c r="A58" s="31" t="s">
        <v>68</v>
      </c>
      <c r="B58" s="212">
        <v>76239.28709696373</v>
      </c>
      <c r="C58" s="212">
        <v>76594.2477513513</v>
      </c>
      <c r="D58" s="212">
        <v>75853.251250571571</v>
      </c>
      <c r="E58" s="212">
        <v>75729.977654837887</v>
      </c>
      <c r="F58" s="212">
        <v>76710.206790145967</v>
      </c>
      <c r="G58" s="212">
        <v>77972.239985124179</v>
      </c>
      <c r="H58" s="212">
        <v>77057.807288896962</v>
      </c>
      <c r="I58" s="212">
        <v>78083.764481033693</v>
      </c>
      <c r="J58" s="212">
        <v>75827.561701238548</v>
      </c>
      <c r="K58" s="212">
        <v>68132.160573993344</v>
      </c>
      <c r="L58" s="212">
        <v>72693.256902036534</v>
      </c>
      <c r="M58" s="212">
        <v>71202.080829141138</v>
      </c>
      <c r="N58" s="212">
        <v>70379.176787939039</v>
      </c>
      <c r="O58" s="212">
        <v>69197.853305542696</v>
      </c>
      <c r="P58" s="212">
        <v>72448.882888599313</v>
      </c>
      <c r="Q58" s="212">
        <v>69109.574303970076</v>
      </c>
      <c r="R58" s="212">
        <v>69167.982226182023</v>
      </c>
      <c r="S58" s="212">
        <v>75756.250646900371</v>
      </c>
      <c r="T58" s="212">
        <v>72319.575295113507</v>
      </c>
      <c r="U58" s="212">
        <v>71629.818553216872</v>
      </c>
      <c r="V58" s="212">
        <v>71097.67038634757</v>
      </c>
      <c r="W58" s="212">
        <v>72031.899736361403</v>
      </c>
      <c r="DA58" s="109" t="s">
        <v>973</v>
      </c>
    </row>
    <row r="59" spans="1:105" ht="12" customHeight="1" x14ac:dyDescent="0.25">
      <c r="A59" s="24" t="s">
        <v>30</v>
      </c>
      <c r="B59" s="215">
        <v>261.91696515818228</v>
      </c>
      <c r="C59" s="215">
        <v>269.68033979175277</v>
      </c>
      <c r="D59" s="215">
        <v>257.49101351120117</v>
      </c>
      <c r="E59" s="215">
        <v>278.13320225856808</v>
      </c>
      <c r="F59" s="215">
        <v>305.64940889544232</v>
      </c>
      <c r="G59" s="215">
        <v>334.88415013864051</v>
      </c>
      <c r="H59" s="215">
        <v>386.46524726691769</v>
      </c>
      <c r="I59" s="215">
        <v>407.41564721008632</v>
      </c>
      <c r="J59" s="215">
        <v>417.88413476038352</v>
      </c>
      <c r="K59" s="215">
        <v>287.23678492689078</v>
      </c>
      <c r="L59" s="215">
        <v>638.33500479166526</v>
      </c>
      <c r="M59" s="215">
        <v>613.46045243414846</v>
      </c>
      <c r="N59" s="215">
        <v>650.23430981826175</v>
      </c>
      <c r="O59" s="215">
        <v>661.7204387306424</v>
      </c>
      <c r="P59" s="215">
        <v>636.36310023047531</v>
      </c>
      <c r="Q59" s="215">
        <v>694.9485286235755</v>
      </c>
      <c r="R59" s="215">
        <v>706.65419723846344</v>
      </c>
      <c r="S59" s="215">
        <v>702.30841391390265</v>
      </c>
      <c r="T59" s="215">
        <v>685.55447699263357</v>
      </c>
      <c r="U59" s="215">
        <v>679.5635131762316</v>
      </c>
      <c r="V59" s="215">
        <v>591.74082223921721</v>
      </c>
      <c r="W59" s="215">
        <v>625.85026314312393</v>
      </c>
      <c r="DA59" s="85" t="s">
        <v>974</v>
      </c>
    </row>
    <row r="60" spans="1:105" ht="12" customHeight="1" x14ac:dyDescent="0.25">
      <c r="A60" s="14" t="s">
        <v>31</v>
      </c>
      <c r="B60" s="206">
        <f t="shared" ref="B60:W60" si="12">B61+B62+B63+B64+B65+B66</f>
        <v>61860.711404376489</v>
      </c>
      <c r="C60" s="206">
        <f t="shared" si="12"/>
        <v>62862.157351370384</v>
      </c>
      <c r="D60" s="206">
        <f t="shared" si="12"/>
        <v>63445.77992751608</v>
      </c>
      <c r="E60" s="206">
        <f t="shared" si="12"/>
        <v>62452.630695055675</v>
      </c>
      <c r="F60" s="206">
        <f t="shared" si="12"/>
        <v>62789.985756143033</v>
      </c>
      <c r="G60" s="206">
        <f t="shared" si="12"/>
        <v>63545.091092509065</v>
      </c>
      <c r="H60" s="206">
        <f t="shared" si="12"/>
        <v>63845.014582920048</v>
      </c>
      <c r="I60" s="206">
        <f t="shared" si="12"/>
        <v>63975.820861143671</v>
      </c>
      <c r="J60" s="206">
        <f t="shared" si="12"/>
        <v>62119.289491761258</v>
      </c>
      <c r="K60" s="206">
        <f t="shared" si="12"/>
        <v>56361.834818761788</v>
      </c>
      <c r="L60" s="206">
        <f t="shared" si="12"/>
        <v>59302.376477102451</v>
      </c>
      <c r="M60" s="206">
        <f t="shared" si="12"/>
        <v>57121.015273214813</v>
      </c>
      <c r="N60" s="206">
        <f t="shared" si="12"/>
        <v>56545.230868845385</v>
      </c>
      <c r="O60" s="206">
        <f t="shared" si="12"/>
        <v>55122.876204833359</v>
      </c>
      <c r="P60" s="206">
        <f t="shared" si="12"/>
        <v>57881.581214344478</v>
      </c>
      <c r="Q60" s="206">
        <f t="shared" si="12"/>
        <v>54726.467465483147</v>
      </c>
      <c r="R60" s="206">
        <f t="shared" si="12"/>
        <v>54922.457182702739</v>
      </c>
      <c r="S60" s="206">
        <f t="shared" si="12"/>
        <v>60311.998049786111</v>
      </c>
      <c r="T60" s="206">
        <f t="shared" si="12"/>
        <v>57028.049413545217</v>
      </c>
      <c r="U60" s="206">
        <f t="shared" si="12"/>
        <v>55758.467141916437</v>
      </c>
      <c r="V60" s="206">
        <f t="shared" si="12"/>
        <v>55831.854538604755</v>
      </c>
      <c r="W60" s="206">
        <f t="shared" si="12"/>
        <v>57457.688591200014</v>
      </c>
      <c r="DA60" s="71"/>
    </row>
    <row r="61" spans="1:105" ht="12" customHeight="1" x14ac:dyDescent="0.25">
      <c r="A61" s="18" t="s">
        <v>32</v>
      </c>
      <c r="B61" s="206">
        <v>790.69492691315554</v>
      </c>
      <c r="C61" s="206">
        <v>1383.624505588994</v>
      </c>
      <c r="D61" s="206">
        <v>1441.0276010318139</v>
      </c>
      <c r="E61" s="206">
        <v>820.18013757523647</v>
      </c>
      <c r="F61" s="206">
        <v>752.22304385210657</v>
      </c>
      <c r="G61" s="206">
        <v>968.44221840068781</v>
      </c>
      <c r="H61" s="206">
        <v>1209.320550300946</v>
      </c>
      <c r="I61" s="206">
        <v>1398.6718830610489</v>
      </c>
      <c r="J61" s="206">
        <v>1235.709372312984</v>
      </c>
      <c r="K61" s="206">
        <v>682.28039552880489</v>
      </c>
      <c r="L61" s="206">
        <v>589.31470335339645</v>
      </c>
      <c r="M61" s="206">
        <v>846.15683576956144</v>
      </c>
      <c r="N61" s="206">
        <v>769.22820292347387</v>
      </c>
      <c r="O61" s="206">
        <v>717.44453998280289</v>
      </c>
      <c r="P61" s="206">
        <v>738.26818572656907</v>
      </c>
      <c r="Q61" s="206">
        <v>669.83224419604471</v>
      </c>
      <c r="R61" s="206">
        <v>670.49621668099735</v>
      </c>
      <c r="S61" s="206">
        <v>751.14935511607905</v>
      </c>
      <c r="T61" s="206">
        <v>727.84660361134991</v>
      </c>
      <c r="U61" s="206">
        <v>670.88675838349104</v>
      </c>
      <c r="V61" s="206">
        <v>405.31427343078252</v>
      </c>
      <c r="W61" s="206">
        <v>531.31272570937233</v>
      </c>
      <c r="DA61" s="71" t="s">
        <v>975</v>
      </c>
    </row>
    <row r="62" spans="1:105" ht="12" customHeight="1" x14ac:dyDescent="0.25">
      <c r="A62" s="18" t="s">
        <v>33</v>
      </c>
      <c r="B62" s="206">
        <v>2843.253912295786</v>
      </c>
      <c r="C62" s="206">
        <v>3403.8380911435938</v>
      </c>
      <c r="D62" s="206">
        <v>3543.6628546861562</v>
      </c>
      <c r="E62" s="206">
        <v>3229.9532244196039</v>
      </c>
      <c r="F62" s="206">
        <v>3682.7002579535679</v>
      </c>
      <c r="G62" s="206">
        <v>4076.3671539122952</v>
      </c>
      <c r="H62" s="206">
        <v>5131.7844368013748</v>
      </c>
      <c r="I62" s="206">
        <v>5590.2232158211518</v>
      </c>
      <c r="J62" s="206">
        <v>5678.1146173688721</v>
      </c>
      <c r="K62" s="206">
        <v>5739.6532244196051</v>
      </c>
      <c r="L62" s="206">
        <v>5708.4558899398098</v>
      </c>
      <c r="M62" s="206">
        <v>6261.5361134995701</v>
      </c>
      <c r="N62" s="206">
        <v>5920.1582115219262</v>
      </c>
      <c r="O62" s="206">
        <v>8620.9101898059398</v>
      </c>
      <c r="P62" s="206">
        <v>10227.535249640099</v>
      </c>
      <c r="Q62" s="206">
        <v>10513.09121564712</v>
      </c>
      <c r="R62" s="206">
        <v>10167.308786346161</v>
      </c>
      <c r="S62" s="206">
        <v>10903.22743164068</v>
      </c>
      <c r="T62" s="206">
        <v>11324.02045300713</v>
      </c>
      <c r="U62" s="206">
        <v>12014.581327862041</v>
      </c>
      <c r="V62" s="206">
        <v>10841.333369491191</v>
      </c>
      <c r="W62" s="206">
        <v>10403.470022661189</v>
      </c>
      <c r="DA62" s="71" t="s">
        <v>976</v>
      </c>
    </row>
    <row r="63" spans="1:105" ht="12" customHeight="1" x14ac:dyDescent="0.25">
      <c r="A63" s="18" t="s">
        <v>69</v>
      </c>
      <c r="B63" s="206">
        <v>3737.430094582975</v>
      </c>
      <c r="C63" s="206">
        <v>3219.17067927773</v>
      </c>
      <c r="D63" s="206">
        <v>3192.9123817712798</v>
      </c>
      <c r="E63" s="206">
        <v>2998.894239036973</v>
      </c>
      <c r="F63" s="206">
        <v>3153.765090283749</v>
      </c>
      <c r="G63" s="206">
        <v>3355.7601891659501</v>
      </c>
      <c r="H63" s="206">
        <v>3114.6769561478941</v>
      </c>
      <c r="I63" s="206">
        <v>3353.6666380051579</v>
      </c>
      <c r="J63" s="206">
        <v>3044.2454858125529</v>
      </c>
      <c r="K63" s="206">
        <v>2683.643250214961</v>
      </c>
      <c r="L63" s="206">
        <v>3403.57901977644</v>
      </c>
      <c r="M63" s="206">
        <v>2743.988907996561</v>
      </c>
      <c r="N63" s="206">
        <v>2436.5606490316191</v>
      </c>
      <c r="O63" s="206">
        <v>2028.3850986903531</v>
      </c>
      <c r="P63" s="206">
        <v>1648.233018056749</v>
      </c>
      <c r="Q63" s="206">
        <v>1551.2434221840069</v>
      </c>
      <c r="R63" s="206">
        <v>1731.011263972485</v>
      </c>
      <c r="S63" s="206">
        <v>1753.4719505762509</v>
      </c>
      <c r="T63" s="206">
        <v>1584.7934145728259</v>
      </c>
      <c r="U63" s="206">
        <v>1250.478698628101</v>
      </c>
      <c r="V63" s="206">
        <v>1468.92488618886</v>
      </c>
      <c r="W63" s="206">
        <v>1549.775777356235</v>
      </c>
      <c r="DA63" s="71" t="s">
        <v>977</v>
      </c>
    </row>
    <row r="64" spans="1:105" ht="12" customHeight="1" x14ac:dyDescent="0.25">
      <c r="A64" s="18" t="s">
        <v>70</v>
      </c>
      <c r="B64" s="206">
        <v>3078.2293289797722</v>
      </c>
      <c r="C64" s="206">
        <v>3232.865090283748</v>
      </c>
      <c r="D64" s="206">
        <v>3417.5885640584688</v>
      </c>
      <c r="E64" s="206">
        <v>2267.140842648324</v>
      </c>
      <c r="F64" s="206">
        <v>1986.791401547722</v>
      </c>
      <c r="G64" s="206">
        <v>2092.5616509028382</v>
      </c>
      <c r="H64" s="206">
        <v>2201.3465176268269</v>
      </c>
      <c r="I64" s="206">
        <v>2085.51728288908</v>
      </c>
      <c r="J64" s="206">
        <v>2204.5430782459148</v>
      </c>
      <c r="K64" s="206">
        <v>2029.7865934922861</v>
      </c>
      <c r="L64" s="206">
        <v>1944.0623387790199</v>
      </c>
      <c r="M64" s="206">
        <v>1965.0281169389509</v>
      </c>
      <c r="N64" s="206">
        <v>2096.3980223559761</v>
      </c>
      <c r="O64" s="206">
        <v>1587.055641895279</v>
      </c>
      <c r="P64" s="206">
        <v>1564.7638865004301</v>
      </c>
      <c r="Q64" s="206">
        <v>1634.1937231298359</v>
      </c>
      <c r="R64" s="206">
        <v>1003.65649183147</v>
      </c>
      <c r="S64" s="206">
        <v>960.19019776440223</v>
      </c>
      <c r="T64" s="206">
        <v>968.20192281212076</v>
      </c>
      <c r="U64" s="206">
        <v>824.83627214488217</v>
      </c>
      <c r="V64" s="206">
        <v>704.20017171901384</v>
      </c>
      <c r="W64" s="206">
        <v>523.25017563237816</v>
      </c>
      <c r="DA64" s="71" t="s">
        <v>978</v>
      </c>
    </row>
    <row r="65" spans="1:105" ht="12" customHeight="1" x14ac:dyDescent="0.25">
      <c r="A65" s="18" t="s">
        <v>34</v>
      </c>
      <c r="B65" s="206">
        <v>7943.4439842531328</v>
      </c>
      <c r="C65" s="206">
        <v>9309.2375749301427</v>
      </c>
      <c r="D65" s="206">
        <v>9186.339686759422</v>
      </c>
      <c r="E65" s="206">
        <v>9393.6834035681495</v>
      </c>
      <c r="F65" s="206">
        <v>10061.818258292649</v>
      </c>
      <c r="G65" s="206">
        <v>9911.1278090288324</v>
      </c>
      <c r="H65" s="206">
        <v>11016.50211516426</v>
      </c>
      <c r="I65" s="206">
        <v>9795.8563727515921</v>
      </c>
      <c r="J65" s="206">
        <v>10114.820016266851</v>
      </c>
      <c r="K65" s="206">
        <v>9373.7048030854876</v>
      </c>
      <c r="L65" s="206">
        <v>9363.0935880224824</v>
      </c>
      <c r="M65" s="206">
        <v>10310.74330416924</v>
      </c>
      <c r="N65" s="206">
        <v>9291.6995405360358</v>
      </c>
      <c r="O65" s="206">
        <v>8557.2093673050804</v>
      </c>
      <c r="P65" s="206">
        <v>9008.9010807834929</v>
      </c>
      <c r="Q65" s="206">
        <v>7831.330162131816</v>
      </c>
      <c r="R65" s="206">
        <v>9369.4267282568326</v>
      </c>
      <c r="S65" s="206">
        <v>9750.6182312157162</v>
      </c>
      <c r="T65" s="206">
        <v>11305.434707757369</v>
      </c>
      <c r="U65" s="206">
        <v>10755.78961087242</v>
      </c>
      <c r="V65" s="206">
        <v>10636.11635324819</v>
      </c>
      <c r="W65" s="206">
        <v>10042.163330374529</v>
      </c>
      <c r="DA65" s="71" t="s">
        <v>979</v>
      </c>
    </row>
    <row r="66" spans="1:105" ht="12" customHeight="1" x14ac:dyDescent="0.25">
      <c r="A66" s="18" t="s">
        <v>84</v>
      </c>
      <c r="B66" s="206">
        <v>43467.659157351671</v>
      </c>
      <c r="C66" s="206">
        <v>42313.421410146177</v>
      </c>
      <c r="D66" s="206">
        <v>42664.248839208944</v>
      </c>
      <c r="E66" s="206">
        <v>43742.778847807393</v>
      </c>
      <c r="F66" s="206">
        <v>43152.68770421324</v>
      </c>
      <c r="G66" s="206">
        <v>43140.832071098463</v>
      </c>
      <c r="H66" s="206">
        <v>41171.384006878747</v>
      </c>
      <c r="I66" s="206">
        <v>41751.885468615641</v>
      </c>
      <c r="J66" s="206">
        <v>39841.856921754079</v>
      </c>
      <c r="K66" s="206">
        <v>35852.766552020643</v>
      </c>
      <c r="L66" s="206">
        <v>38293.870937231302</v>
      </c>
      <c r="M66" s="206">
        <v>34993.561994840929</v>
      </c>
      <c r="N66" s="206">
        <v>36031.186242476353</v>
      </c>
      <c r="O66" s="206">
        <v>33611.871367153908</v>
      </c>
      <c r="P66" s="206">
        <v>34693.879793637141</v>
      </c>
      <c r="Q66" s="206">
        <v>32526.77669819432</v>
      </c>
      <c r="R66" s="206">
        <v>31980.557695614789</v>
      </c>
      <c r="S66" s="206">
        <v>36193.340883472978</v>
      </c>
      <c r="T66" s="206">
        <v>31117.752311784421</v>
      </c>
      <c r="U66" s="206">
        <v>30241.894474025499</v>
      </c>
      <c r="V66" s="206">
        <v>31775.965484526721</v>
      </c>
      <c r="W66" s="206">
        <v>34407.716559466309</v>
      </c>
      <c r="DA66" s="71" t="s">
        <v>980</v>
      </c>
    </row>
    <row r="67" spans="1:105" ht="12" customHeight="1" x14ac:dyDescent="0.25">
      <c r="A67" s="14" t="s">
        <v>35</v>
      </c>
      <c r="B67" s="206">
        <f t="shared" ref="B67:W67" si="13">B68+B69</f>
        <v>14116.65872742906</v>
      </c>
      <c r="C67" s="206">
        <f t="shared" si="13"/>
        <v>13462.410060189161</v>
      </c>
      <c r="D67" s="206">
        <f t="shared" si="13"/>
        <v>12149.98030954428</v>
      </c>
      <c r="E67" s="206">
        <f t="shared" si="13"/>
        <v>12999.213757523639</v>
      </c>
      <c r="F67" s="206">
        <f t="shared" si="13"/>
        <v>13614.571625107479</v>
      </c>
      <c r="G67" s="206">
        <f t="shared" si="13"/>
        <v>14092.264742476469</v>
      </c>
      <c r="H67" s="206">
        <f t="shared" si="13"/>
        <v>12826.32745870998</v>
      </c>
      <c r="I67" s="206">
        <f t="shared" si="13"/>
        <v>13700.527972679931</v>
      </c>
      <c r="J67" s="206">
        <f t="shared" si="13"/>
        <v>13290.388074716901</v>
      </c>
      <c r="K67" s="206">
        <f t="shared" si="13"/>
        <v>11483.088970304671</v>
      </c>
      <c r="L67" s="206">
        <f t="shared" si="13"/>
        <v>12752.545420142431</v>
      </c>
      <c r="M67" s="206">
        <f t="shared" si="13"/>
        <v>13467.60510349218</v>
      </c>
      <c r="N67" s="206">
        <f t="shared" si="13"/>
        <v>13183.711609275389</v>
      </c>
      <c r="O67" s="206">
        <f t="shared" si="13"/>
        <v>13413.25666197869</v>
      </c>
      <c r="P67" s="206">
        <f t="shared" si="13"/>
        <v>13930.93857402436</v>
      </c>
      <c r="Q67" s="206">
        <f t="shared" si="13"/>
        <v>13688.158309863349</v>
      </c>
      <c r="R67" s="206">
        <f t="shared" si="13"/>
        <v>13538.870846240819</v>
      </c>
      <c r="S67" s="206">
        <f t="shared" si="13"/>
        <v>14741.944183200359</v>
      </c>
      <c r="T67" s="206">
        <f t="shared" si="13"/>
        <v>14605.971404575659</v>
      </c>
      <c r="U67" s="206">
        <f t="shared" si="13"/>
        <v>15191.787898124199</v>
      </c>
      <c r="V67" s="206">
        <f t="shared" si="13"/>
        <v>14674.075025503589</v>
      </c>
      <c r="W67" s="206">
        <f t="shared" si="13"/>
        <v>13948.360882018251</v>
      </c>
      <c r="DA67" s="71"/>
    </row>
    <row r="68" spans="1:105" ht="12" customHeight="1" x14ac:dyDescent="0.25">
      <c r="A68" s="18" t="s">
        <v>72</v>
      </c>
      <c r="B68" s="206">
        <v>14116.65872742906</v>
      </c>
      <c r="C68" s="206">
        <v>13462.410060189161</v>
      </c>
      <c r="D68" s="206">
        <v>12149.98030954428</v>
      </c>
      <c r="E68" s="206">
        <v>12999.213757523639</v>
      </c>
      <c r="F68" s="206">
        <v>13614.571625107479</v>
      </c>
      <c r="G68" s="206">
        <v>14092.264742476469</v>
      </c>
      <c r="H68" s="206">
        <v>12826.32745870998</v>
      </c>
      <c r="I68" s="206">
        <v>13700.527972679931</v>
      </c>
      <c r="J68" s="206">
        <v>13290.388074716901</v>
      </c>
      <c r="K68" s="206">
        <v>11483.088970304671</v>
      </c>
      <c r="L68" s="206">
        <v>12752.545420142431</v>
      </c>
      <c r="M68" s="206">
        <v>13467.60510349218</v>
      </c>
      <c r="N68" s="206">
        <v>13183.711609275389</v>
      </c>
      <c r="O68" s="206">
        <v>13413.25666197869</v>
      </c>
      <c r="P68" s="206">
        <v>13930.93857402436</v>
      </c>
      <c r="Q68" s="206">
        <v>13688.158309863349</v>
      </c>
      <c r="R68" s="206">
        <v>13538.870846240819</v>
      </c>
      <c r="S68" s="206">
        <v>14741.944183200359</v>
      </c>
      <c r="T68" s="206">
        <v>14605.971404575659</v>
      </c>
      <c r="U68" s="206">
        <v>15191.787898124199</v>
      </c>
      <c r="V68" s="206">
        <v>14674.075025503589</v>
      </c>
      <c r="W68" s="206">
        <v>13948.360882018251</v>
      </c>
      <c r="DA68" s="71" t="s">
        <v>981</v>
      </c>
    </row>
    <row r="69" spans="1:105" ht="12" customHeight="1" x14ac:dyDescent="0.25">
      <c r="A69" s="18" t="s">
        <v>36</v>
      </c>
      <c r="B69" s="206">
        <v>0</v>
      </c>
      <c r="C69" s="206">
        <v>0</v>
      </c>
      <c r="D69" s="206">
        <v>0</v>
      </c>
      <c r="E69" s="206">
        <v>0</v>
      </c>
      <c r="F69" s="206">
        <v>0</v>
      </c>
      <c r="G69" s="206">
        <v>0</v>
      </c>
      <c r="H69" s="206">
        <v>0</v>
      </c>
      <c r="I69" s="206">
        <v>0</v>
      </c>
      <c r="J69" s="206">
        <v>0</v>
      </c>
      <c r="K69" s="206">
        <v>0</v>
      </c>
      <c r="L69" s="206">
        <v>0</v>
      </c>
      <c r="M69" s="206">
        <v>0</v>
      </c>
      <c r="N69" s="206">
        <v>0</v>
      </c>
      <c r="O69" s="206">
        <v>0</v>
      </c>
      <c r="P69" s="206">
        <v>0</v>
      </c>
      <c r="Q69" s="206">
        <v>0</v>
      </c>
      <c r="R69" s="206">
        <v>0</v>
      </c>
      <c r="S69" s="206">
        <v>0</v>
      </c>
      <c r="T69" s="206">
        <v>0</v>
      </c>
      <c r="U69" s="206">
        <v>0</v>
      </c>
      <c r="V69" s="206">
        <v>0</v>
      </c>
      <c r="W69" s="206">
        <v>0</v>
      </c>
      <c r="DA69" s="71" t="s">
        <v>982</v>
      </c>
    </row>
    <row r="70" spans="1:105" ht="12" customHeight="1" x14ac:dyDescent="0.25">
      <c r="A70" s="14" t="s">
        <v>37</v>
      </c>
      <c r="B70" s="206">
        <v>0</v>
      </c>
      <c r="C70" s="206">
        <v>0</v>
      </c>
      <c r="D70" s="206">
        <v>0</v>
      </c>
      <c r="E70" s="206">
        <v>0</v>
      </c>
      <c r="F70" s="206">
        <v>0</v>
      </c>
      <c r="G70" s="206">
        <v>0</v>
      </c>
      <c r="H70" s="206">
        <v>0</v>
      </c>
      <c r="I70" s="206">
        <v>0</v>
      </c>
      <c r="J70" s="206">
        <v>0</v>
      </c>
      <c r="K70" s="206">
        <v>0</v>
      </c>
      <c r="L70" s="206">
        <v>0</v>
      </c>
      <c r="M70" s="206">
        <v>0</v>
      </c>
      <c r="N70" s="206">
        <v>0</v>
      </c>
      <c r="O70" s="206">
        <v>0</v>
      </c>
      <c r="P70" s="206">
        <v>0</v>
      </c>
      <c r="Q70" s="206">
        <v>0</v>
      </c>
      <c r="R70" s="206">
        <v>0</v>
      </c>
      <c r="S70" s="206">
        <v>0</v>
      </c>
      <c r="T70" s="206">
        <v>0</v>
      </c>
      <c r="U70" s="206">
        <v>0</v>
      </c>
      <c r="V70" s="206">
        <v>0</v>
      </c>
      <c r="W70" s="206">
        <v>0</v>
      </c>
      <c r="DA70" s="71" t="s">
        <v>983</v>
      </c>
    </row>
    <row r="71" spans="1:105" ht="12" customHeight="1" x14ac:dyDescent="0.25">
      <c r="A71" s="114" t="s">
        <v>145</v>
      </c>
      <c r="B71" s="286">
        <f t="shared" ref="B71:W71" si="14">SUM(B72:B74)</f>
        <v>76239.28709696373</v>
      </c>
      <c r="C71" s="286">
        <f t="shared" si="14"/>
        <v>76594.2477513513</v>
      </c>
      <c r="D71" s="286">
        <f t="shared" si="14"/>
        <v>75853.251250571571</v>
      </c>
      <c r="E71" s="286">
        <f t="shared" si="14"/>
        <v>75729.977654837887</v>
      </c>
      <c r="F71" s="286">
        <f t="shared" si="14"/>
        <v>76710.206790145967</v>
      </c>
      <c r="G71" s="286">
        <f t="shared" si="14"/>
        <v>77972.239985124179</v>
      </c>
      <c r="H71" s="286">
        <f t="shared" si="14"/>
        <v>77057.807288896962</v>
      </c>
      <c r="I71" s="286">
        <f t="shared" si="14"/>
        <v>78083.764481033693</v>
      </c>
      <c r="J71" s="286">
        <f t="shared" si="14"/>
        <v>75827.561701238548</v>
      </c>
      <c r="K71" s="286">
        <f t="shared" si="14"/>
        <v>68132.160573993344</v>
      </c>
      <c r="L71" s="286">
        <f t="shared" si="14"/>
        <v>72693.256902036534</v>
      </c>
      <c r="M71" s="286">
        <f t="shared" si="14"/>
        <v>71202.080829141138</v>
      </c>
      <c r="N71" s="286">
        <f t="shared" si="14"/>
        <v>70379.176787939039</v>
      </c>
      <c r="O71" s="286">
        <f t="shared" si="14"/>
        <v>69197.853305542696</v>
      </c>
      <c r="P71" s="286">
        <f t="shared" si="14"/>
        <v>72448.882888599313</v>
      </c>
      <c r="Q71" s="286">
        <f t="shared" si="14"/>
        <v>69109.574303970076</v>
      </c>
      <c r="R71" s="286">
        <f t="shared" si="14"/>
        <v>69167.982226182023</v>
      </c>
      <c r="S71" s="286">
        <f t="shared" si="14"/>
        <v>75756.250646900371</v>
      </c>
      <c r="T71" s="286">
        <f t="shared" si="14"/>
        <v>72319.575295113507</v>
      </c>
      <c r="U71" s="286">
        <f t="shared" si="14"/>
        <v>71629.818553216872</v>
      </c>
      <c r="V71" s="286">
        <f t="shared" si="14"/>
        <v>71097.67038634757</v>
      </c>
      <c r="W71" s="286">
        <f t="shared" si="14"/>
        <v>72031.899736361403</v>
      </c>
      <c r="DA71" s="118"/>
    </row>
    <row r="72" spans="1:105" ht="12" customHeight="1" x14ac:dyDescent="0.25">
      <c r="A72" s="51" t="str">
        <f>A53</f>
        <v>Basic chemicals</v>
      </c>
      <c r="B72" s="243">
        <f>CHI_fec!B16</f>
        <v>76239.28709696373</v>
      </c>
      <c r="C72" s="243">
        <f>CHI_fec!C16</f>
        <v>76594.2477513513</v>
      </c>
      <c r="D72" s="243">
        <f>CHI_fec!D16</f>
        <v>75853.251250571571</v>
      </c>
      <c r="E72" s="243">
        <f>CHI_fec!E16</f>
        <v>75729.977654837887</v>
      </c>
      <c r="F72" s="243">
        <f>CHI_fec!F16</f>
        <v>76710.206790145967</v>
      </c>
      <c r="G72" s="243">
        <f>CHI_fec!G16</f>
        <v>77972.239985124179</v>
      </c>
      <c r="H72" s="243">
        <f>CHI_fec!H16</f>
        <v>77057.807288896962</v>
      </c>
      <c r="I72" s="243">
        <f>CHI_fec!I16</f>
        <v>78083.764481033693</v>
      </c>
      <c r="J72" s="243">
        <f>CHI_fec!J16</f>
        <v>75827.561701238548</v>
      </c>
      <c r="K72" s="243">
        <f>CHI_fec!K16</f>
        <v>68132.160573993344</v>
      </c>
      <c r="L72" s="243">
        <f>CHI_fec!L16</f>
        <v>72693.256902036534</v>
      </c>
      <c r="M72" s="243">
        <f>CHI_fec!M16</f>
        <v>71202.080829141138</v>
      </c>
      <c r="N72" s="243">
        <f>CHI_fec!N16</f>
        <v>70379.176787939039</v>
      </c>
      <c r="O72" s="243">
        <f>CHI_fec!O16</f>
        <v>69197.853305542696</v>
      </c>
      <c r="P72" s="243">
        <f>CHI_fec!P16</f>
        <v>72448.882888599313</v>
      </c>
      <c r="Q72" s="243">
        <f>CHI_fec!Q16</f>
        <v>69109.574303970076</v>
      </c>
      <c r="R72" s="243">
        <f>CHI_fec!R16</f>
        <v>69167.982226182023</v>
      </c>
      <c r="S72" s="243">
        <f>CHI_fec!S16</f>
        <v>75756.250646900371</v>
      </c>
      <c r="T72" s="243">
        <f>CHI_fec!T16</f>
        <v>72319.575295113507</v>
      </c>
      <c r="U72" s="243">
        <f>CHI_fec!U16</f>
        <v>71629.818553216872</v>
      </c>
      <c r="V72" s="243">
        <f>CHI_fec!V16</f>
        <v>71097.67038634757</v>
      </c>
      <c r="W72" s="243">
        <f>CHI_fec!W16</f>
        <v>72031.899736361403</v>
      </c>
      <c r="DA72" s="83"/>
    </row>
    <row r="73" spans="1:105" ht="12" customHeight="1" x14ac:dyDescent="0.25">
      <c r="A73" s="99" t="str">
        <f>A54</f>
        <v>Other chemicals</v>
      </c>
      <c r="B73" s="284">
        <v>0</v>
      </c>
      <c r="C73" s="284">
        <v>0</v>
      </c>
      <c r="D73" s="284">
        <v>0</v>
      </c>
      <c r="E73" s="284">
        <v>0</v>
      </c>
      <c r="F73" s="284">
        <v>0</v>
      </c>
      <c r="G73" s="284">
        <v>0</v>
      </c>
      <c r="H73" s="284">
        <v>0</v>
      </c>
      <c r="I73" s="284">
        <v>0</v>
      </c>
      <c r="J73" s="284">
        <v>0</v>
      </c>
      <c r="K73" s="284">
        <v>0</v>
      </c>
      <c r="L73" s="284">
        <v>0</v>
      </c>
      <c r="M73" s="284">
        <v>0</v>
      </c>
      <c r="N73" s="284">
        <v>0</v>
      </c>
      <c r="O73" s="284">
        <v>0</v>
      </c>
      <c r="P73" s="284">
        <v>0</v>
      </c>
      <c r="Q73" s="284">
        <v>0</v>
      </c>
      <c r="R73" s="284">
        <v>0</v>
      </c>
      <c r="S73" s="284">
        <v>0</v>
      </c>
      <c r="T73" s="284">
        <v>0</v>
      </c>
      <c r="U73" s="284">
        <v>0</v>
      </c>
      <c r="V73" s="284">
        <v>0</v>
      </c>
      <c r="W73" s="284">
        <v>0</v>
      </c>
      <c r="DA73" s="94"/>
    </row>
    <row r="74" spans="1:105" ht="12" customHeight="1" x14ac:dyDescent="0.25">
      <c r="A74" s="52" t="str">
        <f>A55</f>
        <v>Pharmaceutical products etc.</v>
      </c>
      <c r="B74" s="244">
        <v>0</v>
      </c>
      <c r="C74" s="244">
        <v>0</v>
      </c>
      <c r="D74" s="244">
        <v>0</v>
      </c>
      <c r="E74" s="244">
        <v>0</v>
      </c>
      <c r="F74" s="244">
        <v>0</v>
      </c>
      <c r="G74" s="244">
        <v>0</v>
      </c>
      <c r="H74" s="244">
        <v>0</v>
      </c>
      <c r="I74" s="244">
        <v>0</v>
      </c>
      <c r="J74" s="244">
        <v>0</v>
      </c>
      <c r="K74" s="244">
        <v>0</v>
      </c>
      <c r="L74" s="244">
        <v>0</v>
      </c>
      <c r="M74" s="244">
        <v>0</v>
      </c>
      <c r="N74" s="244">
        <v>0</v>
      </c>
      <c r="O74" s="244">
        <v>0</v>
      </c>
      <c r="P74" s="244">
        <v>0</v>
      </c>
      <c r="Q74" s="244">
        <v>0</v>
      </c>
      <c r="R74" s="244">
        <v>0</v>
      </c>
      <c r="S74" s="244">
        <v>0</v>
      </c>
      <c r="T74" s="244">
        <v>0</v>
      </c>
      <c r="U74" s="244">
        <v>0</v>
      </c>
      <c r="V74" s="244">
        <v>0</v>
      </c>
      <c r="W74" s="244">
        <v>0</v>
      </c>
      <c r="DA74" s="84"/>
    </row>
    <row r="75" spans="1:105" ht="12" customHeight="1" x14ac:dyDescent="0.25">
      <c r="A75" s="201"/>
      <c r="B75" s="201"/>
      <c r="C75" s="201"/>
      <c r="D75" s="201"/>
      <c r="E75" s="201"/>
      <c r="F75" s="201"/>
      <c r="G75" s="201"/>
      <c r="H75" s="201"/>
      <c r="I75" s="201"/>
      <c r="J75" s="201"/>
      <c r="K75" s="201"/>
      <c r="L75" s="201"/>
      <c r="M75" s="201"/>
      <c r="N75" s="201"/>
      <c r="O75" s="201"/>
      <c r="P75" s="201"/>
      <c r="Q75" s="201"/>
      <c r="R75" s="201"/>
      <c r="S75" s="201"/>
      <c r="T75" s="201"/>
      <c r="U75" s="201"/>
      <c r="V75" s="201"/>
      <c r="W75" s="201"/>
      <c r="DA75" s="173"/>
    </row>
    <row r="76" spans="1:105" ht="12" customHeight="1" x14ac:dyDescent="0.25">
      <c r="A76" s="30" t="s">
        <v>85</v>
      </c>
      <c r="B76" s="205">
        <f t="shared" ref="B76:W76" si="15">SUM(B77:B78)</f>
        <v>133286.5345107638</v>
      </c>
      <c r="C76" s="205">
        <f t="shared" si="15"/>
        <v>131216.75536689672</v>
      </c>
      <c r="D76" s="205">
        <f t="shared" si="15"/>
        <v>129785.35695059053</v>
      </c>
      <c r="E76" s="205">
        <f t="shared" si="15"/>
        <v>137257.8574553472</v>
      </c>
      <c r="F76" s="205">
        <f t="shared" si="15"/>
        <v>131454.4873425439</v>
      </c>
      <c r="G76" s="205">
        <f t="shared" si="15"/>
        <v>131476.99607912626</v>
      </c>
      <c r="H76" s="205">
        <f t="shared" si="15"/>
        <v>124220.40512849638</v>
      </c>
      <c r="I76" s="205">
        <f t="shared" si="15"/>
        <v>131058.21329475385</v>
      </c>
      <c r="J76" s="205">
        <f t="shared" si="15"/>
        <v>127936.88308954827</v>
      </c>
      <c r="K76" s="205">
        <f t="shared" si="15"/>
        <v>113645.34606953114</v>
      </c>
      <c r="L76" s="205">
        <f t="shared" si="15"/>
        <v>122034.03712677862</v>
      </c>
      <c r="M76" s="205">
        <f t="shared" si="15"/>
        <v>131940.40629667748</v>
      </c>
      <c r="N76" s="205">
        <f t="shared" si="15"/>
        <v>131037.86009615193</v>
      </c>
      <c r="O76" s="205">
        <f t="shared" si="15"/>
        <v>130119.09452786291</v>
      </c>
      <c r="P76" s="205">
        <f t="shared" si="15"/>
        <v>127822.9089450364</v>
      </c>
      <c r="Q76" s="205">
        <f t="shared" si="15"/>
        <v>124946.94777949741</v>
      </c>
      <c r="R76" s="205">
        <f t="shared" si="15"/>
        <v>124309.38296448544</v>
      </c>
      <c r="S76" s="205">
        <f t="shared" si="15"/>
        <v>127888.34320132661</v>
      </c>
      <c r="T76" s="205">
        <f t="shared" si="15"/>
        <v>124789.43483786016</v>
      </c>
      <c r="U76" s="205">
        <f t="shared" si="15"/>
        <v>121367.82874584946</v>
      </c>
      <c r="V76" s="205">
        <f t="shared" si="15"/>
        <v>121777.48733489847</v>
      </c>
      <c r="W76" s="205">
        <f t="shared" si="15"/>
        <v>123382.56601551952</v>
      </c>
      <c r="DA76" s="112"/>
    </row>
    <row r="77" spans="1:105" ht="12" customHeight="1" x14ac:dyDescent="0.25">
      <c r="A77" s="24" t="s">
        <v>146</v>
      </c>
      <c r="B77" s="215">
        <f>(CHI_emi!B5-CHI_emi!B59)+(CHI_emi!B61-CHI_emi!B108)+CHI_emi!B110</f>
        <v>80537.216779422801</v>
      </c>
      <c r="C77" s="215">
        <f>(CHI_emi!C5-CHI_emi!C59)+(CHI_emi!C61-CHI_emi!C108)+CHI_emi!C110</f>
        <v>80773.515534060847</v>
      </c>
      <c r="D77" s="215">
        <f>(CHI_emi!D5-CHI_emi!D59)+(CHI_emi!D61-CHI_emi!D108)+CHI_emi!D110</f>
        <v>81565.38048365993</v>
      </c>
      <c r="E77" s="215">
        <f>(CHI_emi!E5-CHI_emi!E59)+(CHI_emi!E61-CHI_emi!E108)+CHI_emi!E110</f>
        <v>86500.287552827358</v>
      </c>
      <c r="F77" s="215">
        <f>(CHI_emi!F5-CHI_emi!F59)+(CHI_emi!F61-CHI_emi!F108)+CHI_emi!F110</f>
        <v>78463.522658140297</v>
      </c>
      <c r="G77" s="215">
        <f>(CHI_emi!G5-CHI_emi!G59)+(CHI_emi!G61-CHI_emi!G108)+CHI_emi!G110</f>
        <v>77160.779347096133</v>
      </c>
      <c r="H77" s="215">
        <f>(CHI_emi!H5-CHI_emi!H59)+(CHI_emi!H61-CHI_emi!H108)+CHI_emi!H110</f>
        <v>72234.884433823987</v>
      </c>
      <c r="I77" s="215">
        <f>(CHI_emi!I5-CHI_emi!I59)+(CHI_emi!I61-CHI_emi!I108)+CHI_emi!I110</f>
        <v>76949.60600330439</v>
      </c>
      <c r="J77" s="215">
        <f>(CHI_emi!J5-CHI_emi!J59)+(CHI_emi!J61-CHI_emi!J108)+CHI_emi!J110</f>
        <v>75954.225436180481</v>
      </c>
      <c r="K77" s="215">
        <f>(CHI_emi!K5-CHI_emi!K59)+(CHI_emi!K61-CHI_emi!K108)+CHI_emi!K110</f>
        <v>69645.380601209923</v>
      </c>
      <c r="L77" s="215">
        <f>(CHI_emi!L5-CHI_emi!L59)+(CHI_emi!L61-CHI_emi!L108)+CHI_emi!L110</f>
        <v>72764.627742856057</v>
      </c>
      <c r="M77" s="215">
        <f>(CHI_emi!M5-CHI_emi!M59)+(CHI_emi!M61-CHI_emi!M108)+CHI_emi!M110</f>
        <v>80999.397933866261</v>
      </c>
      <c r="N77" s="215">
        <f>(CHI_emi!N5-CHI_emi!N59)+(CHI_emi!N61-CHI_emi!N108)+CHI_emi!N110</f>
        <v>82558.886227965093</v>
      </c>
      <c r="O77" s="215">
        <f>(CHI_emi!O5-CHI_emi!O59)+(CHI_emi!O61-CHI_emi!O108)+CHI_emi!O110</f>
        <v>81553.336962447633</v>
      </c>
      <c r="P77" s="215">
        <f>(CHI_emi!P5-CHI_emi!P59)+(CHI_emi!P61-CHI_emi!P108)+CHI_emi!P110</f>
        <v>79641.524599283031</v>
      </c>
      <c r="Q77" s="215">
        <f>(CHI_emi!Q5-CHI_emi!Q59)+(CHI_emi!Q61-CHI_emi!Q108)+CHI_emi!Q110</f>
        <v>77862.246451249419</v>
      </c>
      <c r="R77" s="215">
        <f>(CHI_emi!R5-CHI_emi!R59)+(CHI_emi!R61-CHI_emi!R108)+CHI_emi!R110</f>
        <v>78133.219881138401</v>
      </c>
      <c r="S77" s="215">
        <f>(CHI_emi!S5-CHI_emi!S59)+(CHI_emi!S61-CHI_emi!S108)+CHI_emi!S110</f>
        <v>78774.292475391354</v>
      </c>
      <c r="T77" s="215">
        <f>(CHI_emi!T5-CHI_emi!T59)+(CHI_emi!T61-CHI_emi!T108)+CHI_emi!T110</f>
        <v>76970.230005808466</v>
      </c>
      <c r="U77" s="215">
        <f>(CHI_emi!U5-CHI_emi!U59)+(CHI_emi!U61-CHI_emi!U108)+CHI_emi!U110</f>
        <v>74619.689229751588</v>
      </c>
      <c r="V77" s="215">
        <f>(CHI_emi!V5-CHI_emi!V59)+(CHI_emi!V61-CHI_emi!V108)+CHI_emi!V110</f>
        <v>75331.808021688354</v>
      </c>
      <c r="W77" s="215">
        <f>(CHI_emi!W5-CHI_emi!W59)+(CHI_emi!W61-CHI_emi!W108)+CHI_emi!W110</f>
        <v>77816.422607915374</v>
      </c>
      <c r="DA77" s="85"/>
    </row>
    <row r="78" spans="1:105" ht="12" customHeight="1" x14ac:dyDescent="0.25">
      <c r="A78" s="14" t="s">
        <v>147</v>
      </c>
      <c r="B78" s="206">
        <f>CHI_emi!B59+CHI_emi!B108</f>
        <v>52749.317731340998</v>
      </c>
      <c r="C78" s="206">
        <f>CHI_emi!C59+CHI_emi!C108</f>
        <v>50443.239832835876</v>
      </c>
      <c r="D78" s="206">
        <f>CHI_emi!D59+CHI_emi!D108</f>
        <v>48219.97646693061</v>
      </c>
      <c r="E78" s="206">
        <f>CHI_emi!E59+CHI_emi!E108</f>
        <v>50757.569902519834</v>
      </c>
      <c r="F78" s="206">
        <f>CHI_emi!F59+CHI_emi!F108</f>
        <v>52990.964684403603</v>
      </c>
      <c r="G78" s="206">
        <f>CHI_emi!G59+CHI_emi!G108</f>
        <v>54316.216732030138</v>
      </c>
      <c r="H78" s="206">
        <f>CHI_emi!H59+CHI_emi!H108</f>
        <v>51985.520694672385</v>
      </c>
      <c r="I78" s="206">
        <f>CHI_emi!I59+CHI_emi!I108</f>
        <v>54108.607291449458</v>
      </c>
      <c r="J78" s="206">
        <f>CHI_emi!J59+CHI_emi!J108</f>
        <v>51982.65765336778</v>
      </c>
      <c r="K78" s="206">
        <f>CHI_emi!K59+CHI_emi!K108</f>
        <v>43999.965468321221</v>
      </c>
      <c r="L78" s="206">
        <f>CHI_emi!L59+CHI_emi!L108</f>
        <v>49269.409383922575</v>
      </c>
      <c r="M78" s="206">
        <f>CHI_emi!M59+CHI_emi!M108</f>
        <v>50941.008362811226</v>
      </c>
      <c r="N78" s="206">
        <f>CHI_emi!N59+CHI_emi!N108</f>
        <v>48478.973868186833</v>
      </c>
      <c r="O78" s="206">
        <f>CHI_emi!O59+CHI_emi!O108</f>
        <v>48565.757565415275</v>
      </c>
      <c r="P78" s="206">
        <f>CHI_emi!P59+CHI_emi!P108</f>
        <v>48181.384345753366</v>
      </c>
      <c r="Q78" s="206">
        <f>CHI_emi!Q59+CHI_emi!Q108</f>
        <v>47084.701328247989</v>
      </c>
      <c r="R78" s="206">
        <f>CHI_emi!R59+CHI_emi!R108</f>
        <v>46176.163083347041</v>
      </c>
      <c r="S78" s="206">
        <f>CHI_emi!S59+CHI_emi!S108</f>
        <v>49114.050725935267</v>
      </c>
      <c r="T78" s="206">
        <f>CHI_emi!T59+CHI_emi!T108</f>
        <v>47819.204832051691</v>
      </c>
      <c r="U78" s="206">
        <f>CHI_emi!U59+CHI_emi!U108</f>
        <v>46748.139516097872</v>
      </c>
      <c r="V78" s="206">
        <f>CHI_emi!V59+CHI_emi!V108</f>
        <v>46445.679313210116</v>
      </c>
      <c r="W78" s="206">
        <f>CHI_emi!W59+CHI_emi!W108</f>
        <v>45566.143407604141</v>
      </c>
      <c r="DA78" s="71"/>
    </row>
    <row r="79" spans="1:105" ht="12" customHeight="1" x14ac:dyDescent="0.25">
      <c r="A79" s="31" t="s">
        <v>145</v>
      </c>
      <c r="B79" s="212">
        <f t="shared" ref="B79:W79" si="16">SUM(B80:B82)</f>
        <v>133286.5345107638</v>
      </c>
      <c r="C79" s="212">
        <f t="shared" si="16"/>
        <v>131216.75536689672</v>
      </c>
      <c r="D79" s="212">
        <f t="shared" si="16"/>
        <v>129785.35695059055</v>
      </c>
      <c r="E79" s="212">
        <f t="shared" si="16"/>
        <v>137257.8574553472</v>
      </c>
      <c r="F79" s="212">
        <f t="shared" si="16"/>
        <v>131454.4873425439</v>
      </c>
      <c r="G79" s="212">
        <f t="shared" si="16"/>
        <v>131476.99607912629</v>
      </c>
      <c r="H79" s="212">
        <f t="shared" si="16"/>
        <v>124220.40512849636</v>
      </c>
      <c r="I79" s="212">
        <f t="shared" si="16"/>
        <v>131058.21329475385</v>
      </c>
      <c r="J79" s="212">
        <f t="shared" si="16"/>
        <v>127936.88308954827</v>
      </c>
      <c r="K79" s="212">
        <f t="shared" si="16"/>
        <v>113645.34606953115</v>
      </c>
      <c r="L79" s="212">
        <f t="shared" si="16"/>
        <v>122034.03712677864</v>
      </c>
      <c r="M79" s="212">
        <f t="shared" si="16"/>
        <v>131940.40629667748</v>
      </c>
      <c r="N79" s="212">
        <f t="shared" si="16"/>
        <v>131037.86009615193</v>
      </c>
      <c r="O79" s="212">
        <f t="shared" si="16"/>
        <v>130119.09452786291</v>
      </c>
      <c r="P79" s="212">
        <f t="shared" si="16"/>
        <v>127822.90894503638</v>
      </c>
      <c r="Q79" s="212">
        <f t="shared" si="16"/>
        <v>124946.94777949741</v>
      </c>
      <c r="R79" s="212">
        <f t="shared" si="16"/>
        <v>124309.38296448546</v>
      </c>
      <c r="S79" s="212">
        <f t="shared" si="16"/>
        <v>127888.34320132661</v>
      </c>
      <c r="T79" s="212">
        <f t="shared" si="16"/>
        <v>124789.43483786016</v>
      </c>
      <c r="U79" s="212">
        <f t="shared" si="16"/>
        <v>121367.82874584946</v>
      </c>
      <c r="V79" s="212">
        <f t="shared" si="16"/>
        <v>121777.48733489847</v>
      </c>
      <c r="W79" s="212">
        <f t="shared" si="16"/>
        <v>123382.56601551952</v>
      </c>
      <c r="DA79" s="109"/>
    </row>
    <row r="80" spans="1:105" ht="12" customHeight="1" x14ac:dyDescent="0.25">
      <c r="A80" s="51" t="s">
        <v>46</v>
      </c>
      <c r="B80" s="243">
        <f>CHI_emi!B$5</f>
        <v>96159.73632585688</v>
      </c>
      <c r="C80" s="243">
        <f>CHI_emi!C$5</f>
        <v>93816.487344867914</v>
      </c>
      <c r="D80" s="243">
        <f>CHI_emi!D$5</f>
        <v>93969.16584612368</v>
      </c>
      <c r="E80" s="243">
        <f>CHI_emi!E$5</f>
        <v>100113.62438550228</v>
      </c>
      <c r="F80" s="243">
        <f>CHI_emi!F$5</f>
        <v>98997.559156532196</v>
      </c>
      <c r="G80" s="243">
        <f>CHI_emi!G$5</f>
        <v>100024.40817936689</v>
      </c>
      <c r="H80" s="243">
        <f>CHI_emi!H$5</f>
        <v>95485.453178549826</v>
      </c>
      <c r="I80" s="243">
        <f>CHI_emi!I$5</f>
        <v>99939.669630152115</v>
      </c>
      <c r="J80" s="243">
        <f>CHI_emi!J$5</f>
        <v>98898.340291734901</v>
      </c>
      <c r="K80" s="243">
        <f>CHI_emi!K$5</f>
        <v>87667.049173962412</v>
      </c>
      <c r="L80" s="243">
        <f>CHI_emi!L$5</f>
        <v>95955.50521597825</v>
      </c>
      <c r="M80" s="243">
        <f>CHI_emi!M$5</f>
        <v>102116.68496439845</v>
      </c>
      <c r="N80" s="243">
        <f>CHI_emi!N$5</f>
        <v>101221.56763421201</v>
      </c>
      <c r="O80" s="243">
        <f>CHI_emi!O$5</f>
        <v>102532.71910963947</v>
      </c>
      <c r="P80" s="243">
        <f>CHI_emi!P$5</f>
        <v>99679.536898438717</v>
      </c>
      <c r="Q80" s="243">
        <f>CHI_emi!Q$5</f>
        <v>99389.721008323773</v>
      </c>
      <c r="R80" s="243">
        <f>CHI_emi!R$5</f>
        <v>98309.501516603952</v>
      </c>
      <c r="S80" s="243">
        <f>CHI_emi!S$5</f>
        <v>103319.49252429631</v>
      </c>
      <c r="T80" s="243">
        <f>CHI_emi!T$5</f>
        <v>98306.153282386484</v>
      </c>
      <c r="U80" s="243">
        <f>CHI_emi!U$5</f>
        <v>95825.469610478409</v>
      </c>
      <c r="V80" s="243">
        <f>CHI_emi!V$5</f>
        <v>95155.50651831468</v>
      </c>
      <c r="W80" s="243">
        <f>CHI_emi!W$5</f>
        <v>95909.527494264199</v>
      </c>
      <c r="DA80" s="83"/>
    </row>
    <row r="81" spans="1:105" ht="12" customHeight="1" x14ac:dyDescent="0.25">
      <c r="A81" s="99" t="s">
        <v>47</v>
      </c>
      <c r="B81" s="284">
        <f>CHI_emi!B$61</f>
        <v>30445.820825858766</v>
      </c>
      <c r="C81" s="284">
        <f>CHI_emi!C$61</f>
        <v>30329.814640801611</v>
      </c>
      <c r="D81" s="284">
        <f>CHI_emi!D$61</f>
        <v>28460.39345452399</v>
      </c>
      <c r="E81" s="284">
        <f>CHI_emi!E$61</f>
        <v>29515.679881015636</v>
      </c>
      <c r="F81" s="284">
        <f>CHI_emi!F$61</f>
        <v>26096.426802630023</v>
      </c>
      <c r="G81" s="284">
        <f>CHI_emi!G$61</f>
        <v>25224.912153464011</v>
      </c>
      <c r="H81" s="284">
        <f>CHI_emi!H$61</f>
        <v>22697.384486802715</v>
      </c>
      <c r="I81" s="284">
        <f>CHI_emi!I$61</f>
        <v>24696.956704726297</v>
      </c>
      <c r="J81" s="284">
        <f>CHI_emi!J$61</f>
        <v>22975.097849944126</v>
      </c>
      <c r="K81" s="284">
        <f>CHI_emi!K$61</f>
        <v>20142.514251485867</v>
      </c>
      <c r="L81" s="284">
        <f>CHI_emi!L$61</f>
        <v>20416.793314995411</v>
      </c>
      <c r="M81" s="284">
        <f>CHI_emi!M$61</f>
        <v>23499.90374073344</v>
      </c>
      <c r="N81" s="284">
        <f>CHI_emi!N$61</f>
        <v>23456.375350186991</v>
      </c>
      <c r="O81" s="284">
        <f>CHI_emi!O$61</f>
        <v>21409.585960978948</v>
      </c>
      <c r="P81" s="284">
        <f>CHI_emi!P$61</f>
        <v>20785.618933297919</v>
      </c>
      <c r="Q81" s="284">
        <f>CHI_emi!Q$61</f>
        <v>18628.092383021271</v>
      </c>
      <c r="R81" s="284">
        <f>CHI_emi!R$61</f>
        <v>18888.703724385057</v>
      </c>
      <c r="S81" s="284">
        <f>CHI_emi!S$61</f>
        <v>18133.832529016847</v>
      </c>
      <c r="T81" s="284">
        <f>CHI_emi!T$61</f>
        <v>20181.886494892991</v>
      </c>
      <c r="U81" s="284">
        <f>CHI_emi!U$61</f>
        <v>19199.173897194727</v>
      </c>
      <c r="V81" s="284">
        <f>CHI_emi!V$61</f>
        <v>20433.198545868698</v>
      </c>
      <c r="W81" s="284">
        <f>CHI_emi!W$61</f>
        <v>20939.865049615917</v>
      </c>
      <c r="DA81" s="94"/>
    </row>
    <row r="82" spans="1:105" ht="12" customHeight="1" x14ac:dyDescent="0.25">
      <c r="A82" s="52" t="s">
        <v>48</v>
      </c>
      <c r="B82" s="244">
        <f>CHI_emi!B$110</f>
        <v>6680.9773590481418</v>
      </c>
      <c r="C82" s="244">
        <f>CHI_emi!C$110</f>
        <v>7070.4533812271966</v>
      </c>
      <c r="D82" s="244">
        <f>CHI_emi!D$110</f>
        <v>7355.7976499428742</v>
      </c>
      <c r="E82" s="244">
        <f>CHI_emi!E$110</f>
        <v>7628.553188829278</v>
      </c>
      <c r="F82" s="244">
        <f>CHI_emi!F$110</f>
        <v>6360.5013833816811</v>
      </c>
      <c r="G82" s="244">
        <f>CHI_emi!G$110</f>
        <v>6227.6757462953747</v>
      </c>
      <c r="H82" s="244">
        <f>CHI_emi!H$110</f>
        <v>6037.5674631438278</v>
      </c>
      <c r="I82" s="244">
        <f>CHI_emi!I$110</f>
        <v>6421.5869598754298</v>
      </c>
      <c r="J82" s="244">
        <f>CHI_emi!J$110</f>
        <v>6063.4449478692413</v>
      </c>
      <c r="K82" s="244">
        <f>CHI_emi!K$110</f>
        <v>5835.7826440828667</v>
      </c>
      <c r="L82" s="244">
        <f>CHI_emi!L$110</f>
        <v>5661.7385958049754</v>
      </c>
      <c r="M82" s="244">
        <f>CHI_emi!M$110</f>
        <v>6323.8175915456022</v>
      </c>
      <c r="N82" s="244">
        <f>CHI_emi!N$110</f>
        <v>6359.9171117529131</v>
      </c>
      <c r="O82" s="244">
        <f>CHI_emi!O$110</f>
        <v>6176.7894572444966</v>
      </c>
      <c r="P82" s="244">
        <f>CHI_emi!P$110</f>
        <v>7357.7531132997547</v>
      </c>
      <c r="Q82" s="244">
        <f>CHI_emi!Q$110</f>
        <v>6929.1343881523599</v>
      </c>
      <c r="R82" s="244">
        <f>CHI_emi!R$110</f>
        <v>7111.1777234964393</v>
      </c>
      <c r="S82" s="244">
        <f>CHI_emi!S$110</f>
        <v>6435.0181480134625</v>
      </c>
      <c r="T82" s="244">
        <f>CHI_emi!T$110</f>
        <v>6301.3950605806758</v>
      </c>
      <c r="U82" s="244">
        <f>CHI_emi!U$110</f>
        <v>6343.1852381763219</v>
      </c>
      <c r="V82" s="244">
        <f>CHI_emi!V$110</f>
        <v>6188.7822707150926</v>
      </c>
      <c r="W82" s="244">
        <f>CHI_emi!W$110</f>
        <v>6533.1734716394039</v>
      </c>
      <c r="DA82" s="84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115" t="s">
        <v>148</v>
      </c>
      <c r="B84" s="314"/>
      <c r="C84" s="314"/>
      <c r="D84" s="314"/>
      <c r="E84" s="314"/>
      <c r="F84" s="314"/>
      <c r="G84" s="314"/>
      <c r="H84" s="314"/>
      <c r="I84" s="314"/>
      <c r="J84" s="314"/>
      <c r="K84" s="314"/>
      <c r="L84" s="314"/>
      <c r="M84" s="314"/>
      <c r="N84" s="314"/>
      <c r="O84" s="314"/>
      <c r="P84" s="314"/>
      <c r="Q84" s="314"/>
      <c r="R84" s="314"/>
      <c r="S84" s="314"/>
      <c r="T84" s="314"/>
      <c r="U84" s="314"/>
      <c r="V84" s="314"/>
      <c r="W84" s="314"/>
      <c r="DA84" s="118"/>
    </row>
    <row r="85" spans="1:105" ht="12" customHeight="1" x14ac:dyDescent="0.25">
      <c r="A85" s="50" t="s">
        <v>46</v>
      </c>
      <c r="B85" s="289">
        <f t="shared" ref="B85:W85" si="17">IF(B$5=0,"",B$5/B$10*1000)</f>
        <v>750.02771203608347</v>
      </c>
      <c r="C85" s="289">
        <f t="shared" si="17"/>
        <v>768.31753655891544</v>
      </c>
      <c r="D85" s="289">
        <f t="shared" si="17"/>
        <v>766.53195981767794</v>
      </c>
      <c r="E85" s="289">
        <f t="shared" si="17"/>
        <v>726.33513691528651</v>
      </c>
      <c r="F85" s="289">
        <f t="shared" si="17"/>
        <v>734.00907790056942</v>
      </c>
      <c r="G85" s="289">
        <f t="shared" si="17"/>
        <v>716.37846473810782</v>
      </c>
      <c r="H85" s="289">
        <f t="shared" si="17"/>
        <v>747.45998314604537</v>
      </c>
      <c r="I85" s="289">
        <f t="shared" si="17"/>
        <v>738.33574415134763</v>
      </c>
      <c r="J85" s="289">
        <f t="shared" si="17"/>
        <v>764.82013641659967</v>
      </c>
      <c r="K85" s="289">
        <f t="shared" si="17"/>
        <v>784.00705812076546</v>
      </c>
      <c r="L85" s="289">
        <f t="shared" si="17"/>
        <v>824.75042814970016</v>
      </c>
      <c r="M85" s="289">
        <f t="shared" si="17"/>
        <v>835.2709202161052</v>
      </c>
      <c r="N85" s="289">
        <f t="shared" si="17"/>
        <v>779.46284042436821</v>
      </c>
      <c r="O85" s="289">
        <f t="shared" si="17"/>
        <v>744.11705542693812</v>
      </c>
      <c r="P85" s="289">
        <f t="shared" si="17"/>
        <v>741.55126815318988</v>
      </c>
      <c r="Q85" s="289">
        <f t="shared" si="17"/>
        <v>832.954431976759</v>
      </c>
      <c r="R85" s="289">
        <f t="shared" si="17"/>
        <v>852.33620379122863</v>
      </c>
      <c r="S85" s="289">
        <f t="shared" si="17"/>
        <v>854.78254137698264</v>
      </c>
      <c r="T85" s="289">
        <f t="shared" si="17"/>
        <v>842.4659152689452</v>
      </c>
      <c r="U85" s="289">
        <f t="shared" si="17"/>
        <v>794.07926183379072</v>
      </c>
      <c r="V85" s="289">
        <f t="shared" si="17"/>
        <v>738.48579118729151</v>
      </c>
      <c r="W85" s="289">
        <f t="shared" si="17"/>
        <v>784.75114830896382</v>
      </c>
      <c r="DA85" s="83"/>
    </row>
    <row r="86" spans="1:105" ht="12" customHeight="1" x14ac:dyDescent="0.25">
      <c r="A86" s="107" t="s">
        <v>47</v>
      </c>
      <c r="B86" s="290">
        <f t="shared" ref="B86:W86" si="18">IF(B$6=0,"",B$6/B$11*1000)</f>
        <v>1898.7718192133439</v>
      </c>
      <c r="C86" s="290">
        <f t="shared" si="18"/>
        <v>1990.455723383611</v>
      </c>
      <c r="D86" s="290">
        <f t="shared" si="18"/>
        <v>2111.7649752153011</v>
      </c>
      <c r="E86" s="290">
        <f t="shared" si="18"/>
        <v>1939.5895510315645</v>
      </c>
      <c r="F86" s="290">
        <f t="shared" si="18"/>
        <v>2014.9122774151506</v>
      </c>
      <c r="G86" s="290">
        <f t="shared" si="18"/>
        <v>1993.1955799338414</v>
      </c>
      <c r="H86" s="290">
        <f t="shared" si="18"/>
        <v>2120.0129792503071</v>
      </c>
      <c r="I86" s="290">
        <f t="shared" si="18"/>
        <v>2063.6982695460038</v>
      </c>
      <c r="J86" s="290">
        <f t="shared" si="18"/>
        <v>2078.0375144202885</v>
      </c>
      <c r="K86" s="290">
        <f t="shared" si="18"/>
        <v>2087.2564312435425</v>
      </c>
      <c r="L86" s="290">
        <f t="shared" si="18"/>
        <v>2225.8393684556349</v>
      </c>
      <c r="M86" s="290">
        <f t="shared" si="18"/>
        <v>2198.2038911280561</v>
      </c>
      <c r="N86" s="290">
        <f t="shared" si="18"/>
        <v>2161.6993257095255</v>
      </c>
      <c r="O86" s="290">
        <f t="shared" si="18"/>
        <v>2301.3328726337613</v>
      </c>
      <c r="P86" s="290">
        <f t="shared" si="18"/>
        <v>2197.8908360240484</v>
      </c>
      <c r="Q86" s="290">
        <f t="shared" si="18"/>
        <v>2433.447889613215</v>
      </c>
      <c r="R86" s="290">
        <f t="shared" si="18"/>
        <v>2551.5900171169919</v>
      </c>
      <c r="S86" s="290">
        <f t="shared" si="18"/>
        <v>2682.1541686742744</v>
      </c>
      <c r="T86" s="290">
        <f t="shared" si="18"/>
        <v>2435.8743412706303</v>
      </c>
      <c r="U86" s="290">
        <f t="shared" si="18"/>
        <v>2587.7728303876806</v>
      </c>
      <c r="V86" s="290">
        <f t="shared" si="18"/>
        <v>2240.877155534075</v>
      </c>
      <c r="W86" s="290">
        <f t="shared" si="18"/>
        <v>2442.4759286500152</v>
      </c>
      <c r="DA86" s="94"/>
    </row>
    <row r="87" spans="1:105" ht="12" customHeight="1" x14ac:dyDescent="0.25">
      <c r="A87" s="49" t="s">
        <v>48</v>
      </c>
      <c r="B87" s="291">
        <f t="shared" ref="B87:W87" si="19">IF(B$7=0,"",B$7/B$12*1000)</f>
        <v>8035.6527988052521</v>
      </c>
      <c r="C87" s="291">
        <f t="shared" si="19"/>
        <v>8827.2201523793738</v>
      </c>
      <c r="D87" s="291">
        <f t="shared" si="19"/>
        <v>9461.6849600931655</v>
      </c>
      <c r="E87" s="291">
        <f t="shared" si="19"/>
        <v>8437.6940088866195</v>
      </c>
      <c r="F87" s="291">
        <f t="shared" si="19"/>
        <v>8770.4775962572494</v>
      </c>
      <c r="G87" s="291">
        <f t="shared" si="19"/>
        <v>8730.9496760756283</v>
      </c>
      <c r="H87" s="291">
        <f t="shared" si="19"/>
        <v>8734.2077156049181</v>
      </c>
      <c r="I87" s="291">
        <f t="shared" si="19"/>
        <v>8865.6085887684367</v>
      </c>
      <c r="J87" s="291">
        <f t="shared" si="19"/>
        <v>9166.1475950124113</v>
      </c>
      <c r="K87" s="291">
        <f t="shared" si="19"/>
        <v>8781.5468081150902</v>
      </c>
      <c r="L87" s="291">
        <f t="shared" si="19"/>
        <v>10245.622302263828</v>
      </c>
      <c r="M87" s="291">
        <f t="shared" si="19"/>
        <v>10317.132054102673</v>
      </c>
      <c r="N87" s="291">
        <f t="shared" si="19"/>
        <v>9709.1386921822159</v>
      </c>
      <c r="O87" s="291">
        <f t="shared" si="19"/>
        <v>9424.7429309249746</v>
      </c>
      <c r="P87" s="291">
        <f t="shared" si="19"/>
        <v>9165.1588233881957</v>
      </c>
      <c r="Q87" s="291">
        <f t="shared" si="19"/>
        <v>14357.264396946986</v>
      </c>
      <c r="R87" s="291">
        <f t="shared" si="19"/>
        <v>14050.112471185916</v>
      </c>
      <c r="S87" s="291">
        <f t="shared" si="19"/>
        <v>15903.698630515471</v>
      </c>
      <c r="T87" s="291">
        <f t="shared" si="19"/>
        <v>16454.892977896434</v>
      </c>
      <c r="U87" s="291">
        <f t="shared" si="19"/>
        <v>15890.944678237438</v>
      </c>
      <c r="V87" s="291">
        <f t="shared" si="19"/>
        <v>16067.897838660148</v>
      </c>
      <c r="W87" s="291">
        <f t="shared" si="19"/>
        <v>18856.849646466017</v>
      </c>
      <c r="DA87" s="84"/>
    </row>
    <row r="88" spans="1:105" ht="12" customHeight="1" x14ac:dyDescent="0.25">
      <c r="A88" s="115" t="s">
        <v>149</v>
      </c>
      <c r="B88" s="288"/>
      <c r="C88" s="288"/>
      <c r="D88" s="288"/>
      <c r="E88" s="288"/>
      <c r="F88" s="288"/>
      <c r="G88" s="288"/>
      <c r="H88" s="288"/>
      <c r="I88" s="288"/>
      <c r="J88" s="288"/>
      <c r="K88" s="288"/>
      <c r="L88" s="288"/>
      <c r="M88" s="288"/>
      <c r="N88" s="288"/>
      <c r="O88" s="288"/>
      <c r="P88" s="288"/>
      <c r="Q88" s="288"/>
      <c r="R88" s="288"/>
      <c r="S88" s="288"/>
      <c r="T88" s="288"/>
      <c r="U88" s="288"/>
      <c r="V88" s="288"/>
      <c r="W88" s="288"/>
      <c r="DA88" s="118"/>
    </row>
    <row r="89" spans="1:105" ht="12" customHeight="1" x14ac:dyDescent="0.25">
      <c r="A89" s="50" t="s">
        <v>46</v>
      </c>
      <c r="B89" s="254">
        <f t="shared" ref="B89:W89" si="20">IF(SUM(B90,B91)=0,"",SUM(B90,B91))</f>
        <v>1.7076942680172333</v>
      </c>
      <c r="C89" s="254">
        <f t="shared" si="20"/>
        <v>1.7078615641907946</v>
      </c>
      <c r="D89" s="254">
        <f t="shared" si="20"/>
        <v>1.6835783244244769</v>
      </c>
      <c r="E89" s="254">
        <f t="shared" si="20"/>
        <v>1.6217607499715165</v>
      </c>
      <c r="F89" s="254">
        <f t="shared" si="20"/>
        <v>1.6196566438371109</v>
      </c>
      <c r="G89" s="254">
        <f t="shared" si="20"/>
        <v>1.5948434755835275</v>
      </c>
      <c r="H89" s="254">
        <f t="shared" si="20"/>
        <v>1.573574271156152</v>
      </c>
      <c r="I89" s="254">
        <f t="shared" si="20"/>
        <v>1.5233801280445907</v>
      </c>
      <c r="J89" s="254">
        <f t="shared" si="20"/>
        <v>1.4537298161532142</v>
      </c>
      <c r="K89" s="254">
        <f t="shared" si="20"/>
        <v>1.5065473012223507</v>
      </c>
      <c r="L89" s="254">
        <f t="shared" si="20"/>
        <v>1.460778921286642</v>
      </c>
      <c r="M89" s="254">
        <f t="shared" si="20"/>
        <v>1.4146546754682421</v>
      </c>
      <c r="N89" s="254">
        <f t="shared" si="20"/>
        <v>1.3873264878154374</v>
      </c>
      <c r="O89" s="254">
        <f t="shared" si="20"/>
        <v>1.3459604877839406</v>
      </c>
      <c r="P89" s="254">
        <f t="shared" si="20"/>
        <v>1.3840072320867667</v>
      </c>
      <c r="Q89" s="254">
        <f t="shared" si="20"/>
        <v>1.3010152067060055</v>
      </c>
      <c r="R89" s="254">
        <f t="shared" si="20"/>
        <v>1.3602289859035945</v>
      </c>
      <c r="S89" s="254">
        <f t="shared" si="20"/>
        <v>1.3278207048628485</v>
      </c>
      <c r="T89" s="254">
        <f t="shared" si="20"/>
        <v>1.3356918991780655</v>
      </c>
      <c r="U89" s="254">
        <f t="shared" si="20"/>
        <v>1.3061474163202922</v>
      </c>
      <c r="V89" s="254">
        <f t="shared" si="20"/>
        <v>1.2874954245838375</v>
      </c>
      <c r="W89" s="254">
        <f t="shared" si="20"/>
        <v>1.2572848496808469</v>
      </c>
      <c r="DA89" s="83"/>
    </row>
    <row r="90" spans="1:105" ht="12" customHeight="1" x14ac:dyDescent="0.25">
      <c r="A90" s="99" t="s">
        <v>984</v>
      </c>
      <c r="B90" s="293">
        <f t="shared" ref="B90:W90" si="21">IF(B$72=0,"",B$72/B$10)</f>
        <v>1.2368427031090481</v>
      </c>
      <c r="C90" s="293">
        <f t="shared" si="21"/>
        <v>1.240193425369208</v>
      </c>
      <c r="D90" s="293">
        <f t="shared" si="21"/>
        <v>1.2055307888828246</v>
      </c>
      <c r="E90" s="293">
        <f t="shared" si="21"/>
        <v>1.1379419033078186</v>
      </c>
      <c r="F90" s="293">
        <f t="shared" si="21"/>
        <v>1.1547968323726696</v>
      </c>
      <c r="G90" s="293">
        <f t="shared" si="21"/>
        <v>1.1362758324759814</v>
      </c>
      <c r="H90" s="293">
        <f t="shared" si="21"/>
        <v>1.1225599838846558</v>
      </c>
      <c r="I90" s="293">
        <f t="shared" si="21"/>
        <v>1.0774687253018569</v>
      </c>
      <c r="J90" s="293">
        <f t="shared" si="21"/>
        <v>1.0160027241920702</v>
      </c>
      <c r="K90" s="293">
        <f t="shared" si="21"/>
        <v>1.049641810712348</v>
      </c>
      <c r="L90" s="293">
        <f t="shared" si="21"/>
        <v>1.013382170478343</v>
      </c>
      <c r="M90" s="293">
        <f t="shared" si="21"/>
        <v>0.95556041240767209</v>
      </c>
      <c r="N90" s="293">
        <f t="shared" si="21"/>
        <v>0.93113346766380067</v>
      </c>
      <c r="O90" s="293">
        <f t="shared" si="21"/>
        <v>0.89028849493986018</v>
      </c>
      <c r="P90" s="293">
        <f t="shared" si="21"/>
        <v>0.94298928449611052</v>
      </c>
      <c r="Q90" s="293">
        <f t="shared" si="21"/>
        <v>0.86938752587056234</v>
      </c>
      <c r="R90" s="293">
        <f t="shared" si="21"/>
        <v>0.90821577288481647</v>
      </c>
      <c r="S90" s="293">
        <f t="shared" si="21"/>
        <v>0.90310815398174449</v>
      </c>
      <c r="T90" s="293">
        <f t="shared" si="21"/>
        <v>0.90929033462779263</v>
      </c>
      <c r="U90" s="293">
        <f t="shared" si="21"/>
        <v>0.88833622876780594</v>
      </c>
      <c r="V90" s="293">
        <f t="shared" si="21"/>
        <v>0.88154800680968848</v>
      </c>
      <c r="W90" s="293">
        <f t="shared" si="21"/>
        <v>0.85460945027755908</v>
      </c>
      <c r="DA90" s="94"/>
    </row>
    <row r="91" spans="1:105" ht="12" customHeight="1" x14ac:dyDescent="0.25">
      <c r="A91" s="99" t="s">
        <v>985</v>
      </c>
      <c r="B91" s="293">
        <f t="shared" ref="B91:W91" si="22">IF(B$53=0,"",B$53/B$10)</f>
        <v>0.47085156490818514</v>
      </c>
      <c r="C91" s="293">
        <f t="shared" si="22"/>
        <v>0.46766813882158659</v>
      </c>
      <c r="D91" s="293">
        <f t="shared" si="22"/>
        <v>0.47804753554165236</v>
      </c>
      <c r="E91" s="293">
        <f t="shared" si="22"/>
        <v>0.48381884666369779</v>
      </c>
      <c r="F91" s="293">
        <f t="shared" si="22"/>
        <v>0.46485981146444133</v>
      </c>
      <c r="G91" s="293">
        <f t="shared" si="22"/>
        <v>0.45856764310754611</v>
      </c>
      <c r="H91" s="293">
        <f t="shared" si="22"/>
        <v>0.45101428727149617</v>
      </c>
      <c r="I91" s="293">
        <f t="shared" si="22"/>
        <v>0.44591140274273383</v>
      </c>
      <c r="J91" s="293">
        <f t="shared" si="22"/>
        <v>0.43772709196114395</v>
      </c>
      <c r="K91" s="293">
        <f t="shared" si="22"/>
        <v>0.45690549051000273</v>
      </c>
      <c r="L91" s="293">
        <f t="shared" si="22"/>
        <v>0.44739675080829894</v>
      </c>
      <c r="M91" s="293">
        <f t="shared" si="22"/>
        <v>0.45909426306057005</v>
      </c>
      <c r="N91" s="293">
        <f t="shared" si="22"/>
        <v>0.45619302015163676</v>
      </c>
      <c r="O91" s="293">
        <f t="shared" si="22"/>
        <v>0.45567199284408033</v>
      </c>
      <c r="P91" s="293">
        <f t="shared" si="22"/>
        <v>0.44101794759065621</v>
      </c>
      <c r="Q91" s="293">
        <f t="shared" si="22"/>
        <v>0.43162768083544312</v>
      </c>
      <c r="R91" s="293">
        <f t="shared" si="22"/>
        <v>0.45201321301877806</v>
      </c>
      <c r="S91" s="293">
        <f t="shared" si="22"/>
        <v>0.42471255088110416</v>
      </c>
      <c r="T91" s="293">
        <f t="shared" si="22"/>
        <v>0.426401564550273</v>
      </c>
      <c r="U91" s="293">
        <f t="shared" si="22"/>
        <v>0.41781118755248614</v>
      </c>
      <c r="V91" s="293">
        <f t="shared" si="22"/>
        <v>0.405947417774149</v>
      </c>
      <c r="W91" s="293">
        <f t="shared" si="22"/>
        <v>0.40267539940328767</v>
      </c>
      <c r="DA91" s="94"/>
    </row>
    <row r="92" spans="1:105" ht="12" customHeight="1" x14ac:dyDescent="0.25">
      <c r="A92" s="107" t="s">
        <v>47</v>
      </c>
      <c r="B92" s="293">
        <f t="shared" ref="B92:W92" si="23">IF(B$54=0,"",B$54/B$11)</f>
        <v>0.44612244412994662</v>
      </c>
      <c r="C92" s="293">
        <f t="shared" si="23"/>
        <v>0.48134751189579711</v>
      </c>
      <c r="D92" s="293">
        <f t="shared" si="23"/>
        <v>0.4966386059872952</v>
      </c>
      <c r="E92" s="293">
        <f t="shared" si="23"/>
        <v>0.52484208244542285</v>
      </c>
      <c r="F92" s="293">
        <f t="shared" si="23"/>
        <v>0.50392273248923158</v>
      </c>
      <c r="G92" s="293">
        <f t="shared" si="23"/>
        <v>0.49691076609796553</v>
      </c>
      <c r="H92" s="293">
        <f t="shared" si="23"/>
        <v>0.50202665792330725</v>
      </c>
      <c r="I92" s="293">
        <f t="shared" si="23"/>
        <v>0.50162888219403035</v>
      </c>
      <c r="J92" s="293">
        <f t="shared" si="23"/>
        <v>0.51147353977839227</v>
      </c>
      <c r="K92" s="293">
        <f t="shared" si="23"/>
        <v>0.49703068529519928</v>
      </c>
      <c r="L92" s="293">
        <f t="shared" si="23"/>
        <v>0.50261185059639701</v>
      </c>
      <c r="M92" s="293">
        <f t="shared" si="23"/>
        <v>0.54092696239281801</v>
      </c>
      <c r="N92" s="293">
        <f t="shared" si="23"/>
        <v>0.53497835579885067</v>
      </c>
      <c r="O92" s="293">
        <f t="shared" si="23"/>
        <v>0.52392107758852413</v>
      </c>
      <c r="P92" s="293">
        <f t="shared" si="23"/>
        <v>0.44341839048051235</v>
      </c>
      <c r="Q92" s="293">
        <f t="shared" si="23"/>
        <v>0.43409639905238773</v>
      </c>
      <c r="R92" s="293">
        <f t="shared" si="23"/>
        <v>0.44236354341141815</v>
      </c>
      <c r="S92" s="293">
        <f t="shared" si="23"/>
        <v>0.45890790151964794</v>
      </c>
      <c r="T92" s="293">
        <f t="shared" si="23"/>
        <v>0.46298219567552779</v>
      </c>
      <c r="U92" s="293">
        <f t="shared" si="23"/>
        <v>0.45578731051587046</v>
      </c>
      <c r="V92" s="293">
        <f t="shared" si="23"/>
        <v>0.40480521760381677</v>
      </c>
      <c r="W92" s="293">
        <f t="shared" si="23"/>
        <v>0.41378021886303062</v>
      </c>
      <c r="DA92" s="94"/>
    </row>
    <row r="93" spans="1:105" ht="12" customHeight="1" x14ac:dyDescent="0.25">
      <c r="A93" s="49" t="s">
        <v>48</v>
      </c>
      <c r="B93" s="255">
        <f t="shared" ref="B93:W93" si="24">IF(B$55=0,"",B$55/B$12)</f>
        <v>0.40339555910155933</v>
      </c>
      <c r="C93" s="255">
        <f t="shared" si="24"/>
        <v>0.42892181765840326</v>
      </c>
      <c r="D93" s="255">
        <f t="shared" si="24"/>
        <v>0.44013671378821106</v>
      </c>
      <c r="E93" s="255">
        <f t="shared" si="24"/>
        <v>0.41004650874411158</v>
      </c>
      <c r="F93" s="255">
        <f t="shared" si="24"/>
        <v>0.42921515243758446</v>
      </c>
      <c r="G93" s="255">
        <f t="shared" si="24"/>
        <v>0.41290420891597235</v>
      </c>
      <c r="H93" s="255">
        <f t="shared" si="24"/>
        <v>0.41608477049398701</v>
      </c>
      <c r="I93" s="255">
        <f t="shared" si="24"/>
        <v>0.41562961539599608</v>
      </c>
      <c r="J93" s="255">
        <f t="shared" si="24"/>
        <v>0.42938586239845772</v>
      </c>
      <c r="K93" s="255">
        <f t="shared" si="24"/>
        <v>0.38261629563481253</v>
      </c>
      <c r="L93" s="255">
        <f t="shared" si="24"/>
        <v>0.43513677000888118</v>
      </c>
      <c r="M93" s="255">
        <f t="shared" si="24"/>
        <v>0.44245624352506885</v>
      </c>
      <c r="N93" s="255">
        <f t="shared" si="24"/>
        <v>0.41475894972342914</v>
      </c>
      <c r="O93" s="255">
        <f t="shared" si="24"/>
        <v>0.41055359961981075</v>
      </c>
      <c r="P93" s="255">
        <f t="shared" si="24"/>
        <v>0.47427987659409632</v>
      </c>
      <c r="Q93" s="255">
        <f t="shared" si="24"/>
        <v>0.44655945056832791</v>
      </c>
      <c r="R93" s="255">
        <f t="shared" si="24"/>
        <v>0.46575755493339382</v>
      </c>
      <c r="S93" s="255">
        <f t="shared" si="24"/>
        <v>0.49399167083037587</v>
      </c>
      <c r="T93" s="255">
        <f t="shared" si="24"/>
        <v>0.46022396650476421</v>
      </c>
      <c r="U93" s="255">
        <f t="shared" si="24"/>
        <v>0.4479024587316216</v>
      </c>
      <c r="V93" s="255">
        <f t="shared" si="24"/>
        <v>0.40601856228353106</v>
      </c>
      <c r="W93" s="255">
        <f t="shared" si="24"/>
        <v>0.43001845601352673</v>
      </c>
      <c r="DA93" s="84"/>
    </row>
    <row r="94" spans="1:105" ht="12" customHeight="1" x14ac:dyDescent="0.25">
      <c r="A94" s="115" t="s">
        <v>150</v>
      </c>
      <c r="B94" s="288"/>
      <c r="C94" s="288"/>
      <c r="D94" s="288"/>
      <c r="E94" s="288"/>
      <c r="F94" s="288"/>
      <c r="G94" s="288"/>
      <c r="H94" s="288"/>
      <c r="I94" s="288"/>
      <c r="J94" s="288"/>
      <c r="K94" s="288"/>
      <c r="L94" s="288"/>
      <c r="M94" s="288"/>
      <c r="N94" s="288"/>
      <c r="O94" s="288"/>
      <c r="P94" s="288"/>
      <c r="Q94" s="288"/>
      <c r="R94" s="288"/>
      <c r="S94" s="288"/>
      <c r="T94" s="288"/>
      <c r="U94" s="288"/>
      <c r="V94" s="288"/>
      <c r="W94" s="288"/>
      <c r="DA94" s="118"/>
    </row>
    <row r="95" spans="1:105" ht="12" customHeight="1" x14ac:dyDescent="0.25">
      <c r="A95" s="50" t="s">
        <v>46</v>
      </c>
      <c r="B95" s="254">
        <f t="shared" ref="B95:W95" si="25">IF(SUM(B96,B97)=0,"",SUM(B96,B97))</f>
        <v>1.4750597643562326</v>
      </c>
      <c r="C95" s="254">
        <f t="shared" si="25"/>
        <v>1.4769887530756145</v>
      </c>
      <c r="D95" s="254">
        <f t="shared" si="25"/>
        <v>1.4476736557660768</v>
      </c>
      <c r="E95" s="254">
        <f t="shared" si="25"/>
        <v>1.3852892105825774</v>
      </c>
      <c r="F95" s="254">
        <f t="shared" si="25"/>
        <v>1.3940969143798616</v>
      </c>
      <c r="G95" s="254">
        <f t="shared" si="25"/>
        <v>1.3734956552643991</v>
      </c>
      <c r="H95" s="254">
        <f t="shared" si="25"/>
        <v>1.3570137119168786</v>
      </c>
      <c r="I95" s="254">
        <f t="shared" si="25"/>
        <v>1.3121148591782601</v>
      </c>
      <c r="J95" s="254">
        <f t="shared" si="25"/>
        <v>1.2471369892746709</v>
      </c>
      <c r="K95" s="254">
        <f t="shared" si="25"/>
        <v>1.2911457847968519</v>
      </c>
      <c r="L95" s="254">
        <f t="shared" si="25"/>
        <v>1.2523924002698008</v>
      </c>
      <c r="M95" s="254">
        <f t="shared" si="25"/>
        <v>1.2015580909905654</v>
      </c>
      <c r="N95" s="254">
        <f t="shared" si="25"/>
        <v>1.1786965304107639</v>
      </c>
      <c r="O95" s="254">
        <f t="shared" si="25"/>
        <v>1.1384371374158111</v>
      </c>
      <c r="P95" s="254">
        <f t="shared" si="25"/>
        <v>1.1845826007571143</v>
      </c>
      <c r="Q95" s="254">
        <f t="shared" si="25"/>
        <v>1.1067879130213929</v>
      </c>
      <c r="R95" s="254">
        <f t="shared" si="25"/>
        <v>1.158626987137948</v>
      </c>
      <c r="S95" s="254">
        <f t="shared" si="25"/>
        <v>1.1426753362589701</v>
      </c>
      <c r="T95" s="254">
        <f t="shared" si="25"/>
        <v>1.1529509964013083</v>
      </c>
      <c r="U95" s="254">
        <f t="shared" si="25"/>
        <v>1.1284623468921979</v>
      </c>
      <c r="V95" s="254">
        <f t="shared" si="25"/>
        <v>1.1159777888527243</v>
      </c>
      <c r="W95" s="254">
        <f t="shared" si="25"/>
        <v>1.0900787047903961</v>
      </c>
      <c r="DA95" s="83"/>
    </row>
    <row r="96" spans="1:105" ht="12" customHeight="1" x14ac:dyDescent="0.25">
      <c r="A96" s="99" t="s">
        <v>984</v>
      </c>
      <c r="B96" s="293">
        <f>IF(CHI_ued!B$16=0,"",CHI_ued!B$16/B$10)</f>
        <v>1.2368427031090481</v>
      </c>
      <c r="C96" s="293">
        <f>IF(CHI_ued!C$16=0,"",CHI_ued!C$16/C$10)</f>
        <v>1.240193425369208</v>
      </c>
      <c r="D96" s="293">
        <f>IF(CHI_ued!D$16=0,"",CHI_ued!D$16/D$10)</f>
        <v>1.2055307888828246</v>
      </c>
      <c r="E96" s="293">
        <f>IF(CHI_ued!E$16=0,"",CHI_ued!E$16/E$10)</f>
        <v>1.1379419033078186</v>
      </c>
      <c r="F96" s="293">
        <f>IF(CHI_ued!F$16=0,"",CHI_ued!F$16/F$10)</f>
        <v>1.1547968323726696</v>
      </c>
      <c r="G96" s="293">
        <f>IF(CHI_ued!G$16=0,"",CHI_ued!G$16/G$10)</f>
        <v>1.1362758324759814</v>
      </c>
      <c r="H96" s="293">
        <f>IF(CHI_ued!H$16=0,"",CHI_ued!H$16/H$10)</f>
        <v>1.1225599838846558</v>
      </c>
      <c r="I96" s="293">
        <f>IF(CHI_ued!I$16=0,"",CHI_ued!I$16/I$10)</f>
        <v>1.0774687253018569</v>
      </c>
      <c r="J96" s="293">
        <f>IF(CHI_ued!J$16=0,"",CHI_ued!J$16/J$10)</f>
        <v>1.0160027241920702</v>
      </c>
      <c r="K96" s="293">
        <f>IF(CHI_ued!K$16=0,"",CHI_ued!K$16/K$10)</f>
        <v>1.049641810712348</v>
      </c>
      <c r="L96" s="293">
        <f>IF(CHI_ued!L$16=0,"",CHI_ued!L$16/L$10)</f>
        <v>1.013382170478343</v>
      </c>
      <c r="M96" s="293">
        <f>IF(CHI_ued!M$16=0,"",CHI_ued!M$16/M$10)</f>
        <v>0.95556041240767209</v>
      </c>
      <c r="N96" s="293">
        <f>IF(CHI_ued!N$16=0,"",CHI_ued!N$16/N$10)</f>
        <v>0.93113346766380067</v>
      </c>
      <c r="O96" s="293">
        <f>IF(CHI_ued!O$16=0,"",CHI_ued!O$16/O$10)</f>
        <v>0.89028849493986018</v>
      </c>
      <c r="P96" s="293">
        <f>IF(CHI_ued!P$16=0,"",CHI_ued!P$16/P$10)</f>
        <v>0.94298928449611052</v>
      </c>
      <c r="Q96" s="293">
        <f>IF(CHI_ued!Q$16=0,"",CHI_ued!Q$16/Q$10)</f>
        <v>0.86938752587056234</v>
      </c>
      <c r="R96" s="293">
        <f>IF(CHI_ued!R$16=0,"",CHI_ued!R$16/R$10)</f>
        <v>0.90821577288481647</v>
      </c>
      <c r="S96" s="293">
        <f>IF(CHI_ued!S$16=0,"",CHI_ued!S$16/S$10)</f>
        <v>0.90310815398174449</v>
      </c>
      <c r="T96" s="293">
        <f>IF(CHI_ued!T$16=0,"",CHI_ued!T$16/T$10)</f>
        <v>0.90929033462779263</v>
      </c>
      <c r="U96" s="293">
        <f>IF(CHI_ued!U$16=0,"",CHI_ued!U$16/U$10)</f>
        <v>0.88833622876780594</v>
      </c>
      <c r="V96" s="293">
        <f>IF(CHI_ued!V$16=0,"",CHI_ued!V$16/V$10)</f>
        <v>0.88154800680968848</v>
      </c>
      <c r="W96" s="293">
        <f>IF(CHI_ued!W$16=0,"",CHI_ued!W$16/W$10)</f>
        <v>0.85460945027755908</v>
      </c>
      <c r="DA96" s="94"/>
    </row>
    <row r="97" spans="1:105" ht="12" customHeight="1" x14ac:dyDescent="0.25">
      <c r="A97" s="99" t="s">
        <v>985</v>
      </c>
      <c r="B97" s="293">
        <f>IF((CHI_ued!B$5-CHI_ued!B$16)=0,"",(CHI_ued!B$5-CHI_ued!B$16)/B$10)</f>
        <v>0.23821706124718456</v>
      </c>
      <c r="C97" s="293">
        <f>IF((CHI_ued!C$5-CHI_ued!C$16)=0,"",(CHI_ued!C$5-CHI_ued!C$16)/C$10)</f>
        <v>0.2367953277064066</v>
      </c>
      <c r="D97" s="293">
        <f>IF((CHI_ued!D$5-CHI_ued!D$16)=0,"",(CHI_ued!D$5-CHI_ued!D$16)/D$10)</f>
        <v>0.24214286688325215</v>
      </c>
      <c r="E97" s="293">
        <f>IF((CHI_ued!E$5-CHI_ued!E$16)=0,"",(CHI_ued!E$5-CHI_ued!E$16)/E$10)</f>
        <v>0.24734730727475862</v>
      </c>
      <c r="F97" s="293">
        <f>IF((CHI_ued!F$5-CHI_ued!F$16)=0,"",(CHI_ued!F$5-CHI_ued!F$16)/F$10)</f>
        <v>0.23930008200719208</v>
      </c>
      <c r="G97" s="293">
        <f>IF((CHI_ued!G$5-CHI_ued!G$16)=0,"",(CHI_ued!G$5-CHI_ued!G$16)/G$10)</f>
        <v>0.23721982278841777</v>
      </c>
      <c r="H97" s="293">
        <f>IF((CHI_ued!H$5-CHI_ued!H$16)=0,"",(CHI_ued!H$5-CHI_ued!H$16)/H$10)</f>
        <v>0.23445372803222264</v>
      </c>
      <c r="I97" s="293">
        <f>IF((CHI_ued!I$5-CHI_ued!I$16)=0,"",(CHI_ued!I$5-CHI_ued!I$16)/I$10)</f>
        <v>0.23464613387640323</v>
      </c>
      <c r="J97" s="293">
        <f>IF((CHI_ued!J$5-CHI_ued!J$16)=0,"",(CHI_ued!J$5-CHI_ued!J$16)/J$10)</f>
        <v>0.2311342650826006</v>
      </c>
      <c r="K97" s="293">
        <f>IF((CHI_ued!K$5-CHI_ued!K$16)=0,"",(CHI_ued!K$5-CHI_ued!K$16)/K$10)</f>
        <v>0.24150397408450389</v>
      </c>
      <c r="L97" s="293">
        <f>IF((CHI_ued!L$5-CHI_ued!L$16)=0,"",(CHI_ued!L$5-CHI_ued!L$16)/L$10)</f>
        <v>0.23901022979145786</v>
      </c>
      <c r="M97" s="293">
        <f>IF((CHI_ued!M$5-CHI_ued!M$16)=0,"",(CHI_ued!M$5-CHI_ued!M$16)/M$10)</f>
        <v>0.2459976785828934</v>
      </c>
      <c r="N97" s="293">
        <f>IF((CHI_ued!N$5-CHI_ued!N$16)=0,"",(CHI_ued!N$5-CHI_ued!N$16)/N$10)</f>
        <v>0.24756306274696319</v>
      </c>
      <c r="O97" s="293">
        <f>IF((CHI_ued!O$5-CHI_ued!O$16)=0,"",(CHI_ued!O$5-CHI_ued!O$16)/O$10)</f>
        <v>0.24814864247595089</v>
      </c>
      <c r="P97" s="293">
        <f>IF((CHI_ued!P$5-CHI_ued!P$16)=0,"",(CHI_ued!P$5-CHI_ued!P$16)/P$10)</f>
        <v>0.2415933162610038</v>
      </c>
      <c r="Q97" s="293">
        <f>IF((CHI_ued!Q$5-CHI_ued!Q$16)=0,"",(CHI_ued!Q$5-CHI_ued!Q$16)/Q$10)</f>
        <v>0.23740038715083048</v>
      </c>
      <c r="R97" s="293">
        <f>IF((CHI_ued!R$5-CHI_ued!R$16)=0,"",(CHI_ued!R$5-CHI_ued!R$16)/R$10)</f>
        <v>0.25041121425313151</v>
      </c>
      <c r="S97" s="293">
        <f>IF((CHI_ued!S$5-CHI_ued!S$16)=0,"",(CHI_ued!S$5-CHI_ued!S$16)/S$10)</f>
        <v>0.23956718227722568</v>
      </c>
      <c r="T97" s="293">
        <f>IF((CHI_ued!T$5-CHI_ued!T$16)=0,"",(CHI_ued!T$5-CHI_ued!T$16)/T$10)</f>
        <v>0.24366066177351556</v>
      </c>
      <c r="U97" s="293">
        <f>IF((CHI_ued!U$5-CHI_ued!U$16)=0,"",(CHI_ued!U$5-CHI_ued!U$16)/U$10)</f>
        <v>0.24012611812439197</v>
      </c>
      <c r="V97" s="293">
        <f>IF((CHI_ued!V$5-CHI_ued!V$16)=0,"",(CHI_ued!V$5-CHI_ued!V$16)/V$10)</f>
        <v>0.23442978204303572</v>
      </c>
      <c r="W97" s="293">
        <f>IF((CHI_ued!W$5-CHI_ued!W$16)=0,"",(CHI_ued!W$5-CHI_ued!W$16)/W$10)</f>
        <v>0.23546925451283701</v>
      </c>
      <c r="DA97" s="94"/>
    </row>
    <row r="98" spans="1:105" ht="12" customHeight="1" x14ac:dyDescent="0.25">
      <c r="A98" s="107" t="s">
        <v>47</v>
      </c>
      <c r="B98" s="293">
        <f>IF(CHI_ued!B$61=0,"",CHI_ued!B$61/B$11)</f>
        <v>0.23292369845499131</v>
      </c>
      <c r="C98" s="293">
        <f>IF(CHI_ued!C$61=0,"",CHI_ued!C$61/C$11)</f>
        <v>0.25012540147419043</v>
      </c>
      <c r="D98" s="293">
        <f>IF(CHI_ued!D$61=0,"",CHI_ued!D$61/D$11)</f>
        <v>0.25853827289315873</v>
      </c>
      <c r="E98" s="293">
        <f>IF(CHI_ued!E$61=0,"",CHI_ued!E$61/E$11)</f>
        <v>0.27624268143802988</v>
      </c>
      <c r="F98" s="293">
        <f>IF(CHI_ued!F$61=0,"",CHI_ued!F$61/F$11)</f>
        <v>0.26840691625931906</v>
      </c>
      <c r="G98" s="293">
        <f>IF(CHI_ued!G$61=0,"",CHI_ued!G$61/G$11)</f>
        <v>0.26643894457140516</v>
      </c>
      <c r="H98" s="293">
        <f>IF(CHI_ued!H$61=0,"",CHI_ued!H$61/H$11)</f>
        <v>0.27029309771608867</v>
      </c>
      <c r="I98" s="293">
        <f>IF(CHI_ued!I$61=0,"",CHI_ued!I$61/I$11)</f>
        <v>0.27388939100514142</v>
      </c>
      <c r="J98" s="293">
        <f>IF(CHI_ued!J$61=0,"",CHI_ued!J$61/J$11)</f>
        <v>0.27491034643435608</v>
      </c>
      <c r="K98" s="293">
        <f>IF(CHI_ued!K$61=0,"",CHI_ued!K$61/K$11)</f>
        <v>0.27206102925819925</v>
      </c>
      <c r="L98" s="293">
        <f>IF(CHI_ued!L$61=0,"",CHI_ued!L$61/L$11)</f>
        <v>0.27105262645048206</v>
      </c>
      <c r="M98" s="293">
        <f>IF(CHI_ued!M$61=0,"",CHI_ued!M$61/M$11)</f>
        <v>0.29652758064079837</v>
      </c>
      <c r="N98" s="293">
        <f>IF(CHI_ued!N$61=0,"",CHI_ued!N$61/N$11)</f>
        <v>0.29732372956902836</v>
      </c>
      <c r="O98" s="293">
        <f>IF(CHI_ued!O$61=0,"",CHI_ued!O$61/O$11)</f>
        <v>0.29828375844677835</v>
      </c>
      <c r="P98" s="293">
        <f>IF(CHI_ued!P$61=0,"",CHI_ued!P$61/P$11)</f>
        <v>0.25255693217866376</v>
      </c>
      <c r="Q98" s="293">
        <f>IF(CHI_ued!Q$61=0,"",CHI_ued!Q$61/Q$11)</f>
        <v>0.24694062627598601</v>
      </c>
      <c r="R98" s="293">
        <f>IF(CHI_ued!R$61=0,"",CHI_ued!R$61/R$11)</f>
        <v>0.25564939885522714</v>
      </c>
      <c r="S98" s="293">
        <f>IF(CHI_ued!S$61=0,"",CHI_ued!S$61/S$11)</f>
        <v>0.26262415385724525</v>
      </c>
      <c r="T98" s="293">
        <f>IF(CHI_ued!T$61=0,"",CHI_ued!T$61/T$11)</f>
        <v>0.26738340047616804</v>
      </c>
      <c r="U98" s="293">
        <f>IF(CHI_ued!U$61=0,"",CHI_ued!U$61/U$11)</f>
        <v>0.26636319450483709</v>
      </c>
      <c r="V98" s="293">
        <f>IF(CHI_ued!V$61=0,"",CHI_ued!V$61/V$11)</f>
        <v>0.2407102894034838</v>
      </c>
      <c r="W98" s="293">
        <f>IF(CHI_ued!W$61=0,"",CHI_ued!W$61/W$11)</f>
        <v>0.2493897831469585</v>
      </c>
      <c r="DA98" s="94"/>
    </row>
    <row r="99" spans="1:105" ht="12" customHeight="1" x14ac:dyDescent="0.25">
      <c r="A99" s="49" t="s">
        <v>48</v>
      </c>
      <c r="B99" s="255">
        <f>IF(CHI_ued!B$110=0,"",CHI_ued!B$110/B$12)</f>
        <v>0.20863474040158364</v>
      </c>
      <c r="C99" s="255">
        <f>IF(CHI_ued!C$110=0,"",CHI_ued!C$110/C$12)</f>
        <v>0.22378487723653853</v>
      </c>
      <c r="D99" s="255">
        <f>IF(CHI_ued!D$110=0,"",CHI_ued!D$110/D$12)</f>
        <v>0.22995598990486829</v>
      </c>
      <c r="E99" s="255">
        <f>IF(CHI_ued!E$110=0,"",CHI_ued!E$110/E$12)</f>
        <v>0.21407909174537679</v>
      </c>
      <c r="F99" s="255">
        <f>IF(CHI_ued!F$110=0,"",CHI_ued!F$110/F$12)</f>
        <v>0.22859106696101866</v>
      </c>
      <c r="G99" s="255">
        <f>IF(CHI_ued!G$110=0,"",CHI_ued!G$110/G$12)</f>
        <v>0.22069296723758622</v>
      </c>
      <c r="H99" s="255">
        <f>IF(CHI_ued!H$110=0,"",CHI_ued!H$110/H$12)</f>
        <v>0.22436066977325891</v>
      </c>
      <c r="I99" s="255">
        <f>IF(CHI_ued!I$110=0,"",CHI_ued!I$110/I$12)</f>
        <v>0.22292573104603308</v>
      </c>
      <c r="J99" s="255">
        <f>IF(CHI_ued!J$110=0,"",CHI_ued!J$110/J$12)</f>
        <v>0.23291758929077172</v>
      </c>
      <c r="K99" s="255">
        <f>IF(CHI_ued!K$110=0,"",CHI_ued!K$110/K$12)</f>
        <v>0.2088283274064526</v>
      </c>
      <c r="L99" s="255">
        <f>IF(CHI_ued!L$110=0,"",CHI_ued!L$110/L$12)</f>
        <v>0.2391149464746033</v>
      </c>
      <c r="M99" s="255">
        <f>IF(CHI_ued!M$110=0,"",CHI_ued!M$110/M$12)</f>
        <v>0.24289081832520837</v>
      </c>
      <c r="N99" s="255">
        <f>IF(CHI_ued!N$110=0,"",CHI_ued!N$110/N$12)</f>
        <v>0.22918795365001501</v>
      </c>
      <c r="O99" s="255">
        <f>IF(CHI_ued!O$110=0,"",CHI_ued!O$110/O$12)</f>
        <v>0.22812782636396819</v>
      </c>
      <c r="P99" s="255">
        <f>IF(CHI_ued!P$110=0,"",CHI_ued!P$110/P$12)</f>
        <v>0.26238935880833075</v>
      </c>
      <c r="Q99" s="255">
        <f>IF(CHI_ued!Q$110=0,"",CHI_ued!Q$110/Q$12)</f>
        <v>0.24701756553884752</v>
      </c>
      <c r="R99" s="255">
        <f>IF(CHI_ued!R$110=0,"",CHI_ued!R$110/R$12)</f>
        <v>0.25791792004758013</v>
      </c>
      <c r="S99" s="255">
        <f>IF(CHI_ued!S$110=0,"",CHI_ued!S$110/S$12)</f>
        <v>0.27447885834538016</v>
      </c>
      <c r="T99" s="255">
        <f>IF(CHI_ued!T$110=0,"",CHI_ued!T$110/T$12)</f>
        <v>0.25921663407692269</v>
      </c>
      <c r="U99" s="255">
        <f>IF(CHI_ued!U$110=0,"",CHI_ued!U$110/U$12)</f>
        <v>0.25939999495946925</v>
      </c>
      <c r="V99" s="255">
        <f>IF(CHI_ued!V$110=0,"",CHI_ued!V$110/V$12)</f>
        <v>0.23731903874882038</v>
      </c>
      <c r="W99" s="255">
        <f>IF(CHI_ued!W$110=0,"",CHI_ued!W$110/W$12)</f>
        <v>0.25222786738018477</v>
      </c>
      <c r="DA99" s="84"/>
    </row>
    <row r="100" spans="1:105" ht="12" customHeight="1" x14ac:dyDescent="0.25">
      <c r="A100" s="110" t="s">
        <v>986</v>
      </c>
      <c r="B100" s="315">
        <f t="shared" ref="B100:W100" si="26">IF(B$52=0,"",B$79/B$52)</f>
        <v>2.6471232675535812</v>
      </c>
      <c r="C100" s="315">
        <f t="shared" si="26"/>
        <v>2.6151612294855404</v>
      </c>
      <c r="D100" s="315">
        <f t="shared" si="26"/>
        <v>2.5693301353746998</v>
      </c>
      <c r="E100" s="315">
        <f t="shared" si="26"/>
        <v>2.5524240417137634</v>
      </c>
      <c r="F100" s="315">
        <f t="shared" si="26"/>
        <v>2.5574654599515969</v>
      </c>
      <c r="G100" s="315">
        <f t="shared" si="26"/>
        <v>2.5272676616870329</v>
      </c>
      <c r="H100" s="315">
        <f t="shared" si="26"/>
        <v>2.460199359437683</v>
      </c>
      <c r="I100" s="315">
        <f t="shared" si="26"/>
        <v>2.4775574866584487</v>
      </c>
      <c r="J100" s="315">
        <f t="shared" si="26"/>
        <v>2.4724636194264398</v>
      </c>
      <c r="K100" s="315">
        <f t="shared" si="26"/>
        <v>2.416956102266913</v>
      </c>
      <c r="L100" s="315">
        <f t="shared" si="26"/>
        <v>2.4825446369521922</v>
      </c>
      <c r="M100" s="315">
        <f t="shared" si="26"/>
        <v>2.495522771946423</v>
      </c>
      <c r="N100" s="315">
        <f t="shared" si="26"/>
        <v>2.4601877941074766</v>
      </c>
      <c r="O100" s="315">
        <f t="shared" si="26"/>
        <v>2.4490551620082468</v>
      </c>
      <c r="P100" s="315">
        <f t="shared" si="26"/>
        <v>2.4649549710828715</v>
      </c>
      <c r="Q100" s="315">
        <f t="shared" si="26"/>
        <v>2.4708740571817271</v>
      </c>
      <c r="R100" s="315">
        <f t="shared" si="26"/>
        <v>2.421460593664551</v>
      </c>
      <c r="S100" s="315">
        <f t="shared" si="26"/>
        <v>2.4747547432499921</v>
      </c>
      <c r="T100" s="315">
        <f t="shared" si="26"/>
        <v>2.4399243724985307</v>
      </c>
      <c r="U100" s="315">
        <f t="shared" si="26"/>
        <v>2.4020158515615511</v>
      </c>
      <c r="V100" s="315">
        <f t="shared" si="26"/>
        <v>2.4201179675721147</v>
      </c>
      <c r="W100" s="315">
        <f t="shared" si="26"/>
        <v>2.3835946635126346</v>
      </c>
      <c r="DA100" s="118"/>
    </row>
    <row r="101" spans="1:105" ht="12" customHeight="1" x14ac:dyDescent="0.25">
      <c r="A101" s="50" t="s">
        <v>987</v>
      </c>
      <c r="B101" s="257">
        <f t="shared" ref="B101:W101" si="27">IF(B$53=0,"",B$80/B$53)</f>
        <v>3.3131789257177333</v>
      </c>
      <c r="C101" s="257">
        <f t="shared" si="27"/>
        <v>3.2481393602830617</v>
      </c>
      <c r="D101" s="257">
        <f t="shared" si="27"/>
        <v>3.1240530079484885</v>
      </c>
      <c r="E101" s="257">
        <f t="shared" si="27"/>
        <v>3.1093002648487582</v>
      </c>
      <c r="F101" s="257">
        <f t="shared" si="27"/>
        <v>3.2059364971952276</v>
      </c>
      <c r="G101" s="257">
        <f t="shared" si="27"/>
        <v>3.1786765796210186</v>
      </c>
      <c r="H101" s="257">
        <f t="shared" si="27"/>
        <v>3.084180761930583</v>
      </c>
      <c r="I101" s="257">
        <f t="shared" si="27"/>
        <v>3.0926677215243674</v>
      </c>
      <c r="J101" s="257">
        <f t="shared" si="27"/>
        <v>3.0272853394746186</v>
      </c>
      <c r="K101" s="257">
        <f t="shared" si="27"/>
        <v>2.9559628543644152</v>
      </c>
      <c r="L101" s="257">
        <f t="shared" si="27"/>
        <v>2.9898968285658318</v>
      </c>
      <c r="M101" s="257">
        <f t="shared" si="27"/>
        <v>2.9851097671788147</v>
      </c>
      <c r="N101" s="257">
        <f t="shared" si="27"/>
        <v>2.9355682162385954</v>
      </c>
      <c r="O101" s="257">
        <f t="shared" si="27"/>
        <v>2.894998066050126</v>
      </c>
      <c r="P101" s="257">
        <f t="shared" si="27"/>
        <v>2.9418790411117208</v>
      </c>
      <c r="Q101" s="257">
        <f t="shared" si="27"/>
        <v>2.8967256801524099</v>
      </c>
      <c r="R101" s="257">
        <f t="shared" si="27"/>
        <v>2.8558033407896875</v>
      </c>
      <c r="S101" s="257">
        <f t="shared" si="27"/>
        <v>2.9000698636583921</v>
      </c>
      <c r="T101" s="257">
        <f t="shared" si="27"/>
        <v>2.8987357099184043</v>
      </c>
      <c r="U101" s="257">
        <f t="shared" si="27"/>
        <v>2.8443590315398772</v>
      </c>
      <c r="V101" s="257">
        <f t="shared" si="27"/>
        <v>2.9063956797292643</v>
      </c>
      <c r="W101" s="257">
        <f t="shared" si="27"/>
        <v>2.8258524090737711</v>
      </c>
      <c r="DA101" s="83"/>
    </row>
    <row r="102" spans="1:105" ht="12" customHeight="1" x14ac:dyDescent="0.25">
      <c r="A102" s="107" t="s">
        <v>988</v>
      </c>
      <c r="B102" s="295">
        <f t="shared" ref="B102:W102" si="28">IF(B$54=0,"",B$81/B$54)</f>
        <v>1.7206133957673335</v>
      </c>
      <c r="C102" s="295">
        <f t="shared" si="28"/>
        <v>1.7456000548964901</v>
      </c>
      <c r="D102" s="295">
        <f t="shared" si="28"/>
        <v>1.7384100373814044</v>
      </c>
      <c r="E102" s="295">
        <f t="shared" si="28"/>
        <v>1.6904977471438818</v>
      </c>
      <c r="F102" s="295">
        <f t="shared" si="28"/>
        <v>1.5788946201164777</v>
      </c>
      <c r="G102" s="295">
        <f t="shared" si="28"/>
        <v>1.525358061419789</v>
      </c>
      <c r="H102" s="295">
        <f t="shared" si="28"/>
        <v>1.4685033880963378</v>
      </c>
      <c r="I102" s="295">
        <f t="shared" si="28"/>
        <v>1.5001222848752092</v>
      </c>
      <c r="J102" s="295">
        <f t="shared" si="28"/>
        <v>1.5337904072025268</v>
      </c>
      <c r="K102" s="295">
        <f t="shared" si="28"/>
        <v>1.5028016818236019</v>
      </c>
      <c r="L102" s="295">
        <f t="shared" si="28"/>
        <v>1.5546074013732505</v>
      </c>
      <c r="M102" s="295">
        <f t="shared" si="28"/>
        <v>1.6035247135759232</v>
      </c>
      <c r="N102" s="295">
        <f t="shared" si="28"/>
        <v>1.5847009649676391</v>
      </c>
      <c r="O102" s="295">
        <f t="shared" si="28"/>
        <v>1.5574438686779357</v>
      </c>
      <c r="P102" s="295">
        <f t="shared" si="28"/>
        <v>1.5836821594301425</v>
      </c>
      <c r="Q102" s="295">
        <f t="shared" si="28"/>
        <v>1.5890109544486106</v>
      </c>
      <c r="R102" s="295">
        <f t="shared" si="28"/>
        <v>1.5596946068482251</v>
      </c>
      <c r="S102" s="295">
        <f t="shared" si="28"/>
        <v>1.5712099893337406</v>
      </c>
      <c r="T102" s="295">
        <f t="shared" si="28"/>
        <v>1.5789856170338692</v>
      </c>
      <c r="U102" s="295">
        <f t="shared" si="28"/>
        <v>1.5696953541133443</v>
      </c>
      <c r="V102" s="295">
        <f t="shared" si="28"/>
        <v>1.5610344774213798</v>
      </c>
      <c r="W102" s="295">
        <f t="shared" si="28"/>
        <v>1.5747392570022603</v>
      </c>
      <c r="DA102" s="94"/>
    </row>
    <row r="103" spans="1:105" ht="12" customHeight="1" x14ac:dyDescent="0.25">
      <c r="A103" s="49" t="s">
        <v>48</v>
      </c>
      <c r="B103" s="258">
        <f t="shared" ref="B103:W103" si="29">IF(B$55=0,"",B$82/B$55)</f>
        <v>1.8388124120201483</v>
      </c>
      <c r="C103" s="258">
        <f t="shared" si="29"/>
        <v>1.8049565996212793</v>
      </c>
      <c r="D103" s="258">
        <f t="shared" si="29"/>
        <v>1.8106360094237886</v>
      </c>
      <c r="E103" s="258">
        <f t="shared" si="29"/>
        <v>1.8526634599602176</v>
      </c>
      <c r="F103" s="258">
        <f t="shared" si="29"/>
        <v>1.5930892770355121</v>
      </c>
      <c r="G103" s="258">
        <f t="shared" si="29"/>
        <v>1.5495505337905462</v>
      </c>
      <c r="H103" s="258">
        <f t="shared" si="29"/>
        <v>1.4812015833900101</v>
      </c>
      <c r="I103" s="258">
        <f t="shared" si="29"/>
        <v>1.5587055706388144</v>
      </c>
      <c r="J103" s="258">
        <f t="shared" si="29"/>
        <v>1.4801820639127206</v>
      </c>
      <c r="K103" s="258">
        <f t="shared" si="29"/>
        <v>1.4740456997951707</v>
      </c>
      <c r="L103" s="258">
        <f t="shared" si="29"/>
        <v>1.4404630515320551</v>
      </c>
      <c r="M103" s="258">
        <f t="shared" si="29"/>
        <v>1.5781900495011121</v>
      </c>
      <c r="N103" s="258">
        <f t="shared" si="29"/>
        <v>1.5977654231720688</v>
      </c>
      <c r="O103" s="258">
        <f t="shared" si="29"/>
        <v>1.5572359863313496</v>
      </c>
      <c r="P103" s="258">
        <f t="shared" si="29"/>
        <v>1.5176050228041971</v>
      </c>
      <c r="Q103" s="258">
        <f t="shared" si="29"/>
        <v>1.5283337937393344</v>
      </c>
      <c r="R103" s="258">
        <f t="shared" si="29"/>
        <v>1.4810169907767172</v>
      </c>
      <c r="S103" s="258">
        <f t="shared" si="29"/>
        <v>1.4270519951620759</v>
      </c>
      <c r="T103" s="258">
        <f t="shared" si="29"/>
        <v>1.4161119749914639</v>
      </c>
      <c r="U103" s="258">
        <f t="shared" si="29"/>
        <v>1.3769510916319021</v>
      </c>
      <c r="V103" s="258">
        <f t="shared" si="29"/>
        <v>1.3785750987409593</v>
      </c>
      <c r="W103" s="258">
        <f t="shared" si="29"/>
        <v>1.4435256794876878</v>
      </c>
      <c r="DA103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W4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final energy consumption"</f>
        <v>EU27: Chemical industry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</f>
        <v>105262.69285976171</v>
      </c>
      <c r="C5" s="225">
        <f t="shared" si="0"/>
        <v>105477.39497465646</v>
      </c>
      <c r="D5" s="225">
        <f t="shared" si="0"/>
        <v>105932.49946020154</v>
      </c>
      <c r="E5" s="225">
        <f t="shared" si="0"/>
        <v>107928.0980864045</v>
      </c>
      <c r="F5" s="225">
        <f t="shared" si="0"/>
        <v>107589.65784700315</v>
      </c>
      <c r="G5" s="225">
        <f t="shared" si="0"/>
        <v>109439.55214284374</v>
      </c>
      <c r="H5" s="225">
        <f t="shared" si="0"/>
        <v>108017.55334437118</v>
      </c>
      <c r="I5" s="225">
        <f t="shared" si="0"/>
        <v>110398.80076333179</v>
      </c>
      <c r="J5" s="225">
        <f t="shared" si="0"/>
        <v>108496.54701363681</v>
      </c>
      <c r="K5" s="225">
        <f t="shared" si="0"/>
        <v>97789.857065180273</v>
      </c>
      <c r="L5" s="225">
        <f t="shared" si="0"/>
        <v>104786.50650824631</v>
      </c>
      <c r="M5" s="225">
        <f t="shared" si="0"/>
        <v>105410.76758738638</v>
      </c>
      <c r="N5" s="225">
        <f t="shared" si="0"/>
        <v>104860.25853364254</v>
      </c>
      <c r="O5" s="225">
        <f t="shared" si="0"/>
        <v>104615.05109646659</v>
      </c>
      <c r="P5" s="225">
        <f t="shared" si="0"/>
        <v>106331.83167930497</v>
      </c>
      <c r="Q5" s="225">
        <f t="shared" si="0"/>
        <v>103420.63167792701</v>
      </c>
      <c r="R5" s="225">
        <f t="shared" si="0"/>
        <v>103592.44700372493</v>
      </c>
      <c r="S5" s="225">
        <f t="shared" si="0"/>
        <v>111382.80358585627</v>
      </c>
      <c r="T5" s="225">
        <f t="shared" si="0"/>
        <v>106233.03382326393</v>
      </c>
      <c r="U5" s="225">
        <f t="shared" si="0"/>
        <v>105319.47184519263</v>
      </c>
      <c r="V5" s="225">
        <f t="shared" si="0"/>
        <v>103837.70890965647</v>
      </c>
      <c r="W5" s="225">
        <f t="shared" si="0"/>
        <v>105971.93396684708</v>
      </c>
      <c r="DA5" s="89"/>
    </row>
    <row r="6" spans="1:105" ht="12" customHeight="1" x14ac:dyDescent="0.25">
      <c r="A6" s="55" t="s">
        <v>92</v>
      </c>
      <c r="B6" s="261">
        <v>173.39497764073801</v>
      </c>
      <c r="C6" s="261">
        <v>174.7513851934747</v>
      </c>
      <c r="D6" s="261">
        <v>180.29222454559351</v>
      </c>
      <c r="E6" s="261">
        <v>185.7848831850759</v>
      </c>
      <c r="F6" s="261">
        <v>183.90165879030221</v>
      </c>
      <c r="G6" s="261">
        <v>189.22680289645169</v>
      </c>
      <c r="H6" s="261">
        <v>194.32854622346679</v>
      </c>
      <c r="I6" s="261">
        <v>195.88528578406871</v>
      </c>
      <c r="J6" s="261">
        <v>201.95566903787019</v>
      </c>
      <c r="K6" s="261">
        <v>170.62588815012799</v>
      </c>
      <c r="L6" s="261">
        <v>193.64763701721611</v>
      </c>
      <c r="M6" s="261">
        <v>190.49552871994049</v>
      </c>
      <c r="N6" s="261">
        <v>189.24365577515769</v>
      </c>
      <c r="O6" s="261">
        <v>196.60012896414401</v>
      </c>
      <c r="P6" s="261">
        <v>192.40062219247429</v>
      </c>
      <c r="Q6" s="261">
        <v>202.04647008847289</v>
      </c>
      <c r="R6" s="261">
        <v>200.89232275680081</v>
      </c>
      <c r="S6" s="261">
        <v>210.3426125478328</v>
      </c>
      <c r="T6" s="261">
        <v>198.9694378650762</v>
      </c>
      <c r="U6" s="261">
        <v>197.6054367768262</v>
      </c>
      <c r="V6" s="261">
        <v>190.3281724416116</v>
      </c>
      <c r="W6" s="261">
        <v>196.4298033911264</v>
      </c>
      <c r="DA6" s="67" t="s">
        <v>989</v>
      </c>
    </row>
    <row r="7" spans="1:105" ht="12" customHeight="1" x14ac:dyDescent="0.25">
      <c r="A7" s="202" t="s">
        <v>93</v>
      </c>
      <c r="B7" s="226">
        <v>1371.952977965235</v>
      </c>
      <c r="C7" s="226">
        <v>1382.685280634159</v>
      </c>
      <c r="D7" s="226">
        <v>1426.526060528699</v>
      </c>
      <c r="E7" s="226">
        <v>1469.9856201994401</v>
      </c>
      <c r="F7" s="226">
        <v>1455.084984946094</v>
      </c>
      <c r="G7" s="226">
        <v>1497.2191194748521</v>
      </c>
      <c r="H7" s="226">
        <v>1537.5856401523699</v>
      </c>
      <c r="I7" s="226">
        <v>1549.903029647407</v>
      </c>
      <c r="J7" s="226">
        <v>1597.9337194387731</v>
      </c>
      <c r="K7" s="226">
        <v>1350.0431128435009</v>
      </c>
      <c r="L7" s="226">
        <v>1532.198082646667</v>
      </c>
      <c r="M7" s="226">
        <v>1507.2576580498469</v>
      </c>
      <c r="N7" s="226">
        <v>1497.3524644969659</v>
      </c>
      <c r="O7" s="226">
        <v>1555.559082913923</v>
      </c>
      <c r="P7" s="226">
        <v>1522.3313279940839</v>
      </c>
      <c r="Q7" s="226">
        <v>1598.652164537194</v>
      </c>
      <c r="R7" s="226">
        <v>1589.5202052945281</v>
      </c>
      <c r="S7" s="226">
        <v>1664.2937275605771</v>
      </c>
      <c r="T7" s="226">
        <v>1574.30576431486</v>
      </c>
      <c r="U7" s="226">
        <v>1563.513379319432</v>
      </c>
      <c r="V7" s="226">
        <v>1505.9334850688381</v>
      </c>
      <c r="W7" s="226">
        <v>1554.2114159843229</v>
      </c>
      <c r="DA7" s="174" t="s">
        <v>990</v>
      </c>
    </row>
    <row r="8" spans="1:105" ht="12" customHeight="1" x14ac:dyDescent="0.25">
      <c r="A8" s="202" t="s">
        <v>94</v>
      </c>
      <c r="B8" s="226">
        <v>1514.130630771263</v>
      </c>
      <c r="C8" s="226">
        <v>1525.975138907268</v>
      </c>
      <c r="D8" s="226">
        <v>1574.359208027241</v>
      </c>
      <c r="E8" s="226">
        <v>1622.322550469848</v>
      </c>
      <c r="F8" s="226">
        <v>1605.8777388637659</v>
      </c>
      <c r="G8" s="226">
        <v>1652.378300264673</v>
      </c>
      <c r="H8" s="226">
        <v>1696.928067200666</v>
      </c>
      <c r="I8" s="226">
        <v>1710.521927212716</v>
      </c>
      <c r="J8" s="226">
        <v>1763.5301132061161</v>
      </c>
      <c r="K8" s="226">
        <v>1489.9502117410959</v>
      </c>
      <c r="L8" s="226">
        <v>1690.9821886061061</v>
      </c>
      <c r="M8" s="226">
        <v>1663.4571484385531</v>
      </c>
      <c r="N8" s="226">
        <v>1652.5254640419221</v>
      </c>
      <c r="O8" s="226">
        <v>1716.764126207617</v>
      </c>
      <c r="P8" s="226">
        <v>1680.0929265936879</v>
      </c>
      <c r="Q8" s="226">
        <v>1764.32301190419</v>
      </c>
      <c r="R8" s="226">
        <v>1754.244693309932</v>
      </c>
      <c r="S8" s="226">
        <v>1836.7671137223249</v>
      </c>
      <c r="T8" s="226">
        <v>1737.4535557947499</v>
      </c>
      <c r="U8" s="226">
        <v>1725.5427389059021</v>
      </c>
      <c r="V8" s="226">
        <v>1661.995749321246</v>
      </c>
      <c r="W8" s="226">
        <v>1715.2767984267409</v>
      </c>
      <c r="DA8" s="174" t="s">
        <v>991</v>
      </c>
    </row>
    <row r="9" spans="1:105" ht="12" customHeight="1" x14ac:dyDescent="0.25">
      <c r="A9" s="202" t="s">
        <v>95</v>
      </c>
      <c r="B9" s="226">
        <v>2463.5376985884859</v>
      </c>
      <c r="C9" s="226">
        <v>2482.8090822599352</v>
      </c>
      <c r="D9" s="226">
        <v>2561.531469790958</v>
      </c>
      <c r="E9" s="226">
        <v>2639.569321913058</v>
      </c>
      <c r="F9" s="226">
        <v>2612.8131012049862</v>
      </c>
      <c r="G9" s="226">
        <v>2688.4709630093612</v>
      </c>
      <c r="H9" s="226">
        <v>2760.954821455739</v>
      </c>
      <c r="I9" s="226">
        <v>2783.0724551185358</v>
      </c>
      <c r="J9" s="226">
        <v>2869.318424835174</v>
      </c>
      <c r="K9" s="226">
        <v>2424.1954036517941</v>
      </c>
      <c r="L9" s="226">
        <v>2751.280691779446</v>
      </c>
      <c r="M9" s="226">
        <v>2706.4965940735628</v>
      </c>
      <c r="N9" s="226">
        <v>2688.7104030588198</v>
      </c>
      <c r="O9" s="226">
        <v>2793.2287073160078</v>
      </c>
      <c r="P9" s="226">
        <v>2733.563523305193</v>
      </c>
      <c r="Q9" s="226">
        <v>2870.6084957142439</v>
      </c>
      <c r="R9" s="226">
        <v>2854.2107574407019</v>
      </c>
      <c r="S9" s="226">
        <v>2988.477305869977</v>
      </c>
      <c r="T9" s="226">
        <v>2826.891053691123</v>
      </c>
      <c r="U9" s="226">
        <v>2807.5117836134059</v>
      </c>
      <c r="V9" s="226">
        <v>2704.118852189868</v>
      </c>
      <c r="W9" s="226">
        <v>2790.8087786890569</v>
      </c>
      <c r="DA9" s="174" t="s">
        <v>992</v>
      </c>
    </row>
    <row r="10" spans="1:105" ht="12" customHeight="1" x14ac:dyDescent="0.25">
      <c r="A10" s="56" t="s">
        <v>96</v>
      </c>
      <c r="B10" s="262">
        <v>688.62113751032086</v>
      </c>
      <c r="C10" s="262">
        <v>685.77517282393046</v>
      </c>
      <c r="D10" s="262">
        <v>706.04789942128821</v>
      </c>
      <c r="E10" s="262">
        <v>748.32453747596992</v>
      </c>
      <c r="F10" s="262">
        <v>715.09350294230876</v>
      </c>
      <c r="G10" s="262">
        <v>743.21818457484483</v>
      </c>
      <c r="H10" s="262">
        <v>721.94863209964899</v>
      </c>
      <c r="I10" s="262">
        <v>747.30900078865977</v>
      </c>
      <c r="J10" s="262">
        <v>774.96279917446429</v>
      </c>
      <c r="K10" s="262">
        <v>685.62927304791071</v>
      </c>
      <c r="L10" s="262">
        <v>751.57324207070258</v>
      </c>
      <c r="M10" s="262">
        <v>818.25878675949582</v>
      </c>
      <c r="N10" s="262">
        <v>819.66834558530491</v>
      </c>
      <c r="O10" s="262">
        <v>854.00062519206108</v>
      </c>
      <c r="P10" s="262">
        <v>806.96114698703423</v>
      </c>
      <c r="Q10" s="262">
        <v>819.11570007505679</v>
      </c>
      <c r="R10" s="262">
        <v>819.73975315113262</v>
      </c>
      <c r="S10" s="262">
        <v>862.32130618709596</v>
      </c>
      <c r="T10" s="262">
        <v>815.43873697511469</v>
      </c>
      <c r="U10" s="262">
        <v>813.30513668277683</v>
      </c>
      <c r="V10" s="262">
        <v>794.67415686010236</v>
      </c>
      <c r="W10" s="262">
        <v>826.87122738045798</v>
      </c>
      <c r="DA10" s="68" t="s">
        <v>993</v>
      </c>
    </row>
    <row r="11" spans="1:105" ht="12" customHeight="1" x14ac:dyDescent="0.25">
      <c r="A11" s="37" t="s">
        <v>160</v>
      </c>
      <c r="B11" s="228">
        <v>8.2724632503303752</v>
      </c>
      <c r="C11" s="228">
        <v>19.020659073863829</v>
      </c>
      <c r="D11" s="228">
        <v>18.623154219170651</v>
      </c>
      <c r="E11" s="228">
        <v>18.724991650175351</v>
      </c>
      <c r="F11" s="228">
        <v>16.37145382227915</v>
      </c>
      <c r="G11" s="228">
        <v>15.27961974244271</v>
      </c>
      <c r="H11" s="228">
        <v>12.65456254043521</v>
      </c>
      <c r="I11" s="228">
        <v>14.023671502263809</v>
      </c>
      <c r="J11" s="228">
        <v>15.942035548230651</v>
      </c>
      <c r="K11" s="228">
        <v>12.927806529607381</v>
      </c>
      <c r="L11" s="228">
        <v>13.31689369722813</v>
      </c>
      <c r="M11" s="228">
        <v>20.64558913119205</v>
      </c>
      <c r="N11" s="228">
        <v>17.16018285438567</v>
      </c>
      <c r="O11" s="228">
        <v>14.86819057666686</v>
      </c>
      <c r="P11" s="228">
        <v>11.701151916144831</v>
      </c>
      <c r="Q11" s="228">
        <v>9.4811976901499726</v>
      </c>
      <c r="R11" s="228">
        <v>9.4709945015107255</v>
      </c>
      <c r="S11" s="228">
        <v>9.4038708660383197</v>
      </c>
      <c r="T11" s="228">
        <v>10.367491279599539</v>
      </c>
      <c r="U11" s="228">
        <v>9.729008705643686</v>
      </c>
      <c r="V11" s="228">
        <v>10.028546860300059</v>
      </c>
      <c r="W11" s="228">
        <v>8.7070039920542008</v>
      </c>
      <c r="DA11" s="69" t="s">
        <v>994</v>
      </c>
    </row>
    <row r="12" spans="1:105" ht="12" customHeight="1" x14ac:dyDescent="0.25">
      <c r="A12" s="37" t="s">
        <v>162</v>
      </c>
      <c r="B12" s="228">
        <v>491.46830888269858</v>
      </c>
      <c r="C12" s="228">
        <v>469.66575526250313</v>
      </c>
      <c r="D12" s="228">
        <v>487.55229608264398</v>
      </c>
      <c r="E12" s="228">
        <v>525.48776048410332</v>
      </c>
      <c r="F12" s="228">
        <v>482.4576659721493</v>
      </c>
      <c r="G12" s="228">
        <v>511.1698353479992</v>
      </c>
      <c r="H12" s="228">
        <v>467.39190235263521</v>
      </c>
      <c r="I12" s="228">
        <v>508.30528237980838</v>
      </c>
      <c r="J12" s="228">
        <v>521.55726764079463</v>
      </c>
      <c r="K12" s="228">
        <v>483.00655719301022</v>
      </c>
      <c r="L12" s="228">
        <v>509.9888905643524</v>
      </c>
      <c r="M12" s="228">
        <v>606.49637676155533</v>
      </c>
      <c r="N12" s="228">
        <v>613.5925595989163</v>
      </c>
      <c r="O12" s="228">
        <v>645.17798391964197</v>
      </c>
      <c r="P12" s="228">
        <v>583.15079738408565</v>
      </c>
      <c r="Q12" s="228">
        <v>585.00447766481329</v>
      </c>
      <c r="R12" s="228">
        <v>585.74201762292785</v>
      </c>
      <c r="S12" s="228">
        <v>622.38647027629111</v>
      </c>
      <c r="T12" s="228">
        <v>581.43869799671563</v>
      </c>
      <c r="U12" s="228">
        <v>577.02830846894392</v>
      </c>
      <c r="V12" s="228">
        <v>568.78756682454059</v>
      </c>
      <c r="W12" s="228">
        <v>607.35784354056989</v>
      </c>
      <c r="DA12" s="69" t="s">
        <v>995</v>
      </c>
    </row>
    <row r="13" spans="1:105" ht="12" customHeight="1" x14ac:dyDescent="0.25">
      <c r="A13" s="37" t="s">
        <v>97</v>
      </c>
      <c r="B13" s="228">
        <v>1.2873715681684271E-3</v>
      </c>
      <c r="C13" s="228">
        <v>2.3110875200476151E-3</v>
      </c>
      <c r="D13" s="228">
        <v>4.2932943043645314E-3</v>
      </c>
      <c r="E13" s="228">
        <v>4.3077435433585684E-3</v>
      </c>
      <c r="F13" s="228">
        <v>4.9224074428466536E-3</v>
      </c>
      <c r="G13" s="228">
        <v>5.0604950606877377E-3</v>
      </c>
      <c r="H13" s="228">
        <v>6.880051506453478E-3</v>
      </c>
      <c r="I13" s="228">
        <v>6.818889529081185E-3</v>
      </c>
      <c r="J13" s="228">
        <v>1.644620483446432E-2</v>
      </c>
      <c r="K13" s="228">
        <v>1.9113529351326351E-2</v>
      </c>
      <c r="L13" s="228">
        <v>9.2230351812618724E-2</v>
      </c>
      <c r="M13" s="228">
        <v>0.1055551509238358</v>
      </c>
      <c r="N13" s="228">
        <v>0.1053783553028156</v>
      </c>
      <c r="O13" s="228">
        <v>9.5485163318078298E-2</v>
      </c>
      <c r="P13" s="228">
        <v>9.85251052536254E-2</v>
      </c>
      <c r="Q13" s="228">
        <v>0.10663683487944189</v>
      </c>
      <c r="R13" s="228">
        <v>8.9457718047013274E-2</v>
      </c>
      <c r="S13" s="228">
        <v>9.0761698443113728E-2</v>
      </c>
      <c r="T13" s="228">
        <v>9.1650081871088113E-2</v>
      </c>
      <c r="U13" s="228">
        <v>0.10517966004825011</v>
      </c>
      <c r="V13" s="228">
        <v>0.29275666638351577</v>
      </c>
      <c r="W13" s="228">
        <v>9.2579022892066334E-2</v>
      </c>
      <c r="DA13" s="69" t="s">
        <v>996</v>
      </c>
    </row>
    <row r="14" spans="1:105" ht="12" customHeight="1" x14ac:dyDescent="0.25">
      <c r="A14" s="37" t="s">
        <v>78</v>
      </c>
      <c r="B14" s="228">
        <v>1.362432844753165E-2</v>
      </c>
      <c r="C14" s="228">
        <v>1.9884580226931771E-2</v>
      </c>
      <c r="D14" s="228">
        <v>5.5662551744342093E-2</v>
      </c>
      <c r="E14" s="228">
        <v>9.9833902558485996E-2</v>
      </c>
      <c r="F14" s="228">
        <v>0.17796046809561869</v>
      </c>
      <c r="G14" s="228">
        <v>0.3858395504713702</v>
      </c>
      <c r="H14" s="228">
        <v>0.42976149371549061</v>
      </c>
      <c r="I14" s="228">
        <v>0.21853335147442099</v>
      </c>
      <c r="J14" s="228">
        <v>0.1793537108082143</v>
      </c>
      <c r="K14" s="228">
        <v>0.34746988405003693</v>
      </c>
      <c r="L14" s="228">
        <v>0.81399385293846693</v>
      </c>
      <c r="M14" s="228">
        <v>1.0729683085177779</v>
      </c>
      <c r="N14" s="228">
        <v>1.3792146752588079</v>
      </c>
      <c r="O14" s="228">
        <v>1.7816692039892781</v>
      </c>
      <c r="P14" s="228">
        <v>14.546529061951359</v>
      </c>
      <c r="Q14" s="228">
        <v>15.237699331651701</v>
      </c>
      <c r="R14" s="228">
        <v>17.14486212286835</v>
      </c>
      <c r="S14" s="228">
        <v>19.478788554938092</v>
      </c>
      <c r="T14" s="228">
        <v>23.831796325599271</v>
      </c>
      <c r="U14" s="228">
        <v>25.978049633488691</v>
      </c>
      <c r="V14" s="228">
        <v>29.876388967982621</v>
      </c>
      <c r="W14" s="228">
        <v>31.368068144876929</v>
      </c>
      <c r="DA14" s="69" t="s">
        <v>997</v>
      </c>
    </row>
    <row r="15" spans="1:105" ht="12" customHeight="1" x14ac:dyDescent="0.25">
      <c r="A15" s="37" t="s">
        <v>38</v>
      </c>
      <c r="B15" s="228">
        <v>188.86545367727609</v>
      </c>
      <c r="C15" s="228">
        <v>197.06656281981651</v>
      </c>
      <c r="D15" s="228">
        <v>199.81249327342479</v>
      </c>
      <c r="E15" s="228">
        <v>204.00764369558951</v>
      </c>
      <c r="F15" s="228">
        <v>216.0815002723418</v>
      </c>
      <c r="G15" s="228">
        <v>216.37782943887089</v>
      </c>
      <c r="H15" s="228">
        <v>241.46552566135671</v>
      </c>
      <c r="I15" s="228">
        <v>224.754694665584</v>
      </c>
      <c r="J15" s="228">
        <v>237.26769606979639</v>
      </c>
      <c r="K15" s="228">
        <v>189.3283259118918</v>
      </c>
      <c r="L15" s="228">
        <v>227.36123360437091</v>
      </c>
      <c r="M15" s="228">
        <v>189.93829740730681</v>
      </c>
      <c r="N15" s="228">
        <v>187.4310101014413</v>
      </c>
      <c r="O15" s="228">
        <v>192.07729632844479</v>
      </c>
      <c r="P15" s="228">
        <v>197.46414351959871</v>
      </c>
      <c r="Q15" s="228">
        <v>209.28568855356241</v>
      </c>
      <c r="R15" s="228">
        <v>207.29242118577869</v>
      </c>
      <c r="S15" s="228">
        <v>210.96141479138529</v>
      </c>
      <c r="T15" s="228">
        <v>199.7091012913292</v>
      </c>
      <c r="U15" s="228">
        <v>200.4645902146523</v>
      </c>
      <c r="V15" s="228">
        <v>185.68889754089551</v>
      </c>
      <c r="W15" s="228">
        <v>179.34573268006491</v>
      </c>
      <c r="DA15" s="69" t="s">
        <v>998</v>
      </c>
    </row>
    <row r="16" spans="1:105" ht="12" customHeight="1" x14ac:dyDescent="0.25">
      <c r="A16" s="134" t="s">
        <v>999</v>
      </c>
      <c r="B16" s="316">
        <v>76239.28709696373</v>
      </c>
      <c r="C16" s="316">
        <v>76594.2477513513</v>
      </c>
      <c r="D16" s="316">
        <v>75853.251250571571</v>
      </c>
      <c r="E16" s="316">
        <v>75729.977654837887</v>
      </c>
      <c r="F16" s="316">
        <v>76710.206790145967</v>
      </c>
      <c r="G16" s="316">
        <v>77972.239985124179</v>
      </c>
      <c r="H16" s="316">
        <v>77057.807288896962</v>
      </c>
      <c r="I16" s="316">
        <v>78083.764481033693</v>
      </c>
      <c r="J16" s="316">
        <v>75827.561701238548</v>
      </c>
      <c r="K16" s="316">
        <v>68132.160573993344</v>
      </c>
      <c r="L16" s="316">
        <v>72693.256902036534</v>
      </c>
      <c r="M16" s="316">
        <v>71202.080829141138</v>
      </c>
      <c r="N16" s="316">
        <v>70379.176787939039</v>
      </c>
      <c r="O16" s="316">
        <v>69197.853305542696</v>
      </c>
      <c r="P16" s="316">
        <v>72448.882888599313</v>
      </c>
      <c r="Q16" s="316">
        <v>69109.574303970076</v>
      </c>
      <c r="R16" s="316">
        <v>69167.982226182023</v>
      </c>
      <c r="S16" s="316">
        <v>75756.250646900371</v>
      </c>
      <c r="T16" s="316">
        <v>72319.575295113507</v>
      </c>
      <c r="U16" s="316">
        <v>71629.818553216872</v>
      </c>
      <c r="V16" s="316">
        <v>71097.67038634757</v>
      </c>
      <c r="W16" s="316">
        <v>72031.899736361403</v>
      </c>
      <c r="DA16" s="136" t="s">
        <v>973</v>
      </c>
    </row>
    <row r="17" spans="1:105" ht="12" customHeight="1" x14ac:dyDescent="0.25">
      <c r="A17" s="135" t="s">
        <v>30</v>
      </c>
      <c r="B17" s="317">
        <v>261.91696515818228</v>
      </c>
      <c r="C17" s="317">
        <v>269.68033979175277</v>
      </c>
      <c r="D17" s="317">
        <v>257.49101351120117</v>
      </c>
      <c r="E17" s="317">
        <v>278.13320225856808</v>
      </c>
      <c r="F17" s="317">
        <v>305.64940889544232</v>
      </c>
      <c r="G17" s="317">
        <v>334.88415013864051</v>
      </c>
      <c r="H17" s="317">
        <v>386.46524726691769</v>
      </c>
      <c r="I17" s="317">
        <v>407.41564721008632</v>
      </c>
      <c r="J17" s="317">
        <v>417.88413476038352</v>
      </c>
      <c r="K17" s="317">
        <v>287.23678492689078</v>
      </c>
      <c r="L17" s="317">
        <v>638.33500479166526</v>
      </c>
      <c r="M17" s="317">
        <v>613.46045243414846</v>
      </c>
      <c r="N17" s="317">
        <v>650.23430981826175</v>
      </c>
      <c r="O17" s="317">
        <v>661.7204387306424</v>
      </c>
      <c r="P17" s="317">
        <v>636.36310023047531</v>
      </c>
      <c r="Q17" s="317">
        <v>694.9485286235755</v>
      </c>
      <c r="R17" s="317">
        <v>706.65419723846344</v>
      </c>
      <c r="S17" s="317">
        <v>702.30841391390265</v>
      </c>
      <c r="T17" s="317">
        <v>685.55447699263357</v>
      </c>
      <c r="U17" s="317">
        <v>679.5635131762316</v>
      </c>
      <c r="V17" s="317">
        <v>591.74082223921721</v>
      </c>
      <c r="W17" s="317">
        <v>625.85026314312393</v>
      </c>
      <c r="DA17" s="137" t="s">
        <v>974</v>
      </c>
    </row>
    <row r="18" spans="1:105" ht="12" customHeight="1" x14ac:dyDescent="0.25">
      <c r="A18" s="135" t="s">
        <v>32</v>
      </c>
      <c r="B18" s="317">
        <v>790.69492691315554</v>
      </c>
      <c r="C18" s="317">
        <v>1383.624505588994</v>
      </c>
      <c r="D18" s="317">
        <v>1441.0276010318139</v>
      </c>
      <c r="E18" s="317">
        <v>820.18013757523647</v>
      </c>
      <c r="F18" s="317">
        <v>752.22304385210657</v>
      </c>
      <c r="G18" s="317">
        <v>968.44221840068781</v>
      </c>
      <c r="H18" s="317">
        <v>1209.320550300946</v>
      </c>
      <c r="I18" s="317">
        <v>1398.6718830610489</v>
      </c>
      <c r="J18" s="317">
        <v>1235.709372312984</v>
      </c>
      <c r="K18" s="317">
        <v>682.28039552880489</v>
      </c>
      <c r="L18" s="317">
        <v>589.31470335339645</v>
      </c>
      <c r="M18" s="317">
        <v>846.15683576956144</v>
      </c>
      <c r="N18" s="317">
        <v>769.22820292347387</v>
      </c>
      <c r="O18" s="317">
        <v>717.44453998280289</v>
      </c>
      <c r="P18" s="317">
        <v>738.26818572656907</v>
      </c>
      <c r="Q18" s="317">
        <v>669.83224419604471</v>
      </c>
      <c r="R18" s="317">
        <v>670.49621668099735</v>
      </c>
      <c r="S18" s="317">
        <v>751.14935511607905</v>
      </c>
      <c r="T18" s="317">
        <v>727.84660361134991</v>
      </c>
      <c r="U18" s="317">
        <v>670.88675838349104</v>
      </c>
      <c r="V18" s="317">
        <v>405.31427343078252</v>
      </c>
      <c r="W18" s="317">
        <v>531.31272570937233</v>
      </c>
      <c r="DA18" s="137" t="s">
        <v>975</v>
      </c>
    </row>
    <row r="19" spans="1:105" ht="12" customHeight="1" x14ac:dyDescent="0.25">
      <c r="A19" s="135" t="s">
        <v>33</v>
      </c>
      <c r="B19" s="317">
        <v>2843.253912295786</v>
      </c>
      <c r="C19" s="317">
        <v>3403.8380911435938</v>
      </c>
      <c r="D19" s="317">
        <v>3543.6628546861562</v>
      </c>
      <c r="E19" s="317">
        <v>3229.9532244196039</v>
      </c>
      <c r="F19" s="317">
        <v>3682.7002579535679</v>
      </c>
      <c r="G19" s="317">
        <v>4076.3671539122952</v>
      </c>
      <c r="H19" s="317">
        <v>5131.7844368013748</v>
      </c>
      <c r="I19" s="317">
        <v>5590.2232158211518</v>
      </c>
      <c r="J19" s="317">
        <v>5678.1146173688721</v>
      </c>
      <c r="K19" s="317">
        <v>5739.6532244196051</v>
      </c>
      <c r="L19" s="317">
        <v>5708.4558899398098</v>
      </c>
      <c r="M19" s="317">
        <v>6261.5361134995701</v>
      </c>
      <c r="N19" s="317">
        <v>5920.1582115219262</v>
      </c>
      <c r="O19" s="317">
        <v>8620.9101898059398</v>
      </c>
      <c r="P19" s="317">
        <v>10227.535249640099</v>
      </c>
      <c r="Q19" s="317">
        <v>10513.09121564712</v>
      </c>
      <c r="R19" s="317">
        <v>10167.308786346161</v>
      </c>
      <c r="S19" s="317">
        <v>10903.22743164068</v>
      </c>
      <c r="T19" s="317">
        <v>11324.02045300713</v>
      </c>
      <c r="U19" s="317">
        <v>12014.581327862041</v>
      </c>
      <c r="V19" s="317">
        <v>10841.333369491191</v>
      </c>
      <c r="W19" s="317">
        <v>10403.470022661189</v>
      </c>
      <c r="DA19" s="137" t="s">
        <v>976</v>
      </c>
    </row>
    <row r="20" spans="1:105" ht="12" customHeight="1" x14ac:dyDescent="0.25">
      <c r="A20" s="135" t="s">
        <v>83</v>
      </c>
      <c r="B20" s="317">
        <v>3737.430094582975</v>
      </c>
      <c r="C20" s="317">
        <v>3219.17067927773</v>
      </c>
      <c r="D20" s="317">
        <v>3192.9123817712798</v>
      </c>
      <c r="E20" s="317">
        <v>2998.894239036973</v>
      </c>
      <c r="F20" s="317">
        <v>3153.765090283749</v>
      </c>
      <c r="G20" s="317">
        <v>3355.7601891659501</v>
      </c>
      <c r="H20" s="317">
        <v>3114.6769561478941</v>
      </c>
      <c r="I20" s="317">
        <v>3353.6666380051579</v>
      </c>
      <c r="J20" s="317">
        <v>3044.2454858125529</v>
      </c>
      <c r="K20" s="317">
        <v>2683.643250214961</v>
      </c>
      <c r="L20" s="317">
        <v>3403.57901977644</v>
      </c>
      <c r="M20" s="317">
        <v>2743.988907996561</v>
      </c>
      <c r="N20" s="317">
        <v>2436.5606490316191</v>
      </c>
      <c r="O20" s="317">
        <v>2028.3850986903531</v>
      </c>
      <c r="P20" s="317">
        <v>1648.233018056749</v>
      </c>
      <c r="Q20" s="317">
        <v>1551.2434221840069</v>
      </c>
      <c r="R20" s="317">
        <v>1731.011263972485</v>
      </c>
      <c r="S20" s="317">
        <v>1753.4719505762509</v>
      </c>
      <c r="T20" s="317">
        <v>1584.7934145728259</v>
      </c>
      <c r="U20" s="317">
        <v>1250.478698628101</v>
      </c>
      <c r="V20" s="317">
        <v>1468.92488618886</v>
      </c>
      <c r="W20" s="317">
        <v>1549.775777356235</v>
      </c>
      <c r="DA20" s="137" t="s">
        <v>977</v>
      </c>
    </row>
    <row r="21" spans="1:105" ht="12" customHeight="1" x14ac:dyDescent="0.25">
      <c r="A21" s="135" t="s">
        <v>70</v>
      </c>
      <c r="B21" s="317">
        <v>3078.2293289797722</v>
      </c>
      <c r="C21" s="317">
        <v>3232.865090283748</v>
      </c>
      <c r="D21" s="317">
        <v>3417.5885640584688</v>
      </c>
      <c r="E21" s="317">
        <v>2267.140842648324</v>
      </c>
      <c r="F21" s="317">
        <v>1986.791401547722</v>
      </c>
      <c r="G21" s="317">
        <v>2092.5616509028382</v>
      </c>
      <c r="H21" s="317">
        <v>2201.3465176268269</v>
      </c>
      <c r="I21" s="317">
        <v>2085.51728288908</v>
      </c>
      <c r="J21" s="317">
        <v>2204.5430782459148</v>
      </c>
      <c r="K21" s="317">
        <v>2029.7865934922861</v>
      </c>
      <c r="L21" s="317">
        <v>1944.0623387790199</v>
      </c>
      <c r="M21" s="317">
        <v>1965.0281169389509</v>
      </c>
      <c r="N21" s="317">
        <v>2096.3980223559761</v>
      </c>
      <c r="O21" s="317">
        <v>1587.055641895279</v>
      </c>
      <c r="P21" s="317">
        <v>1564.7638865004301</v>
      </c>
      <c r="Q21" s="317">
        <v>1634.1937231298359</v>
      </c>
      <c r="R21" s="317">
        <v>1003.65649183147</v>
      </c>
      <c r="S21" s="317">
        <v>960.19019776440223</v>
      </c>
      <c r="T21" s="317">
        <v>968.20192281212076</v>
      </c>
      <c r="U21" s="317">
        <v>824.83627214488217</v>
      </c>
      <c r="V21" s="317">
        <v>704.20017171901384</v>
      </c>
      <c r="W21" s="317">
        <v>523.25017563237816</v>
      </c>
      <c r="DA21" s="137" t="s">
        <v>978</v>
      </c>
    </row>
    <row r="22" spans="1:105" ht="12" customHeight="1" x14ac:dyDescent="0.25">
      <c r="A22" s="135" t="s">
        <v>34</v>
      </c>
      <c r="B22" s="317">
        <v>7943.4439842531328</v>
      </c>
      <c r="C22" s="317">
        <v>9309.2375749301427</v>
      </c>
      <c r="D22" s="317">
        <v>9186.339686759422</v>
      </c>
      <c r="E22" s="317">
        <v>9393.6834035681495</v>
      </c>
      <c r="F22" s="317">
        <v>10061.818258292649</v>
      </c>
      <c r="G22" s="317">
        <v>9911.1278090288324</v>
      </c>
      <c r="H22" s="317">
        <v>11016.50211516426</v>
      </c>
      <c r="I22" s="317">
        <v>9795.8563727515921</v>
      </c>
      <c r="J22" s="317">
        <v>10114.820016266851</v>
      </c>
      <c r="K22" s="317">
        <v>9373.7048030854876</v>
      </c>
      <c r="L22" s="317">
        <v>9363.0935880224824</v>
      </c>
      <c r="M22" s="317">
        <v>10310.74330416924</v>
      </c>
      <c r="N22" s="317">
        <v>9291.6995405360358</v>
      </c>
      <c r="O22" s="317">
        <v>8557.2093673050804</v>
      </c>
      <c r="P22" s="317">
        <v>9008.9010807834929</v>
      </c>
      <c r="Q22" s="317">
        <v>7831.330162131816</v>
      </c>
      <c r="R22" s="317">
        <v>9369.4267282568326</v>
      </c>
      <c r="S22" s="317">
        <v>9750.6182312157162</v>
      </c>
      <c r="T22" s="317">
        <v>11305.434707757369</v>
      </c>
      <c r="U22" s="317">
        <v>10755.78961087242</v>
      </c>
      <c r="V22" s="317">
        <v>10636.11635324819</v>
      </c>
      <c r="W22" s="317">
        <v>10042.163330374529</v>
      </c>
      <c r="DA22" s="137" t="s">
        <v>979</v>
      </c>
    </row>
    <row r="23" spans="1:105" ht="12" customHeight="1" x14ac:dyDescent="0.25">
      <c r="A23" s="135" t="s">
        <v>84</v>
      </c>
      <c r="B23" s="317">
        <v>43467.659157351671</v>
      </c>
      <c r="C23" s="317">
        <v>42313.421410146177</v>
      </c>
      <c r="D23" s="317">
        <v>42664.248839208944</v>
      </c>
      <c r="E23" s="317">
        <v>43742.778847807393</v>
      </c>
      <c r="F23" s="317">
        <v>43152.68770421324</v>
      </c>
      <c r="G23" s="317">
        <v>43140.832071098463</v>
      </c>
      <c r="H23" s="317">
        <v>41171.384006878747</v>
      </c>
      <c r="I23" s="317">
        <v>41751.885468615641</v>
      </c>
      <c r="J23" s="317">
        <v>39841.856921754079</v>
      </c>
      <c r="K23" s="317">
        <v>35852.766552020643</v>
      </c>
      <c r="L23" s="317">
        <v>38293.870937231302</v>
      </c>
      <c r="M23" s="317">
        <v>34993.561994840929</v>
      </c>
      <c r="N23" s="317">
        <v>36031.186242476353</v>
      </c>
      <c r="O23" s="317">
        <v>33611.871367153908</v>
      </c>
      <c r="P23" s="317">
        <v>34693.879793637141</v>
      </c>
      <c r="Q23" s="317">
        <v>32526.77669819432</v>
      </c>
      <c r="R23" s="317">
        <v>31980.557695614789</v>
      </c>
      <c r="S23" s="317">
        <v>36193.340883472978</v>
      </c>
      <c r="T23" s="317">
        <v>31117.752311784421</v>
      </c>
      <c r="U23" s="317">
        <v>30241.894474025499</v>
      </c>
      <c r="V23" s="317">
        <v>31775.965484526721</v>
      </c>
      <c r="W23" s="317">
        <v>34407.716559466309</v>
      </c>
      <c r="DA23" s="137" t="s">
        <v>980</v>
      </c>
    </row>
    <row r="24" spans="1:105" ht="12" customHeight="1" x14ac:dyDescent="0.25">
      <c r="A24" s="135" t="s">
        <v>72</v>
      </c>
      <c r="B24" s="317">
        <v>14116.65872742906</v>
      </c>
      <c r="C24" s="317">
        <v>13462.410060189161</v>
      </c>
      <c r="D24" s="317">
        <v>12149.98030954428</v>
      </c>
      <c r="E24" s="317">
        <v>12999.213757523639</v>
      </c>
      <c r="F24" s="317">
        <v>13614.571625107479</v>
      </c>
      <c r="G24" s="317">
        <v>14092.264742476469</v>
      </c>
      <c r="H24" s="317">
        <v>12826.32745870998</v>
      </c>
      <c r="I24" s="317">
        <v>13700.527972679931</v>
      </c>
      <c r="J24" s="317">
        <v>13290.388074716901</v>
      </c>
      <c r="K24" s="317">
        <v>11483.088970304671</v>
      </c>
      <c r="L24" s="317">
        <v>12752.545420142431</v>
      </c>
      <c r="M24" s="317">
        <v>13467.60510349218</v>
      </c>
      <c r="N24" s="317">
        <v>13183.711609275389</v>
      </c>
      <c r="O24" s="317">
        <v>13413.25666197869</v>
      </c>
      <c r="P24" s="317">
        <v>13930.93857402436</v>
      </c>
      <c r="Q24" s="317">
        <v>13688.158309863349</v>
      </c>
      <c r="R24" s="317">
        <v>13538.870846240819</v>
      </c>
      <c r="S24" s="317">
        <v>14741.944183200359</v>
      </c>
      <c r="T24" s="317">
        <v>14605.971404575659</v>
      </c>
      <c r="U24" s="317">
        <v>15191.787898124199</v>
      </c>
      <c r="V24" s="317">
        <v>14674.075025503589</v>
      </c>
      <c r="W24" s="317">
        <v>13948.360882018251</v>
      </c>
      <c r="DA24" s="137" t="s">
        <v>981</v>
      </c>
    </row>
    <row r="25" spans="1:105" ht="12" customHeight="1" x14ac:dyDescent="0.25">
      <c r="A25" s="57" t="s">
        <v>1000</v>
      </c>
      <c r="B25" s="296">
        <v>13052.502031371931</v>
      </c>
      <c r="C25" s="296">
        <v>12963.81267420232</v>
      </c>
      <c r="D25" s="296">
        <v>13718.055609330449</v>
      </c>
      <c r="E25" s="296">
        <v>15073.68413782381</v>
      </c>
      <c r="F25" s="296">
        <v>14268.483114024941</v>
      </c>
      <c r="G25" s="296">
        <v>14455.8545870097</v>
      </c>
      <c r="H25" s="296">
        <v>14118.603308748739</v>
      </c>
      <c r="I25" s="296">
        <v>15020.822301764551</v>
      </c>
      <c r="J25" s="296">
        <v>14992.31843320074</v>
      </c>
      <c r="K25" s="296">
        <v>14115.64534653171</v>
      </c>
      <c r="L25" s="296">
        <v>15029.43533310131</v>
      </c>
      <c r="M25" s="296">
        <v>16359.311804186989</v>
      </c>
      <c r="N25" s="296">
        <v>16675.306988234312</v>
      </c>
      <c r="O25" s="296">
        <v>17017.083223671769</v>
      </c>
      <c r="P25" s="296">
        <v>16193.262106483</v>
      </c>
      <c r="Q25" s="296">
        <v>16165.54358750264</v>
      </c>
      <c r="R25" s="296">
        <v>16370.3738020578</v>
      </c>
      <c r="S25" s="296">
        <v>16703.655755348151</v>
      </c>
      <c r="T25" s="296">
        <v>15964.775562445329</v>
      </c>
      <c r="U25" s="296">
        <v>15845.51600375751</v>
      </c>
      <c r="V25" s="296">
        <v>15410.01927714761</v>
      </c>
      <c r="W25" s="296">
        <v>15941.843575276809</v>
      </c>
      <c r="DA25" s="70" t="s">
        <v>1001</v>
      </c>
    </row>
    <row r="26" spans="1:105" ht="12" customHeight="1" x14ac:dyDescent="0.25">
      <c r="A26" s="46" t="s">
        <v>30</v>
      </c>
      <c r="B26" s="231">
        <v>948.47457325000676</v>
      </c>
      <c r="C26" s="231">
        <v>997.94974021943278</v>
      </c>
      <c r="D26" s="231">
        <v>1071.0057692908231</v>
      </c>
      <c r="E26" s="231">
        <v>993.51619142303923</v>
      </c>
      <c r="F26" s="231">
        <v>1009.9989690228469</v>
      </c>
      <c r="G26" s="231">
        <v>903.70188357717279</v>
      </c>
      <c r="H26" s="231">
        <v>853.81480394581172</v>
      </c>
      <c r="I26" s="231">
        <v>710.96353278579966</v>
      </c>
      <c r="J26" s="231">
        <v>938.43394334393088</v>
      </c>
      <c r="K26" s="231">
        <v>852.59190106564995</v>
      </c>
      <c r="L26" s="231">
        <v>770.81611234521586</v>
      </c>
      <c r="M26" s="231">
        <v>825.86976655702699</v>
      </c>
      <c r="N26" s="231">
        <v>928.33582458381431</v>
      </c>
      <c r="O26" s="231">
        <v>1017.257729127355</v>
      </c>
      <c r="P26" s="231">
        <v>1000.765428494185</v>
      </c>
      <c r="Q26" s="231">
        <v>1053.2104534902601</v>
      </c>
      <c r="R26" s="231">
        <v>964.45189753773695</v>
      </c>
      <c r="S26" s="231">
        <v>1088.616977594208</v>
      </c>
      <c r="T26" s="231">
        <v>792.64072481653739</v>
      </c>
      <c r="U26" s="231">
        <v>699.7130512251955</v>
      </c>
      <c r="V26" s="231">
        <v>667.85242609664385</v>
      </c>
      <c r="W26" s="231">
        <v>567.80355849076852</v>
      </c>
      <c r="DA26" s="73" t="s">
        <v>1002</v>
      </c>
    </row>
    <row r="27" spans="1:105" ht="12" customHeight="1" x14ac:dyDescent="0.25">
      <c r="A27" s="46" t="s">
        <v>32</v>
      </c>
      <c r="B27" s="231">
        <v>2054.0084260051008</v>
      </c>
      <c r="C27" s="231">
        <v>2211.2832673114649</v>
      </c>
      <c r="D27" s="231">
        <v>2480.731608282922</v>
      </c>
      <c r="E27" s="231">
        <v>2929.6173860653612</v>
      </c>
      <c r="F27" s="231">
        <v>2682.358891953661</v>
      </c>
      <c r="G27" s="231">
        <v>2496.5452287377088</v>
      </c>
      <c r="H27" s="231">
        <v>2845.360528668456</v>
      </c>
      <c r="I27" s="231">
        <v>3211.2959313061069</v>
      </c>
      <c r="J27" s="231">
        <v>2893.7562117230732</v>
      </c>
      <c r="K27" s="231">
        <v>2839.8823029560849</v>
      </c>
      <c r="L27" s="231">
        <v>3042.5723251426989</v>
      </c>
      <c r="M27" s="231">
        <v>2709.2012870069611</v>
      </c>
      <c r="N27" s="231">
        <v>2986.330145898201</v>
      </c>
      <c r="O27" s="231">
        <v>2756.4162620313818</v>
      </c>
      <c r="P27" s="231">
        <v>2742.5510658891099</v>
      </c>
      <c r="Q27" s="231">
        <v>2819.1715687608212</v>
      </c>
      <c r="R27" s="231">
        <v>3076.7482745388552</v>
      </c>
      <c r="S27" s="231">
        <v>3044.627582150712</v>
      </c>
      <c r="T27" s="231">
        <v>3023.2460860907622</v>
      </c>
      <c r="U27" s="231">
        <v>2965.4849283717058</v>
      </c>
      <c r="V27" s="231">
        <v>3112.3838856302168</v>
      </c>
      <c r="W27" s="231">
        <v>3030.2424402236002</v>
      </c>
      <c r="DA27" s="73" t="s">
        <v>1003</v>
      </c>
    </row>
    <row r="28" spans="1:105" ht="12" customHeight="1" x14ac:dyDescent="0.25">
      <c r="A28" s="46" t="s">
        <v>33</v>
      </c>
      <c r="B28" s="231">
        <v>194.00123917861009</v>
      </c>
      <c r="C28" s="231">
        <v>231.9833069823172</v>
      </c>
      <c r="D28" s="231">
        <v>216.72839992979951</v>
      </c>
      <c r="E28" s="231">
        <v>162.57343384471631</v>
      </c>
      <c r="F28" s="231">
        <v>147.7496042751975</v>
      </c>
      <c r="G28" s="231">
        <v>183.30700785920749</v>
      </c>
      <c r="H28" s="231">
        <v>161.5943444016298</v>
      </c>
      <c r="I28" s="231">
        <v>162.61632944441001</v>
      </c>
      <c r="J28" s="231">
        <v>181.89479808857121</v>
      </c>
      <c r="K28" s="231">
        <v>210.4103854677825</v>
      </c>
      <c r="L28" s="231">
        <v>184.1582227815328</v>
      </c>
      <c r="M28" s="231">
        <v>221.68821663928091</v>
      </c>
      <c r="N28" s="231">
        <v>206.97995356002559</v>
      </c>
      <c r="O28" s="231">
        <v>174.91626421070589</v>
      </c>
      <c r="P28" s="231">
        <v>197.9404472859303</v>
      </c>
      <c r="Q28" s="231">
        <v>167.9886622893093</v>
      </c>
      <c r="R28" s="231">
        <v>154.24344283617441</v>
      </c>
      <c r="S28" s="231">
        <v>155.49457864649091</v>
      </c>
      <c r="T28" s="231">
        <v>182.37421768829131</v>
      </c>
      <c r="U28" s="231">
        <v>200.7911166208963</v>
      </c>
      <c r="V28" s="231">
        <v>180.60072313804949</v>
      </c>
      <c r="W28" s="231">
        <v>183.9776472252648</v>
      </c>
      <c r="DA28" s="73" t="s">
        <v>1004</v>
      </c>
    </row>
    <row r="29" spans="1:105" ht="12" customHeight="1" x14ac:dyDescent="0.25">
      <c r="A29" s="46" t="s">
        <v>160</v>
      </c>
      <c r="B29" s="231">
        <v>70.820130310277833</v>
      </c>
      <c r="C29" s="231">
        <v>93.198474013684788</v>
      </c>
      <c r="D29" s="231">
        <v>97.955746453009169</v>
      </c>
      <c r="E29" s="231">
        <v>126.8958320297462</v>
      </c>
      <c r="F29" s="231">
        <v>138.67480049056871</v>
      </c>
      <c r="G29" s="231">
        <v>134.22860329783489</v>
      </c>
      <c r="H29" s="231">
        <v>99.063400565295481</v>
      </c>
      <c r="I29" s="231">
        <v>110.3596652858387</v>
      </c>
      <c r="J29" s="231">
        <v>130.271285872595</v>
      </c>
      <c r="K29" s="231">
        <v>92.763316534833578</v>
      </c>
      <c r="L29" s="231">
        <v>107.0891867260375</v>
      </c>
      <c r="M29" s="231">
        <v>173.31652489790471</v>
      </c>
      <c r="N29" s="231">
        <v>141.91923688221479</v>
      </c>
      <c r="O29" s="231">
        <v>108.3226239052443</v>
      </c>
      <c r="P29" s="231">
        <v>97.715339413566397</v>
      </c>
      <c r="Q29" s="231">
        <v>88.891162205920921</v>
      </c>
      <c r="R29" s="231">
        <v>84.621187759365895</v>
      </c>
      <c r="S29" s="231">
        <v>82.261056326616725</v>
      </c>
      <c r="T29" s="231">
        <v>92.917079293312909</v>
      </c>
      <c r="U29" s="231">
        <v>84.125682373765642</v>
      </c>
      <c r="V29" s="231">
        <v>90.148190615128641</v>
      </c>
      <c r="W29" s="231">
        <v>94.712068136981671</v>
      </c>
      <c r="DA29" s="73" t="s">
        <v>1005</v>
      </c>
    </row>
    <row r="30" spans="1:105" ht="12" customHeight="1" x14ac:dyDescent="0.25">
      <c r="A30" s="46" t="s">
        <v>70</v>
      </c>
      <c r="B30" s="231">
        <v>797.28204370557637</v>
      </c>
      <c r="C30" s="231">
        <v>909.67660648206936</v>
      </c>
      <c r="D30" s="231">
        <v>834.45461678000345</v>
      </c>
      <c r="E30" s="231">
        <v>1028.879759776406</v>
      </c>
      <c r="F30" s="231">
        <v>948.84434876950365</v>
      </c>
      <c r="G30" s="231">
        <v>839.26252403604076</v>
      </c>
      <c r="H30" s="231">
        <v>792.90354834385016</v>
      </c>
      <c r="I30" s="231">
        <v>818.36778685107981</v>
      </c>
      <c r="J30" s="231">
        <v>776.38407439502521</v>
      </c>
      <c r="K30" s="231">
        <v>640.36151312701895</v>
      </c>
      <c r="L30" s="231">
        <v>639.72689936535266</v>
      </c>
      <c r="M30" s="231">
        <v>626.94763241579119</v>
      </c>
      <c r="N30" s="231">
        <v>563.44987859331752</v>
      </c>
      <c r="O30" s="231">
        <v>578.75559438616824</v>
      </c>
      <c r="P30" s="231">
        <v>534.55044220998388</v>
      </c>
      <c r="Q30" s="231">
        <v>611.45036304382063</v>
      </c>
      <c r="R30" s="231">
        <v>336.78773647852728</v>
      </c>
      <c r="S30" s="231">
        <v>324.75092479729341</v>
      </c>
      <c r="T30" s="231">
        <v>328.55884319153358</v>
      </c>
      <c r="U30" s="231">
        <v>280.72245425536948</v>
      </c>
      <c r="V30" s="231">
        <v>241.86787298350939</v>
      </c>
      <c r="W30" s="231">
        <v>262.94164763621961</v>
      </c>
      <c r="DA30" s="73" t="s">
        <v>1006</v>
      </c>
    </row>
    <row r="31" spans="1:105" ht="12" customHeight="1" x14ac:dyDescent="0.25">
      <c r="A31" s="46" t="s">
        <v>34</v>
      </c>
      <c r="B31" s="231">
        <v>394.27004327084211</v>
      </c>
      <c r="C31" s="231">
        <v>207.9795733596298</v>
      </c>
      <c r="D31" s="231">
        <v>294.79921549931578</v>
      </c>
      <c r="E31" s="231">
        <v>347.72391838945168</v>
      </c>
      <c r="F31" s="231">
        <v>296.87342300334382</v>
      </c>
      <c r="G31" s="231">
        <v>298.15979111298827</v>
      </c>
      <c r="H31" s="231">
        <v>256.73348783196423</v>
      </c>
      <c r="I31" s="231">
        <v>298.71997063020109</v>
      </c>
      <c r="J31" s="231">
        <v>211.20958438929509</v>
      </c>
      <c r="K31" s="231">
        <v>830.28851964915987</v>
      </c>
      <c r="L31" s="231">
        <v>977.36107579109421</v>
      </c>
      <c r="M31" s="231">
        <v>998.74721061221214</v>
      </c>
      <c r="N31" s="231">
        <v>1165.8139925534861</v>
      </c>
      <c r="O31" s="231">
        <v>1213.9784159151509</v>
      </c>
      <c r="P31" s="231">
        <v>1265.149050139165</v>
      </c>
      <c r="Q31" s="231">
        <v>1176.641785763509</v>
      </c>
      <c r="R31" s="231">
        <v>1373.254928526278</v>
      </c>
      <c r="S31" s="231">
        <v>1182.475612918216</v>
      </c>
      <c r="T31" s="231">
        <v>1201.960974169994</v>
      </c>
      <c r="U31" s="231">
        <v>1069.8158616456899</v>
      </c>
      <c r="V31" s="231">
        <v>1115.9042026215679</v>
      </c>
      <c r="W31" s="231">
        <v>1190.6471028768649</v>
      </c>
      <c r="DA31" s="73" t="s">
        <v>1007</v>
      </c>
    </row>
    <row r="32" spans="1:105" ht="12" customHeight="1" x14ac:dyDescent="0.25">
      <c r="A32" s="46" t="s">
        <v>162</v>
      </c>
      <c r="B32" s="231">
        <v>4980.0213615278753</v>
      </c>
      <c r="C32" s="231">
        <v>4827.4837871887221</v>
      </c>
      <c r="D32" s="231">
        <v>5027.9469771201602</v>
      </c>
      <c r="E32" s="231">
        <v>4951.0736935802488</v>
      </c>
      <c r="F32" s="231">
        <v>4423.0901408960863</v>
      </c>
      <c r="G32" s="231">
        <v>4803.6635552318476</v>
      </c>
      <c r="H32" s="231">
        <v>4241.4105962128588</v>
      </c>
      <c r="I32" s="231">
        <v>4589.6057054973962</v>
      </c>
      <c r="J32" s="231">
        <v>4780.764180216448</v>
      </c>
      <c r="K32" s="231">
        <v>3846.2662110151259</v>
      </c>
      <c r="L32" s="231">
        <v>4208.8284316875042</v>
      </c>
      <c r="M32" s="231">
        <v>4997.52526440764</v>
      </c>
      <c r="N32" s="231">
        <v>5021.5930958115914</v>
      </c>
      <c r="O32" s="231">
        <v>5199.2941023516914</v>
      </c>
      <c r="P32" s="231">
        <v>4819.235518232611</v>
      </c>
      <c r="Q32" s="231">
        <v>4728.987294833566</v>
      </c>
      <c r="R32" s="231">
        <v>4709.785688722347</v>
      </c>
      <c r="S32" s="231">
        <v>5254.0247613478259</v>
      </c>
      <c r="T32" s="231">
        <v>4889.8088233307089</v>
      </c>
      <c r="U32" s="231">
        <v>4894.2335331715722</v>
      </c>
      <c r="V32" s="231">
        <v>4875.6237107102552</v>
      </c>
      <c r="W32" s="231">
        <v>5348.8269956141075</v>
      </c>
      <c r="DA32" s="73" t="s">
        <v>1008</v>
      </c>
    </row>
    <row r="33" spans="1:105" ht="12" customHeight="1" x14ac:dyDescent="0.25">
      <c r="A33" s="46" t="s">
        <v>36</v>
      </c>
      <c r="B33" s="231">
        <v>61.418320989516197</v>
      </c>
      <c r="C33" s="231">
        <v>56.07180669833059</v>
      </c>
      <c r="D33" s="231">
        <v>57.517539452808897</v>
      </c>
      <c r="E33" s="231">
        <v>15.251620050440611</v>
      </c>
      <c r="F33" s="231">
        <v>10.624901740278849</v>
      </c>
      <c r="G33" s="231">
        <v>11.01223789027882</v>
      </c>
      <c r="H33" s="231">
        <v>9.5657083505632023</v>
      </c>
      <c r="I33" s="231">
        <v>19.145793386030959</v>
      </c>
      <c r="J33" s="231">
        <v>12.89495154486578</v>
      </c>
      <c r="K33" s="231">
        <v>5.6303135602588794</v>
      </c>
      <c r="L33" s="231">
        <v>85.132538744736408</v>
      </c>
      <c r="M33" s="231">
        <v>135.1815789609505</v>
      </c>
      <c r="N33" s="231">
        <v>87.01516039885945</v>
      </c>
      <c r="O33" s="231">
        <v>91.528595978095183</v>
      </c>
      <c r="P33" s="231">
        <v>75.188296232288138</v>
      </c>
      <c r="Q33" s="231">
        <v>70.932846286027143</v>
      </c>
      <c r="R33" s="231">
        <v>59.15500967986226</v>
      </c>
      <c r="S33" s="231">
        <v>50.020807495525737</v>
      </c>
      <c r="T33" s="231">
        <v>63.276321422382438</v>
      </c>
      <c r="U33" s="231">
        <v>52.017839792308393</v>
      </c>
      <c r="V33" s="231">
        <v>43.667960308954733</v>
      </c>
      <c r="W33" s="231">
        <v>53.599949719811129</v>
      </c>
      <c r="DA33" s="73" t="s">
        <v>1009</v>
      </c>
    </row>
    <row r="34" spans="1:105" ht="12" customHeight="1" x14ac:dyDescent="0.25">
      <c r="A34" s="46" t="s">
        <v>73</v>
      </c>
      <c r="B34" s="231">
        <v>126.7207264166248</v>
      </c>
      <c r="C34" s="231">
        <v>151.4031240346992</v>
      </c>
      <c r="D34" s="231">
        <v>174.11713865341699</v>
      </c>
      <c r="E34" s="231">
        <v>212.08307619325231</v>
      </c>
      <c r="F34" s="231">
        <v>237.65471588376599</v>
      </c>
      <c r="G34" s="231">
        <v>206.14232496106661</v>
      </c>
      <c r="H34" s="231">
        <v>177.91181677110251</v>
      </c>
      <c r="I34" s="231">
        <v>259.71260078499432</v>
      </c>
      <c r="J34" s="231">
        <v>255.80090141993369</v>
      </c>
      <c r="K34" s="231">
        <v>208.17172097024849</v>
      </c>
      <c r="L34" s="231">
        <v>356.78510438371057</v>
      </c>
      <c r="M34" s="231">
        <v>364.07789509147671</v>
      </c>
      <c r="N34" s="231">
        <v>344.39801001261628</v>
      </c>
      <c r="O34" s="231">
        <v>370.33310525904068</v>
      </c>
      <c r="P34" s="231">
        <v>357.2332661958024</v>
      </c>
      <c r="Q34" s="231">
        <v>430.45035527998562</v>
      </c>
      <c r="R34" s="231">
        <v>547.36991688793285</v>
      </c>
      <c r="S34" s="231">
        <v>493.55584949369938</v>
      </c>
      <c r="T34" s="231">
        <v>425.21426872214693</v>
      </c>
      <c r="U34" s="231">
        <v>428.15663632891938</v>
      </c>
      <c r="V34" s="231">
        <v>431.72063470537279</v>
      </c>
      <c r="W34" s="231">
        <v>453.70801134876211</v>
      </c>
      <c r="DA34" s="73" t="s">
        <v>1010</v>
      </c>
    </row>
    <row r="35" spans="1:105" ht="12" customHeight="1" x14ac:dyDescent="0.25">
      <c r="A35" s="46" t="s">
        <v>79</v>
      </c>
      <c r="B35" s="231">
        <v>3425.4851667174989</v>
      </c>
      <c r="C35" s="231">
        <v>3276.7829879119649</v>
      </c>
      <c r="D35" s="231">
        <v>3462.7985978681932</v>
      </c>
      <c r="E35" s="231">
        <v>4306.0692264711488</v>
      </c>
      <c r="F35" s="231">
        <v>4372.6133179896897</v>
      </c>
      <c r="G35" s="231">
        <v>4579.831430305554</v>
      </c>
      <c r="H35" s="231">
        <v>4680.2450736572082</v>
      </c>
      <c r="I35" s="231">
        <v>4840.0349857926894</v>
      </c>
      <c r="J35" s="231">
        <v>4810.9085022070067</v>
      </c>
      <c r="K35" s="231">
        <v>4589.2791621855449</v>
      </c>
      <c r="L35" s="231">
        <v>4656.965436133426</v>
      </c>
      <c r="M35" s="231">
        <v>5306.7564275977447</v>
      </c>
      <c r="N35" s="231">
        <v>5229.4716899401847</v>
      </c>
      <c r="O35" s="231">
        <v>5506.2805305069314</v>
      </c>
      <c r="P35" s="231">
        <v>5102.9332523903549</v>
      </c>
      <c r="Q35" s="231">
        <v>5017.8190955494183</v>
      </c>
      <c r="R35" s="231">
        <v>5063.955719090718</v>
      </c>
      <c r="S35" s="231">
        <v>5027.8276045775638</v>
      </c>
      <c r="T35" s="231">
        <v>4964.7782237196634</v>
      </c>
      <c r="U35" s="231">
        <v>5170.4548999720864</v>
      </c>
      <c r="V35" s="231">
        <v>4650.2496703379056</v>
      </c>
      <c r="W35" s="231">
        <v>4755.3841540044295</v>
      </c>
      <c r="DA35" s="73" t="s">
        <v>1011</v>
      </c>
    </row>
    <row r="36" spans="1:105" ht="12" customHeight="1" x14ac:dyDescent="0.25">
      <c r="A36" s="57" t="s">
        <v>1012</v>
      </c>
      <c r="B36" s="263">
        <v>6089.7068981933908</v>
      </c>
      <c r="C36" s="263">
        <v>5988.0627080483946</v>
      </c>
      <c r="D36" s="263">
        <v>6179.6473592443272</v>
      </c>
      <c r="E36" s="263">
        <v>6598.3352526305771</v>
      </c>
      <c r="F36" s="263">
        <v>6249.5993220733953</v>
      </c>
      <c r="G36" s="263">
        <v>6437.3585216771262</v>
      </c>
      <c r="H36" s="263">
        <v>6187.4899900745513</v>
      </c>
      <c r="I36" s="263">
        <v>6465.8533686302053</v>
      </c>
      <c r="J36" s="263">
        <v>6674.1722989627924</v>
      </c>
      <c r="K36" s="263">
        <v>6008.6103834864152</v>
      </c>
      <c r="L36" s="263">
        <v>6423.4165084670831</v>
      </c>
      <c r="M36" s="263">
        <v>7166.447998034263</v>
      </c>
      <c r="N36" s="263">
        <v>7192.7390052364308</v>
      </c>
      <c r="O36" s="263">
        <v>7504.9846232662221</v>
      </c>
      <c r="P36" s="263">
        <v>7043.7906121770438</v>
      </c>
      <c r="Q36" s="263">
        <v>7162.8397028737018</v>
      </c>
      <c r="R36" s="263">
        <v>7117.5103743009149</v>
      </c>
      <c r="S36" s="263">
        <v>7490.0932914676496</v>
      </c>
      <c r="T36" s="263">
        <v>7049.248099950777</v>
      </c>
      <c r="U36" s="263">
        <v>7007.2107978647027</v>
      </c>
      <c r="V36" s="263">
        <v>6834.9661591706754</v>
      </c>
      <c r="W36" s="263">
        <v>7132.6658120300253</v>
      </c>
      <c r="DA36" s="70" t="s">
        <v>1013</v>
      </c>
    </row>
    <row r="37" spans="1:105" ht="12" customHeight="1" x14ac:dyDescent="0.25">
      <c r="A37" s="60" t="s">
        <v>1014</v>
      </c>
      <c r="B37" s="264">
        <v>5855.4655820618036</v>
      </c>
      <c r="C37" s="264">
        <v>5748.3486114030784</v>
      </c>
      <c r="D37" s="264">
        <v>5937.1859169722165</v>
      </c>
      <c r="E37" s="264">
        <v>6362.9285209635127</v>
      </c>
      <c r="F37" s="264">
        <v>6002.928466041295</v>
      </c>
      <c r="G37" s="264">
        <v>6176.2992255271174</v>
      </c>
      <c r="H37" s="264">
        <v>5874.2535138654221</v>
      </c>
      <c r="I37" s="264">
        <v>6196.2360713339649</v>
      </c>
      <c r="J37" s="264">
        <v>6362.2676754646627</v>
      </c>
      <c r="K37" s="264">
        <v>5759.0237630496113</v>
      </c>
      <c r="L37" s="264">
        <v>6098.8844609152748</v>
      </c>
      <c r="M37" s="264">
        <v>6937.5144542323369</v>
      </c>
      <c r="N37" s="264">
        <v>6962.1521968310026</v>
      </c>
      <c r="O37" s="264">
        <v>7284.1610906899969</v>
      </c>
      <c r="P37" s="264">
        <v>6827.8402327332578</v>
      </c>
      <c r="Q37" s="264">
        <v>6944.3588858248413</v>
      </c>
      <c r="R37" s="264">
        <v>6876.9621751807736</v>
      </c>
      <c r="S37" s="264">
        <v>7230.8987716167057</v>
      </c>
      <c r="T37" s="264">
        <v>6803.3243567871023</v>
      </c>
      <c r="U37" s="264">
        <v>6765.3552352547449</v>
      </c>
      <c r="V37" s="264">
        <v>6621.5227573705524</v>
      </c>
      <c r="W37" s="264">
        <v>6936.0510605484014</v>
      </c>
      <c r="DA37" s="72" t="s">
        <v>1015</v>
      </c>
    </row>
    <row r="38" spans="1:105" ht="12" customHeight="1" x14ac:dyDescent="0.25">
      <c r="A38" s="59" t="s">
        <v>30</v>
      </c>
      <c r="B38" s="232">
        <v>886.96225718865935</v>
      </c>
      <c r="C38" s="232">
        <v>895.9409845815992</v>
      </c>
      <c r="D38" s="232">
        <v>946.87337626682097</v>
      </c>
      <c r="E38" s="232">
        <v>938.94696972729685</v>
      </c>
      <c r="F38" s="232">
        <v>863.53763955939428</v>
      </c>
      <c r="G38" s="232">
        <v>786.21766118942151</v>
      </c>
      <c r="H38" s="232">
        <v>749.90283999821634</v>
      </c>
      <c r="I38" s="232">
        <v>677.72471209065327</v>
      </c>
      <c r="J38" s="232">
        <v>788.50957260015491</v>
      </c>
      <c r="K38" s="232">
        <v>700.50010186125041</v>
      </c>
      <c r="L38" s="232">
        <v>656.12279121178676</v>
      </c>
      <c r="M38" s="232">
        <v>711.06228315356827</v>
      </c>
      <c r="N38" s="232">
        <v>764.21444587848202</v>
      </c>
      <c r="O38" s="232">
        <v>841.96946493223425</v>
      </c>
      <c r="P38" s="232">
        <v>829.51614492326905</v>
      </c>
      <c r="Q38" s="232">
        <v>888.34890917018276</v>
      </c>
      <c r="R38" s="232">
        <v>826.07087224214365</v>
      </c>
      <c r="S38" s="232">
        <v>930.59320855633257</v>
      </c>
      <c r="T38" s="232">
        <v>698.78604184011544</v>
      </c>
      <c r="U38" s="232">
        <v>671.14837056812598</v>
      </c>
      <c r="V38" s="232">
        <v>644.0853523747229</v>
      </c>
      <c r="W38" s="232">
        <v>563.81367047265712</v>
      </c>
      <c r="DA38" s="71" t="s">
        <v>1016</v>
      </c>
    </row>
    <row r="39" spans="1:105" ht="12" customHeight="1" x14ac:dyDescent="0.25">
      <c r="A39" s="59" t="s">
        <v>33</v>
      </c>
      <c r="B39" s="297">
        <v>119.9261364595972</v>
      </c>
      <c r="C39" s="297">
        <v>146.00689546868821</v>
      </c>
      <c r="D39" s="297">
        <v>133.95798841396299</v>
      </c>
      <c r="E39" s="297">
        <v>101.8398139591411</v>
      </c>
      <c r="F39" s="297">
        <v>93.487710197036037</v>
      </c>
      <c r="G39" s="297">
        <v>113.01808572289271</v>
      </c>
      <c r="H39" s="297">
        <v>99.085429085658035</v>
      </c>
      <c r="I39" s="297">
        <v>115.4474698809027</v>
      </c>
      <c r="J39" s="297">
        <v>123.22136084825971</v>
      </c>
      <c r="K39" s="297">
        <v>179.9426069505773</v>
      </c>
      <c r="L39" s="297">
        <v>158.6830426292079</v>
      </c>
      <c r="M39" s="297">
        <v>226.57429016389511</v>
      </c>
      <c r="N39" s="297">
        <v>213.05769913286261</v>
      </c>
      <c r="O39" s="297">
        <v>237.93013610543281</v>
      </c>
      <c r="P39" s="297">
        <v>265.59450419619418</v>
      </c>
      <c r="Q39" s="297">
        <v>245.73698875133331</v>
      </c>
      <c r="R39" s="297">
        <v>230.47587321016189</v>
      </c>
      <c r="S39" s="297">
        <v>203.85676827853911</v>
      </c>
      <c r="T39" s="297">
        <v>239.55903560021369</v>
      </c>
      <c r="U39" s="297">
        <v>254.13780959186269</v>
      </c>
      <c r="V39" s="297">
        <v>246.36464062599021</v>
      </c>
      <c r="W39" s="297">
        <v>250.1226142168469</v>
      </c>
      <c r="DA39" s="122" t="s">
        <v>1017</v>
      </c>
    </row>
    <row r="40" spans="1:105" ht="12" customHeight="1" x14ac:dyDescent="0.25">
      <c r="A40" s="59" t="s">
        <v>160</v>
      </c>
      <c r="B40" s="297">
        <v>49.178262489549212</v>
      </c>
      <c r="C40" s="297">
        <v>76.429824015867396</v>
      </c>
      <c r="D40" s="297">
        <v>78.342514829870709</v>
      </c>
      <c r="E40" s="297">
        <v>109.3571257506654</v>
      </c>
      <c r="F40" s="297">
        <v>111.5563695375605</v>
      </c>
      <c r="G40" s="297">
        <v>112.0423065250574</v>
      </c>
      <c r="H40" s="297">
        <v>88.877934057975352</v>
      </c>
      <c r="I40" s="297">
        <v>97.52154828054654</v>
      </c>
      <c r="J40" s="297">
        <v>103.88038543766071</v>
      </c>
      <c r="K40" s="297">
        <v>78.044740921515654</v>
      </c>
      <c r="L40" s="297">
        <v>83.122592320050373</v>
      </c>
      <c r="M40" s="297">
        <v>168.99664523904991</v>
      </c>
      <c r="N40" s="297">
        <v>129.08864483804081</v>
      </c>
      <c r="O40" s="297">
        <v>100.6686564752558</v>
      </c>
      <c r="P40" s="297">
        <v>91.828053386033304</v>
      </c>
      <c r="Q40" s="297">
        <v>83.819376334063236</v>
      </c>
      <c r="R40" s="297">
        <v>83.05668789068433</v>
      </c>
      <c r="S40" s="297">
        <v>77.321547323833286</v>
      </c>
      <c r="T40" s="297">
        <v>97.091923683193301</v>
      </c>
      <c r="U40" s="297">
        <v>88.581853153637695</v>
      </c>
      <c r="V40" s="297">
        <v>95.056214118412541</v>
      </c>
      <c r="W40" s="297">
        <v>87.104445568899393</v>
      </c>
      <c r="DA40" s="122" t="s">
        <v>1018</v>
      </c>
    </row>
    <row r="41" spans="1:105" ht="12" customHeight="1" x14ac:dyDescent="0.25">
      <c r="A41" s="59" t="s">
        <v>70</v>
      </c>
      <c r="B41" s="297">
        <v>606.52613377668877</v>
      </c>
      <c r="C41" s="297">
        <v>646.08582204388154</v>
      </c>
      <c r="D41" s="297">
        <v>587.58696275134332</v>
      </c>
      <c r="E41" s="297">
        <v>793.40718743418631</v>
      </c>
      <c r="F41" s="297">
        <v>728.15796121049164</v>
      </c>
      <c r="G41" s="297">
        <v>643.11593417043684</v>
      </c>
      <c r="H41" s="297">
        <v>656.54510837821022</v>
      </c>
      <c r="I41" s="297">
        <v>700.05125821185345</v>
      </c>
      <c r="J41" s="297">
        <v>654.10329827304463</v>
      </c>
      <c r="K41" s="297">
        <v>552.88988548798227</v>
      </c>
      <c r="L41" s="297">
        <v>533.15851145871432</v>
      </c>
      <c r="M41" s="297">
        <v>566.89280367401</v>
      </c>
      <c r="N41" s="297">
        <v>514.72678138203389</v>
      </c>
      <c r="O41" s="297">
        <v>529.90958703652609</v>
      </c>
      <c r="P41" s="297">
        <v>484.61448657234712</v>
      </c>
      <c r="Q41" s="297">
        <v>556.16130401513033</v>
      </c>
      <c r="R41" s="297">
        <v>334.11309681242921</v>
      </c>
      <c r="S41" s="297">
        <v>303.12903305482172</v>
      </c>
      <c r="T41" s="297">
        <v>323.24836743384827</v>
      </c>
      <c r="U41" s="297">
        <v>281.20337904666968</v>
      </c>
      <c r="V41" s="297">
        <v>237.51566445719729</v>
      </c>
      <c r="W41" s="297">
        <v>253.49776919458</v>
      </c>
      <c r="DA41" s="122" t="s">
        <v>1019</v>
      </c>
    </row>
    <row r="42" spans="1:105" ht="12" customHeight="1" x14ac:dyDescent="0.25">
      <c r="A42" s="59" t="s">
        <v>162</v>
      </c>
      <c r="B42" s="297">
        <v>4192.8727921473092</v>
      </c>
      <c r="C42" s="297">
        <v>3983.8850852930418</v>
      </c>
      <c r="D42" s="297">
        <v>4190.4250747102196</v>
      </c>
      <c r="E42" s="297">
        <v>4419.377424092223</v>
      </c>
      <c r="F42" s="297">
        <v>4206.1887855368132</v>
      </c>
      <c r="G42" s="297">
        <v>4521.9052379193072</v>
      </c>
      <c r="H42" s="297">
        <v>4279.8422023453622</v>
      </c>
      <c r="I42" s="297">
        <v>4605.4910828700094</v>
      </c>
      <c r="J42" s="297">
        <v>4692.5530583055424</v>
      </c>
      <c r="K42" s="297">
        <v>4247.6464278282856</v>
      </c>
      <c r="L42" s="297">
        <v>4667.7975232955159</v>
      </c>
      <c r="M42" s="297">
        <v>5263.9884320018136</v>
      </c>
      <c r="N42" s="297">
        <v>5341.0646255995835</v>
      </c>
      <c r="O42" s="297">
        <v>5573.6832461405475</v>
      </c>
      <c r="P42" s="297">
        <v>5156.287043655414</v>
      </c>
      <c r="Q42" s="297">
        <v>5170.2923075541312</v>
      </c>
      <c r="R42" s="297">
        <v>5403.245645025354</v>
      </c>
      <c r="S42" s="297">
        <v>5715.9982144031792</v>
      </c>
      <c r="T42" s="297">
        <v>5444.6389882297317</v>
      </c>
      <c r="U42" s="297">
        <v>5470.2838228944493</v>
      </c>
      <c r="V42" s="297">
        <v>5398.5008857942294</v>
      </c>
      <c r="W42" s="297">
        <v>5781.5125610954183</v>
      </c>
      <c r="DA42" s="122" t="s">
        <v>1020</v>
      </c>
    </row>
    <row r="43" spans="1:105" ht="12" customHeight="1" x14ac:dyDescent="0.25">
      <c r="A43" s="60" t="s">
        <v>1021</v>
      </c>
      <c r="B43" s="264">
        <v>234.24131613158681</v>
      </c>
      <c r="C43" s="264">
        <v>239.71409664531691</v>
      </c>
      <c r="D43" s="264">
        <v>242.46144227211019</v>
      </c>
      <c r="E43" s="264">
        <v>235.40673166706449</v>
      </c>
      <c r="F43" s="264">
        <v>246.67085603209981</v>
      </c>
      <c r="G43" s="264">
        <v>261.05929615000957</v>
      </c>
      <c r="H43" s="264">
        <v>313.23647620912982</v>
      </c>
      <c r="I43" s="264">
        <v>269.61729729624051</v>
      </c>
      <c r="J43" s="264">
        <v>311.90462349812981</v>
      </c>
      <c r="K43" s="264">
        <v>249.58662043680431</v>
      </c>
      <c r="L43" s="264">
        <v>324.53204755180798</v>
      </c>
      <c r="M43" s="264">
        <v>228.93354380192579</v>
      </c>
      <c r="N43" s="264">
        <v>230.58680840542809</v>
      </c>
      <c r="O43" s="264">
        <v>220.82353257622509</v>
      </c>
      <c r="P43" s="264">
        <v>215.95037944378609</v>
      </c>
      <c r="Q43" s="264">
        <v>218.48081704886019</v>
      </c>
      <c r="R43" s="264">
        <v>240.54819912014159</v>
      </c>
      <c r="S43" s="264">
        <v>259.19451985094457</v>
      </c>
      <c r="T43" s="264">
        <v>245.9237431636746</v>
      </c>
      <c r="U43" s="264">
        <v>241.85556260995739</v>
      </c>
      <c r="V43" s="264">
        <v>213.44340180012301</v>
      </c>
      <c r="W43" s="264">
        <v>196.61475148162401</v>
      </c>
      <c r="DA43" s="72" t="s">
        <v>1022</v>
      </c>
    </row>
    <row r="44" spans="1:105" ht="12" customHeight="1" x14ac:dyDescent="0.25">
      <c r="A44" s="57" t="s">
        <v>1023</v>
      </c>
      <c r="B44" s="263">
        <f t="shared" ref="B44:W44" si="1">B45+B46+B57</f>
        <v>984.81165043867463</v>
      </c>
      <c r="C44" s="263">
        <f t="shared" si="1"/>
        <v>975.97111428842368</v>
      </c>
      <c r="D44" s="263">
        <f t="shared" si="1"/>
        <v>1014.5168909933541</v>
      </c>
      <c r="E44" s="263">
        <f t="shared" si="1"/>
        <v>1089.8614621407967</v>
      </c>
      <c r="F44" s="263">
        <f t="shared" si="1"/>
        <v>1039.1700293232068</v>
      </c>
      <c r="G44" s="263">
        <f t="shared" si="1"/>
        <v>1070.955353853788</v>
      </c>
      <c r="H44" s="263">
        <f t="shared" si="1"/>
        <v>1042.3865832401902</v>
      </c>
      <c r="I44" s="263">
        <f t="shared" si="1"/>
        <v>1089.1208839630694</v>
      </c>
      <c r="J44" s="263">
        <f t="shared" si="1"/>
        <v>1114.4619000438729</v>
      </c>
      <c r="K44" s="263">
        <f t="shared" si="1"/>
        <v>1007.0952572136439</v>
      </c>
      <c r="L44" s="263">
        <f t="shared" si="1"/>
        <v>1093.0695043667893</v>
      </c>
      <c r="M44" s="263">
        <f t="shared" si="1"/>
        <v>1189.89193488142</v>
      </c>
      <c r="N44" s="263">
        <f t="shared" si="1"/>
        <v>1199.1438177319455</v>
      </c>
      <c r="O44" s="263">
        <f t="shared" si="1"/>
        <v>1240.4008087867708</v>
      </c>
      <c r="P44" s="263">
        <f t="shared" si="1"/>
        <v>1169.4690117246091</v>
      </c>
      <c r="Q44" s="263">
        <f t="shared" si="1"/>
        <v>1180.5676097194184</v>
      </c>
      <c r="R44" s="263">
        <f t="shared" si="1"/>
        <v>1185.2400883364819</v>
      </c>
      <c r="S44" s="263">
        <f t="shared" si="1"/>
        <v>1233.122159340161</v>
      </c>
      <c r="T44" s="263">
        <f t="shared" si="1"/>
        <v>1167.6604496993077</v>
      </c>
      <c r="U44" s="263">
        <f t="shared" si="1"/>
        <v>1161.4897107205129</v>
      </c>
      <c r="V44" s="263">
        <f t="shared" si="1"/>
        <v>1130.5547219677699</v>
      </c>
      <c r="W44" s="263">
        <f t="shared" si="1"/>
        <v>1174.2771736515851</v>
      </c>
      <c r="DA44" s="70"/>
    </row>
    <row r="45" spans="1:105" ht="12" customHeight="1" x14ac:dyDescent="0.25">
      <c r="A45" s="60" t="s">
        <v>1024</v>
      </c>
      <c r="B45" s="264">
        <v>475.57145046919322</v>
      </c>
      <c r="C45" s="264">
        <v>458.65438749443871</v>
      </c>
      <c r="D45" s="264">
        <v>475.47248643904368</v>
      </c>
      <c r="E45" s="264">
        <v>511.48001918555889</v>
      </c>
      <c r="F45" s="264">
        <v>469.99510357720283</v>
      </c>
      <c r="G45" s="264">
        <v>497.6634705040758</v>
      </c>
      <c r="H45" s="264">
        <v>454.04564525612977</v>
      </c>
      <c r="I45" s="264">
        <v>494.41278831194722</v>
      </c>
      <c r="J45" s="264">
        <v>508.02570300540742</v>
      </c>
      <c r="K45" s="264">
        <v>469.67297919576549</v>
      </c>
      <c r="L45" s="264">
        <v>496.57806149221472</v>
      </c>
      <c r="M45" s="264">
        <v>592.02859068499595</v>
      </c>
      <c r="N45" s="264">
        <v>597.93252725824084</v>
      </c>
      <c r="O45" s="264">
        <v>626.70548922790601</v>
      </c>
      <c r="P45" s="264">
        <v>571.36974328849283</v>
      </c>
      <c r="Q45" s="264">
        <v>571.86927493308542</v>
      </c>
      <c r="R45" s="264">
        <v>573.38360683229143</v>
      </c>
      <c r="S45" s="264">
        <v>609.53569342592255</v>
      </c>
      <c r="T45" s="264">
        <v>572.81946566015927</v>
      </c>
      <c r="U45" s="264">
        <v>568.90932177504533</v>
      </c>
      <c r="V45" s="264">
        <v>562.8772339629877</v>
      </c>
      <c r="W45" s="264">
        <v>600.50950351002211</v>
      </c>
      <c r="DA45" s="72" t="s">
        <v>1025</v>
      </c>
    </row>
    <row r="46" spans="1:105" ht="12" customHeight="1" x14ac:dyDescent="0.25">
      <c r="A46" s="60" t="s">
        <v>1026</v>
      </c>
      <c r="B46" s="264">
        <v>325.99502267351681</v>
      </c>
      <c r="C46" s="264">
        <v>323.77994628954718</v>
      </c>
      <c r="D46" s="264">
        <v>342.61767120600081</v>
      </c>
      <c r="E46" s="264">
        <v>376.47540605414531</v>
      </c>
      <c r="F46" s="264">
        <v>356.36496857793207</v>
      </c>
      <c r="G46" s="264">
        <v>361.04469721825137</v>
      </c>
      <c r="H46" s="264">
        <v>352.62161957083129</v>
      </c>
      <c r="I46" s="264">
        <v>375.15514612211967</v>
      </c>
      <c r="J46" s="264">
        <v>374.44324282140337</v>
      </c>
      <c r="K46" s="264">
        <v>352.54774247372831</v>
      </c>
      <c r="L46" s="264">
        <v>375.37026237639549</v>
      </c>
      <c r="M46" s="264">
        <v>408.58482225943919</v>
      </c>
      <c r="N46" s="264">
        <v>416.4770146483495</v>
      </c>
      <c r="O46" s="264">
        <v>425.01310614658553</v>
      </c>
      <c r="P46" s="264">
        <v>404.43761930648532</v>
      </c>
      <c r="Q46" s="264">
        <v>403.74533064016208</v>
      </c>
      <c r="R46" s="264">
        <v>408.86110310107722</v>
      </c>
      <c r="S46" s="264">
        <v>417.18504418596842</v>
      </c>
      <c r="T46" s="264">
        <v>398.73101409584262</v>
      </c>
      <c r="U46" s="264">
        <v>395.75242635496141</v>
      </c>
      <c r="V46" s="264">
        <v>384.87560251504078</v>
      </c>
      <c r="W46" s="264">
        <v>398.15827228289493</v>
      </c>
      <c r="DA46" s="72" t="s">
        <v>1027</v>
      </c>
    </row>
    <row r="47" spans="1:105" ht="12" customHeight="1" x14ac:dyDescent="0.25">
      <c r="A47" s="64" t="s">
        <v>30</v>
      </c>
      <c r="B47" s="231">
        <v>23.688790798019191</v>
      </c>
      <c r="C47" s="231">
        <v>24.924466390270279</v>
      </c>
      <c r="D47" s="231">
        <v>26.749089883629871</v>
      </c>
      <c r="E47" s="231">
        <v>24.813735525265962</v>
      </c>
      <c r="F47" s="231">
        <v>25.225403988864521</v>
      </c>
      <c r="G47" s="231">
        <v>22.570562741055941</v>
      </c>
      <c r="H47" s="231">
        <v>21.324599352852459</v>
      </c>
      <c r="I47" s="231">
        <v>17.756792715564071</v>
      </c>
      <c r="J47" s="231">
        <v>23.43801930868938</v>
      </c>
      <c r="K47" s="231">
        <v>21.294056530396841</v>
      </c>
      <c r="L47" s="231">
        <v>19.251651171333229</v>
      </c>
      <c r="M47" s="231">
        <v>20.626653236830169</v>
      </c>
      <c r="N47" s="231">
        <v>23.185811996539421</v>
      </c>
      <c r="O47" s="231">
        <v>25.406696407679171</v>
      </c>
      <c r="P47" s="231">
        <v>24.994790099913331</v>
      </c>
      <c r="Q47" s="231">
        <v>26.30463989511858</v>
      </c>
      <c r="R47" s="231">
        <v>24.087835224974409</v>
      </c>
      <c r="S47" s="231">
        <v>27.188941663493289</v>
      </c>
      <c r="T47" s="231">
        <v>19.79673555594615</v>
      </c>
      <c r="U47" s="231">
        <v>17.475804366922421</v>
      </c>
      <c r="V47" s="231">
        <v>16.680063811877059</v>
      </c>
      <c r="W47" s="231">
        <v>14.18127600971888</v>
      </c>
      <c r="DA47" s="73" t="s">
        <v>1028</v>
      </c>
    </row>
    <row r="48" spans="1:105" ht="12" customHeight="1" x14ac:dyDescent="0.25">
      <c r="A48" s="64" t="s">
        <v>32</v>
      </c>
      <c r="B48" s="231">
        <v>51.300242803850168</v>
      </c>
      <c r="C48" s="231">
        <v>55.228287812723693</v>
      </c>
      <c r="D48" s="231">
        <v>61.957941469410287</v>
      </c>
      <c r="E48" s="231">
        <v>73.169165873305246</v>
      </c>
      <c r="F48" s="231">
        <v>66.993718575888408</v>
      </c>
      <c r="G48" s="231">
        <v>62.352897282963752</v>
      </c>
      <c r="H48" s="231">
        <v>71.064794154267403</v>
      </c>
      <c r="I48" s="231">
        <v>80.204277112644277</v>
      </c>
      <c r="J48" s="231">
        <v>72.273508909244654</v>
      </c>
      <c r="K48" s="231">
        <v>70.92797178021047</v>
      </c>
      <c r="L48" s="231">
        <v>75.990291496354246</v>
      </c>
      <c r="M48" s="231">
        <v>67.66412545749472</v>
      </c>
      <c r="N48" s="231">
        <v>74.585605218278971</v>
      </c>
      <c r="O48" s="231">
        <v>68.843351234791768</v>
      </c>
      <c r="P48" s="231">
        <v>68.497058629748793</v>
      </c>
      <c r="Q48" s="231">
        <v>70.410707255191255</v>
      </c>
      <c r="R48" s="231">
        <v>76.84385883321508</v>
      </c>
      <c r="S48" s="231">
        <v>76.041622923334046</v>
      </c>
      <c r="T48" s="231">
        <v>75.507605669316135</v>
      </c>
      <c r="U48" s="231">
        <v>74.064981881553848</v>
      </c>
      <c r="V48" s="231">
        <v>77.733882203277915</v>
      </c>
      <c r="W48" s="231">
        <v>75.682344322386939</v>
      </c>
      <c r="DA48" s="73" t="s">
        <v>1029</v>
      </c>
    </row>
    <row r="49" spans="1:105" ht="12" customHeight="1" x14ac:dyDescent="0.25">
      <c r="A49" s="64" t="s">
        <v>33</v>
      </c>
      <c r="B49" s="231">
        <v>4.8453115128972657</v>
      </c>
      <c r="C49" s="231">
        <v>5.7939392185353329</v>
      </c>
      <c r="D49" s="231">
        <v>5.4129376482222096</v>
      </c>
      <c r="E49" s="231">
        <v>4.0603809235147246</v>
      </c>
      <c r="F49" s="231">
        <v>3.6901458034581531</v>
      </c>
      <c r="G49" s="231">
        <v>4.5782158883905471</v>
      </c>
      <c r="H49" s="231">
        <v>4.0359275057384822</v>
      </c>
      <c r="I49" s="231">
        <v>4.0614522699861633</v>
      </c>
      <c r="J49" s="231">
        <v>4.5429449989402482</v>
      </c>
      <c r="K49" s="231">
        <v>5.2551409849582296</v>
      </c>
      <c r="L49" s="231">
        <v>4.599475553950187</v>
      </c>
      <c r="M49" s="231">
        <v>5.5368124085384851</v>
      </c>
      <c r="N49" s="231">
        <v>5.1694636393534337</v>
      </c>
      <c r="O49" s="231">
        <v>4.3686514187305194</v>
      </c>
      <c r="P49" s="231">
        <v>4.9436958864966769</v>
      </c>
      <c r="Q49" s="231">
        <v>4.1956298984112133</v>
      </c>
      <c r="R49" s="231">
        <v>3.8523337919247091</v>
      </c>
      <c r="S49" s="231">
        <v>3.883581750811937</v>
      </c>
      <c r="T49" s="231">
        <v>4.5549188260965447</v>
      </c>
      <c r="U49" s="231">
        <v>5.0148932716610934</v>
      </c>
      <c r="V49" s="231">
        <v>4.5106246061280046</v>
      </c>
      <c r="W49" s="231">
        <v>4.594965557903576</v>
      </c>
      <c r="DA49" s="73" t="s">
        <v>1030</v>
      </c>
    </row>
    <row r="50" spans="1:105" ht="12" customHeight="1" x14ac:dyDescent="0.25">
      <c r="A50" s="64" t="s">
        <v>160</v>
      </c>
      <c r="B50" s="231">
        <v>1.7687804170227579</v>
      </c>
      <c r="C50" s="231">
        <v>2.3276946118226269</v>
      </c>
      <c r="D50" s="231">
        <v>2.4465106926777889</v>
      </c>
      <c r="E50" s="231">
        <v>3.1693088068697151</v>
      </c>
      <c r="F50" s="231">
        <v>3.4634964715203109</v>
      </c>
      <c r="G50" s="231">
        <v>3.352449704304918</v>
      </c>
      <c r="H50" s="231">
        <v>2.4741750995923639</v>
      </c>
      <c r="I50" s="231">
        <v>2.7563069134659428</v>
      </c>
      <c r="J50" s="231">
        <v>3.2536130383027468</v>
      </c>
      <c r="K50" s="231">
        <v>2.3168262609237971</v>
      </c>
      <c r="L50" s="231">
        <v>2.6746245103762432</v>
      </c>
      <c r="M50" s="231">
        <v>4.3286968527557423</v>
      </c>
      <c r="N50" s="231">
        <v>3.544528453933744</v>
      </c>
      <c r="O50" s="231">
        <v>2.705430434040184</v>
      </c>
      <c r="P50" s="231">
        <v>2.4405063650718142</v>
      </c>
      <c r="Q50" s="231">
        <v>2.2201166005678532</v>
      </c>
      <c r="R50" s="231">
        <v>2.1134711150376182</v>
      </c>
      <c r="S50" s="231">
        <v>2.0545252441170621</v>
      </c>
      <c r="T50" s="231">
        <v>2.320666589300405</v>
      </c>
      <c r="U50" s="231">
        <v>2.1010955345530982</v>
      </c>
      <c r="V50" s="231">
        <v>2.2515117310781569</v>
      </c>
      <c r="W50" s="231">
        <v>2.3654976437131201</v>
      </c>
      <c r="DA50" s="73" t="s">
        <v>1031</v>
      </c>
    </row>
    <row r="51" spans="1:105" ht="12" customHeight="1" x14ac:dyDescent="0.25">
      <c r="A51" s="64" t="s">
        <v>70</v>
      </c>
      <c r="B51" s="231">
        <v>19.912655618845239</v>
      </c>
      <c r="C51" s="231">
        <v>22.719785466642829</v>
      </c>
      <c r="D51" s="231">
        <v>20.841065648823012</v>
      </c>
      <c r="E51" s="231">
        <v>25.69696444486036</v>
      </c>
      <c r="F51" s="231">
        <v>23.698026190480551</v>
      </c>
      <c r="G51" s="231">
        <v>20.961146368303218</v>
      </c>
      <c r="H51" s="231">
        <v>19.80329975042315</v>
      </c>
      <c r="I51" s="231">
        <v>20.439286244780789</v>
      </c>
      <c r="J51" s="231">
        <v>19.390714770810959</v>
      </c>
      <c r="K51" s="231">
        <v>15.993459758852699</v>
      </c>
      <c r="L51" s="231">
        <v>15.97760985305487</v>
      </c>
      <c r="M51" s="231">
        <v>15.658439060438999</v>
      </c>
      <c r="N51" s="231">
        <v>14.072539924218059</v>
      </c>
      <c r="O51" s="231">
        <v>14.4548104770157</v>
      </c>
      <c r="P51" s="231">
        <v>13.35075705098863</v>
      </c>
      <c r="Q51" s="231">
        <v>15.27138432808572</v>
      </c>
      <c r="R51" s="231">
        <v>8.4115003794364398</v>
      </c>
      <c r="S51" s="231">
        <v>8.1108729068254863</v>
      </c>
      <c r="T51" s="231">
        <v>8.20597823148168</v>
      </c>
      <c r="U51" s="231">
        <v>7.0112322235222493</v>
      </c>
      <c r="V51" s="231">
        <v>6.0408129068084007</v>
      </c>
      <c r="W51" s="231">
        <v>6.5671446115815426</v>
      </c>
      <c r="DA51" s="73" t="s">
        <v>1032</v>
      </c>
    </row>
    <row r="52" spans="1:105" ht="12" customHeight="1" x14ac:dyDescent="0.25">
      <c r="A52" s="64" t="s">
        <v>34</v>
      </c>
      <c r="B52" s="231">
        <v>9.847159677634389</v>
      </c>
      <c r="C52" s="231">
        <v>5.1944298166008016</v>
      </c>
      <c r="D52" s="231">
        <v>7.3628088093645898</v>
      </c>
      <c r="E52" s="231">
        <v>8.6846388828011332</v>
      </c>
      <c r="F52" s="231">
        <v>7.4146135377362032</v>
      </c>
      <c r="G52" s="231">
        <v>7.4467414470107727</v>
      </c>
      <c r="H52" s="231">
        <v>6.4120916423282326</v>
      </c>
      <c r="I52" s="231">
        <v>7.4607323074585334</v>
      </c>
      <c r="J52" s="231">
        <v>5.2751015158903787</v>
      </c>
      <c r="K52" s="231">
        <v>20.737014569162941</v>
      </c>
      <c r="L52" s="231">
        <v>24.41025063983394</v>
      </c>
      <c r="M52" s="231">
        <v>24.94438375003401</v>
      </c>
      <c r="N52" s="231">
        <v>29.116989066320048</v>
      </c>
      <c r="O52" s="231">
        <v>30.31992795482622</v>
      </c>
      <c r="P52" s="231">
        <v>31.597948982823901</v>
      </c>
      <c r="Q52" s="231">
        <v>29.38742048893327</v>
      </c>
      <c r="R52" s="231">
        <v>34.297966051677257</v>
      </c>
      <c r="S52" s="231">
        <v>29.533124248335209</v>
      </c>
      <c r="T52" s="231">
        <v>30.01978425940489</v>
      </c>
      <c r="U52" s="231">
        <v>26.719371139375141</v>
      </c>
      <c r="V52" s="231">
        <v>27.87045847307596</v>
      </c>
      <c r="W52" s="231">
        <v>29.737212709531619</v>
      </c>
      <c r="DA52" s="73" t="s">
        <v>1033</v>
      </c>
    </row>
    <row r="53" spans="1:105" ht="12" customHeight="1" x14ac:dyDescent="0.25">
      <c r="A53" s="64" t="s">
        <v>162</v>
      </c>
      <c r="B53" s="231">
        <v>124.3793850990298</v>
      </c>
      <c r="C53" s="231">
        <v>120.56965652088159</v>
      </c>
      <c r="D53" s="231">
        <v>125.57635960277619</v>
      </c>
      <c r="E53" s="231">
        <v>123.6563976100219</v>
      </c>
      <c r="F53" s="231">
        <v>110.46965304451069</v>
      </c>
      <c r="G53" s="231">
        <v>119.9747301965488</v>
      </c>
      <c r="H53" s="231">
        <v>105.9320841442362</v>
      </c>
      <c r="I53" s="231">
        <v>114.62849133675741</v>
      </c>
      <c r="J53" s="231">
        <v>119.4028028940736</v>
      </c>
      <c r="K53" s="231">
        <v>96.063087188538532</v>
      </c>
      <c r="L53" s="231">
        <v>105.1183226571538</v>
      </c>
      <c r="M53" s="231">
        <v>124.8165568537209</v>
      </c>
      <c r="N53" s="231">
        <v>125.41766714088079</v>
      </c>
      <c r="O53" s="231">
        <v>129.8558693734422</v>
      </c>
      <c r="P53" s="231">
        <v>120.3636504525506</v>
      </c>
      <c r="Q53" s="231">
        <v>118.1096403353713</v>
      </c>
      <c r="R53" s="231">
        <v>117.6300672999065</v>
      </c>
      <c r="S53" s="231">
        <v>131.2228044160492</v>
      </c>
      <c r="T53" s="231">
        <v>122.1262662437838</v>
      </c>
      <c r="U53" s="231">
        <v>122.23677634992509</v>
      </c>
      <c r="V53" s="231">
        <v>121.7719835093918</v>
      </c>
      <c r="W53" s="231">
        <v>133.59055401952409</v>
      </c>
      <c r="DA53" s="73" t="s">
        <v>1034</v>
      </c>
    </row>
    <row r="54" spans="1:105" ht="12" customHeight="1" x14ac:dyDescent="0.25">
      <c r="A54" s="64" t="s">
        <v>36</v>
      </c>
      <c r="B54" s="231">
        <v>1.533963901742613</v>
      </c>
      <c r="C54" s="231">
        <v>1.40043110907266</v>
      </c>
      <c r="D54" s="231">
        <v>1.436539257605655</v>
      </c>
      <c r="E54" s="231">
        <v>0.380919475224066</v>
      </c>
      <c r="F54" s="231">
        <v>0.26536407160873132</v>
      </c>
      <c r="G54" s="231">
        <v>0.27503805263535908</v>
      </c>
      <c r="H54" s="231">
        <v>0.23891000385481889</v>
      </c>
      <c r="I54" s="231">
        <v>0.47817907509075502</v>
      </c>
      <c r="J54" s="231">
        <v>0.32206009324026741</v>
      </c>
      <c r="K54" s="231">
        <v>0.14062087041427421</v>
      </c>
      <c r="L54" s="231">
        <v>2.126242450040619</v>
      </c>
      <c r="M54" s="231">
        <v>3.3762509128516029</v>
      </c>
      <c r="N54" s="231">
        <v>2.173262192872023</v>
      </c>
      <c r="O54" s="231">
        <v>2.2859882840422809</v>
      </c>
      <c r="P54" s="231">
        <v>1.8778783007361499</v>
      </c>
      <c r="Q54" s="231">
        <v>1.7715955743758649</v>
      </c>
      <c r="R54" s="231">
        <v>1.47743617855709</v>
      </c>
      <c r="S54" s="231">
        <v>1.249303331610941</v>
      </c>
      <c r="T54" s="231">
        <v>1.580368713002847</v>
      </c>
      <c r="U54" s="231">
        <v>1.2991805572420629</v>
      </c>
      <c r="V54" s="231">
        <v>1.090636697608516</v>
      </c>
      <c r="W54" s="231">
        <v>1.3386948174542901</v>
      </c>
      <c r="DA54" s="73" t="s">
        <v>1035</v>
      </c>
    </row>
    <row r="55" spans="1:105" ht="12" customHeight="1" x14ac:dyDescent="0.25">
      <c r="A55" s="64" t="s">
        <v>73</v>
      </c>
      <c r="B55" s="231">
        <v>3.1649354263345071</v>
      </c>
      <c r="C55" s="231">
        <v>3.7813949183002151</v>
      </c>
      <c r="D55" s="231">
        <v>4.348692720119228</v>
      </c>
      <c r="E55" s="231">
        <v>5.2969175615612976</v>
      </c>
      <c r="F55" s="231">
        <v>5.9355864727533234</v>
      </c>
      <c r="G55" s="231">
        <v>5.1485433013635733</v>
      </c>
      <c r="H55" s="231">
        <v>4.4434673599576531</v>
      </c>
      <c r="I55" s="231">
        <v>6.4864969932973997</v>
      </c>
      <c r="J55" s="231">
        <v>6.3887996690495328</v>
      </c>
      <c r="K55" s="231">
        <v>5.199228832492909</v>
      </c>
      <c r="L55" s="231">
        <v>8.9109481012596028</v>
      </c>
      <c r="M55" s="231">
        <v>9.0930904572935098</v>
      </c>
      <c r="N55" s="231">
        <v>8.6015720827262854</v>
      </c>
      <c r="O55" s="231">
        <v>9.249318541035727</v>
      </c>
      <c r="P55" s="231">
        <v>8.9221412441331385</v>
      </c>
      <c r="Q55" s="231">
        <v>10.75078731970693</v>
      </c>
      <c r="R55" s="231">
        <v>13.6709320586811</v>
      </c>
      <c r="S55" s="231">
        <v>12.326889508205181</v>
      </c>
      <c r="T55" s="231">
        <v>10.62001253399608</v>
      </c>
      <c r="U55" s="231">
        <v>10.69350014521255</v>
      </c>
      <c r="V55" s="231">
        <v>10.78251340326436</v>
      </c>
      <c r="W55" s="231">
        <v>11.331662932616281</v>
      </c>
      <c r="DA55" s="73" t="s">
        <v>1036</v>
      </c>
    </row>
    <row r="56" spans="1:105" ht="12" customHeight="1" x14ac:dyDescent="0.25">
      <c r="A56" s="64" t="s">
        <v>79</v>
      </c>
      <c r="B56" s="231">
        <v>85.553797418140903</v>
      </c>
      <c r="C56" s="231">
        <v>81.839860424697221</v>
      </c>
      <c r="D56" s="231">
        <v>86.485725473372042</v>
      </c>
      <c r="E56" s="231">
        <v>107.5469769507209</v>
      </c>
      <c r="F56" s="231">
        <v>109.2089604211112</v>
      </c>
      <c r="G56" s="231">
        <v>114.3843722356745</v>
      </c>
      <c r="H56" s="231">
        <v>116.8922705575805</v>
      </c>
      <c r="I56" s="231">
        <v>120.8831311530743</v>
      </c>
      <c r="J56" s="231">
        <v>120.15567762316159</v>
      </c>
      <c r="K56" s="231">
        <v>114.62033569777761</v>
      </c>
      <c r="L56" s="231">
        <v>116.3108459430387</v>
      </c>
      <c r="M56" s="231">
        <v>132.5398132694811</v>
      </c>
      <c r="N56" s="231">
        <v>130.60957493322661</v>
      </c>
      <c r="O56" s="231">
        <v>137.52306202098171</v>
      </c>
      <c r="P56" s="231">
        <v>127.4491922940222</v>
      </c>
      <c r="Q56" s="231">
        <v>125.3234089444002</v>
      </c>
      <c r="R56" s="231">
        <v>126.4757021676669</v>
      </c>
      <c r="S56" s="231">
        <v>125.5733781931861</v>
      </c>
      <c r="T56" s="231">
        <v>123.99867747351399</v>
      </c>
      <c r="U56" s="231">
        <v>129.1355908849938</v>
      </c>
      <c r="V56" s="231">
        <v>116.1431151725306</v>
      </c>
      <c r="W56" s="231">
        <v>118.7689196584645</v>
      </c>
      <c r="DA56" s="73" t="s">
        <v>1037</v>
      </c>
    </row>
    <row r="57" spans="1:105" ht="12" customHeight="1" x14ac:dyDescent="0.25">
      <c r="A57" s="60" t="s">
        <v>1038</v>
      </c>
      <c r="B57" s="264">
        <v>183.2451772959646</v>
      </c>
      <c r="C57" s="264">
        <v>193.53678050443779</v>
      </c>
      <c r="D57" s="264">
        <v>196.42673334830971</v>
      </c>
      <c r="E57" s="264">
        <v>201.90603690109251</v>
      </c>
      <c r="F57" s="264">
        <v>212.8099571680718</v>
      </c>
      <c r="G57" s="264">
        <v>212.24718613146081</v>
      </c>
      <c r="H57" s="264">
        <v>235.71931841322919</v>
      </c>
      <c r="I57" s="264">
        <v>219.55294952900249</v>
      </c>
      <c r="J57" s="264">
        <v>231.99295421706199</v>
      </c>
      <c r="K57" s="264">
        <v>184.87453554415009</v>
      </c>
      <c r="L57" s="264">
        <v>221.121180498179</v>
      </c>
      <c r="M57" s="264">
        <v>189.2785219369849</v>
      </c>
      <c r="N57" s="264">
        <v>184.7342758253553</v>
      </c>
      <c r="O57" s="264">
        <v>188.68221341227931</v>
      </c>
      <c r="P57" s="264">
        <v>193.66164912963109</v>
      </c>
      <c r="Q57" s="264">
        <v>204.953004146171</v>
      </c>
      <c r="R57" s="264">
        <v>202.99537840311319</v>
      </c>
      <c r="S57" s="264">
        <v>206.40142172827029</v>
      </c>
      <c r="T57" s="264">
        <v>196.10996994330571</v>
      </c>
      <c r="U57" s="264">
        <v>196.82796259050619</v>
      </c>
      <c r="V57" s="264">
        <v>182.80188548974141</v>
      </c>
      <c r="W57" s="264">
        <v>175.60939785866819</v>
      </c>
      <c r="DA57" s="72" t="s">
        <v>1039</v>
      </c>
    </row>
    <row r="58" spans="1:105" ht="12" customHeight="1" x14ac:dyDescent="0.25">
      <c r="A58" s="132" t="s">
        <v>1040</v>
      </c>
      <c r="B58" s="318">
        <v>2684.7477603179541</v>
      </c>
      <c r="C58" s="318">
        <v>2703.304666947251</v>
      </c>
      <c r="D58" s="318">
        <v>2718.2714877480612</v>
      </c>
      <c r="E58" s="318">
        <v>2770.252665728025</v>
      </c>
      <c r="F58" s="318">
        <v>2749.4276046881769</v>
      </c>
      <c r="G58" s="318">
        <v>2732.6303249587449</v>
      </c>
      <c r="H58" s="318">
        <v>2699.5204662788369</v>
      </c>
      <c r="I58" s="318">
        <v>2752.5480293888768</v>
      </c>
      <c r="J58" s="318">
        <v>2680.3319544984711</v>
      </c>
      <c r="K58" s="318">
        <v>2405.9016145207179</v>
      </c>
      <c r="L58" s="318">
        <v>2627.646418154457</v>
      </c>
      <c r="M58" s="318">
        <v>2607.0693051011758</v>
      </c>
      <c r="N58" s="318">
        <v>2566.391601542643</v>
      </c>
      <c r="O58" s="318">
        <v>2538.5764646053681</v>
      </c>
      <c r="P58" s="318">
        <v>2541.0775132485242</v>
      </c>
      <c r="Q58" s="318">
        <v>2547.3606315419988</v>
      </c>
      <c r="R58" s="318">
        <v>2532.7327808946302</v>
      </c>
      <c r="S58" s="318">
        <v>2637.479666912127</v>
      </c>
      <c r="T58" s="318">
        <v>2578.715867414081</v>
      </c>
      <c r="U58" s="318">
        <v>2567.9583043346929</v>
      </c>
      <c r="V58" s="318">
        <v>2507.447949141188</v>
      </c>
      <c r="W58" s="318">
        <v>2607.649645655541</v>
      </c>
      <c r="DA58" s="139" t="s">
        <v>1041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DA59" s="94"/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v>17694.74822220653</v>
      </c>
      <c r="C61" s="225">
        <v>17375.0078408425</v>
      </c>
      <c r="D61" s="225">
        <v>16371.50778155558</v>
      </c>
      <c r="E61" s="225">
        <v>17459.757004043789</v>
      </c>
      <c r="F61" s="225">
        <v>16528.289139844459</v>
      </c>
      <c r="G61" s="225">
        <v>16537.04319757218</v>
      </c>
      <c r="H61" s="225">
        <v>15456.133551197299</v>
      </c>
      <c r="I61" s="225">
        <v>16463.29566178051</v>
      </c>
      <c r="J61" s="225">
        <v>14979.294264754401</v>
      </c>
      <c r="K61" s="225">
        <v>13403.30829750175</v>
      </c>
      <c r="L61" s="225">
        <v>13133.086396578579</v>
      </c>
      <c r="M61" s="225">
        <v>14655.15532238211</v>
      </c>
      <c r="N61" s="225">
        <v>14801.767569230949</v>
      </c>
      <c r="O61" s="225">
        <v>13746.61802685246</v>
      </c>
      <c r="P61" s="225">
        <v>13124.867770675161</v>
      </c>
      <c r="Q61" s="225">
        <v>11723.073608064111</v>
      </c>
      <c r="R61" s="225">
        <v>12110.514225957781</v>
      </c>
      <c r="S61" s="225">
        <v>11541.316979983279</v>
      </c>
      <c r="T61" s="225">
        <v>12781.55182490183</v>
      </c>
      <c r="U61" s="225">
        <v>12231.14653864765</v>
      </c>
      <c r="V61" s="225">
        <v>13089.52418502736</v>
      </c>
      <c r="W61" s="225">
        <v>13297.353804132579</v>
      </c>
      <c r="DA61" s="89" t="s">
        <v>1042</v>
      </c>
    </row>
    <row r="62" spans="1:105" ht="12" customHeight="1" x14ac:dyDescent="0.25">
      <c r="A62" s="55" t="s">
        <v>92</v>
      </c>
      <c r="B62" s="261">
        <v>141.79585705084961</v>
      </c>
      <c r="C62" s="261">
        <v>136.34024210066599</v>
      </c>
      <c r="D62" s="261">
        <v>129.03246730303221</v>
      </c>
      <c r="E62" s="261">
        <v>129.43315209916369</v>
      </c>
      <c r="F62" s="261">
        <v>128.64629032137529</v>
      </c>
      <c r="G62" s="261">
        <v>130.11540267770769</v>
      </c>
      <c r="H62" s="261">
        <v>122.8232986022057</v>
      </c>
      <c r="I62" s="261">
        <v>124.0051926922084</v>
      </c>
      <c r="J62" s="261">
        <v>116.1034041755219</v>
      </c>
      <c r="K62" s="261">
        <v>105.80875180068</v>
      </c>
      <c r="L62" s="261">
        <v>103.43887283000051</v>
      </c>
      <c r="M62" s="261">
        <v>100.9558337932401</v>
      </c>
      <c r="N62" s="261">
        <v>101.7056175752647</v>
      </c>
      <c r="O62" s="261">
        <v>95.312193198188695</v>
      </c>
      <c r="P62" s="261">
        <v>93.04854541766143</v>
      </c>
      <c r="Q62" s="261">
        <v>86.433792689611934</v>
      </c>
      <c r="R62" s="261">
        <v>87.73341739736918</v>
      </c>
      <c r="S62" s="261">
        <v>83.691426319614166</v>
      </c>
      <c r="T62" s="261">
        <v>92.467223742149898</v>
      </c>
      <c r="U62" s="261">
        <v>87.834544958529833</v>
      </c>
      <c r="V62" s="261">
        <v>92.958031929619281</v>
      </c>
      <c r="W62" s="261">
        <v>93.893563535801576</v>
      </c>
      <c r="DA62" s="67" t="s">
        <v>1043</v>
      </c>
    </row>
    <row r="63" spans="1:105" ht="12" customHeight="1" x14ac:dyDescent="0.25">
      <c r="A63" s="202" t="s">
        <v>93</v>
      </c>
      <c r="B63" s="226">
        <v>1125.301953519154</v>
      </c>
      <c r="C63" s="226">
        <v>1082.005807293328</v>
      </c>
      <c r="D63" s="226">
        <v>1024.010789479046</v>
      </c>
      <c r="E63" s="226">
        <v>1027.1906523693319</v>
      </c>
      <c r="F63" s="226">
        <v>1020.94606163085</v>
      </c>
      <c r="G63" s="226">
        <v>1032.605041229436</v>
      </c>
      <c r="H63" s="226">
        <v>974.73438737468587</v>
      </c>
      <c r="I63" s="226">
        <v>984.11398249117644</v>
      </c>
      <c r="J63" s="226">
        <v>921.40482977641341</v>
      </c>
      <c r="K63" s="226">
        <v>839.70574018978436</v>
      </c>
      <c r="L63" s="226">
        <v>820.89821301109339</v>
      </c>
      <c r="M63" s="226">
        <v>801.19263954198414</v>
      </c>
      <c r="N63" s="226">
        <v>807.14297668284109</v>
      </c>
      <c r="O63" s="226">
        <v>756.40430849579673</v>
      </c>
      <c r="P63" s="226">
        <v>738.43983955794113</v>
      </c>
      <c r="Q63" s="226">
        <v>685.94469391873588</v>
      </c>
      <c r="R63" s="226">
        <v>696.25860754709061</v>
      </c>
      <c r="S63" s="226">
        <v>664.18108038581704</v>
      </c>
      <c r="T63" s="226">
        <v>733.82642961295528</v>
      </c>
      <c r="U63" s="226">
        <v>697.06116302716998</v>
      </c>
      <c r="V63" s="226">
        <v>737.72151811306856</v>
      </c>
      <c r="W63" s="226">
        <v>745.14596312797721</v>
      </c>
      <c r="DA63" s="174" t="s">
        <v>1044</v>
      </c>
    </row>
    <row r="64" spans="1:105" ht="12" customHeight="1" x14ac:dyDescent="0.25">
      <c r="A64" s="202" t="s">
        <v>94</v>
      </c>
      <c r="B64" s="226">
        <v>1259.6428118145261</v>
      </c>
      <c r="C64" s="226">
        <v>1211.177882732979</v>
      </c>
      <c r="D64" s="226">
        <v>1146.259300584999</v>
      </c>
      <c r="E64" s="226">
        <v>1149.818782037758</v>
      </c>
      <c r="F64" s="226">
        <v>1142.828699232113</v>
      </c>
      <c r="G64" s="226">
        <v>1155.87955175976</v>
      </c>
      <c r="H64" s="226">
        <v>1091.1001803962131</v>
      </c>
      <c r="I64" s="226">
        <v>1101.5995308410149</v>
      </c>
      <c r="J64" s="226">
        <v>1031.404030686499</v>
      </c>
      <c r="K64" s="226">
        <v>939.95153599584899</v>
      </c>
      <c r="L64" s="226">
        <v>918.89872759668435</v>
      </c>
      <c r="M64" s="226">
        <v>896.84066229659254</v>
      </c>
      <c r="N64" s="226">
        <v>903.50136290580542</v>
      </c>
      <c r="O64" s="226">
        <v>846.70540830626055</v>
      </c>
      <c r="P64" s="226">
        <v>826.59630417214964</v>
      </c>
      <c r="Q64" s="226">
        <v>767.83418023484671</v>
      </c>
      <c r="R64" s="226">
        <v>779.37939005431224</v>
      </c>
      <c r="S64" s="226">
        <v>743.47238182143633</v>
      </c>
      <c r="T64" s="226">
        <v>821.43213587315972</v>
      </c>
      <c r="U64" s="226">
        <v>780.27775625584843</v>
      </c>
      <c r="V64" s="226">
        <v>825.79222803793868</v>
      </c>
      <c r="W64" s="226">
        <v>834.10301854665033</v>
      </c>
      <c r="DA64" s="174" t="s">
        <v>1045</v>
      </c>
    </row>
    <row r="65" spans="1:105" ht="12" customHeight="1" x14ac:dyDescent="0.25">
      <c r="A65" s="202" t="s">
        <v>95</v>
      </c>
      <c r="B65" s="226">
        <v>2027.917959518584</v>
      </c>
      <c r="C65" s="226">
        <v>1949.8935392865601</v>
      </c>
      <c r="D65" s="226">
        <v>1845.380134843972</v>
      </c>
      <c r="E65" s="226">
        <v>1851.1105977156039</v>
      </c>
      <c r="F65" s="226">
        <v>1839.857157988775</v>
      </c>
      <c r="G65" s="226">
        <v>1860.86792229403</v>
      </c>
      <c r="H65" s="226">
        <v>1756.5786353927481</v>
      </c>
      <c r="I65" s="226">
        <v>1773.4816980154151</v>
      </c>
      <c r="J65" s="226">
        <v>1660.4729036924639</v>
      </c>
      <c r="K65" s="226">
        <v>1513.242153287282</v>
      </c>
      <c r="L65" s="226">
        <v>1479.348919546306</v>
      </c>
      <c r="M65" s="226">
        <v>1443.8373075601639</v>
      </c>
      <c r="N65" s="226">
        <v>1454.560469921518</v>
      </c>
      <c r="O65" s="226">
        <v>1363.123806067179</v>
      </c>
      <c r="P65" s="226">
        <v>1330.749856054596</v>
      </c>
      <c r="Q65" s="226">
        <v>1236.147826531437</v>
      </c>
      <c r="R65" s="226">
        <v>1254.734633934067</v>
      </c>
      <c r="S65" s="226">
        <v>1196.9273998633721</v>
      </c>
      <c r="T65" s="226">
        <v>1322.435983628799</v>
      </c>
      <c r="U65" s="226">
        <v>1256.180927230256</v>
      </c>
      <c r="V65" s="226">
        <v>1329.455361759791</v>
      </c>
      <c r="W65" s="226">
        <v>1342.8350287354911</v>
      </c>
      <c r="DA65" s="174" t="s">
        <v>1046</v>
      </c>
    </row>
    <row r="66" spans="1:105" ht="12" customHeight="1" x14ac:dyDescent="0.25">
      <c r="A66" s="56" t="s">
        <v>96</v>
      </c>
      <c r="B66" s="262">
        <v>518.4241586403956</v>
      </c>
      <c r="C66" s="262">
        <v>515.06451451461442</v>
      </c>
      <c r="D66" s="262">
        <v>483.84870582223351</v>
      </c>
      <c r="E66" s="262">
        <v>513.06582875283652</v>
      </c>
      <c r="F66" s="262">
        <v>479.57203740569571</v>
      </c>
      <c r="G66" s="262">
        <v>482.69301995600659</v>
      </c>
      <c r="H66" s="262">
        <v>444.38631347401929</v>
      </c>
      <c r="I66" s="262">
        <v>468.55364691285018</v>
      </c>
      <c r="J66" s="262">
        <v>437.29399638565752</v>
      </c>
      <c r="K66" s="262">
        <v>379.65422899793612</v>
      </c>
      <c r="L66" s="262">
        <v>386.32910439167819</v>
      </c>
      <c r="M66" s="262">
        <v>440.79949831546958</v>
      </c>
      <c r="N66" s="262">
        <v>446.13612976580708</v>
      </c>
      <c r="O66" s="262">
        <v>406.70258484711547</v>
      </c>
      <c r="P66" s="262">
        <v>390.68688122784732</v>
      </c>
      <c r="Q66" s="262">
        <v>342.53923933625089</v>
      </c>
      <c r="R66" s="262">
        <v>358.27040210680309</v>
      </c>
      <c r="S66" s="262">
        <v>341.7942408288456</v>
      </c>
      <c r="T66" s="262">
        <v>374.73939538522382</v>
      </c>
      <c r="U66" s="262">
        <v>356.50705012112388</v>
      </c>
      <c r="V66" s="262">
        <v>386.59701693106911</v>
      </c>
      <c r="W66" s="262">
        <v>393.34859735865302</v>
      </c>
      <c r="DA66" s="68" t="s">
        <v>1047</v>
      </c>
    </row>
    <row r="67" spans="1:105" ht="12" customHeight="1" x14ac:dyDescent="0.25">
      <c r="A67" s="37" t="s">
        <v>160</v>
      </c>
      <c r="B67" s="228">
        <v>5.979985271776159</v>
      </c>
      <c r="C67" s="228">
        <v>12.255003442293621</v>
      </c>
      <c r="D67" s="228">
        <v>11.185446285388471</v>
      </c>
      <c r="E67" s="228">
        <v>11.43498839887577</v>
      </c>
      <c r="F67" s="228">
        <v>11.23796992531233</v>
      </c>
      <c r="G67" s="228">
        <v>10.74278118147466</v>
      </c>
      <c r="H67" s="228">
        <v>9.3810039968049672</v>
      </c>
      <c r="I67" s="228">
        <v>10.01922229434663</v>
      </c>
      <c r="J67" s="228">
        <v>10.01399198998095</v>
      </c>
      <c r="K67" s="228">
        <v>11.862451398909119</v>
      </c>
      <c r="L67" s="228">
        <v>11.756804557479271</v>
      </c>
      <c r="M67" s="228">
        <v>11.934491386095001</v>
      </c>
      <c r="N67" s="228">
        <v>8.4861717911412491</v>
      </c>
      <c r="O67" s="228">
        <v>6.5882086390545318</v>
      </c>
      <c r="P67" s="228">
        <v>5.7330079444163662</v>
      </c>
      <c r="Q67" s="228">
        <v>5.2213094649193854</v>
      </c>
      <c r="R67" s="228">
        <v>5.0767379766032414</v>
      </c>
      <c r="S67" s="228">
        <v>4.3817744024015894</v>
      </c>
      <c r="T67" s="228">
        <v>6.3727934276923666</v>
      </c>
      <c r="U67" s="228">
        <v>6.3734046589191786</v>
      </c>
      <c r="V67" s="228">
        <v>6.5439341978706072</v>
      </c>
      <c r="W67" s="228">
        <v>4.887495758477697</v>
      </c>
      <c r="DA67" s="69" t="s">
        <v>1048</v>
      </c>
    </row>
    <row r="68" spans="1:105" ht="12" customHeight="1" x14ac:dyDescent="0.25">
      <c r="A68" s="37" t="s">
        <v>162</v>
      </c>
      <c r="B68" s="228">
        <v>352.86071128193782</v>
      </c>
      <c r="C68" s="228">
        <v>352.11406081954868</v>
      </c>
      <c r="D68" s="228">
        <v>328.39302658818531</v>
      </c>
      <c r="E68" s="228">
        <v>365.79728850220499</v>
      </c>
      <c r="F68" s="228">
        <v>315.79465083837238</v>
      </c>
      <c r="G68" s="228">
        <v>316.954948534354</v>
      </c>
      <c r="H68" s="228">
        <v>277.16182593264978</v>
      </c>
      <c r="I68" s="228">
        <v>309.3254491711798</v>
      </c>
      <c r="J68" s="228">
        <v>276.36309168090958</v>
      </c>
      <c r="K68" s="228">
        <v>230.99691440203949</v>
      </c>
      <c r="L68" s="228">
        <v>235.78521270465259</v>
      </c>
      <c r="M68" s="228">
        <v>329.78152167111068</v>
      </c>
      <c r="N68" s="228">
        <v>336.93985110868942</v>
      </c>
      <c r="O68" s="228">
        <v>302.941056429132</v>
      </c>
      <c r="P68" s="228">
        <v>279.95123846643781</v>
      </c>
      <c r="Q68" s="228">
        <v>235.49560657751289</v>
      </c>
      <c r="R68" s="228">
        <v>250.53345908783359</v>
      </c>
      <c r="S68" s="228">
        <v>238.74555061662019</v>
      </c>
      <c r="T68" s="228">
        <v>256.88154908486467</v>
      </c>
      <c r="U68" s="228">
        <v>242.61855410099429</v>
      </c>
      <c r="V68" s="228">
        <v>270.83595127998672</v>
      </c>
      <c r="W68" s="228">
        <v>280.9601759719497</v>
      </c>
      <c r="DA68" s="69" t="s">
        <v>1049</v>
      </c>
    </row>
    <row r="69" spans="1:105" ht="12" customHeight="1" x14ac:dyDescent="0.25">
      <c r="A69" s="37" t="s">
        <v>97</v>
      </c>
      <c r="B69" s="228">
        <v>7.4348239838036251E-4</v>
      </c>
      <c r="C69" s="228">
        <v>1.3259562823165849E-3</v>
      </c>
      <c r="D69" s="228">
        <v>2.446032166428299E-3</v>
      </c>
      <c r="E69" s="228">
        <v>2.392705721541499E-3</v>
      </c>
      <c r="F69" s="228">
        <v>2.802696878796558E-3</v>
      </c>
      <c r="G69" s="228">
        <v>2.8964284605991742E-3</v>
      </c>
      <c r="H69" s="228">
        <v>4.0055682765485247E-3</v>
      </c>
      <c r="I69" s="228">
        <v>3.905298508996556E-3</v>
      </c>
      <c r="J69" s="228">
        <v>9.2018146157947563E-3</v>
      </c>
      <c r="K69" s="228">
        <v>1.4727141721761631E-2</v>
      </c>
      <c r="L69" s="228">
        <v>5.9245247640162313E-2</v>
      </c>
      <c r="M69" s="228">
        <v>5.5236293568891273E-2</v>
      </c>
      <c r="N69" s="228">
        <v>5.9152832356747009E-2</v>
      </c>
      <c r="O69" s="228">
        <v>7.0602329680127682E-2</v>
      </c>
      <c r="P69" s="228">
        <v>6.2459330408459413E-2</v>
      </c>
      <c r="Q69" s="228">
        <v>5.4918950078999447E-2</v>
      </c>
      <c r="R69" s="228">
        <v>5.8344049679099147E-2</v>
      </c>
      <c r="S69" s="228">
        <v>6.0085319391149028E-2</v>
      </c>
      <c r="T69" s="228">
        <v>0.133180996007073</v>
      </c>
      <c r="U69" s="228">
        <v>0.14326320942494919</v>
      </c>
      <c r="V69" s="228">
        <v>0.2191918462608895</v>
      </c>
      <c r="W69" s="228">
        <v>0.13676760108505179</v>
      </c>
      <c r="DA69" s="69" t="s">
        <v>1050</v>
      </c>
    </row>
    <row r="70" spans="1:105" ht="12" customHeight="1" x14ac:dyDescent="0.25">
      <c r="A70" s="37" t="s">
        <v>78</v>
      </c>
      <c r="B70" s="228">
        <v>1.511564523936817</v>
      </c>
      <c r="C70" s="228">
        <v>1.578970994473482</v>
      </c>
      <c r="D70" s="228">
        <v>1.7145856112536679</v>
      </c>
      <c r="E70" s="228">
        <v>1.5627761892511729</v>
      </c>
      <c r="F70" s="228">
        <v>1.4473392315297089</v>
      </c>
      <c r="G70" s="228">
        <v>1.7339297773776501</v>
      </c>
      <c r="H70" s="228">
        <v>1.8094013546251979</v>
      </c>
      <c r="I70" s="228">
        <v>1.6898538731744479</v>
      </c>
      <c r="J70" s="228">
        <v>2.0684605715548829</v>
      </c>
      <c r="K70" s="228">
        <v>2.4752444861817029</v>
      </c>
      <c r="L70" s="228">
        <v>2.4346054763779028</v>
      </c>
      <c r="M70" s="228">
        <v>2.8484360891370559</v>
      </c>
      <c r="N70" s="228">
        <v>3.6942271020800219</v>
      </c>
      <c r="O70" s="228">
        <v>4.0441685943223789</v>
      </c>
      <c r="P70" s="228">
        <v>12.27189621703843</v>
      </c>
      <c r="Q70" s="228">
        <v>11.078237719051071</v>
      </c>
      <c r="R70" s="228">
        <v>13.43505387182088</v>
      </c>
      <c r="S70" s="228">
        <v>14.979915192947541</v>
      </c>
      <c r="T70" s="228">
        <v>16.158465388317779</v>
      </c>
      <c r="U70" s="228">
        <v>18.162117863428978</v>
      </c>
      <c r="V70" s="228">
        <v>19.889878040630599</v>
      </c>
      <c r="W70" s="228">
        <v>21.58239147834718</v>
      </c>
      <c r="DA70" s="69" t="s">
        <v>1051</v>
      </c>
    </row>
    <row r="71" spans="1:105" ht="12" customHeight="1" x14ac:dyDescent="0.25">
      <c r="A71" s="37" t="s">
        <v>38</v>
      </c>
      <c r="B71" s="228">
        <v>158.0711540803463</v>
      </c>
      <c r="C71" s="228">
        <v>149.11515330201621</v>
      </c>
      <c r="D71" s="228">
        <v>142.5532013052397</v>
      </c>
      <c r="E71" s="228">
        <v>134.26838295678311</v>
      </c>
      <c r="F71" s="228">
        <v>151.08927471360249</v>
      </c>
      <c r="G71" s="228">
        <v>153.25846403433971</v>
      </c>
      <c r="H71" s="228">
        <v>156.0300766216628</v>
      </c>
      <c r="I71" s="228">
        <v>147.5152162756404</v>
      </c>
      <c r="J71" s="228">
        <v>148.83925032859631</v>
      </c>
      <c r="K71" s="228">
        <v>134.30489156908399</v>
      </c>
      <c r="L71" s="228">
        <v>136.29323640552821</v>
      </c>
      <c r="M71" s="228">
        <v>96.179812875557943</v>
      </c>
      <c r="N71" s="228">
        <v>96.956726931539663</v>
      </c>
      <c r="O71" s="228">
        <v>93.058548854926457</v>
      </c>
      <c r="P71" s="228">
        <v>92.668279269546346</v>
      </c>
      <c r="Q71" s="228">
        <v>90.689166624688553</v>
      </c>
      <c r="R71" s="228">
        <v>89.166807120866252</v>
      </c>
      <c r="S71" s="228">
        <v>83.626915297485127</v>
      </c>
      <c r="T71" s="228">
        <v>95.193406488341807</v>
      </c>
      <c r="U71" s="228">
        <v>89.209710288356419</v>
      </c>
      <c r="V71" s="228">
        <v>89.108061566320316</v>
      </c>
      <c r="W71" s="228">
        <v>85.781766548793343</v>
      </c>
      <c r="DA71" s="69" t="s">
        <v>1052</v>
      </c>
    </row>
    <row r="72" spans="1:105" ht="12" customHeight="1" x14ac:dyDescent="0.25">
      <c r="A72" s="57" t="s">
        <v>1053</v>
      </c>
      <c r="B72" s="263">
        <f t="shared" ref="B72:W72" si="2">B73+B84</f>
        <v>7770.9722579335648</v>
      </c>
      <c r="C72" s="263">
        <f t="shared" si="2"/>
        <v>7703.8553891520396</v>
      </c>
      <c r="D72" s="263">
        <f t="shared" si="2"/>
        <v>7277.8162256757887</v>
      </c>
      <c r="E72" s="263">
        <f t="shared" si="2"/>
        <v>8034.6278819815925</v>
      </c>
      <c r="F72" s="263">
        <f t="shared" si="2"/>
        <v>7507.598546462681</v>
      </c>
      <c r="G72" s="263">
        <f t="shared" si="2"/>
        <v>7467.7103147920052</v>
      </c>
      <c r="H72" s="263">
        <f t="shared" si="2"/>
        <v>7010.2230917428124</v>
      </c>
      <c r="I72" s="263">
        <f t="shared" si="2"/>
        <v>7694.918791394758</v>
      </c>
      <c r="J72" s="263">
        <f t="shared" si="2"/>
        <v>6841.5321331309397</v>
      </c>
      <c r="K72" s="263">
        <f t="shared" si="2"/>
        <v>6108.8080139391532</v>
      </c>
      <c r="L72" s="263">
        <f t="shared" si="2"/>
        <v>5926.229038632232</v>
      </c>
      <c r="M72" s="263">
        <f t="shared" si="2"/>
        <v>6912.1759236453927</v>
      </c>
      <c r="N72" s="263">
        <f t="shared" si="2"/>
        <v>7013.6968473403895</v>
      </c>
      <c r="O72" s="263">
        <f t="shared" si="2"/>
        <v>6539.5944678420992</v>
      </c>
      <c r="P72" s="263">
        <f t="shared" si="2"/>
        <v>6182.1520350539722</v>
      </c>
      <c r="Q72" s="263">
        <f t="shared" si="2"/>
        <v>5446.2409712719818</v>
      </c>
      <c r="R72" s="263">
        <f t="shared" si="2"/>
        <v>5658.598003389824</v>
      </c>
      <c r="S72" s="263">
        <f t="shared" si="2"/>
        <v>5389.011237123068</v>
      </c>
      <c r="T72" s="263">
        <f t="shared" si="2"/>
        <v>5987.3977985329429</v>
      </c>
      <c r="U72" s="263">
        <f t="shared" si="2"/>
        <v>5769.0640272255696</v>
      </c>
      <c r="V72" s="263">
        <f t="shared" si="2"/>
        <v>6179.9735303018715</v>
      </c>
      <c r="W72" s="263">
        <f t="shared" si="2"/>
        <v>6282.1061893235446</v>
      </c>
      <c r="DA72" s="70"/>
    </row>
    <row r="73" spans="1:105" ht="12" customHeight="1" x14ac:dyDescent="0.25">
      <c r="A73" s="60" t="s">
        <v>1054</v>
      </c>
      <c r="B73" s="264">
        <v>7764.9597827181269</v>
      </c>
      <c r="C73" s="264">
        <v>7698.0742447410066</v>
      </c>
      <c r="D73" s="264">
        <v>7272.3449479686542</v>
      </c>
      <c r="E73" s="264">
        <v>8029.1396143041156</v>
      </c>
      <c r="F73" s="264">
        <v>7502.143643560702</v>
      </c>
      <c r="G73" s="264">
        <v>7462.1931180979864</v>
      </c>
      <c r="H73" s="264">
        <v>7005.0150972775064</v>
      </c>
      <c r="I73" s="264">
        <v>7689.6606818621203</v>
      </c>
      <c r="J73" s="264">
        <v>6836.6090778700018</v>
      </c>
      <c r="K73" s="264">
        <v>6104.3214759611792</v>
      </c>
      <c r="L73" s="264">
        <v>5921.8429890526577</v>
      </c>
      <c r="M73" s="264">
        <v>6907.8951607150757</v>
      </c>
      <c r="N73" s="264">
        <v>7009.3842918281161</v>
      </c>
      <c r="O73" s="264">
        <v>6535.5530084422826</v>
      </c>
      <c r="P73" s="264">
        <v>6178.2065596022057</v>
      </c>
      <c r="Q73" s="264">
        <v>5442.575976771217</v>
      </c>
      <c r="R73" s="264">
        <v>5654.8779017688139</v>
      </c>
      <c r="S73" s="264">
        <v>5385.4625253556223</v>
      </c>
      <c r="T73" s="264">
        <v>5983.4769724767157</v>
      </c>
      <c r="U73" s="264">
        <v>5765.3396375599878</v>
      </c>
      <c r="V73" s="264">
        <v>6176.031892833209</v>
      </c>
      <c r="W73" s="264">
        <v>6278.1248831317444</v>
      </c>
      <c r="DA73" s="72" t="s">
        <v>1055</v>
      </c>
    </row>
    <row r="74" spans="1:105" ht="12" customHeight="1" x14ac:dyDescent="0.25">
      <c r="A74" s="64" t="s">
        <v>30</v>
      </c>
      <c r="B74" s="231">
        <v>552.49118499165411</v>
      </c>
      <c r="C74" s="231">
        <v>569.71237019291891</v>
      </c>
      <c r="D74" s="231">
        <v>595.11626991184676</v>
      </c>
      <c r="E74" s="231">
        <v>538.88280758743258</v>
      </c>
      <c r="F74" s="231">
        <v>497.40881406542428</v>
      </c>
      <c r="G74" s="231">
        <v>442.34324665884787</v>
      </c>
      <c r="H74" s="231">
        <v>418.62965205395398</v>
      </c>
      <c r="I74" s="231">
        <v>425.58905084497962</v>
      </c>
      <c r="J74" s="231">
        <v>583.02682945323738</v>
      </c>
      <c r="K74" s="231">
        <v>535.9619326142697</v>
      </c>
      <c r="L74" s="231">
        <v>570.77588130665845</v>
      </c>
      <c r="M74" s="231">
        <v>458.328265024617</v>
      </c>
      <c r="N74" s="231">
        <v>383.28714146159609</v>
      </c>
      <c r="O74" s="231">
        <v>417.31136339422488</v>
      </c>
      <c r="P74" s="231">
        <v>421.066454721507</v>
      </c>
      <c r="Q74" s="231">
        <v>491.5183652133062</v>
      </c>
      <c r="R74" s="231">
        <v>493.77216371660211</v>
      </c>
      <c r="S74" s="231">
        <v>472.09676929311217</v>
      </c>
      <c r="T74" s="231">
        <v>534.5757831070207</v>
      </c>
      <c r="U74" s="231">
        <v>482.08003611043199</v>
      </c>
      <c r="V74" s="231">
        <v>470.20794912106629</v>
      </c>
      <c r="W74" s="231">
        <v>450.3619221984257</v>
      </c>
      <c r="DA74" s="73" t="s">
        <v>1056</v>
      </c>
    </row>
    <row r="75" spans="1:105" ht="12" customHeight="1" x14ac:dyDescent="0.25">
      <c r="A75" s="64" t="s">
        <v>32</v>
      </c>
      <c r="B75" s="231">
        <v>714.18582037994406</v>
      </c>
      <c r="C75" s="231">
        <v>817.77534652870918</v>
      </c>
      <c r="D75" s="231">
        <v>820.30944606783419</v>
      </c>
      <c r="E75" s="231">
        <v>975.24839746467671</v>
      </c>
      <c r="F75" s="231">
        <v>847.32982201368884</v>
      </c>
      <c r="G75" s="231">
        <v>769.07075068990196</v>
      </c>
      <c r="H75" s="231">
        <v>853.26881772131082</v>
      </c>
      <c r="I75" s="231">
        <v>1137.630671899695</v>
      </c>
      <c r="J75" s="231">
        <v>934.06127081056343</v>
      </c>
      <c r="K75" s="231">
        <v>616.94215867469723</v>
      </c>
      <c r="L75" s="231">
        <v>569.07914756735977</v>
      </c>
      <c r="M75" s="231">
        <v>452.98770146152071</v>
      </c>
      <c r="N75" s="231">
        <v>367.84466097734679</v>
      </c>
      <c r="O75" s="231">
        <v>348.10128373203918</v>
      </c>
      <c r="P75" s="231">
        <v>398.91004913483101</v>
      </c>
      <c r="Q75" s="231">
        <v>378.4696132182732</v>
      </c>
      <c r="R75" s="231">
        <v>430.9037768388809</v>
      </c>
      <c r="S75" s="231">
        <v>465.62966101285957</v>
      </c>
      <c r="T75" s="231">
        <v>546.87807333854482</v>
      </c>
      <c r="U75" s="231">
        <v>685.23537139570817</v>
      </c>
      <c r="V75" s="231">
        <v>778.60667818976378</v>
      </c>
      <c r="W75" s="231">
        <v>704.90432684875077</v>
      </c>
      <c r="DA75" s="73" t="s">
        <v>1057</v>
      </c>
    </row>
    <row r="76" spans="1:105" ht="12" customHeight="1" x14ac:dyDescent="0.25">
      <c r="A76" s="64" t="s">
        <v>33</v>
      </c>
      <c r="B76" s="231">
        <v>293.09124370456323</v>
      </c>
      <c r="C76" s="231">
        <v>331.41889009254498</v>
      </c>
      <c r="D76" s="231">
        <v>221.22688464210049</v>
      </c>
      <c r="E76" s="231">
        <v>149.0924015168161</v>
      </c>
      <c r="F76" s="231">
        <v>119.64913943605229</v>
      </c>
      <c r="G76" s="231">
        <v>136.18184292849409</v>
      </c>
      <c r="H76" s="231">
        <v>116.8428400670449</v>
      </c>
      <c r="I76" s="231">
        <v>122.5447494368296</v>
      </c>
      <c r="J76" s="231">
        <v>126.6751262897469</v>
      </c>
      <c r="K76" s="231">
        <v>116.5077620349609</v>
      </c>
      <c r="L76" s="231">
        <v>123.105998610783</v>
      </c>
      <c r="M76" s="231">
        <v>120.8113950979745</v>
      </c>
      <c r="N76" s="231">
        <v>131.2066629226068</v>
      </c>
      <c r="O76" s="231">
        <v>81.372683500688396</v>
      </c>
      <c r="P76" s="231">
        <v>103.3308954802263</v>
      </c>
      <c r="Q76" s="231">
        <v>62.75676141571703</v>
      </c>
      <c r="R76" s="231">
        <v>57.179790260237958</v>
      </c>
      <c r="S76" s="231">
        <v>60.1818939800431</v>
      </c>
      <c r="T76" s="231">
        <v>78.42700211882854</v>
      </c>
      <c r="U76" s="231">
        <v>69.891258472211703</v>
      </c>
      <c r="V76" s="231">
        <v>63.844103753697993</v>
      </c>
      <c r="W76" s="231">
        <v>68.059887420456235</v>
      </c>
      <c r="DA76" s="73" t="s">
        <v>1058</v>
      </c>
    </row>
    <row r="77" spans="1:105" ht="12" customHeight="1" x14ac:dyDescent="0.25">
      <c r="A77" s="64" t="s">
        <v>160</v>
      </c>
      <c r="B77" s="231">
        <v>50.116091353951667</v>
      </c>
      <c r="C77" s="231">
        <v>66.563646594174017</v>
      </c>
      <c r="D77" s="231">
        <v>61.7222288467091</v>
      </c>
      <c r="E77" s="231">
        <v>70.084782292207549</v>
      </c>
      <c r="F77" s="231">
        <v>82.67953933363259</v>
      </c>
      <c r="G77" s="231">
        <v>85.595610361350595</v>
      </c>
      <c r="H77" s="231">
        <v>63.511659965623871</v>
      </c>
      <c r="I77" s="231">
        <v>66.650121234374538</v>
      </c>
      <c r="J77" s="231">
        <v>71.468332386191989</v>
      </c>
      <c r="K77" s="231">
        <v>70.201093240572874</v>
      </c>
      <c r="L77" s="231">
        <v>73.805428879049956</v>
      </c>
      <c r="M77" s="231">
        <v>93.431258293321861</v>
      </c>
      <c r="N77" s="231">
        <v>73.726984059853464</v>
      </c>
      <c r="O77" s="231">
        <v>51.43440897882769</v>
      </c>
      <c r="P77" s="231">
        <v>51.251842592760589</v>
      </c>
      <c r="Q77" s="231">
        <v>48.493162341502739</v>
      </c>
      <c r="R77" s="231">
        <v>43.125868634374172</v>
      </c>
      <c r="S77" s="231">
        <v>36.835213296324532</v>
      </c>
      <c r="T77" s="231">
        <v>50.528434032878103</v>
      </c>
      <c r="U77" s="231">
        <v>45.783692238217057</v>
      </c>
      <c r="V77" s="231">
        <v>51.380041076275333</v>
      </c>
      <c r="W77" s="231">
        <v>51.574469248440408</v>
      </c>
      <c r="DA77" s="73" t="s">
        <v>1059</v>
      </c>
    </row>
    <row r="78" spans="1:105" ht="12" customHeight="1" x14ac:dyDescent="0.25">
      <c r="A78" s="64" t="s">
        <v>70</v>
      </c>
      <c r="B78" s="231">
        <v>702.39510715472295</v>
      </c>
      <c r="C78" s="231">
        <v>707.86451020436027</v>
      </c>
      <c r="D78" s="231">
        <v>574.34882365118131</v>
      </c>
      <c r="E78" s="231">
        <v>663.27702646762702</v>
      </c>
      <c r="F78" s="231">
        <v>582.24244626166399</v>
      </c>
      <c r="G78" s="231">
        <v>513.8256340391913</v>
      </c>
      <c r="H78" s="231">
        <v>497.12784246631492</v>
      </c>
      <c r="I78" s="231">
        <v>505.57707304652268</v>
      </c>
      <c r="J78" s="231">
        <v>390.49047021701949</v>
      </c>
      <c r="K78" s="231">
        <v>379.21693419217382</v>
      </c>
      <c r="L78" s="231">
        <v>326.56283263709281</v>
      </c>
      <c r="M78" s="231">
        <v>354.16020785216051</v>
      </c>
      <c r="N78" s="231">
        <v>301.90402883789392</v>
      </c>
      <c r="O78" s="231">
        <v>274.43874358648242</v>
      </c>
      <c r="P78" s="231">
        <v>234.99884974739641</v>
      </c>
      <c r="Q78" s="231">
        <v>231.33767113832059</v>
      </c>
      <c r="R78" s="231">
        <v>146.43133288381549</v>
      </c>
      <c r="S78" s="231">
        <v>115.1336788112059</v>
      </c>
      <c r="T78" s="231">
        <v>131.3289708924963</v>
      </c>
      <c r="U78" s="231">
        <v>99.879188563642998</v>
      </c>
      <c r="V78" s="231">
        <v>90.265397793296444</v>
      </c>
      <c r="W78" s="231">
        <v>97.652188514079825</v>
      </c>
      <c r="DA78" s="73" t="s">
        <v>1060</v>
      </c>
    </row>
    <row r="79" spans="1:105" ht="12" customHeight="1" x14ac:dyDescent="0.25">
      <c r="A79" s="64" t="s">
        <v>34</v>
      </c>
      <c r="B79" s="231">
        <v>315.3387808138794</v>
      </c>
      <c r="C79" s="231">
        <v>110.2914019611362</v>
      </c>
      <c r="D79" s="231">
        <v>178.35168038988931</v>
      </c>
      <c r="E79" s="231">
        <v>294.94851809017922</v>
      </c>
      <c r="F79" s="231">
        <v>261.24617328096531</v>
      </c>
      <c r="G79" s="231">
        <v>245.38187422404391</v>
      </c>
      <c r="H79" s="231">
        <v>215.42991458693521</v>
      </c>
      <c r="I79" s="231">
        <v>279.45253987997762</v>
      </c>
      <c r="J79" s="231">
        <v>135.35187262704241</v>
      </c>
      <c r="K79" s="231">
        <v>353.6896827054241</v>
      </c>
      <c r="L79" s="231">
        <v>355.85423688729668</v>
      </c>
      <c r="M79" s="231">
        <v>291.78546501513529</v>
      </c>
      <c r="N79" s="231">
        <v>449.74804541594108</v>
      </c>
      <c r="O79" s="231">
        <v>458.07834743954601</v>
      </c>
      <c r="P79" s="231">
        <v>483.89506958461311</v>
      </c>
      <c r="Q79" s="231">
        <v>354.42762097991488</v>
      </c>
      <c r="R79" s="231">
        <v>258.96919728560113</v>
      </c>
      <c r="S79" s="231">
        <v>288.01703595505251</v>
      </c>
      <c r="T79" s="231">
        <v>389.64348173149881</v>
      </c>
      <c r="U79" s="231">
        <v>339.09558825577022</v>
      </c>
      <c r="V79" s="231">
        <v>303.97500250703052</v>
      </c>
      <c r="W79" s="231">
        <v>360.84157935032471</v>
      </c>
      <c r="DA79" s="73" t="s">
        <v>1061</v>
      </c>
    </row>
    <row r="80" spans="1:105" ht="12" customHeight="1" x14ac:dyDescent="0.25">
      <c r="A80" s="64" t="s">
        <v>162</v>
      </c>
      <c r="B80" s="231">
        <v>3944.555618931654</v>
      </c>
      <c r="C80" s="231">
        <v>3859.763762131869</v>
      </c>
      <c r="D80" s="231">
        <v>3651.6590630403412</v>
      </c>
      <c r="E80" s="231">
        <v>3793.9819677295059</v>
      </c>
      <c r="F80" s="231">
        <v>3182.9744208455832</v>
      </c>
      <c r="G80" s="231">
        <v>3247.9029902989</v>
      </c>
      <c r="H80" s="231">
        <v>2648.3568425352892</v>
      </c>
      <c r="I80" s="231">
        <v>2759.6384185610591</v>
      </c>
      <c r="J80" s="231">
        <v>2644.4996250129748</v>
      </c>
      <c r="K80" s="231">
        <v>2074.400792427994</v>
      </c>
      <c r="L80" s="231">
        <v>2133.9899796889299</v>
      </c>
      <c r="M80" s="231">
        <v>3014.8679295224019</v>
      </c>
      <c r="N80" s="231">
        <v>3085.406297475628</v>
      </c>
      <c r="O80" s="231">
        <v>2704.8839893279828</v>
      </c>
      <c r="P80" s="231">
        <v>2586.0295671526742</v>
      </c>
      <c r="Q80" s="231">
        <v>2101.8084968958601</v>
      </c>
      <c r="R80" s="231">
        <v>2285.8592193044851</v>
      </c>
      <c r="S80" s="231">
        <v>2182.9506643648651</v>
      </c>
      <c r="T80" s="231">
        <v>2261.1007418739459</v>
      </c>
      <c r="U80" s="231">
        <v>2148.9392557736251</v>
      </c>
      <c r="V80" s="231">
        <v>2427.910132101234</v>
      </c>
      <c r="W80" s="231">
        <v>2542.9139346542029</v>
      </c>
      <c r="DA80" s="73" t="s">
        <v>1062</v>
      </c>
    </row>
    <row r="81" spans="1:105" ht="12" customHeight="1" x14ac:dyDescent="0.25">
      <c r="A81" s="64" t="s">
        <v>36</v>
      </c>
      <c r="B81" s="231">
        <v>29.14344603816755</v>
      </c>
      <c r="C81" s="231">
        <v>27.569922584238419</v>
      </c>
      <c r="D81" s="231">
        <v>28.18100641351203</v>
      </c>
      <c r="E81" s="231">
        <v>6.0020456157120563</v>
      </c>
      <c r="F81" s="231">
        <v>5.7340799201787354</v>
      </c>
      <c r="G81" s="231">
        <v>5.8474073062455467</v>
      </c>
      <c r="H81" s="231">
        <v>5.3981785500422141</v>
      </c>
      <c r="I81" s="231">
        <v>10.39786442834624</v>
      </c>
      <c r="J81" s="231">
        <v>6.1646441818244924</v>
      </c>
      <c r="K81" s="231">
        <v>5.7288857057324174</v>
      </c>
      <c r="L81" s="231">
        <v>37.574553083481383</v>
      </c>
      <c r="M81" s="231">
        <v>62.634739121326113</v>
      </c>
      <c r="N81" s="231">
        <v>35.170782103280352</v>
      </c>
      <c r="O81" s="231">
        <v>34.132033708225727</v>
      </c>
      <c r="P81" s="231">
        <v>25.066605594668861</v>
      </c>
      <c r="Q81" s="231">
        <v>24.995005798809739</v>
      </c>
      <c r="R81" s="231">
        <v>23.577596755727559</v>
      </c>
      <c r="S81" s="231">
        <v>18.43556035159715</v>
      </c>
      <c r="T81" s="231">
        <v>28.985046385420929</v>
      </c>
      <c r="U81" s="231">
        <v>23.674793252618208</v>
      </c>
      <c r="V81" s="231">
        <v>19.560075647214081</v>
      </c>
      <c r="W81" s="231">
        <v>23.93603356448855</v>
      </c>
      <c r="DA81" s="73" t="s">
        <v>1063</v>
      </c>
    </row>
    <row r="82" spans="1:105" ht="12" customHeight="1" x14ac:dyDescent="0.25">
      <c r="A82" s="64" t="s">
        <v>73</v>
      </c>
      <c r="B82" s="231">
        <v>79.927739230046086</v>
      </c>
      <c r="C82" s="231">
        <v>100.32843059955999</v>
      </c>
      <c r="D82" s="231">
        <v>110.74379637189</v>
      </c>
      <c r="E82" s="231">
        <v>137.58968889304731</v>
      </c>
      <c r="F82" s="231">
        <v>151.93340922813209</v>
      </c>
      <c r="G82" s="231">
        <v>135.79927460328889</v>
      </c>
      <c r="H82" s="231">
        <v>120.79388997231079</v>
      </c>
      <c r="I82" s="231">
        <v>162.1996745861118</v>
      </c>
      <c r="J82" s="231">
        <v>138.54753644282701</v>
      </c>
      <c r="K82" s="231">
        <v>120.5014587283119</v>
      </c>
      <c r="L82" s="231">
        <v>176.88484828788589</v>
      </c>
      <c r="M82" s="231">
        <v>184.2889817629696</v>
      </c>
      <c r="N82" s="231">
        <v>193.2128376378601</v>
      </c>
      <c r="O82" s="231">
        <v>179.0490468646137</v>
      </c>
      <c r="P82" s="231">
        <v>181.1221626920881</v>
      </c>
      <c r="Q82" s="231">
        <v>206.85182529818209</v>
      </c>
      <c r="R82" s="231">
        <v>244.45767912488179</v>
      </c>
      <c r="S82" s="231">
        <v>190.05395964894839</v>
      </c>
      <c r="T82" s="231">
        <v>190.38429763877829</v>
      </c>
      <c r="U82" s="231">
        <v>181.63176609999081</v>
      </c>
      <c r="V82" s="231">
        <v>209.4384998332701</v>
      </c>
      <c r="W82" s="231">
        <v>215.2064056355197</v>
      </c>
      <c r="DA82" s="73" t="s">
        <v>1064</v>
      </c>
    </row>
    <row r="83" spans="1:105" ht="12" customHeight="1" x14ac:dyDescent="0.25">
      <c r="A83" s="64" t="s">
        <v>79</v>
      </c>
      <c r="B83" s="231">
        <v>1083.7147501195441</v>
      </c>
      <c r="C83" s="231">
        <v>1106.785963851496</v>
      </c>
      <c r="D83" s="231">
        <v>1030.685748633349</v>
      </c>
      <c r="E83" s="231">
        <v>1400.031978646912</v>
      </c>
      <c r="F83" s="231">
        <v>1770.94579917538</v>
      </c>
      <c r="G83" s="231">
        <v>1880.2444869877211</v>
      </c>
      <c r="H83" s="231">
        <v>2065.6554593586802</v>
      </c>
      <c r="I83" s="231">
        <v>2219.9805179442242</v>
      </c>
      <c r="J83" s="231">
        <v>1806.323370448574</v>
      </c>
      <c r="K83" s="231">
        <v>1831.170775637042</v>
      </c>
      <c r="L83" s="231">
        <v>1554.210082104119</v>
      </c>
      <c r="M83" s="231">
        <v>1874.5992175636479</v>
      </c>
      <c r="N83" s="231">
        <v>1987.87685093611</v>
      </c>
      <c r="O83" s="231">
        <v>1986.751107909651</v>
      </c>
      <c r="P83" s="231">
        <v>1692.5350629014399</v>
      </c>
      <c r="Q83" s="231">
        <v>1541.917454471331</v>
      </c>
      <c r="R83" s="231">
        <v>1670.601276964207</v>
      </c>
      <c r="S83" s="231">
        <v>1556.1280886416141</v>
      </c>
      <c r="T83" s="231">
        <v>1771.625141357302</v>
      </c>
      <c r="U83" s="231">
        <v>1689.128687397772</v>
      </c>
      <c r="V83" s="231">
        <v>1760.8440128103609</v>
      </c>
      <c r="W83" s="231">
        <v>1762.6741356970549</v>
      </c>
      <c r="DA83" s="73" t="s">
        <v>1065</v>
      </c>
    </row>
    <row r="84" spans="1:105" ht="12" customHeight="1" x14ac:dyDescent="0.25">
      <c r="A84" s="60" t="s">
        <v>1066</v>
      </c>
      <c r="B84" s="264">
        <v>6.0124752154382808</v>
      </c>
      <c r="C84" s="264">
        <v>5.7811444110326873</v>
      </c>
      <c r="D84" s="264">
        <v>5.471277707134413</v>
      </c>
      <c r="E84" s="264">
        <v>5.4882676774766344</v>
      </c>
      <c r="F84" s="264">
        <v>5.4549029019794766</v>
      </c>
      <c r="G84" s="264">
        <v>5.5171966940186534</v>
      </c>
      <c r="H84" s="264">
        <v>5.2079944653059398</v>
      </c>
      <c r="I84" s="264">
        <v>5.2581095326373184</v>
      </c>
      <c r="J84" s="264">
        <v>4.9230552609375859</v>
      </c>
      <c r="K84" s="264">
        <v>4.4865379779742822</v>
      </c>
      <c r="L84" s="264">
        <v>4.3860495795742551</v>
      </c>
      <c r="M84" s="264">
        <v>4.2807629303166967</v>
      </c>
      <c r="N84" s="264">
        <v>4.3125555122730521</v>
      </c>
      <c r="O84" s="264">
        <v>4.0414593998163699</v>
      </c>
      <c r="P84" s="264">
        <v>3.945475451766173</v>
      </c>
      <c r="Q84" s="264">
        <v>3.6649945007649869</v>
      </c>
      <c r="R84" s="264">
        <v>3.7201016210101132</v>
      </c>
      <c r="S84" s="264">
        <v>3.548711767445424</v>
      </c>
      <c r="T84" s="264">
        <v>3.920826056227368</v>
      </c>
      <c r="U84" s="264">
        <v>3.724389665581529</v>
      </c>
      <c r="V84" s="264">
        <v>3.941637468662611</v>
      </c>
      <c r="W84" s="264">
        <v>3.9813061918003609</v>
      </c>
      <c r="DA84" s="72" t="s">
        <v>1067</v>
      </c>
    </row>
    <row r="85" spans="1:105" ht="12" customHeight="1" x14ac:dyDescent="0.25">
      <c r="A85" s="57" t="s">
        <v>1012</v>
      </c>
      <c r="B85" s="263">
        <v>3741.6671629004568</v>
      </c>
      <c r="C85" s="263">
        <v>3689.9560514697641</v>
      </c>
      <c r="D85" s="263">
        <v>3440.8216688955658</v>
      </c>
      <c r="E85" s="263">
        <v>3680.7645066274081</v>
      </c>
      <c r="F85" s="263">
        <v>3384.0616491070582</v>
      </c>
      <c r="G85" s="263">
        <v>3375.8118540392502</v>
      </c>
      <c r="H85" s="263">
        <v>3095.8060821510389</v>
      </c>
      <c r="I85" s="263">
        <v>3311.9139819107668</v>
      </c>
      <c r="J85" s="263">
        <v>3040.4750364278052</v>
      </c>
      <c r="K85" s="263">
        <v>2692.4978724552839</v>
      </c>
      <c r="L85" s="263">
        <v>2677.419402520718</v>
      </c>
      <c r="M85" s="263">
        <v>3164.608864410744</v>
      </c>
      <c r="N85" s="263">
        <v>3170.130085567007</v>
      </c>
      <c r="O85" s="263">
        <v>2904.086605739732</v>
      </c>
      <c r="P85" s="263">
        <v>2763.8555159259658</v>
      </c>
      <c r="Q85" s="263">
        <v>2443.6336033011971</v>
      </c>
      <c r="R85" s="263">
        <v>2537.5919606113921</v>
      </c>
      <c r="S85" s="263">
        <v>2419.6531827635822</v>
      </c>
      <c r="T85" s="263">
        <v>2675.4147372471889</v>
      </c>
      <c r="U85" s="263">
        <v>2548.644188851204</v>
      </c>
      <c r="V85" s="263">
        <v>2747.3388423785241</v>
      </c>
      <c r="W85" s="263">
        <v>2804.7673192249481</v>
      </c>
      <c r="DA85" s="70" t="s">
        <v>1068</v>
      </c>
    </row>
    <row r="86" spans="1:105" ht="12" customHeight="1" x14ac:dyDescent="0.25">
      <c r="A86" s="60" t="s">
        <v>1014</v>
      </c>
      <c r="B86" s="264">
        <v>3604.095105514702</v>
      </c>
      <c r="C86" s="264">
        <v>3563.1488127701919</v>
      </c>
      <c r="D86" s="264">
        <v>3315.1651429659391</v>
      </c>
      <c r="E86" s="264">
        <v>3566.3794447074279</v>
      </c>
      <c r="F86" s="264">
        <v>3247.884124781091</v>
      </c>
      <c r="G86" s="264">
        <v>3233.0055932533801</v>
      </c>
      <c r="H86" s="264">
        <v>2934.0228023235441</v>
      </c>
      <c r="I86" s="264">
        <v>3168.5882067222301</v>
      </c>
      <c r="J86" s="264">
        <v>2884.8300538074</v>
      </c>
      <c r="K86" s="264">
        <v>2541.2806674361291</v>
      </c>
      <c r="L86" s="264">
        <v>2508.4579806134379</v>
      </c>
      <c r="M86" s="264">
        <v>3072.1820059878528</v>
      </c>
      <c r="N86" s="264">
        <v>3069.741908740019</v>
      </c>
      <c r="O86" s="264">
        <v>2817.5112802632548</v>
      </c>
      <c r="P86" s="264">
        <v>2680.4001186032219</v>
      </c>
      <c r="Q86" s="264">
        <v>2366.2660135739038</v>
      </c>
      <c r="R86" s="264">
        <v>2456.488771890185</v>
      </c>
      <c r="S86" s="264">
        <v>2341.729744753502</v>
      </c>
      <c r="T86" s="264">
        <v>2589.501035431676</v>
      </c>
      <c r="U86" s="264">
        <v>2470.6991494891572</v>
      </c>
      <c r="V86" s="264">
        <v>2667.174602538189</v>
      </c>
      <c r="W86" s="264">
        <v>2730.78051463468</v>
      </c>
      <c r="DA86" s="72" t="s">
        <v>1069</v>
      </c>
    </row>
    <row r="87" spans="1:105" ht="12" customHeight="1" x14ac:dyDescent="0.25">
      <c r="A87" s="59" t="s">
        <v>30</v>
      </c>
      <c r="B87" s="232">
        <v>471.13141647953938</v>
      </c>
      <c r="C87" s="232">
        <v>469.55719426791438</v>
      </c>
      <c r="D87" s="232">
        <v>466.57075025962109</v>
      </c>
      <c r="E87" s="232">
        <v>462.72319052657281</v>
      </c>
      <c r="F87" s="232">
        <v>402.76399469062551</v>
      </c>
      <c r="G87" s="232">
        <v>364.69575069976759</v>
      </c>
      <c r="H87" s="232">
        <v>356.18115043869051</v>
      </c>
      <c r="I87" s="232">
        <v>369.47536485287708</v>
      </c>
      <c r="J87" s="232">
        <v>433.79040935002178</v>
      </c>
      <c r="K87" s="232">
        <v>428.99335863058252</v>
      </c>
      <c r="L87" s="232">
        <v>443.04391817670222</v>
      </c>
      <c r="M87" s="232">
        <v>351.88516058780829</v>
      </c>
      <c r="N87" s="232">
        <v>293.87391605490109</v>
      </c>
      <c r="O87" s="232">
        <v>313.38710808491192</v>
      </c>
      <c r="P87" s="232">
        <v>313.81962555939509</v>
      </c>
      <c r="Q87" s="232">
        <v>365.15592050231658</v>
      </c>
      <c r="R87" s="232">
        <v>373.07629119336588</v>
      </c>
      <c r="S87" s="232">
        <v>367.31849852550829</v>
      </c>
      <c r="T87" s="232">
        <v>428.34928278769593</v>
      </c>
      <c r="U87" s="232">
        <v>423.9322443624431</v>
      </c>
      <c r="V87" s="232">
        <v>416.02517511644999</v>
      </c>
      <c r="W87" s="232">
        <v>414.85602985012952</v>
      </c>
      <c r="DA87" s="71" t="s">
        <v>1070</v>
      </c>
    </row>
    <row r="88" spans="1:105" ht="12" customHeight="1" x14ac:dyDescent="0.25">
      <c r="A88" s="59" t="s">
        <v>33</v>
      </c>
      <c r="B88" s="297">
        <v>162.81303482639481</v>
      </c>
      <c r="C88" s="297">
        <v>188.8236998888618</v>
      </c>
      <c r="D88" s="297">
        <v>122.89370949916621</v>
      </c>
      <c r="E88" s="297">
        <v>83.083429834421423</v>
      </c>
      <c r="F88" s="297">
        <v>67.857400753984777</v>
      </c>
      <c r="G88" s="297">
        <v>76.784906586500284</v>
      </c>
      <c r="H88" s="297">
        <v>66.186306584306323</v>
      </c>
      <c r="I88" s="297">
        <v>81.789061145925615</v>
      </c>
      <c r="J88" s="297">
        <v>78.688654812213784</v>
      </c>
      <c r="K88" s="297">
        <v>81.977365613272582</v>
      </c>
      <c r="L88" s="297">
        <v>85.192408749142359</v>
      </c>
      <c r="M88" s="297">
        <v>98.429188738205156</v>
      </c>
      <c r="N88" s="297">
        <v>111.9983269327342</v>
      </c>
      <c r="O88" s="297">
        <v>102.2792157651735</v>
      </c>
      <c r="P88" s="297">
        <v>121.4787705340091</v>
      </c>
      <c r="Q88" s="297">
        <v>86.73681370457723</v>
      </c>
      <c r="R88" s="297">
        <v>72.606607003331916</v>
      </c>
      <c r="S88" s="297">
        <v>73.742645746864198</v>
      </c>
      <c r="T88" s="297">
        <v>94.833570107838057</v>
      </c>
      <c r="U88" s="297">
        <v>84.5458777106616</v>
      </c>
      <c r="V88" s="297">
        <v>79.07705537070909</v>
      </c>
      <c r="W88" s="297">
        <v>85.437994633012266</v>
      </c>
      <c r="DA88" s="122" t="s">
        <v>1071</v>
      </c>
    </row>
    <row r="89" spans="1:105" ht="12" customHeight="1" x14ac:dyDescent="0.25">
      <c r="A89" s="59" t="s">
        <v>160</v>
      </c>
      <c r="B89" s="297">
        <v>30.489233779767009</v>
      </c>
      <c r="C89" s="297">
        <v>45.860439511513853</v>
      </c>
      <c r="D89" s="297">
        <v>42.844842579467091</v>
      </c>
      <c r="E89" s="297">
        <v>54.942622242224367</v>
      </c>
      <c r="F89" s="297">
        <v>62.168937100786671</v>
      </c>
      <c r="G89" s="297">
        <v>64.424566871596468</v>
      </c>
      <c r="H89" s="297">
        <v>52.333429233180219</v>
      </c>
      <c r="I89" s="297">
        <v>55.854404215294338</v>
      </c>
      <c r="J89" s="297">
        <v>52.878163698579222</v>
      </c>
      <c r="K89" s="297">
        <v>53.451053354626957</v>
      </c>
      <c r="L89" s="297">
        <v>52.319882659454073</v>
      </c>
      <c r="M89" s="297">
        <v>80.861868661586612</v>
      </c>
      <c r="N89" s="297">
        <v>63.033793794119958</v>
      </c>
      <c r="O89" s="297">
        <v>44.483689826390702</v>
      </c>
      <c r="P89" s="297">
        <v>42.644331187545262</v>
      </c>
      <c r="Q89" s="297">
        <v>39.035419348728567</v>
      </c>
      <c r="R89" s="297">
        <v>36.033172065135332</v>
      </c>
      <c r="S89" s="297">
        <v>29.767955797045811</v>
      </c>
      <c r="T89" s="297">
        <v>44.349333761162733</v>
      </c>
      <c r="U89" s="297">
        <v>41.14122030853423</v>
      </c>
      <c r="V89" s="297">
        <v>46.132545709607207</v>
      </c>
      <c r="W89" s="297">
        <v>40.088617886227198</v>
      </c>
      <c r="DA89" s="122" t="s">
        <v>1072</v>
      </c>
    </row>
    <row r="90" spans="1:105" ht="12" customHeight="1" x14ac:dyDescent="0.25">
      <c r="A90" s="59" t="s">
        <v>70</v>
      </c>
      <c r="B90" s="297">
        <v>459.00391160483213</v>
      </c>
      <c r="C90" s="297">
        <v>444.83232719690449</v>
      </c>
      <c r="D90" s="297">
        <v>364.23029634670149</v>
      </c>
      <c r="E90" s="297">
        <v>439.67006170234612</v>
      </c>
      <c r="F90" s="297">
        <v>393.74752686641602</v>
      </c>
      <c r="G90" s="297">
        <v>348.70844717228022</v>
      </c>
      <c r="H90" s="297">
        <v>359.58497556709358</v>
      </c>
      <c r="I90" s="297">
        <v>391.01544264201851</v>
      </c>
      <c r="J90" s="297">
        <v>289.81930048615908</v>
      </c>
      <c r="K90" s="297">
        <v>286.97840348685293</v>
      </c>
      <c r="L90" s="297">
        <v>229.65621294343811</v>
      </c>
      <c r="M90" s="297">
        <v>279.36082217047522</v>
      </c>
      <c r="N90" s="297">
        <v>244.96178808404599</v>
      </c>
      <c r="O90" s="297">
        <v>222.78011895217779</v>
      </c>
      <c r="P90" s="297">
        <v>188.29481001193361</v>
      </c>
      <c r="Q90" s="297">
        <v>190.90854717098429</v>
      </c>
      <c r="R90" s="297">
        <v>129.8274989548506</v>
      </c>
      <c r="S90" s="297">
        <v>97.453825626975956</v>
      </c>
      <c r="T90" s="297">
        <v>118.2178478576616</v>
      </c>
      <c r="U90" s="297">
        <v>91.136982668809168</v>
      </c>
      <c r="V90" s="297">
        <v>80.182908723408374</v>
      </c>
      <c r="W90" s="297">
        <v>84.941856374600505</v>
      </c>
      <c r="DA90" s="122" t="s">
        <v>1073</v>
      </c>
    </row>
    <row r="91" spans="1:105" ht="12" customHeight="1" x14ac:dyDescent="0.25">
      <c r="A91" s="59" t="s">
        <v>162</v>
      </c>
      <c r="B91" s="297">
        <v>2480.6575088241689</v>
      </c>
      <c r="C91" s="297">
        <v>2414.0751519049982</v>
      </c>
      <c r="D91" s="297">
        <v>2318.6255442809829</v>
      </c>
      <c r="E91" s="297">
        <v>2525.9601404018631</v>
      </c>
      <c r="F91" s="297">
        <v>2321.3462653692782</v>
      </c>
      <c r="G91" s="297">
        <v>2378.3919219232348</v>
      </c>
      <c r="H91" s="297">
        <v>2099.7369405002742</v>
      </c>
      <c r="I91" s="297">
        <v>2270.4539338661139</v>
      </c>
      <c r="J91" s="297">
        <v>2029.653525460426</v>
      </c>
      <c r="K91" s="297">
        <v>1689.8804863507939</v>
      </c>
      <c r="L91" s="297">
        <v>1698.2455580847011</v>
      </c>
      <c r="M91" s="297">
        <v>2261.644965829777</v>
      </c>
      <c r="N91" s="297">
        <v>2355.8740838742169</v>
      </c>
      <c r="O91" s="297">
        <v>2134.5811476346012</v>
      </c>
      <c r="P91" s="297">
        <v>2014.162581310339</v>
      </c>
      <c r="Q91" s="297">
        <v>1684.429312847298</v>
      </c>
      <c r="R91" s="297">
        <v>1844.9452026735009</v>
      </c>
      <c r="S91" s="297">
        <v>1773.4468190571069</v>
      </c>
      <c r="T91" s="297">
        <v>1903.7510009173179</v>
      </c>
      <c r="U91" s="297">
        <v>1829.9428244387091</v>
      </c>
      <c r="V91" s="297">
        <v>2045.756917618015</v>
      </c>
      <c r="W91" s="297">
        <v>2105.4560158907111</v>
      </c>
      <c r="DA91" s="122" t="s">
        <v>1074</v>
      </c>
    </row>
    <row r="92" spans="1:105" ht="12" customHeight="1" x14ac:dyDescent="0.25">
      <c r="A92" s="60" t="s">
        <v>1021</v>
      </c>
      <c r="B92" s="264">
        <v>137.57205738575431</v>
      </c>
      <c r="C92" s="264">
        <v>126.8072386995713</v>
      </c>
      <c r="D92" s="264">
        <v>125.65652592962741</v>
      </c>
      <c r="E92" s="264">
        <v>114.38506191998</v>
      </c>
      <c r="F92" s="264">
        <v>136.17752432596711</v>
      </c>
      <c r="G92" s="264">
        <v>142.8062607858698</v>
      </c>
      <c r="H92" s="264">
        <v>161.78327982749431</v>
      </c>
      <c r="I92" s="264">
        <v>143.32577518853759</v>
      </c>
      <c r="J92" s="264">
        <v>155.64498262040451</v>
      </c>
      <c r="K92" s="264">
        <v>151.21720501915479</v>
      </c>
      <c r="L92" s="264">
        <v>168.96142190727991</v>
      </c>
      <c r="M92" s="264">
        <v>92.426858422891826</v>
      </c>
      <c r="N92" s="264">
        <v>100.3881768269884</v>
      </c>
      <c r="O92" s="264">
        <v>86.575325476477531</v>
      </c>
      <c r="P92" s="264">
        <v>83.455397322743522</v>
      </c>
      <c r="Q92" s="264">
        <v>77.367589727292156</v>
      </c>
      <c r="R92" s="264">
        <v>81.103188721207246</v>
      </c>
      <c r="S92" s="264">
        <v>77.923438010080304</v>
      </c>
      <c r="T92" s="264">
        <v>85.913701815513093</v>
      </c>
      <c r="U92" s="264">
        <v>77.945039362046117</v>
      </c>
      <c r="V92" s="264">
        <v>80.164239840334403</v>
      </c>
      <c r="W92" s="264">
        <v>73.986804590267482</v>
      </c>
      <c r="DA92" s="72" t="s">
        <v>1075</v>
      </c>
    </row>
    <row r="93" spans="1:105" ht="12" customHeight="1" x14ac:dyDescent="0.25">
      <c r="A93" s="57" t="s">
        <v>1023</v>
      </c>
      <c r="B93" s="263">
        <f t="shared" ref="B93:W93" si="3">B94+B95+B106</f>
        <v>724.39460910518574</v>
      </c>
      <c r="C93" s="263">
        <f t="shared" si="3"/>
        <v>716.88171016247964</v>
      </c>
      <c r="D93" s="263">
        <f t="shared" si="3"/>
        <v>674.32864909734644</v>
      </c>
      <c r="E93" s="263">
        <f t="shared" si="3"/>
        <v>722.64887630372232</v>
      </c>
      <c r="F93" s="263">
        <f t="shared" si="3"/>
        <v>675.81639065579725</v>
      </c>
      <c r="G93" s="263">
        <f t="shared" si="3"/>
        <v>678.41271094667104</v>
      </c>
      <c r="H93" s="263">
        <f t="shared" si="3"/>
        <v>627.31453850285516</v>
      </c>
      <c r="I93" s="263">
        <f t="shared" si="3"/>
        <v>668.33584131136388</v>
      </c>
      <c r="J93" s="263">
        <f t="shared" si="3"/>
        <v>615.66910344345865</v>
      </c>
      <c r="K93" s="263">
        <f t="shared" si="3"/>
        <v>536.62615814229525</v>
      </c>
      <c r="L93" s="263">
        <f t="shared" si="3"/>
        <v>539.93874236423903</v>
      </c>
      <c r="M93" s="263">
        <f t="shared" si="3"/>
        <v>620.89463895170161</v>
      </c>
      <c r="N93" s="263">
        <f t="shared" si="3"/>
        <v>629.01028321716126</v>
      </c>
      <c r="O93" s="263">
        <f t="shared" si="3"/>
        <v>576.14747915627254</v>
      </c>
      <c r="P93" s="263">
        <f t="shared" si="3"/>
        <v>546.93792733598707</v>
      </c>
      <c r="Q93" s="263">
        <f t="shared" si="3"/>
        <v>479.84142696305679</v>
      </c>
      <c r="R93" s="263">
        <f t="shared" si="3"/>
        <v>499.96461168889613</v>
      </c>
      <c r="S93" s="263">
        <f t="shared" si="3"/>
        <v>475.56702290606654</v>
      </c>
      <c r="T93" s="263">
        <f t="shared" si="3"/>
        <v>523.01413176906306</v>
      </c>
      <c r="U93" s="263">
        <f t="shared" si="3"/>
        <v>497.31936597323124</v>
      </c>
      <c r="V93" s="263">
        <f t="shared" si="3"/>
        <v>537.53231398707021</v>
      </c>
      <c r="W93" s="263">
        <f t="shared" si="3"/>
        <v>546.46108598188357</v>
      </c>
      <c r="DA93" s="70"/>
    </row>
    <row r="94" spans="1:105" ht="12" customHeight="1" x14ac:dyDescent="0.25">
      <c r="A94" s="60" t="s">
        <v>1024</v>
      </c>
      <c r="B94" s="264">
        <v>382.29747739230203</v>
      </c>
      <c r="C94" s="264">
        <v>384.25230348523138</v>
      </c>
      <c r="D94" s="264">
        <v>358.15685799101732</v>
      </c>
      <c r="E94" s="264">
        <v>398.17020430895019</v>
      </c>
      <c r="F94" s="264">
        <v>344.93585776519052</v>
      </c>
      <c r="G94" s="264">
        <v>346.25541740206921</v>
      </c>
      <c r="H94" s="264">
        <v>302.52065320436918</v>
      </c>
      <c r="I94" s="264">
        <v>337.93558602068128</v>
      </c>
      <c r="J94" s="264">
        <v>302.3537847020674</v>
      </c>
      <c r="K94" s="264">
        <v>254.65339597573211</v>
      </c>
      <c r="L94" s="264">
        <v>260.48838286281801</v>
      </c>
      <c r="M94" s="264">
        <v>361.20201379499758</v>
      </c>
      <c r="N94" s="264">
        <v>367.70734508984668</v>
      </c>
      <c r="O94" s="264">
        <v>329.95877834613623</v>
      </c>
      <c r="P94" s="264">
        <v>308.97368968748378</v>
      </c>
      <c r="Q94" s="264">
        <v>259.82615850265438</v>
      </c>
      <c r="R94" s="264">
        <v>276.92043702476661</v>
      </c>
      <c r="S94" s="264">
        <v>264.6131531671702</v>
      </c>
      <c r="T94" s="264">
        <v>285.73268746388379</v>
      </c>
      <c r="U94" s="264">
        <v>271.20895348774559</v>
      </c>
      <c r="V94" s="264">
        <v>302.36523580879839</v>
      </c>
      <c r="W94" s="264">
        <v>313.55890876595049</v>
      </c>
      <c r="DA94" s="72" t="s">
        <v>1076</v>
      </c>
    </row>
    <row r="95" spans="1:105" ht="12" customHeight="1" x14ac:dyDescent="0.25">
      <c r="A95" s="60" t="s">
        <v>1026</v>
      </c>
      <c r="B95" s="264">
        <v>170.3164663833698</v>
      </c>
      <c r="C95" s="264">
        <v>168.84940038442321</v>
      </c>
      <c r="D95" s="264">
        <v>159.51146284306961</v>
      </c>
      <c r="E95" s="264">
        <v>176.1109813151302</v>
      </c>
      <c r="F95" s="264">
        <v>164.5518626529763</v>
      </c>
      <c r="G95" s="264">
        <v>163.67558865834309</v>
      </c>
      <c r="H95" s="264">
        <v>153.6478554577688</v>
      </c>
      <c r="I95" s="264">
        <v>168.66485747121769</v>
      </c>
      <c r="J95" s="264">
        <v>149.95404133048751</v>
      </c>
      <c r="K95" s="264">
        <v>133.89206029987821</v>
      </c>
      <c r="L95" s="264">
        <v>129.88958096309989</v>
      </c>
      <c r="M95" s="264">
        <v>151.51762878904799</v>
      </c>
      <c r="N95" s="264">
        <v>153.7436892801741</v>
      </c>
      <c r="O95" s="264">
        <v>143.3506837648354</v>
      </c>
      <c r="P95" s="264">
        <v>135.51265418784479</v>
      </c>
      <c r="Q95" s="264">
        <v>119.37734828321391</v>
      </c>
      <c r="R95" s="264">
        <v>124.03397429078871</v>
      </c>
      <c r="S95" s="264">
        <v>118.1246230276741</v>
      </c>
      <c r="T95" s="264">
        <v>131.2414594736982</v>
      </c>
      <c r="U95" s="264">
        <v>126.45683970631841</v>
      </c>
      <c r="V95" s="264">
        <v>135.46495509216101</v>
      </c>
      <c r="W95" s="264">
        <v>137.70426061810301</v>
      </c>
      <c r="DA95" s="72" t="s">
        <v>1077</v>
      </c>
    </row>
    <row r="96" spans="1:105" ht="12" customHeight="1" x14ac:dyDescent="0.25">
      <c r="A96" s="64" t="s">
        <v>30</v>
      </c>
      <c r="B96" s="231">
        <v>12.11833016124136</v>
      </c>
      <c r="C96" s="231">
        <v>12.496059279290479</v>
      </c>
      <c r="D96" s="231">
        <v>13.053267887391049</v>
      </c>
      <c r="E96" s="231">
        <v>11.81984429427567</v>
      </c>
      <c r="F96" s="231">
        <v>10.91015458291408</v>
      </c>
      <c r="G96" s="231">
        <v>9.7023475726374109</v>
      </c>
      <c r="H96" s="231">
        <v>9.1822140817541538</v>
      </c>
      <c r="I96" s="231">
        <v>9.3348613900992916</v>
      </c>
      <c r="J96" s="231">
        <v>12.788098351800519</v>
      </c>
      <c r="K96" s="231">
        <v>11.755777883360841</v>
      </c>
      <c r="L96" s="231">
        <v>12.519386309941</v>
      </c>
      <c r="M96" s="231">
        <v>10.052962633025791</v>
      </c>
      <c r="N96" s="231">
        <v>8.4070121894527716</v>
      </c>
      <c r="O96" s="231">
        <v>9.1532987657085982</v>
      </c>
      <c r="P96" s="231">
        <v>9.2356628607851654</v>
      </c>
      <c r="Q96" s="231">
        <v>10.780953600297581</v>
      </c>
      <c r="R96" s="231">
        <v>10.83038836979579</v>
      </c>
      <c r="S96" s="231">
        <v>10.354960719302239</v>
      </c>
      <c r="T96" s="231">
        <v>11.72537410889711</v>
      </c>
      <c r="U96" s="231">
        <v>10.573933486047601</v>
      </c>
      <c r="V96" s="231">
        <v>10.313531376931079</v>
      </c>
      <c r="W96" s="231">
        <v>9.8782290351551172</v>
      </c>
      <c r="DA96" s="73" t="s">
        <v>1078</v>
      </c>
    </row>
    <row r="97" spans="1:105" ht="12" customHeight="1" x14ac:dyDescent="0.25">
      <c r="A97" s="64" t="s">
        <v>32</v>
      </c>
      <c r="B97" s="231">
        <v>15.66493693102437</v>
      </c>
      <c r="C97" s="231">
        <v>17.937067443181299</v>
      </c>
      <c r="D97" s="231">
        <v>17.992650329769859</v>
      </c>
      <c r="E97" s="231">
        <v>21.391078067384949</v>
      </c>
      <c r="F97" s="231">
        <v>18.58531469381338</v>
      </c>
      <c r="G97" s="231">
        <v>16.868781850980589</v>
      </c>
      <c r="H97" s="231">
        <v>18.71558050214885</v>
      </c>
      <c r="I97" s="231">
        <v>24.952767497717801</v>
      </c>
      <c r="J97" s="231">
        <v>20.487680487937691</v>
      </c>
      <c r="K97" s="231">
        <v>13.53199647759425</v>
      </c>
      <c r="L97" s="231">
        <v>12.48217018739083</v>
      </c>
      <c r="M97" s="231">
        <v>9.9358228229025318</v>
      </c>
      <c r="N97" s="231">
        <v>8.0682971436742843</v>
      </c>
      <c r="O97" s="231">
        <v>7.6352463177861027</v>
      </c>
      <c r="P97" s="231">
        <v>8.7496847214420583</v>
      </c>
      <c r="Q97" s="231">
        <v>8.3013446251556626</v>
      </c>
      <c r="R97" s="231">
        <v>9.4514344795171805</v>
      </c>
      <c r="S97" s="231">
        <v>10.21311130078205</v>
      </c>
      <c r="T97" s="231">
        <v>11.99521228698004</v>
      </c>
      <c r="U97" s="231">
        <v>15.02993838509744</v>
      </c>
      <c r="V97" s="231">
        <v>17.077942686440309</v>
      </c>
      <c r="W97" s="231">
        <v>15.461356844941861</v>
      </c>
      <c r="DA97" s="73" t="s">
        <v>1079</v>
      </c>
    </row>
    <row r="98" spans="1:105" ht="12" customHeight="1" x14ac:dyDescent="0.25">
      <c r="A98" s="64" t="s">
        <v>33</v>
      </c>
      <c r="B98" s="231">
        <v>6.4286572438877947</v>
      </c>
      <c r="C98" s="231">
        <v>7.2693350426474064</v>
      </c>
      <c r="D98" s="231">
        <v>4.8523858868016614</v>
      </c>
      <c r="E98" s="231">
        <v>3.2701896341394701</v>
      </c>
      <c r="F98" s="231">
        <v>2.6243817360025168</v>
      </c>
      <c r="G98" s="231">
        <v>2.9870097105689251</v>
      </c>
      <c r="H98" s="231">
        <v>2.562828424006367</v>
      </c>
      <c r="I98" s="231">
        <v>2.687893985538484</v>
      </c>
      <c r="J98" s="231">
        <v>2.778489585529381</v>
      </c>
      <c r="K98" s="231">
        <v>2.555478829419378</v>
      </c>
      <c r="L98" s="231">
        <v>2.700204413247469</v>
      </c>
      <c r="M98" s="231">
        <v>2.649874627519254</v>
      </c>
      <c r="N98" s="231">
        <v>2.8778842157904698</v>
      </c>
      <c r="O98" s="231">
        <v>1.7848267475659989</v>
      </c>
      <c r="P98" s="231">
        <v>2.2664577124520471</v>
      </c>
      <c r="Q98" s="231">
        <v>1.376505499716524</v>
      </c>
      <c r="R98" s="231">
        <v>1.254180330378599</v>
      </c>
      <c r="S98" s="231">
        <v>1.320028410932933</v>
      </c>
      <c r="T98" s="231">
        <v>1.720216233398721</v>
      </c>
      <c r="U98" s="231">
        <v>1.5329934097748781</v>
      </c>
      <c r="V98" s="231">
        <v>1.400355243943934</v>
      </c>
      <c r="W98" s="231">
        <v>1.492824155213381</v>
      </c>
      <c r="DA98" s="73" t="s">
        <v>1080</v>
      </c>
    </row>
    <row r="99" spans="1:105" ht="12" customHeight="1" x14ac:dyDescent="0.25">
      <c r="A99" s="64" t="s">
        <v>160</v>
      </c>
      <c r="B99" s="231">
        <v>1.0992453054745011</v>
      </c>
      <c r="C99" s="231">
        <v>1.4600056400475869</v>
      </c>
      <c r="D99" s="231">
        <v>1.3538140838634649</v>
      </c>
      <c r="E99" s="231">
        <v>1.537238157217879</v>
      </c>
      <c r="F99" s="231">
        <v>1.813491296226629</v>
      </c>
      <c r="G99" s="231">
        <v>1.8774523375019769</v>
      </c>
      <c r="H99" s="231">
        <v>1.3930634288102739</v>
      </c>
      <c r="I99" s="231">
        <v>1.4619023730072991</v>
      </c>
      <c r="J99" s="231">
        <v>1.5675849162051261</v>
      </c>
      <c r="K99" s="231">
        <v>1.539789319140362</v>
      </c>
      <c r="L99" s="231">
        <v>1.6188467420740029</v>
      </c>
      <c r="M99" s="231">
        <v>2.0493192762809369</v>
      </c>
      <c r="N99" s="231">
        <v>1.6171261350411941</v>
      </c>
      <c r="O99" s="231">
        <v>1.1281612568409869</v>
      </c>
      <c r="P99" s="231">
        <v>1.1241568495258929</v>
      </c>
      <c r="Q99" s="231">
        <v>1.0636480142681071</v>
      </c>
      <c r="R99" s="231">
        <v>0.9459219057215611</v>
      </c>
      <c r="S99" s="231">
        <v>0.80794280236588956</v>
      </c>
      <c r="T99" s="231">
        <v>1.1082896212184279</v>
      </c>
      <c r="U99" s="231">
        <v>1.004218553372501</v>
      </c>
      <c r="V99" s="231">
        <v>1.126968752397113</v>
      </c>
      <c r="W99" s="231">
        <v>1.131233335881787</v>
      </c>
      <c r="DA99" s="73" t="s">
        <v>1081</v>
      </c>
    </row>
    <row r="100" spans="1:105" ht="12" customHeight="1" x14ac:dyDescent="0.25">
      <c r="A100" s="64" t="s">
        <v>70</v>
      </c>
      <c r="B100" s="231">
        <v>15.406319672358229</v>
      </c>
      <c r="C100" s="231">
        <v>15.526285445099759</v>
      </c>
      <c r="D100" s="231">
        <v>12.59775515301795</v>
      </c>
      <c r="E100" s="231">
        <v>14.548304504120811</v>
      </c>
      <c r="F100" s="231">
        <v>12.770893707189661</v>
      </c>
      <c r="G100" s="231">
        <v>11.270240770791951</v>
      </c>
      <c r="H100" s="231">
        <v>10.903991757702681</v>
      </c>
      <c r="I100" s="231">
        <v>11.08931700552716</v>
      </c>
      <c r="J100" s="231">
        <v>8.5650098525639109</v>
      </c>
      <c r="K100" s="231">
        <v>8.3177363478548845</v>
      </c>
      <c r="L100" s="231">
        <v>7.1628223794127566</v>
      </c>
      <c r="M100" s="231">
        <v>7.7681426334271304</v>
      </c>
      <c r="N100" s="231">
        <v>6.6219566897194859</v>
      </c>
      <c r="O100" s="231">
        <v>6.0195336942208266</v>
      </c>
      <c r="P100" s="231">
        <v>5.1544598830005199</v>
      </c>
      <c r="Q100" s="231">
        <v>5.0741556675319499</v>
      </c>
      <c r="R100" s="231">
        <v>3.2118218100864722</v>
      </c>
      <c r="S100" s="231">
        <v>2.525339716566859</v>
      </c>
      <c r="T100" s="231">
        <v>2.880566916258342</v>
      </c>
      <c r="U100" s="231">
        <v>2.1907480447301459</v>
      </c>
      <c r="V100" s="231">
        <v>1.9798793579149629</v>
      </c>
      <c r="W100" s="231">
        <v>2.1419010719587801</v>
      </c>
      <c r="DA100" s="73" t="s">
        <v>1082</v>
      </c>
    </row>
    <row r="101" spans="1:105" ht="12" customHeight="1" x14ac:dyDescent="0.25">
      <c r="A101" s="64" t="s">
        <v>34</v>
      </c>
      <c r="B101" s="231">
        <v>6.9166342601531943</v>
      </c>
      <c r="C101" s="231">
        <v>2.41912931684407</v>
      </c>
      <c r="D101" s="231">
        <v>3.9119620484253028</v>
      </c>
      <c r="E101" s="231">
        <v>6.4693946616354667</v>
      </c>
      <c r="F101" s="231">
        <v>5.7301681315104247</v>
      </c>
      <c r="G101" s="231">
        <v>5.3822009259316674</v>
      </c>
      <c r="H101" s="231">
        <v>4.725235266173418</v>
      </c>
      <c r="I101" s="231">
        <v>6.1295061978485537</v>
      </c>
      <c r="J101" s="231">
        <v>2.9688051592380851</v>
      </c>
      <c r="K101" s="231">
        <v>7.7578221446443028</v>
      </c>
      <c r="L101" s="231">
        <v>7.8052994310524566</v>
      </c>
      <c r="M101" s="231">
        <v>6.4000163212706509</v>
      </c>
      <c r="N101" s="231">
        <v>9.8647642745751263</v>
      </c>
      <c r="O101" s="231">
        <v>10.04748094591247</v>
      </c>
      <c r="P101" s="231">
        <v>10.61374439252236</v>
      </c>
      <c r="Q101" s="231">
        <v>7.7740080674098051</v>
      </c>
      <c r="R101" s="231">
        <v>5.6802249873832276</v>
      </c>
      <c r="S101" s="231">
        <v>6.3173596766402218</v>
      </c>
      <c r="T101" s="231">
        <v>8.5464320247376335</v>
      </c>
      <c r="U101" s="231">
        <v>7.4377155805044266</v>
      </c>
      <c r="V101" s="231">
        <v>6.6673813831075126</v>
      </c>
      <c r="W101" s="231">
        <v>7.9146916969128851</v>
      </c>
      <c r="DA101" s="73" t="s">
        <v>1083</v>
      </c>
    </row>
    <row r="102" spans="1:105" ht="12" customHeight="1" x14ac:dyDescent="0.25">
      <c r="A102" s="64" t="s">
        <v>162</v>
      </c>
      <c r="B102" s="231">
        <v>86.519800909249994</v>
      </c>
      <c r="C102" s="231">
        <v>84.65997808565146</v>
      </c>
      <c r="D102" s="231">
        <v>80.095413943809049</v>
      </c>
      <c r="E102" s="231">
        <v>83.217121575318558</v>
      </c>
      <c r="F102" s="231">
        <v>69.815294749318838</v>
      </c>
      <c r="G102" s="231">
        <v>71.239436641364179</v>
      </c>
      <c r="H102" s="231">
        <v>58.089003905302349</v>
      </c>
      <c r="I102" s="231">
        <v>60.529851679487066</v>
      </c>
      <c r="J102" s="231">
        <v>58.00439977638792</v>
      </c>
      <c r="K102" s="231">
        <v>45.499863839027363</v>
      </c>
      <c r="L102" s="231">
        <v>46.806891833110122</v>
      </c>
      <c r="M102" s="231">
        <v>66.128050464809675</v>
      </c>
      <c r="N102" s="231">
        <v>67.675237560482969</v>
      </c>
      <c r="O102" s="231">
        <v>59.328869167437119</v>
      </c>
      <c r="P102" s="231">
        <v>56.721918743303718</v>
      </c>
      <c r="Q102" s="231">
        <v>46.101023858817243</v>
      </c>
      <c r="R102" s="231">
        <v>50.137988576356392</v>
      </c>
      <c r="S102" s="231">
        <v>47.880794472538419</v>
      </c>
      <c r="T102" s="231">
        <v>49.594936647306263</v>
      </c>
      <c r="U102" s="231">
        <v>47.134788943846146</v>
      </c>
      <c r="V102" s="231">
        <v>53.253730343354377</v>
      </c>
      <c r="W102" s="231">
        <v>55.776221356774172</v>
      </c>
      <c r="DA102" s="73" t="s">
        <v>1084</v>
      </c>
    </row>
    <row r="103" spans="1:105" ht="12" customHeight="1" x14ac:dyDescent="0.25">
      <c r="A103" s="64" t="s">
        <v>36</v>
      </c>
      <c r="B103" s="231">
        <v>0.63923173929403176</v>
      </c>
      <c r="C103" s="231">
        <v>0.60471810858070529</v>
      </c>
      <c r="D103" s="231">
        <v>0.61812160858305432</v>
      </c>
      <c r="E103" s="231">
        <v>0.1316487437082432</v>
      </c>
      <c r="F103" s="231">
        <v>0.12577118971539811</v>
      </c>
      <c r="G103" s="231">
        <v>0.1282569102444755</v>
      </c>
      <c r="H103" s="231">
        <v>0.1184035360486899</v>
      </c>
      <c r="I103" s="231">
        <v>0.22806654212307509</v>
      </c>
      <c r="J103" s="231">
        <v>0.13521517727573029</v>
      </c>
      <c r="K103" s="231">
        <v>0.12565725992375851</v>
      </c>
      <c r="L103" s="231">
        <v>0.82415946588106215</v>
      </c>
      <c r="M103" s="231">
        <v>1.373829065249097</v>
      </c>
      <c r="N103" s="231">
        <v>0.77143520319345615</v>
      </c>
      <c r="O103" s="231">
        <v>0.74865131749956682</v>
      </c>
      <c r="P103" s="231">
        <v>0.5498104057939055</v>
      </c>
      <c r="Q103" s="231">
        <v>0.54823993736061916</v>
      </c>
      <c r="R103" s="231">
        <v>0.51715051688804003</v>
      </c>
      <c r="S103" s="231">
        <v>0.40436519734069581</v>
      </c>
      <c r="T103" s="231">
        <v>0.63575740460498409</v>
      </c>
      <c r="U103" s="231">
        <v>0.51928242282940751</v>
      </c>
      <c r="V103" s="231">
        <v>0.42903029244779278</v>
      </c>
      <c r="W103" s="231">
        <v>0.52501246239685939</v>
      </c>
      <c r="DA103" s="73" t="s">
        <v>1085</v>
      </c>
    </row>
    <row r="104" spans="1:105" ht="12" customHeight="1" x14ac:dyDescent="0.25">
      <c r="A104" s="64" t="s">
        <v>73</v>
      </c>
      <c r="B104" s="231">
        <v>1.7531333699847771</v>
      </c>
      <c r="C104" s="231">
        <v>2.200601710202895</v>
      </c>
      <c r="D104" s="231">
        <v>2.4290521264409302</v>
      </c>
      <c r="E104" s="231">
        <v>3.0178893746759359</v>
      </c>
      <c r="F104" s="231">
        <v>3.332504238193974</v>
      </c>
      <c r="G104" s="231">
        <v>2.9786184648802911</v>
      </c>
      <c r="H104" s="231">
        <v>2.6494906704570069</v>
      </c>
      <c r="I104" s="231">
        <v>3.557684289044547</v>
      </c>
      <c r="J104" s="231">
        <v>3.0388987829120908</v>
      </c>
      <c r="K104" s="231">
        <v>2.643076489632938</v>
      </c>
      <c r="L104" s="231">
        <v>3.879788583606214</v>
      </c>
      <c r="M104" s="231">
        <v>4.0421906932621701</v>
      </c>
      <c r="N104" s="231">
        <v>4.2379263624292554</v>
      </c>
      <c r="O104" s="231">
        <v>3.927258070178516</v>
      </c>
      <c r="P104" s="231">
        <v>3.9727297496229772</v>
      </c>
      <c r="Q104" s="231">
        <v>4.5370836341156346</v>
      </c>
      <c r="R104" s="231">
        <v>5.3619296498474762</v>
      </c>
      <c r="S104" s="231">
        <v>4.1686395983168314</v>
      </c>
      <c r="T104" s="231">
        <v>4.1758852249155982</v>
      </c>
      <c r="U104" s="231">
        <v>3.983907380173501</v>
      </c>
      <c r="V104" s="231">
        <v>4.5938196995722196</v>
      </c>
      <c r="W104" s="231">
        <v>4.7203328254814698</v>
      </c>
      <c r="DA104" s="73" t="s">
        <v>1086</v>
      </c>
    </row>
    <row r="105" spans="1:105" ht="12" customHeight="1" x14ac:dyDescent="0.25">
      <c r="A105" s="64" t="s">
        <v>79</v>
      </c>
      <c r="B105" s="231">
        <v>23.770176790701541</v>
      </c>
      <c r="C105" s="231">
        <v>24.27622031287752</v>
      </c>
      <c r="D105" s="231">
        <v>22.607039774967301</v>
      </c>
      <c r="E105" s="231">
        <v>30.708272302653249</v>
      </c>
      <c r="F105" s="231">
        <v>38.843888328091381</v>
      </c>
      <c r="G105" s="231">
        <v>41.241243473441628</v>
      </c>
      <c r="H105" s="231">
        <v>45.308043885364967</v>
      </c>
      <c r="I105" s="231">
        <v>48.693006510824397</v>
      </c>
      <c r="J105" s="231">
        <v>39.619859240637041</v>
      </c>
      <c r="K105" s="231">
        <v>40.164861709280132</v>
      </c>
      <c r="L105" s="231">
        <v>34.090011617384008</v>
      </c>
      <c r="M105" s="231">
        <v>41.117420251300778</v>
      </c>
      <c r="N105" s="231">
        <v>43.602049505815103</v>
      </c>
      <c r="O105" s="231">
        <v>43.577357481685247</v>
      </c>
      <c r="P105" s="231">
        <v>37.124028869396163</v>
      </c>
      <c r="Q105" s="231">
        <v>33.820385378540813</v>
      </c>
      <c r="R105" s="231">
        <v>36.642933664814016</v>
      </c>
      <c r="S105" s="231">
        <v>34.132081132887933</v>
      </c>
      <c r="T105" s="231">
        <v>38.858789005381126</v>
      </c>
      <c r="U105" s="231">
        <v>37.04931349994235</v>
      </c>
      <c r="V105" s="231">
        <v>38.622315956051693</v>
      </c>
      <c r="W105" s="231">
        <v>38.662457833386668</v>
      </c>
      <c r="DA105" s="73" t="s">
        <v>1087</v>
      </c>
    </row>
    <row r="106" spans="1:105" ht="12" customHeight="1" x14ac:dyDescent="0.25">
      <c r="A106" s="60" t="s">
        <v>1038</v>
      </c>
      <c r="B106" s="264">
        <v>171.78066532951391</v>
      </c>
      <c r="C106" s="264">
        <v>163.78000629282511</v>
      </c>
      <c r="D106" s="264">
        <v>156.6603282632596</v>
      </c>
      <c r="E106" s="264">
        <v>148.3676906796419</v>
      </c>
      <c r="F106" s="264">
        <v>166.3286702376304</v>
      </c>
      <c r="G106" s="264">
        <v>168.4817048862588</v>
      </c>
      <c r="H106" s="264">
        <v>171.1460298407172</v>
      </c>
      <c r="I106" s="264">
        <v>161.73539781946491</v>
      </c>
      <c r="J106" s="264">
        <v>163.36127741090371</v>
      </c>
      <c r="K106" s="264">
        <v>148.0807018666849</v>
      </c>
      <c r="L106" s="264">
        <v>149.56077853832119</v>
      </c>
      <c r="M106" s="264">
        <v>108.17499636765599</v>
      </c>
      <c r="N106" s="264">
        <v>107.55924884714049</v>
      </c>
      <c r="O106" s="264">
        <v>102.838017045301</v>
      </c>
      <c r="P106" s="264">
        <v>102.4515834606585</v>
      </c>
      <c r="Q106" s="264">
        <v>100.63792017718851</v>
      </c>
      <c r="R106" s="264">
        <v>99.010200373340822</v>
      </c>
      <c r="S106" s="264">
        <v>92.829246711222254</v>
      </c>
      <c r="T106" s="264">
        <v>106.03998483148111</v>
      </c>
      <c r="U106" s="264">
        <v>99.65357277916722</v>
      </c>
      <c r="V106" s="264">
        <v>99.702123086110859</v>
      </c>
      <c r="W106" s="264">
        <v>95.197916597829987</v>
      </c>
      <c r="DA106" s="72" t="s">
        <v>1088</v>
      </c>
    </row>
    <row r="107" spans="1:105" ht="12" customHeight="1" x14ac:dyDescent="0.25">
      <c r="A107" s="132" t="s">
        <v>1040</v>
      </c>
      <c r="B107" s="318">
        <v>384.6314517238153</v>
      </c>
      <c r="C107" s="318">
        <v>369.83270413006312</v>
      </c>
      <c r="D107" s="318">
        <v>350.00983985359409</v>
      </c>
      <c r="E107" s="318">
        <v>351.09672615637572</v>
      </c>
      <c r="F107" s="318">
        <v>348.96230704010912</v>
      </c>
      <c r="G107" s="318">
        <v>352.94737987731378</v>
      </c>
      <c r="H107" s="318">
        <v>333.16702356072801</v>
      </c>
      <c r="I107" s="318">
        <v>336.37299621096201</v>
      </c>
      <c r="J107" s="318">
        <v>314.93882703564009</v>
      </c>
      <c r="K107" s="318">
        <v>287.01384269348478</v>
      </c>
      <c r="L107" s="318">
        <v>280.5853756856277</v>
      </c>
      <c r="M107" s="318">
        <v>273.84995386682539</v>
      </c>
      <c r="N107" s="318">
        <v>275.88379625515199</v>
      </c>
      <c r="O107" s="318">
        <v>258.541173199816</v>
      </c>
      <c r="P107" s="318">
        <v>252.40086592903759</v>
      </c>
      <c r="Q107" s="318">
        <v>234.45787381699481</v>
      </c>
      <c r="R107" s="318">
        <v>237.98319922802949</v>
      </c>
      <c r="S107" s="318">
        <v>227.01900797148181</v>
      </c>
      <c r="T107" s="318">
        <v>250.82398911034221</v>
      </c>
      <c r="U107" s="318">
        <v>238.2575150047208</v>
      </c>
      <c r="V107" s="318">
        <v>252.1553415884093</v>
      </c>
      <c r="W107" s="318">
        <v>254.69303829763231</v>
      </c>
      <c r="DA107" s="139" t="s">
        <v>1089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DA108" s="94"/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3633.310997562995</v>
      </c>
      <c r="C110" s="225">
        <v>3917.2428759288382</v>
      </c>
      <c r="D110" s="225">
        <v>4062.5490775938788</v>
      </c>
      <c r="E110" s="225">
        <v>4117.6141019120041</v>
      </c>
      <c r="F110" s="225">
        <v>3992.55802864832</v>
      </c>
      <c r="G110" s="225">
        <v>4019.0207485915871</v>
      </c>
      <c r="H110" s="225">
        <v>4076.1281454518248</v>
      </c>
      <c r="I110" s="225">
        <v>4119.8203694387448</v>
      </c>
      <c r="J110" s="225">
        <v>4096.4183364316013</v>
      </c>
      <c r="K110" s="225">
        <v>3959.024231673272</v>
      </c>
      <c r="L110" s="225">
        <v>3930.4990084842748</v>
      </c>
      <c r="M110" s="225">
        <v>4007.0063764149631</v>
      </c>
      <c r="N110" s="225">
        <v>3980.50741336389</v>
      </c>
      <c r="O110" s="225">
        <v>3966.5082951211712</v>
      </c>
      <c r="P110" s="225">
        <v>4848.2661843753394</v>
      </c>
      <c r="Q110" s="225">
        <v>4533.7834029037776</v>
      </c>
      <c r="R110" s="225">
        <v>4801.5503993421389</v>
      </c>
      <c r="S110" s="225">
        <v>4509.3088197410862</v>
      </c>
      <c r="T110" s="225">
        <v>4449.7858727722851</v>
      </c>
      <c r="U110" s="225">
        <v>4606.6888480829457</v>
      </c>
      <c r="V110" s="225">
        <v>4489.2601617186137</v>
      </c>
      <c r="W110" s="225">
        <v>4525.8449949834276</v>
      </c>
      <c r="DA110" s="89" t="s">
        <v>1090</v>
      </c>
    </row>
    <row r="111" spans="1:105" ht="12" customHeight="1" x14ac:dyDescent="0.25">
      <c r="A111" s="55" t="s">
        <v>92</v>
      </c>
      <c r="B111" s="261">
        <v>11.83937351025657</v>
      </c>
      <c r="C111" s="261">
        <v>12.94905968852968</v>
      </c>
      <c r="D111" s="261">
        <v>13.595505365152491</v>
      </c>
      <c r="E111" s="261">
        <v>13.108839791483019</v>
      </c>
      <c r="F111" s="261">
        <v>13.19232728174304</v>
      </c>
      <c r="G111" s="261">
        <v>13.788784309064379</v>
      </c>
      <c r="H111" s="261">
        <v>14.708007135145509</v>
      </c>
      <c r="I111" s="261">
        <v>14.19387856240667</v>
      </c>
      <c r="J111" s="261">
        <v>13.916544672589231</v>
      </c>
      <c r="K111" s="261">
        <v>13.7427819739728</v>
      </c>
      <c r="L111" s="261">
        <v>14.421951477219039</v>
      </c>
      <c r="M111" s="261">
        <v>11.2795654723735</v>
      </c>
      <c r="N111" s="261">
        <v>11.63966250798047</v>
      </c>
      <c r="O111" s="261">
        <v>11.49247293782204</v>
      </c>
      <c r="P111" s="261">
        <v>18.037414067986269</v>
      </c>
      <c r="Q111" s="261">
        <v>18.53749746456073</v>
      </c>
      <c r="R111" s="261">
        <v>20.47424559477593</v>
      </c>
      <c r="S111" s="261">
        <v>20.259913647482769</v>
      </c>
      <c r="T111" s="261">
        <v>20.17176257766134</v>
      </c>
      <c r="U111" s="261">
        <v>21.62501452395799</v>
      </c>
      <c r="V111" s="261">
        <v>21.198028253756949</v>
      </c>
      <c r="W111" s="261">
        <v>21.479031110682769</v>
      </c>
      <c r="DA111" s="67" t="s">
        <v>1091</v>
      </c>
    </row>
    <row r="112" spans="1:105" ht="12" customHeight="1" x14ac:dyDescent="0.25">
      <c r="A112" s="202" t="s">
        <v>93</v>
      </c>
      <c r="B112" s="226">
        <v>94.479668983519872</v>
      </c>
      <c r="C112" s="226">
        <v>103.3351023143463</v>
      </c>
      <c r="D112" s="226">
        <v>108.4938189888595</v>
      </c>
      <c r="E112" s="226">
        <v>104.6101673525518</v>
      </c>
      <c r="F112" s="226">
        <v>105.2764078793161</v>
      </c>
      <c r="G112" s="226">
        <v>110.0362089325893</v>
      </c>
      <c r="H112" s="226">
        <v>117.3717210908132</v>
      </c>
      <c r="I112" s="226">
        <v>113.2689113158487</v>
      </c>
      <c r="J112" s="226">
        <v>111.0557524789251</v>
      </c>
      <c r="K112" s="226">
        <v>109.6691045931446</v>
      </c>
      <c r="L112" s="226">
        <v>115.0889614626671</v>
      </c>
      <c r="M112" s="226">
        <v>90.012331411334415</v>
      </c>
      <c r="N112" s="226">
        <v>92.885950416311275</v>
      </c>
      <c r="O112" s="226">
        <v>91.711359391342967</v>
      </c>
      <c r="P112" s="226">
        <v>143.94080134271351</v>
      </c>
      <c r="Q112" s="226">
        <v>147.9315288699411</v>
      </c>
      <c r="R112" s="226">
        <v>163.38701915316111</v>
      </c>
      <c r="S112" s="226">
        <v>161.67662363136191</v>
      </c>
      <c r="T112" s="226">
        <v>160.9731671612999</v>
      </c>
      <c r="U112" s="226">
        <v>172.5702979315063</v>
      </c>
      <c r="V112" s="226">
        <v>169.16289453856879</v>
      </c>
      <c r="W112" s="226">
        <v>171.40533218805891</v>
      </c>
      <c r="DA112" s="174" t="s">
        <v>1092</v>
      </c>
    </row>
    <row r="113" spans="1:105" ht="12" customHeight="1" x14ac:dyDescent="0.25">
      <c r="A113" s="202" t="s">
        <v>94</v>
      </c>
      <c r="B113" s="226">
        <v>115.84072077518709</v>
      </c>
      <c r="C113" s="226">
        <v>126.6982924713633</v>
      </c>
      <c r="D113" s="226">
        <v>133.0233512303522</v>
      </c>
      <c r="E113" s="226">
        <v>128.26163889975439</v>
      </c>
      <c r="F113" s="226">
        <v>129.07851075864579</v>
      </c>
      <c r="G113" s="226">
        <v>134.91446245798801</v>
      </c>
      <c r="H113" s="226">
        <v>143.90847169622981</v>
      </c>
      <c r="I113" s="226">
        <v>138.8780514306988</v>
      </c>
      <c r="J113" s="226">
        <v>136.16451615250119</v>
      </c>
      <c r="K113" s="226">
        <v>134.464358941131</v>
      </c>
      <c r="L113" s="226">
        <v>141.10959947826021</v>
      </c>
      <c r="M113" s="226">
        <v>110.36335606936549</v>
      </c>
      <c r="N113" s="226">
        <v>113.88667595766719</v>
      </c>
      <c r="O113" s="226">
        <v>112.44651986469729</v>
      </c>
      <c r="P113" s="226">
        <v>176.4845956372524</v>
      </c>
      <c r="Q113" s="226">
        <v>181.37759280950169</v>
      </c>
      <c r="R113" s="226">
        <v>200.3274383540961</v>
      </c>
      <c r="S113" s="226">
        <v>198.230336912193</v>
      </c>
      <c r="T113" s="226">
        <v>197.3678349008855</v>
      </c>
      <c r="U113" s="226">
        <v>211.58697857272821</v>
      </c>
      <c r="V113" s="226">
        <v>207.40919017384479</v>
      </c>
      <c r="W113" s="226">
        <v>210.1586239557906</v>
      </c>
      <c r="DA113" s="174" t="s">
        <v>1093</v>
      </c>
    </row>
    <row r="114" spans="1:105" ht="12" customHeight="1" x14ac:dyDescent="0.25">
      <c r="A114" s="202" t="s">
        <v>95</v>
      </c>
      <c r="B114" s="226">
        <v>214.50569990425899</v>
      </c>
      <c r="C114" s="226">
        <v>234.61098758171451</v>
      </c>
      <c r="D114" s="226">
        <v>246.323286563914</v>
      </c>
      <c r="E114" s="226">
        <v>237.50588255103781</v>
      </c>
      <c r="F114" s="226">
        <v>239.01850841050259</v>
      </c>
      <c r="G114" s="226">
        <v>249.82511333748951</v>
      </c>
      <c r="H114" s="226">
        <v>266.47958711565752</v>
      </c>
      <c r="I114" s="226">
        <v>257.16460864651941</v>
      </c>
      <c r="J114" s="226">
        <v>252.1398748554177</v>
      </c>
      <c r="K114" s="226">
        <v>248.99164329978001</v>
      </c>
      <c r="L114" s="226">
        <v>261.2968323810482</v>
      </c>
      <c r="M114" s="226">
        <v>204.36310115322621</v>
      </c>
      <c r="N114" s="226">
        <v>210.88733713491951</v>
      </c>
      <c r="O114" s="226">
        <v>208.2205573650196</v>
      </c>
      <c r="P114" s="226">
        <v>326.80176242133552</v>
      </c>
      <c r="Q114" s="226">
        <v>335.86227047100328</v>
      </c>
      <c r="R114" s="226">
        <v>370.95226174885028</v>
      </c>
      <c r="S114" s="226">
        <v>367.06899678334071</v>
      </c>
      <c r="T114" s="226">
        <v>365.47187621670162</v>
      </c>
      <c r="U114" s="226">
        <v>391.80188646661321</v>
      </c>
      <c r="V114" s="226">
        <v>384.06575172437908</v>
      </c>
      <c r="W114" s="226">
        <v>389.15695984005771</v>
      </c>
      <c r="DA114" s="174" t="s">
        <v>1094</v>
      </c>
    </row>
    <row r="115" spans="1:105" ht="12" customHeight="1" x14ac:dyDescent="0.25">
      <c r="A115" s="56" t="s">
        <v>96</v>
      </c>
      <c r="B115" s="262">
        <v>210.15717781316019</v>
      </c>
      <c r="C115" s="262">
        <v>230.29689109595</v>
      </c>
      <c r="D115" s="262">
        <v>236.31258711871649</v>
      </c>
      <c r="E115" s="262">
        <v>234.11599621731719</v>
      </c>
      <c r="F115" s="262">
        <v>222.24661611566461</v>
      </c>
      <c r="G115" s="262">
        <v>223.70731677500041</v>
      </c>
      <c r="H115" s="262">
        <v>227.95183969721469</v>
      </c>
      <c r="I115" s="262">
        <v>223.0698324187542</v>
      </c>
      <c r="J115" s="262">
        <v>225.98143137795631</v>
      </c>
      <c r="K115" s="262">
        <v>215.08201716280939</v>
      </c>
      <c r="L115" s="262">
        <v>218.92075449203929</v>
      </c>
      <c r="M115" s="262">
        <v>222.78710593773721</v>
      </c>
      <c r="N115" s="262">
        <v>215.53897052383499</v>
      </c>
      <c r="O115" s="262">
        <v>215.30688147313239</v>
      </c>
      <c r="P115" s="262">
        <v>256.40342466451921</v>
      </c>
      <c r="Q115" s="262">
        <v>235.00108922124599</v>
      </c>
      <c r="R115" s="262">
        <v>241.42827116153131</v>
      </c>
      <c r="S115" s="262">
        <v>224.4178869487933</v>
      </c>
      <c r="T115" s="262">
        <v>222.22204037247889</v>
      </c>
      <c r="U115" s="262">
        <v>227.53934384183469</v>
      </c>
      <c r="V115" s="262">
        <v>224.273571292958</v>
      </c>
      <c r="W115" s="262">
        <v>228.96725225850199</v>
      </c>
      <c r="DA115" s="68" t="s">
        <v>1095</v>
      </c>
    </row>
    <row r="116" spans="1:105" ht="12" customHeight="1" x14ac:dyDescent="0.25">
      <c r="A116" s="37" t="s">
        <v>160</v>
      </c>
      <c r="B116" s="228">
        <v>1.499711031440413</v>
      </c>
      <c r="C116" s="228">
        <v>2.3592525651550789</v>
      </c>
      <c r="D116" s="228">
        <v>2.5651760958851328</v>
      </c>
      <c r="E116" s="228">
        <v>2.9952326298251668</v>
      </c>
      <c r="F116" s="228">
        <v>3.909566266779374</v>
      </c>
      <c r="G116" s="228">
        <v>3.6481528741781091</v>
      </c>
      <c r="H116" s="228">
        <v>2.481076165687675</v>
      </c>
      <c r="I116" s="228">
        <v>3.3068603534733061</v>
      </c>
      <c r="J116" s="228">
        <v>3.4968430565167359</v>
      </c>
      <c r="K116" s="228">
        <v>3.138585740796199</v>
      </c>
      <c r="L116" s="228">
        <v>3.017220046498895</v>
      </c>
      <c r="M116" s="228">
        <v>15.09273978975461</v>
      </c>
      <c r="N116" s="228">
        <v>7.6519620703006241</v>
      </c>
      <c r="O116" s="228">
        <v>4.5316162741743824</v>
      </c>
      <c r="P116" s="228">
        <v>5.509378345905759</v>
      </c>
      <c r="Q116" s="228">
        <v>4.5066911590499519</v>
      </c>
      <c r="R116" s="228">
        <v>4.1512539023097119</v>
      </c>
      <c r="S116" s="228">
        <v>3.3463757152354039</v>
      </c>
      <c r="T116" s="228">
        <v>4.7131697942075403</v>
      </c>
      <c r="U116" s="228">
        <v>4.7745004872174608</v>
      </c>
      <c r="V116" s="228">
        <v>5.0004437418606047</v>
      </c>
      <c r="W116" s="228">
        <v>4.5706098561089954</v>
      </c>
      <c r="DA116" s="69" t="s">
        <v>1096</v>
      </c>
    </row>
    <row r="117" spans="1:105" ht="12" customHeight="1" x14ac:dyDescent="0.25">
      <c r="A117" s="37" t="s">
        <v>162</v>
      </c>
      <c r="B117" s="228">
        <v>141.26200417538561</v>
      </c>
      <c r="C117" s="228">
        <v>149.5776636347365</v>
      </c>
      <c r="D117" s="228">
        <v>153.69513808999321</v>
      </c>
      <c r="E117" s="228">
        <v>162.9633067798064</v>
      </c>
      <c r="F117" s="228">
        <v>140.57842760978289</v>
      </c>
      <c r="G117" s="228">
        <v>139.1948438677405</v>
      </c>
      <c r="H117" s="228">
        <v>129.86510799510961</v>
      </c>
      <c r="I117" s="228">
        <v>138.55520165489489</v>
      </c>
      <c r="J117" s="228">
        <v>126.13139218853691</v>
      </c>
      <c r="K117" s="228">
        <v>129.12724395305369</v>
      </c>
      <c r="L117" s="228">
        <v>119.52335892879699</v>
      </c>
      <c r="M117" s="228">
        <v>135.06084525519549</v>
      </c>
      <c r="N117" s="228">
        <v>136.75886029417549</v>
      </c>
      <c r="O117" s="228">
        <v>143.4532504809612</v>
      </c>
      <c r="P117" s="228">
        <v>161.93703088602209</v>
      </c>
      <c r="Q117" s="228">
        <v>152.2916205336202</v>
      </c>
      <c r="R117" s="228">
        <v>159.04634888202199</v>
      </c>
      <c r="S117" s="228">
        <v>147.0199354281927</v>
      </c>
      <c r="T117" s="228">
        <v>144.003462401673</v>
      </c>
      <c r="U117" s="228">
        <v>145.2290389578429</v>
      </c>
      <c r="V117" s="228">
        <v>142.03112686916381</v>
      </c>
      <c r="W117" s="228">
        <v>158.02645830819671</v>
      </c>
      <c r="DA117" s="69" t="s">
        <v>1097</v>
      </c>
    </row>
    <row r="118" spans="1:105" ht="12" customHeight="1" x14ac:dyDescent="0.25">
      <c r="A118" s="37" t="s">
        <v>97</v>
      </c>
      <c r="B118" s="228">
        <v>3.7671267145613431E-4</v>
      </c>
      <c r="C118" s="228">
        <v>7.481668597161419E-4</v>
      </c>
      <c r="D118" s="228">
        <v>1.257234148294139E-3</v>
      </c>
      <c r="E118" s="228">
        <v>1.296111354187685E-3</v>
      </c>
      <c r="F118" s="228">
        <v>1.389255093660871E-3</v>
      </c>
      <c r="G118" s="228">
        <v>1.4153894623745501E-3</v>
      </c>
      <c r="H118" s="228">
        <v>2.1840276804521749E-3</v>
      </c>
      <c r="I118" s="228">
        <v>2.3454594253762961E-3</v>
      </c>
      <c r="J118" s="228">
        <v>6.0802694577332351E-3</v>
      </c>
      <c r="K118" s="228">
        <v>1.095726529835549E-2</v>
      </c>
      <c r="L118" s="228">
        <v>3.734641258500989E-2</v>
      </c>
      <c r="M118" s="228">
        <v>2.803056754505583E-2</v>
      </c>
      <c r="N118" s="228">
        <v>2.7902174335239449E-2</v>
      </c>
      <c r="O118" s="228">
        <v>3.4514398661261471E-2</v>
      </c>
      <c r="P118" s="228">
        <v>3.9617455997374443E-2</v>
      </c>
      <c r="Q118" s="228">
        <v>5.1255908936601632E-2</v>
      </c>
      <c r="R118" s="228">
        <v>3.0616117054584141E-2</v>
      </c>
      <c r="S118" s="228">
        <v>2.757086694643222E-2</v>
      </c>
      <c r="T118" s="228">
        <v>0.35255499265896229</v>
      </c>
      <c r="U118" s="228">
        <v>0.3563722638302389</v>
      </c>
      <c r="V118" s="228">
        <v>0.40679611332643462</v>
      </c>
      <c r="W118" s="228">
        <v>0.35500419282326751</v>
      </c>
      <c r="DA118" s="69" t="s">
        <v>1098</v>
      </c>
    </row>
    <row r="119" spans="1:105" ht="12" customHeight="1" x14ac:dyDescent="0.25">
      <c r="A119" s="37" t="s">
        <v>78</v>
      </c>
      <c r="B119" s="228">
        <v>0.47444547782256141</v>
      </c>
      <c r="C119" s="228">
        <v>0.53236051210689173</v>
      </c>
      <c r="D119" s="228">
        <v>0.5104010119681005</v>
      </c>
      <c r="E119" s="228">
        <v>0.59195408579378772</v>
      </c>
      <c r="F119" s="228">
        <v>0.56931430038122022</v>
      </c>
      <c r="G119" s="228">
        <v>0.6816140051620746</v>
      </c>
      <c r="H119" s="228">
        <v>0.71080767569480985</v>
      </c>
      <c r="I119" s="228">
        <v>0.69629086706990295</v>
      </c>
      <c r="J119" s="228">
        <v>0.80169001558866615</v>
      </c>
      <c r="K119" s="228">
        <v>1.1113790785575359</v>
      </c>
      <c r="L119" s="228">
        <v>1.6680112554378981</v>
      </c>
      <c r="M119" s="228">
        <v>1.7416700135440419</v>
      </c>
      <c r="N119" s="228">
        <v>1.7983338125011199</v>
      </c>
      <c r="O119" s="228">
        <v>1.889504677880854</v>
      </c>
      <c r="P119" s="228">
        <v>6.7388690584159274</v>
      </c>
      <c r="Q119" s="228">
        <v>7.7551116746176429</v>
      </c>
      <c r="R119" s="228">
        <v>6.8866321619875386</v>
      </c>
      <c r="S119" s="228">
        <v>6.9542567724353894</v>
      </c>
      <c r="T119" s="228">
        <v>8.7348549102597435</v>
      </c>
      <c r="U119" s="228">
        <v>9.8792936685882946</v>
      </c>
      <c r="V119" s="228">
        <v>11.86244999380262</v>
      </c>
      <c r="W119" s="228">
        <v>13.507161551963041</v>
      </c>
      <c r="DA119" s="69" t="s">
        <v>1099</v>
      </c>
    </row>
    <row r="120" spans="1:105" ht="12" customHeight="1" x14ac:dyDescent="0.25">
      <c r="A120" s="37" t="s">
        <v>38</v>
      </c>
      <c r="B120" s="228">
        <v>66.920640415840253</v>
      </c>
      <c r="C120" s="228">
        <v>77.826866217091762</v>
      </c>
      <c r="D120" s="228">
        <v>79.54061468672181</v>
      </c>
      <c r="E120" s="228">
        <v>67.564206610537582</v>
      </c>
      <c r="F120" s="228">
        <v>77.18791868362743</v>
      </c>
      <c r="G120" s="228">
        <v>80.181290638457327</v>
      </c>
      <c r="H120" s="228">
        <v>94.892663833042178</v>
      </c>
      <c r="I120" s="228">
        <v>80.5091340838907</v>
      </c>
      <c r="J120" s="228">
        <v>95.545425847856222</v>
      </c>
      <c r="K120" s="228">
        <v>81.693851125103578</v>
      </c>
      <c r="L120" s="228">
        <v>94.674817848720465</v>
      </c>
      <c r="M120" s="228">
        <v>70.863820311698063</v>
      </c>
      <c r="N120" s="228">
        <v>69.301912172522506</v>
      </c>
      <c r="O120" s="228">
        <v>65.397995641454642</v>
      </c>
      <c r="P120" s="228">
        <v>82.178528918178117</v>
      </c>
      <c r="Q120" s="228">
        <v>70.396409945021603</v>
      </c>
      <c r="R120" s="228">
        <v>71.313420098157422</v>
      </c>
      <c r="S120" s="228">
        <v>67.069748165983356</v>
      </c>
      <c r="T120" s="228">
        <v>64.417998273679729</v>
      </c>
      <c r="U120" s="228">
        <v>67.300138464355825</v>
      </c>
      <c r="V120" s="228">
        <v>64.972754574804512</v>
      </c>
      <c r="W120" s="228">
        <v>52.508018349410079</v>
      </c>
      <c r="DA120" s="69" t="s">
        <v>1100</v>
      </c>
    </row>
    <row r="121" spans="1:105" ht="12" customHeight="1" x14ac:dyDescent="0.25">
      <c r="A121" s="57" t="s">
        <v>1053</v>
      </c>
      <c r="B121" s="263">
        <f t="shared" ref="B121:W121" si="4">B122+B133</f>
        <v>1413.9350555412243</v>
      </c>
      <c r="C121" s="263">
        <f t="shared" si="4"/>
        <v>1501.344658844899</v>
      </c>
      <c r="D121" s="263">
        <f t="shared" si="4"/>
        <v>1564.5486244484098</v>
      </c>
      <c r="E121" s="263">
        <f t="shared" si="4"/>
        <v>1629.8114639438818</v>
      </c>
      <c r="F121" s="263">
        <f t="shared" si="4"/>
        <v>1599.5515466215616</v>
      </c>
      <c r="G121" s="263">
        <f t="shared" si="4"/>
        <v>1591.8365975015879</v>
      </c>
      <c r="H121" s="263">
        <f t="shared" si="4"/>
        <v>1590.0273078271275</v>
      </c>
      <c r="I121" s="263">
        <f t="shared" si="4"/>
        <v>1659.6099601441472</v>
      </c>
      <c r="J121" s="263">
        <f t="shared" si="4"/>
        <v>1654.8972556140777</v>
      </c>
      <c r="K121" s="263">
        <f t="shared" si="4"/>
        <v>1597.6989293056213</v>
      </c>
      <c r="L121" s="263">
        <f t="shared" si="4"/>
        <v>1546.4761485169292</v>
      </c>
      <c r="M121" s="263">
        <f t="shared" si="4"/>
        <v>1701.4471846766621</v>
      </c>
      <c r="N121" s="263">
        <f t="shared" si="4"/>
        <v>1706.8558066740516</v>
      </c>
      <c r="O121" s="263">
        <f t="shared" si="4"/>
        <v>1695.5085529200242</v>
      </c>
      <c r="P121" s="263">
        <f t="shared" si="4"/>
        <v>1933.5791201949949</v>
      </c>
      <c r="Q121" s="263">
        <f t="shared" si="4"/>
        <v>1744.4584611566738</v>
      </c>
      <c r="R121" s="263">
        <f t="shared" si="4"/>
        <v>1848.0915368861708</v>
      </c>
      <c r="S121" s="263">
        <f t="shared" si="4"/>
        <v>1707.11129481239</v>
      </c>
      <c r="T121" s="263">
        <f t="shared" si="4"/>
        <v>1678.5703393168405</v>
      </c>
      <c r="U121" s="263">
        <f t="shared" si="4"/>
        <v>1721.8982692872321</v>
      </c>
      <c r="V121" s="263">
        <f t="shared" si="4"/>
        <v>1664.5606997320313</v>
      </c>
      <c r="W121" s="263">
        <f t="shared" si="4"/>
        <v>1649.6647171713553</v>
      </c>
      <c r="DA121" s="70"/>
    </row>
    <row r="122" spans="1:105" ht="12" customHeight="1" x14ac:dyDescent="0.25">
      <c r="A122" s="60" t="s">
        <v>1054</v>
      </c>
      <c r="B122" s="264">
        <v>1412.1326342674211</v>
      </c>
      <c r="C122" s="264">
        <v>1499.2923060854121</v>
      </c>
      <c r="D122" s="264">
        <v>1562.452005320466</v>
      </c>
      <c r="E122" s="264">
        <v>1627.869230516515</v>
      </c>
      <c r="F122" s="264">
        <v>1597.625107029965</v>
      </c>
      <c r="G122" s="264">
        <v>1589.887195549883</v>
      </c>
      <c r="H122" s="264">
        <v>1587.9624733458311</v>
      </c>
      <c r="I122" s="264">
        <v>1657.7080568359279</v>
      </c>
      <c r="J122" s="264">
        <v>1652.887008125311</v>
      </c>
      <c r="K122" s="264">
        <v>1595.8466869647241</v>
      </c>
      <c r="L122" s="264">
        <v>1544.5180821988311</v>
      </c>
      <c r="M122" s="264">
        <v>1699.6841279407361</v>
      </c>
      <c r="N122" s="264">
        <v>1705.1671950320269</v>
      </c>
      <c r="O122" s="264">
        <v>1693.8559384160681</v>
      </c>
      <c r="P122" s="264">
        <v>1931.5439644309861</v>
      </c>
      <c r="Q122" s="264">
        <v>1742.628115521386</v>
      </c>
      <c r="R122" s="264">
        <v>1846.210159845368</v>
      </c>
      <c r="S122" s="264">
        <v>1705.3545837809579</v>
      </c>
      <c r="T122" s="264">
        <v>1676.8612891618591</v>
      </c>
      <c r="U122" s="264">
        <v>1720.129751363181</v>
      </c>
      <c r="V122" s="264">
        <v>1662.8288966472221</v>
      </c>
      <c r="W122" s="264">
        <v>1647.9673698855779</v>
      </c>
      <c r="DA122" s="72" t="s">
        <v>1101</v>
      </c>
    </row>
    <row r="123" spans="1:105" ht="12" customHeight="1" x14ac:dyDescent="0.25">
      <c r="A123" s="64" t="s">
        <v>30</v>
      </c>
      <c r="B123" s="231">
        <v>31.67494076382625</v>
      </c>
      <c r="C123" s="231">
        <v>47.573733952705638</v>
      </c>
      <c r="D123" s="231">
        <v>66.764990624908563</v>
      </c>
      <c r="E123" s="231">
        <v>68.024725003144496</v>
      </c>
      <c r="F123" s="231">
        <v>63.500094482612099</v>
      </c>
      <c r="G123" s="231">
        <v>58.7329175648157</v>
      </c>
      <c r="H123" s="231">
        <v>63.158921123386612</v>
      </c>
      <c r="I123" s="231">
        <v>63.631107635071338</v>
      </c>
      <c r="J123" s="231">
        <v>72.926644702849003</v>
      </c>
      <c r="K123" s="231">
        <v>61.264882018741069</v>
      </c>
      <c r="L123" s="231">
        <v>65.704369900849912</v>
      </c>
      <c r="M123" s="231">
        <v>49.352350507049103</v>
      </c>
      <c r="N123" s="231">
        <v>50.140873751530123</v>
      </c>
      <c r="O123" s="231">
        <v>63.058960490993123</v>
      </c>
      <c r="P123" s="231">
        <v>79.376533534484409</v>
      </c>
      <c r="Q123" s="231">
        <v>99.994173000774424</v>
      </c>
      <c r="R123" s="231">
        <v>94.260425684902131</v>
      </c>
      <c r="S123" s="231">
        <v>81.638806628367561</v>
      </c>
      <c r="T123" s="231">
        <v>61.734746201700311</v>
      </c>
      <c r="U123" s="231">
        <v>56.419954435389919</v>
      </c>
      <c r="V123" s="231">
        <v>56.785685966490988</v>
      </c>
      <c r="W123" s="231">
        <v>42.757106203345778</v>
      </c>
      <c r="DA123" s="73" t="s">
        <v>1102</v>
      </c>
    </row>
    <row r="124" spans="1:105" ht="12" customHeight="1" x14ac:dyDescent="0.25">
      <c r="A124" s="64" t="s">
        <v>32</v>
      </c>
      <c r="B124" s="231">
        <v>67.894269036711407</v>
      </c>
      <c r="C124" s="231">
        <v>83.449367530843674</v>
      </c>
      <c r="D124" s="231">
        <v>86.074039047621795</v>
      </c>
      <c r="E124" s="231">
        <v>125.686376063238</v>
      </c>
      <c r="F124" s="231">
        <v>82.09713510143844</v>
      </c>
      <c r="G124" s="231">
        <v>76.944852366152347</v>
      </c>
      <c r="H124" s="231">
        <v>85.007162770029623</v>
      </c>
      <c r="I124" s="231">
        <v>164.66343017214271</v>
      </c>
      <c r="J124" s="231">
        <v>155.95169651980609</v>
      </c>
      <c r="K124" s="231">
        <v>94.575291010631275</v>
      </c>
      <c r="L124" s="231">
        <v>88.867560252877468</v>
      </c>
      <c r="M124" s="231">
        <v>88.422515294678192</v>
      </c>
      <c r="N124" s="231">
        <v>93.031387906037608</v>
      </c>
      <c r="O124" s="231">
        <v>58.842227650571147</v>
      </c>
      <c r="P124" s="231">
        <v>75.115784308908019</v>
      </c>
      <c r="Q124" s="231">
        <v>81.470590849781345</v>
      </c>
      <c r="R124" s="231">
        <v>93.770473807739762</v>
      </c>
      <c r="S124" s="231">
        <v>77.166654743937968</v>
      </c>
      <c r="T124" s="231">
        <v>78.559960875692923</v>
      </c>
      <c r="U124" s="231">
        <v>87.850503162735322</v>
      </c>
      <c r="V124" s="231">
        <v>70.35356908189965</v>
      </c>
      <c r="W124" s="231">
        <v>62.591811933263571</v>
      </c>
      <c r="DA124" s="73" t="s">
        <v>1103</v>
      </c>
    </row>
    <row r="125" spans="1:105" ht="12" customHeight="1" x14ac:dyDescent="0.25">
      <c r="A125" s="64" t="s">
        <v>33</v>
      </c>
      <c r="B125" s="231">
        <v>41.85332565042274</v>
      </c>
      <c r="C125" s="231">
        <v>62.379101027441642</v>
      </c>
      <c r="D125" s="231">
        <v>47.494373494484321</v>
      </c>
      <c r="E125" s="231">
        <v>32.087965892579511</v>
      </c>
      <c r="F125" s="231">
        <v>24.32406333875381</v>
      </c>
      <c r="G125" s="231">
        <v>29.619332737190241</v>
      </c>
      <c r="H125" s="231">
        <v>32.030975110278042</v>
      </c>
      <c r="I125" s="231">
        <v>24.427865909001021</v>
      </c>
      <c r="J125" s="231">
        <v>25.024593682911501</v>
      </c>
      <c r="K125" s="231">
        <v>31.53463737006275</v>
      </c>
      <c r="L125" s="231">
        <v>25.820717452950898</v>
      </c>
      <c r="M125" s="231">
        <v>25.74462405625852</v>
      </c>
      <c r="N125" s="231">
        <v>24.21260095783234</v>
      </c>
      <c r="O125" s="231">
        <v>14.892349987209419</v>
      </c>
      <c r="P125" s="231">
        <v>19.02722022364166</v>
      </c>
      <c r="Q125" s="231">
        <v>15.03234078678973</v>
      </c>
      <c r="R125" s="231">
        <v>13.70244152542594</v>
      </c>
      <c r="S125" s="231">
        <v>14.53259296688292</v>
      </c>
      <c r="T125" s="231">
        <v>16.728989021495082</v>
      </c>
      <c r="U125" s="231">
        <v>18.33086781303626</v>
      </c>
      <c r="V125" s="231">
        <v>16.190820142219781</v>
      </c>
      <c r="W125" s="231">
        <v>14.254389737452991</v>
      </c>
      <c r="DA125" s="73" t="s">
        <v>1104</v>
      </c>
    </row>
    <row r="126" spans="1:105" ht="12" customHeight="1" x14ac:dyDescent="0.25">
      <c r="A126" s="64" t="s">
        <v>160</v>
      </c>
      <c r="B126" s="231">
        <v>9.327717693856318</v>
      </c>
      <c r="C126" s="231">
        <v>11.791267895402131</v>
      </c>
      <c r="D126" s="231">
        <v>13.05137720449744</v>
      </c>
      <c r="E126" s="231">
        <v>15.5125437218489</v>
      </c>
      <c r="F126" s="231">
        <v>19.817831189516159</v>
      </c>
      <c r="G126" s="231">
        <v>18.967877275702321</v>
      </c>
      <c r="H126" s="231">
        <v>12.665489893936289</v>
      </c>
      <c r="I126" s="231">
        <v>14.8497206714193</v>
      </c>
      <c r="J126" s="231">
        <v>15.81254547743745</v>
      </c>
      <c r="K126" s="231">
        <v>14.086705719076241</v>
      </c>
      <c r="L126" s="231">
        <v>14.42536559451896</v>
      </c>
      <c r="M126" s="231">
        <v>61.427552503853342</v>
      </c>
      <c r="N126" s="231">
        <v>30.516132514068978</v>
      </c>
      <c r="O126" s="231">
        <v>16.704971536033451</v>
      </c>
      <c r="P126" s="231">
        <v>23.744663267621469</v>
      </c>
      <c r="Q126" s="231">
        <v>23.100879607313789</v>
      </c>
      <c r="R126" s="231">
        <v>18.34602874706653</v>
      </c>
      <c r="S126" s="231">
        <v>14.763310445883249</v>
      </c>
      <c r="T126" s="231">
        <v>21.320906070991711</v>
      </c>
      <c r="U126" s="231">
        <v>21.161329096500111</v>
      </c>
      <c r="V126" s="231">
        <v>23.292497462140378</v>
      </c>
      <c r="W126" s="231">
        <v>25.476545172297971</v>
      </c>
      <c r="DA126" s="73" t="s">
        <v>1105</v>
      </c>
    </row>
    <row r="127" spans="1:105" ht="12" customHeight="1" x14ac:dyDescent="0.25">
      <c r="A127" s="64" t="s">
        <v>70</v>
      </c>
      <c r="B127" s="231">
        <v>166.21017918480501</v>
      </c>
      <c r="C127" s="231">
        <v>182.9198430153167</v>
      </c>
      <c r="D127" s="231">
        <v>164.2541573411149</v>
      </c>
      <c r="E127" s="231">
        <v>187.28010282996129</v>
      </c>
      <c r="F127" s="231">
        <v>115.8550988374454</v>
      </c>
      <c r="G127" s="231">
        <v>101.1137330549529</v>
      </c>
      <c r="H127" s="231">
        <v>106.4593446806599</v>
      </c>
      <c r="I127" s="231">
        <v>116.1929539913808</v>
      </c>
      <c r="J127" s="231">
        <v>101.861049751444</v>
      </c>
      <c r="K127" s="231">
        <v>96.574374767094639</v>
      </c>
      <c r="L127" s="231">
        <v>73.053060034179467</v>
      </c>
      <c r="M127" s="231">
        <v>88.212680985516272</v>
      </c>
      <c r="N127" s="231">
        <v>55.898021211029551</v>
      </c>
      <c r="O127" s="231">
        <v>63.040390785909047</v>
      </c>
      <c r="P127" s="231">
        <v>82.359236461039544</v>
      </c>
      <c r="Q127" s="231">
        <v>95.066893423576957</v>
      </c>
      <c r="R127" s="231">
        <v>64.901661072153956</v>
      </c>
      <c r="S127" s="231">
        <v>47.915685484083973</v>
      </c>
      <c r="T127" s="231">
        <v>46.63926174184062</v>
      </c>
      <c r="U127" s="231">
        <v>38.635393313020927</v>
      </c>
      <c r="V127" s="231">
        <v>33.179910579684083</v>
      </c>
      <c r="W127" s="231">
        <v>34.960901396248993</v>
      </c>
      <c r="DA127" s="73" t="s">
        <v>1106</v>
      </c>
    </row>
    <row r="128" spans="1:105" ht="12" customHeight="1" x14ac:dyDescent="0.25">
      <c r="A128" s="64" t="s">
        <v>34</v>
      </c>
      <c r="B128" s="231">
        <v>153.02383386844289</v>
      </c>
      <c r="C128" s="231">
        <v>16.906663069473382</v>
      </c>
      <c r="D128" s="231">
        <v>77.210385936002993</v>
      </c>
      <c r="E128" s="231">
        <v>106.8078204391951</v>
      </c>
      <c r="F128" s="231">
        <v>90.542215929434803</v>
      </c>
      <c r="G128" s="231">
        <v>88.623023345651049</v>
      </c>
      <c r="H128" s="231">
        <v>81.965307466701304</v>
      </c>
      <c r="I128" s="231">
        <v>101.8536479519193</v>
      </c>
      <c r="J128" s="231">
        <v>78.698419038823445</v>
      </c>
      <c r="K128" s="231">
        <v>107.06917539332611</v>
      </c>
      <c r="L128" s="231">
        <v>94.952551633551721</v>
      </c>
      <c r="M128" s="231">
        <v>95.398645134047342</v>
      </c>
      <c r="N128" s="231">
        <v>230.15173072388751</v>
      </c>
      <c r="O128" s="231">
        <v>165.75368645242091</v>
      </c>
      <c r="P128" s="231">
        <v>179.15192782728269</v>
      </c>
      <c r="Q128" s="231">
        <v>84.956106933292887</v>
      </c>
      <c r="R128" s="231">
        <v>116.9206837791999</v>
      </c>
      <c r="S128" s="231">
        <v>114.92039365319501</v>
      </c>
      <c r="T128" s="231">
        <v>118.6766803631708</v>
      </c>
      <c r="U128" s="231">
        <v>116.4820417940582</v>
      </c>
      <c r="V128" s="231">
        <v>101.41946368372319</v>
      </c>
      <c r="W128" s="231">
        <v>81.636079530109157</v>
      </c>
      <c r="DA128" s="73" t="s">
        <v>1107</v>
      </c>
    </row>
    <row r="129" spans="1:105" ht="12" customHeight="1" x14ac:dyDescent="0.25">
      <c r="A129" s="64" t="s">
        <v>162</v>
      </c>
      <c r="B129" s="231">
        <v>804.51155000202368</v>
      </c>
      <c r="C129" s="231">
        <v>945.61720176543986</v>
      </c>
      <c r="D129" s="231">
        <v>946.02734284861083</v>
      </c>
      <c r="E129" s="231">
        <v>887.02262087849294</v>
      </c>
      <c r="F129" s="231">
        <v>713.2722628072994</v>
      </c>
      <c r="G129" s="231">
        <v>716.05422398512394</v>
      </c>
      <c r="H129" s="231">
        <v>673.90782703216883</v>
      </c>
      <c r="I129" s="231">
        <v>647.58105465282767</v>
      </c>
      <c r="J129" s="231">
        <v>604.08250587737393</v>
      </c>
      <c r="K129" s="231">
        <v>587.23741992603971</v>
      </c>
      <c r="L129" s="231">
        <v>570.77067597742268</v>
      </c>
      <c r="M129" s="231">
        <v>583.48024851491186</v>
      </c>
      <c r="N129" s="231">
        <v>580.12462686507808</v>
      </c>
      <c r="O129" s="231">
        <v>600.60965061201887</v>
      </c>
      <c r="P129" s="231">
        <v>723.40080927531096</v>
      </c>
      <c r="Q129" s="231">
        <v>694.99665925772183</v>
      </c>
      <c r="R129" s="231">
        <v>693.80526825798086</v>
      </c>
      <c r="S129" s="231">
        <v>656.38905305098649</v>
      </c>
      <c r="T129" s="231">
        <v>653.93443996918779</v>
      </c>
      <c r="U129" s="231">
        <v>665.51577779353602</v>
      </c>
      <c r="V129" s="231">
        <v>674.12996050681488</v>
      </c>
      <c r="W129" s="231">
        <v>805.62350690132916</v>
      </c>
      <c r="DA129" s="73" t="s">
        <v>1108</v>
      </c>
    </row>
    <row r="130" spans="1:105" ht="12" customHeight="1" x14ac:dyDescent="0.25">
      <c r="A130" s="64" t="s">
        <v>36</v>
      </c>
      <c r="B130" s="231">
        <v>3.6944274778645512</v>
      </c>
      <c r="C130" s="231">
        <v>3.5282822891452712</v>
      </c>
      <c r="D130" s="231">
        <v>3.4040280513542691</v>
      </c>
      <c r="E130" s="231">
        <v>0.25851817986302961</v>
      </c>
      <c r="F130" s="231">
        <v>0.24919989147551019</v>
      </c>
      <c r="G130" s="231">
        <v>0.35933045882306069</v>
      </c>
      <c r="H130" s="231">
        <v>0.33347113752429808</v>
      </c>
      <c r="I130" s="231">
        <v>0.98111412678062238</v>
      </c>
      <c r="J130" s="231">
        <v>0.46875910831434892</v>
      </c>
      <c r="K130" s="231">
        <v>0.26717471431967132</v>
      </c>
      <c r="L130" s="231">
        <v>5.066278429484802</v>
      </c>
      <c r="M130" s="231">
        <v>9.5037173836925781</v>
      </c>
      <c r="N130" s="231">
        <v>5.2313978858626538</v>
      </c>
      <c r="O130" s="231">
        <v>6.5180265365959373</v>
      </c>
      <c r="P130" s="231">
        <v>7.8212028953480912</v>
      </c>
      <c r="Q130" s="231">
        <v>6.7773698192843446</v>
      </c>
      <c r="R130" s="231">
        <v>6.7811069312206529</v>
      </c>
      <c r="S130" s="231">
        <v>3.7237901092818149</v>
      </c>
      <c r="T130" s="231">
        <v>5.6669444648838114</v>
      </c>
      <c r="U130" s="231">
        <v>4.4680087028420479</v>
      </c>
      <c r="V130" s="231">
        <v>3.7889423646446829</v>
      </c>
      <c r="W130" s="231">
        <v>4.6159952740391406</v>
      </c>
      <c r="DA130" s="73" t="s">
        <v>1109</v>
      </c>
    </row>
    <row r="131" spans="1:105" ht="12" customHeight="1" x14ac:dyDescent="0.25">
      <c r="A131" s="64" t="s">
        <v>73</v>
      </c>
      <c r="B131" s="231">
        <v>15.5600327495399</v>
      </c>
      <c r="C131" s="231">
        <v>16.155195331218749</v>
      </c>
      <c r="D131" s="231">
        <v>16.975784340823811</v>
      </c>
      <c r="E131" s="231">
        <v>19.447144951951969</v>
      </c>
      <c r="F131" s="231">
        <v>20.797486266787349</v>
      </c>
      <c r="G131" s="231">
        <v>22.735124071676669</v>
      </c>
      <c r="H131" s="231">
        <v>22.134660606456769</v>
      </c>
      <c r="I131" s="231">
        <v>33.191565478128837</v>
      </c>
      <c r="J131" s="231">
        <v>32.306428450540501</v>
      </c>
      <c r="K131" s="231">
        <v>29.9985988399606</v>
      </c>
      <c r="L131" s="231">
        <v>54.109516079096643</v>
      </c>
      <c r="M131" s="231">
        <v>55.866957415421268</v>
      </c>
      <c r="N131" s="231">
        <v>51.875107393529582</v>
      </c>
      <c r="O131" s="231">
        <v>53.945873845210272</v>
      </c>
      <c r="P131" s="231">
        <v>70.068732470990327</v>
      </c>
      <c r="Q131" s="231">
        <v>72.806928186624233</v>
      </c>
      <c r="R131" s="231">
        <v>97.813805481129421</v>
      </c>
      <c r="S131" s="231">
        <v>76.816461664902377</v>
      </c>
      <c r="T131" s="231">
        <v>68.280381298696454</v>
      </c>
      <c r="U131" s="231">
        <v>73.016615641087881</v>
      </c>
      <c r="V131" s="231">
        <v>77.670505765601376</v>
      </c>
      <c r="W131" s="231">
        <v>75.414518448261617</v>
      </c>
      <c r="DA131" s="73" t="s">
        <v>1110</v>
      </c>
    </row>
    <row r="132" spans="1:105" ht="12" customHeight="1" x14ac:dyDescent="0.25">
      <c r="A132" s="64" t="s">
        <v>79</v>
      </c>
      <c r="B132" s="231">
        <v>118.38235783992791</v>
      </c>
      <c r="C132" s="231">
        <v>128.97165020842451</v>
      </c>
      <c r="D132" s="231">
        <v>141.19552643104771</v>
      </c>
      <c r="E132" s="231">
        <v>185.7414125562392</v>
      </c>
      <c r="F132" s="231">
        <v>467.1697191852017</v>
      </c>
      <c r="G132" s="231">
        <v>476.7367806897945</v>
      </c>
      <c r="H132" s="231">
        <v>510.2993135246893</v>
      </c>
      <c r="I132" s="231">
        <v>490.33559624725672</v>
      </c>
      <c r="J132" s="231">
        <v>565.75436551581106</v>
      </c>
      <c r="K132" s="231">
        <v>573.23842720547179</v>
      </c>
      <c r="L132" s="231">
        <v>551.74798684389816</v>
      </c>
      <c r="M132" s="231">
        <v>642.27483614530786</v>
      </c>
      <c r="N132" s="231">
        <v>583.98531582317059</v>
      </c>
      <c r="O132" s="231">
        <v>650.48980051910542</v>
      </c>
      <c r="P132" s="231">
        <v>671.47785416635838</v>
      </c>
      <c r="Q132" s="231">
        <v>568.42617365622641</v>
      </c>
      <c r="R132" s="231">
        <v>645.90826455854926</v>
      </c>
      <c r="S132" s="231">
        <v>617.48783503343691</v>
      </c>
      <c r="T132" s="231">
        <v>605.31897915419938</v>
      </c>
      <c r="U132" s="231">
        <v>638.2492596109746</v>
      </c>
      <c r="V132" s="231">
        <v>606.01754109400326</v>
      </c>
      <c r="W132" s="231">
        <v>500.63651528922969</v>
      </c>
      <c r="DA132" s="73" t="s">
        <v>1111</v>
      </c>
    </row>
    <row r="133" spans="1:105" ht="12" customHeight="1" x14ac:dyDescent="0.25">
      <c r="A133" s="60" t="s">
        <v>1066</v>
      </c>
      <c r="B133" s="264">
        <v>1.802421273803184</v>
      </c>
      <c r="C133" s="264">
        <v>2.052352759486785</v>
      </c>
      <c r="D133" s="264">
        <v>2.0966191279437751</v>
      </c>
      <c r="E133" s="264">
        <v>1.942233427366687</v>
      </c>
      <c r="F133" s="264">
        <v>1.926439591596651</v>
      </c>
      <c r="G133" s="264">
        <v>1.949401951704965</v>
      </c>
      <c r="H133" s="264">
        <v>2.0648344812963941</v>
      </c>
      <c r="I133" s="264">
        <v>1.9019033082192049</v>
      </c>
      <c r="J133" s="264">
        <v>2.0102474887667898</v>
      </c>
      <c r="K133" s="264">
        <v>1.8522423408972419</v>
      </c>
      <c r="L133" s="264">
        <v>1.958066318098254</v>
      </c>
      <c r="M133" s="264">
        <v>1.763056735926106</v>
      </c>
      <c r="N133" s="264">
        <v>1.6886116420245381</v>
      </c>
      <c r="O133" s="264">
        <v>1.6526145039560189</v>
      </c>
      <c r="P133" s="264">
        <v>2.0351557640087869</v>
      </c>
      <c r="Q133" s="264">
        <v>1.830345635287822</v>
      </c>
      <c r="R133" s="264">
        <v>1.8813770408029269</v>
      </c>
      <c r="S133" s="264">
        <v>1.7567110314320591</v>
      </c>
      <c r="T133" s="264">
        <v>1.7090501549815349</v>
      </c>
      <c r="U133" s="264">
        <v>1.768517924051034</v>
      </c>
      <c r="V133" s="264">
        <v>1.7318030848092041</v>
      </c>
      <c r="W133" s="264">
        <v>1.6973472857772991</v>
      </c>
      <c r="DA133" s="72" t="s">
        <v>1112</v>
      </c>
    </row>
    <row r="134" spans="1:105" ht="12" customHeight="1" x14ac:dyDescent="0.25">
      <c r="A134" s="57" t="s">
        <v>1012</v>
      </c>
      <c r="B134" s="263">
        <v>777.10865289716048</v>
      </c>
      <c r="C134" s="263">
        <v>842.61715640884802</v>
      </c>
      <c r="D134" s="263">
        <v>864.31095507261193</v>
      </c>
      <c r="E134" s="263">
        <v>879.85763764771309</v>
      </c>
      <c r="F134" s="263">
        <v>820.60499860270261</v>
      </c>
      <c r="G134" s="263">
        <v>818.99576725543466</v>
      </c>
      <c r="H134" s="263">
        <v>815.42024728016634</v>
      </c>
      <c r="I134" s="263">
        <v>824.73009160413324</v>
      </c>
      <c r="J134" s="263">
        <v>812.74283785173805</v>
      </c>
      <c r="K134" s="263">
        <v>782.36111552720649</v>
      </c>
      <c r="L134" s="263">
        <v>762.95929056975945</v>
      </c>
      <c r="M134" s="263">
        <v>825.49471753575062</v>
      </c>
      <c r="N134" s="263">
        <v>795.10305915218964</v>
      </c>
      <c r="O134" s="263">
        <v>802.13327067490104</v>
      </c>
      <c r="P134" s="263">
        <v>945.21052295972675</v>
      </c>
      <c r="Q134" s="263">
        <v>881.22617338534167</v>
      </c>
      <c r="R134" s="263">
        <v>908.98633731504879</v>
      </c>
      <c r="S134" s="263">
        <v>837.3861178189112</v>
      </c>
      <c r="T134" s="263">
        <v>823.58964731575998</v>
      </c>
      <c r="U134" s="263">
        <v>839.10111328813457</v>
      </c>
      <c r="V134" s="263">
        <v>820.88435349292013</v>
      </c>
      <c r="W134" s="263">
        <v>846.54649296162597</v>
      </c>
      <c r="DA134" s="70" t="s">
        <v>1113</v>
      </c>
    </row>
    <row r="135" spans="1:105" ht="12" customHeight="1" x14ac:dyDescent="0.25">
      <c r="A135" s="60" t="s">
        <v>1014</v>
      </c>
      <c r="B135" s="264">
        <v>744.25177078529839</v>
      </c>
      <c r="C135" s="264">
        <v>805.2160925627237</v>
      </c>
      <c r="D135" s="264">
        <v>824.78650556340108</v>
      </c>
      <c r="E135" s="264">
        <v>848.47879396378733</v>
      </c>
      <c r="F135" s="264">
        <v>782.00996870641325</v>
      </c>
      <c r="G135" s="264">
        <v>776.56943582893587</v>
      </c>
      <c r="H135" s="264">
        <v>760.13040276564323</v>
      </c>
      <c r="I135" s="264">
        <v>782.08046044388254</v>
      </c>
      <c r="J135" s="264">
        <v>757.0817150702818</v>
      </c>
      <c r="K135" s="264">
        <v>732.64815085235557</v>
      </c>
      <c r="L135" s="264">
        <v>697.43779452201704</v>
      </c>
      <c r="M135" s="264">
        <v>786.84832817686038</v>
      </c>
      <c r="N135" s="264">
        <v>753.23951194497135</v>
      </c>
      <c r="O135" s="264">
        <v>765.54029057166463</v>
      </c>
      <c r="P135" s="264">
        <v>900.94101617895967</v>
      </c>
      <c r="Q135" s="264">
        <v>846.24398895679758</v>
      </c>
      <c r="R135" s="264">
        <v>873.18121836057833</v>
      </c>
      <c r="S135" s="264">
        <v>801.19308474589013</v>
      </c>
      <c r="T135" s="264">
        <v>788.22795853603202</v>
      </c>
      <c r="U135" s="264">
        <v>802.00185833724822</v>
      </c>
      <c r="V135" s="264">
        <v>785.15026329842954</v>
      </c>
      <c r="W135" s="264">
        <v>820.78733419475338</v>
      </c>
      <c r="DA135" s="72" t="s">
        <v>1114</v>
      </c>
    </row>
    <row r="136" spans="1:105" ht="12" customHeight="1" x14ac:dyDescent="0.25">
      <c r="A136" s="59" t="s">
        <v>30</v>
      </c>
      <c r="B136" s="232">
        <v>24.53762879580805</v>
      </c>
      <c r="C136" s="232">
        <v>35.072199397141972</v>
      </c>
      <c r="D136" s="232">
        <v>48.107976381179483</v>
      </c>
      <c r="E136" s="232">
        <v>51.258162950282482</v>
      </c>
      <c r="F136" s="232">
        <v>46.63084654466239</v>
      </c>
      <c r="G136" s="232">
        <v>44.249407160837599</v>
      </c>
      <c r="H136" s="232">
        <v>46.193020879050593</v>
      </c>
      <c r="I136" s="232">
        <v>49.435889205287282</v>
      </c>
      <c r="J136" s="232">
        <v>54.88367022995503</v>
      </c>
      <c r="K136" s="232">
        <v>47.058410733738327</v>
      </c>
      <c r="L136" s="232">
        <v>49.942140004731449</v>
      </c>
      <c r="M136" s="232">
        <v>42.678423229726292</v>
      </c>
      <c r="N136" s="232">
        <v>42.66523599526613</v>
      </c>
      <c r="O136" s="232">
        <v>52.676350687479037</v>
      </c>
      <c r="P136" s="232">
        <v>67.506618717888372</v>
      </c>
      <c r="Q136" s="232">
        <v>85.274274748628486</v>
      </c>
      <c r="R136" s="232">
        <v>86.305791361361912</v>
      </c>
      <c r="S136" s="232">
        <v>72.567938526446625</v>
      </c>
      <c r="T136" s="232">
        <v>56.026043558606908</v>
      </c>
      <c r="U136" s="232">
        <v>54.684852219252512</v>
      </c>
      <c r="V136" s="232">
        <v>54.585770123200639</v>
      </c>
      <c r="W136" s="232">
        <v>40.546150737005178</v>
      </c>
      <c r="DA136" s="71" t="s">
        <v>1115</v>
      </c>
    </row>
    <row r="137" spans="1:105" ht="12" customHeight="1" x14ac:dyDescent="0.25">
      <c r="A137" s="59" t="s">
        <v>33</v>
      </c>
      <c r="B137" s="297">
        <v>26.23332941372988</v>
      </c>
      <c r="C137" s="297">
        <v>39.206357425876377</v>
      </c>
      <c r="D137" s="297">
        <v>29.740189226108569</v>
      </c>
      <c r="E137" s="297">
        <v>20.359449763484761</v>
      </c>
      <c r="F137" s="297">
        <v>16.108603956935369</v>
      </c>
      <c r="G137" s="297">
        <v>19.660044241371629</v>
      </c>
      <c r="H137" s="297">
        <v>21.251848594051769</v>
      </c>
      <c r="I137" s="297">
        <v>17.83138044024064</v>
      </c>
      <c r="J137" s="297">
        <v>18.096786160188159</v>
      </c>
      <c r="K137" s="297">
        <v>23.477646497293939</v>
      </c>
      <c r="L137" s="297">
        <v>17.916140479658239</v>
      </c>
      <c r="M137" s="297">
        <v>29.273410634364101</v>
      </c>
      <c r="N137" s="297">
        <v>30.927391001084089</v>
      </c>
      <c r="O137" s="297">
        <v>21.198201075656769</v>
      </c>
      <c r="P137" s="297">
        <v>26.595739246959049</v>
      </c>
      <c r="Q137" s="297">
        <v>22.756364773609612</v>
      </c>
      <c r="R137" s="297">
        <v>20.615137246995761</v>
      </c>
      <c r="S137" s="297">
        <v>20.8426681483439</v>
      </c>
      <c r="T137" s="297">
        <v>22.64667801794684</v>
      </c>
      <c r="U137" s="297">
        <v>23.920429291776241</v>
      </c>
      <c r="V137" s="297">
        <v>23.164809258368329</v>
      </c>
      <c r="W137" s="297">
        <v>20.51072740745786</v>
      </c>
      <c r="DA137" s="122" t="s">
        <v>1116</v>
      </c>
    </row>
    <row r="138" spans="1:105" ht="12" customHeight="1" x14ac:dyDescent="0.25">
      <c r="A138" s="59" t="s">
        <v>160</v>
      </c>
      <c r="B138" s="297">
        <v>5.8514439773249096</v>
      </c>
      <c r="C138" s="297">
        <v>7.5522536979694346</v>
      </c>
      <c r="D138" s="297">
        <v>8.5620878845554351</v>
      </c>
      <c r="E138" s="297">
        <v>10.746287938094961</v>
      </c>
      <c r="F138" s="297">
        <v>15.754602408760761</v>
      </c>
      <c r="G138" s="297">
        <v>15.888612946206131</v>
      </c>
      <c r="H138" s="297">
        <v>10.487932105579789</v>
      </c>
      <c r="I138" s="297">
        <v>12.923063707978409</v>
      </c>
      <c r="J138" s="297">
        <v>13.38165863881418</v>
      </c>
      <c r="K138" s="297">
        <v>10.413550234347911</v>
      </c>
      <c r="L138" s="297">
        <v>10.283600069314121</v>
      </c>
      <c r="M138" s="297">
        <v>73.761292678049657</v>
      </c>
      <c r="N138" s="297">
        <v>39.034933758696361</v>
      </c>
      <c r="O138" s="297">
        <v>22.454964991342649</v>
      </c>
      <c r="P138" s="297">
        <v>29.412275726565792</v>
      </c>
      <c r="Q138" s="297">
        <v>22.97621958307483</v>
      </c>
      <c r="R138" s="297">
        <v>20.335458225890871</v>
      </c>
      <c r="S138" s="297">
        <v>16.685839960246302</v>
      </c>
      <c r="T138" s="297">
        <v>24.984627751852511</v>
      </c>
      <c r="U138" s="297">
        <v>25.787766219200201</v>
      </c>
      <c r="V138" s="297">
        <v>27.232068824252529</v>
      </c>
      <c r="W138" s="297">
        <v>21.79056855251752</v>
      </c>
      <c r="DA138" s="122" t="s">
        <v>1117</v>
      </c>
    </row>
    <row r="139" spans="1:105" ht="12" customHeight="1" x14ac:dyDescent="0.25">
      <c r="A139" s="59" t="s">
        <v>70</v>
      </c>
      <c r="B139" s="297">
        <v>115.7004866788685</v>
      </c>
      <c r="C139" s="297">
        <v>115.98666148727931</v>
      </c>
      <c r="D139" s="297">
        <v>107.171862544863</v>
      </c>
      <c r="E139" s="297">
        <v>131.9893146699817</v>
      </c>
      <c r="F139" s="297">
        <v>90.696875133196627</v>
      </c>
      <c r="G139" s="297">
        <v>81.103946721815817</v>
      </c>
      <c r="H139" s="297">
        <v>86.123100851083734</v>
      </c>
      <c r="I139" s="297">
        <v>107.7872899632888</v>
      </c>
      <c r="J139" s="297">
        <v>101.8872013773108</v>
      </c>
      <c r="K139" s="297">
        <v>87.092354625163907</v>
      </c>
      <c r="L139" s="297">
        <v>57.166362728307547</v>
      </c>
      <c r="M139" s="297">
        <v>89.582129661382083</v>
      </c>
      <c r="N139" s="297">
        <v>56.757884202350922</v>
      </c>
      <c r="O139" s="297">
        <v>64.356181672475032</v>
      </c>
      <c r="P139" s="297">
        <v>79.729990000477486</v>
      </c>
      <c r="Q139" s="297">
        <v>89.274010867027954</v>
      </c>
      <c r="R139" s="297">
        <v>68.838542482510107</v>
      </c>
      <c r="S139" s="297">
        <v>49.589996514598759</v>
      </c>
      <c r="T139" s="297">
        <v>49.594139847055722</v>
      </c>
      <c r="U139" s="297">
        <v>41.689250024006043</v>
      </c>
      <c r="V139" s="297">
        <v>35.022475091932833</v>
      </c>
      <c r="W139" s="297">
        <v>32.779932799061797</v>
      </c>
      <c r="DA139" s="122" t="s">
        <v>1118</v>
      </c>
    </row>
    <row r="140" spans="1:105" ht="12" customHeight="1" x14ac:dyDescent="0.25">
      <c r="A140" s="59" t="s">
        <v>162</v>
      </c>
      <c r="B140" s="297">
        <v>571.92888191956706</v>
      </c>
      <c r="C140" s="297">
        <v>607.39862055445656</v>
      </c>
      <c r="D140" s="297">
        <v>631.20438952669463</v>
      </c>
      <c r="E140" s="297">
        <v>634.12557864194343</v>
      </c>
      <c r="F140" s="297">
        <v>612.81904066285813</v>
      </c>
      <c r="G140" s="297">
        <v>615.66742475870478</v>
      </c>
      <c r="H140" s="297">
        <v>596.07450033587747</v>
      </c>
      <c r="I140" s="297">
        <v>594.10283712708747</v>
      </c>
      <c r="J140" s="297">
        <v>568.83239866401368</v>
      </c>
      <c r="K140" s="297">
        <v>564.6061887618115</v>
      </c>
      <c r="L140" s="297">
        <v>562.12955124000564</v>
      </c>
      <c r="M140" s="297">
        <v>551.55307197333832</v>
      </c>
      <c r="N140" s="297">
        <v>583.85406698757379</v>
      </c>
      <c r="O140" s="297">
        <v>604.85459214471109</v>
      </c>
      <c r="P140" s="297">
        <v>697.69639248706892</v>
      </c>
      <c r="Q140" s="297">
        <v>625.96311898445663</v>
      </c>
      <c r="R140" s="297">
        <v>677.08628904381965</v>
      </c>
      <c r="S140" s="297">
        <v>641.50664159625455</v>
      </c>
      <c r="T140" s="297">
        <v>634.97646936056992</v>
      </c>
      <c r="U140" s="297">
        <v>655.91956058301321</v>
      </c>
      <c r="V140" s="297">
        <v>645.14514000067516</v>
      </c>
      <c r="W140" s="297">
        <v>705.15995469871098</v>
      </c>
      <c r="DA140" s="122" t="s">
        <v>1119</v>
      </c>
    </row>
    <row r="141" spans="1:105" ht="12" customHeight="1" x14ac:dyDescent="0.25">
      <c r="A141" s="60" t="s">
        <v>1021</v>
      </c>
      <c r="B141" s="264">
        <v>32.856882111862063</v>
      </c>
      <c r="C141" s="264">
        <v>37.401063846124337</v>
      </c>
      <c r="D141" s="264">
        <v>39.524449509210868</v>
      </c>
      <c r="E141" s="264">
        <v>31.378843683925769</v>
      </c>
      <c r="F141" s="264">
        <v>38.595029896289383</v>
      </c>
      <c r="G141" s="264">
        <v>42.426331426498642</v>
      </c>
      <c r="H141" s="264">
        <v>55.289844514523118</v>
      </c>
      <c r="I141" s="264">
        <v>42.649631160250621</v>
      </c>
      <c r="J141" s="264">
        <v>55.661122781456243</v>
      </c>
      <c r="K141" s="264">
        <v>49.712964674850873</v>
      </c>
      <c r="L141" s="264">
        <v>65.521496047742403</v>
      </c>
      <c r="M141" s="264">
        <v>38.646389358890183</v>
      </c>
      <c r="N141" s="264">
        <v>41.863547207218318</v>
      </c>
      <c r="O141" s="264">
        <v>36.592980103236478</v>
      </c>
      <c r="P141" s="264">
        <v>44.269506780767109</v>
      </c>
      <c r="Q141" s="264">
        <v>34.982184428544087</v>
      </c>
      <c r="R141" s="264">
        <v>35.805118954470487</v>
      </c>
      <c r="S141" s="264">
        <v>36.193033073021113</v>
      </c>
      <c r="T141" s="264">
        <v>35.361688779727977</v>
      </c>
      <c r="U141" s="264">
        <v>37.099254950886298</v>
      </c>
      <c r="V141" s="264">
        <v>35.734090194490648</v>
      </c>
      <c r="W141" s="264">
        <v>25.759158766872559</v>
      </c>
      <c r="DA141" s="72" t="s">
        <v>1120</v>
      </c>
    </row>
    <row r="142" spans="1:105" ht="12" customHeight="1" x14ac:dyDescent="0.25">
      <c r="A142" s="57" t="s">
        <v>1023</v>
      </c>
      <c r="B142" s="263">
        <f t="shared" ref="B142:W142" si="5">B143+B144+B155</f>
        <v>594.960385194644</v>
      </c>
      <c r="C142" s="263">
        <f t="shared" si="5"/>
        <v>646.1153845146797</v>
      </c>
      <c r="D142" s="263">
        <f t="shared" si="5"/>
        <v>665.7188960834917</v>
      </c>
      <c r="E142" s="263">
        <f t="shared" si="5"/>
        <v>668.36146600939082</v>
      </c>
      <c r="F142" s="263">
        <f t="shared" si="5"/>
        <v>640.1943523264049</v>
      </c>
      <c r="G142" s="263">
        <f t="shared" si="5"/>
        <v>642.42151987211423</v>
      </c>
      <c r="H142" s="263">
        <f t="shared" si="5"/>
        <v>651.20015246907451</v>
      </c>
      <c r="I142" s="263">
        <f t="shared" si="5"/>
        <v>648.55031727058952</v>
      </c>
      <c r="J142" s="263">
        <f t="shared" si="5"/>
        <v>653.86169108073261</v>
      </c>
      <c r="K142" s="263">
        <f t="shared" si="5"/>
        <v>624.29829193155683</v>
      </c>
      <c r="L142" s="263">
        <f t="shared" si="5"/>
        <v>626.0086363681861</v>
      </c>
      <c r="M142" s="263">
        <f t="shared" si="5"/>
        <v>650.25436614283501</v>
      </c>
      <c r="N142" s="263">
        <f t="shared" si="5"/>
        <v>636.60753195399138</v>
      </c>
      <c r="O142" s="263">
        <f t="shared" si="5"/>
        <v>635.07872378137915</v>
      </c>
      <c r="P142" s="263">
        <f t="shared" si="5"/>
        <v>742.36859208807914</v>
      </c>
      <c r="Q142" s="263">
        <f t="shared" si="5"/>
        <v>675.48058206998826</v>
      </c>
      <c r="R142" s="263">
        <f t="shared" si="5"/>
        <v>701.19879215165167</v>
      </c>
      <c r="S142" s="263">
        <f t="shared" si="5"/>
        <v>650.08258263875416</v>
      </c>
      <c r="T142" s="263">
        <f t="shared" si="5"/>
        <v>639.83686111924612</v>
      </c>
      <c r="U142" s="263">
        <f t="shared" si="5"/>
        <v>654.37468462294396</v>
      </c>
      <c r="V142" s="263">
        <f t="shared" si="5"/>
        <v>638.74486545140189</v>
      </c>
      <c r="W142" s="263">
        <f t="shared" si="5"/>
        <v>644.7473635945239</v>
      </c>
      <c r="DA142" s="70"/>
    </row>
    <row r="143" spans="1:105" ht="12" customHeight="1" x14ac:dyDescent="0.25">
      <c r="A143" s="60" t="s">
        <v>1024</v>
      </c>
      <c r="B143" s="264">
        <v>295.79492896257432</v>
      </c>
      <c r="C143" s="264">
        <v>314.06874602685491</v>
      </c>
      <c r="D143" s="264">
        <v>322.62769021550952</v>
      </c>
      <c r="E143" s="264">
        <v>342.45155571312779</v>
      </c>
      <c r="F143" s="264">
        <v>297.18734584446241</v>
      </c>
      <c r="G143" s="264">
        <v>294.11888957295213</v>
      </c>
      <c r="H143" s="264">
        <v>273.21286363692229</v>
      </c>
      <c r="I143" s="264">
        <v>292.44745185602579</v>
      </c>
      <c r="J143" s="264">
        <v>266.81774917671231</v>
      </c>
      <c r="K143" s="264">
        <v>273.06085823777369</v>
      </c>
      <c r="L143" s="264">
        <v>253.41771190751641</v>
      </c>
      <c r="M143" s="264">
        <v>295.42832980853319</v>
      </c>
      <c r="N143" s="264">
        <v>293.32954251486171</v>
      </c>
      <c r="O143" s="264">
        <v>304.04143736683949</v>
      </c>
      <c r="P143" s="264">
        <v>348.15509668289411</v>
      </c>
      <c r="Q143" s="264">
        <v>327.74346556299008</v>
      </c>
      <c r="R143" s="264">
        <v>340.34230177802948</v>
      </c>
      <c r="S143" s="264">
        <v>314.66131717398378</v>
      </c>
      <c r="T143" s="264">
        <v>311.24902591555218</v>
      </c>
      <c r="U143" s="264">
        <v>314.64623455095051</v>
      </c>
      <c r="V143" s="264">
        <v>309.76628390810561</v>
      </c>
      <c r="W143" s="264">
        <v>345.43349667479578</v>
      </c>
      <c r="DA143" s="72" t="s">
        <v>1121</v>
      </c>
    </row>
    <row r="144" spans="1:105" ht="12" customHeight="1" x14ac:dyDescent="0.25">
      <c r="A144" s="60" t="s">
        <v>1026</v>
      </c>
      <c r="B144" s="264">
        <v>158.81549212667551</v>
      </c>
      <c r="C144" s="264">
        <v>168.6179043346157</v>
      </c>
      <c r="D144" s="264">
        <v>175.72115970396129</v>
      </c>
      <c r="E144" s="264">
        <v>183.078307723178</v>
      </c>
      <c r="F144" s="264">
        <v>179.67690247348759</v>
      </c>
      <c r="G144" s="264">
        <v>178.80665828401069</v>
      </c>
      <c r="H144" s="264">
        <v>178.590194407583</v>
      </c>
      <c r="I144" s="264">
        <v>186.43413122828269</v>
      </c>
      <c r="J144" s="264">
        <v>185.89193200070059</v>
      </c>
      <c r="K144" s="264">
        <v>179.476892466626</v>
      </c>
      <c r="L144" s="264">
        <v>173.70422109833081</v>
      </c>
      <c r="M144" s="264">
        <v>191.1549699287585</v>
      </c>
      <c r="N144" s="264">
        <v>191.77162305137301</v>
      </c>
      <c r="O144" s="264">
        <v>190.499502612795</v>
      </c>
      <c r="P144" s="264">
        <v>217.2310856866188</v>
      </c>
      <c r="Q144" s="264">
        <v>195.98466535254619</v>
      </c>
      <c r="R144" s="264">
        <v>207.6340196310376</v>
      </c>
      <c r="S144" s="264">
        <v>191.792697726413</v>
      </c>
      <c r="T144" s="264">
        <v>188.58819943961419</v>
      </c>
      <c r="U144" s="264">
        <v>193.4543869005621</v>
      </c>
      <c r="V144" s="264">
        <v>187.01004646102891</v>
      </c>
      <c r="W144" s="264">
        <v>185.33864490204661</v>
      </c>
      <c r="DA144" s="72" t="s">
        <v>1122</v>
      </c>
    </row>
    <row r="145" spans="1:105" ht="12" customHeight="1" x14ac:dyDescent="0.25">
      <c r="A145" s="64" t="s">
        <v>30</v>
      </c>
      <c r="B145" s="231">
        <v>3.5623221101324121</v>
      </c>
      <c r="C145" s="231">
        <v>5.3503798344849196</v>
      </c>
      <c r="D145" s="231">
        <v>7.5087244537964137</v>
      </c>
      <c r="E145" s="231">
        <v>7.6504004765534548</v>
      </c>
      <c r="F145" s="231">
        <v>7.141537919756507</v>
      </c>
      <c r="G145" s="231">
        <v>6.6053973831789854</v>
      </c>
      <c r="H145" s="231">
        <v>7.1031678590192469</v>
      </c>
      <c r="I145" s="231">
        <v>7.1562723135223401</v>
      </c>
      <c r="J145" s="231">
        <v>8.2016948596606625</v>
      </c>
      <c r="K145" s="231">
        <v>6.8901547572665924</v>
      </c>
      <c r="L145" s="231">
        <v>7.3894417475097542</v>
      </c>
      <c r="M145" s="231">
        <v>5.5504119394927098</v>
      </c>
      <c r="N145" s="231">
        <v>5.6390932036223669</v>
      </c>
      <c r="O145" s="231">
        <v>7.091925786821756</v>
      </c>
      <c r="P145" s="231">
        <v>8.9270815861631121</v>
      </c>
      <c r="Q145" s="231">
        <v>11.245844341779121</v>
      </c>
      <c r="R145" s="231">
        <v>10.600998468521141</v>
      </c>
      <c r="S145" s="231">
        <v>9.1815081223194532</v>
      </c>
      <c r="T145" s="231">
        <v>6.942998031077118</v>
      </c>
      <c r="U145" s="231">
        <v>6.3452699923399676</v>
      </c>
      <c r="V145" s="231">
        <v>6.3864019877974592</v>
      </c>
      <c r="W145" s="231">
        <v>4.8086778102962171</v>
      </c>
      <c r="DA145" s="73" t="s">
        <v>1123</v>
      </c>
    </row>
    <row r="146" spans="1:105" ht="12" customHeight="1" x14ac:dyDescent="0.25">
      <c r="A146" s="64" t="s">
        <v>32</v>
      </c>
      <c r="B146" s="231">
        <v>7.6357287467122417</v>
      </c>
      <c r="C146" s="231">
        <v>9.3851328483362355</v>
      </c>
      <c r="D146" s="231">
        <v>9.6803165219464944</v>
      </c>
      <c r="E146" s="231">
        <v>14.13531787575803</v>
      </c>
      <c r="F146" s="231">
        <v>9.2330540325548487</v>
      </c>
      <c r="G146" s="231">
        <v>8.6536025714640648</v>
      </c>
      <c r="H146" s="231">
        <v>9.5603302848520038</v>
      </c>
      <c r="I146" s="231">
        <v>18.518872139529471</v>
      </c>
      <c r="J146" s="231">
        <v>17.539107042612709</v>
      </c>
      <c r="K146" s="231">
        <v>10.636409796356681</v>
      </c>
      <c r="L146" s="231">
        <v>9.9944898752229996</v>
      </c>
      <c r="M146" s="231">
        <v>9.9444378954444979</v>
      </c>
      <c r="N146" s="231">
        <v>10.462774738712721</v>
      </c>
      <c r="O146" s="231">
        <v>6.6176909416184646</v>
      </c>
      <c r="P146" s="231">
        <v>8.4478964383463815</v>
      </c>
      <c r="Q146" s="231">
        <v>9.1625897353270727</v>
      </c>
      <c r="R146" s="231">
        <v>10.545896032247301</v>
      </c>
      <c r="S146" s="231">
        <v>8.6785475751613728</v>
      </c>
      <c r="T146" s="231">
        <v>8.8352457447441264</v>
      </c>
      <c r="U146" s="231">
        <v>9.8801065528832819</v>
      </c>
      <c r="V146" s="231">
        <v>7.9123139183072224</v>
      </c>
      <c r="W146" s="231">
        <v>7.0393879257938714</v>
      </c>
      <c r="DA146" s="73" t="s">
        <v>1124</v>
      </c>
    </row>
    <row r="147" spans="1:105" ht="12" customHeight="1" x14ac:dyDescent="0.25">
      <c r="A147" s="64" t="s">
        <v>33</v>
      </c>
      <c r="B147" s="231">
        <v>4.707034133346955</v>
      </c>
      <c r="C147" s="231">
        <v>7.0154653944614322</v>
      </c>
      <c r="D147" s="231">
        <v>5.3414545608088018</v>
      </c>
      <c r="E147" s="231">
        <v>3.6087729798962589</v>
      </c>
      <c r="F147" s="231">
        <v>2.7356057043952249</v>
      </c>
      <c r="G147" s="231">
        <v>3.3311381600928311</v>
      </c>
      <c r="H147" s="231">
        <v>3.6023635117498132</v>
      </c>
      <c r="I147" s="231">
        <v>2.747279860120956</v>
      </c>
      <c r="J147" s="231">
        <v>2.8143908472757939</v>
      </c>
      <c r="K147" s="231">
        <v>3.5465428894084661</v>
      </c>
      <c r="L147" s="231">
        <v>2.903926904487689</v>
      </c>
      <c r="M147" s="231">
        <v>2.8953690608758089</v>
      </c>
      <c r="N147" s="231">
        <v>2.7230700880868901</v>
      </c>
      <c r="O147" s="231">
        <v>1.674868092945339</v>
      </c>
      <c r="P147" s="231">
        <v>2.1398962606567951</v>
      </c>
      <c r="Q147" s="231">
        <v>1.690612157765488</v>
      </c>
      <c r="R147" s="231">
        <v>1.5410450416553489</v>
      </c>
      <c r="S147" s="231">
        <v>1.634408020822709</v>
      </c>
      <c r="T147" s="231">
        <v>1.8814256959713891</v>
      </c>
      <c r="U147" s="231">
        <v>2.0615809890596162</v>
      </c>
      <c r="V147" s="231">
        <v>1.8209005347115139</v>
      </c>
      <c r="W147" s="231">
        <v>1.603119895528399</v>
      </c>
      <c r="DA147" s="73" t="s">
        <v>1125</v>
      </c>
    </row>
    <row r="148" spans="1:105" ht="12" customHeight="1" x14ac:dyDescent="0.25">
      <c r="A148" s="64" t="s">
        <v>160</v>
      </c>
      <c r="B148" s="231">
        <v>1.049041740145745</v>
      </c>
      <c r="C148" s="231">
        <v>1.326104905561676</v>
      </c>
      <c r="D148" s="231">
        <v>1.4678230949165989</v>
      </c>
      <c r="E148" s="231">
        <v>1.7446181792973541</v>
      </c>
      <c r="F148" s="231">
        <v>2.2288123203661878</v>
      </c>
      <c r="G148" s="231">
        <v>2.1332222562095269</v>
      </c>
      <c r="H148" s="231">
        <v>1.424424279787593</v>
      </c>
      <c r="I148" s="231">
        <v>1.6700737870834521</v>
      </c>
      <c r="J148" s="231">
        <v>1.7783578757652989</v>
      </c>
      <c r="K148" s="231">
        <v>1.5842613129462471</v>
      </c>
      <c r="L148" s="231">
        <v>1.622348694738041</v>
      </c>
      <c r="M148" s="231">
        <v>6.9084494928464357</v>
      </c>
      <c r="N148" s="231">
        <v>3.4319967440869452</v>
      </c>
      <c r="O148" s="231">
        <v>1.878724569546949</v>
      </c>
      <c r="P148" s="231">
        <v>2.670443477277054</v>
      </c>
      <c r="Q148" s="231">
        <v>2.59804035001138</v>
      </c>
      <c r="R148" s="231">
        <v>2.0632860634560921</v>
      </c>
      <c r="S148" s="231">
        <v>1.6603556613491759</v>
      </c>
      <c r="T148" s="231">
        <v>2.397855632029771</v>
      </c>
      <c r="U148" s="231">
        <v>2.3799088081118338</v>
      </c>
      <c r="V148" s="231">
        <v>2.619590651432131</v>
      </c>
      <c r="W148" s="231">
        <v>2.8652195700618321</v>
      </c>
      <c r="DA148" s="73" t="s">
        <v>1126</v>
      </c>
    </row>
    <row r="149" spans="1:105" ht="12" customHeight="1" x14ac:dyDescent="0.25">
      <c r="A149" s="64" t="s">
        <v>70</v>
      </c>
      <c r="B149" s="231">
        <v>18.69282726221514</v>
      </c>
      <c r="C149" s="231">
        <v>20.572079550645348</v>
      </c>
      <c r="D149" s="231">
        <v>18.472843271917149</v>
      </c>
      <c r="E149" s="231">
        <v>21.06245615653846</v>
      </c>
      <c r="F149" s="231">
        <v>13.02964331448849</v>
      </c>
      <c r="G149" s="231">
        <v>11.371755659636291</v>
      </c>
      <c r="H149" s="231">
        <v>11.97294985376038</v>
      </c>
      <c r="I149" s="231">
        <v>13.06764019327858</v>
      </c>
      <c r="J149" s="231">
        <v>11.455802629480081</v>
      </c>
      <c r="K149" s="231">
        <v>10.861236744534869</v>
      </c>
      <c r="L149" s="231">
        <v>8.2159121594881839</v>
      </c>
      <c r="M149" s="231">
        <v>9.9208388805460892</v>
      </c>
      <c r="N149" s="231">
        <v>6.2865707739573722</v>
      </c>
      <c r="O149" s="231">
        <v>7.0898373449997862</v>
      </c>
      <c r="P149" s="231">
        <v>9.2625312611111532</v>
      </c>
      <c r="Q149" s="231">
        <v>10.691697860132029</v>
      </c>
      <c r="R149" s="231">
        <v>7.2991651016974384</v>
      </c>
      <c r="S149" s="231">
        <v>5.3888374123508216</v>
      </c>
      <c r="T149" s="231">
        <v>5.2452844203248894</v>
      </c>
      <c r="U149" s="231">
        <v>4.3451293834719991</v>
      </c>
      <c r="V149" s="231">
        <v>3.731578535585145</v>
      </c>
      <c r="W149" s="231">
        <v>3.9318776619859599</v>
      </c>
      <c r="DA149" s="73" t="s">
        <v>1127</v>
      </c>
    </row>
    <row r="150" spans="1:105" ht="12" customHeight="1" x14ac:dyDescent="0.25">
      <c r="A150" s="64" t="s">
        <v>34</v>
      </c>
      <c r="B150" s="231">
        <v>17.209824979036021</v>
      </c>
      <c r="C150" s="231">
        <v>1.9014078072002329</v>
      </c>
      <c r="D150" s="231">
        <v>8.6834658035349435</v>
      </c>
      <c r="E150" s="231">
        <v>12.012141178812289</v>
      </c>
      <c r="F150" s="231">
        <v>10.182830020448209</v>
      </c>
      <c r="G150" s="231">
        <v>9.9669880327459683</v>
      </c>
      <c r="H150" s="231">
        <v>9.2182280380422785</v>
      </c>
      <c r="I150" s="231">
        <v>11.45497018612058</v>
      </c>
      <c r="J150" s="231">
        <v>8.8508174416109284</v>
      </c>
      <c r="K150" s="231">
        <v>12.041534462879831</v>
      </c>
      <c r="L150" s="231">
        <v>10.67883841108819</v>
      </c>
      <c r="M150" s="231">
        <v>10.72900831517264</v>
      </c>
      <c r="N150" s="231">
        <v>25.884013648393861</v>
      </c>
      <c r="O150" s="231">
        <v>18.641487808550121</v>
      </c>
      <c r="P150" s="231">
        <v>20.14832098126023</v>
      </c>
      <c r="Q150" s="231">
        <v>9.5545882903392236</v>
      </c>
      <c r="R150" s="231">
        <v>13.149484321502189</v>
      </c>
      <c r="S150" s="231">
        <v>12.924521698977429</v>
      </c>
      <c r="T150" s="231">
        <v>13.346972471615491</v>
      </c>
      <c r="U150" s="231">
        <v>13.100152452067819</v>
      </c>
      <c r="V150" s="231">
        <v>11.40613965380801</v>
      </c>
      <c r="W150" s="231">
        <v>9.1812014192226812</v>
      </c>
      <c r="DA150" s="73" t="s">
        <v>1128</v>
      </c>
    </row>
    <row r="151" spans="1:105" ht="12" customHeight="1" x14ac:dyDescent="0.25">
      <c r="A151" s="64" t="s">
        <v>162</v>
      </c>
      <c r="B151" s="231">
        <v>90.479388858150145</v>
      </c>
      <c r="C151" s="231">
        <v>106.34883552545119</v>
      </c>
      <c r="D151" s="231">
        <v>106.3949620410381</v>
      </c>
      <c r="E151" s="231">
        <v>99.758996176299505</v>
      </c>
      <c r="F151" s="231">
        <v>80.21816272011506</v>
      </c>
      <c r="G151" s="231">
        <v>80.531035974944061</v>
      </c>
      <c r="H151" s="231">
        <v>75.791041578509621</v>
      </c>
      <c r="I151" s="231">
        <v>72.830201208368962</v>
      </c>
      <c r="J151" s="231">
        <v>67.938137061608629</v>
      </c>
      <c r="K151" s="231">
        <v>66.043654524799919</v>
      </c>
      <c r="L151" s="231">
        <v>64.191722220098072</v>
      </c>
      <c r="M151" s="231">
        <v>65.621104254249673</v>
      </c>
      <c r="N151" s="231">
        <v>65.243714276299244</v>
      </c>
      <c r="O151" s="231">
        <v>67.547562405469336</v>
      </c>
      <c r="P151" s="231">
        <v>81.357269665745278</v>
      </c>
      <c r="Q151" s="231">
        <v>78.162797026265849</v>
      </c>
      <c r="R151" s="231">
        <v>78.02880724134927</v>
      </c>
      <c r="S151" s="231">
        <v>73.820792719612015</v>
      </c>
      <c r="T151" s="231">
        <v>73.544734667339412</v>
      </c>
      <c r="U151" s="231">
        <v>74.847229788141803</v>
      </c>
      <c r="V151" s="231">
        <v>75.816023819014262</v>
      </c>
      <c r="W151" s="231">
        <v>90.604445087219219</v>
      </c>
      <c r="DA151" s="73" t="s">
        <v>1129</v>
      </c>
    </row>
    <row r="152" spans="1:105" ht="12" customHeight="1" x14ac:dyDescent="0.25">
      <c r="A152" s="64" t="s">
        <v>36</v>
      </c>
      <c r="B152" s="231">
        <v>0.41549377429957451</v>
      </c>
      <c r="C152" s="231">
        <v>0.39680825618985349</v>
      </c>
      <c r="D152" s="231">
        <v>0.3828340037402313</v>
      </c>
      <c r="E152" s="231">
        <v>2.9074246258701222E-2</v>
      </c>
      <c r="F152" s="231">
        <v>2.802626498546203E-2</v>
      </c>
      <c r="G152" s="231">
        <v>4.0412098884531157E-2</v>
      </c>
      <c r="H152" s="231">
        <v>3.7503830398649643E-2</v>
      </c>
      <c r="I152" s="231">
        <v>0.11034099708199969</v>
      </c>
      <c r="J152" s="231">
        <v>5.2718991594175403E-2</v>
      </c>
      <c r="K152" s="231">
        <v>3.004780337825343E-2</v>
      </c>
      <c r="L152" s="231">
        <v>0.56977898711815944</v>
      </c>
      <c r="M152" s="231">
        <v>1.068835544691582</v>
      </c>
      <c r="N152" s="231">
        <v>0.58834914624343304</v>
      </c>
      <c r="O152" s="231">
        <v>0.73304983326954365</v>
      </c>
      <c r="P152" s="231">
        <v>0.87961155822425374</v>
      </c>
      <c r="Q152" s="231">
        <v>0.76221687471482158</v>
      </c>
      <c r="R152" s="231">
        <v>0.76263716899660106</v>
      </c>
      <c r="S152" s="231">
        <v>0.41879604254655539</v>
      </c>
      <c r="T152" s="231">
        <v>0.63733289083851474</v>
      </c>
      <c r="U152" s="231">
        <v>0.50249458425429416</v>
      </c>
      <c r="V152" s="231">
        <v>0.42612339073434419</v>
      </c>
      <c r="W152" s="231">
        <v>0.51913789350335648</v>
      </c>
      <c r="DA152" s="73" t="s">
        <v>1130</v>
      </c>
    </row>
    <row r="153" spans="1:105" ht="12" customHeight="1" x14ac:dyDescent="0.25">
      <c r="A153" s="64" t="s">
        <v>73</v>
      </c>
      <c r="B153" s="231">
        <v>1.7499590326423911</v>
      </c>
      <c r="C153" s="231">
        <v>1.8168939904579831</v>
      </c>
      <c r="D153" s="231">
        <v>1.909181530758173</v>
      </c>
      <c r="E153" s="231">
        <v>2.1871230938624162</v>
      </c>
      <c r="F153" s="231">
        <v>2.338989225449847</v>
      </c>
      <c r="G153" s="231">
        <v>2.5569056548838232</v>
      </c>
      <c r="H153" s="231">
        <v>2.4893745332180042</v>
      </c>
      <c r="I153" s="231">
        <v>3.732889303700881</v>
      </c>
      <c r="J153" s="231">
        <v>3.6333423707678372</v>
      </c>
      <c r="K153" s="231">
        <v>3.373792321109149</v>
      </c>
      <c r="L153" s="231">
        <v>6.0854265501031009</v>
      </c>
      <c r="M153" s="231">
        <v>6.2830771842851734</v>
      </c>
      <c r="N153" s="231">
        <v>5.8341337845375323</v>
      </c>
      <c r="O153" s="231">
        <v>6.0670225268005344</v>
      </c>
      <c r="P153" s="231">
        <v>7.8802797697863722</v>
      </c>
      <c r="Q153" s="231">
        <v>8.1882309420522521</v>
      </c>
      <c r="R153" s="231">
        <v>11.00062931576347</v>
      </c>
      <c r="S153" s="231">
        <v>8.6391631116649652</v>
      </c>
      <c r="T153" s="231">
        <v>7.6791528610024056</v>
      </c>
      <c r="U153" s="231">
        <v>8.2118134409374992</v>
      </c>
      <c r="V153" s="231">
        <v>8.735213178676382</v>
      </c>
      <c r="W153" s="231">
        <v>8.4814935723585787</v>
      </c>
      <c r="DA153" s="73" t="s">
        <v>1131</v>
      </c>
    </row>
    <row r="154" spans="1:105" ht="12" customHeight="1" x14ac:dyDescent="0.25">
      <c r="A154" s="64" t="s">
        <v>79</v>
      </c>
      <c r="B154" s="231">
        <v>13.31387148999486</v>
      </c>
      <c r="C154" s="231">
        <v>14.504796221826791</v>
      </c>
      <c r="D154" s="231">
        <v>15.879554421504389</v>
      </c>
      <c r="E154" s="231">
        <v>20.889407359901529</v>
      </c>
      <c r="F154" s="231">
        <v>52.540240950927753</v>
      </c>
      <c r="G154" s="231">
        <v>53.616200491970638</v>
      </c>
      <c r="H154" s="231">
        <v>57.390810638245412</v>
      </c>
      <c r="I154" s="231">
        <v>55.145591239475479</v>
      </c>
      <c r="J154" s="231">
        <v>63.62756288032449</v>
      </c>
      <c r="K154" s="231">
        <v>64.469257853946047</v>
      </c>
      <c r="L154" s="231">
        <v>62.052335548476591</v>
      </c>
      <c r="M154" s="231">
        <v>72.233437361153861</v>
      </c>
      <c r="N154" s="231">
        <v>65.677906647432664</v>
      </c>
      <c r="O154" s="231">
        <v>73.157333302773125</v>
      </c>
      <c r="P154" s="231">
        <v>75.517754688048115</v>
      </c>
      <c r="Q154" s="231">
        <v>63.928047774159033</v>
      </c>
      <c r="R154" s="231">
        <v>72.642070875848717</v>
      </c>
      <c r="S154" s="231">
        <v>69.445767361608517</v>
      </c>
      <c r="T154" s="231">
        <v>68.077197024671079</v>
      </c>
      <c r="U154" s="231">
        <v>71.780700909294026</v>
      </c>
      <c r="V154" s="231">
        <v>68.155760790962404</v>
      </c>
      <c r="W154" s="231">
        <v>56.304084066076499</v>
      </c>
      <c r="DA154" s="73" t="s">
        <v>1132</v>
      </c>
    </row>
    <row r="155" spans="1:105" ht="12" customHeight="1" x14ac:dyDescent="0.25">
      <c r="A155" s="60" t="s">
        <v>1038</v>
      </c>
      <c r="B155" s="264">
        <v>140.34996410539421</v>
      </c>
      <c r="C155" s="264">
        <v>163.42873415320909</v>
      </c>
      <c r="D155" s="264">
        <v>167.37004616402089</v>
      </c>
      <c r="E155" s="264">
        <v>142.83160257308509</v>
      </c>
      <c r="F155" s="264">
        <v>163.3301040084549</v>
      </c>
      <c r="G155" s="264">
        <v>169.49597201515141</v>
      </c>
      <c r="H155" s="264">
        <v>199.39709442456919</v>
      </c>
      <c r="I155" s="264">
        <v>169.668734186281</v>
      </c>
      <c r="J155" s="264">
        <v>201.15200990331971</v>
      </c>
      <c r="K155" s="264">
        <v>171.7605412271572</v>
      </c>
      <c r="L155" s="264">
        <v>198.88670336233889</v>
      </c>
      <c r="M155" s="264">
        <v>163.67106640554331</v>
      </c>
      <c r="N155" s="264">
        <v>151.5063663877566</v>
      </c>
      <c r="O155" s="264">
        <v>140.53778380174469</v>
      </c>
      <c r="P155" s="264">
        <v>176.98240971856629</v>
      </c>
      <c r="Q155" s="264">
        <v>151.75245115445199</v>
      </c>
      <c r="R155" s="264">
        <v>153.22247074258459</v>
      </c>
      <c r="S155" s="264">
        <v>143.62856773835739</v>
      </c>
      <c r="T155" s="264">
        <v>139.99963576407981</v>
      </c>
      <c r="U155" s="264">
        <v>146.27406317143129</v>
      </c>
      <c r="V155" s="264">
        <v>141.96853508226741</v>
      </c>
      <c r="W155" s="264">
        <v>113.9752220176815</v>
      </c>
      <c r="DA155" s="72" t="s">
        <v>1133</v>
      </c>
    </row>
    <row r="156" spans="1:105" ht="12" customHeight="1" x14ac:dyDescent="0.25">
      <c r="A156" s="132" t="s">
        <v>1040</v>
      </c>
      <c r="B156" s="318">
        <v>200.48426294358339</v>
      </c>
      <c r="C156" s="318">
        <v>219.27534300850689</v>
      </c>
      <c r="D156" s="318">
        <v>230.2220527223709</v>
      </c>
      <c r="E156" s="318">
        <v>221.9810094988747</v>
      </c>
      <c r="F156" s="318">
        <v>223.39476065177911</v>
      </c>
      <c r="G156" s="318">
        <v>233.4949781503187</v>
      </c>
      <c r="H156" s="318">
        <v>249.06081114039549</v>
      </c>
      <c r="I156" s="318">
        <v>240.3547180456477</v>
      </c>
      <c r="J156" s="318">
        <v>235.6584323476622</v>
      </c>
      <c r="K156" s="318">
        <v>232.71598893804909</v>
      </c>
      <c r="L156" s="318">
        <v>244.2168337381666</v>
      </c>
      <c r="M156" s="318">
        <v>191.0046480156775</v>
      </c>
      <c r="N156" s="318">
        <v>197.10241904294421</v>
      </c>
      <c r="O156" s="318">
        <v>194.60995671285301</v>
      </c>
      <c r="P156" s="318">
        <v>305.43995099873149</v>
      </c>
      <c r="Q156" s="318">
        <v>313.9082074555194</v>
      </c>
      <c r="R156" s="318">
        <v>346.70449697685098</v>
      </c>
      <c r="S156" s="318">
        <v>343.07506654785863</v>
      </c>
      <c r="T156" s="318">
        <v>341.58234379141152</v>
      </c>
      <c r="U156" s="318">
        <v>366.19125954799341</v>
      </c>
      <c r="V156" s="318">
        <v>358.96080705875261</v>
      </c>
      <c r="W156" s="318">
        <v>363.71922190283271</v>
      </c>
      <c r="DA156" s="139" t="s">
        <v>1134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253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6">SUM(B$161:B$167,B$169:B$170,B$172:B$175)</f>
        <v>1.0000000000000002</v>
      </c>
      <c r="C160" s="234">
        <f t="shared" si="6"/>
        <v>1</v>
      </c>
      <c r="D160" s="234">
        <f t="shared" si="6"/>
        <v>0.99999999999999989</v>
      </c>
      <c r="E160" s="234">
        <f t="shared" si="6"/>
        <v>0.99999999999999978</v>
      </c>
      <c r="F160" s="234">
        <f t="shared" si="6"/>
        <v>0.99999999999999978</v>
      </c>
      <c r="G160" s="234">
        <f t="shared" si="6"/>
        <v>1</v>
      </c>
      <c r="H160" s="234">
        <f t="shared" si="6"/>
        <v>1</v>
      </c>
      <c r="I160" s="234">
        <f t="shared" si="6"/>
        <v>1</v>
      </c>
      <c r="J160" s="234">
        <f t="shared" si="6"/>
        <v>1.0000000000000002</v>
      </c>
      <c r="K160" s="234">
        <f t="shared" si="6"/>
        <v>1</v>
      </c>
      <c r="L160" s="234">
        <f t="shared" si="6"/>
        <v>0.99999999999999989</v>
      </c>
      <c r="M160" s="234">
        <f t="shared" si="6"/>
        <v>1</v>
      </c>
      <c r="N160" s="234">
        <f t="shared" si="6"/>
        <v>0.99999999999999989</v>
      </c>
      <c r="O160" s="234">
        <f t="shared" si="6"/>
        <v>1</v>
      </c>
      <c r="P160" s="234">
        <f t="shared" si="6"/>
        <v>0.99999999999999978</v>
      </c>
      <c r="Q160" s="234">
        <f t="shared" si="6"/>
        <v>0.99999999999999978</v>
      </c>
      <c r="R160" s="234">
        <f t="shared" si="6"/>
        <v>1.0000000000000004</v>
      </c>
      <c r="S160" s="234">
        <f t="shared" si="6"/>
        <v>1</v>
      </c>
      <c r="T160" s="234">
        <f t="shared" si="6"/>
        <v>0.99999999999999978</v>
      </c>
      <c r="U160" s="234">
        <f t="shared" si="6"/>
        <v>1</v>
      </c>
      <c r="V160" s="234">
        <f t="shared" si="6"/>
        <v>1</v>
      </c>
      <c r="W160" s="234">
        <f t="shared" si="6"/>
        <v>1</v>
      </c>
      <c r="DA160" s="95"/>
    </row>
    <row r="161" spans="1:105" ht="12" customHeight="1" x14ac:dyDescent="0.25">
      <c r="A161" s="55" t="s">
        <v>92</v>
      </c>
      <c r="B161" s="268">
        <f t="shared" ref="B161:W161" si="7">IF(B$6=0,0,B$6/B$5)</f>
        <v>1.6472595649034637E-3</v>
      </c>
      <c r="C161" s="268">
        <f t="shared" si="7"/>
        <v>1.65676622214137E-3</v>
      </c>
      <c r="D161" s="268">
        <f t="shared" si="7"/>
        <v>1.7019538429122846E-3</v>
      </c>
      <c r="E161" s="268">
        <f t="shared" si="7"/>
        <v>1.7213764207754429E-3</v>
      </c>
      <c r="F161" s="268">
        <f t="shared" si="7"/>
        <v>1.7092875139710715E-3</v>
      </c>
      <c r="G161" s="268">
        <f t="shared" si="7"/>
        <v>1.7290531548362631E-3</v>
      </c>
      <c r="H161" s="268">
        <f t="shared" si="7"/>
        <v>1.7990459902746288E-3</v>
      </c>
      <c r="I161" s="268">
        <f t="shared" si="7"/>
        <v>1.7743425148611821E-3</v>
      </c>
      <c r="J161" s="268">
        <f t="shared" si="7"/>
        <v>1.8614018104418256E-3</v>
      </c>
      <c r="K161" s="268">
        <f t="shared" si="7"/>
        <v>1.744821940340909E-3</v>
      </c>
      <c r="L161" s="268">
        <f t="shared" si="7"/>
        <v>1.84802073730721E-3</v>
      </c>
      <c r="M161" s="268">
        <f t="shared" si="7"/>
        <v>1.8071733379800897E-3</v>
      </c>
      <c r="N161" s="268">
        <f t="shared" si="7"/>
        <v>1.8047223840711992E-3</v>
      </c>
      <c r="O161" s="268">
        <f t="shared" si="7"/>
        <v>1.8792719298378687E-3</v>
      </c>
      <c r="P161" s="268">
        <f t="shared" si="7"/>
        <v>1.809435793156948E-3</v>
      </c>
      <c r="Q161" s="268">
        <f t="shared" si="7"/>
        <v>1.9536379425498665E-3</v>
      </c>
      <c r="R161" s="268">
        <f t="shared" si="7"/>
        <v>1.9392564667342709E-3</v>
      </c>
      <c r="S161" s="268">
        <f t="shared" si="7"/>
        <v>1.8884657754704136E-3</v>
      </c>
      <c r="T161" s="268">
        <f t="shared" si="7"/>
        <v>1.872952609035853E-3</v>
      </c>
      <c r="U161" s="268">
        <f t="shared" si="7"/>
        <v>1.8762478895382535E-3</v>
      </c>
      <c r="V161" s="268">
        <f t="shared" si="7"/>
        <v>1.8329388662379461E-3</v>
      </c>
      <c r="W161" s="268">
        <f t="shared" si="7"/>
        <v>1.853602138209337E-3</v>
      </c>
      <c r="DA161" s="76"/>
    </row>
    <row r="162" spans="1:105" ht="12" customHeight="1" x14ac:dyDescent="0.25">
      <c r="A162" s="202" t="s">
        <v>93</v>
      </c>
      <c r="B162" s="269">
        <f t="shared" ref="B162:W162" si="8">IF(B$7=0,0,B$7/B$5)</f>
        <v>1.3033610870976353E-2</v>
      </c>
      <c r="C162" s="269">
        <f t="shared" si="8"/>
        <v>1.3108830389358622E-2</v>
      </c>
      <c r="D162" s="269">
        <f t="shared" si="8"/>
        <v>1.3466368374180011E-2</v>
      </c>
      <c r="E162" s="269">
        <f t="shared" si="8"/>
        <v>1.362004562539967E-2</v>
      </c>
      <c r="F162" s="269">
        <f t="shared" si="8"/>
        <v>1.3524394575315814E-2</v>
      </c>
      <c r="G162" s="269">
        <f t="shared" si="8"/>
        <v>1.3680786243721443E-2</v>
      </c>
      <c r="H162" s="269">
        <f t="shared" si="8"/>
        <v>1.4234590513732406E-2</v>
      </c>
      <c r="I162" s="269">
        <f t="shared" si="8"/>
        <v>1.4039129219981497E-2</v>
      </c>
      <c r="J162" s="269">
        <f t="shared" si="8"/>
        <v>1.4727968432377213E-2</v>
      </c>
      <c r="K162" s="269">
        <f t="shared" si="8"/>
        <v>1.3805553595846358E-2</v>
      </c>
      <c r="L162" s="269">
        <f t="shared" si="8"/>
        <v>1.462209337541078E-2</v>
      </c>
      <c r="M162" s="269">
        <f t="shared" si="8"/>
        <v>1.429889652212539E-2</v>
      </c>
      <c r="N162" s="269">
        <f t="shared" si="8"/>
        <v>1.4279503840976772E-2</v>
      </c>
      <c r="O162" s="269">
        <f t="shared" si="8"/>
        <v>1.4869362167395267E-2</v>
      </c>
      <c r="P162" s="269">
        <f t="shared" si="8"/>
        <v>1.4316797744869192E-2</v>
      </c>
      <c r="Q162" s="269">
        <f t="shared" si="8"/>
        <v>1.5457768325334964E-2</v>
      </c>
      <c r="R162" s="269">
        <f t="shared" si="8"/>
        <v>1.5343977782833654E-2</v>
      </c>
      <c r="S162" s="269">
        <f t="shared" si="8"/>
        <v>1.4942106626699368E-2</v>
      </c>
      <c r="T162" s="269">
        <f t="shared" si="8"/>
        <v>1.4819361809189933E-2</v>
      </c>
      <c r="U162" s="269">
        <f t="shared" si="8"/>
        <v>1.4845435055139801E-2</v>
      </c>
      <c r="V162" s="269">
        <f t="shared" si="8"/>
        <v>1.4502761095962437E-2</v>
      </c>
      <c r="W162" s="269">
        <f t="shared" si="8"/>
        <v>1.4666255090433209E-2</v>
      </c>
      <c r="DA162" s="77"/>
    </row>
    <row r="163" spans="1:105" ht="12" customHeight="1" x14ac:dyDescent="0.25">
      <c r="A163" s="202" t="s">
        <v>94</v>
      </c>
      <c r="B163" s="269">
        <f t="shared" ref="B163:W163" si="9">IF(B$8=0,0,B$8/B$5)</f>
        <v>1.4384304539771686E-2</v>
      </c>
      <c r="C163" s="269">
        <f t="shared" si="9"/>
        <v>1.446731917558185E-2</v>
      </c>
      <c r="D163" s="269">
        <f t="shared" si="9"/>
        <v>1.4861909386162669E-2</v>
      </c>
      <c r="E163" s="269">
        <f t="shared" si="9"/>
        <v>1.5031512453513798E-2</v>
      </c>
      <c r="F163" s="269">
        <f t="shared" si="9"/>
        <v>1.492594893411957E-2</v>
      </c>
      <c r="G163" s="269">
        <f t="shared" si="9"/>
        <v>1.5098547717994498E-2</v>
      </c>
      <c r="H163" s="269">
        <f t="shared" si="9"/>
        <v>1.5709743598715693E-2</v>
      </c>
      <c r="I163" s="269">
        <f t="shared" si="9"/>
        <v>1.5494026342547502E-2</v>
      </c>
      <c r="J163" s="269">
        <f t="shared" si="9"/>
        <v>1.625425104989249E-2</v>
      </c>
      <c r="K163" s="269">
        <f t="shared" si="9"/>
        <v>1.5236244907771911E-2</v>
      </c>
      <c r="L163" s="269">
        <f t="shared" si="9"/>
        <v>1.6137403993643322E-2</v>
      </c>
      <c r="M163" s="269">
        <f t="shared" si="9"/>
        <v>1.5780713740268838E-2</v>
      </c>
      <c r="N163" s="269">
        <f t="shared" si="9"/>
        <v>1.5759311364960431E-2</v>
      </c>
      <c r="O163" s="269">
        <f t="shared" si="9"/>
        <v>1.6410297640867866E-2</v>
      </c>
      <c r="P163" s="269">
        <f t="shared" si="9"/>
        <v>1.5800470094983598E-2</v>
      </c>
      <c r="Q163" s="269">
        <f t="shared" si="9"/>
        <v>1.7059681257784738E-2</v>
      </c>
      <c r="R163" s="269">
        <f t="shared" si="9"/>
        <v>1.6934098421739704E-2</v>
      </c>
      <c r="S163" s="269">
        <f t="shared" si="9"/>
        <v>1.6490580723320592E-2</v>
      </c>
      <c r="T163" s="269">
        <f t="shared" si="9"/>
        <v>1.6355115666613539E-2</v>
      </c>
      <c r="U163" s="269">
        <f t="shared" si="9"/>
        <v>1.6383890924199174E-2</v>
      </c>
      <c r="V163" s="269">
        <f t="shared" si="9"/>
        <v>1.6005705121703503E-2</v>
      </c>
      <c r="W163" s="269">
        <f t="shared" si="9"/>
        <v>1.6186142256905105E-2</v>
      </c>
      <c r="DA163" s="77"/>
    </row>
    <row r="164" spans="1:105" ht="12" customHeight="1" x14ac:dyDescent="0.25">
      <c r="A164" s="202" t="s">
        <v>95</v>
      </c>
      <c r="B164" s="269">
        <f t="shared" ref="B164:W164" si="10">IF(B$9=0,0,B$9/B$5)</f>
        <v>2.3403711530262508E-2</v>
      </c>
      <c r="C164" s="269">
        <f t="shared" si="10"/>
        <v>2.3538778928475539E-2</v>
      </c>
      <c r="D164" s="269">
        <f t="shared" si="10"/>
        <v>2.4180789491834054E-2</v>
      </c>
      <c r="E164" s="269">
        <f t="shared" si="10"/>
        <v>2.4456738965231147E-2</v>
      </c>
      <c r="F164" s="269">
        <f t="shared" si="10"/>
        <v>2.4284983831071496E-2</v>
      </c>
      <c r="G164" s="269">
        <f t="shared" si="10"/>
        <v>2.4565807428563756E-2</v>
      </c>
      <c r="H164" s="269">
        <f t="shared" si="10"/>
        <v>2.5560242164100203E-2</v>
      </c>
      <c r="I164" s="269">
        <f t="shared" si="10"/>
        <v>2.5209263469127413E-2</v>
      </c>
      <c r="J164" s="269">
        <f t="shared" si="10"/>
        <v>2.6446172747548662E-2</v>
      </c>
      <c r="K164" s="269">
        <f t="shared" si="10"/>
        <v>2.4789845045340288E-2</v>
      </c>
      <c r="L164" s="269">
        <f t="shared" si="10"/>
        <v>2.6256058947465057E-2</v>
      </c>
      <c r="M164" s="269">
        <f t="shared" si="10"/>
        <v>2.5675712794993692E-2</v>
      </c>
      <c r="N164" s="269">
        <f t="shared" si="10"/>
        <v>2.5640890463723157E-2</v>
      </c>
      <c r="O164" s="269">
        <f t="shared" si="10"/>
        <v>2.6700065411623643E-2</v>
      </c>
      <c r="P164" s="269">
        <f t="shared" si="10"/>
        <v>2.5707856999487931E-2</v>
      </c>
      <c r="Q164" s="269">
        <f t="shared" si="10"/>
        <v>2.7756632783426671E-2</v>
      </c>
      <c r="R164" s="269">
        <f t="shared" si="10"/>
        <v>2.755230559751206E-2</v>
      </c>
      <c r="S164" s="269">
        <f t="shared" si="10"/>
        <v>2.683068848744137E-2</v>
      </c>
      <c r="T164" s="269">
        <f t="shared" si="10"/>
        <v>2.6610282620697059E-2</v>
      </c>
      <c r="U164" s="269">
        <f t="shared" si="10"/>
        <v>2.6657100861084089E-2</v>
      </c>
      <c r="V164" s="269">
        <f t="shared" si="10"/>
        <v>2.6041780780646596E-2</v>
      </c>
      <c r="W164" s="269">
        <f t="shared" si="10"/>
        <v>2.6335357619897273E-2</v>
      </c>
      <c r="DA164" s="77"/>
    </row>
    <row r="165" spans="1:105" ht="12" customHeight="1" x14ac:dyDescent="0.25">
      <c r="A165" s="56" t="s">
        <v>96</v>
      </c>
      <c r="B165" s="270">
        <f t="shared" ref="B165:W165" si="11">IF(B$10=0,0,B$10/B$5)</f>
        <v>6.5419297074961772E-3</v>
      </c>
      <c r="C165" s="270">
        <f t="shared" si="11"/>
        <v>6.5016316812593336E-3</v>
      </c>
      <c r="D165" s="270">
        <f t="shared" si="11"/>
        <v>6.6650735422942404E-3</v>
      </c>
      <c r="E165" s="270">
        <f t="shared" si="11"/>
        <v>6.9335469701030054E-3</v>
      </c>
      <c r="F165" s="270">
        <f t="shared" si="11"/>
        <v>6.6464892374618447E-3</v>
      </c>
      <c r="G165" s="270">
        <f t="shared" si="11"/>
        <v>6.7911296238198646E-3</v>
      </c>
      <c r="H165" s="270">
        <f t="shared" si="11"/>
        <v>6.683623260730613E-3</v>
      </c>
      <c r="I165" s="270">
        <f t="shared" si="11"/>
        <v>6.7691767992182159E-3</v>
      </c>
      <c r="J165" s="270">
        <f t="shared" si="11"/>
        <v>7.1427415941362638E-3</v>
      </c>
      <c r="K165" s="270">
        <f t="shared" si="11"/>
        <v>7.0112514081180771E-3</v>
      </c>
      <c r="L165" s="270">
        <f t="shared" si="11"/>
        <v>7.1724238846683618E-3</v>
      </c>
      <c r="M165" s="270">
        <f t="shared" si="11"/>
        <v>7.7625730794641324E-3</v>
      </c>
      <c r="N165" s="270">
        <f t="shared" si="11"/>
        <v>7.8167683071497379E-3</v>
      </c>
      <c r="O165" s="270">
        <f t="shared" si="11"/>
        <v>8.1632672951101326E-3</v>
      </c>
      <c r="P165" s="270">
        <f t="shared" si="11"/>
        <v>7.5890834780389712E-3</v>
      </c>
      <c r="Q165" s="270">
        <f t="shared" si="11"/>
        <v>7.9202349355779467E-3</v>
      </c>
      <c r="R165" s="270">
        <f t="shared" si="11"/>
        <v>7.9131227889776244E-3</v>
      </c>
      <c r="S165" s="270">
        <f t="shared" si="11"/>
        <v>7.7419608631273153E-3</v>
      </c>
      <c r="T165" s="270">
        <f t="shared" si="11"/>
        <v>7.6759432318550813E-3</v>
      </c>
      <c r="U165" s="270">
        <f t="shared" si="11"/>
        <v>7.7222675202762193E-3</v>
      </c>
      <c r="V165" s="270">
        <f t="shared" si="11"/>
        <v>7.6530401643540207E-3</v>
      </c>
      <c r="W165" s="270">
        <f t="shared" si="11"/>
        <v>7.8027379177503875E-3</v>
      </c>
      <c r="DA165" s="78"/>
    </row>
    <row r="166" spans="1:105" ht="12" customHeight="1" x14ac:dyDescent="0.25">
      <c r="A166" s="134" t="s">
        <v>999</v>
      </c>
      <c r="B166" s="319">
        <f t="shared" ref="B166:W166" si="12">IF(B$16=0,0,B$16/B$5)</f>
        <v>0.72427642715292317</v>
      </c>
      <c r="C166" s="319">
        <f t="shared" si="12"/>
        <v>0.7261674197561947</v>
      </c>
      <c r="D166" s="319">
        <f t="shared" si="12"/>
        <v>0.7160526905066501</v>
      </c>
      <c r="E166" s="319">
        <f t="shared" si="12"/>
        <v>0.70167063996819801</v>
      </c>
      <c r="F166" s="319">
        <f t="shared" si="12"/>
        <v>0.71298866754675416</v>
      </c>
      <c r="G166" s="319">
        <f t="shared" si="12"/>
        <v>0.71246855874695569</v>
      </c>
      <c r="H166" s="319">
        <f t="shared" si="12"/>
        <v>0.71338226892835344</v>
      </c>
      <c r="I166" s="319">
        <f t="shared" si="12"/>
        <v>0.70728815839608905</v>
      </c>
      <c r="J166" s="319">
        <f t="shared" si="12"/>
        <v>0.69889377854308921</v>
      </c>
      <c r="K166" s="319">
        <f t="shared" si="12"/>
        <v>0.69672011616277274</v>
      </c>
      <c r="L166" s="319">
        <f t="shared" si="12"/>
        <v>0.69372726817947539</v>
      </c>
      <c r="M166" s="319">
        <f t="shared" si="12"/>
        <v>0.67547255805830309</v>
      </c>
      <c r="N166" s="319">
        <f t="shared" si="12"/>
        <v>0.67117111641832483</v>
      </c>
      <c r="O166" s="319">
        <f t="shared" si="12"/>
        <v>0.66145217710341375</v>
      </c>
      <c r="P166" s="319">
        <f t="shared" si="12"/>
        <v>0.68134707871020161</v>
      </c>
      <c r="Q166" s="319">
        <f t="shared" si="12"/>
        <v>0.66823778952725232</v>
      </c>
      <c r="R166" s="319">
        <f t="shared" si="12"/>
        <v>0.66769329450915393</v>
      </c>
      <c r="S166" s="319">
        <f t="shared" si="12"/>
        <v>0.68014314784692786</v>
      </c>
      <c r="T166" s="319">
        <f t="shared" si="12"/>
        <v>0.68076353176008297</v>
      </c>
      <c r="U166" s="319">
        <f t="shared" si="12"/>
        <v>0.6801194242457308</v>
      </c>
      <c r="V166" s="319">
        <f t="shared" si="12"/>
        <v>0.68469991424989718</v>
      </c>
      <c r="W166" s="319">
        <f t="shared" si="12"/>
        <v>0.67972619768264597</v>
      </c>
      <c r="DA166" s="140"/>
    </row>
    <row r="167" spans="1:105" ht="12" customHeight="1" x14ac:dyDescent="0.25">
      <c r="A167" s="203" t="s">
        <v>1000</v>
      </c>
      <c r="B167" s="271">
        <f t="shared" ref="B167:W167" si="13">IF(B$25=0,0,B$25/B$5)</f>
        <v>0.12399931710621714</v>
      </c>
      <c r="C167" s="271">
        <f t="shared" si="13"/>
        <v>0.12290607553701145</v>
      </c>
      <c r="D167" s="271">
        <f t="shared" si="13"/>
        <v>0.12949808301733004</v>
      </c>
      <c r="E167" s="271">
        <f t="shared" si="13"/>
        <v>0.13966413200162389</v>
      </c>
      <c r="F167" s="271">
        <f t="shared" si="13"/>
        <v>0.13261946733128663</v>
      </c>
      <c r="G167" s="271">
        <f t="shared" si="13"/>
        <v>0.13208985512058286</v>
      </c>
      <c r="H167" s="271">
        <f t="shared" si="13"/>
        <v>0.13070656455008905</v>
      </c>
      <c r="I167" s="271">
        <f t="shared" si="13"/>
        <v>0.13605965099173084</v>
      </c>
      <c r="J167" s="271">
        <f t="shared" si="13"/>
        <v>0.13818244769869378</v>
      </c>
      <c r="K167" s="271">
        <f t="shared" si="13"/>
        <v>0.1443467223510016</v>
      </c>
      <c r="L167" s="271">
        <f t="shared" si="13"/>
        <v>0.14342910966230704</v>
      </c>
      <c r="M167" s="271">
        <f t="shared" si="13"/>
        <v>0.15519583225333206</v>
      </c>
      <c r="N167" s="271">
        <f t="shared" si="13"/>
        <v>0.15902408807131005</v>
      </c>
      <c r="O167" s="271">
        <f t="shared" si="13"/>
        <v>0.16266381410051739</v>
      </c>
      <c r="P167" s="271">
        <f t="shared" si="13"/>
        <v>0.1522898820676917</v>
      </c>
      <c r="Q167" s="271">
        <f t="shared" si="13"/>
        <v>0.15630869126622091</v>
      </c>
      <c r="R167" s="271">
        <f t="shared" si="13"/>
        <v>0.15802671213538533</v>
      </c>
      <c r="S167" s="271">
        <f t="shared" si="13"/>
        <v>0.14996619960703911</v>
      </c>
      <c r="T167" s="271">
        <f t="shared" si="13"/>
        <v>0.15028070824942599</v>
      </c>
      <c r="U167" s="271">
        <f t="shared" si="13"/>
        <v>0.15045191289079549</v>
      </c>
      <c r="V167" s="271">
        <f t="shared" si="13"/>
        <v>0.14840484674555973</v>
      </c>
      <c r="W167" s="271">
        <f t="shared" si="13"/>
        <v>0.15043458186074207</v>
      </c>
      <c r="DA167" s="79"/>
    </row>
    <row r="168" spans="1:105" ht="12" customHeight="1" x14ac:dyDescent="0.25">
      <c r="A168" s="203" t="s">
        <v>1012</v>
      </c>
      <c r="B168" s="271">
        <f t="shared" ref="B168:W168" si="14">IF(B$36=0,0,B$36/B$5)</f>
        <v>5.7852471115350648E-2</v>
      </c>
      <c r="C168" s="271">
        <f t="shared" si="14"/>
        <v>5.6771052313978498E-2</v>
      </c>
      <c r="D168" s="271">
        <f t="shared" si="14"/>
        <v>5.833570802854509E-2</v>
      </c>
      <c r="E168" s="271">
        <f t="shared" si="14"/>
        <v>6.1136398858322484E-2</v>
      </c>
      <c r="F168" s="271">
        <f t="shared" si="14"/>
        <v>5.8087361249541086E-2</v>
      </c>
      <c r="G168" s="271">
        <f t="shared" si="14"/>
        <v>5.8821133636172925E-2</v>
      </c>
      <c r="H168" s="271">
        <f t="shared" si="14"/>
        <v>5.7282263840472213E-2</v>
      </c>
      <c r="I168" s="271">
        <f t="shared" si="14"/>
        <v>5.8568148602369551E-2</v>
      </c>
      <c r="J168" s="271">
        <f t="shared" si="14"/>
        <v>6.1515066448372069E-2</v>
      </c>
      <c r="K168" s="271">
        <f t="shared" si="14"/>
        <v>6.1444106411582863E-2</v>
      </c>
      <c r="L168" s="271">
        <f t="shared" si="14"/>
        <v>6.1300034923500231E-2</v>
      </c>
      <c r="M168" s="271">
        <f t="shared" si="14"/>
        <v>6.7985919864336622E-2</v>
      </c>
      <c r="N168" s="271">
        <f t="shared" si="14"/>
        <v>6.8593565434790241E-2</v>
      </c>
      <c r="O168" s="271">
        <f t="shared" si="14"/>
        <v>7.1739052312327412E-2</v>
      </c>
      <c r="P168" s="271">
        <f t="shared" si="14"/>
        <v>6.6243480441689359E-2</v>
      </c>
      <c r="Q168" s="271">
        <f t="shared" si="14"/>
        <v>6.9259291755055685E-2</v>
      </c>
      <c r="R168" s="271">
        <f t="shared" si="14"/>
        <v>6.8706846687818721E-2</v>
      </c>
      <c r="S168" s="271">
        <f t="shared" si="14"/>
        <v>6.7246406539714407E-2</v>
      </c>
      <c r="T168" s="271">
        <f t="shared" si="14"/>
        <v>6.6356460380095669E-2</v>
      </c>
      <c r="U168" s="271">
        <f t="shared" si="14"/>
        <v>6.6532908635968918E-2</v>
      </c>
      <c r="V168" s="271">
        <f t="shared" si="14"/>
        <v>6.5823545520610496E-2</v>
      </c>
      <c r="W168" s="271">
        <f t="shared" si="14"/>
        <v>6.7307121282333612E-2</v>
      </c>
      <c r="DA168" s="79"/>
    </row>
    <row r="169" spans="1:105" ht="12" customHeight="1" x14ac:dyDescent="0.25">
      <c r="A169" s="62" t="s">
        <v>1014</v>
      </c>
      <c r="B169" s="320">
        <f t="shared" ref="B169:W169" si="15">IF(B$37=0,0,B$37/B$5)</f>
        <v>5.5627168781088115E-2</v>
      </c>
      <c r="C169" s="320">
        <f t="shared" si="15"/>
        <v>5.4498393829163688E-2</v>
      </c>
      <c r="D169" s="320">
        <f t="shared" si="15"/>
        <v>5.6046878410556111E-2</v>
      </c>
      <c r="E169" s="320">
        <f t="shared" si="15"/>
        <v>5.8955254783323557E-2</v>
      </c>
      <c r="F169" s="320">
        <f t="shared" si="15"/>
        <v>5.5794660808176397E-2</v>
      </c>
      <c r="G169" s="320">
        <f t="shared" si="15"/>
        <v>5.6435713639120429E-2</v>
      </c>
      <c r="H169" s="320">
        <f t="shared" si="15"/>
        <v>5.4382397415887511E-2</v>
      </c>
      <c r="I169" s="320">
        <f t="shared" si="15"/>
        <v>5.6125936409555661E-2</v>
      </c>
      <c r="J169" s="320">
        <f t="shared" si="15"/>
        <v>5.8640277968155026E-2</v>
      </c>
      <c r="K169" s="320">
        <f t="shared" si="15"/>
        <v>5.8891831278687988E-2</v>
      </c>
      <c r="L169" s="320">
        <f t="shared" si="15"/>
        <v>5.8202956317045605E-2</v>
      </c>
      <c r="M169" s="320">
        <f t="shared" si="15"/>
        <v>6.5814096728601099E-2</v>
      </c>
      <c r="N169" s="320">
        <f t="shared" si="15"/>
        <v>6.6394574018690991E-2</v>
      </c>
      <c r="O169" s="320">
        <f t="shared" si="15"/>
        <v>6.9628232403893764E-2</v>
      </c>
      <c r="P169" s="320">
        <f t="shared" si="15"/>
        <v>6.4212570449514214E-2</v>
      </c>
      <c r="Q169" s="320">
        <f t="shared" si="15"/>
        <v>6.71467459940778E-2</v>
      </c>
      <c r="R169" s="320">
        <f t="shared" si="15"/>
        <v>6.6384783583049209E-2</v>
      </c>
      <c r="S169" s="320">
        <f t="shared" si="15"/>
        <v>6.4919346064430616E-2</v>
      </c>
      <c r="T169" s="320">
        <f t="shared" si="15"/>
        <v>6.4041514319411671E-2</v>
      </c>
      <c r="U169" s="320">
        <f t="shared" si="15"/>
        <v>6.423650932468622E-2</v>
      </c>
      <c r="V169" s="320">
        <f t="shared" si="15"/>
        <v>6.3767997453907405E-2</v>
      </c>
      <c r="W169" s="320">
        <f t="shared" si="15"/>
        <v>6.5451773888719617E-2</v>
      </c>
      <c r="DA169" s="141"/>
    </row>
    <row r="170" spans="1:105" ht="12" customHeight="1" x14ac:dyDescent="0.25">
      <c r="A170" s="62" t="s">
        <v>1021</v>
      </c>
      <c r="B170" s="320">
        <f t="shared" ref="B170:W170" si="16">IF(B$43=0,0,B$43/B$5)</f>
        <v>2.2253023342625237E-3</v>
      </c>
      <c r="C170" s="320">
        <f t="shared" si="16"/>
        <v>2.2726584848148184E-3</v>
      </c>
      <c r="D170" s="320">
        <f t="shared" si="16"/>
        <v>2.2888296179889734E-3</v>
      </c>
      <c r="E170" s="320">
        <f t="shared" si="16"/>
        <v>2.1811440749989297E-3</v>
      </c>
      <c r="F170" s="320">
        <f t="shared" si="16"/>
        <v>2.2927004413646874E-3</v>
      </c>
      <c r="G170" s="320">
        <f t="shared" si="16"/>
        <v>2.3854199970525032E-3</v>
      </c>
      <c r="H170" s="320">
        <f t="shared" si="16"/>
        <v>2.8998664245847099E-3</v>
      </c>
      <c r="I170" s="320">
        <f t="shared" si="16"/>
        <v>2.4422121928138921E-3</v>
      </c>
      <c r="J170" s="320">
        <f t="shared" si="16"/>
        <v>2.874788480217042E-3</v>
      </c>
      <c r="K170" s="320">
        <f t="shared" si="16"/>
        <v>2.5522751328948801E-3</v>
      </c>
      <c r="L170" s="320">
        <f t="shared" si="16"/>
        <v>3.0970786064546249E-3</v>
      </c>
      <c r="M170" s="320">
        <f t="shared" si="16"/>
        <v>2.171823135735522E-3</v>
      </c>
      <c r="N170" s="320">
        <f t="shared" si="16"/>
        <v>2.1989914160992501E-3</v>
      </c>
      <c r="O170" s="320">
        <f t="shared" si="16"/>
        <v>2.1108199084336489E-3</v>
      </c>
      <c r="P170" s="320">
        <f t="shared" si="16"/>
        <v>2.030909992175145E-3</v>
      </c>
      <c r="Q170" s="320">
        <f t="shared" si="16"/>
        <v>2.1125457609778879E-3</v>
      </c>
      <c r="R170" s="320">
        <f t="shared" si="16"/>
        <v>2.3220631047695213E-3</v>
      </c>
      <c r="S170" s="320">
        <f t="shared" si="16"/>
        <v>2.3270604752837977E-3</v>
      </c>
      <c r="T170" s="320">
        <f t="shared" si="16"/>
        <v>2.3149460606839965E-3</v>
      </c>
      <c r="U170" s="320">
        <f t="shared" si="16"/>
        <v>2.2963993112826934E-3</v>
      </c>
      <c r="V170" s="320">
        <f t="shared" si="16"/>
        <v>2.0555480667030939E-3</v>
      </c>
      <c r="W170" s="320">
        <f t="shared" si="16"/>
        <v>1.8553473936139941E-3</v>
      </c>
      <c r="DA170" s="141"/>
    </row>
    <row r="171" spans="1:105" ht="12" customHeight="1" x14ac:dyDescent="0.25">
      <c r="A171" s="203" t="s">
        <v>1023</v>
      </c>
      <c r="B171" s="271">
        <f t="shared" ref="B171:W171" si="17">IF(B$44=0,0,B$44/B$5)</f>
        <v>9.3557520113104961E-3</v>
      </c>
      <c r="C171" s="271">
        <f t="shared" si="17"/>
        <v>9.2528936131094693E-3</v>
      </c>
      <c r="D171" s="271">
        <f t="shared" si="17"/>
        <v>9.5770126841433073E-3</v>
      </c>
      <c r="E171" s="271">
        <f t="shared" si="17"/>
        <v>1.0098032685318713E-2</v>
      </c>
      <c r="F171" s="271">
        <f t="shared" si="17"/>
        <v>9.6586423836475862E-3</v>
      </c>
      <c r="G171" s="271">
        <f t="shared" si="17"/>
        <v>9.7858163057533854E-3</v>
      </c>
      <c r="H171" s="271">
        <f t="shared" si="17"/>
        <v>9.650159172898071E-3</v>
      </c>
      <c r="I171" s="271">
        <f t="shared" si="17"/>
        <v>9.8653325618806315E-3</v>
      </c>
      <c r="J171" s="271">
        <f t="shared" si="17"/>
        <v>1.0271865148886235E-2</v>
      </c>
      <c r="K171" s="271">
        <f t="shared" si="17"/>
        <v>1.0298565591954804E-2</v>
      </c>
      <c r="L171" s="271">
        <f t="shared" si="17"/>
        <v>1.0431395613716435E-2</v>
      </c>
      <c r="M171" s="271">
        <f t="shared" si="17"/>
        <v>1.128814410629341E-2</v>
      </c>
      <c r="N171" s="271">
        <f t="shared" si="17"/>
        <v>1.1435636670180644E-2</v>
      </c>
      <c r="O171" s="271">
        <f t="shared" si="17"/>
        <v>1.1856810237018236E-2</v>
      </c>
      <c r="P171" s="271">
        <f t="shared" si="17"/>
        <v>1.0998296495556552E-2</v>
      </c>
      <c r="Q171" s="271">
        <f t="shared" si="17"/>
        <v>1.1415204012637898E-2</v>
      </c>
      <c r="R171" s="271">
        <f t="shared" si="17"/>
        <v>1.1441375530919388E-2</v>
      </c>
      <c r="S171" s="271">
        <f t="shared" si="17"/>
        <v>1.1071028198618146E-2</v>
      </c>
      <c r="T171" s="271">
        <f t="shared" si="17"/>
        <v>1.0991500550025733E-2</v>
      </c>
      <c r="U171" s="271">
        <f t="shared" si="17"/>
        <v>1.1028252329519537E-2</v>
      </c>
      <c r="V171" s="271">
        <f t="shared" si="17"/>
        <v>1.0887708654583316E-2</v>
      </c>
      <c r="W171" s="271">
        <f t="shared" si="17"/>
        <v>1.1081020508873165E-2</v>
      </c>
      <c r="DA171" s="79"/>
    </row>
    <row r="172" spans="1:105" ht="12" customHeight="1" x14ac:dyDescent="0.25">
      <c r="A172" s="62" t="s">
        <v>1135</v>
      </c>
      <c r="B172" s="320">
        <f t="shared" ref="B172:W172" si="18">IF(B$45=0,0,B$45/B$5)</f>
        <v>4.5179487389970406E-3</v>
      </c>
      <c r="C172" s="320">
        <f t="shared" si="18"/>
        <v>4.3483666581322156E-3</v>
      </c>
      <c r="D172" s="320">
        <f t="shared" si="18"/>
        <v>4.4884477272027082E-3</v>
      </c>
      <c r="E172" s="320">
        <f t="shared" si="18"/>
        <v>4.739081186959127E-3</v>
      </c>
      <c r="F172" s="320">
        <f t="shared" si="18"/>
        <v>4.3684041104169596E-3</v>
      </c>
      <c r="G172" s="320">
        <f t="shared" si="18"/>
        <v>4.5473821919017974E-3</v>
      </c>
      <c r="H172" s="320">
        <f t="shared" si="18"/>
        <v>4.2034431552859294E-3</v>
      </c>
      <c r="I172" s="320">
        <f t="shared" si="18"/>
        <v>4.4784253532957133E-3</v>
      </c>
      <c r="J172" s="320">
        <f t="shared" si="18"/>
        <v>4.6824135605122458E-3</v>
      </c>
      <c r="K172" s="320">
        <f t="shared" si="18"/>
        <v>4.8028803118375808E-3</v>
      </c>
      <c r="L172" s="320">
        <f t="shared" si="18"/>
        <v>4.7389504435204725E-3</v>
      </c>
      <c r="M172" s="320">
        <f t="shared" si="18"/>
        <v>5.6163957841802023E-3</v>
      </c>
      <c r="N172" s="320">
        <f t="shared" si="18"/>
        <v>5.7021843701291737E-3</v>
      </c>
      <c r="O172" s="320">
        <f t="shared" si="18"/>
        <v>5.9905862747226934E-3</v>
      </c>
      <c r="P172" s="320">
        <f t="shared" si="18"/>
        <v>5.3734590504538136E-3</v>
      </c>
      <c r="Q172" s="320">
        <f t="shared" si="18"/>
        <v>5.5295473026504352E-3</v>
      </c>
      <c r="R172" s="320">
        <f t="shared" si="18"/>
        <v>5.5349943303460531E-3</v>
      </c>
      <c r="S172" s="320">
        <f t="shared" si="18"/>
        <v>5.4724398542911456E-3</v>
      </c>
      <c r="T172" s="320">
        <f t="shared" si="18"/>
        <v>5.3921030497268707E-3</v>
      </c>
      <c r="U172" s="320">
        <f t="shared" si="18"/>
        <v>5.4017487156722156E-3</v>
      </c>
      <c r="V172" s="320">
        <f t="shared" si="18"/>
        <v>5.4207401133312414E-3</v>
      </c>
      <c r="W172" s="320">
        <f t="shared" si="18"/>
        <v>5.6666843854891735E-3</v>
      </c>
      <c r="DA172" s="141"/>
    </row>
    <row r="173" spans="1:105" ht="12" customHeight="1" x14ac:dyDescent="0.25">
      <c r="A173" s="62" t="s">
        <v>1026</v>
      </c>
      <c r="B173" s="320">
        <f t="shared" ref="B173:W173" si="19">IF(B$46=0,0,B$46/B$5)</f>
        <v>3.0969663972764796E-3</v>
      </c>
      <c r="C173" s="320">
        <f t="shared" si="19"/>
        <v>3.0696619533251012E-3</v>
      </c>
      <c r="D173" s="320">
        <f t="shared" si="19"/>
        <v>3.2343017766206968E-3</v>
      </c>
      <c r="E173" s="320">
        <f t="shared" si="19"/>
        <v>3.4882056918370658E-3</v>
      </c>
      <c r="F173" s="320">
        <f t="shared" si="19"/>
        <v>3.3122604505787861E-3</v>
      </c>
      <c r="G173" s="320">
        <f t="shared" si="19"/>
        <v>3.2990330291831345E-3</v>
      </c>
      <c r="H173" s="320">
        <f t="shared" si="19"/>
        <v>3.2644844162192507E-3</v>
      </c>
      <c r="I173" s="320">
        <f t="shared" si="19"/>
        <v>3.3981813527699562E-3</v>
      </c>
      <c r="J173" s="320">
        <f t="shared" si="19"/>
        <v>3.4511996291858027E-3</v>
      </c>
      <c r="K173" s="320">
        <f t="shared" si="19"/>
        <v>3.6051565372341552E-3</v>
      </c>
      <c r="L173" s="320">
        <f t="shared" si="19"/>
        <v>3.5822385427732076E-3</v>
      </c>
      <c r="M173" s="320">
        <f t="shared" si="19"/>
        <v>3.8761203585840421E-3</v>
      </c>
      <c r="N173" s="320">
        <f t="shared" si="19"/>
        <v>3.9717336240853371E-3</v>
      </c>
      <c r="O173" s="320">
        <f t="shared" si="19"/>
        <v>4.0626382312300043E-3</v>
      </c>
      <c r="P173" s="320">
        <f t="shared" si="19"/>
        <v>3.8035422969695701E-3</v>
      </c>
      <c r="Q173" s="320">
        <f t="shared" si="19"/>
        <v>3.9039147613941054E-3</v>
      </c>
      <c r="R173" s="320">
        <f t="shared" si="19"/>
        <v>3.9468234888435025E-3</v>
      </c>
      <c r="S173" s="320">
        <f t="shared" si="19"/>
        <v>3.7455067636575803E-3</v>
      </c>
      <c r="T173" s="320">
        <f t="shared" si="19"/>
        <v>3.753361828668068E-3</v>
      </c>
      <c r="U173" s="320">
        <f t="shared" si="19"/>
        <v>3.7576377798083857E-3</v>
      </c>
      <c r="V173" s="320">
        <f t="shared" si="19"/>
        <v>3.7065109251389595E-3</v>
      </c>
      <c r="W173" s="320">
        <f t="shared" si="19"/>
        <v>3.757204925668878E-3</v>
      </c>
      <c r="DA173" s="141"/>
    </row>
    <row r="174" spans="1:105" ht="12" customHeight="1" x14ac:dyDescent="0.25">
      <c r="A174" s="62" t="s">
        <v>1038</v>
      </c>
      <c r="B174" s="320">
        <f t="shared" ref="B174:W174" si="20">IF(B$57=0,0,B$57/B$5)</f>
        <v>1.7408368750369762E-3</v>
      </c>
      <c r="C174" s="320">
        <f t="shared" si="20"/>
        <v>1.8348650016521526E-3</v>
      </c>
      <c r="D174" s="320">
        <f t="shared" si="20"/>
        <v>1.854263180319903E-3</v>
      </c>
      <c r="E174" s="320">
        <f t="shared" si="20"/>
        <v>1.8707458065225207E-3</v>
      </c>
      <c r="F174" s="320">
        <f t="shared" si="20"/>
        <v>1.9779778226518404E-3</v>
      </c>
      <c r="G174" s="320">
        <f t="shared" si="20"/>
        <v>1.9394010846684525E-3</v>
      </c>
      <c r="H174" s="320">
        <f t="shared" si="20"/>
        <v>2.1822316013928914E-3</v>
      </c>
      <c r="I174" s="320">
        <f t="shared" si="20"/>
        <v>1.9887258558149621E-3</v>
      </c>
      <c r="J174" s="320">
        <f t="shared" si="20"/>
        <v>2.1382519591881858E-3</v>
      </c>
      <c r="K174" s="320">
        <f t="shared" si="20"/>
        <v>1.8905287428830672E-3</v>
      </c>
      <c r="L174" s="320">
        <f t="shared" si="20"/>
        <v>2.1102066274227547E-3</v>
      </c>
      <c r="M174" s="320">
        <f t="shared" si="20"/>
        <v>1.7956279635291668E-3</v>
      </c>
      <c r="N174" s="320">
        <f t="shared" si="20"/>
        <v>1.7617186759661346E-3</v>
      </c>
      <c r="O174" s="320">
        <f t="shared" si="20"/>
        <v>1.8035857310655381E-3</v>
      </c>
      <c r="P174" s="320">
        <f t="shared" si="20"/>
        <v>1.8212951481331703E-3</v>
      </c>
      <c r="Q174" s="320">
        <f t="shared" si="20"/>
        <v>1.9817419485933575E-3</v>
      </c>
      <c r="R174" s="320">
        <f t="shared" si="20"/>
        <v>1.9595577117298328E-3</v>
      </c>
      <c r="S174" s="320">
        <f t="shared" si="20"/>
        <v>1.853081580669422E-3</v>
      </c>
      <c r="T174" s="320">
        <f t="shared" si="20"/>
        <v>1.8460356716307924E-3</v>
      </c>
      <c r="U174" s="320">
        <f t="shared" si="20"/>
        <v>1.8688658340389362E-3</v>
      </c>
      <c r="V174" s="320">
        <f t="shared" si="20"/>
        <v>1.7604576161131152E-3</v>
      </c>
      <c r="W174" s="320">
        <f t="shared" si="20"/>
        <v>1.6571311977151132E-3</v>
      </c>
      <c r="DA174" s="141"/>
    </row>
    <row r="175" spans="1:105" ht="12" customHeight="1" x14ac:dyDescent="0.25">
      <c r="A175" s="41" t="s">
        <v>1040</v>
      </c>
      <c r="B175" s="321">
        <f t="shared" ref="B175:W175" si="21">IF(B$58=0,0,B$58/B$5)</f>
        <v>2.5505216400788473E-2</v>
      </c>
      <c r="C175" s="321">
        <f t="shared" si="21"/>
        <v>2.5629232382889115E-2</v>
      </c>
      <c r="D175" s="321">
        <f t="shared" si="21"/>
        <v>2.5660411125948239E-2</v>
      </c>
      <c r="E175" s="321">
        <f t="shared" si="21"/>
        <v>2.5667576051513766E-2</v>
      </c>
      <c r="F175" s="321">
        <f t="shared" si="21"/>
        <v>2.5554757396830597E-2</v>
      </c>
      <c r="G175" s="321">
        <f t="shared" si="21"/>
        <v>2.496931202159924E-2</v>
      </c>
      <c r="H175" s="321">
        <f t="shared" si="21"/>
        <v>2.4991497980633624E-2</v>
      </c>
      <c r="I175" s="321">
        <f t="shared" si="21"/>
        <v>2.4932771102194044E-2</v>
      </c>
      <c r="J175" s="321">
        <f t="shared" si="21"/>
        <v>2.470430652656239E-2</v>
      </c>
      <c r="K175" s="321">
        <f t="shared" si="21"/>
        <v>2.4602772585270296E-2</v>
      </c>
      <c r="L175" s="321">
        <f t="shared" si="21"/>
        <v>2.5076190682506157E-2</v>
      </c>
      <c r="M175" s="321">
        <f t="shared" si="21"/>
        <v>2.4732476242902739E-2</v>
      </c>
      <c r="N175" s="321">
        <f t="shared" si="21"/>
        <v>2.4474397044512933E-2</v>
      </c>
      <c r="O175" s="321">
        <f t="shared" si="21"/>
        <v>2.4265881801888347E-2</v>
      </c>
      <c r="P175" s="321">
        <f t="shared" si="21"/>
        <v>2.3897618174324047E-2</v>
      </c>
      <c r="Q175" s="321">
        <f t="shared" si="21"/>
        <v>2.4631068194158789E-2</v>
      </c>
      <c r="R175" s="321">
        <f t="shared" si="21"/>
        <v>2.4449010078925536E-2</v>
      </c>
      <c r="S175" s="321">
        <f t="shared" si="21"/>
        <v>2.3679415331641394E-2</v>
      </c>
      <c r="T175" s="321">
        <f t="shared" si="21"/>
        <v>2.4274143122978091E-2</v>
      </c>
      <c r="U175" s="321">
        <f t="shared" si="21"/>
        <v>2.438255964774769E-2</v>
      </c>
      <c r="V175" s="321">
        <f t="shared" si="21"/>
        <v>2.4147758800444851E-2</v>
      </c>
      <c r="W175" s="321">
        <f t="shared" si="21"/>
        <v>2.4606983642209781E-2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DA176" s="94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2">SUM(B$179:B$183,B$185:B$186,B$188:B$189,B$191:B$194)</f>
        <v>1.0000000000000002</v>
      </c>
      <c r="C178" s="234">
        <f t="shared" si="22"/>
        <v>0.99999999999999967</v>
      </c>
      <c r="D178" s="234">
        <f t="shared" si="22"/>
        <v>0.99999999999999989</v>
      </c>
      <c r="E178" s="234">
        <f t="shared" si="22"/>
        <v>1.0000000000000002</v>
      </c>
      <c r="F178" s="234">
        <f t="shared" si="22"/>
        <v>0.99999999999999956</v>
      </c>
      <c r="G178" s="234">
        <f t="shared" si="22"/>
        <v>1</v>
      </c>
      <c r="H178" s="234">
        <f t="shared" si="22"/>
        <v>1.0000000000000004</v>
      </c>
      <c r="I178" s="234">
        <f t="shared" si="22"/>
        <v>1.0000000000000004</v>
      </c>
      <c r="J178" s="234">
        <f t="shared" si="22"/>
        <v>0.99999999999999978</v>
      </c>
      <c r="K178" s="234">
        <f t="shared" si="22"/>
        <v>1</v>
      </c>
      <c r="L178" s="234">
        <f t="shared" si="22"/>
        <v>0.99999999999999989</v>
      </c>
      <c r="M178" s="234">
        <f t="shared" si="22"/>
        <v>1.0000000000000002</v>
      </c>
      <c r="N178" s="234">
        <f t="shared" si="22"/>
        <v>0.99999999999999978</v>
      </c>
      <c r="O178" s="234">
        <f t="shared" si="22"/>
        <v>0.99999999999999989</v>
      </c>
      <c r="P178" s="234">
        <f t="shared" si="22"/>
        <v>0.99999999999999978</v>
      </c>
      <c r="Q178" s="234">
        <f t="shared" si="22"/>
        <v>1.0000000000000002</v>
      </c>
      <c r="R178" s="234">
        <f t="shared" si="22"/>
        <v>1.0000000000000004</v>
      </c>
      <c r="S178" s="234">
        <f t="shared" si="22"/>
        <v>1.0000000000000004</v>
      </c>
      <c r="T178" s="234">
        <f t="shared" si="22"/>
        <v>0.99999999999999956</v>
      </c>
      <c r="U178" s="234">
        <f t="shared" si="22"/>
        <v>1.0000000000000004</v>
      </c>
      <c r="V178" s="234">
        <f t="shared" si="22"/>
        <v>1.0000000000000002</v>
      </c>
      <c r="W178" s="234">
        <f t="shared" si="22"/>
        <v>1.0000000000000002</v>
      </c>
      <c r="DA178" s="95"/>
    </row>
    <row r="179" spans="1:105" ht="12" customHeight="1" x14ac:dyDescent="0.25">
      <c r="A179" s="55" t="s">
        <v>92</v>
      </c>
      <c r="B179" s="268">
        <f t="shared" ref="B179:W179" si="23">IF(B$62=0,0,B$62/B$61)</f>
        <v>8.0134430436765887E-3</v>
      </c>
      <c r="C179" s="268">
        <f t="shared" si="23"/>
        <v>7.8469168675813945E-3</v>
      </c>
      <c r="D179" s="268">
        <f t="shared" si="23"/>
        <v>7.8815261871238509E-3</v>
      </c>
      <c r="E179" s="268">
        <f t="shared" si="23"/>
        <v>7.4132275763738381E-3</v>
      </c>
      <c r="F179" s="268">
        <f t="shared" si="23"/>
        <v>7.783400280144538E-3</v>
      </c>
      <c r="G179" s="268">
        <f t="shared" si="23"/>
        <v>7.8681177235365787E-3</v>
      </c>
      <c r="H179" s="268">
        <f t="shared" si="23"/>
        <v>7.9465733260755417E-3</v>
      </c>
      <c r="I179" s="268">
        <f t="shared" si="23"/>
        <v>7.5322216911943131E-3</v>
      </c>
      <c r="J179" s="268">
        <f t="shared" si="23"/>
        <v>7.7509261867368439E-3</v>
      </c>
      <c r="K179" s="268">
        <f t="shared" si="23"/>
        <v>7.894226518717155E-3</v>
      </c>
      <c r="L179" s="268">
        <f t="shared" si="23"/>
        <v>7.8762043975396604E-3</v>
      </c>
      <c r="M179" s="268">
        <f t="shared" si="23"/>
        <v>6.8887590457028551E-3</v>
      </c>
      <c r="N179" s="268">
        <f t="shared" si="23"/>
        <v>6.8711805599950375E-3</v>
      </c>
      <c r="O179" s="268">
        <f t="shared" si="23"/>
        <v>6.933501244597553E-3</v>
      </c>
      <c r="P179" s="268">
        <f t="shared" si="23"/>
        <v>7.0894844080303361E-3</v>
      </c>
      <c r="Q179" s="268">
        <f t="shared" si="23"/>
        <v>7.3729634035698231E-3</v>
      </c>
      <c r="R179" s="268">
        <f t="shared" si="23"/>
        <v>7.2444006720474852E-3</v>
      </c>
      <c r="S179" s="268">
        <f t="shared" si="23"/>
        <v>7.251462416703801E-3</v>
      </c>
      <c r="T179" s="268">
        <f t="shared" si="23"/>
        <v>7.2344285740014282E-3</v>
      </c>
      <c r="U179" s="268">
        <f t="shared" si="23"/>
        <v>7.1812192488245139E-3</v>
      </c>
      <c r="V179" s="268">
        <f t="shared" si="23"/>
        <v>7.1017120726168687E-3</v>
      </c>
      <c r="W179" s="268">
        <f t="shared" si="23"/>
        <v>7.0610713168074947E-3</v>
      </c>
      <c r="DA179" s="76"/>
    </row>
    <row r="180" spans="1:105" ht="12" customHeight="1" x14ac:dyDescent="0.25">
      <c r="A180" s="202" t="s">
        <v>93</v>
      </c>
      <c r="B180" s="269">
        <f t="shared" ref="B180:W180" si="24">IF(B$63=0,0,B$63/B$61)</f>
        <v>6.3595250940441425E-2</v>
      </c>
      <c r="C180" s="269">
        <f t="shared" si="24"/>
        <v>6.2273687425332548E-2</v>
      </c>
      <c r="D180" s="269">
        <f t="shared" si="24"/>
        <v>6.2548349433808048E-2</v>
      </c>
      <c r="E180" s="269">
        <f t="shared" si="24"/>
        <v>5.8831898527077334E-2</v>
      </c>
      <c r="F180" s="269">
        <f t="shared" si="24"/>
        <v>6.1769615293676888E-2</v>
      </c>
      <c r="G180" s="269">
        <f t="shared" si="24"/>
        <v>6.2441938918139477E-2</v>
      </c>
      <c r="H180" s="269">
        <f t="shared" si="24"/>
        <v>6.3064568130570972E-2</v>
      </c>
      <c r="I180" s="269">
        <f t="shared" si="24"/>
        <v>5.9776244241047924E-2</v>
      </c>
      <c r="J180" s="269">
        <f t="shared" si="24"/>
        <v>6.151189859087268E-2</v>
      </c>
      <c r="K180" s="269">
        <f t="shared" si="24"/>
        <v>6.2649140163872644E-2</v>
      </c>
      <c r="L180" s="269">
        <f t="shared" si="24"/>
        <v>6.2506115335154808E-2</v>
      </c>
      <c r="M180" s="269">
        <f t="shared" si="24"/>
        <v>5.4669679161868816E-2</v>
      </c>
      <c r="N180" s="269">
        <f t="shared" si="24"/>
        <v>5.4530175055625303E-2</v>
      </c>
      <c r="O180" s="269">
        <f t="shared" si="24"/>
        <v>5.5024756417778292E-2</v>
      </c>
      <c r="P180" s="269">
        <f t="shared" si="24"/>
        <v>5.6262649838487083E-2</v>
      </c>
      <c r="Q180" s="269">
        <f t="shared" si="24"/>
        <v>5.851235920304089E-2</v>
      </c>
      <c r="R180" s="269">
        <f t="shared" si="24"/>
        <v>5.749207626995094E-2</v>
      </c>
      <c r="S180" s="269">
        <f t="shared" si="24"/>
        <v>5.754811877515726E-2</v>
      </c>
      <c r="T180" s="269">
        <f t="shared" si="24"/>
        <v>5.7412936994338054E-2</v>
      </c>
      <c r="U180" s="269">
        <f t="shared" si="24"/>
        <v>5.699066402520931E-2</v>
      </c>
      <c r="V180" s="269">
        <f t="shared" si="24"/>
        <v>5.6359689449745003E-2</v>
      </c>
      <c r="W180" s="269">
        <f t="shared" si="24"/>
        <v>5.6037161536335089E-2</v>
      </c>
      <c r="DA180" s="77"/>
    </row>
    <row r="181" spans="1:105" ht="12" customHeight="1" x14ac:dyDescent="0.25">
      <c r="A181" s="202" t="s">
        <v>94</v>
      </c>
      <c r="B181" s="269">
        <f t="shared" ref="B181:W181" si="25">IF(B$64=0,0,B$64/B$61)</f>
        <v>7.1187382606196198E-2</v>
      </c>
      <c r="C181" s="269">
        <f t="shared" si="25"/>
        <v>6.9708048124498004E-2</v>
      </c>
      <c r="D181" s="269">
        <f t="shared" si="25"/>
        <v>7.001549984763128E-2</v>
      </c>
      <c r="E181" s="269">
        <f t="shared" si="25"/>
        <v>6.5855371399009321E-2</v>
      </c>
      <c r="F181" s="269">
        <f t="shared" si="25"/>
        <v>6.9143798826529226E-2</v>
      </c>
      <c r="G181" s="269">
        <f t="shared" si="25"/>
        <v>6.9896385826062057E-2</v>
      </c>
      <c r="H181" s="269">
        <f t="shared" si="25"/>
        <v>7.0593345792595824E-2</v>
      </c>
      <c r="I181" s="269">
        <f t="shared" si="25"/>
        <v>6.6912455043759853E-2</v>
      </c>
      <c r="J181" s="269">
        <f t="shared" si="25"/>
        <v>6.8855315374459658E-2</v>
      </c>
      <c r="K181" s="269">
        <f t="shared" si="25"/>
        <v>7.0128323182049548E-2</v>
      </c>
      <c r="L181" s="269">
        <f t="shared" si="25"/>
        <v>6.9968223755542722E-2</v>
      </c>
      <c r="M181" s="269">
        <f t="shared" si="25"/>
        <v>6.1196257737841313E-2</v>
      </c>
      <c r="N181" s="269">
        <f t="shared" si="25"/>
        <v>6.1040099344888465E-2</v>
      </c>
      <c r="O181" s="269">
        <f t="shared" si="25"/>
        <v>6.1593724845799711E-2</v>
      </c>
      <c r="P181" s="269">
        <f t="shared" si="25"/>
        <v>6.2979400525391235E-2</v>
      </c>
      <c r="Q181" s="269">
        <f t="shared" si="25"/>
        <v>6.5497684814216819E-2</v>
      </c>
      <c r="R181" s="269">
        <f t="shared" si="25"/>
        <v>6.4355598409172723E-2</v>
      </c>
      <c r="S181" s="269">
        <f t="shared" si="25"/>
        <v>6.4418331383747626E-2</v>
      </c>
      <c r="T181" s="269">
        <f t="shared" si="25"/>
        <v>6.4267011324305207E-2</v>
      </c>
      <c r="U181" s="269">
        <f t="shared" si="25"/>
        <v>6.3794326540880492E-2</v>
      </c>
      <c r="V181" s="269">
        <f t="shared" si="25"/>
        <v>6.3088024924735836E-2</v>
      </c>
      <c r="W181" s="269">
        <f t="shared" si="25"/>
        <v>6.2726992966632658E-2</v>
      </c>
      <c r="DA181" s="77"/>
    </row>
    <row r="182" spans="1:105" ht="12" customHeight="1" x14ac:dyDescent="0.25">
      <c r="A182" s="202" t="s">
        <v>95</v>
      </c>
      <c r="B182" s="269">
        <f t="shared" ref="B182:W182" si="26">IF(B$65=0,0,B$65/B$61)</f>
        <v>0.11460564084057384</v>
      </c>
      <c r="C182" s="269">
        <f t="shared" si="26"/>
        <v>0.11222403794852108</v>
      </c>
      <c r="D182" s="269">
        <f t="shared" si="26"/>
        <v>0.11271900911429848</v>
      </c>
      <c r="E182" s="269">
        <f t="shared" si="26"/>
        <v>0.10602155558561754</v>
      </c>
      <c r="F182" s="269">
        <f t="shared" si="26"/>
        <v>0.1113156444942304</v>
      </c>
      <c r="G182" s="269">
        <f t="shared" si="26"/>
        <v>0.11252724565460565</v>
      </c>
      <c r="H182" s="269">
        <f t="shared" si="26"/>
        <v>0.1136492920156397</v>
      </c>
      <c r="I182" s="269">
        <f t="shared" si="26"/>
        <v>0.10772337048726807</v>
      </c>
      <c r="J182" s="269">
        <f t="shared" si="26"/>
        <v>0.11085121063410051</v>
      </c>
      <c r="K182" s="269">
        <f t="shared" si="26"/>
        <v>0.11290064510187653</v>
      </c>
      <c r="L182" s="269">
        <f t="shared" si="26"/>
        <v>0.11264289862067037</v>
      </c>
      <c r="M182" s="269">
        <f t="shared" si="26"/>
        <v>9.8520778238021203E-2</v>
      </c>
      <c r="N182" s="269">
        <f t="shared" si="26"/>
        <v>9.826937648616868E-2</v>
      </c>
      <c r="O182" s="269">
        <f t="shared" si="26"/>
        <v>9.9160666529358066E-2</v>
      </c>
      <c r="P182" s="269">
        <f t="shared" si="26"/>
        <v>0.10139148670342303</v>
      </c>
      <c r="Q182" s="269">
        <f t="shared" si="26"/>
        <v>0.10544571055845893</v>
      </c>
      <c r="R182" s="269">
        <f t="shared" si="26"/>
        <v>0.10360704843107801</v>
      </c>
      <c r="S182" s="269">
        <f t="shared" si="26"/>
        <v>0.10370804319292738</v>
      </c>
      <c r="T182" s="269">
        <f t="shared" si="26"/>
        <v>0.10346443074716057</v>
      </c>
      <c r="U182" s="269">
        <f t="shared" si="26"/>
        <v>0.10270344838572648</v>
      </c>
      <c r="V182" s="269">
        <f t="shared" si="26"/>
        <v>0.1015663627621016</v>
      </c>
      <c r="W182" s="269">
        <f t="shared" si="26"/>
        <v>0.10098513196799817</v>
      </c>
      <c r="DA182" s="77"/>
    </row>
    <row r="183" spans="1:105" ht="12" customHeight="1" x14ac:dyDescent="0.25">
      <c r="A183" s="56" t="s">
        <v>96</v>
      </c>
      <c r="B183" s="270">
        <f t="shared" ref="B183:W183" si="27">IF(B$66=0,0,B$66/B$61)</f>
        <v>2.9298193573039054E-2</v>
      </c>
      <c r="C183" s="270">
        <f t="shared" si="27"/>
        <v>2.9643987457886486E-2</v>
      </c>
      <c r="D183" s="270">
        <f t="shared" si="27"/>
        <v>2.955431547773173E-2</v>
      </c>
      <c r="E183" s="270">
        <f t="shared" si="27"/>
        <v>2.9385622528080274E-2</v>
      </c>
      <c r="F183" s="270">
        <f t="shared" si="27"/>
        <v>2.9015225553478474E-2</v>
      </c>
      <c r="G183" s="270">
        <f t="shared" si="27"/>
        <v>2.9188592796738369E-2</v>
      </c>
      <c r="H183" s="270">
        <f t="shared" si="27"/>
        <v>2.87514540426312E-2</v>
      </c>
      <c r="I183" s="270">
        <f t="shared" si="27"/>
        <v>2.8460501259209965E-2</v>
      </c>
      <c r="J183" s="270">
        <f t="shared" si="27"/>
        <v>2.9193230913060468E-2</v>
      </c>
      <c r="K183" s="270">
        <f t="shared" si="27"/>
        <v>2.8325411948384421E-2</v>
      </c>
      <c r="L183" s="270">
        <f t="shared" si="27"/>
        <v>2.9416474751306314E-2</v>
      </c>
      <c r="M183" s="270">
        <f t="shared" si="27"/>
        <v>3.0078118492695729E-2</v>
      </c>
      <c r="N183" s="270">
        <f t="shared" si="27"/>
        <v>3.0140733373844406E-2</v>
      </c>
      <c r="O183" s="270">
        <f t="shared" si="27"/>
        <v>2.9585646742541917E-2</v>
      </c>
      <c r="P183" s="270">
        <f t="shared" si="27"/>
        <v>2.976691941238124E-2</v>
      </c>
      <c r="Q183" s="270">
        <f t="shared" si="27"/>
        <v>2.9219234715085619E-2</v>
      </c>
      <c r="R183" s="270">
        <f t="shared" si="27"/>
        <v>2.958341779896375E-2</v>
      </c>
      <c r="S183" s="270">
        <f t="shared" si="27"/>
        <v>2.9614838707024298E-2</v>
      </c>
      <c r="T183" s="270">
        <f t="shared" si="27"/>
        <v>2.9318771344738655E-2</v>
      </c>
      <c r="U183" s="270">
        <f t="shared" si="27"/>
        <v>2.9147475994555572E-2</v>
      </c>
      <c r="V183" s="270">
        <f t="shared" si="27"/>
        <v>2.9534841103948124E-2</v>
      </c>
      <c r="W183" s="270">
        <f t="shared" si="27"/>
        <v>2.9580967999543437E-2</v>
      </c>
      <c r="DA183" s="78"/>
    </row>
    <row r="184" spans="1:105" ht="12" customHeight="1" x14ac:dyDescent="0.25">
      <c r="A184" s="203" t="s">
        <v>1053</v>
      </c>
      <c r="B184" s="271">
        <f t="shared" ref="B184:W184" si="28">IF(B$72=0,0,B$72/B$61)</f>
        <v>0.43916828656432427</v>
      </c>
      <c r="C184" s="271">
        <f t="shared" si="28"/>
        <v>0.44338716043874232</v>
      </c>
      <c r="D184" s="271">
        <f t="shared" si="28"/>
        <v>0.44454159768198631</v>
      </c>
      <c r="E184" s="271">
        <f t="shared" si="28"/>
        <v>0.46017982266996743</v>
      </c>
      <c r="F184" s="271">
        <f t="shared" si="28"/>
        <v>0.45422720300579955</v>
      </c>
      <c r="G184" s="271">
        <f t="shared" si="28"/>
        <v>0.45157469963483843</v>
      </c>
      <c r="H184" s="271">
        <f t="shared" si="28"/>
        <v>0.45355606358614636</v>
      </c>
      <c r="I184" s="271">
        <f t="shared" si="28"/>
        <v>0.46739844496982996</v>
      </c>
      <c r="J184" s="271">
        <f t="shared" si="28"/>
        <v>0.45673260783912595</v>
      </c>
      <c r="K184" s="271">
        <f t="shared" si="28"/>
        <v>0.45576867131212506</v>
      </c>
      <c r="L184" s="271">
        <f t="shared" si="28"/>
        <v>0.45124419802614929</v>
      </c>
      <c r="M184" s="271">
        <f t="shared" si="28"/>
        <v>0.47165490720448117</v>
      </c>
      <c r="N184" s="271">
        <f t="shared" si="28"/>
        <v>0.47384184453213907</v>
      </c>
      <c r="O184" s="271">
        <f t="shared" si="28"/>
        <v>0.47572388023495982</v>
      </c>
      <c r="P184" s="271">
        <f t="shared" si="28"/>
        <v>0.47102585283691234</v>
      </c>
      <c r="Q184" s="271">
        <f t="shared" si="28"/>
        <v>0.46457449243734183</v>
      </c>
      <c r="R184" s="271">
        <f t="shared" si="28"/>
        <v>0.46724671618494418</v>
      </c>
      <c r="S184" s="271">
        <f t="shared" si="28"/>
        <v>0.46693208812040404</v>
      </c>
      <c r="T184" s="271">
        <f t="shared" si="28"/>
        <v>0.46844059943237215</v>
      </c>
      <c r="U184" s="271">
        <f t="shared" si="28"/>
        <v>0.47166992963387655</v>
      </c>
      <c r="V184" s="271">
        <f t="shared" si="28"/>
        <v>0.47213125877951495</v>
      </c>
      <c r="W184" s="271">
        <f t="shared" si="28"/>
        <v>0.47243280744859018</v>
      </c>
      <c r="DA184" s="79"/>
    </row>
    <row r="185" spans="1:105" ht="12" customHeight="1" x14ac:dyDescent="0.25">
      <c r="A185" s="62" t="s">
        <v>1054</v>
      </c>
      <c r="B185" s="320">
        <f t="shared" ref="B185:W185" si="29">IF(B$73=0,0,B$73/B$61)</f>
        <v>0.43882849788013761</v>
      </c>
      <c r="C185" s="320">
        <f t="shared" si="29"/>
        <v>0.44305443285300605</v>
      </c>
      <c r="D185" s="320">
        <f t="shared" si="29"/>
        <v>0.44420740258034158</v>
      </c>
      <c r="E185" s="320">
        <f t="shared" si="29"/>
        <v>0.45986548452217957</v>
      </c>
      <c r="F185" s="320">
        <f t="shared" si="29"/>
        <v>0.45389716867158469</v>
      </c>
      <c r="G185" s="320">
        <f t="shared" si="29"/>
        <v>0.45124107308333805</v>
      </c>
      <c r="H185" s="320">
        <f t="shared" si="29"/>
        <v>0.45321911033402446</v>
      </c>
      <c r="I185" s="320">
        <f t="shared" si="29"/>
        <v>0.46707906119390441</v>
      </c>
      <c r="J185" s="320">
        <f t="shared" si="29"/>
        <v>0.45640395048224885</v>
      </c>
      <c r="K185" s="320">
        <f t="shared" si="29"/>
        <v>0.45543393768678492</v>
      </c>
      <c r="L185" s="320">
        <f t="shared" si="29"/>
        <v>0.45091022858080115</v>
      </c>
      <c r="M185" s="320">
        <f t="shared" si="29"/>
        <v>0.47136280774622574</v>
      </c>
      <c r="N185" s="320">
        <f t="shared" si="29"/>
        <v>0.47355049044269654</v>
      </c>
      <c r="O185" s="320">
        <f t="shared" si="29"/>
        <v>0.47542988360306659</v>
      </c>
      <c r="P185" s="320">
        <f t="shared" si="29"/>
        <v>0.47072524215490746</v>
      </c>
      <c r="Q185" s="320">
        <f t="shared" si="29"/>
        <v>0.46426186158443616</v>
      </c>
      <c r="R185" s="320">
        <f t="shared" si="29"/>
        <v>0.46693953669185245</v>
      </c>
      <c r="S185" s="320">
        <f t="shared" si="29"/>
        <v>0.46662460919286047</v>
      </c>
      <c r="T185" s="320">
        <f t="shared" si="29"/>
        <v>0.46813384277950715</v>
      </c>
      <c r="U185" s="320">
        <f t="shared" si="29"/>
        <v>0.4713654291805614</v>
      </c>
      <c r="V185" s="320">
        <f t="shared" si="29"/>
        <v>0.47183012961599868</v>
      </c>
      <c r="W185" s="320">
        <f t="shared" si="29"/>
        <v>0.4721334015479543</v>
      </c>
      <c r="DA185" s="141"/>
    </row>
    <row r="186" spans="1:105" ht="12" customHeight="1" x14ac:dyDescent="0.25">
      <c r="A186" s="62" t="s">
        <v>1066</v>
      </c>
      <c r="B186" s="320">
        <f t="shared" ref="B186:W186" si="30">IF(B$84=0,0,B$84/B$61)</f>
        <v>3.3978868418668728E-4</v>
      </c>
      <c r="C186" s="320">
        <f t="shared" si="30"/>
        <v>3.3272758573629307E-4</v>
      </c>
      <c r="D186" s="320">
        <f t="shared" si="30"/>
        <v>3.3419510164472743E-4</v>
      </c>
      <c r="E186" s="320">
        <f t="shared" si="30"/>
        <v>3.1433814778782527E-4</v>
      </c>
      <c r="F186" s="320">
        <f t="shared" si="30"/>
        <v>3.3003433421487267E-4</v>
      </c>
      <c r="G186" s="320">
        <f t="shared" si="30"/>
        <v>3.3362655150036968E-4</v>
      </c>
      <c r="H186" s="320">
        <f t="shared" si="30"/>
        <v>3.3695325212187402E-4</v>
      </c>
      <c r="I186" s="320">
        <f t="shared" si="30"/>
        <v>3.1938377592549732E-4</v>
      </c>
      <c r="J186" s="320">
        <f t="shared" si="30"/>
        <v>3.2865735687704001E-4</v>
      </c>
      <c r="K186" s="320">
        <f t="shared" si="30"/>
        <v>3.3473362534013567E-4</v>
      </c>
      <c r="L186" s="320">
        <f t="shared" si="30"/>
        <v>3.3396944534811747E-4</v>
      </c>
      <c r="M186" s="320">
        <f t="shared" si="30"/>
        <v>2.9209945825540957E-4</v>
      </c>
      <c r="N186" s="320">
        <f t="shared" si="30"/>
        <v>2.9135408944251634E-4</v>
      </c>
      <c r="O186" s="320">
        <f t="shared" si="30"/>
        <v>2.9399663189315633E-4</v>
      </c>
      <c r="P186" s="320">
        <f t="shared" si="30"/>
        <v>3.0061068200485286E-4</v>
      </c>
      <c r="Q186" s="320">
        <f t="shared" si="30"/>
        <v>3.1263085290566606E-4</v>
      </c>
      <c r="R186" s="320">
        <f t="shared" si="30"/>
        <v>3.0717949309174791E-4</v>
      </c>
      <c r="S186" s="320">
        <f t="shared" si="30"/>
        <v>3.0747892754355019E-4</v>
      </c>
      <c r="T186" s="320">
        <f t="shared" si="30"/>
        <v>3.067566528649961E-4</v>
      </c>
      <c r="U186" s="320">
        <f t="shared" si="30"/>
        <v>3.0450045331509209E-4</v>
      </c>
      <c r="V186" s="320">
        <f t="shared" si="30"/>
        <v>3.0112916351621931E-4</v>
      </c>
      <c r="W186" s="320">
        <f t="shared" si="30"/>
        <v>2.9940590063588758E-4</v>
      </c>
      <c r="DA186" s="141"/>
    </row>
    <row r="187" spans="1:105" ht="12" customHeight="1" x14ac:dyDescent="0.25">
      <c r="A187" s="203" t="s">
        <v>1012</v>
      </c>
      <c r="B187" s="271">
        <f t="shared" ref="B187:W187" si="31">IF(B$85=0,0,B$85/B$61)</f>
        <v>0.21145636637003654</v>
      </c>
      <c r="C187" s="271">
        <f t="shared" si="31"/>
        <v>0.21237147547041574</v>
      </c>
      <c r="D187" s="271">
        <f t="shared" si="31"/>
        <v>0.21017133637330915</v>
      </c>
      <c r="E187" s="271">
        <f t="shared" si="31"/>
        <v>0.21081418863818779</v>
      </c>
      <c r="F187" s="271">
        <f t="shared" si="31"/>
        <v>0.2047436138413842</v>
      </c>
      <c r="G187" s="271">
        <f t="shared" si="31"/>
        <v>0.20413636305520785</v>
      </c>
      <c r="H187" s="271">
        <f t="shared" si="31"/>
        <v>0.20029628185447609</v>
      </c>
      <c r="I187" s="271">
        <f t="shared" si="31"/>
        <v>0.20116956227660812</v>
      </c>
      <c r="J187" s="271">
        <f t="shared" si="31"/>
        <v>0.20297852373338476</v>
      </c>
      <c r="K187" s="271">
        <f t="shared" si="31"/>
        <v>0.20088308145214717</v>
      </c>
      <c r="L187" s="271">
        <f t="shared" si="31"/>
        <v>0.20386825470197448</v>
      </c>
      <c r="M187" s="271">
        <f t="shared" si="31"/>
        <v>0.21593826846567704</v>
      </c>
      <c r="N187" s="271">
        <f t="shared" si="31"/>
        <v>0.21417240006908961</v>
      </c>
      <c r="O187" s="271">
        <f t="shared" si="31"/>
        <v>0.21125826003653611</v>
      </c>
      <c r="P187" s="271">
        <f t="shared" si="31"/>
        <v>0.21058158940856053</v>
      </c>
      <c r="Q187" s="271">
        <f t="shared" si="31"/>
        <v>0.20844649492094475</v>
      </c>
      <c r="R187" s="271">
        <f t="shared" si="31"/>
        <v>0.20953626850726914</v>
      </c>
      <c r="S187" s="271">
        <f t="shared" si="31"/>
        <v>0.20965139307412797</v>
      </c>
      <c r="T187" s="271">
        <f t="shared" si="31"/>
        <v>0.20931845944048644</v>
      </c>
      <c r="U187" s="271">
        <f t="shared" si="31"/>
        <v>0.20837328543142428</v>
      </c>
      <c r="V187" s="271">
        <f t="shared" si="31"/>
        <v>0.20988836595917726</v>
      </c>
      <c r="W187" s="271">
        <f t="shared" si="31"/>
        <v>0.2109267272675919</v>
      </c>
      <c r="DA187" s="79"/>
    </row>
    <row r="188" spans="1:105" ht="12" customHeight="1" x14ac:dyDescent="0.25">
      <c r="A188" s="62" t="s">
        <v>1014</v>
      </c>
      <c r="B188" s="320">
        <f t="shared" ref="B188:W188" si="32">IF(B$86=0,0,B$86/B$61)</f>
        <v>0.20368162690168373</v>
      </c>
      <c r="C188" s="320">
        <f t="shared" si="32"/>
        <v>0.2050732204214889</v>
      </c>
      <c r="D188" s="320">
        <f t="shared" si="32"/>
        <v>0.20249601852193852</v>
      </c>
      <c r="E188" s="320">
        <f t="shared" si="32"/>
        <v>0.20426283389175645</v>
      </c>
      <c r="F188" s="320">
        <f t="shared" si="32"/>
        <v>0.19650455635795197</v>
      </c>
      <c r="G188" s="320">
        <f t="shared" si="32"/>
        <v>0.19550082530642604</v>
      </c>
      <c r="H188" s="320">
        <f t="shared" si="32"/>
        <v>0.18982902758990861</v>
      </c>
      <c r="I188" s="320">
        <f t="shared" si="32"/>
        <v>0.19246378561238486</v>
      </c>
      <c r="J188" s="320">
        <f t="shared" si="32"/>
        <v>0.19258784845393379</v>
      </c>
      <c r="K188" s="320">
        <f t="shared" si="32"/>
        <v>0.18960100081483613</v>
      </c>
      <c r="L188" s="320">
        <f t="shared" si="32"/>
        <v>0.19100292991805334</v>
      </c>
      <c r="M188" s="320">
        <f t="shared" si="32"/>
        <v>0.20963148724161645</v>
      </c>
      <c r="N188" s="320">
        <f t="shared" si="32"/>
        <v>0.20739022514589536</v>
      </c>
      <c r="O188" s="320">
        <f t="shared" si="32"/>
        <v>0.20496032367812692</v>
      </c>
      <c r="P188" s="320">
        <f t="shared" si="32"/>
        <v>0.20422301888572389</v>
      </c>
      <c r="Q188" s="320">
        <f t="shared" si="32"/>
        <v>0.20184689550581583</v>
      </c>
      <c r="R188" s="320">
        <f t="shared" si="32"/>
        <v>0.20283934489131153</v>
      </c>
      <c r="S188" s="320">
        <f t="shared" si="32"/>
        <v>0.20289969929903914</v>
      </c>
      <c r="T188" s="320">
        <f t="shared" si="32"/>
        <v>0.20259676375028624</v>
      </c>
      <c r="U188" s="320">
        <f t="shared" si="32"/>
        <v>0.20200061716882453</v>
      </c>
      <c r="V188" s="320">
        <f t="shared" si="32"/>
        <v>0.20376406085020837</v>
      </c>
      <c r="W188" s="320">
        <f t="shared" si="32"/>
        <v>0.20536270259921957</v>
      </c>
      <c r="DA188" s="141"/>
    </row>
    <row r="189" spans="1:105" ht="12" customHeight="1" x14ac:dyDescent="0.25">
      <c r="A189" s="62" t="s">
        <v>1021</v>
      </c>
      <c r="B189" s="320">
        <f t="shared" ref="B189:W189" si="33">IF(B$92=0,0,B$92/B$61)</f>
        <v>7.7747394683527803E-3</v>
      </c>
      <c r="C189" s="320">
        <f t="shared" si="33"/>
        <v>7.298255048926788E-3</v>
      </c>
      <c r="D189" s="320">
        <f t="shared" si="33"/>
        <v>7.675317851370672E-3</v>
      </c>
      <c r="E189" s="320">
        <f t="shared" si="33"/>
        <v>6.551354746431334E-3</v>
      </c>
      <c r="F189" s="320">
        <f t="shared" si="33"/>
        <v>8.2390574834322276E-3</v>
      </c>
      <c r="G189" s="320">
        <f t="shared" si="33"/>
        <v>8.6355377487817974E-3</v>
      </c>
      <c r="H189" s="320">
        <f t="shared" si="33"/>
        <v>1.0467254264567471E-2</v>
      </c>
      <c r="I189" s="320">
        <f t="shared" si="33"/>
        <v>8.7057766642233084E-3</v>
      </c>
      <c r="J189" s="320">
        <f t="shared" si="33"/>
        <v>1.0390675279450921E-2</v>
      </c>
      <c r="K189" s="320">
        <f t="shared" si="33"/>
        <v>1.1282080637311032E-2</v>
      </c>
      <c r="L189" s="320">
        <f t="shared" si="33"/>
        <v>1.2865324783921136E-2</v>
      </c>
      <c r="M189" s="320">
        <f t="shared" si="33"/>
        <v>6.3067812240606381E-3</v>
      </c>
      <c r="N189" s="320">
        <f t="shared" si="33"/>
        <v>6.782174923194273E-3</v>
      </c>
      <c r="O189" s="320">
        <f t="shared" si="33"/>
        <v>6.2979363584092065E-3</v>
      </c>
      <c r="P189" s="320">
        <f t="shared" si="33"/>
        <v>6.3585705228366247E-3</v>
      </c>
      <c r="Q189" s="320">
        <f t="shared" si="33"/>
        <v>6.5995994151288326E-3</v>
      </c>
      <c r="R189" s="320">
        <f t="shared" si="33"/>
        <v>6.6969236159576092E-3</v>
      </c>
      <c r="S189" s="320">
        <f t="shared" si="33"/>
        <v>6.751693775088846E-3</v>
      </c>
      <c r="T189" s="320">
        <f t="shared" si="33"/>
        <v>6.7216956902001971E-3</v>
      </c>
      <c r="U189" s="320">
        <f t="shared" si="33"/>
        <v>6.3726682625997047E-3</v>
      </c>
      <c r="V189" s="320">
        <f t="shared" si="33"/>
        <v>6.1243051089688513E-3</v>
      </c>
      <c r="W189" s="320">
        <f t="shared" si="33"/>
        <v>5.5640246683722671E-3</v>
      </c>
      <c r="DA189" s="141"/>
    </row>
    <row r="190" spans="1:105" ht="12" customHeight="1" x14ac:dyDescent="0.25">
      <c r="A190" s="203" t="s">
        <v>1023</v>
      </c>
      <c r="B190" s="271">
        <f t="shared" ref="B190:W190" si="34">IF(B$93=0,0,B$93/B$61)</f>
        <v>4.0938395958416973E-2</v>
      </c>
      <c r="C190" s="271">
        <f t="shared" si="34"/>
        <v>4.125936038298321E-2</v>
      </c>
      <c r="D190" s="271">
        <f t="shared" si="34"/>
        <v>4.118915973378192E-2</v>
      </c>
      <c r="E190" s="271">
        <f t="shared" si="34"/>
        <v>4.1389400559031397E-2</v>
      </c>
      <c r="F190" s="271">
        <f t="shared" si="34"/>
        <v>4.0888466128452365E-2</v>
      </c>
      <c r="G190" s="271">
        <f t="shared" si="34"/>
        <v>4.1023821661557339E-2</v>
      </c>
      <c r="H190" s="271">
        <f t="shared" si="34"/>
        <v>4.0586770062831179E-2</v>
      </c>
      <c r="I190" s="271">
        <f t="shared" si="34"/>
        <v>4.0595507427039865E-2</v>
      </c>
      <c r="J190" s="271">
        <f t="shared" si="34"/>
        <v>4.1101342463917015E-2</v>
      </c>
      <c r="K190" s="271">
        <f t="shared" si="34"/>
        <v>4.0036843608403552E-2</v>
      </c>
      <c r="L190" s="271">
        <f t="shared" si="34"/>
        <v>4.1112859998004993E-2</v>
      </c>
      <c r="M190" s="271">
        <f t="shared" si="34"/>
        <v>4.2366977714895948E-2</v>
      </c>
      <c r="N190" s="271">
        <f t="shared" si="34"/>
        <v>4.2495619545108325E-2</v>
      </c>
      <c r="O190" s="271">
        <f t="shared" si="34"/>
        <v>4.1911943579928806E-2</v>
      </c>
      <c r="P190" s="271">
        <f t="shared" si="34"/>
        <v>4.1671880958527314E-2</v>
      </c>
      <c r="Q190" s="271">
        <f t="shared" si="34"/>
        <v>4.0931366892807165E-2</v>
      </c>
      <c r="R190" s="271">
        <f t="shared" si="34"/>
        <v>4.1283516319832868E-2</v>
      </c>
      <c r="S190" s="271">
        <f t="shared" si="34"/>
        <v>4.1205611433328425E-2</v>
      </c>
      <c r="T190" s="271">
        <f t="shared" si="34"/>
        <v>4.0919454768402516E-2</v>
      </c>
      <c r="U190" s="271">
        <f t="shared" si="34"/>
        <v>4.0660077483481598E-2</v>
      </c>
      <c r="V190" s="271">
        <f t="shared" si="34"/>
        <v>4.1065840621000896E-2</v>
      </c>
      <c r="W190" s="271">
        <f t="shared" si="34"/>
        <v>4.1095476139925917E-2</v>
      </c>
      <c r="DA190" s="79"/>
    </row>
    <row r="191" spans="1:105" ht="12" customHeight="1" x14ac:dyDescent="0.25">
      <c r="A191" s="62" t="s">
        <v>1135</v>
      </c>
      <c r="B191" s="320">
        <f t="shared" ref="B191:W191" si="35">IF(B$94=0,0,B$94/B$61)</f>
        <v>2.160513800996201E-2</v>
      </c>
      <c r="C191" s="320">
        <f t="shared" si="35"/>
        <v>2.2115230508385156E-2</v>
      </c>
      <c r="D191" s="320">
        <f t="shared" si="35"/>
        <v>2.1876840103543974E-2</v>
      </c>
      <c r="E191" s="320">
        <f t="shared" si="35"/>
        <v>2.280502553481881E-2</v>
      </c>
      <c r="F191" s="320">
        <f t="shared" si="35"/>
        <v>2.0869423014488513E-2</v>
      </c>
      <c r="G191" s="320">
        <f t="shared" si="35"/>
        <v>2.09381697359842E-2</v>
      </c>
      <c r="H191" s="320">
        <f t="shared" si="35"/>
        <v>1.9572854504801729E-2</v>
      </c>
      <c r="I191" s="320">
        <f t="shared" si="35"/>
        <v>2.0526606152448425E-2</v>
      </c>
      <c r="J191" s="320">
        <f t="shared" si="35"/>
        <v>2.0184781696524389E-2</v>
      </c>
      <c r="K191" s="320">
        <f t="shared" si="35"/>
        <v>1.8999294078999668E-2</v>
      </c>
      <c r="L191" s="320">
        <f t="shared" si="35"/>
        <v>1.9834513761417136E-2</v>
      </c>
      <c r="M191" s="320">
        <f t="shared" si="35"/>
        <v>2.4646754391156211E-2</v>
      </c>
      <c r="N191" s="320">
        <f t="shared" si="35"/>
        <v>2.4842123980801809E-2</v>
      </c>
      <c r="O191" s="320">
        <f t="shared" si="35"/>
        <v>2.4002905856669556E-2</v>
      </c>
      <c r="P191" s="320">
        <f t="shared" si="35"/>
        <v>2.3541089715038689E-2</v>
      </c>
      <c r="Q191" s="320">
        <f t="shared" si="35"/>
        <v>2.2163654958536148E-2</v>
      </c>
      <c r="R191" s="320">
        <f t="shared" si="35"/>
        <v>2.2866117148949212E-2</v>
      </c>
      <c r="S191" s="320">
        <f t="shared" si="35"/>
        <v>2.2927466044482002E-2</v>
      </c>
      <c r="T191" s="320">
        <f t="shared" si="35"/>
        <v>2.2355085781305621E-2</v>
      </c>
      <c r="U191" s="320">
        <f t="shared" si="35"/>
        <v>2.2173632915833914E-2</v>
      </c>
      <c r="V191" s="320">
        <f t="shared" si="35"/>
        <v>2.3099788161487431E-2</v>
      </c>
      <c r="W191" s="320">
        <f t="shared" si="35"/>
        <v>2.3580549437475447E-2</v>
      </c>
      <c r="DA191" s="141"/>
    </row>
    <row r="192" spans="1:105" ht="12" customHeight="1" x14ac:dyDescent="0.25">
      <c r="A192" s="62" t="s">
        <v>1026</v>
      </c>
      <c r="B192" s="320">
        <f t="shared" ref="B192:W192" si="36">IF(B$95=0,0,B$95/B$61)</f>
        <v>9.6252551460227209E-3</v>
      </c>
      <c r="C192" s="320">
        <f t="shared" si="36"/>
        <v>9.7179467158292707E-3</v>
      </c>
      <c r="D192" s="320">
        <f t="shared" si="36"/>
        <v>9.7432359298499031E-3</v>
      </c>
      <c r="E192" s="320">
        <f t="shared" si="36"/>
        <v>1.0086679973515198E-2</v>
      </c>
      <c r="F192" s="320">
        <f t="shared" si="36"/>
        <v>9.9557710577735468E-3</v>
      </c>
      <c r="G192" s="320">
        <f t="shared" si="36"/>
        <v>9.8975123123807556E-3</v>
      </c>
      <c r="H192" s="320">
        <f t="shared" si="36"/>
        <v>9.9408985402993349E-3</v>
      </c>
      <c r="I192" s="320">
        <f t="shared" si="36"/>
        <v>1.0244902414209363E-2</v>
      </c>
      <c r="J192" s="320">
        <f t="shared" si="36"/>
        <v>1.0010754757874179E-2</v>
      </c>
      <c r="K192" s="320">
        <f t="shared" si="36"/>
        <v>9.9894785173921894E-3</v>
      </c>
      <c r="L192" s="320">
        <f t="shared" si="36"/>
        <v>9.8902555759428044E-3</v>
      </c>
      <c r="M192" s="320">
        <f t="shared" si="36"/>
        <v>1.0338862021997299E-2</v>
      </c>
      <c r="N192" s="320">
        <f t="shared" si="36"/>
        <v>1.0386846608763638E-2</v>
      </c>
      <c r="O192" s="320">
        <f t="shared" si="36"/>
        <v>1.0428069179256752E-2</v>
      </c>
      <c r="P192" s="320">
        <f t="shared" si="36"/>
        <v>1.0324877671577018E-2</v>
      </c>
      <c r="Q192" s="320">
        <f t="shared" si="36"/>
        <v>1.0183110016565636E-2</v>
      </c>
      <c r="R192" s="320">
        <f t="shared" si="36"/>
        <v>1.0241842086683092E-2</v>
      </c>
      <c r="S192" s="320">
        <f t="shared" si="36"/>
        <v>1.0234934473469876E-2</v>
      </c>
      <c r="T192" s="320">
        <f t="shared" si="36"/>
        <v>1.0268037971571282E-2</v>
      </c>
      <c r="U192" s="320">
        <f t="shared" si="36"/>
        <v>1.0338919520483502E-2</v>
      </c>
      <c r="V192" s="320">
        <f t="shared" si="36"/>
        <v>1.0349112250169837E-2</v>
      </c>
      <c r="W192" s="320">
        <f t="shared" si="36"/>
        <v>1.0355764210418091E-2</v>
      </c>
      <c r="DA192" s="141"/>
    </row>
    <row r="193" spans="1:105" ht="12" customHeight="1" x14ac:dyDescent="0.25">
      <c r="A193" s="62" t="s">
        <v>1038</v>
      </c>
      <c r="B193" s="320">
        <f t="shared" ref="B193:W193" si="37">IF(B$106=0,0,B$106/B$61)</f>
        <v>9.7080028024322407E-3</v>
      </c>
      <c r="C193" s="320">
        <f t="shared" si="37"/>
        <v>9.4261831587687823E-3</v>
      </c>
      <c r="D193" s="320">
        <f t="shared" si="37"/>
        <v>9.5690837003880487E-3</v>
      </c>
      <c r="E193" s="320">
        <f t="shared" si="37"/>
        <v>8.4976950506973833E-3</v>
      </c>
      <c r="F193" s="320">
        <f t="shared" si="37"/>
        <v>1.0063272056190302E-2</v>
      </c>
      <c r="G193" s="320">
        <f t="shared" si="37"/>
        <v>1.0188139613192385E-2</v>
      </c>
      <c r="H193" s="320">
        <f t="shared" si="37"/>
        <v>1.1073017017730122E-2</v>
      </c>
      <c r="I193" s="320">
        <f t="shared" si="37"/>
        <v>9.8239988603820751E-3</v>
      </c>
      <c r="J193" s="320">
        <f t="shared" si="37"/>
        <v>1.0905806009518444E-2</v>
      </c>
      <c r="K193" s="320">
        <f t="shared" si="37"/>
        <v>1.1048071012011695E-2</v>
      </c>
      <c r="L193" s="320">
        <f t="shared" si="37"/>
        <v>1.138809066064506E-2</v>
      </c>
      <c r="M193" s="320">
        <f t="shared" si="37"/>
        <v>7.3813613017424352E-3</v>
      </c>
      <c r="N193" s="320">
        <f t="shared" si="37"/>
        <v>7.2666489555428763E-3</v>
      </c>
      <c r="O193" s="320">
        <f t="shared" si="37"/>
        <v>7.4809685440025021E-3</v>
      </c>
      <c r="P193" s="320">
        <f t="shared" si="37"/>
        <v>7.8059135719116086E-3</v>
      </c>
      <c r="Q193" s="320">
        <f t="shared" si="37"/>
        <v>8.5846019177053812E-3</v>
      </c>
      <c r="R193" s="320">
        <f t="shared" si="37"/>
        <v>8.1755570842005632E-3</v>
      </c>
      <c r="S193" s="320">
        <f t="shared" si="37"/>
        <v>8.0432109153765526E-3</v>
      </c>
      <c r="T193" s="320">
        <f t="shared" si="37"/>
        <v>8.2963310155256178E-3</v>
      </c>
      <c r="U193" s="320">
        <f t="shared" si="37"/>
        <v>8.1475250471641815E-3</v>
      </c>
      <c r="V193" s="320">
        <f t="shared" si="37"/>
        <v>7.6169402093436344E-3</v>
      </c>
      <c r="W193" s="320">
        <f t="shared" si="37"/>
        <v>7.1591624920323759E-3</v>
      </c>
      <c r="DA193" s="141"/>
    </row>
    <row r="194" spans="1:105" ht="12" customHeight="1" x14ac:dyDescent="0.25">
      <c r="A194" s="41" t="s">
        <v>1040</v>
      </c>
      <c r="B194" s="321">
        <f t="shared" ref="B194:W194" si="38">IF(B$107=0,0,B$107/B$61)</f>
        <v>2.1737040103295229E-2</v>
      </c>
      <c r="C194" s="321">
        <f t="shared" si="38"/>
        <v>2.1285325884038867E-2</v>
      </c>
      <c r="D194" s="321">
        <f t="shared" si="38"/>
        <v>2.1379206150329119E-2</v>
      </c>
      <c r="E194" s="321">
        <f t="shared" si="38"/>
        <v>2.0108912516655274E-2</v>
      </c>
      <c r="F194" s="321">
        <f t="shared" si="38"/>
        <v>2.1113032576304088E-2</v>
      </c>
      <c r="G194" s="321">
        <f t="shared" si="38"/>
        <v>2.1342834729314267E-2</v>
      </c>
      <c r="H194" s="321">
        <f t="shared" si="38"/>
        <v>2.1555651189033589E-2</v>
      </c>
      <c r="I194" s="321">
        <f t="shared" si="38"/>
        <v>2.0431692604042269E-2</v>
      </c>
      <c r="J194" s="321">
        <f t="shared" si="38"/>
        <v>2.1024944264342069E-2</v>
      </c>
      <c r="K194" s="321">
        <f t="shared" si="38"/>
        <v>2.1413656712423863E-2</v>
      </c>
      <c r="L194" s="321">
        <f t="shared" si="38"/>
        <v>2.1364770413657339E-2</v>
      </c>
      <c r="M194" s="321">
        <f t="shared" si="38"/>
        <v>1.8686253938816164E-2</v>
      </c>
      <c r="N194" s="321">
        <f t="shared" si="38"/>
        <v>1.8638571033140875E-2</v>
      </c>
      <c r="O194" s="321">
        <f t="shared" si="38"/>
        <v>1.8807620368499738E-2</v>
      </c>
      <c r="P194" s="321">
        <f t="shared" si="38"/>
        <v>1.9230735908286698E-2</v>
      </c>
      <c r="Q194" s="321">
        <f t="shared" si="38"/>
        <v>1.9999693054534355E-2</v>
      </c>
      <c r="R194" s="321">
        <f t="shared" si="38"/>
        <v>1.9650957406741183E-2</v>
      </c>
      <c r="S194" s="321">
        <f t="shared" si="38"/>
        <v>1.9670112896579564E-2</v>
      </c>
      <c r="T194" s="321">
        <f t="shared" si="38"/>
        <v>1.9623907374194657E-2</v>
      </c>
      <c r="U194" s="321">
        <f t="shared" si="38"/>
        <v>1.9479573256021506E-2</v>
      </c>
      <c r="V194" s="321">
        <f t="shared" si="38"/>
        <v>1.9263904327159638E-2</v>
      </c>
      <c r="W194" s="321">
        <f t="shared" si="38"/>
        <v>1.9153663356575371E-2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DA195" s="94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39">SUM(B$198:B$202,B$204:B$205,B$207:B$208,B$210:B$213)</f>
        <v>0.99999999999999978</v>
      </c>
      <c r="C197" s="234">
        <f t="shared" si="39"/>
        <v>0.99999999999999967</v>
      </c>
      <c r="D197" s="234">
        <f t="shared" si="39"/>
        <v>1.0000000000000002</v>
      </c>
      <c r="E197" s="234">
        <f t="shared" si="39"/>
        <v>0.99999999999999989</v>
      </c>
      <c r="F197" s="234">
        <f t="shared" si="39"/>
        <v>1.0000000000000002</v>
      </c>
      <c r="G197" s="234">
        <f t="shared" si="39"/>
        <v>1.0000000000000002</v>
      </c>
      <c r="H197" s="234">
        <f t="shared" si="39"/>
        <v>0.99999999999999989</v>
      </c>
      <c r="I197" s="234">
        <f t="shared" si="39"/>
        <v>1</v>
      </c>
      <c r="J197" s="234">
        <f t="shared" si="39"/>
        <v>0.99999999999999956</v>
      </c>
      <c r="K197" s="234">
        <f t="shared" si="39"/>
        <v>1</v>
      </c>
      <c r="L197" s="234">
        <f t="shared" si="39"/>
        <v>1</v>
      </c>
      <c r="M197" s="234">
        <f t="shared" si="39"/>
        <v>0.99999999999999967</v>
      </c>
      <c r="N197" s="234">
        <f t="shared" si="39"/>
        <v>1.0000000000000002</v>
      </c>
      <c r="O197" s="234">
        <f t="shared" si="39"/>
        <v>1.0000000000000002</v>
      </c>
      <c r="P197" s="234">
        <f t="shared" si="39"/>
        <v>0.99999999999999989</v>
      </c>
      <c r="Q197" s="234">
        <f t="shared" si="39"/>
        <v>0.99999999999999944</v>
      </c>
      <c r="R197" s="234">
        <f t="shared" si="39"/>
        <v>0.99999999999999967</v>
      </c>
      <c r="S197" s="234">
        <f t="shared" si="39"/>
        <v>1</v>
      </c>
      <c r="T197" s="234">
        <f t="shared" si="39"/>
        <v>1</v>
      </c>
      <c r="U197" s="234">
        <f t="shared" si="39"/>
        <v>0.99999999999999978</v>
      </c>
      <c r="V197" s="234">
        <f t="shared" si="39"/>
        <v>1</v>
      </c>
      <c r="W197" s="234">
        <f t="shared" si="39"/>
        <v>1.0000000000000007</v>
      </c>
      <c r="DA197" s="95"/>
    </row>
    <row r="198" spans="1:105" ht="12" customHeight="1" x14ac:dyDescent="0.25">
      <c r="A198" s="55" t="s">
        <v>92</v>
      </c>
      <c r="B198" s="268">
        <f t="shared" ref="B198:W198" si="40">IF(B$111=0,0,B$111/B$110)</f>
        <v>3.2585631998465598E-3</v>
      </c>
      <c r="C198" s="268">
        <f t="shared" si="40"/>
        <v>3.3056565800657074E-3</v>
      </c>
      <c r="D198" s="268">
        <f t="shared" si="40"/>
        <v>3.3465455076310572E-3</v>
      </c>
      <c r="E198" s="268">
        <f t="shared" si="40"/>
        <v>3.18360085890418E-3</v>
      </c>
      <c r="F198" s="268">
        <f t="shared" si="40"/>
        <v>3.3042293154119293E-3</v>
      </c>
      <c r="G198" s="268">
        <f t="shared" si="40"/>
        <v>3.4308815932081161E-3</v>
      </c>
      <c r="H198" s="268">
        <f t="shared" si="40"/>
        <v>3.608327954938516E-3</v>
      </c>
      <c r="I198" s="268">
        <f t="shared" si="40"/>
        <v>3.4452663683344873E-3</v>
      </c>
      <c r="J198" s="268">
        <f t="shared" si="40"/>
        <v>3.3972469434632893E-3</v>
      </c>
      <c r="K198" s="268">
        <f t="shared" si="40"/>
        <v>3.4712548268906267E-3</v>
      </c>
      <c r="L198" s="268">
        <f t="shared" si="40"/>
        <v>3.6692418560819334E-3</v>
      </c>
      <c r="M198" s="268">
        <f t="shared" si="40"/>
        <v>2.8149606995298165E-3</v>
      </c>
      <c r="N198" s="268">
        <f t="shared" si="40"/>
        <v>2.9241655144020694E-3</v>
      </c>
      <c r="O198" s="268">
        <f t="shared" si="40"/>
        <v>2.8973777647100475E-3</v>
      </c>
      <c r="P198" s="268">
        <f t="shared" si="40"/>
        <v>3.7203844388981806E-3</v>
      </c>
      <c r="Q198" s="268">
        <f t="shared" si="40"/>
        <v>4.0887479213691409E-3</v>
      </c>
      <c r="R198" s="268">
        <f t="shared" si="40"/>
        <v>4.2640905315876948E-3</v>
      </c>
      <c r="S198" s="268">
        <f t="shared" si="40"/>
        <v>4.4929088819084355E-3</v>
      </c>
      <c r="T198" s="268">
        <f t="shared" si="40"/>
        <v>4.5331984851428413E-3</v>
      </c>
      <c r="U198" s="268">
        <f t="shared" si="40"/>
        <v>4.6942641964970453E-3</v>
      </c>
      <c r="V198" s="268">
        <f t="shared" si="40"/>
        <v>4.7219424782995317E-3</v>
      </c>
      <c r="W198" s="268">
        <f t="shared" si="40"/>
        <v>4.7458609683916977E-3</v>
      </c>
      <c r="DA198" s="76"/>
    </row>
    <row r="199" spans="1:105" ht="12" customHeight="1" x14ac:dyDescent="0.25">
      <c r="A199" s="202" t="s">
        <v>93</v>
      </c>
      <c r="B199" s="269">
        <f t="shared" ref="B199:W199" si="41">IF(B$112=0,0,B$112/B$110)</f>
        <v>2.6003738476252408E-2</v>
      </c>
      <c r="C199" s="269">
        <f t="shared" si="41"/>
        <v>2.6379549491131301E-2</v>
      </c>
      <c r="D199" s="269">
        <f t="shared" si="41"/>
        <v>2.6705848204329141E-2</v>
      </c>
      <c r="E199" s="269">
        <f t="shared" si="41"/>
        <v>2.540552969836982E-2</v>
      </c>
      <c r="F199" s="269">
        <f t="shared" si="41"/>
        <v>2.6368159742178477E-2</v>
      </c>
      <c r="G199" s="269">
        <f t="shared" si="41"/>
        <v>2.7378860626969901E-2</v>
      </c>
      <c r="H199" s="269">
        <f t="shared" si="41"/>
        <v>2.8794904601264184E-2</v>
      </c>
      <c r="I199" s="269">
        <f t="shared" si="41"/>
        <v>2.7493652916542002E-2</v>
      </c>
      <c r="J199" s="269">
        <f t="shared" si="41"/>
        <v>2.7110451950487557E-2</v>
      </c>
      <c r="K199" s="269">
        <f t="shared" si="41"/>
        <v>2.7701044039024035E-2</v>
      </c>
      <c r="L199" s="269">
        <f t="shared" si="41"/>
        <v>2.9281005087201144E-2</v>
      </c>
      <c r="M199" s="269">
        <f t="shared" si="41"/>
        <v>2.2463735506172998E-2</v>
      </c>
      <c r="N199" s="269">
        <f t="shared" si="41"/>
        <v>2.3335203472919605E-2</v>
      </c>
      <c r="O199" s="269">
        <f t="shared" si="41"/>
        <v>2.3121433908041611E-2</v>
      </c>
      <c r="P199" s="269">
        <f t="shared" si="41"/>
        <v>2.9689129241004975E-2</v>
      </c>
      <c r="Q199" s="269">
        <f t="shared" si="41"/>
        <v>3.2628715517197968E-2</v>
      </c>
      <c r="R199" s="269">
        <f t="shared" si="41"/>
        <v>3.4027971293511108E-2</v>
      </c>
      <c r="S199" s="269">
        <f t="shared" si="41"/>
        <v>3.5853970108138435E-2</v>
      </c>
      <c r="T199" s="269">
        <f t="shared" si="41"/>
        <v>3.6175486138844505E-2</v>
      </c>
      <c r="U199" s="269">
        <f t="shared" si="41"/>
        <v>3.746081049153574E-2</v>
      </c>
      <c r="V199" s="269">
        <f t="shared" si="41"/>
        <v>3.7681686613102977E-2</v>
      </c>
      <c r="W199" s="269">
        <f t="shared" si="41"/>
        <v>3.7872559130515814E-2</v>
      </c>
      <c r="DA199" s="77"/>
    </row>
    <row r="200" spans="1:105" ht="12" customHeight="1" x14ac:dyDescent="0.25">
      <c r="A200" s="202" t="s">
        <v>94</v>
      </c>
      <c r="B200" s="269">
        <f t="shared" ref="B200:W200" si="42">IF(B$113=0,0,B$113/B$110)</f>
        <v>3.1882963185063444E-2</v>
      </c>
      <c r="C200" s="269">
        <f t="shared" si="42"/>
        <v>3.2343741882821395E-2</v>
      </c>
      <c r="D200" s="269">
        <f t="shared" si="42"/>
        <v>3.2743813967445724E-2</v>
      </c>
      <c r="E200" s="269">
        <f t="shared" si="42"/>
        <v>3.1149504476438529E-2</v>
      </c>
      <c r="F200" s="269">
        <f t="shared" si="42"/>
        <v>3.2329777008236825E-2</v>
      </c>
      <c r="G200" s="269">
        <f t="shared" si="42"/>
        <v>3.3568988790432845E-2</v>
      </c>
      <c r="H200" s="269">
        <f t="shared" si="42"/>
        <v>3.5305188296595631E-2</v>
      </c>
      <c r="I200" s="269">
        <f t="shared" si="42"/>
        <v>3.3709734643022453E-2</v>
      </c>
      <c r="J200" s="269">
        <f t="shared" si="42"/>
        <v>3.3239895188808863E-2</v>
      </c>
      <c r="K200" s="269">
        <f t="shared" si="42"/>
        <v>3.3964015139230398E-2</v>
      </c>
      <c r="L200" s="269">
        <f t="shared" si="42"/>
        <v>3.590119197935545E-2</v>
      </c>
      <c r="M200" s="269">
        <f t="shared" si="42"/>
        <v>2.7542595569340401E-2</v>
      </c>
      <c r="N200" s="269">
        <f t="shared" si="42"/>
        <v>2.8611095051679008E-2</v>
      </c>
      <c r="O200" s="269">
        <f t="shared" si="42"/>
        <v>2.8348994001350554E-2</v>
      </c>
      <c r="P200" s="269">
        <f t="shared" si="42"/>
        <v>3.6401589542672981E-2</v>
      </c>
      <c r="Q200" s="269">
        <f t="shared" si="42"/>
        <v>4.0005791342686059E-2</v>
      </c>
      <c r="R200" s="269">
        <f t="shared" si="42"/>
        <v>4.1721406981699703E-2</v>
      </c>
      <c r="S200" s="269">
        <f t="shared" si="42"/>
        <v>4.3960248640405805E-2</v>
      </c>
      <c r="T200" s="269">
        <f t="shared" si="42"/>
        <v>4.4354456718593137E-2</v>
      </c>
      <c r="U200" s="269">
        <f t="shared" si="42"/>
        <v>4.5930382005456967E-2</v>
      </c>
      <c r="V200" s="269">
        <f t="shared" si="42"/>
        <v>4.620119634466513E-2</v>
      </c>
      <c r="W200" s="269">
        <f t="shared" si="42"/>
        <v>4.6435223519306616E-2</v>
      </c>
      <c r="DA200" s="77"/>
    </row>
    <row r="201" spans="1:105" ht="12" customHeight="1" x14ac:dyDescent="0.25">
      <c r="A201" s="202" t="s">
        <v>95</v>
      </c>
      <c r="B201" s="269">
        <f t="shared" ref="B201:W201" si="43">IF(B$114=0,0,B$114/B$110)</f>
        <v>5.9038628966288989E-2</v>
      </c>
      <c r="C201" s="269">
        <f t="shared" si="43"/>
        <v>5.9891866553228375E-2</v>
      </c>
      <c r="D201" s="269">
        <f t="shared" si="43"/>
        <v>6.063269190333169E-2</v>
      </c>
      <c r="E201" s="269">
        <f t="shared" si="43"/>
        <v>5.7680461712221291E-2</v>
      </c>
      <c r="F201" s="269">
        <f t="shared" si="43"/>
        <v>5.9866007380592105E-2</v>
      </c>
      <c r="G201" s="269">
        <f t="shared" si="43"/>
        <v>6.2160692607779504E-2</v>
      </c>
      <c r="H201" s="269">
        <f t="shared" si="43"/>
        <v>6.5375664750137327E-2</v>
      </c>
      <c r="I201" s="269">
        <f t="shared" si="43"/>
        <v>6.2421315879253661E-2</v>
      </c>
      <c r="J201" s="269">
        <f t="shared" si="43"/>
        <v>6.1551300220733136E-2</v>
      </c>
      <c r="K201" s="269">
        <f t="shared" si="43"/>
        <v>6.2892174619134447E-2</v>
      </c>
      <c r="L201" s="269">
        <f t="shared" si="43"/>
        <v>6.6479302454222622E-2</v>
      </c>
      <c r="M201" s="269">
        <f t="shared" si="43"/>
        <v>5.100144146415566E-2</v>
      </c>
      <c r="N201" s="269">
        <f t="shared" si="43"/>
        <v>5.298001366029377E-2</v>
      </c>
      <c r="O201" s="269">
        <f t="shared" si="43"/>
        <v>5.2494673368295268E-2</v>
      </c>
      <c r="P201" s="269">
        <f t="shared" si="43"/>
        <v>6.7405903470096146E-2</v>
      </c>
      <c r="Q201" s="269">
        <f t="shared" si="43"/>
        <v>7.4079910887646663E-2</v>
      </c>
      <c r="R201" s="269">
        <f t="shared" si="43"/>
        <v>7.7256767272436522E-2</v>
      </c>
      <c r="S201" s="269">
        <f t="shared" si="43"/>
        <v>8.1402496803139102E-2</v>
      </c>
      <c r="T201" s="269">
        <f t="shared" si="43"/>
        <v>8.2132463598525246E-2</v>
      </c>
      <c r="U201" s="269">
        <f t="shared" si="43"/>
        <v>8.505065121332428E-2</v>
      </c>
      <c r="V201" s="269">
        <f t="shared" si="43"/>
        <v>8.5552126160883493E-2</v>
      </c>
      <c r="W201" s="269">
        <f t="shared" si="43"/>
        <v>8.5985481224259808E-2</v>
      </c>
      <c r="DA201" s="77"/>
    </row>
    <row r="202" spans="1:105" ht="12" customHeight="1" x14ac:dyDescent="0.25">
      <c r="A202" s="56" t="s">
        <v>96</v>
      </c>
      <c r="B202" s="270">
        <f t="shared" ref="B202:W202" si="44">IF(B$115=0,0,B$115/B$110)</f>
        <v>5.7841780666208015E-2</v>
      </c>
      <c r="C202" s="270">
        <f t="shared" si="44"/>
        <v>5.8790557131677232E-2</v>
      </c>
      <c r="D202" s="270">
        <f t="shared" si="44"/>
        <v>5.8168549500619712E-2</v>
      </c>
      <c r="E202" s="270">
        <f t="shared" si="44"/>
        <v>5.6857197013339834E-2</v>
      </c>
      <c r="F202" s="270">
        <f t="shared" si="44"/>
        <v>5.5665218769758537E-2</v>
      </c>
      <c r="G202" s="270">
        <f t="shared" si="44"/>
        <v>5.5662145275909736E-2</v>
      </c>
      <c r="H202" s="270">
        <f t="shared" si="44"/>
        <v>5.5923619563228187E-2</v>
      </c>
      <c r="I202" s="270">
        <f t="shared" si="44"/>
        <v>5.4145523934370873E-2</v>
      </c>
      <c r="J202" s="270">
        <f t="shared" si="44"/>
        <v>5.5165613669918588E-2</v>
      </c>
      <c r="K202" s="270">
        <f t="shared" si="44"/>
        <v>5.4327027210920982E-2</v>
      </c>
      <c r="L202" s="270">
        <f t="shared" si="44"/>
        <v>5.5697954386830409E-2</v>
      </c>
      <c r="M202" s="270">
        <f t="shared" si="44"/>
        <v>5.5599388922625843E-2</v>
      </c>
      <c r="N202" s="270">
        <f t="shared" si="44"/>
        <v>5.4148616781920525E-2</v>
      </c>
      <c r="O202" s="270">
        <f t="shared" si="44"/>
        <v>5.4281212959509287E-2</v>
      </c>
      <c r="P202" s="270">
        <f t="shared" si="44"/>
        <v>5.288559144933886E-2</v>
      </c>
      <c r="Q202" s="270">
        <f t="shared" si="44"/>
        <v>5.1833329547841547E-2</v>
      </c>
      <c r="R202" s="270">
        <f t="shared" si="44"/>
        <v>5.0281315633927209E-2</v>
      </c>
      <c r="S202" s="270">
        <f t="shared" si="44"/>
        <v>4.9767690774764645E-2</v>
      </c>
      <c r="T202" s="270">
        <f t="shared" si="44"/>
        <v>4.9939940196275366E-2</v>
      </c>
      <c r="U202" s="270">
        <f t="shared" si="44"/>
        <v>4.9393252148237497E-2</v>
      </c>
      <c r="V202" s="270">
        <f t="shared" si="44"/>
        <v>4.9957802224386977E-2</v>
      </c>
      <c r="W202" s="270">
        <f t="shared" si="44"/>
        <v>5.0591050403249703E-2</v>
      </c>
      <c r="DA202" s="78"/>
    </row>
    <row r="203" spans="1:105" ht="12" customHeight="1" x14ac:dyDescent="0.25">
      <c r="A203" s="203" t="s">
        <v>1053</v>
      </c>
      <c r="B203" s="271">
        <f t="shared" ref="B203:W203" si="45">IF(B$121=0,0,B$121/B$110)</f>
        <v>0.3891588296431564</v>
      </c>
      <c r="C203" s="271">
        <f t="shared" si="45"/>
        <v>0.38326565556364878</v>
      </c>
      <c r="D203" s="271">
        <f t="shared" si="45"/>
        <v>0.38511500896748385</v>
      </c>
      <c r="E203" s="271">
        <f t="shared" si="45"/>
        <v>0.39581452355797081</v>
      </c>
      <c r="F203" s="271">
        <f t="shared" si="45"/>
        <v>0.40063326196991794</v>
      </c>
      <c r="G203" s="271">
        <f t="shared" si="45"/>
        <v>0.39607573513011252</v>
      </c>
      <c r="H203" s="271">
        <f t="shared" si="45"/>
        <v>0.39008275772715639</v>
      </c>
      <c r="I203" s="271">
        <f t="shared" si="45"/>
        <v>0.40283551497907677</v>
      </c>
      <c r="J203" s="271">
        <f t="shared" si="45"/>
        <v>0.40398638998761593</v>
      </c>
      <c r="K203" s="271">
        <f t="shared" si="45"/>
        <v>0.40355876494101622</v>
      </c>
      <c r="L203" s="271">
        <f t="shared" si="45"/>
        <v>0.39345542262668054</v>
      </c>
      <c r="M203" s="271">
        <f t="shared" si="45"/>
        <v>0.42461803771795675</v>
      </c>
      <c r="N203" s="271">
        <f t="shared" si="45"/>
        <v>0.42880357437435435</v>
      </c>
      <c r="O203" s="271">
        <f t="shared" si="45"/>
        <v>0.4274561974332714</v>
      </c>
      <c r="P203" s="271">
        <f t="shared" si="45"/>
        <v>0.39881868005234561</v>
      </c>
      <c r="Q203" s="271">
        <f t="shared" si="45"/>
        <v>0.38476881362250143</v>
      </c>
      <c r="R203" s="271">
        <f t="shared" si="45"/>
        <v>0.38489474923336808</v>
      </c>
      <c r="S203" s="271">
        <f t="shared" si="45"/>
        <v>0.37857493532909292</v>
      </c>
      <c r="T203" s="271">
        <f t="shared" si="45"/>
        <v>0.3772249693154483</v>
      </c>
      <c r="U203" s="271">
        <f t="shared" si="45"/>
        <v>0.37378219499322007</v>
      </c>
      <c r="V203" s="271">
        <f t="shared" si="45"/>
        <v>0.37078731010652566</v>
      </c>
      <c r="W203" s="271">
        <f t="shared" si="45"/>
        <v>0.36449872211706091</v>
      </c>
      <c r="DA203" s="79"/>
    </row>
    <row r="204" spans="1:105" ht="12" customHeight="1" x14ac:dyDescent="0.25">
      <c r="A204" s="62" t="s">
        <v>1054</v>
      </c>
      <c r="B204" s="320">
        <f t="shared" ref="B204:W204" si="46">IF(B$122=0,0,B$122/B$110)</f>
        <v>0.38866274734383988</v>
      </c>
      <c r="C204" s="320">
        <f t="shared" si="46"/>
        <v>0.38274172768261322</v>
      </c>
      <c r="D204" s="320">
        <f t="shared" si="46"/>
        <v>0.38459892433985254</v>
      </c>
      <c r="E204" s="320">
        <f t="shared" si="46"/>
        <v>0.39534283452172408</v>
      </c>
      <c r="F204" s="320">
        <f t="shared" si="46"/>
        <v>0.40015075437008507</v>
      </c>
      <c r="G204" s="320">
        <f t="shared" si="46"/>
        <v>0.39559069111724243</v>
      </c>
      <c r="H204" s="320">
        <f t="shared" si="46"/>
        <v>0.38957619011995287</v>
      </c>
      <c r="I204" s="320">
        <f t="shared" si="46"/>
        <v>0.40237386783486445</v>
      </c>
      <c r="J204" s="320">
        <f t="shared" si="46"/>
        <v>0.40349565702929269</v>
      </c>
      <c r="K204" s="320">
        <f t="shared" si="46"/>
        <v>0.40309091169422911</v>
      </c>
      <c r="L204" s="320">
        <f t="shared" si="46"/>
        <v>0.39295725017736266</v>
      </c>
      <c r="M204" s="320">
        <f t="shared" si="46"/>
        <v>0.42417804422398497</v>
      </c>
      <c r="N204" s="320">
        <f t="shared" si="46"/>
        <v>0.42837935417660883</v>
      </c>
      <c r="O204" s="320">
        <f t="shared" si="46"/>
        <v>0.42703955529338511</v>
      </c>
      <c r="P204" s="320">
        <f t="shared" si="46"/>
        <v>0.39839891024462182</v>
      </c>
      <c r="Q204" s="320">
        <f t="shared" si="46"/>
        <v>0.38436510098944632</v>
      </c>
      <c r="R204" s="320">
        <f t="shared" si="46"/>
        <v>0.38450292224326493</v>
      </c>
      <c r="S204" s="320">
        <f t="shared" si="46"/>
        <v>0.37818536098374284</v>
      </c>
      <c r="T204" s="320">
        <f t="shared" si="46"/>
        <v>0.3768408946197559</v>
      </c>
      <c r="U204" s="320">
        <f t="shared" si="46"/>
        <v>0.3733982928061238</v>
      </c>
      <c r="V204" s="320">
        <f t="shared" si="46"/>
        <v>0.3704015442960305</v>
      </c>
      <c r="W204" s="320">
        <f t="shared" si="46"/>
        <v>0.36412368777813442</v>
      </c>
      <c r="DA204" s="141"/>
    </row>
    <row r="205" spans="1:105" ht="12" customHeight="1" x14ac:dyDescent="0.25">
      <c r="A205" s="62" t="s">
        <v>1066</v>
      </c>
      <c r="B205" s="320">
        <f t="shared" ref="B205:W205" si="47">IF(B$133=0,0,B$133/B$110)</f>
        <v>4.9608229931655701E-4</v>
      </c>
      <c r="C205" s="320">
        <f t="shared" si="47"/>
        <v>5.2392788103549509E-4</v>
      </c>
      <c r="D205" s="320">
        <f t="shared" si="47"/>
        <v>5.1608462763126476E-4</v>
      </c>
      <c r="E205" s="320">
        <f t="shared" si="47"/>
        <v>4.7168903624669821E-4</v>
      </c>
      <c r="F205" s="320">
        <f t="shared" si="47"/>
        <v>4.8250759983289382E-4</v>
      </c>
      <c r="G205" s="320">
        <f t="shared" si="47"/>
        <v>4.850440128700772E-4</v>
      </c>
      <c r="H205" s="320">
        <f t="shared" si="47"/>
        <v>5.0656760720350566E-4</v>
      </c>
      <c r="I205" s="320">
        <f t="shared" si="47"/>
        <v>4.6164714421233536E-4</v>
      </c>
      <c r="J205" s="320">
        <f t="shared" si="47"/>
        <v>4.9073295832327535E-4</v>
      </c>
      <c r="K205" s="320">
        <f t="shared" si="47"/>
        <v>4.6785324678712465E-4</v>
      </c>
      <c r="L205" s="320">
        <f t="shared" si="47"/>
        <v>4.9817244931791671E-4</v>
      </c>
      <c r="M205" s="320">
        <f t="shared" si="47"/>
        <v>4.3999349397180119E-4</v>
      </c>
      <c r="N205" s="320">
        <f t="shared" si="47"/>
        <v>4.2422019774546985E-4</v>
      </c>
      <c r="O205" s="320">
        <f t="shared" si="47"/>
        <v>4.1664213988629363E-4</v>
      </c>
      <c r="P205" s="320">
        <f t="shared" si="47"/>
        <v>4.197698077237483E-4</v>
      </c>
      <c r="Q205" s="320">
        <f t="shared" si="47"/>
        <v>4.0371263305510587E-4</v>
      </c>
      <c r="R205" s="320">
        <f t="shared" si="47"/>
        <v>3.918269901031747E-4</v>
      </c>
      <c r="S205" s="320">
        <f t="shared" si="47"/>
        <v>3.8957434535009852E-4</v>
      </c>
      <c r="T205" s="320">
        <f t="shared" si="47"/>
        <v>3.8407469569244022E-4</v>
      </c>
      <c r="U205" s="320">
        <f t="shared" si="47"/>
        <v>3.839021870962688E-4</v>
      </c>
      <c r="V205" s="320">
        <f t="shared" si="47"/>
        <v>3.857658104952023E-4</v>
      </c>
      <c r="W205" s="320">
        <f t="shared" si="47"/>
        <v>3.7503433892647364E-4</v>
      </c>
      <c r="DA205" s="141"/>
    </row>
    <row r="206" spans="1:105" ht="12" customHeight="1" x14ac:dyDescent="0.25">
      <c r="A206" s="203" t="s">
        <v>1012</v>
      </c>
      <c r="B206" s="271">
        <f t="shared" ref="B206:W206" si="48">IF(B$134=0,0,B$134/B$110)</f>
        <v>0.21388443032220417</v>
      </c>
      <c r="C206" s="271">
        <f t="shared" si="48"/>
        <v>0.21510464964699197</v>
      </c>
      <c r="D206" s="271">
        <f t="shared" si="48"/>
        <v>0.21275089569736752</v>
      </c>
      <c r="E206" s="271">
        <f t="shared" si="48"/>
        <v>0.21368142226809292</v>
      </c>
      <c r="F206" s="271">
        <f t="shared" si="48"/>
        <v>0.20553364352240067</v>
      </c>
      <c r="G206" s="271">
        <f t="shared" si="48"/>
        <v>0.20377993010920406</v>
      </c>
      <c r="H206" s="271">
        <f t="shared" si="48"/>
        <v>0.20004774584675866</v>
      </c>
      <c r="I206" s="271">
        <f t="shared" si="48"/>
        <v>0.20018593473687996</v>
      </c>
      <c r="J206" s="271">
        <f t="shared" si="48"/>
        <v>0.19840328089140427</v>
      </c>
      <c r="K206" s="271">
        <f t="shared" si="48"/>
        <v>0.19761463172367183</v>
      </c>
      <c r="L206" s="271">
        <f t="shared" si="48"/>
        <v>0.19411257678041771</v>
      </c>
      <c r="M206" s="271">
        <f t="shared" si="48"/>
        <v>0.20601282852819272</v>
      </c>
      <c r="N206" s="271">
        <f t="shared" si="48"/>
        <v>0.19974917179723461</v>
      </c>
      <c r="O206" s="271">
        <f t="shared" si="48"/>
        <v>0.20222654561482445</v>
      </c>
      <c r="P206" s="271">
        <f t="shared" si="48"/>
        <v>0.19495846288429594</v>
      </c>
      <c r="Q206" s="271">
        <f t="shared" si="48"/>
        <v>0.19436882953449824</v>
      </c>
      <c r="R206" s="271">
        <f t="shared" si="48"/>
        <v>0.18931100617825217</v>
      </c>
      <c r="S206" s="271">
        <f t="shared" si="48"/>
        <v>0.18570165657161444</v>
      </c>
      <c r="T206" s="271">
        <f t="shared" si="48"/>
        <v>0.18508523125915066</v>
      </c>
      <c r="U206" s="271">
        <f t="shared" si="48"/>
        <v>0.18214842394604597</v>
      </c>
      <c r="V206" s="271">
        <f t="shared" si="48"/>
        <v>0.18285515294766583</v>
      </c>
      <c r="W206" s="271">
        <f t="shared" si="48"/>
        <v>0.18704716884912356</v>
      </c>
      <c r="DA206" s="79"/>
    </row>
    <row r="207" spans="1:105" ht="12" customHeight="1" x14ac:dyDescent="0.25">
      <c r="A207" s="62" t="s">
        <v>1014</v>
      </c>
      <c r="B207" s="320">
        <f t="shared" ref="B207:W207" si="49">IF(B$135=0,0,B$135/B$110)</f>
        <v>0.20484119616638857</v>
      </c>
      <c r="C207" s="320">
        <f t="shared" si="49"/>
        <v>0.20555684650311468</v>
      </c>
      <c r="D207" s="320">
        <f t="shared" si="49"/>
        <v>0.20302191796582467</v>
      </c>
      <c r="E207" s="320">
        <f t="shared" si="49"/>
        <v>0.20606078495063399</v>
      </c>
      <c r="F207" s="320">
        <f t="shared" si="49"/>
        <v>0.19586690114336613</v>
      </c>
      <c r="G207" s="320">
        <f t="shared" si="49"/>
        <v>0.19322354484013909</v>
      </c>
      <c r="H207" s="320">
        <f t="shared" si="49"/>
        <v>0.18648344106006642</v>
      </c>
      <c r="I207" s="320">
        <f t="shared" si="49"/>
        <v>0.18983363115669716</v>
      </c>
      <c r="J207" s="320">
        <f t="shared" si="49"/>
        <v>0.18481552734425491</v>
      </c>
      <c r="K207" s="320">
        <f t="shared" si="49"/>
        <v>0.1850577586747186</v>
      </c>
      <c r="L207" s="320">
        <f t="shared" si="49"/>
        <v>0.17744255704340484</v>
      </c>
      <c r="M207" s="320">
        <f t="shared" si="49"/>
        <v>0.19636812479466212</v>
      </c>
      <c r="N207" s="320">
        <f t="shared" si="49"/>
        <v>0.18923203343777109</v>
      </c>
      <c r="O207" s="320">
        <f t="shared" si="49"/>
        <v>0.19300105624719952</v>
      </c>
      <c r="P207" s="320">
        <f t="shared" si="49"/>
        <v>0.18582746530758784</v>
      </c>
      <c r="Q207" s="320">
        <f t="shared" si="49"/>
        <v>0.186652937238863</v>
      </c>
      <c r="R207" s="320">
        <f t="shared" si="49"/>
        <v>0.18185401500319834</v>
      </c>
      <c r="S207" s="320">
        <f t="shared" si="49"/>
        <v>0.17767536373609752</v>
      </c>
      <c r="T207" s="320">
        <f t="shared" si="49"/>
        <v>0.17713840195302563</v>
      </c>
      <c r="U207" s="320">
        <f t="shared" si="49"/>
        <v>0.1740950788701516</v>
      </c>
      <c r="V207" s="320">
        <f t="shared" si="49"/>
        <v>0.17489524665860581</v>
      </c>
      <c r="W207" s="320">
        <f t="shared" si="49"/>
        <v>0.1813555999165983</v>
      </c>
      <c r="DA207" s="141"/>
    </row>
    <row r="208" spans="1:105" ht="12" customHeight="1" x14ac:dyDescent="0.25">
      <c r="A208" s="62" t="s">
        <v>1021</v>
      </c>
      <c r="B208" s="320">
        <f t="shared" ref="B208:W208" si="50">IF(B$141=0,0,B$141/B$110)</f>
        <v>9.0432341558155833E-3</v>
      </c>
      <c r="C208" s="320">
        <f t="shared" si="50"/>
        <v>9.5478031438773047E-3</v>
      </c>
      <c r="D208" s="320">
        <f t="shared" si="50"/>
        <v>9.7289777315428677E-3</v>
      </c>
      <c r="E208" s="320">
        <f t="shared" si="50"/>
        <v>7.6206373174589328E-3</v>
      </c>
      <c r="F208" s="320">
        <f t="shared" si="50"/>
        <v>9.6667423790345579E-3</v>
      </c>
      <c r="G208" s="320">
        <f t="shared" si="50"/>
        <v>1.0556385269064956E-2</v>
      </c>
      <c r="H208" s="320">
        <f t="shared" si="50"/>
        <v>1.3564304786692231E-2</v>
      </c>
      <c r="I208" s="320">
        <f t="shared" si="50"/>
        <v>1.035230358018277E-2</v>
      </c>
      <c r="J208" s="320">
        <f t="shared" si="50"/>
        <v>1.3587753547149377E-2</v>
      </c>
      <c r="K208" s="320">
        <f t="shared" si="50"/>
        <v>1.2556873048953228E-2</v>
      </c>
      <c r="L208" s="320">
        <f t="shared" si="50"/>
        <v>1.6670019737012876E-2</v>
      </c>
      <c r="M208" s="320">
        <f t="shared" si="50"/>
        <v>9.6447037335305671E-3</v>
      </c>
      <c r="N208" s="320">
        <f t="shared" si="50"/>
        <v>1.0517138359463529E-2</v>
      </c>
      <c r="O208" s="320">
        <f t="shared" si="50"/>
        <v>9.2254893676249356E-3</v>
      </c>
      <c r="P208" s="320">
        <f t="shared" si="50"/>
        <v>9.1309975767081119E-3</v>
      </c>
      <c r="Q208" s="320">
        <f t="shared" si="50"/>
        <v>7.7158922956352197E-3</v>
      </c>
      <c r="R208" s="320">
        <f t="shared" si="50"/>
        <v>7.4569911750538226E-3</v>
      </c>
      <c r="S208" s="320">
        <f t="shared" si="50"/>
        <v>8.0262928355169134E-3</v>
      </c>
      <c r="T208" s="320">
        <f t="shared" si="50"/>
        <v>7.9468293061250393E-3</v>
      </c>
      <c r="U208" s="320">
        <f t="shared" si="50"/>
        <v>8.0533450758943706E-3</v>
      </c>
      <c r="V208" s="320">
        <f t="shared" si="50"/>
        <v>7.9599062890600321E-3</v>
      </c>
      <c r="W208" s="320">
        <f t="shared" si="50"/>
        <v>5.6915689325252473E-3</v>
      </c>
      <c r="DA208" s="141"/>
    </row>
    <row r="209" spans="1:105" ht="12" customHeight="1" x14ac:dyDescent="0.25">
      <c r="A209" s="203" t="s">
        <v>1023</v>
      </c>
      <c r="B209" s="271">
        <f t="shared" ref="B209:W209" si="51">IF(B$142=0,0,B$142/B$110)</f>
        <v>0.16375157138866103</v>
      </c>
      <c r="C209" s="271">
        <f t="shared" si="51"/>
        <v>0.16494136436752746</v>
      </c>
      <c r="D209" s="271">
        <f t="shared" si="51"/>
        <v>0.16386728710678772</v>
      </c>
      <c r="E209" s="271">
        <f t="shared" si="51"/>
        <v>0.16231765519236949</v>
      </c>
      <c r="F209" s="271">
        <f t="shared" si="51"/>
        <v>0.16034691236363635</v>
      </c>
      <c r="G209" s="271">
        <f t="shared" si="51"/>
        <v>0.15984528571972226</v>
      </c>
      <c r="H209" s="271">
        <f t="shared" si="51"/>
        <v>0.15975948969997145</v>
      </c>
      <c r="I209" s="271">
        <f t="shared" si="51"/>
        <v>0.15742198909486518</v>
      </c>
      <c r="J209" s="271">
        <f t="shared" si="51"/>
        <v>0.15961789968216794</v>
      </c>
      <c r="K209" s="271">
        <f t="shared" si="51"/>
        <v>0.15768993959092256</v>
      </c>
      <c r="L209" s="271">
        <f t="shared" si="51"/>
        <v>0.15926950624256611</v>
      </c>
      <c r="M209" s="271">
        <f t="shared" si="51"/>
        <v>0.16227934399361063</v>
      </c>
      <c r="N209" s="271">
        <f t="shared" si="51"/>
        <v>0.15993125143208822</v>
      </c>
      <c r="O209" s="271">
        <f t="shared" si="51"/>
        <v>0.16011027244353171</v>
      </c>
      <c r="P209" s="271">
        <f t="shared" si="51"/>
        <v>0.15312042776870088</v>
      </c>
      <c r="Q209" s="271">
        <f t="shared" si="51"/>
        <v>0.1489882780102286</v>
      </c>
      <c r="R209" s="271">
        <f t="shared" si="51"/>
        <v>0.14603591211866129</v>
      </c>
      <c r="S209" s="271">
        <f t="shared" si="51"/>
        <v>0.14416457346917314</v>
      </c>
      <c r="T209" s="271">
        <f t="shared" si="51"/>
        <v>0.14379048327568578</v>
      </c>
      <c r="U209" s="271">
        <f t="shared" si="51"/>
        <v>0.14204881341079922</v>
      </c>
      <c r="V209" s="271">
        <f t="shared" si="51"/>
        <v>0.14228288012759602</v>
      </c>
      <c r="W209" s="271">
        <f t="shared" si="51"/>
        <v>0.14245900253083785</v>
      </c>
      <c r="DA209" s="79"/>
    </row>
    <row r="210" spans="1:105" ht="12" customHeight="1" x14ac:dyDescent="0.25">
      <c r="A210" s="62" t="s">
        <v>1135</v>
      </c>
      <c r="B210" s="320">
        <f t="shared" ref="B210:W210" si="52">IF(B$143=0,0,B$143/B$110)</f>
        <v>8.1411948814999774E-2</v>
      </c>
      <c r="C210" s="320">
        <f t="shared" si="52"/>
        <v>8.0175969674176617E-2</v>
      </c>
      <c r="D210" s="320">
        <f t="shared" si="52"/>
        <v>7.9415087437317025E-2</v>
      </c>
      <c r="E210" s="320">
        <f t="shared" si="52"/>
        <v>8.3167472045063973E-2</v>
      </c>
      <c r="F210" s="320">
        <f t="shared" si="52"/>
        <v>7.4435322846159141E-2</v>
      </c>
      <c r="G210" s="320">
        <f t="shared" si="52"/>
        <v>7.3181729573310164E-2</v>
      </c>
      <c r="H210" s="320">
        <f t="shared" si="52"/>
        <v>6.7027545231073099E-2</v>
      </c>
      <c r="I210" s="320">
        <f t="shared" si="52"/>
        <v>7.0985486169598891E-2</v>
      </c>
      <c r="J210" s="320">
        <f t="shared" si="52"/>
        <v>6.5134399678802773E-2</v>
      </c>
      <c r="K210" s="320">
        <f t="shared" si="52"/>
        <v>6.8971757245942691E-2</v>
      </c>
      <c r="L210" s="320">
        <f t="shared" si="52"/>
        <v>6.4474691727563191E-2</v>
      </c>
      <c r="M210" s="320">
        <f t="shared" si="52"/>
        <v>7.3727941025352337E-2</v>
      </c>
      <c r="N210" s="320">
        <f t="shared" si="52"/>
        <v>7.369149509182088E-2</v>
      </c>
      <c r="O210" s="320">
        <f t="shared" si="52"/>
        <v>7.6652162240732555E-2</v>
      </c>
      <c r="P210" s="320">
        <f t="shared" si="52"/>
        <v>7.1810227294224177E-2</v>
      </c>
      <c r="Q210" s="320">
        <f t="shared" si="52"/>
        <v>7.2289175824561527E-2</v>
      </c>
      <c r="R210" s="320">
        <f t="shared" si="52"/>
        <v>7.0881751407766092E-2</v>
      </c>
      <c r="S210" s="320">
        <f t="shared" si="52"/>
        <v>6.9780387583224093E-2</v>
      </c>
      <c r="T210" s="320">
        <f t="shared" si="52"/>
        <v>6.9946967070943403E-2</v>
      </c>
      <c r="U210" s="320">
        <f t="shared" si="52"/>
        <v>6.8302037521350986E-2</v>
      </c>
      <c r="V210" s="320">
        <f t="shared" si="52"/>
        <v>6.9001633398211984E-2</v>
      </c>
      <c r="W210" s="320">
        <f t="shared" si="52"/>
        <v>7.6324641488536141E-2</v>
      </c>
      <c r="DA210" s="141"/>
    </row>
    <row r="211" spans="1:105" ht="12" customHeight="1" x14ac:dyDescent="0.25">
      <c r="A211" s="62" t="s">
        <v>1026</v>
      </c>
      <c r="B211" s="320">
        <f t="shared" ref="B211:W211" si="53">IF(B$144=0,0,B$144/B$110)</f>
        <v>4.3710954617757557E-2</v>
      </c>
      <c r="C211" s="320">
        <f t="shared" si="53"/>
        <v>4.3045047160787504E-2</v>
      </c>
      <c r="D211" s="320">
        <f t="shared" si="53"/>
        <v>4.3253916776812319E-2</v>
      </c>
      <c r="E211" s="320">
        <f t="shared" si="53"/>
        <v>4.4462230600523255E-2</v>
      </c>
      <c r="F211" s="320">
        <f t="shared" si="53"/>
        <v>4.5002953290654409E-2</v>
      </c>
      <c r="G211" s="320">
        <f t="shared" si="53"/>
        <v>4.4490105791733257E-2</v>
      </c>
      <c r="H211" s="320">
        <f t="shared" si="53"/>
        <v>4.3813684956606508E-2</v>
      </c>
      <c r="I211" s="320">
        <f t="shared" si="53"/>
        <v>4.5252975739250779E-2</v>
      </c>
      <c r="J211" s="320">
        <f t="shared" si="53"/>
        <v>4.5379137757358898E-2</v>
      </c>
      <c r="K211" s="320">
        <f t="shared" si="53"/>
        <v>4.5333618074565443E-2</v>
      </c>
      <c r="L211" s="320">
        <f t="shared" si="53"/>
        <v>4.419393586498236E-2</v>
      </c>
      <c r="M211" s="320">
        <f t="shared" si="53"/>
        <v>4.7705182366039392E-2</v>
      </c>
      <c r="N211" s="320">
        <f t="shared" si="53"/>
        <v>4.8177682676216547E-2</v>
      </c>
      <c r="O211" s="320">
        <f t="shared" si="53"/>
        <v>4.8027002199166086E-2</v>
      </c>
      <c r="P211" s="320">
        <f t="shared" si="53"/>
        <v>4.4805932146773683E-2</v>
      </c>
      <c r="Q211" s="320">
        <f t="shared" si="53"/>
        <v>4.3227619834468226E-2</v>
      </c>
      <c r="R211" s="320">
        <f t="shared" si="53"/>
        <v>4.324311990133136E-2</v>
      </c>
      <c r="S211" s="320">
        <f t="shared" si="53"/>
        <v>4.2532615394796865E-2</v>
      </c>
      <c r="T211" s="320">
        <f t="shared" si="53"/>
        <v>4.2381409989537502E-2</v>
      </c>
      <c r="U211" s="320">
        <f t="shared" si="53"/>
        <v>4.1994237787747989E-2</v>
      </c>
      <c r="V211" s="320">
        <f t="shared" si="53"/>
        <v>4.1657208476292951E-2</v>
      </c>
      <c r="W211" s="320">
        <f t="shared" si="53"/>
        <v>4.0951169363396475E-2</v>
      </c>
      <c r="DA211" s="141"/>
    </row>
    <row r="212" spans="1:105" ht="12" customHeight="1" x14ac:dyDescent="0.25">
      <c r="A212" s="62" t="s">
        <v>1038</v>
      </c>
      <c r="B212" s="320">
        <f t="shared" ref="B212:W212" si="54">IF(B$155=0,0,B$155/B$110)</f>
        <v>3.8628667955903709E-2</v>
      </c>
      <c r="C212" s="320">
        <f t="shared" si="54"/>
        <v>4.1720347532563359E-2</v>
      </c>
      <c r="D212" s="320">
        <f t="shared" si="54"/>
        <v>4.119828289265836E-2</v>
      </c>
      <c r="E212" s="320">
        <f t="shared" si="54"/>
        <v>3.4687952546782273E-2</v>
      </c>
      <c r="F212" s="320">
        <f t="shared" si="54"/>
        <v>4.0908636226822802E-2</v>
      </c>
      <c r="G212" s="320">
        <f t="shared" si="54"/>
        <v>4.2173450354678822E-2</v>
      </c>
      <c r="H212" s="320">
        <f t="shared" si="54"/>
        <v>4.8918259512291833E-2</v>
      </c>
      <c r="I212" s="320">
        <f t="shared" si="54"/>
        <v>4.1183527186015506E-2</v>
      </c>
      <c r="J212" s="320">
        <f t="shared" si="54"/>
        <v>4.9104362246006263E-2</v>
      </c>
      <c r="K212" s="320">
        <f t="shared" si="54"/>
        <v>4.3384564270414434E-2</v>
      </c>
      <c r="L212" s="320">
        <f t="shared" si="54"/>
        <v>5.0600878650020553E-2</v>
      </c>
      <c r="M212" s="320">
        <f t="shared" si="54"/>
        <v>4.0846220602218888E-2</v>
      </c>
      <c r="N212" s="320">
        <f t="shared" si="54"/>
        <v>3.8062073664050775E-2</v>
      </c>
      <c r="O212" s="320">
        <f t="shared" si="54"/>
        <v>3.5431108003633069E-2</v>
      </c>
      <c r="P212" s="320">
        <f t="shared" si="54"/>
        <v>3.6504268327703024E-2</v>
      </c>
      <c r="Q212" s="320">
        <f t="shared" si="54"/>
        <v>3.3471482351198838E-2</v>
      </c>
      <c r="R212" s="320">
        <f t="shared" si="54"/>
        <v>3.1911040809563848E-2</v>
      </c>
      <c r="S212" s="320">
        <f t="shared" si="54"/>
        <v>3.185157049115217E-2</v>
      </c>
      <c r="T212" s="320">
        <f t="shared" si="54"/>
        <v>3.1462106215204885E-2</v>
      </c>
      <c r="U212" s="320">
        <f t="shared" si="54"/>
        <v>3.1752538101700235E-2</v>
      </c>
      <c r="V212" s="320">
        <f t="shared" si="54"/>
        <v>3.1624038253091104E-2</v>
      </c>
      <c r="W212" s="320">
        <f t="shared" si="54"/>
        <v>2.5183191678905224E-2</v>
      </c>
      <c r="DA212" s="141"/>
    </row>
    <row r="213" spans="1:105" ht="12" customHeight="1" x14ac:dyDescent="0.25">
      <c r="A213" s="41" t="s">
        <v>1040</v>
      </c>
      <c r="B213" s="321">
        <f t="shared" ref="B213:W213" si="55">IF(B$156=0,0,B$156/B$110)</f>
        <v>5.5179494152318945E-2</v>
      </c>
      <c r="C213" s="321">
        <f t="shared" si="55"/>
        <v>5.5976958782907572E-2</v>
      </c>
      <c r="D213" s="321">
        <f t="shared" si="55"/>
        <v>5.6669359145003671E-2</v>
      </c>
      <c r="E213" s="321">
        <f t="shared" si="55"/>
        <v>5.391010522229326E-2</v>
      </c>
      <c r="F213" s="321">
        <f t="shared" si="55"/>
        <v>5.5952789927867216E-2</v>
      </c>
      <c r="G213" s="321">
        <f t="shared" si="55"/>
        <v>5.8097480146661086E-2</v>
      </c>
      <c r="H213" s="321">
        <f t="shared" si="55"/>
        <v>6.1102301559949598E-2</v>
      </c>
      <c r="I213" s="321">
        <f t="shared" si="55"/>
        <v>5.8341067447654743E-2</v>
      </c>
      <c r="J213" s="321">
        <f t="shared" si="55"/>
        <v>5.7527921465400124E-2</v>
      </c>
      <c r="K213" s="321">
        <f t="shared" si="55"/>
        <v>5.8781147909188786E-2</v>
      </c>
      <c r="L213" s="321">
        <f t="shared" si="55"/>
        <v>6.2133798586644182E-2</v>
      </c>
      <c r="M213" s="321">
        <f t="shared" si="55"/>
        <v>4.7667667598414919E-2</v>
      </c>
      <c r="N213" s="321">
        <f t="shared" si="55"/>
        <v>4.9516907915107933E-2</v>
      </c>
      <c r="O213" s="321">
        <f t="shared" si="55"/>
        <v>4.9063292506465801E-2</v>
      </c>
      <c r="P213" s="321">
        <f t="shared" si="55"/>
        <v>6.2999831152646374E-2</v>
      </c>
      <c r="Q213" s="321">
        <f t="shared" si="55"/>
        <v>6.923758361603001E-2</v>
      </c>
      <c r="R213" s="321">
        <f t="shared" si="55"/>
        <v>7.2206780756555844E-2</v>
      </c>
      <c r="S213" s="321">
        <f t="shared" si="55"/>
        <v>7.6081519421763E-2</v>
      </c>
      <c r="T213" s="321">
        <f t="shared" si="55"/>
        <v>7.6763771012334225E-2</v>
      </c>
      <c r="U213" s="321">
        <f t="shared" si="55"/>
        <v>7.9491207594882901E-2</v>
      </c>
      <c r="V213" s="321">
        <f t="shared" si="55"/>
        <v>7.9959902996874305E-2</v>
      </c>
      <c r="W213" s="321">
        <f t="shared" si="55"/>
        <v>8.0364931257254552E-2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254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46</v>
      </c>
      <c r="B217" s="322">
        <f t="shared" ref="B217:W217" si="56">SUM(B218:B227)</f>
        <v>1707.6942680172331</v>
      </c>
      <c r="C217" s="322">
        <f t="shared" si="56"/>
        <v>1707.8615641907943</v>
      </c>
      <c r="D217" s="322">
        <f t="shared" si="56"/>
        <v>1683.5783244244772</v>
      </c>
      <c r="E217" s="322">
        <f t="shared" si="56"/>
        <v>1621.7607499715164</v>
      </c>
      <c r="F217" s="322">
        <f t="shared" si="56"/>
        <v>1619.6566438371108</v>
      </c>
      <c r="G217" s="322">
        <f t="shared" si="56"/>
        <v>1594.8434755835274</v>
      </c>
      <c r="H217" s="322">
        <f t="shared" si="56"/>
        <v>1573.574271156152</v>
      </c>
      <c r="I217" s="322">
        <f t="shared" si="56"/>
        <v>1523.3801280445905</v>
      </c>
      <c r="J217" s="322">
        <f t="shared" si="56"/>
        <v>1453.7298161532144</v>
      </c>
      <c r="K217" s="322">
        <f t="shared" si="56"/>
        <v>1506.5473012223504</v>
      </c>
      <c r="L217" s="322">
        <f t="shared" si="56"/>
        <v>1460.7789212866419</v>
      </c>
      <c r="M217" s="322">
        <f t="shared" si="56"/>
        <v>1414.6546754682422</v>
      </c>
      <c r="N217" s="322">
        <f t="shared" si="56"/>
        <v>1387.3264878154375</v>
      </c>
      <c r="O217" s="322">
        <f t="shared" si="56"/>
        <v>1345.9604877839404</v>
      </c>
      <c r="P217" s="322">
        <f t="shared" si="56"/>
        <v>1384.0072320867669</v>
      </c>
      <c r="Q217" s="322">
        <f t="shared" si="56"/>
        <v>1301.0152067060051</v>
      </c>
      <c r="R217" s="322">
        <f t="shared" si="56"/>
        <v>1360.2289859035948</v>
      </c>
      <c r="S217" s="322">
        <f t="shared" si="56"/>
        <v>1327.8207048628485</v>
      </c>
      <c r="T217" s="322">
        <f t="shared" si="56"/>
        <v>1335.6918991780656</v>
      </c>
      <c r="U217" s="322">
        <f t="shared" si="56"/>
        <v>1306.1474163202922</v>
      </c>
      <c r="V217" s="322">
        <f t="shared" si="56"/>
        <v>1287.4954245838373</v>
      </c>
      <c r="W217" s="322">
        <f t="shared" si="56"/>
        <v>1257.2848496808465</v>
      </c>
      <c r="DA217" s="95"/>
    </row>
    <row r="218" spans="1:105" ht="12" customHeight="1" x14ac:dyDescent="0.25">
      <c r="A218" s="55" t="s">
        <v>92</v>
      </c>
      <c r="B218" s="275">
        <f>IF(B$6=0,0,B$6/CHI!B$10*1000)</f>
        <v>2.813015716922207</v>
      </c>
      <c r="C218" s="275">
        <f>IF(C$6=0,0,C$6/CHI!C$10*1000)</f>
        <v>2.8295273516448334</v>
      </c>
      <c r="D218" s="275">
        <f>IF(D$6=0,0,D$6/CHI!D$10*1000)</f>
        <v>2.8653725990980634</v>
      </c>
      <c r="E218" s="275">
        <f>IF(E$6=0,0,E$6/CHI!E$10*1000)</f>
        <v>2.791660715140067</v>
      </c>
      <c r="F218" s="275">
        <f>IF(F$6=0,0,F$6/CHI!F$10*1000)</f>
        <v>2.7684588782310642</v>
      </c>
      <c r="G218" s="275">
        <f>IF(G$6=0,0,G$6/CHI!G$10*1000)</f>
        <v>2.7575691429277294</v>
      </c>
      <c r="H218" s="275">
        <f>IF(H$6=0,0,H$6/CHI!H$10*1000)</f>
        <v>2.8309324829227966</v>
      </c>
      <c r="I218" s="275">
        <f>IF(I$6=0,0,I$6/CHI!I$10*1000)</f>
        <v>2.702998127484189</v>
      </c>
      <c r="J218" s="275">
        <f>IF(J$6=0,0,J$6/CHI!J$10*1000)</f>
        <v>2.7059753116808549</v>
      </c>
      <c r="K218" s="275">
        <f>IF(K$6=0,0,K$6/CHI!K$10*1000)</f>
        <v>2.628656785334142</v>
      </c>
      <c r="L218" s="275">
        <f>IF(L$6=0,0,L$6/CHI!L$10*1000)</f>
        <v>2.6995497391589707</v>
      </c>
      <c r="M218" s="275">
        <f>IF(M$6=0,0,M$6/CHI!M$10*1000)</f>
        <v>2.5565262119550836</v>
      </c>
      <c r="N218" s="275">
        <f>IF(N$6=0,0,N$6/CHI!N$10*1000)</f>
        <v>2.5037391665753996</v>
      </c>
      <c r="O218" s="275">
        <f>IF(O$6=0,0,O$6/CHI!O$10*1000)</f>
        <v>2.5294257633632449</v>
      </c>
      <c r="P218" s="275">
        <f>IF(P$6=0,0,P$6/CHI!P$10*1000)</f>
        <v>2.504272223725871</v>
      </c>
      <c r="Q218" s="275">
        <f>IF(Q$6=0,0,Q$6/CHI!Q$10*1000)</f>
        <v>2.5417126716552101</v>
      </c>
      <c r="R218" s="275">
        <f>IF(R$6=0,0,R$6/CHI!R$10*1000)</f>
        <v>2.637832857152945</v>
      </c>
      <c r="S218" s="275">
        <f>IF(S$6=0,0,S$6/CHI!S$10*1000)</f>
        <v>2.5075439570944904</v>
      </c>
      <c r="T218" s="275">
        <f>IF(T$6=0,0,T$6/CHI!T$10*1000)</f>
        <v>2.5016876274336113</v>
      </c>
      <c r="U218" s="275">
        <f>IF(U$6=0,0,U$6/CHI!U$10*1000)</f>
        <v>2.4506563332967906</v>
      </c>
      <c r="V218" s="275">
        <f>IF(V$6=0,0,V$6/CHI!V$10*1000)</f>
        <v>2.3599004038232421</v>
      </c>
      <c r="W218" s="275">
        <f>IF(W$6=0,0,W$6/CHI!W$10*1000)</f>
        <v>2.3305058857066223</v>
      </c>
      <c r="DA218" s="76"/>
    </row>
    <row r="219" spans="1:105" ht="12" customHeight="1" x14ac:dyDescent="0.25">
      <c r="A219" s="202" t="s">
        <v>93</v>
      </c>
      <c r="B219" s="276">
        <f>IF(B$7=0,0,B$7/CHI!B$10*1000)</f>
        <v>22.257422575933418</v>
      </c>
      <c r="C219" s="276">
        <f>IF(C$7=0,0,C$7/CHI!C$10*1000)</f>
        <v>22.388067573481841</v>
      </c>
      <c r="D219" s="276">
        <f>IF(D$7=0,0,D$7/CHI!D$10*1000)</f>
        <v>22.67168590348475</v>
      </c>
      <c r="E219" s="276">
        <f>IF(E$7=0,0,E$7/CHI!E$10*1000)</f>
        <v>22.08845540809444</v>
      </c>
      <c r="F219" s="276">
        <f>IF(F$7=0,0,F$7/CHI!F$10*1000)</f>
        <v>21.904875527784842</v>
      </c>
      <c r="G219" s="276">
        <f>IF(G$7=0,0,G$7/CHI!G$10*1000)</f>
        <v>21.818712681652016</v>
      </c>
      <c r="H219" s="276">
        <f>IF(H$7=0,0,H$7/CHI!H$10*1000)</f>
        <v>22.399185392852743</v>
      </c>
      <c r="I219" s="276">
        <f>IF(I$7=0,0,I$7/CHI!I$10*1000)</f>
        <v>21.386930468769968</v>
      </c>
      <c r="J219" s="276">
        <f>IF(J$7=0,0,J$7/CHI!J$10*1000)</f>
        <v>21.410486841510068</v>
      </c>
      <c r="K219" s="276">
        <f>IF(K$7=0,0,K$7/CHI!K$10*1000)</f>
        <v>20.798719511702849</v>
      </c>
      <c r="L219" s="276">
        <f>IF(L$7=0,0,L$7/CHI!L$10*1000)</f>
        <v>21.359645787885114</v>
      </c>
      <c r="M219" s="276">
        <f>IF(M$7=0,0,M$7/CHI!M$10*1000)</f>
        <v>20.228000819061268</v>
      </c>
      <c r="N219" s="276">
        <f>IF(N$7=0,0,N$7/CHI!N$10*1000)</f>
        <v>19.810333911449352</v>
      </c>
      <c r="O219" s="276">
        <f>IF(O$7=0,0,O$7/CHI!O$10*1000)</f>
        <v>20.013573955863407</v>
      </c>
      <c r="P219" s="276">
        <f>IF(P$7=0,0,P$7/CHI!P$10*1000)</f>
        <v>19.814551619222474</v>
      </c>
      <c r="Q219" s="276">
        <f>IF(Q$7=0,0,Q$7/CHI!Q$10*1000)</f>
        <v>20.110791652999215</v>
      </c>
      <c r="R219" s="276">
        <f>IF(R$7=0,0,R$7/CHI!R$10*1000)</f>
        <v>20.871323339271107</v>
      </c>
      <c r="S219" s="276">
        <f>IF(S$7=0,0,S$7/CHI!S$10*1000)</f>
        <v>19.840438553199796</v>
      </c>
      <c r="T219" s="276">
        <f>IF(T$7=0,0,T$7/CHI!T$10*1000)</f>
        <v>19.794101519523796</v>
      </c>
      <c r="U219" s="276">
        <f>IF(U$7=0,0,U$7/CHI!U$10*1000)</f>
        <v>19.390326641421545</v>
      </c>
      <c r="V219" s="276">
        <f>IF(V$7=0,0,V$7/CHI!V$10*1000)</f>
        <v>18.672238554884117</v>
      </c>
      <c r="W219" s="276">
        <f>IF(W$7=0,0,W$7/CHI!W$10*1000)</f>
        <v>18.439660326756272</v>
      </c>
      <c r="DA219" s="77"/>
    </row>
    <row r="220" spans="1:105" ht="12" customHeight="1" x14ac:dyDescent="0.25">
      <c r="A220" s="202" t="s">
        <v>94</v>
      </c>
      <c r="B220" s="276">
        <f>IF(B$8=0,0,B$8/CHI!B$10*1000)</f>
        <v>24.563994411982375</v>
      </c>
      <c r="C220" s="276">
        <f>IF(C$8=0,0,C$8/CHI!C$10*1000)</f>
        <v>24.708178356856696</v>
      </c>
      <c r="D220" s="276">
        <f>IF(D$8=0,0,D$8/CHI!D$10*1000)</f>
        <v>25.021188502104149</v>
      </c>
      <c r="E220" s="276">
        <f>IF(E$8=0,0,E$8/CHI!E$10*1000)</f>
        <v>24.377516909816727</v>
      </c>
      <c r="F220" s="276">
        <f>IF(F$8=0,0,F$8/CHI!F$10*1000)</f>
        <v>24.174912356720206</v>
      </c>
      <c r="G220" s="276">
        <f>IF(G$8=0,0,G$8/CHI!G$10*1000)</f>
        <v>24.079820318830084</v>
      </c>
      <c r="H220" s="276">
        <f>IF(H$8=0,0,H$8/CHI!H$10*1000)</f>
        <v>24.720448333399073</v>
      </c>
      <c r="I220" s="276">
        <f>IF(I$8=0,0,I$8/CHI!I$10*1000)</f>
        <v>23.603291833636277</v>
      </c>
      <c r="J220" s="276">
        <f>IF(J$8=0,0,J$8/CHI!J$10*1000)</f>
        <v>23.629289390468397</v>
      </c>
      <c r="K220" s="276">
        <f>IF(K$8=0,0,K$8/CHI!K$10*1000)</f>
        <v>22.954123646566554</v>
      </c>
      <c r="L220" s="276">
        <f>IF(L$8=0,0,L$8/CHI!L$10*1000)</f>
        <v>23.57317959820104</v>
      </c>
      <c r="M220" s="276">
        <f>IF(M$8=0,0,M$8/CHI!M$10*1000)</f>
        <v>22.324260474897237</v>
      </c>
      <c r="N220" s="276">
        <f>IF(N$8=0,0,N$8/CHI!N$10*1000)</f>
        <v>21.863310086340466</v>
      </c>
      <c r="O220" s="276">
        <f>IF(O$8=0,0,O$8/CHI!O$10*1000)</f>
        <v>22.087612217382162</v>
      </c>
      <c r="P220" s="276">
        <f>IF(P$8=0,0,P$8/CHI!P$10*1000)</f>
        <v>21.867964881827984</v>
      </c>
      <c r="Q220" s="276">
        <f>IF(Q$8=0,0,Q$8/CHI!Q$10*1000)</f>
        <v>22.194904737935378</v>
      </c>
      <c r="R220" s="276">
        <f>IF(R$8=0,0,R$8/CHI!R$10*1000)</f>
        <v>23.034251523394655</v>
      </c>
      <c r="S220" s="276">
        <f>IF(S$8=0,0,S$8/CHI!S$10*1000)</f>
        <v>21.896534519637253</v>
      </c>
      <c r="T220" s="276">
        <f>IF(T$8=0,0,T$8/CHI!T$10*1000)</f>
        <v>21.845395506015972</v>
      </c>
      <c r="U220" s="276">
        <f>IF(U$8=0,0,U$8/CHI!U$10*1000)</f>
        <v>21.399776799916232</v>
      </c>
      <c r="V220" s="276">
        <f>IF(V$8=0,0,V$8/CHI!V$10*1000)</f>
        <v>20.607272111431353</v>
      </c>
      <c r="W220" s="276">
        <f>IF(W$8=0,0,W$8/CHI!W$10*1000)</f>
        <v>20.350591434385738</v>
      </c>
      <c r="DA220" s="77"/>
    </row>
    <row r="221" spans="1:105" ht="12" customHeight="1" x14ac:dyDescent="0.25">
      <c r="A221" s="202" t="s">
        <v>95</v>
      </c>
      <c r="B221" s="276">
        <f>IF(B$9=0,0,B$9/CHI!B$10*1000)</f>
        <v>39.96638403055811</v>
      </c>
      <c r="C221" s="276">
        <f>IF(C$9=0,0,C$9/CHI!C$10*1000)</f>
        <v>40.200975799927548</v>
      </c>
      <c r="D221" s="276">
        <f>IF(D$9=0,0,D$9/CHI!D$10*1000)</f>
        <v>40.710253055922976</v>
      </c>
      <c r="E221" s="276">
        <f>IF(E$9=0,0,E$9/CHI!E$10*1000)</f>
        <v>39.662979326110879</v>
      </c>
      <c r="F221" s="276">
        <f>IF(F$9=0,0,F$9/CHI!F$10*1000)</f>
        <v>39.333335407471765</v>
      </c>
      <c r="G221" s="276">
        <f>IF(G$9=0,0,G$9/CHI!G$10*1000)</f>
        <v>39.17861769988626</v>
      </c>
      <c r="H221" s="276">
        <f>IF(H$9=0,0,H$9/CHI!H$10*1000)</f>
        <v>40.220939433948722</v>
      </c>
      <c r="I221" s="276">
        <f>IF(I$9=0,0,I$9/CHI!I$10*1000)</f>
        <v>38.403291011509147</v>
      </c>
      <c r="J221" s="276">
        <f>IF(J$9=0,0,J$9/CHI!J$10*1000)</f>
        <v>38.445589846250058</v>
      </c>
      <c r="K221" s="276">
        <f>IF(K$9=0,0,K$9/CHI!K$10*1000)</f>
        <v>37.347074150777672</v>
      </c>
      <c r="L221" s="276">
        <f>IF(L$9=0,0,L$9/CHI!L$10*1000)</f>
        <v>38.354297466516485</v>
      </c>
      <c r="M221" s="276">
        <f>IF(M$9=0,0,M$9/CHI!M$10*1000)</f>
        <v>36.322267151417591</v>
      </c>
      <c r="N221" s="276">
        <f>IF(N$9=0,0,N$9/CHI!N$10*1000)</f>
        <v>35.572286511497389</v>
      </c>
      <c r="O221" s="276">
        <f>IF(O$9=0,0,O$9/CHI!O$10*1000)</f>
        <v>35.937233065292077</v>
      </c>
      <c r="P221" s="276">
        <f>IF(P$9=0,0,P$9/CHI!P$10*1000)</f>
        <v>35.579860008743708</v>
      </c>
      <c r="Q221" s="276">
        <f>IF(Q$9=0,0,Q$9/CHI!Q$10*1000)</f>
        <v>36.111801338192535</v>
      </c>
      <c r="R221" s="276">
        <f>IF(R$9=0,0,R$9/CHI!R$10*1000)</f>
        <v>37.477444702209759</v>
      </c>
      <c r="S221" s="276">
        <f>IF(S$9=0,0,S$9/CHI!S$10*1000)</f>
        <v>35.626343699349917</v>
      </c>
      <c r="T221" s="276">
        <f>IF(T$9=0,0,T$9/CHI!T$10*1000)</f>
        <v>35.543138931303922</v>
      </c>
      <c r="U221" s="276">
        <f>IF(U$9=0,0,U$9/CHI!U$10*1000)</f>
        <v>34.818103416294413</v>
      </c>
      <c r="V221" s="276">
        <f>IF(V$9=0,0,V$9/CHI!V$10*1000)</f>
        <v>33.528673603097808</v>
      </c>
      <c r="W221" s="276">
        <f>IF(W$9=0,0,W$9/CHI!W$10*1000)</f>
        <v>33.111046146423888</v>
      </c>
      <c r="DA221" s="77"/>
    </row>
    <row r="222" spans="1:105" ht="12" customHeight="1" x14ac:dyDescent="0.25">
      <c r="A222" s="56" t="s">
        <v>96</v>
      </c>
      <c r="B222" s="277">
        <f>IF(B$10=0,0,B$10/CHI!B$10*1000)</f>
        <v>11.171615863262877</v>
      </c>
      <c r="C222" s="277">
        <f>IF(C$10=0,0,C$10/CHI!C$10*1000)</f>
        <v>11.103886852947992</v>
      </c>
      <c r="D222" s="277">
        <f>IF(D$10=0,0,D$10/CHI!D$10*1000)</f>
        <v>11.221173346501651</v>
      </c>
      <c r="E222" s="277">
        <f>IF(E$10=0,0,E$10/CHI!E$10*1000)</f>
        <v>11.244554334196986</v>
      </c>
      <c r="F222" s="277">
        <f>IF(F$10=0,0,F$10/CHI!F$10*1000)</f>
        <v>10.765030451646931</v>
      </c>
      <c r="G222" s="277">
        <f>IF(G$10=0,0,G$10/CHI!G$10*1000)</f>
        <v>10.830788772391127</v>
      </c>
      <c r="H222" s="277">
        <f>IF(H$10=0,0,H$10/CHI!H$10*1000)</f>
        <v>10.517177601186479</v>
      </c>
      <c r="I222" s="277">
        <f>IF(I$10=0,0,I$10/CHI!I$10*1000)</f>
        <v>10.312029419149519</v>
      </c>
      <c r="J222" s="277">
        <f>IF(J$10=0,0,J$10/CHI!J$10*1000)</f>
        <v>10.383616424473626</v>
      </c>
      <c r="K222" s="277">
        <f>IF(K$10=0,0,K$10/CHI!K$10*1000)</f>
        <v>10.562781887091695</v>
      </c>
      <c r="L222" s="277">
        <f>IF(L$10=0,0,L$10/CHI!L$10*1000)</f>
        <v>10.477325625256396</v>
      </c>
      <c r="M222" s="277">
        <f>IF(M$10=0,0,M$10/CHI!M$10*1000)</f>
        <v>10.981360300527845</v>
      </c>
      <c r="N222" s="277">
        <f>IF(N$10=0,0,N$10/CHI!N$10*1000)</f>
        <v>10.84440972162507</v>
      </c>
      <c r="O222" s="277">
        <f>IF(O$10=0,0,O$10/CHI!O$10*1000)</f>
        <v>10.987435230437123</v>
      </c>
      <c r="P222" s="277">
        <f>IF(P$10=0,0,P$10/CHI!P$10*1000)</f>
        <v>10.503346418516129</v>
      </c>
      <c r="Q222" s="277">
        <f>IF(Q$10=0,0,Q$10/CHI!Q$10*1000)</f>
        <v>10.304346091871068</v>
      </c>
      <c r="R222" s="277">
        <f>IF(R$10=0,0,R$10/CHI!R$10*1000)</f>
        <v>10.763658986581659</v>
      </c>
      <c r="S222" s="277">
        <f>IF(S$10=0,0,S$10/CHI!S$10*1000)</f>
        <v>10.279935930298299</v>
      </c>
      <c r="T222" s="277">
        <f>IF(T$10=0,0,T$10/CHI!T$10*1000)</f>
        <v>10.252695193339532</v>
      </c>
      <c r="U222" s="277">
        <f>IF(U$10=0,0,U$10/CHI!U$10*1000)</f>
        <v>10.086419769742893</v>
      </c>
      <c r="V222" s="277">
        <f>IF(V$10=0,0,V$10/CHI!V$10*1000)</f>
        <v>9.8532541957621422</v>
      </c>
      <c r="W222" s="277">
        <f>IF(W$10=0,0,W$10/CHI!W$10*1000)</f>
        <v>9.8102641700178399</v>
      </c>
      <c r="DA222" s="78"/>
    </row>
    <row r="223" spans="1:105" ht="12" customHeight="1" x14ac:dyDescent="0.25">
      <c r="A223" s="134" t="s">
        <v>999</v>
      </c>
      <c r="B223" s="323">
        <f>IF(B$16=0,0,B$16/CHI!B$10*1000)</f>
        <v>1236.842703109048</v>
      </c>
      <c r="C223" s="323">
        <f>IF(C$16=0,0,C$16/CHI!C$10*1000)</f>
        <v>1240.1934253692079</v>
      </c>
      <c r="D223" s="323">
        <f>IF(D$16=0,0,D$16/CHI!D$10*1000)</f>
        <v>1205.5307888828247</v>
      </c>
      <c r="E223" s="323">
        <f>IF(E$16=0,0,E$16/CHI!E$10*1000)</f>
        <v>1137.9419033078186</v>
      </c>
      <c r="F223" s="323">
        <f>IF(F$16=0,0,F$16/CHI!F$10*1000)</f>
        <v>1154.7968323726695</v>
      </c>
      <c r="G223" s="323">
        <f>IF(G$16=0,0,G$16/CHI!G$10*1000)</f>
        <v>1136.2758324759814</v>
      </c>
      <c r="H223" s="323">
        <f>IF(H$16=0,0,H$16/CHI!H$10*1000)</f>
        <v>1122.5599838846558</v>
      </c>
      <c r="I223" s="323">
        <f>IF(I$16=0,0,I$16/CHI!I$10*1000)</f>
        <v>1077.4687253018569</v>
      </c>
      <c r="J223" s="323">
        <f>IF(J$16=0,0,J$16/CHI!J$10*1000)</f>
        <v>1016.0027241920702</v>
      </c>
      <c r="K223" s="323">
        <f>IF(K$16=0,0,K$16/CHI!K$10*1000)</f>
        <v>1049.6418107123479</v>
      </c>
      <c r="L223" s="323">
        <f>IF(L$16=0,0,L$16/CHI!L$10*1000)</f>
        <v>1013.382170478343</v>
      </c>
      <c r="M223" s="323">
        <f>IF(M$16=0,0,M$16/CHI!M$10*1000)</f>
        <v>955.56041240767206</v>
      </c>
      <c r="N223" s="323">
        <f>IF(N$16=0,0,N$16/CHI!N$10*1000)</f>
        <v>931.13346766380073</v>
      </c>
      <c r="O223" s="323">
        <f>IF(O$16=0,0,O$16/CHI!O$10*1000)</f>
        <v>890.28849493986013</v>
      </c>
      <c r="P223" s="323">
        <f>IF(P$16=0,0,P$16/CHI!P$10*1000)</f>
        <v>942.98928449611049</v>
      </c>
      <c r="Q223" s="323">
        <f>IF(Q$16=0,0,Q$16/CHI!Q$10*1000)</f>
        <v>869.38752587056229</v>
      </c>
      <c r="R223" s="323">
        <f>IF(R$16=0,0,R$16/CHI!R$10*1000)</f>
        <v>908.21577288481649</v>
      </c>
      <c r="S223" s="323">
        <f>IF(S$16=0,0,S$16/CHI!S$10*1000)</f>
        <v>903.10815398174452</v>
      </c>
      <c r="T223" s="323">
        <f>IF(T$16=0,0,T$16/CHI!T$10*1000)</f>
        <v>909.29033462779262</v>
      </c>
      <c r="U223" s="323">
        <f>IF(U$16=0,0,U$16/CHI!U$10*1000)</f>
        <v>888.33622876780589</v>
      </c>
      <c r="V223" s="323">
        <f>IF(V$16=0,0,V$16/CHI!V$10*1000)</f>
        <v>881.54800680968845</v>
      </c>
      <c r="W223" s="323">
        <f>IF(W$16=0,0,W$16/CHI!W$10*1000)</f>
        <v>854.60945027755906</v>
      </c>
      <c r="DA223" s="140"/>
    </row>
    <row r="224" spans="1:105" ht="12" customHeight="1" x14ac:dyDescent="0.25">
      <c r="A224" s="203" t="s">
        <v>1000</v>
      </c>
      <c r="B224" s="278">
        <f>IF(B$25=0,0,B$25/CHI!B$10*1000)</f>
        <v>211.75292306033828</v>
      </c>
      <c r="C224" s="278">
        <f>IF(C$25=0,0,C$25/CHI!C$10*1000)</f>
        <v>209.90656241519235</v>
      </c>
      <c r="D224" s="278">
        <f>IF(D$25=0,0,D$25/CHI!D$10*1000)</f>
        <v>218.02016562249835</v>
      </c>
      <c r="E224" s="278">
        <f>IF(E$25=0,0,E$25/CHI!E$10*1000)</f>
        <v>226.50180745907446</v>
      </c>
      <c r="F224" s="278">
        <f>IF(F$25=0,0,F$25/CHI!F$10*1000)</f>
        <v>214.79800136525705</v>
      </c>
      <c r="G224" s="278">
        <f>IF(G$25=0,0,G$25/CHI!G$10*1000)</f>
        <v>210.66264362983497</v>
      </c>
      <c r="H224" s="278">
        <f>IF(H$25=0,0,H$25/CHI!H$10*1000)</f>
        <v>205.67648704723089</v>
      </c>
      <c r="I224" s="278">
        <f>IF(I$25=0,0,I$25/CHI!I$10*1000)</f>
        <v>207.27056854948526</v>
      </c>
      <c r="J224" s="278">
        <f>IF(J$25=0,0,J$25/CHI!J$10*1000)</f>
        <v>200.87994428862328</v>
      </c>
      <c r="K224" s="278">
        <f>IF(K$25=0,0,K$25/CHI!K$10*1000)</f>
        <v>217.46516499819344</v>
      </c>
      <c r="L224" s="278">
        <f>IF(L$25=0,0,L$25/CHI!L$10*1000)</f>
        <v>209.51822009360833</v>
      </c>
      <c r="M224" s="278">
        <f>IF(M$25=0,0,M$25/CHI!M$10*1000)</f>
        <v>219.54850971036123</v>
      </c>
      <c r="N224" s="278">
        <f>IF(N$25=0,0,N$25/CHI!N$10*1000)</f>
        <v>220.61832958202336</v>
      </c>
      <c r="O224" s="278">
        <f>IF(O$25=0,0,O$25/CHI!O$10*1000)</f>
        <v>218.9390665715286</v>
      </c>
      <c r="P224" s="278">
        <f>IF(P$25=0,0,P$25/CHI!P$10*1000)</f>
        <v>210.77029815532615</v>
      </c>
      <c r="Q224" s="278">
        <f>IF(Q$25=0,0,Q$25/CHI!Q$10*1000)</f>
        <v>203.35998427766756</v>
      </c>
      <c r="R224" s="278">
        <f>IF(R$25=0,0,R$25/CHI!R$10*1000)</f>
        <v>214.95251439359444</v>
      </c>
      <c r="S224" s="278">
        <f>IF(S$25=0,0,S$25/CHI!S$10*1000)</f>
        <v>199.1282248678213</v>
      </c>
      <c r="T224" s="278">
        <f>IF(T$25=0,0,T$25/CHI!T$10*1000)</f>
        <v>200.72872461150061</v>
      </c>
      <c r="U224" s="278">
        <f>IF(U$25=0,0,U$25/CHI!U$10*1000)</f>
        <v>196.51237730275818</v>
      </c>
      <c r="V224" s="278">
        <f>IF(V$25=0,0,V$25/CHI!V$10*1000)</f>
        <v>191.07056117097375</v>
      </c>
      <c r="W224" s="278">
        <f>IF(W$25=0,0,W$25/CHI!W$10*1000)</f>
        <v>189.1391206415841</v>
      </c>
      <c r="DA224" s="79"/>
    </row>
    <row r="225" spans="1:105" ht="12" customHeight="1" x14ac:dyDescent="0.25">
      <c r="A225" s="203" t="s">
        <v>1012</v>
      </c>
      <c r="B225" s="278">
        <f>IF(B$36=0,0,B$36/CHI!B$10*1000)</f>
        <v>98.794333314316845</v>
      </c>
      <c r="C225" s="278">
        <f>IF(C$36=0,0,C$36/CHI!C$10*1000)</f>
        <v>96.957098205708746</v>
      </c>
      <c r="D225" s="278">
        <f>IF(D$36=0,0,D$36/CHI!D$10*1000)</f>
        <v>98.212733576813434</v>
      </c>
      <c r="E225" s="278">
        <f>IF(E$36=0,0,E$36/CHI!E$10*1000)</f>
        <v>99.148612063030839</v>
      </c>
      <c r="F225" s="278">
        <f>IF(F$36=0,0,F$36/CHI!F$10*1000)</f>
        <v>94.081580570785576</v>
      </c>
      <c r="G225" s="278">
        <f>IF(G$36=0,0,G$36/CHI!G$10*1000)</f>
        <v>93.810501206077163</v>
      </c>
      <c r="H225" s="278">
        <f>IF(H$36=0,0,H$36/CHI!H$10*1000)</f>
        <v>90.137896572945465</v>
      </c>
      <c r="I225" s="278">
        <f>IF(I$36=0,0,I$36/CHI!I$10*1000)</f>
        <v>89.221553717212359</v>
      </c>
      <c r="J225" s="278">
        <f>IF(J$36=0,0,J$36/CHI!J$10*1000)</f>
        <v>89.426286238644678</v>
      </c>
      <c r="K225" s="278">
        <f>IF(K$36=0,0,K$36/CHI!K$10*1000)</f>
        <v>92.568452690389108</v>
      </c>
      <c r="L225" s="278">
        <f>IF(L$36=0,0,L$36/CHI!L$10*1000)</f>
        <v>89.545798890384148</v>
      </c>
      <c r="M225" s="278">
        <f>IF(M$36=0,0,M$36/CHI!M$10*1000)</f>
        <v>96.176599402093046</v>
      </c>
      <c r="N225" s="278">
        <f>IF(N$36=0,0,N$36/CHI!N$10*1000)</f>
        <v>95.161670221385933</v>
      </c>
      <c r="O225" s="278">
        <f>IF(O$36=0,0,O$36/CHI!O$10*1000)</f>
        <v>96.557929843457828</v>
      </c>
      <c r="P225" s="278">
        <f>IF(P$36=0,0,P$36/CHI!P$10*1000)</f>
        <v>91.681456009896351</v>
      </c>
      <c r="Q225" s="278">
        <f>IF(Q$36=0,0,Q$36/CHI!Q$10*1000)</f>
        <v>90.107391779015316</v>
      </c>
      <c r="R225" s="278">
        <f>IF(R$36=0,0,R$36/CHI!R$10*1000)</f>
        <v>93.457044394805408</v>
      </c>
      <c r="S225" s="278">
        <f>IF(S$36=0,0,S$36/CHI!S$10*1000)</f>
        <v>89.291170931057252</v>
      </c>
      <c r="T225" s="278">
        <f>IF(T$36=0,0,T$36/CHI!T$10*1000)</f>
        <v>88.631786587824053</v>
      </c>
      <c r="U225" s="278">
        <f>IF(U$36=0,0,U$36/CHI!U$10*1000)</f>
        <v>86.901786715144851</v>
      </c>
      <c r="V225" s="278">
        <f>IF(V$36=0,0,V$36/CHI!V$10*1000)</f>
        <v>84.747513687671969</v>
      </c>
      <c r="W225" s="278">
        <f>IF(W$36=0,0,W$36/CHI!W$10*1000)</f>
        <v>84.624223863909336</v>
      </c>
      <c r="DA225" s="79"/>
    </row>
    <row r="226" spans="1:105" ht="12" customHeight="1" x14ac:dyDescent="0.25">
      <c r="A226" s="203" t="s">
        <v>1023</v>
      </c>
      <c r="B226" s="278">
        <f>IF(B$44=0,0,B$44/CHI!B$10*1000)</f>
        <v>15.976764082705635</v>
      </c>
      <c r="C226" s="278">
        <f>IF(C$44=0,0,C$44/CHI!C$10*1000)</f>
        <v>15.802661359376152</v>
      </c>
      <c r="D226" s="278">
        <f>IF(D$44=0,0,D$44/CHI!D$10*1000)</f>
        <v>16.12365096776195</v>
      </c>
      <c r="E226" s="278">
        <f>IF(E$44=0,0,E$44/CHI!E$10*1000)</f>
        <v>16.376593060979364</v>
      </c>
      <c r="F226" s="278">
        <f>IF(F$44=0,0,F$44/CHI!F$10*1000)</f>
        <v>15.643684307121523</v>
      </c>
      <c r="G226" s="278">
        <f>IF(G$44=0,0,G$44/CHI!G$10*1000)</f>
        <v>15.606845288489685</v>
      </c>
      <c r="H226" s="278">
        <f>IF(H$44=0,0,H$44/CHI!H$10*1000)</f>
        <v>15.185242187033937</v>
      </c>
      <c r="I226" s="278">
        <f>IF(I$44=0,0,I$44/CHI!I$10*1000)</f>
        <v>15.028651581320187</v>
      </c>
      <c r="J226" s="278">
        <f>IF(J$44=0,0,J$44/CHI!J$10*1000)</f>
        <v>14.932516634440994</v>
      </c>
      <c r="K226" s="278">
        <f>IF(K$44=0,0,K$44/CHI!K$10*1000)</f>
        <v>15.515276199020869</v>
      </c>
      <c r="L226" s="278">
        <f>IF(L$44=0,0,L$44/CHI!L$10*1000)</f>
        <v>15.237962832118903</v>
      </c>
      <c r="M226" s="278">
        <f>IF(M$44=0,0,M$44/CHI!M$10*1000)</f>
        <v>15.968825837327255</v>
      </c>
      <c r="N226" s="278">
        <f>IF(N$44=0,0,N$44/CHI!N$10*1000)</f>
        <v>15.864961657575137</v>
      </c>
      <c r="O226" s="278">
        <f>IF(O$44=0,0,O$44/CHI!O$10*1000)</f>
        <v>15.958798090178684</v>
      </c>
      <c r="P226" s="278">
        <f>IF(P$44=0,0,P$44/CHI!P$10*1000)</f>
        <v>15.221721890484812</v>
      </c>
      <c r="Q226" s="278">
        <f>IF(Q$44=0,0,Q$44/CHI!Q$10*1000)</f>
        <v>14.851354008093317</v>
      </c>
      <c r="R226" s="278">
        <f>IF(R$44=0,0,R$44/CHI!R$10*1000)</f>
        <v>15.562890635764679</v>
      </c>
      <c r="S226" s="278">
        <f>IF(S$44=0,0,S$44/CHI!S$10*1000)</f>
        <v>14.700340466245619</v>
      </c>
      <c r="T226" s="278">
        <f>IF(T$44=0,0,T$44/CHI!T$10*1000)</f>
        <v>14.681258244480622</v>
      </c>
      <c r="U226" s="278">
        <f>IF(U$44=0,0,U$44/CHI!U$10*1000)</f>
        <v>14.404523286730186</v>
      </c>
      <c r="V226" s="278">
        <f>IF(V$44=0,0,V$44/CHI!V$10*1000)</f>
        <v>14.017875076977868</v>
      </c>
      <c r="W226" s="278">
        <f>IF(W$44=0,0,W$44/CHI!W$10*1000)</f>
        <v>13.931999204808976</v>
      </c>
      <c r="DA226" s="79"/>
    </row>
    <row r="227" spans="1:105" ht="12" customHeight="1" x14ac:dyDescent="0.25">
      <c r="A227" s="41" t="s">
        <v>1040</v>
      </c>
      <c r="B227" s="279">
        <f>IF(B$58=0,0,B$58/CHI!B$10*1000)</f>
        <v>43.555111852165609</v>
      </c>
      <c r="C227" s="279">
        <f>IF(C$58=0,0,C$58/CHI!C$10*1000)</f>
        <v>43.771180906450375</v>
      </c>
      <c r="D227" s="279">
        <f>IF(D$58=0,0,D$58/CHI!D$10*1000)</f>
        <v>43.201311967467142</v>
      </c>
      <c r="E227" s="279">
        <f>IF(E$58=0,0,E$58/CHI!E$10*1000)</f>
        <v>41.626667387253903</v>
      </c>
      <c r="F227" s="279">
        <f>IF(F$58=0,0,F$58/CHI!F$10*1000)</f>
        <v>41.389932599422231</v>
      </c>
      <c r="G227" s="279">
        <f>IF(G$58=0,0,G$58/CHI!G$10*1000)</f>
        <v>39.822144367456886</v>
      </c>
      <c r="H227" s="279">
        <f>IF(H$58=0,0,H$58/CHI!H$10*1000)</f>
        <v>39.325978219975994</v>
      </c>
      <c r="I227" s="279">
        <f>IF(I$58=0,0,I$58/CHI!I$10*1000)</f>
        <v>37.982088034166843</v>
      </c>
      <c r="J227" s="279">
        <f>IF(J$58=0,0,J$58/CHI!J$10*1000)</f>
        <v>35.913386985052192</v>
      </c>
      <c r="K227" s="279">
        <f>IF(K$58=0,0,K$58/CHI!K$10*1000)</f>
        <v>37.065240640926199</v>
      </c>
      <c r="L227" s="279">
        <f>IF(L$58=0,0,L$58/CHI!L$10*1000)</f>
        <v>36.630770775169488</v>
      </c>
      <c r="M227" s="279">
        <f>IF(M$58=0,0,M$58/CHI!M$10*1000)</f>
        <v>34.987913152929579</v>
      </c>
      <c r="N227" s="279">
        <f>IF(N$58=0,0,N$58/CHI!N$10*1000)</f>
        <v>33.95397929316465</v>
      </c>
      <c r="O227" s="279">
        <f>IF(O$58=0,0,O$58/CHI!O$10*1000)</f>
        <v>32.660918106577085</v>
      </c>
      <c r="P227" s="279">
        <f>IF(P$58=0,0,P$58/CHI!P$10*1000)</f>
        <v>33.074476382912636</v>
      </c>
      <c r="Q227" s="279">
        <f>IF(Q$58=0,0,Q$58/CHI!Q$10*1000)</f>
        <v>32.045394278013212</v>
      </c>
      <c r="R227" s="279">
        <f>IF(R$58=0,0,R$58/CHI!R$10*1000)</f>
        <v>33.256252186003643</v>
      </c>
      <c r="S227" s="279">
        <f>IF(S$58=0,0,S$58/CHI!S$10*1000)</f>
        <v>31.442017956400218</v>
      </c>
      <c r="T227" s="279">
        <f>IF(T$58=0,0,T$58/CHI!T$10*1000)</f>
        <v>32.422776328850787</v>
      </c>
      <c r="U227" s="279">
        <f>IF(U$58=0,0,U$58/CHI!U$10*1000)</f>
        <v>31.84721728718106</v>
      </c>
      <c r="V227" s="279">
        <f>IF(V$58=0,0,V$58/CHI!V$10*1000)</f>
        <v>31.090128969526841</v>
      </c>
      <c r="W227" s="279">
        <f>IF(W$58=0,0,W$58/CHI!W$10*1000)</f>
        <v>30.937987729694775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47</v>
      </c>
      <c r="B229" s="322">
        <f t="shared" ref="B229:W229" si="57">SUM(B230:B238)</f>
        <v>446.12244412994664</v>
      </c>
      <c r="C229" s="322">
        <f t="shared" si="57"/>
        <v>481.34751189579697</v>
      </c>
      <c r="D229" s="322">
        <f t="shared" si="57"/>
        <v>496.63860598729514</v>
      </c>
      <c r="E229" s="322">
        <f t="shared" si="57"/>
        <v>524.84208244542299</v>
      </c>
      <c r="F229" s="322">
        <f t="shared" si="57"/>
        <v>503.92273248923146</v>
      </c>
      <c r="G229" s="322">
        <f t="shared" si="57"/>
        <v>496.91076609796556</v>
      </c>
      <c r="H229" s="322">
        <f t="shared" si="57"/>
        <v>502.02665792330743</v>
      </c>
      <c r="I229" s="322">
        <f t="shared" si="57"/>
        <v>501.62888219403061</v>
      </c>
      <c r="J229" s="322">
        <f t="shared" si="57"/>
        <v>511.47353977839225</v>
      </c>
      <c r="K229" s="322">
        <f t="shared" si="57"/>
        <v>497.03068529519931</v>
      </c>
      <c r="L229" s="322">
        <f t="shared" si="57"/>
        <v>502.61185059639695</v>
      </c>
      <c r="M229" s="322">
        <f t="shared" si="57"/>
        <v>540.92696239281827</v>
      </c>
      <c r="N229" s="322">
        <f t="shared" si="57"/>
        <v>534.97835579885054</v>
      </c>
      <c r="O229" s="322">
        <f t="shared" si="57"/>
        <v>523.9210775885241</v>
      </c>
      <c r="P229" s="322">
        <f t="shared" si="57"/>
        <v>443.41839048051224</v>
      </c>
      <c r="Q229" s="322">
        <f t="shared" si="57"/>
        <v>434.09639905238777</v>
      </c>
      <c r="R229" s="322">
        <f t="shared" si="57"/>
        <v>442.36354341141828</v>
      </c>
      <c r="S229" s="322">
        <f t="shared" si="57"/>
        <v>458.90790151964814</v>
      </c>
      <c r="T229" s="322">
        <f t="shared" si="57"/>
        <v>462.98219567552763</v>
      </c>
      <c r="U229" s="322">
        <f t="shared" si="57"/>
        <v>455.78731051587062</v>
      </c>
      <c r="V229" s="322">
        <f t="shared" si="57"/>
        <v>404.8052176038168</v>
      </c>
      <c r="W229" s="322">
        <f t="shared" si="57"/>
        <v>413.78021886303065</v>
      </c>
      <c r="DA229" s="95"/>
    </row>
    <row r="230" spans="1:105" ht="12" customHeight="1" x14ac:dyDescent="0.25">
      <c r="A230" s="55" t="s">
        <v>92</v>
      </c>
      <c r="B230" s="275">
        <f>IF(B$62=0,0,B$62/CHI!B$11*1000)</f>
        <v>3.5749767965411183</v>
      </c>
      <c r="C230" s="275">
        <f>IF(C$62=0,0,C$62/CHI!C$11*1000)</f>
        <v>3.7770939102634657</v>
      </c>
      <c r="D230" s="275">
        <f>IF(D$62=0,0,D$62/CHI!D$11*1000)</f>
        <v>3.9142701786255509</v>
      </c>
      <c r="E230" s="275">
        <f>IF(E$62=0,0,E$62/CHI!E$11*1000)</f>
        <v>3.8907737988258804</v>
      </c>
      <c r="F230" s="275">
        <f>IF(F$62=0,0,F$62/CHI!F$11*1000)</f>
        <v>3.9222323372278867</v>
      </c>
      <c r="G230" s="275">
        <f>IF(G$62=0,0,G$62/CHI!G$11*1000)</f>
        <v>3.9097524057515414</v>
      </c>
      <c r="H230" s="275">
        <f>IF(H$62=0,0,H$62/CHI!H$11*1000)</f>
        <v>3.9893916488322043</v>
      </c>
      <c r="I230" s="275">
        <f>IF(I$62=0,0,I$62/CHI!I$11*1000)</f>
        <v>3.7783799473914326</v>
      </c>
      <c r="J230" s="275">
        <f>IF(J$62=0,0,J$62/CHI!J$11*1000)</f>
        <v>3.9643936532913298</v>
      </c>
      <c r="K230" s="275">
        <f>IF(K$62=0,0,K$62/CHI!K$11*1000)</f>
        <v>3.9236728164735228</v>
      </c>
      <c r="L230" s="275">
        <f>IF(L$62=0,0,L$62/CHI!L$11*1000)</f>
        <v>3.9586736679228891</v>
      </c>
      <c r="M230" s="275">
        <f>IF(M$62=0,0,M$62/CHI!M$11*1000)</f>
        <v>3.7263155052480932</v>
      </c>
      <c r="N230" s="275">
        <f>IF(N$62=0,0,N$62/CHI!N$11*1000)</f>
        <v>3.6759328783831715</v>
      </c>
      <c r="O230" s="275">
        <f>IF(O$62=0,0,O$62/CHI!O$11*1000)</f>
        <v>3.6326074435309232</v>
      </c>
      <c r="P230" s="275">
        <f>IF(P$62=0,0,P$62/CHI!P$11*1000)</f>
        <v>3.1436077655454993</v>
      </c>
      <c r="Q230" s="275">
        <f>IF(Q$62=0,0,Q$62/CHI!Q$11*1000)</f>
        <v>3.2005768638346965</v>
      </c>
      <c r="R230" s="275">
        <f>IF(R$62=0,0,R$62/CHI!R$11*1000)</f>
        <v>3.2046587511789846</v>
      </c>
      <c r="S230" s="275">
        <f>IF(S$62=0,0,S$62/CHI!S$11*1000)</f>
        <v>3.3277534005981364</v>
      </c>
      <c r="T230" s="275">
        <f>IF(T$62=0,0,T$62/CHI!T$11*1000)</f>
        <v>3.3494116256489588</v>
      </c>
      <c r="U230" s="275">
        <f>IF(U$62=0,0,U$62/CHI!U$11*1000)</f>
        <v>3.2731086076465243</v>
      </c>
      <c r="V230" s="275">
        <f>IF(V$62=0,0,V$62/CHI!V$11*1000)</f>
        <v>2.8748101009153246</v>
      </c>
      <c r="W230" s="275">
        <f>IF(W$62=0,0,W$62/CHI!W$11*1000)</f>
        <v>2.9217316348760725</v>
      </c>
      <c r="DA230" s="76"/>
    </row>
    <row r="231" spans="1:105" ht="12" customHeight="1" x14ac:dyDescent="0.25">
      <c r="A231" s="202" t="s">
        <v>93</v>
      </c>
      <c r="B231" s="276">
        <f>IF(B$63=0,0,B$63/CHI!B$11*1000)</f>
        <v>28.371268784607015</v>
      </c>
      <c r="C231" s="276">
        <f>IF(C$63=0,0,C$63/CHI!C$11*1000)</f>
        <v>29.975284498760406</v>
      </c>
      <c r="D231" s="276">
        <f>IF(D$63=0,0,D$63/CHI!D$11*1000)</f>
        <v>31.063925069612655</v>
      </c>
      <c r="E231" s="276">
        <f>IF(E$63=0,0,E$63/CHI!E$11*1000)</f>
        <v>30.877456137169073</v>
      </c>
      <c r="F231" s="276">
        <f>IF(F$63=0,0,F$63/CHI!F$11*1000)</f>
        <v>31.127113323598287</v>
      </c>
      <c r="G231" s="276">
        <f>IF(G$63=0,0,G$63/CHI!G$11*1000)</f>
        <v>31.028071704455055</v>
      </c>
      <c r="H231" s="276">
        <f>IF(H$63=0,0,H$63/CHI!H$11*1000)</f>
        <v>31.660094371967254</v>
      </c>
      <c r="I231" s="276">
        <f>IF(I$63=0,0,I$63/CHI!I$11*1000)</f>
        <v>29.985490580394217</v>
      </c>
      <c r="J231" s="276">
        <f>IF(J$63=0,0,J$63/CHI!J$11*1000)</f>
        <v>31.461708510763152</v>
      </c>
      <c r="K231" s="276">
        <f>IF(K$63=0,0,K$63/CHI!K$11*1000)</f>
        <v>31.138545068804614</v>
      </c>
      <c r="L231" s="276">
        <f>IF(L$63=0,0,L$63/CHI!L$11*1000)</f>
        <v>31.416314302193992</v>
      </c>
      <c r="M231" s="276">
        <f>IF(M$63=0,0,M$63/CHI!M$11*1000)</f>
        <v>29.572303484019642</v>
      </c>
      <c r="N231" s="276">
        <f>IF(N$63=0,0,N$63/CHI!N$11*1000)</f>
        <v>29.172463392681927</v>
      </c>
      <c r="O231" s="276">
        <f>IF(O$63=0,0,O$63/CHI!O$11*1000)</f>
        <v>28.828629676448465</v>
      </c>
      <c r="P231" s="276">
        <f>IF(P$63=0,0,P$63/CHI!P$11*1000)</f>
        <v>24.947893635550599</v>
      </c>
      <c r="Q231" s="276">
        <f>IF(Q$63=0,0,Q$63/CHI!Q$11*1000)</f>
        <v>25.400004430099891</v>
      </c>
      <c r="R231" s="276">
        <f>IF(R$63=0,0,R$63/CHI!R$11*1000)</f>
        <v>25.432398576855007</v>
      </c>
      <c r="S231" s="276">
        <f>IF(S$63=0,0,S$63/CHI!S$11*1000)</f>
        <v>26.409286423510871</v>
      </c>
      <c r="T231" s="276">
        <f>IF(T$63=0,0,T$63/CHI!T$11*1000)</f>
        <v>26.581167629819369</v>
      </c>
      <c r="U231" s="276">
        <f>IF(U$63=0,0,U$63/CHI!U$11*1000)</f>
        <v>25.975621480563721</v>
      </c>
      <c r="V231" s="276">
        <f>IF(V$63=0,0,V$63/CHI!V$11*1000)</f>
        <v>22.814696351787564</v>
      </c>
      <c r="W231" s="276">
        <f>IF(W$63=0,0,W$63/CHI!W$11*1000)</f>
        <v>23.187068964967732</v>
      </c>
      <c r="DA231" s="77"/>
    </row>
    <row r="232" spans="1:105" ht="12" customHeight="1" x14ac:dyDescent="0.25">
      <c r="A232" s="202" t="s">
        <v>94</v>
      </c>
      <c r="B232" s="276">
        <f>IF(B$64=0,0,B$64/CHI!B$11*1000)</f>
        <v>31.758289119489891</v>
      </c>
      <c r="C232" s="276">
        <f>IF(C$64=0,0,C$64/CHI!C$11*1000)</f>
        <v>33.553795523839597</v>
      </c>
      <c r="D232" s="276">
        <f>IF(D$64=0,0,D$64/CHI!D$11*1000)</f>
        <v>34.772400241831278</v>
      </c>
      <c r="E232" s="276">
        <f>IF(E$64=0,0,E$64/CHI!E$11*1000)</f>
        <v>34.563670265272798</v>
      </c>
      <c r="F232" s="276">
        <f>IF(F$64=0,0,F$64/CHI!F$11*1000)</f>
        <v>34.84313203935033</v>
      </c>
      <c r="G232" s="276">
        <f>IF(G$64=0,0,G$64/CHI!G$11*1000)</f>
        <v>34.732266628307471</v>
      </c>
      <c r="H232" s="276">
        <f>IF(H$64=0,0,H$64/CHI!H$11*1000)</f>
        <v>35.439741459881247</v>
      </c>
      <c r="I232" s="276">
        <f>IF(I$64=0,0,I$64/CHI!I$11*1000)</f>
        <v>33.565220028459571</v>
      </c>
      <c r="J232" s="276">
        <f>IF(J$64=0,0,J$64/CHI!J$11*1000)</f>
        <v>35.217671887132433</v>
      </c>
      <c r="K232" s="276">
        <f>IF(K$64=0,0,K$64/CHI!K$11*1000)</f>
        <v>34.855928529777302</v>
      </c>
      <c r="L232" s="276">
        <f>IF(L$64=0,0,L$64/CHI!L$11*1000)</f>
        <v>35.166858424716118</v>
      </c>
      <c r="M232" s="276">
        <f>IF(M$64=0,0,M$64/CHI!M$11*1000)</f>
        <v>33.102705807938491</v>
      </c>
      <c r="N232" s="276">
        <f>IF(N$64=0,0,N$64/CHI!N$11*1000)</f>
        <v>32.655131985326932</v>
      </c>
      <c r="O232" s="276">
        <f>IF(O$64=0,0,O$64/CHI!O$11*1000)</f>
        <v>32.270250693902433</v>
      </c>
      <c r="P232" s="276">
        <f>IF(P$64=0,0,P$64/CHI!P$11*1000)</f>
        <v>27.926224414396515</v>
      </c>
      <c r="Q232" s="276">
        <f>IF(Q$64=0,0,Q$64/CHI!Q$11*1000)</f>
        <v>28.432309124119779</v>
      </c>
      <c r="R232" s="276">
        <f>IF(R$64=0,0,R$64/CHI!R$11*1000)</f>
        <v>28.468570550643872</v>
      </c>
      <c r="S232" s="276">
        <f>IF(S$64=0,0,S$64/CHI!S$11*1000)</f>
        <v>29.562081274712906</v>
      </c>
      <c r="T232" s="276">
        <f>IF(T$64=0,0,T$64/CHI!T$11*1000)</f>
        <v>29.754482012430834</v>
      </c>
      <c r="U232" s="276">
        <f>IF(U$64=0,0,U$64/CHI!U$11*1000)</f>
        <v>29.076644520239135</v>
      </c>
      <c r="V232" s="276">
        <f>IF(V$64=0,0,V$64/CHI!V$11*1000)</f>
        <v>25.538361657852708</v>
      </c>
      <c r="W232" s="276">
        <f>IF(W$64=0,0,W$64/CHI!W$11*1000)</f>
        <v>25.955188878353045</v>
      </c>
      <c r="DA232" s="77"/>
    </row>
    <row r="233" spans="1:105" ht="12" customHeight="1" x14ac:dyDescent="0.25">
      <c r="A233" s="202" t="s">
        <v>95</v>
      </c>
      <c r="B233" s="276">
        <f>IF(B$65=0,0,B$65/CHI!B$11*1000)</f>
        <v>51.128148602875626</v>
      </c>
      <c r="C233" s="276">
        <f>IF(C$65=0,0,C$65/CHI!C$11*1000)</f>
        <v>54.018761441420132</v>
      </c>
      <c r="D233" s="276">
        <f>IF(D$65=0,0,D$65/CHI!D$11*1000)</f>
        <v>55.980611554794429</v>
      </c>
      <c r="E233" s="276">
        <f>IF(E$65=0,0,E$65/CHI!E$11*1000)</f>
        <v>55.64457401765867</v>
      </c>
      <c r="F233" s="276">
        <f>IF(F$65=0,0,F$65/CHI!F$11*1000)</f>
        <v>56.094483742332471</v>
      </c>
      <c r="G233" s="276">
        <f>IF(G$65=0,0,G$65/CHI!G$11*1000)</f>
        <v>55.915999845124055</v>
      </c>
      <c r="H233" s="276">
        <f>IF(H$65=0,0,H$65/CHI!H$11*1000)</f>
        <v>57.05497424596161</v>
      </c>
      <c r="I233" s="276">
        <f>IF(I$65=0,0,I$65/CHI!I$11*1000)</f>
        <v>54.037153923701688</v>
      </c>
      <c r="J233" s="276">
        <f>IF(J$65=0,0,J$65/CHI!J$11*1000)</f>
        <v>56.697461091743556</v>
      </c>
      <c r="K233" s="276">
        <f>IF(K$65=0,0,K$65/CHI!K$11*1000)</f>
        <v>56.115085005255779</v>
      </c>
      <c r="L233" s="276">
        <f>IF(L$65=0,0,L$65/CHI!L$11*1000)</f>
        <v>56.615655732277467</v>
      </c>
      <c r="M233" s="276">
        <f>IF(M$65=0,0,M$65/CHI!M$11*1000)</f>
        <v>53.292545304869257</v>
      </c>
      <c r="N233" s="276">
        <f>IF(N$65=0,0,N$65/CHI!N$11*1000)</f>
        <v>52.57198945794876</v>
      </c>
      <c r="O233" s="276">
        <f>IF(O$65=0,0,O$65/CHI!O$11*1000)</f>
        <v>51.952363262457581</v>
      </c>
      <c r="P233" s="276">
        <f>IF(P$65=0,0,P$65/CHI!P$11*1000)</f>
        <v>44.958849842458108</v>
      </c>
      <c r="Q233" s="276">
        <f>IF(Q$65=0,0,Q$65/CHI!Q$11*1000)</f>
        <v>45.77360324894736</v>
      </c>
      <c r="R233" s="276">
        <f>IF(R$65=0,0,R$65/CHI!R$11*1000)</f>
        <v>45.831981066370076</v>
      </c>
      <c r="S233" s="276">
        <f>IF(S$65=0,0,S$65/CHI!S$11*1000)</f>
        <v>47.592440472375316</v>
      </c>
      <c r="T233" s="276">
        <f>IF(T$65=0,0,T$65/CHI!T$11*1000)</f>
        <v>47.902189321638986</v>
      </c>
      <c r="U233" s="276">
        <f>IF(U$65=0,0,U$65/CHI!U$11*1000)</f>
        <v>46.810928520435787</v>
      </c>
      <c r="V233" s="276">
        <f>IF(V$65=0,0,V$65/CHI!V$11*1000)</f>
        <v>41.114593579140724</v>
      </c>
      <c r="W233" s="276">
        <f>IF(W$65=0,0,W$65/CHI!W$11*1000)</f>
        <v>41.785650007630316</v>
      </c>
      <c r="DA233" s="77"/>
    </row>
    <row r="234" spans="1:105" ht="12" customHeight="1" x14ac:dyDescent="0.25">
      <c r="A234" s="56" t="s">
        <v>96</v>
      </c>
      <c r="B234" s="277">
        <f>IF(B$66=0,0,B$66/CHI!B$11*1000)</f>
        <v>13.070581725396476</v>
      </c>
      <c r="C234" s="277">
        <f>IF(C$66=0,0,C$66/CHI!C$11*1000)</f>
        <v>14.269059605523875</v>
      </c>
      <c r="D234" s="277">
        <f>IF(D$66=0,0,D$66/CHI!D$11*1000)</f>
        <v>14.677814039769428</v>
      </c>
      <c r="E234" s="277">
        <f>IF(E$66=0,0,E$66/CHI!E$11*1000)</f>
        <v>15.422811321592784</v>
      </c>
      <c r="F234" s="277">
        <f>IF(F$66=0,0,F$66/CHI!F$11*1000)</f>
        <v>14.621431744700249</v>
      </c>
      <c r="G234" s="277">
        <f>IF(G$66=0,0,G$66/CHI!G$11*1000)</f>
        <v>14.504126007948821</v>
      </c>
      <c r="H234" s="277">
        <f>IF(H$66=0,0,H$66/CHI!H$11*1000)</f>
        <v>14.433996383457702</v>
      </c>
      <c r="I234" s="277">
        <f>IF(I$66=0,0,I$66/CHI!I$11*1000)</f>
        <v>14.27660943333929</v>
      </c>
      <c r="J234" s="277">
        <f>IF(J$66=0,0,J$66/CHI!J$11*1000)</f>
        <v>14.931565152671023</v>
      </c>
      <c r="K234" s="277">
        <f>IF(K$66=0,0,K$66/CHI!K$11*1000)</f>
        <v>14.078598911974336</v>
      </c>
      <c r="L234" s="277">
        <f>IF(L$66=0,0,L$66/CHI!L$11*1000)</f>
        <v>14.785068812776252</v>
      </c>
      <c r="M234" s="277">
        <f>IF(M$66=0,0,M$66/CHI!M$11*1000)</f>
        <v>16.27006527074515</v>
      </c>
      <c r="N234" s="277">
        <f>IF(N$66=0,0,N$66/CHI!N$11*1000)</f>
        <v>16.124639982910828</v>
      </c>
      <c r="O234" s="277">
        <f>IF(O$66=0,0,O$66/CHI!O$11*1000)</f>
        <v>15.500543922505969</v>
      </c>
      <c r="P234" s="277">
        <f>IF(P$66=0,0,P$66/CHI!P$11*1000)</f>
        <v>13.199199495401208</v>
      </c>
      <c r="Q234" s="277">
        <f>IF(Q$66=0,0,Q$66/CHI!Q$11*1000)</f>
        <v>12.683964572885188</v>
      </c>
      <c r="R234" s="277">
        <f>IF(R$66=0,0,R$66/CHI!R$11*1000)</f>
        <v>13.086625523770019</v>
      </c>
      <c r="S234" s="277">
        <f>IF(S$66=0,0,S$66/CHI!S$11*1000)</f>
        <v>13.590483484883364</v>
      </c>
      <c r="T234" s="277">
        <f>IF(T$66=0,0,T$66/CHI!T$11*1000)</f>
        <v>13.57406913169585</v>
      </c>
      <c r="U234" s="277">
        <f>IF(U$66=0,0,U$66/CHI!U$11*1000)</f>
        <v>13.285049691884382</v>
      </c>
      <c r="V234" s="277">
        <f>IF(V$66=0,0,V$66/CHI!V$11*1000)</f>
        <v>11.955857779977872</v>
      </c>
      <c r="W234" s="277">
        <f>IF(W$66=0,0,W$66/CHI!W$11*1000)</f>
        <v>12.240019413031389</v>
      </c>
      <c r="DA234" s="78"/>
    </row>
    <row r="235" spans="1:105" ht="12" customHeight="1" x14ac:dyDescent="0.25">
      <c r="A235" s="203" t="s">
        <v>1053</v>
      </c>
      <c r="B235" s="278">
        <f>IF(B$72=0,0,B$72/CHI!B$11*1000)</f>
        <v>195.92282938643712</v>
      </c>
      <c r="C235" s="278">
        <f>IF(C$72=0,0,C$72/CHI!C$11*1000)</f>
        <v>213.42330648373124</v>
      </c>
      <c r="D235" s="278">
        <f>IF(D$72=0,0,D$72/CHI!D$11*1000)</f>
        <v>220.77651937614669</v>
      </c>
      <c r="E235" s="278">
        <f>IF(E$72=0,0,E$72/CHI!E$11*1000)</f>
        <v>241.5217364294711</v>
      </c>
      <c r="F235" s="278">
        <f>IF(F$72=0,0,F$72/CHI!F$11*1000)</f>
        <v>228.89541330962339</v>
      </c>
      <c r="G235" s="278">
        <f>IF(G$72=0,0,G$72/CHI!G$11*1000)</f>
        <v>224.39232994600621</v>
      </c>
      <c r="H235" s="278">
        <f>IF(H$72=0,0,H$72/CHI!H$11*1000)</f>
        <v>227.69723478300406</v>
      </c>
      <c r="I235" s="278">
        <f>IF(I$72=0,0,I$72/CHI!I$11*1000)</f>
        <v>234.46055948944382</v>
      </c>
      <c r="J235" s="278">
        <f>IF(J$72=0,0,J$72/CHI!J$11*1000)</f>
        <v>233.60664366369403</v>
      </c>
      <c r="K235" s="278">
        <f>IF(K$72=0,0,K$72/CHI!K$11*1000)</f>
        <v>226.53101503834796</v>
      </c>
      <c r="L235" s="278">
        <f>IF(L$72=0,0,L$72/CHI!L$11*1000)</f>
        <v>226.80068144080994</v>
      </c>
      <c r="M235" s="278">
        <f>IF(M$72=0,0,M$72/CHI!M$11*1000)</f>
        <v>255.1308562517865</v>
      </c>
      <c r="N235" s="278">
        <f>IF(N$72=0,0,N$72/CHI!N$11*1000)</f>
        <v>253.49513089649838</v>
      </c>
      <c r="O235" s="278">
        <f>IF(O$72=0,0,O$72/CHI!O$11*1000)</f>
        <v>249.24176796729412</v>
      </c>
      <c r="P235" s="278">
        <f>IF(P$72=0,0,P$72/CHI!P$11*1000)</f>
        <v>208.86152553965437</v>
      </c>
      <c r="Q235" s="278">
        <f>IF(Q$72=0,0,Q$72/CHI!Q$11*1000)</f>
        <v>201.67011425864081</v>
      </c>
      <c r="R235" s="278">
        <f>IF(R$72=0,0,R$72/CHI!R$11*1000)</f>
        <v>206.69291301892113</v>
      </c>
      <c r="S235" s="278">
        <f>IF(S$72=0,0,S$72/CHI!S$11*1000)</f>
        <v>214.27882471152196</v>
      </c>
      <c r="T235" s="278">
        <f>IF(T$72=0,0,T$72/CHI!T$11*1000)</f>
        <v>216.87965726876004</v>
      </c>
      <c r="U235" s="278">
        <f>IF(U$72=0,0,U$72/CHI!U$11*1000)</f>
        <v>214.98116867903445</v>
      </c>
      <c r="V235" s="278">
        <f>IF(V$72=0,0,V$72/CHI!V$11*1000)</f>
        <v>191.12119694780546</v>
      </c>
      <c r="W235" s="278">
        <f>IF(W$72=0,0,W$72/CHI!W$11*1000)</f>
        <v>195.48335046415363</v>
      </c>
      <c r="DA235" s="79"/>
    </row>
    <row r="236" spans="1:105" ht="12" customHeight="1" x14ac:dyDescent="0.25">
      <c r="A236" s="203" t="s">
        <v>1012</v>
      </c>
      <c r="B236" s="278">
        <f>IF(B$85=0,0,B$85/CHI!B$11*1000)</f>
        <v>94.335430991838152</v>
      </c>
      <c r="C236" s="278">
        <f>IF(C$85=0,0,C$85/CHI!C$11*1000)</f>
        <v>102.22448131532393</v>
      </c>
      <c r="D236" s="278">
        <f>IF(D$85=0,0,D$85/CHI!D$11*1000)</f>
        <v>104.37919951492717</v>
      </c>
      <c r="E236" s="278">
        <f>IF(E$85=0,0,E$85/CHI!E$11*1000)</f>
        <v>110.64415777390869</v>
      </c>
      <c r="F236" s="278">
        <f>IF(F$85=0,0,F$85/CHI!F$11*1000)</f>
        <v>103.17496134667039</v>
      </c>
      <c r="G236" s="278">
        <f>IF(G$85=0,0,G$85/CHI!G$11*1000)</f>
        <v>101.43755655421577</v>
      </c>
      <c r="H236" s="278">
        <f>IF(H$85=0,0,H$85/CHI!H$11*1000)</f>
        <v>100.55407297386741</v>
      </c>
      <c r="I236" s="278">
        <f>IF(I$85=0,0,I$85/CHI!I$11*1000)</f>
        <v>100.91246265627731</v>
      </c>
      <c r="J236" s="278">
        <f>IF(J$85=0,0,J$85/CHI!J$11*1000)</f>
        <v>103.81814403290672</v>
      </c>
      <c r="K236" s="278">
        <f>IF(K$85=0,0,K$85/CHI!K$11*1000)</f>
        <v>99.845055638372031</v>
      </c>
      <c r="L236" s="278">
        <f>IF(L$85=0,0,L$85/CHI!L$11*1000)</f>
        <v>102.466600773617</v>
      </c>
      <c r="M236" s="278">
        <f>IF(M$85=0,0,M$85/CHI!M$11*1000)</f>
        <v>116.80683162550353</v>
      </c>
      <c r="N236" s="278">
        <f>IF(N$85=0,0,N$85/CHI!N$11*1000)</f>
        <v>114.57759844645523</v>
      </c>
      <c r="O236" s="278">
        <f>IF(O$85=0,0,O$85/CHI!O$11*1000)</f>
        <v>110.68265524781864</v>
      </c>
      <c r="P236" s="278">
        <f>IF(P$85=0,0,P$85/CHI!P$11*1000)</f>
        <v>93.375749440372019</v>
      </c>
      <c r="Q236" s="278">
        <f>IF(Q$85=0,0,Q$85/CHI!Q$11*1000)</f>
        <v>90.485872840273942</v>
      </c>
      <c r="R236" s="278">
        <f>IF(R$85=0,0,R$85/CHI!R$11*1000)</f>
        <v>92.691206210081916</v>
      </c>
      <c r="S236" s="278">
        <f>IF(S$85=0,0,S$85/CHI!S$11*1000)</f>
        <v>96.210680846318922</v>
      </c>
      <c r="T236" s="278">
        <f>IF(T$85=0,0,T$85/CHI!T$11*1000)</f>
        <v>96.910719947175323</v>
      </c>
      <c r="U236" s="278">
        <f>IF(U$85=0,0,U$85/CHI!U$11*1000)</f>
        <v>94.973899350144691</v>
      </c>
      <c r="V236" s="278">
        <f>IF(V$85=0,0,V$85/CHI!V$11*1000)</f>
        <v>84.96390565461428</v>
      </c>
      <c r="W236" s="278">
        <f>IF(W$85=0,0,W$85/CHI!W$11*1000)</f>
        <v>87.277307372846934</v>
      </c>
      <c r="DA236" s="79"/>
    </row>
    <row r="237" spans="1:105" ht="12" customHeight="1" x14ac:dyDescent="0.25">
      <c r="A237" s="203" t="s">
        <v>1023</v>
      </c>
      <c r="B237" s="278">
        <f>IF(B$93=0,0,B$93/CHI!B$11*1000)</f>
        <v>18.263537263728509</v>
      </c>
      <c r="C237" s="278">
        <f>IF(C$93=0,0,C$93/CHI!C$11*1000)</f>
        <v>19.86009046276099</v>
      </c>
      <c r="D237" s="278">
        <f>IF(D$93=0,0,D$93/CHI!D$11*1000)</f>
        <v>20.456126871973485</v>
      </c>
      <c r="E237" s="278">
        <f>IF(E$93=0,0,E$93/CHI!E$11*1000)</f>
        <v>21.722899180569787</v>
      </c>
      <c r="F237" s="278">
        <f>IF(F$93=0,0,F$93/CHI!F$11*1000)</f>
        <v>20.604627578743109</v>
      </c>
      <c r="G237" s="278">
        <f>IF(G$93=0,0,G$93/CHI!G$11*1000)</f>
        <v>20.385178650110767</v>
      </c>
      <c r="H237" s="278">
        <f>IF(H$93=0,0,H$93/CHI!H$11*1000)</f>
        <v>20.375640530544874</v>
      </c>
      <c r="I237" s="278">
        <f>IF(I$93=0,0,I$93/CHI!I$11*1000)</f>
        <v>20.363879012725466</v>
      </c>
      <c r="J237" s="278">
        <f>IF(J$93=0,0,J$93/CHI!J$11*1000)</f>
        <v>21.022249119663584</v>
      </c>
      <c r="K237" s="278">
        <f>IF(K$93=0,0,K$93/CHI!K$11*1000)</f>
        <v>19.899539815741537</v>
      </c>
      <c r="L237" s="278">
        <f>IF(L$93=0,0,L$93/CHI!L$11*1000)</f>
        <v>20.663810646907873</v>
      </c>
      <c r="M237" s="278">
        <f>IF(M$93=0,0,M$93/CHI!M$11*1000)</f>
        <v>22.917440561082881</v>
      </c>
      <c r="N237" s="278">
        <f>IF(N$93=0,0,N$93/CHI!N$11*1000)</f>
        <v>22.734236672895555</v>
      </c>
      <c r="O237" s="278">
        <f>IF(O$93=0,0,O$93/CHI!O$11*1000)</f>
        <v>21.958550644225724</v>
      </c>
      <c r="P237" s="278">
        <f>IF(P$93=0,0,P$93/CHI!P$11*1000)</f>
        <v>18.478078382925695</v>
      </c>
      <c r="Q237" s="278">
        <f>IF(Q$93=0,0,Q$93/CHI!Q$11*1000)</f>
        <v>17.768158976459709</v>
      </c>
      <c r="R237" s="278">
        <f>IF(R$93=0,0,R$93/CHI!R$11*1000)</f>
        <v>18.262322563724378</v>
      </c>
      <c r="S237" s="278">
        <f>IF(S$93=0,0,S$93/CHI!S$11*1000)</f>
        <v>18.909580673702763</v>
      </c>
      <c r="T237" s="278">
        <f>IF(T$93=0,0,T$93/CHI!T$11*1000)</f>
        <v>18.944979014520445</v>
      </c>
      <c r="U237" s="278">
        <f>IF(U$93=0,0,U$93/CHI!U$11*1000)</f>
        <v>18.532347361562984</v>
      </c>
      <c r="V237" s="278">
        <f>IF(V$93=0,0,V$93/CHI!V$11*1000)</f>
        <v>16.623666548667927</v>
      </c>
      <c r="W237" s="278">
        <f>IF(W$93=0,0,W$93/CHI!W$11*1000)</f>
        <v>17.004495111459001</v>
      </c>
      <c r="DA237" s="79"/>
    </row>
    <row r="238" spans="1:105" ht="12" customHeight="1" x14ac:dyDescent="0.25">
      <c r="A238" s="41" t="s">
        <v>1040</v>
      </c>
      <c r="B238" s="279">
        <f>IF(B$107=0,0,B$107/CHI!B$11*1000)</f>
        <v>9.6973814590327354</v>
      </c>
      <c r="C238" s="279">
        <f>IF(C$107=0,0,C$107/CHI!C$11*1000)</f>
        <v>10.245638654173316</v>
      </c>
      <c r="D238" s="279">
        <f>IF(D$107=0,0,D$107/CHI!D$11*1000)</f>
        <v>10.617739139614462</v>
      </c>
      <c r="E238" s="279">
        <f>IF(E$107=0,0,E$107/CHI!E$11*1000)</f>
        <v>10.554003520954183</v>
      </c>
      <c r="F238" s="279">
        <f>IF(F$107=0,0,F$107/CHI!F$11*1000)</f>
        <v>10.639337066985316</v>
      </c>
      <c r="G238" s="279">
        <f>IF(G$107=0,0,G$107/CHI!G$11*1000)</f>
        <v>10.605484356045816</v>
      </c>
      <c r="H238" s="279">
        <f>IF(H$107=0,0,H$107/CHI!H$11*1000)</f>
        <v>10.821511525791097</v>
      </c>
      <c r="I238" s="279">
        <f>IF(I$107=0,0,I$107/CHI!I$11*1000)</f>
        <v>10.249127122297761</v>
      </c>
      <c r="J238" s="279">
        <f>IF(J$107=0,0,J$107/CHI!J$11*1000)</f>
        <v>10.753702666526445</v>
      </c>
      <c r="K238" s="279">
        <f>IF(K$107=0,0,K$107/CHI!K$11*1000)</f>
        <v>10.643244470452176</v>
      </c>
      <c r="L238" s="279">
        <f>IF(L$107=0,0,L$107/CHI!L$11*1000)</f>
        <v>10.738186795175466</v>
      </c>
      <c r="M238" s="279">
        <f>IF(M$107=0,0,M$107/CHI!M$11*1000)</f>
        <v>10.10789858162466</v>
      </c>
      <c r="N238" s="279">
        <f>IF(N$107=0,0,N$107/CHI!N$11*1000)</f>
        <v>9.9712320857497918</v>
      </c>
      <c r="O238" s="279">
        <f>IF(O$107=0,0,O$107/CHI!O$11*1000)</f>
        <v>9.8537087303402586</v>
      </c>
      <c r="P238" s="279">
        <f>IF(P$107=0,0,P$107/CHI!P$11*1000)</f>
        <v>8.5272619642082823</v>
      </c>
      <c r="Q238" s="279">
        <f>IF(Q$107=0,0,Q$107/CHI!Q$11*1000)</f>
        <v>8.6817947371264133</v>
      </c>
      <c r="R238" s="279">
        <f>IF(R$107=0,0,R$107/CHI!R$11*1000)</f>
        <v>8.6928671498728818</v>
      </c>
      <c r="S238" s="279">
        <f>IF(S$107=0,0,S$107/CHI!S$11*1000)</f>
        <v>9.0267702320238907</v>
      </c>
      <c r="T238" s="279">
        <f>IF(T$107=0,0,T$107/CHI!T$11*1000)</f>
        <v>9.0855197238378249</v>
      </c>
      <c r="U238" s="279">
        <f>IF(U$107=0,0,U$107/CHI!U$11*1000)</f>
        <v>8.8785423043589198</v>
      </c>
      <c r="V238" s="279">
        <f>IF(V$107=0,0,V$107/CHI!V$11*1000)</f>
        <v>7.7981289830549656</v>
      </c>
      <c r="W238" s="279">
        <f>IF(W$107=0,0,W$107/CHI!W$11*1000)</f>
        <v>7.9254070157125671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2">
        <f t="shared" ref="B240:W240" si="58">SUM(B241:B249)</f>
        <v>403.39555910155934</v>
      </c>
      <c r="C240" s="322">
        <f t="shared" si="58"/>
        <v>428.9218176584032</v>
      </c>
      <c r="D240" s="322">
        <f t="shared" si="58"/>
        <v>440.13671378821107</v>
      </c>
      <c r="E240" s="322">
        <f t="shared" si="58"/>
        <v>410.04650874411158</v>
      </c>
      <c r="F240" s="322">
        <f t="shared" si="58"/>
        <v>429.21515243758449</v>
      </c>
      <c r="G240" s="322">
        <f t="shared" si="58"/>
        <v>412.90420891597233</v>
      </c>
      <c r="H240" s="322">
        <f t="shared" si="58"/>
        <v>416.08477049398698</v>
      </c>
      <c r="I240" s="322">
        <f t="shared" si="58"/>
        <v>415.62961539599615</v>
      </c>
      <c r="J240" s="322">
        <f t="shared" si="58"/>
        <v>429.38586239845756</v>
      </c>
      <c r="K240" s="322">
        <f t="shared" si="58"/>
        <v>382.6162956348125</v>
      </c>
      <c r="L240" s="322">
        <f t="shared" si="58"/>
        <v>435.13677000888129</v>
      </c>
      <c r="M240" s="322">
        <f t="shared" si="58"/>
        <v>442.45624352506877</v>
      </c>
      <c r="N240" s="322">
        <f t="shared" si="58"/>
        <v>414.75894972342928</v>
      </c>
      <c r="O240" s="322">
        <f t="shared" si="58"/>
        <v>410.55359961981077</v>
      </c>
      <c r="P240" s="322">
        <f t="shared" si="58"/>
        <v>474.27987659409632</v>
      </c>
      <c r="Q240" s="322">
        <f t="shared" si="58"/>
        <v>446.55945056832775</v>
      </c>
      <c r="R240" s="322">
        <f t="shared" si="58"/>
        <v>465.75755493339369</v>
      </c>
      <c r="S240" s="322">
        <f t="shared" si="58"/>
        <v>493.99167083037577</v>
      </c>
      <c r="T240" s="322">
        <f t="shared" si="58"/>
        <v>460.22396650476423</v>
      </c>
      <c r="U240" s="322">
        <f t="shared" si="58"/>
        <v>447.90245873162149</v>
      </c>
      <c r="V240" s="322">
        <f t="shared" si="58"/>
        <v>406.01856228353103</v>
      </c>
      <c r="W240" s="322">
        <f t="shared" si="58"/>
        <v>430.01845601352699</v>
      </c>
      <c r="DA240" s="95"/>
    </row>
    <row r="241" spans="1:105" ht="12" customHeight="1" x14ac:dyDescent="0.25">
      <c r="A241" s="55" t="s">
        <v>92</v>
      </c>
      <c r="B241" s="275">
        <f>IF(B$111=0,0,B$111/CHI!B$12*1000)</f>
        <v>1.3144899238698693</v>
      </c>
      <c r="C241" s="275">
        <f>IF(C$111=0,0,C$111/CHI!C$12*1000)</f>
        <v>1.4178682288762445</v>
      </c>
      <c r="D241" s="275">
        <f>IF(D$111=0,0,D$111/CHI!D$12*1000)</f>
        <v>1.4729375422714341</v>
      </c>
      <c r="E241" s="275">
        <f>IF(E$111=0,0,E$111/CHI!E$12*1000)</f>
        <v>1.3054244174284138</v>
      </c>
      <c r="F241" s="275">
        <f>IF(F$111=0,0,F$111/CHI!F$12*1000)</f>
        <v>1.4182252893032665</v>
      </c>
      <c r="G241" s="275">
        <f>IF(G$111=0,0,G$111/CHI!G$12*1000)</f>
        <v>1.416625450127968</v>
      </c>
      <c r="H241" s="275">
        <f>IF(H$111=0,0,H$111/CHI!H$12*1000)</f>
        <v>1.5013703089976302</v>
      </c>
      <c r="I241" s="275">
        <f>IF(I$111=0,0,I$111/CHI!I$12*1000)</f>
        <v>1.4319547356076232</v>
      </c>
      <c r="J241" s="275">
        <f>IF(J$111=0,0,J$111/CHI!J$12*1000)</f>
        <v>1.4587298085995088</v>
      </c>
      <c r="K241" s="275">
        <f>IF(K$111=0,0,K$111/CHI!K$12*1000)</f>
        <v>1.328158663069354</v>
      </c>
      <c r="L241" s="275">
        <f>IF(L$111=0,0,L$111/CHI!L$12*1000)</f>
        <v>1.5966220496368844</v>
      </c>
      <c r="M241" s="275">
        <f>IF(M$111=0,0,M$111/CHI!M$12*1000)</f>
        <v>1.2454969367846627</v>
      </c>
      <c r="N241" s="275">
        <f>IF(N$111=0,0,N$111/CHI!N$12*1000)</f>
        <v>1.2128238175708732</v>
      </c>
      <c r="O241" s="275">
        <f>IF(O$111=0,0,O$111/CHI!O$12*1000)</f>
        <v>1.189528870760111</v>
      </c>
      <c r="P241" s="275">
        <f>IF(P$111=0,0,P$111/CHI!P$12*1000)</f>
        <v>1.7645034725632254</v>
      </c>
      <c r="Q241" s="275">
        <f>IF(Q$111=0,0,Q$111/CHI!Q$12*1000)</f>
        <v>1.8258690252789962</v>
      </c>
      <c r="R241" s="275">
        <f>IF(R$111=0,0,R$111/CHI!R$12*1000)</f>
        <v>1.98603238000692</v>
      </c>
      <c r="S241" s="275">
        <f>IF(S$111=0,0,S$111/CHI!S$12*1000)</f>
        <v>2.2194595654625839</v>
      </c>
      <c r="T241" s="275">
        <f>IF(T$111=0,0,T$111/CHI!T$12*1000)</f>
        <v>2.086286587785827</v>
      </c>
      <c r="U241" s="275">
        <f>IF(U$111=0,0,U$111/CHI!U$12*1000)</f>
        <v>2.1025724755468471</v>
      </c>
      <c r="V241" s="275">
        <f>IF(V$111=0,0,V$111/CHI!V$12*1000)</f>
        <v>1.9171962962247093</v>
      </c>
      <c r="W241" s="275">
        <f>IF(W$111=0,0,W$111/CHI!W$12*1000)</f>
        <v>2.0408078060826584</v>
      </c>
      <c r="DA241" s="76"/>
    </row>
    <row r="242" spans="1:105" ht="12" customHeight="1" x14ac:dyDescent="0.25">
      <c r="A242" s="202" t="s">
        <v>93</v>
      </c>
      <c r="B242" s="276">
        <f>IF(B$112=0,0,B$112/CHI!B$12*1000)</f>
        <v>10.489792621358571</v>
      </c>
      <c r="C242" s="276">
        <f>IF(C$112=0,0,C$112/CHI!C$12*1000)</f>
        <v>11.314764316745844</v>
      </c>
      <c r="D242" s="276">
        <f>IF(D$112=0,0,D$112/CHI!D$12*1000)</f>
        <v>11.754224267580225</v>
      </c>
      <c r="E242" s="276">
        <f>IF(E$112=0,0,E$112/CHI!E$12*1000)</f>
        <v>10.417448755611387</v>
      </c>
      <c r="F242" s="276">
        <f>IF(F$112=0,0,F$112/CHI!F$12*1000)</f>
        <v>11.317613703237713</v>
      </c>
      <c r="G242" s="276">
        <f>IF(G$112=0,0,G$112/CHI!G$12*1000)</f>
        <v>11.30484678819967</v>
      </c>
      <c r="H242" s="276">
        <f>IF(H$112=0,0,H$112/CHI!H$12*1000)</f>
        <v>11.98112127241326</v>
      </c>
      <c r="I242" s="276">
        <f>IF(I$112=0,0,I$112/CHI!I$12*1000)</f>
        <v>11.427176387533359</v>
      </c>
      <c r="J242" s="276">
        <f>IF(J$112=0,0,J$112/CHI!J$12*1000)</f>
        <v>11.64084479077205</v>
      </c>
      <c r="K242" s="276">
        <f>IF(K$112=0,0,K$112/CHI!K$12*1000)</f>
        <v>10.598870855428181</v>
      </c>
      <c r="L242" s="276">
        <f>IF(L$112=0,0,L$112/CHI!L$12*1000)</f>
        <v>12.741241976258324</v>
      </c>
      <c r="M242" s="276">
        <f>IF(M$112=0,0,M$112/CHI!M$12*1000)</f>
        <v>9.9392200276020173</v>
      </c>
      <c r="N242" s="276">
        <f>IF(N$112=0,0,N$112/CHI!N$12*1000)</f>
        <v>9.678484484010653</v>
      </c>
      <c r="O242" s="276">
        <f>IF(O$112=0,0,O$112/CHI!O$12*1000)</f>
        <v>9.4925879193180318</v>
      </c>
      <c r="P242" s="276">
        <f>IF(P$112=0,0,P$112/CHI!P$12*1000)</f>
        <v>14.080956552610017</v>
      </c>
      <c r="Q242" s="276">
        <f>IF(Q$112=0,0,Q$112/CHI!Q$12*1000)</f>
        <v>14.570661274110201</v>
      </c>
      <c r="R242" s="276">
        <f>IF(R$112=0,0,R$112/CHI!R$12*1000)</f>
        <v>15.848784709009447</v>
      </c>
      <c r="S242" s="276">
        <f>IF(S$112=0,0,S$112/CHI!S$12*1000)</f>
        <v>17.711562599621658</v>
      </c>
      <c r="T242" s="276">
        <f>IF(T$112=0,0,T$112/CHI!T$12*1000)</f>
        <v>16.648825721057136</v>
      </c>
      <c r="U242" s="276">
        <f>IF(U$112=0,0,U$112/CHI!U$12*1000)</f>
        <v>16.778789125238188</v>
      </c>
      <c r="V242" s="276">
        <f>IF(V$112=0,0,V$112/CHI!V$12*1000)</f>
        <v>15.299464223070649</v>
      </c>
      <c r="W242" s="276">
        <f>IF(W$112=0,0,W$112/CHI!W$12*1000)</f>
        <v>16.285899402585404</v>
      </c>
      <c r="DA242" s="77"/>
    </row>
    <row r="243" spans="1:105" ht="12" customHeight="1" x14ac:dyDescent="0.25">
      <c r="A243" s="202" t="s">
        <v>94</v>
      </c>
      <c r="B243" s="276">
        <f>IF(B$113=0,0,B$113/CHI!B$12*1000)</f>
        <v>12.861445759853099</v>
      </c>
      <c r="C243" s="276">
        <f>IF(C$113=0,0,C$113/CHI!C$12*1000)</f>
        <v>13.872936558253981</v>
      </c>
      <c r="D243" s="276">
        <f>IF(D$113=0,0,D$113/CHI!D$12*1000)</f>
        <v>14.411754676524087</v>
      </c>
      <c r="E243" s="276">
        <f>IF(E$113=0,0,E$113/CHI!E$12*1000)</f>
        <v>12.772745559672694</v>
      </c>
      <c r="F243" s="276">
        <f>IF(F$113=0,0,F$113/CHI!F$12*1000)</f>
        <v>13.876430166863482</v>
      </c>
      <c r="G243" s="276">
        <f>IF(G$113=0,0,G$113/CHI!G$12*1000)</f>
        <v>13.860776760622818</v>
      </c>
      <c r="H243" s="276">
        <f>IF(H$113=0,0,H$113/CHI!H$12*1000)</f>
        <v>14.689951169635989</v>
      </c>
      <c r="I243" s="276">
        <f>IF(I$113=0,0,I$113/CHI!I$12*1000)</f>
        <v>14.010764044780506</v>
      </c>
      <c r="J243" s="276">
        <f>IF(J$113=0,0,J$113/CHI!J$12*1000)</f>
        <v>14.272741061681039</v>
      </c>
      <c r="K243" s="276">
        <f>IF(K$113=0,0,K$113/CHI!K$12*1000)</f>
        <v>12.995185657457025</v>
      </c>
      <c r="L243" s="276">
        <f>IF(L$113=0,0,L$113/CHI!L$12*1000)</f>
        <v>15.621928717365483</v>
      </c>
      <c r="M243" s="276">
        <f>IF(M$113=0,0,M$113/CHI!M$12*1000)</f>
        <v>12.186393372540557</v>
      </c>
      <c r="N243" s="276">
        <f>IF(N$113=0,0,N$113/CHI!N$12*1000)</f>
        <v>11.866707734071586</v>
      </c>
      <c r="O243" s="276">
        <f>IF(O$113=0,0,O$113/CHI!O$12*1000)</f>
        <v>11.638781532854891</v>
      </c>
      <c r="P243" s="276">
        <f>IF(P$113=0,0,P$113/CHI!P$12*1000)</f>
        <v>17.264541396127889</v>
      </c>
      <c r="Q243" s="276">
        <f>IF(Q$113=0,0,Q$113/CHI!Q$12*1000)</f>
        <v>17.864964201541056</v>
      </c>
      <c r="R243" s="276">
        <f>IF(R$113=0,0,R$113/CHI!R$12*1000)</f>
        <v>19.432060504177478</v>
      </c>
      <c r="S243" s="276">
        <f>IF(S$113=0,0,S$113/CHI!S$12*1000)</f>
        <v>21.715996675992827</v>
      </c>
      <c r="T243" s="276">
        <f>IF(T$113=0,0,T$113/CHI!T$12*1000)</f>
        <v>20.412984003194822</v>
      </c>
      <c r="U243" s="276">
        <f>IF(U$113=0,0,U$113/CHI!U$12*1000)</f>
        <v>20.572331030726804</v>
      </c>
      <c r="V243" s="276">
        <f>IF(V$113=0,0,V$113/CHI!V$12*1000)</f>
        <v>18.758543315640065</v>
      </c>
      <c r="W243" s="276">
        <f>IF(W$113=0,0,W$113/CHI!W$12*1000)</f>
        <v>19.968003122415237</v>
      </c>
      <c r="DA243" s="77"/>
    </row>
    <row r="244" spans="1:105" ht="12" customHeight="1" x14ac:dyDescent="0.25">
      <c r="A244" s="202" t="s">
        <v>95</v>
      </c>
      <c r="B244" s="276">
        <f>IF(B$114=0,0,B$114/CHI!B$12*1000)</f>
        <v>23.815920740445662</v>
      </c>
      <c r="C244" s="276">
        <f>IF(C$114=0,0,C$114/CHI!C$12*1000)</f>
        <v>25.688928264965245</v>
      </c>
      <c r="D244" s="276">
        <f>IF(D$114=0,0,D$114/CHI!D$12*1000)</f>
        <v>26.686673762465482</v>
      </c>
      <c r="E244" s="276">
        <f>IF(E$114=0,0,E$114/CHI!E$12*1000)</f>
        <v>23.65167194784474</v>
      </c>
      <c r="F244" s="276">
        <f>IF(F$114=0,0,F$114/CHI!F$12*1000)</f>
        <v>25.695397483690396</v>
      </c>
      <c r="G244" s="276">
        <f>IF(G$114=0,0,G$114/CHI!G$12*1000)</f>
        <v>25.666411606884125</v>
      </c>
      <c r="H244" s="276">
        <f>IF(H$114=0,0,H$114/CHI!H$12*1000)</f>
        <v>27.201818463452732</v>
      </c>
      <c r="I244" s="276">
        <f>IF(I$114=0,0,I$114/CHI!I$12*1000)</f>
        <v>25.944147511406182</v>
      </c>
      <c r="J244" s="276">
        <f>IF(J$114=0,0,J$114/CHI!J$12*1000)</f>
        <v>26.429258127025875</v>
      </c>
      <c r="K244" s="276">
        <f>IF(K$114=0,0,K$114/CHI!K$12*1000)</f>
        <v>24.063570877190998</v>
      </c>
      <c r="L244" s="276">
        <f>IF(L$114=0,0,L$114/CHI!L$12*1000)</f>
        <v>28.927588942373916</v>
      </c>
      <c r="M244" s="276">
        <f>IF(M$114=0,0,M$114/CHI!M$12*1000)</f>
        <v>22.565906204593997</v>
      </c>
      <c r="N244" s="276">
        <f>IF(N$114=0,0,N$114/CHI!N$12*1000)</f>
        <v>21.973934822076373</v>
      </c>
      <c r="O244" s="276">
        <f>IF(O$114=0,0,O$114/CHI!O$12*1000)</f>
        <v>21.551877112219834</v>
      </c>
      <c r="P244" s="276">
        <f>IF(P$114=0,0,P$114/CHI!P$12*1000)</f>
        <v>31.96926357951077</v>
      </c>
      <c r="Q244" s="276">
        <f>IF(Q$114=0,0,Q$114/CHI!Q$12*1000)</f>
        <v>33.08108430413818</v>
      </c>
      <c r="R244" s="276">
        <f>IF(R$114=0,0,R$114/CHI!R$12*1000)</f>
        <v>35.982923026868271</v>
      </c>
      <c r="S244" s="276">
        <f>IF(S$114=0,0,S$114/CHI!S$12*1000)</f>
        <v>40.212155405547009</v>
      </c>
      <c r="T244" s="276">
        <f>IF(T$114=0,0,T$114/CHI!T$12*1000)</f>
        <v>37.799328176121449</v>
      </c>
      <c r="U244" s="276">
        <f>IF(U$114=0,0,U$114/CHI!U$12*1000)</f>
        <v>38.094395795173519</v>
      </c>
      <c r="V244" s="276">
        <f>IF(V$114=0,0,V$114/CHI!V$12*1000)</f>
        <v>34.735751264141179</v>
      </c>
      <c r="W244" s="276">
        <f>IF(W$114=0,0,W$114/CHI!W$12*1000)</f>
        <v>36.975343875636291</v>
      </c>
      <c r="DA244" s="77"/>
    </row>
    <row r="245" spans="1:105" ht="12" customHeight="1" x14ac:dyDescent="0.25">
      <c r="A245" s="56" t="s">
        <v>96</v>
      </c>
      <c r="B245" s="277">
        <f>IF(B$115=0,0,B$115/CHI!B$12*1000)</f>
        <v>23.333117451274749</v>
      </c>
      <c r="C245" s="277">
        <f>IF(C$115=0,0,C$115/CHI!C$12*1000)</f>
        <v>25.216552626069202</v>
      </c>
      <c r="D245" s="277">
        <f>IF(D$115=0,0,D$115/CHI!D$12*1000)</f>
        <v>25.602114223029645</v>
      </c>
      <c r="E245" s="277">
        <f>IF(E$115=0,0,E$115/CHI!E$12*1000)</f>
        <v>23.314095132296124</v>
      </c>
      <c r="F245" s="277">
        <f>IF(F$115=0,0,F$115/CHI!F$12*1000)</f>
        <v>23.892355359733401</v>
      </c>
      <c r="G245" s="277">
        <f>IF(G$115=0,0,G$115/CHI!G$12*1000)</f>
        <v>22.983134061715436</v>
      </c>
      <c r="H245" s="277">
        <f>IF(H$115=0,0,H$115/CHI!H$12*1000)</f>
        <v>23.268966411158843</v>
      </c>
      <c r="I245" s="277">
        <f>IF(I$115=0,0,I$115/CHI!I$12*1000)</f>
        <v>22.504483288257266</v>
      </c>
      <c r="J245" s="277">
        <f>IF(J$115=0,0,J$115/CHI!J$12*1000)</f>
        <v>23.687334600398138</v>
      </c>
      <c r="K245" s="277">
        <f>IF(K$115=0,0,K$115/CHI!K$12*1000)</f>
        <v>20.786405904294249</v>
      </c>
      <c r="L245" s="277">
        <f>IF(L$115=0,0,L$115/CHI!L$12*1000)</f>
        <v>24.236227967987379</v>
      </c>
      <c r="M245" s="277">
        <f>IF(M$115=0,0,M$115/CHI!M$12*1000)</f>
        <v>24.600296764994354</v>
      </c>
      <c r="N245" s="277">
        <f>IF(N$115=0,0,N$115/CHI!N$12*1000)</f>
        <v>22.458623425445808</v>
      </c>
      <c r="O245" s="277">
        <f>IF(O$115=0,0,O$115/CHI!O$12*1000)</f>
        <v>22.285347372256055</v>
      </c>
      <c r="P245" s="277">
        <f>IF(P$115=0,0,P$115/CHI!P$12*1000)</f>
        <v>25.082571786198233</v>
      </c>
      <c r="Q245" s="277">
        <f>IF(Q$115=0,0,Q$115/CHI!Q$12*1000)</f>
        <v>23.146663164011198</v>
      </c>
      <c r="R245" s="277">
        <f>IF(R$115=0,0,R$115/CHI!R$12*1000)</f>
        <v>23.418902628492162</v>
      </c>
      <c r="S245" s="277">
        <f>IF(S$115=0,0,S$115/CHI!S$12*1000)</f>
        <v>24.584824719195467</v>
      </c>
      <c r="T245" s="277">
        <f>IF(T$115=0,0,T$115/CHI!T$12*1000)</f>
        <v>22.983557364140559</v>
      </c>
      <c r="U245" s="277">
        <f>IF(U$115=0,0,U$115/CHI!U$12*1000)</f>
        <v>22.123359081946528</v>
      </c>
      <c r="V245" s="277">
        <f>IF(V$115=0,0,V$115/CHI!V$12*1000)</f>
        <v>20.283795033990589</v>
      </c>
      <c r="W245" s="277">
        <f>IF(W$115=0,0,W$115/CHI!W$12*1000)</f>
        <v>21.755085382507946</v>
      </c>
      <c r="DA245" s="78"/>
    </row>
    <row r="246" spans="1:105" ht="12" customHeight="1" x14ac:dyDescent="0.25">
      <c r="A246" s="203" t="s">
        <v>1053</v>
      </c>
      <c r="B246" s="278">
        <f>IF(B$121=0,0,B$121/CHI!B$12*1000)</f>
        <v>156.98494366320958</v>
      </c>
      <c r="C246" s="278">
        <f>IF(C$121=0,0,C$121/CHI!C$12*1000)</f>
        <v>164.39100163039973</v>
      </c>
      <c r="D246" s="278">
        <f>IF(D$121=0,0,D$121/CHI!D$12*1000)</f>
        <v>169.50325447746576</v>
      </c>
      <c r="E246" s="278">
        <f>IF(E$121=0,0,E$121/CHI!E$12*1000)</f>
        <v>162.30236349515982</v>
      </c>
      <c r="F246" s="278">
        <f>IF(F$121=0,0,F$121/CHI!F$12*1000)</f>
        <v>171.95786660798504</v>
      </c>
      <c r="G246" s="278">
        <f>IF(G$121=0,0,G$121/CHI!G$12*1000)</f>
        <v>163.5413380847113</v>
      </c>
      <c r="H246" s="278">
        <f>IF(H$121=0,0,H$121/CHI!H$12*1000)</f>
        <v>162.30749472256542</v>
      </c>
      <c r="I246" s="278">
        <f>IF(I$121=0,0,I$121/CHI!I$12*1000)</f>
        <v>167.4303701586017</v>
      </c>
      <c r="J246" s="278">
        <f>IF(J$121=0,0,J$121/CHI!J$12*1000)</f>
        <v>173.46604446207212</v>
      </c>
      <c r="K246" s="278">
        <f>IF(K$121=0,0,K$121/CHI!K$12*1000)</f>
        <v>154.40815971269168</v>
      </c>
      <c r="L246" s="278">
        <f>IF(L$121=0,0,L$121/CHI!L$12*1000)</f>
        <v>171.20692174425304</v>
      </c>
      <c r="M246" s="278">
        <f>IF(M$121=0,0,M$121/CHI!M$12*1000)</f>
        <v>187.87490190167313</v>
      </c>
      <c r="N246" s="278">
        <f>IF(N$121=0,0,N$121/CHI!N$12*1000)</f>
        <v>177.85012014515956</v>
      </c>
      <c r="O246" s="278">
        <f>IF(O$121=0,0,O$121/CHI!O$12*1000)</f>
        <v>175.49368053602606</v>
      </c>
      <c r="P246" s="278">
        <f>IF(P$121=0,0,P$121/CHI!P$12*1000)</f>
        <v>189.15167435864686</v>
      </c>
      <c r="Q246" s="278">
        <f>IF(Q$121=0,0,Q$121/CHI!Q$12*1000)</f>
        <v>171.82215000709158</v>
      </c>
      <c r="R246" s="278">
        <f>IF(R$121=0,0,R$121/CHI!R$12*1000)</f>
        <v>179.26763730963526</v>
      </c>
      <c r="S246" s="278">
        <f>IF(S$121=0,0,S$121/CHI!S$12*1000)</f>
        <v>187.01286483772012</v>
      </c>
      <c r="T246" s="278">
        <f>IF(T$121=0,0,T$121/CHI!T$12*1000)</f>
        <v>173.60797164299356</v>
      </c>
      <c r="U246" s="278">
        <f>IF(U$121=0,0,U$121/CHI!U$12*1000)</f>
        <v>167.41796416756571</v>
      </c>
      <c r="V246" s="278">
        <f>IF(V$121=0,0,V$121/CHI!V$12*1000)</f>
        <v>150.54653056242933</v>
      </c>
      <c r="W246" s="278">
        <f>IF(W$121=0,0,W$121/CHI!W$12*1000)</f>
        <v>156.74117770368207</v>
      </c>
      <c r="DA246" s="79"/>
    </row>
    <row r="247" spans="1:105" ht="12" customHeight="1" x14ac:dyDescent="0.25">
      <c r="A247" s="203" t="s">
        <v>1012</v>
      </c>
      <c r="B247" s="278">
        <f>IF(B$134=0,0,B$134/CHI!B$12*1000)</f>
        <v>86.280029352944055</v>
      </c>
      <c r="C247" s="278">
        <f>IF(C$134=0,0,C$134/CHI!C$12*1000)</f>
        <v>92.263077313361819</v>
      </c>
      <c r="D247" s="278">
        <f>IF(D$134=0,0,D$134/CHI!D$12*1000)</f>
        <v>93.63948008773778</v>
      </c>
      <c r="E247" s="278">
        <f>IF(E$134=0,0,E$134/CHI!E$12*1000)</f>
        <v>87.619321184507754</v>
      </c>
      <c r="F247" s="278">
        <f>IF(F$134=0,0,F$134/CHI!F$12*1000)</f>
        <v>88.218154135519356</v>
      </c>
      <c r="G247" s="278">
        <f>IF(G$134=0,0,G$134/CHI!G$12*1000)</f>
        <v>84.141590834693034</v>
      </c>
      <c r="H247" s="278">
        <f>IF(H$134=0,0,H$134/CHI!H$12*1000)</f>
        <v>83.236820418488023</v>
      </c>
      <c r="I247" s="278">
        <f>IF(I$134=0,0,I$134/CHI!I$12*1000)</f>
        <v>83.203203062377384</v>
      </c>
      <c r="J247" s="278">
        <f>IF(J$134=0,0,J$134/CHI!J$12*1000)</f>
        <v>85.191563868239072</v>
      </c>
      <c r="K247" s="278">
        <f>IF(K$134=0,0,K$134/CHI!K$12*1000)</f>
        <v>75.610578353349027</v>
      </c>
      <c r="L247" s="278">
        <f>IF(L$134=0,0,L$134/CHI!L$12*1000)</f>
        <v>84.465519678331901</v>
      </c>
      <c r="M247" s="278">
        <f>IF(M$134=0,0,M$134/CHI!M$12*1000)</f>
        <v>91.15166222855828</v>
      </c>
      <c r="N247" s="278">
        <f>IF(N$134=0,0,N$134/CHI!N$12*1000)</f>
        <v>82.847756702745841</v>
      </c>
      <c r="O247" s="278">
        <f>IF(O$134=0,0,O$134/CHI!O$12*1000)</f>
        <v>83.024836240846028</v>
      </c>
      <c r="P247" s="278">
        <f>IF(P$134=0,0,P$134/CHI!P$12*1000)</f>
        <v>92.464875717738593</v>
      </c>
      <c r="Q247" s="278">
        <f>IF(Q$134=0,0,Q$134/CHI!Q$12*1000)</f>
        <v>86.797237724534511</v>
      </c>
      <c r="R247" s="278">
        <f>IF(R$134=0,0,R$134/CHI!R$12*1000)</f>
        <v>88.173031359563339</v>
      </c>
      <c r="S247" s="278">
        <f>IF(S$134=0,0,S$134/CHI!S$12*1000)</f>
        <v>91.735071605780462</v>
      </c>
      <c r="T247" s="278">
        <f>IF(T$134=0,0,T$134/CHI!T$12*1000)</f>
        <v>85.180659271537891</v>
      </c>
      <c r="U247" s="278">
        <f>IF(U$134=0,0,U$134/CHI!U$12*1000)</f>
        <v>81.584726939523776</v>
      </c>
      <c r="V247" s="278">
        <f>IF(V$134=0,0,V$134/CHI!V$12*1000)</f>
        <v>74.242586305946446</v>
      </c>
      <c r="W247" s="278">
        <f>IF(W$134=0,0,W$134/CHI!W$12*1000)</f>
        <v>80.433734750201552</v>
      </c>
      <c r="DA247" s="79"/>
    </row>
    <row r="248" spans="1:105" ht="12" customHeight="1" x14ac:dyDescent="0.25">
      <c r="A248" s="203" t="s">
        <v>1023</v>
      </c>
      <c r="B248" s="278">
        <f>IF(B$142=0,0,B$142/CHI!B$12*1000)</f>
        <v>66.05665669408782</v>
      </c>
      <c r="C248" s="278">
        <f>IF(C$142=0,0,C$142/CHI!C$12*1000)</f>
        <v>70.746949811576883</v>
      </c>
      <c r="D248" s="278">
        <f>IF(D$142=0,0,D$142/CHI!D$12*1000)</f>
        <v>72.124009244570829</v>
      </c>
      <c r="E248" s="278">
        <f>IF(E$142=0,0,E$142/CHI!E$12*1000)</f>
        <v>66.557787819161618</v>
      </c>
      <c r="F248" s="278">
        <f>IF(F$142=0,0,F$142/CHI!F$12*1000)</f>
        <v>68.823324433054168</v>
      </c>
      <c r="G248" s="278">
        <f>IF(G$142=0,0,G$142/CHI!G$12*1000)</f>
        <v>66.000791249049499</v>
      </c>
      <c r="H248" s="278">
        <f>IF(H$142=0,0,H$142/CHI!H$12*1000)</f>
        <v>66.473490606049111</v>
      </c>
      <c r="I248" s="278">
        <f>IF(I$142=0,0,I$142/CHI!I$12*1000)</f>
        <v>65.429240782371494</v>
      </c>
      <c r="J248" s="278">
        <f>IF(J$142=0,0,J$142/CHI!J$12*1000)</f>
        <v>68.53766950925818</v>
      </c>
      <c r="K248" s="278">
        <f>IF(K$142=0,0,K$142/CHI!K$12*1000)</f>
        <v>60.334740545156151</v>
      </c>
      <c r="L248" s="278">
        <f>IF(L$142=0,0,L$142/CHI!L$12*1000)</f>
        <v>69.30401850729956</v>
      </c>
      <c r="M248" s="278">
        <f>IF(M$142=0,0,M$142/CHI!M$12*1000)</f>
        <v>71.801508945125391</v>
      </c>
      <c r="N248" s="278">
        <f>IF(N$142=0,0,N$142/CHI!N$12*1000)</f>
        <v>66.332917871926583</v>
      </c>
      <c r="O248" s="278">
        <f>IF(O$142=0,0,O$142/CHI!O$12*1000)</f>
        <v>65.733848687800517</v>
      </c>
      <c r="P248" s="278">
        <f>IF(P$142=0,0,P$142/CHI!P$12*1000)</f>
        <v>72.621937586174695</v>
      </c>
      <c r="Q248" s="278">
        <f>IF(Q$142=0,0,Q$142/CHI!Q$12*1000)</f>
        <v>66.532123569368963</v>
      </c>
      <c r="R248" s="278">
        <f>IF(R$142=0,0,R$142/CHI!R$12*1000)</f>
        <v>68.017329360855669</v>
      </c>
      <c r="S248" s="278">
        <f>IF(S$142=0,0,S$142/CHI!S$12*1000)</f>
        <v>71.216098522585312</v>
      </c>
      <c r="T248" s="278">
        <f>IF(T$142=0,0,T$142/CHI!T$12*1000)</f>
        <v>66.175826558773082</v>
      </c>
      <c r="U248" s="278">
        <f>IF(U$142=0,0,U$142/CHI!U$12*1000)</f>
        <v>63.624012786606315</v>
      </c>
      <c r="V248" s="278">
        <f>IF(V$142=0,0,V$142/CHI!V$12*1000)</f>
        <v>57.769490426966534</v>
      </c>
      <c r="W248" s="278">
        <f>IF(W$142=0,0,W$142/CHI!W$12*1000)</f>
        <v>61.260000313537979</v>
      </c>
      <c r="DA248" s="79"/>
    </row>
    <row r="249" spans="1:105" ht="12" customHeight="1" x14ac:dyDescent="0.25">
      <c r="A249" s="41" t="s">
        <v>1040</v>
      </c>
      <c r="B249" s="279">
        <f>IF(B$156=0,0,B$156/CHI!B$12*1000)</f>
        <v>22.259162894515924</v>
      </c>
      <c r="C249" s="279">
        <f>IF(C$156=0,0,C$156/CHI!C$12*1000)</f>
        <v>24.00973890815424</v>
      </c>
      <c r="D249" s="279">
        <f>IF(D$156=0,0,D$156/CHI!D$12*1000)</f>
        <v>24.942265506565821</v>
      </c>
      <c r="E249" s="279">
        <f>IF(E$156=0,0,E$156/CHI!E$12*1000)</f>
        <v>22.105650432429048</v>
      </c>
      <c r="F249" s="279">
        <f>IF(F$156=0,0,F$156/CHI!F$12*1000)</f>
        <v>24.015785258197667</v>
      </c>
      <c r="G249" s="279">
        <f>IF(G$156=0,0,G$156/CHI!G$12*1000)</f>
        <v>23.988694079968507</v>
      </c>
      <c r="H249" s="279">
        <f>IF(H$156=0,0,H$156/CHI!H$12*1000)</f>
        <v>25.423737121226015</v>
      </c>
      <c r="I249" s="279">
        <f>IF(I$156=0,0,I$156/CHI!I$12*1000)</f>
        <v>24.248275425060609</v>
      </c>
      <c r="J249" s="279">
        <f>IF(J$156=0,0,J$156/CHI!J$12*1000)</f>
        <v>24.701676170411581</v>
      </c>
      <c r="K249" s="279">
        <f>IF(K$156=0,0,K$156/CHI!K$12*1000)</f>
        <v>22.49062506617582</v>
      </c>
      <c r="L249" s="279">
        <f>IF(L$156=0,0,L$156/CHI!L$12*1000)</f>
        <v>27.036700425374736</v>
      </c>
      <c r="M249" s="279">
        <f>IF(M$156=0,0,M$156/CHI!M$12*1000)</f>
        <v>21.090857143196303</v>
      </c>
      <c r="N249" s="279">
        <f>IF(N$156=0,0,N$156/CHI!N$12*1000)</f>
        <v>20.537580720421925</v>
      </c>
      <c r="O249" s="279">
        <f>IF(O$156=0,0,O$156/CHI!O$12*1000)</f>
        <v>20.143111347729221</v>
      </c>
      <c r="P249" s="279">
        <f>IF(P$156=0,0,P$156/CHI!P$12*1000)</f>
        <v>29.879552144526027</v>
      </c>
      <c r="Q249" s="279">
        <f>IF(Q$156=0,0,Q$156/CHI!Q$12*1000)</f>
        <v>30.918697298253026</v>
      </c>
      <c r="R249" s="279">
        <f>IF(R$156=0,0,R$156/CHI!R$12*1000)</f>
        <v>33.630853654785085</v>
      </c>
      <c r="S249" s="279">
        <f>IF(S$156=0,0,S$156/CHI!S$12*1000)</f>
        <v>37.583636898470402</v>
      </c>
      <c r="T249" s="279">
        <f>IF(T$156=0,0,T$156/CHI!T$12*1000)</f>
        <v>35.328527179159899</v>
      </c>
      <c r="U249" s="279">
        <f>IF(U$156=0,0,U$156/CHI!U$12*1000)</f>
        <v>35.604307329293803</v>
      </c>
      <c r="V249" s="279">
        <f>IF(V$156=0,0,V$156/CHI!V$12*1000)</f>
        <v>32.465204855121513</v>
      </c>
      <c r="W249" s="279">
        <f>IF(W$156=0,0,W$156/CHI!W$12*1000)</f>
        <v>34.558403656877807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useful energy demand"</f>
        <v>EU27: Chemical industry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</f>
        <v>90923.045086695638</v>
      </c>
      <c r="C5" s="225">
        <f t="shared" si="0"/>
        <v>91218.708440866292</v>
      </c>
      <c r="D5" s="225">
        <f t="shared" si="0"/>
        <v>91089.132316081465</v>
      </c>
      <c r="E5" s="225">
        <f t="shared" si="0"/>
        <v>92190.928779365378</v>
      </c>
      <c r="F5" s="225">
        <f t="shared" si="0"/>
        <v>92606.300597360882</v>
      </c>
      <c r="G5" s="225">
        <f t="shared" si="0"/>
        <v>94250.471399570917</v>
      </c>
      <c r="H5" s="225">
        <f t="shared" si="0"/>
        <v>93151.81602983817</v>
      </c>
      <c r="I5" s="225">
        <f t="shared" si="0"/>
        <v>95088.483990509179</v>
      </c>
      <c r="J5" s="225">
        <f t="shared" si="0"/>
        <v>93077.857718661486</v>
      </c>
      <c r="K5" s="225">
        <f t="shared" si="0"/>
        <v>83808.162971817204</v>
      </c>
      <c r="L5" s="225">
        <f t="shared" si="0"/>
        <v>89838.251695307903</v>
      </c>
      <c r="M5" s="225">
        <f t="shared" si="0"/>
        <v>89532.210841651089</v>
      </c>
      <c r="N5" s="225">
        <f t="shared" si="0"/>
        <v>89091.085621961422</v>
      </c>
      <c r="O5" s="225">
        <f t="shared" si="0"/>
        <v>88485.256723218394</v>
      </c>
      <c r="P5" s="225">
        <f t="shared" si="0"/>
        <v>91010.245317881505</v>
      </c>
      <c r="Q5" s="225">
        <f t="shared" si="0"/>
        <v>87981.066253619079</v>
      </c>
      <c r="R5" s="225">
        <f t="shared" si="0"/>
        <v>88238.823026140148</v>
      </c>
      <c r="S5" s="225">
        <f t="shared" si="0"/>
        <v>95852.084603607218</v>
      </c>
      <c r="T5" s="225">
        <f t="shared" si="0"/>
        <v>91698.903222095236</v>
      </c>
      <c r="U5" s="225">
        <f t="shared" si="0"/>
        <v>90992.070946093576</v>
      </c>
      <c r="V5" s="225">
        <f t="shared" si="0"/>
        <v>90004.651337683637</v>
      </c>
      <c r="W5" s="225">
        <f t="shared" si="0"/>
        <v>91878.740567054032</v>
      </c>
      <c r="DA5" s="89"/>
    </row>
    <row r="6" spans="1:105" ht="12" customHeight="1" x14ac:dyDescent="0.25">
      <c r="A6" s="55" t="s">
        <v>92</v>
      </c>
      <c r="B6" s="261">
        <v>72.872038948177916</v>
      </c>
      <c r="C6" s="261">
        <v>73.592096623117314</v>
      </c>
      <c r="D6" s="261">
        <v>75.851713151411161</v>
      </c>
      <c r="E6" s="261">
        <v>78.66568176361389</v>
      </c>
      <c r="F6" s="261">
        <v>78.265810895811654</v>
      </c>
      <c r="G6" s="261">
        <v>80.926711791622495</v>
      </c>
      <c r="H6" s="261">
        <v>83.34648924323379</v>
      </c>
      <c r="I6" s="261">
        <v>84.651363264813142</v>
      </c>
      <c r="J6" s="261">
        <v>88.063593432586629</v>
      </c>
      <c r="K6" s="261">
        <v>74.396673743230849</v>
      </c>
      <c r="L6" s="261">
        <v>85.157670312989879</v>
      </c>
      <c r="M6" s="261">
        <v>83.869745363578915</v>
      </c>
      <c r="N6" s="261">
        <v>84.338730604249761</v>
      </c>
      <c r="O6" s="261">
        <v>88.039515767860962</v>
      </c>
      <c r="P6" s="261">
        <v>86.749926024849785</v>
      </c>
      <c r="Q6" s="261">
        <v>91.67437358143728</v>
      </c>
      <c r="R6" s="261">
        <v>91.551687121744834</v>
      </c>
      <c r="S6" s="261">
        <v>97.442520846243397</v>
      </c>
      <c r="T6" s="261">
        <v>93.298959719997768</v>
      </c>
      <c r="U6" s="261">
        <v>93.127885514296835</v>
      </c>
      <c r="V6" s="261">
        <v>90.083171418082784</v>
      </c>
      <c r="W6" s="261">
        <v>93.787284455549624</v>
      </c>
      <c r="DA6" s="67" t="s">
        <v>1136</v>
      </c>
    </row>
    <row r="7" spans="1:105" ht="12" customHeight="1" x14ac:dyDescent="0.25">
      <c r="A7" s="202" t="s">
        <v>93</v>
      </c>
      <c r="B7" s="226">
        <v>151.07629512900979</v>
      </c>
      <c r="C7" s="226">
        <v>152.5690987801662</v>
      </c>
      <c r="D7" s="226">
        <v>157.25367325391841</v>
      </c>
      <c r="E7" s="226">
        <v>163.08751513177819</v>
      </c>
      <c r="F7" s="226">
        <v>162.2585139111516</v>
      </c>
      <c r="G7" s="226">
        <v>167.77502003403421</v>
      </c>
      <c r="H7" s="226">
        <v>172.79163570312679</v>
      </c>
      <c r="I7" s="226">
        <v>175.49686442508539</v>
      </c>
      <c r="J7" s="226">
        <v>182.57100560893861</v>
      </c>
      <c r="K7" s="226">
        <v>154.23712580681169</v>
      </c>
      <c r="L7" s="226">
        <v>176.59928146144321</v>
      </c>
      <c r="M7" s="226">
        <v>173.88370804352499</v>
      </c>
      <c r="N7" s="226">
        <v>174.8487230422455</v>
      </c>
      <c r="O7" s="226">
        <v>182.7598875384015</v>
      </c>
      <c r="P7" s="226">
        <v>180.0686442077712</v>
      </c>
      <c r="Q7" s="226">
        <v>190.43489754872499</v>
      </c>
      <c r="R7" s="226">
        <v>190.0341274290634</v>
      </c>
      <c r="S7" s="226">
        <v>203.79943537330351</v>
      </c>
      <c r="T7" s="226">
        <v>194.590909906973</v>
      </c>
      <c r="U7" s="226">
        <v>193.829249952033</v>
      </c>
      <c r="V7" s="226">
        <v>187.37010849957409</v>
      </c>
      <c r="W7" s="226">
        <v>196.14494026018261</v>
      </c>
      <c r="DA7" s="174" t="s">
        <v>1137</v>
      </c>
    </row>
    <row r="8" spans="1:105" ht="12" customHeight="1" x14ac:dyDescent="0.25">
      <c r="A8" s="202" t="s">
        <v>94</v>
      </c>
      <c r="B8" s="226">
        <v>903.7101478783037</v>
      </c>
      <c r="C8" s="226">
        <v>912.6398201818763</v>
      </c>
      <c r="D8" s="226">
        <v>940.66206872064492</v>
      </c>
      <c r="E8" s="226">
        <v>975.5590199705897</v>
      </c>
      <c r="F8" s="226">
        <v>970.60008968279067</v>
      </c>
      <c r="G8" s="226">
        <v>1003.598797784711</v>
      </c>
      <c r="H8" s="226">
        <v>1033.6072546660041</v>
      </c>
      <c r="I8" s="226">
        <v>1049.789427033139</v>
      </c>
      <c r="J8" s="226">
        <v>1092.105243015438</v>
      </c>
      <c r="K8" s="226">
        <v>922.61764595280545</v>
      </c>
      <c r="L8" s="226">
        <v>1055.7059417747951</v>
      </c>
      <c r="M8" s="226">
        <v>1039.8803828371581</v>
      </c>
      <c r="N8" s="226">
        <v>1045.2436576927289</v>
      </c>
      <c r="O8" s="226">
        <v>1091.4259428273419</v>
      </c>
      <c r="P8" s="226">
        <v>1075.620195475565</v>
      </c>
      <c r="Q8" s="226">
        <v>1136.2868699625931</v>
      </c>
      <c r="R8" s="226">
        <v>1135.0659994230789</v>
      </c>
      <c r="S8" s="226">
        <v>1206.843857950457</v>
      </c>
      <c r="T8" s="226">
        <v>1154.4139100114739</v>
      </c>
      <c r="U8" s="226">
        <v>1153.6778662382501</v>
      </c>
      <c r="V8" s="226">
        <v>1115.797466350994</v>
      </c>
      <c r="W8" s="226">
        <v>1160.64625141482</v>
      </c>
      <c r="DA8" s="174" t="s">
        <v>1138</v>
      </c>
    </row>
    <row r="9" spans="1:105" ht="12" customHeight="1" x14ac:dyDescent="0.25">
      <c r="A9" s="202" t="s">
        <v>95</v>
      </c>
      <c r="B9" s="226">
        <v>1043.7416070219549</v>
      </c>
      <c r="C9" s="226">
        <v>1054.0549475794251</v>
      </c>
      <c r="D9" s="226">
        <v>1086.419292265484</v>
      </c>
      <c r="E9" s="226">
        <v>1126.7235868042781</v>
      </c>
      <c r="F9" s="226">
        <v>1120.9962616438279</v>
      </c>
      <c r="G9" s="226">
        <v>1159.108176957393</v>
      </c>
      <c r="H9" s="226">
        <v>1193.7664964230571</v>
      </c>
      <c r="I9" s="226">
        <v>1212.456124542465</v>
      </c>
      <c r="J9" s="226">
        <v>1261.3292815207319</v>
      </c>
      <c r="K9" s="226">
        <v>1065.5788548069629</v>
      </c>
      <c r="L9" s="226">
        <v>1220.0753611662119</v>
      </c>
      <c r="M9" s="226">
        <v>1201.311302433676</v>
      </c>
      <c r="N9" s="226">
        <v>1207.9783067092619</v>
      </c>
      <c r="O9" s="226">
        <v>1262.634211115588</v>
      </c>
      <c r="P9" s="226">
        <v>1244.0627602321799</v>
      </c>
      <c r="Q9" s="226">
        <v>1315.658593764394</v>
      </c>
      <c r="R9" s="226">
        <v>1312.9078772037481</v>
      </c>
      <c r="S9" s="226">
        <v>1408.706377781218</v>
      </c>
      <c r="T9" s="226">
        <v>1344.436432343419</v>
      </c>
      <c r="U9" s="226">
        <v>1339.23097392819</v>
      </c>
      <c r="V9" s="226">
        <v>1294.5268816089049</v>
      </c>
      <c r="W9" s="226">
        <v>1355.185316436322</v>
      </c>
      <c r="DA9" s="174" t="s">
        <v>1139</v>
      </c>
    </row>
    <row r="10" spans="1:105" ht="12" customHeight="1" x14ac:dyDescent="0.25">
      <c r="A10" s="56" t="s">
        <v>96</v>
      </c>
      <c r="B10" s="262">
        <v>433.42774532907328</v>
      </c>
      <c r="C10" s="262">
        <v>432.89835208580632</v>
      </c>
      <c r="D10" s="262">
        <v>444.77578763940983</v>
      </c>
      <c r="E10" s="262">
        <v>473.21045532615409</v>
      </c>
      <c r="F10" s="262">
        <v>458.40213488540081</v>
      </c>
      <c r="G10" s="262">
        <v>476.88501540809528</v>
      </c>
      <c r="H10" s="262">
        <v>470.64839795244052</v>
      </c>
      <c r="I10" s="262">
        <v>487.79917239170288</v>
      </c>
      <c r="J10" s="262">
        <v>509.98203427983458</v>
      </c>
      <c r="K10" s="262">
        <v>447.15673422818628</v>
      </c>
      <c r="L10" s="262">
        <v>499.52338519705978</v>
      </c>
      <c r="M10" s="262">
        <v>534.83694361187338</v>
      </c>
      <c r="N10" s="262">
        <v>542.70770279144199</v>
      </c>
      <c r="O10" s="262">
        <v>568.6121650157146</v>
      </c>
      <c r="P10" s="262">
        <v>546.79106584793089</v>
      </c>
      <c r="Q10" s="262">
        <v>561.74087163208958</v>
      </c>
      <c r="R10" s="262">
        <v>565.44055815800971</v>
      </c>
      <c r="S10" s="262">
        <v>609.14033465699026</v>
      </c>
      <c r="T10" s="262">
        <v>581.4425562285403</v>
      </c>
      <c r="U10" s="262">
        <v>582.16778583228938</v>
      </c>
      <c r="V10" s="262">
        <v>570.89132583122023</v>
      </c>
      <c r="W10" s="262">
        <v>600.26319143254682</v>
      </c>
      <c r="DA10" s="68" t="s">
        <v>1140</v>
      </c>
    </row>
    <row r="11" spans="1:105" ht="12" customHeight="1" x14ac:dyDescent="0.25">
      <c r="A11" s="37" t="s">
        <v>160</v>
      </c>
      <c r="B11" s="228">
        <v>4.3341578421628117</v>
      </c>
      <c r="C11" s="228">
        <v>10.04688706524335</v>
      </c>
      <c r="D11" s="228">
        <v>9.8461310646002591</v>
      </c>
      <c r="E11" s="228">
        <v>10.004892173021821</v>
      </c>
      <c r="F11" s="228">
        <v>8.794575212538275</v>
      </c>
      <c r="G11" s="228">
        <v>8.2171970404562522</v>
      </c>
      <c r="H11" s="228">
        <v>6.8528809436458822</v>
      </c>
      <c r="I11" s="228">
        <v>7.6190260303456911</v>
      </c>
      <c r="J11" s="228">
        <v>8.7686774130131528</v>
      </c>
      <c r="K11" s="228">
        <v>7.0735186548389608</v>
      </c>
      <c r="L11" s="228">
        <v>7.383814756521228</v>
      </c>
      <c r="M11" s="228">
        <v>11.70907875669897</v>
      </c>
      <c r="N11" s="228">
        <v>9.7738124523350152</v>
      </c>
      <c r="O11" s="228">
        <v>8.5508910129529898</v>
      </c>
      <c r="P11" s="228">
        <v>6.7925862230023073</v>
      </c>
      <c r="Q11" s="228">
        <v>5.5149730770389906</v>
      </c>
      <c r="R11" s="228">
        <v>5.5418489627581371</v>
      </c>
      <c r="S11" s="228">
        <v>5.6398622826624756</v>
      </c>
      <c r="T11" s="228">
        <v>6.3104618471902283</v>
      </c>
      <c r="U11" s="228">
        <v>5.9476845708198196</v>
      </c>
      <c r="V11" s="228">
        <v>6.1559176887009368</v>
      </c>
      <c r="W11" s="228">
        <v>5.4447215506348909</v>
      </c>
      <c r="DA11" s="69" t="s">
        <v>1141</v>
      </c>
    </row>
    <row r="12" spans="1:105" ht="12" customHeight="1" x14ac:dyDescent="0.25">
      <c r="A12" s="37" t="s">
        <v>162</v>
      </c>
      <c r="B12" s="228">
        <v>286.91590221148863</v>
      </c>
      <c r="C12" s="228">
        <v>274.32821067639679</v>
      </c>
      <c r="D12" s="228">
        <v>284.51494079171812</v>
      </c>
      <c r="E12" s="228">
        <v>308.30619735565608</v>
      </c>
      <c r="F12" s="228">
        <v>284.65282596017801</v>
      </c>
      <c r="G12" s="228">
        <v>302.2152633129366</v>
      </c>
      <c r="H12" s="228">
        <v>277.73320415547101</v>
      </c>
      <c r="I12" s="228">
        <v>306.28202815906639</v>
      </c>
      <c r="J12" s="228">
        <v>315.91005585626419</v>
      </c>
      <c r="K12" s="228">
        <v>292.0220521352544</v>
      </c>
      <c r="L12" s="228">
        <v>313.0090796424779</v>
      </c>
      <c r="M12" s="228">
        <v>372.56440288235189</v>
      </c>
      <c r="N12" s="228">
        <v>382.67061540850852</v>
      </c>
      <c r="O12" s="228">
        <v>404.17115018287421</v>
      </c>
      <c r="P12" s="228">
        <v>367.81114238421702</v>
      </c>
      <c r="Q12" s="228">
        <v>372.756493053258</v>
      </c>
      <c r="R12" s="228">
        <v>375.5121207427149</v>
      </c>
      <c r="S12" s="228">
        <v>408.88107773372388</v>
      </c>
      <c r="T12" s="228">
        <v>384.33895218213121</v>
      </c>
      <c r="U12" s="228">
        <v>381.97716040701818</v>
      </c>
      <c r="V12" s="228">
        <v>378.86110571652739</v>
      </c>
      <c r="W12" s="228">
        <v>410.6806733408859</v>
      </c>
      <c r="DA12" s="69" t="s">
        <v>1142</v>
      </c>
    </row>
    <row r="13" spans="1:105" ht="12" customHeight="1" x14ac:dyDescent="0.25">
      <c r="A13" s="37" t="s">
        <v>97</v>
      </c>
      <c r="B13" s="228">
        <v>8.4675174274445391E-4</v>
      </c>
      <c r="C13" s="228">
        <v>1.520087466293377E-3</v>
      </c>
      <c r="D13" s="228">
        <v>2.823857947637919E-3</v>
      </c>
      <c r="E13" s="228">
        <v>2.847042810343267E-3</v>
      </c>
      <c r="F13" s="228">
        <v>3.2726584182420199E-3</v>
      </c>
      <c r="G13" s="228">
        <v>3.3857063629465448E-3</v>
      </c>
      <c r="H13" s="228">
        <v>4.636236608243912E-3</v>
      </c>
      <c r="I13" s="228">
        <v>4.5950215972428996E-3</v>
      </c>
      <c r="J13" s="228">
        <v>1.108254739789382E-2</v>
      </c>
      <c r="K13" s="228">
        <v>1.2879968181668861E-2</v>
      </c>
      <c r="L13" s="228">
        <v>6.2150949460739992E-2</v>
      </c>
      <c r="M13" s="228">
        <v>7.2260041068507572E-2</v>
      </c>
      <c r="N13" s="228">
        <v>7.2139011836643119E-2</v>
      </c>
      <c r="O13" s="228">
        <v>6.5366415209581516E-2</v>
      </c>
      <c r="P13" s="228">
        <v>6.8914609539781263E-2</v>
      </c>
      <c r="Q13" s="228">
        <v>7.4588459655611034E-2</v>
      </c>
      <c r="R13" s="228">
        <v>6.4008898028533004E-2</v>
      </c>
      <c r="S13" s="228">
        <v>6.6216520990643041E-2</v>
      </c>
      <c r="T13" s="228">
        <v>6.6864654078887031E-2</v>
      </c>
      <c r="U13" s="228">
        <v>7.8947051928638823E-2</v>
      </c>
      <c r="V13" s="228">
        <v>0.22652816721757299</v>
      </c>
      <c r="W13" s="228">
        <v>7.0486777681958906E-2</v>
      </c>
      <c r="DA13" s="69" t="s">
        <v>1143</v>
      </c>
    </row>
    <row r="14" spans="1:105" ht="12" customHeight="1" x14ac:dyDescent="0.25">
      <c r="A14" s="37" t="s">
        <v>78</v>
      </c>
      <c r="B14" s="228">
        <v>1.032396130147026E-2</v>
      </c>
      <c r="C14" s="228">
        <v>1.506772517628323E-2</v>
      </c>
      <c r="D14" s="228">
        <v>4.241096576279392E-2</v>
      </c>
      <c r="E14" s="228">
        <v>7.6066441273138941E-2</v>
      </c>
      <c r="F14" s="228">
        <v>0.13843956745687969</v>
      </c>
      <c r="G14" s="228">
        <v>0.31155891606088998</v>
      </c>
      <c r="H14" s="228">
        <v>0.34562488900535138</v>
      </c>
      <c r="I14" s="228">
        <v>0.1827845401160183</v>
      </c>
      <c r="J14" s="228">
        <v>0.1483126185621115</v>
      </c>
      <c r="K14" s="228">
        <v>0.28528559140208248</v>
      </c>
      <c r="L14" s="228">
        <v>0.67795194424795568</v>
      </c>
      <c r="M14" s="228">
        <v>0.89427190035784587</v>
      </c>
      <c r="N14" s="228">
        <v>1.149873019630278</v>
      </c>
      <c r="O14" s="228">
        <v>1.491434139117414</v>
      </c>
      <c r="P14" s="228">
        <v>12.562082626834471</v>
      </c>
      <c r="Q14" s="228">
        <v>13.173997684143639</v>
      </c>
      <c r="R14" s="228">
        <v>15.123248145128979</v>
      </c>
      <c r="S14" s="228">
        <v>17.454590121506591</v>
      </c>
      <c r="T14" s="228">
        <v>21.495491312973449</v>
      </c>
      <c r="U14" s="228">
        <v>23.80211921091778</v>
      </c>
      <c r="V14" s="228">
        <v>27.380147884018019</v>
      </c>
      <c r="W14" s="228">
        <v>29.247816967009019</v>
      </c>
      <c r="DA14" s="69" t="s">
        <v>1144</v>
      </c>
    </row>
    <row r="15" spans="1:105" ht="12" customHeight="1" x14ac:dyDescent="0.25">
      <c r="A15" s="37" t="s">
        <v>38</v>
      </c>
      <c r="B15" s="228">
        <v>142.1665145623777</v>
      </c>
      <c r="C15" s="228">
        <v>148.50666653152351</v>
      </c>
      <c r="D15" s="228">
        <v>150.36948095938101</v>
      </c>
      <c r="E15" s="228">
        <v>154.82045231339279</v>
      </c>
      <c r="F15" s="228">
        <v>164.8130214868093</v>
      </c>
      <c r="G15" s="228">
        <v>166.13761043227859</v>
      </c>
      <c r="H15" s="228">
        <v>185.7120517277101</v>
      </c>
      <c r="I15" s="228">
        <v>173.71073864057749</v>
      </c>
      <c r="J15" s="228">
        <v>185.14390584459721</v>
      </c>
      <c r="K15" s="228">
        <v>147.7629978785092</v>
      </c>
      <c r="L15" s="228">
        <v>178.390387904352</v>
      </c>
      <c r="M15" s="228">
        <v>149.59693003139611</v>
      </c>
      <c r="N15" s="228">
        <v>149.0412628991316</v>
      </c>
      <c r="O15" s="228">
        <v>154.33332326556041</v>
      </c>
      <c r="P15" s="228">
        <v>159.55634000433739</v>
      </c>
      <c r="Q15" s="228">
        <v>170.22081935799329</v>
      </c>
      <c r="R15" s="228">
        <v>169.19933140937911</v>
      </c>
      <c r="S15" s="228">
        <v>177.09858799810661</v>
      </c>
      <c r="T15" s="228">
        <v>169.23078623216659</v>
      </c>
      <c r="U15" s="228">
        <v>170.3618745916049</v>
      </c>
      <c r="V15" s="228">
        <v>158.2676263747563</v>
      </c>
      <c r="W15" s="228">
        <v>154.81949279633511</v>
      </c>
      <c r="DA15" s="69" t="s">
        <v>1145</v>
      </c>
    </row>
    <row r="16" spans="1:105" ht="12" customHeight="1" x14ac:dyDescent="0.25">
      <c r="A16" s="134" t="s">
        <v>999</v>
      </c>
      <c r="B16" s="316">
        <f>CHI_fec!B16</f>
        <v>76239.28709696373</v>
      </c>
      <c r="C16" s="316">
        <f>CHI_fec!C16</f>
        <v>76594.2477513513</v>
      </c>
      <c r="D16" s="316">
        <f>CHI_fec!D16</f>
        <v>75853.251250571571</v>
      </c>
      <c r="E16" s="316">
        <f>CHI_fec!E16</f>
        <v>75729.977654837887</v>
      </c>
      <c r="F16" s="316">
        <f>CHI_fec!F16</f>
        <v>76710.206790145967</v>
      </c>
      <c r="G16" s="316">
        <f>CHI_fec!G16</f>
        <v>77972.239985124179</v>
      </c>
      <c r="H16" s="316">
        <f>CHI_fec!H16</f>
        <v>77057.807288896962</v>
      </c>
      <c r="I16" s="316">
        <f>CHI_fec!I16</f>
        <v>78083.764481033693</v>
      </c>
      <c r="J16" s="316">
        <f>CHI_fec!J16</f>
        <v>75827.561701238548</v>
      </c>
      <c r="K16" s="316">
        <f>CHI_fec!K16</f>
        <v>68132.160573993344</v>
      </c>
      <c r="L16" s="316">
        <f>CHI_fec!L16</f>
        <v>72693.256902036534</v>
      </c>
      <c r="M16" s="316">
        <f>CHI_fec!M16</f>
        <v>71202.080829141138</v>
      </c>
      <c r="N16" s="316">
        <f>CHI_fec!N16</f>
        <v>70379.176787939039</v>
      </c>
      <c r="O16" s="316">
        <f>CHI_fec!O16</f>
        <v>69197.853305542696</v>
      </c>
      <c r="P16" s="316">
        <f>CHI_fec!P16</f>
        <v>72448.882888599313</v>
      </c>
      <c r="Q16" s="316">
        <f>CHI_fec!Q16</f>
        <v>69109.574303970076</v>
      </c>
      <c r="R16" s="316">
        <f>CHI_fec!R16</f>
        <v>69167.982226182023</v>
      </c>
      <c r="S16" s="316">
        <f>CHI_fec!S16</f>
        <v>75756.250646900371</v>
      </c>
      <c r="T16" s="316">
        <f>CHI_fec!T16</f>
        <v>72319.575295113507</v>
      </c>
      <c r="U16" s="316">
        <f>CHI_fec!U16</f>
        <v>71629.818553216872</v>
      </c>
      <c r="V16" s="316">
        <f>CHI_fec!V16</f>
        <v>71097.67038634757</v>
      </c>
      <c r="W16" s="316">
        <f>CHI_fec!W16</f>
        <v>72031.899736361403</v>
      </c>
      <c r="DA16" s="136"/>
    </row>
    <row r="17" spans="1:105" ht="12" customHeight="1" x14ac:dyDescent="0.25">
      <c r="A17" s="135" t="s">
        <v>30</v>
      </c>
      <c r="B17" s="317">
        <f>CHI_fec!B17</f>
        <v>261.91696515818228</v>
      </c>
      <c r="C17" s="317">
        <f>CHI_fec!C17</f>
        <v>269.68033979175277</v>
      </c>
      <c r="D17" s="317">
        <f>CHI_fec!D17</f>
        <v>257.49101351120117</v>
      </c>
      <c r="E17" s="317">
        <f>CHI_fec!E17</f>
        <v>278.13320225856808</v>
      </c>
      <c r="F17" s="317">
        <f>CHI_fec!F17</f>
        <v>305.64940889544232</v>
      </c>
      <c r="G17" s="317">
        <f>CHI_fec!G17</f>
        <v>334.88415013864051</v>
      </c>
      <c r="H17" s="317">
        <f>CHI_fec!H17</f>
        <v>386.46524726691769</v>
      </c>
      <c r="I17" s="317">
        <f>CHI_fec!I17</f>
        <v>407.41564721008632</v>
      </c>
      <c r="J17" s="317">
        <f>CHI_fec!J17</f>
        <v>417.88413476038352</v>
      </c>
      <c r="K17" s="317">
        <f>CHI_fec!K17</f>
        <v>287.23678492689078</v>
      </c>
      <c r="L17" s="317">
        <f>CHI_fec!L17</f>
        <v>638.33500479166526</v>
      </c>
      <c r="M17" s="317">
        <f>CHI_fec!M17</f>
        <v>613.46045243414846</v>
      </c>
      <c r="N17" s="317">
        <f>CHI_fec!N17</f>
        <v>650.23430981826175</v>
      </c>
      <c r="O17" s="317">
        <f>CHI_fec!O17</f>
        <v>661.7204387306424</v>
      </c>
      <c r="P17" s="317">
        <f>CHI_fec!P17</f>
        <v>636.36310023047531</v>
      </c>
      <c r="Q17" s="317">
        <f>CHI_fec!Q17</f>
        <v>694.9485286235755</v>
      </c>
      <c r="R17" s="317">
        <f>CHI_fec!R17</f>
        <v>706.65419723846344</v>
      </c>
      <c r="S17" s="317">
        <f>CHI_fec!S17</f>
        <v>702.30841391390265</v>
      </c>
      <c r="T17" s="317">
        <f>CHI_fec!T17</f>
        <v>685.55447699263357</v>
      </c>
      <c r="U17" s="317">
        <f>CHI_fec!U17</f>
        <v>679.5635131762316</v>
      </c>
      <c r="V17" s="317">
        <f>CHI_fec!V17</f>
        <v>591.74082223921721</v>
      </c>
      <c r="W17" s="317">
        <f>CHI_fec!W17</f>
        <v>625.85026314312393</v>
      </c>
      <c r="DA17" s="137"/>
    </row>
    <row r="18" spans="1:105" ht="12" customHeight="1" x14ac:dyDescent="0.25">
      <c r="A18" s="135" t="s">
        <v>32</v>
      </c>
      <c r="B18" s="317">
        <f>CHI_fec!B18</f>
        <v>790.69492691315554</v>
      </c>
      <c r="C18" s="317">
        <f>CHI_fec!C18</f>
        <v>1383.624505588994</v>
      </c>
      <c r="D18" s="317">
        <f>CHI_fec!D18</f>
        <v>1441.0276010318139</v>
      </c>
      <c r="E18" s="317">
        <f>CHI_fec!E18</f>
        <v>820.18013757523647</v>
      </c>
      <c r="F18" s="317">
        <f>CHI_fec!F18</f>
        <v>752.22304385210657</v>
      </c>
      <c r="G18" s="317">
        <f>CHI_fec!G18</f>
        <v>968.44221840068781</v>
      </c>
      <c r="H18" s="317">
        <f>CHI_fec!H18</f>
        <v>1209.320550300946</v>
      </c>
      <c r="I18" s="317">
        <f>CHI_fec!I18</f>
        <v>1398.6718830610489</v>
      </c>
      <c r="J18" s="317">
        <f>CHI_fec!J18</f>
        <v>1235.709372312984</v>
      </c>
      <c r="K18" s="317">
        <f>CHI_fec!K18</f>
        <v>682.28039552880489</v>
      </c>
      <c r="L18" s="317">
        <f>CHI_fec!L18</f>
        <v>589.31470335339645</v>
      </c>
      <c r="M18" s="317">
        <f>CHI_fec!M18</f>
        <v>846.15683576956144</v>
      </c>
      <c r="N18" s="317">
        <f>CHI_fec!N18</f>
        <v>769.22820292347387</v>
      </c>
      <c r="O18" s="317">
        <f>CHI_fec!O18</f>
        <v>717.44453998280289</v>
      </c>
      <c r="P18" s="317">
        <f>CHI_fec!P18</f>
        <v>738.26818572656907</v>
      </c>
      <c r="Q18" s="317">
        <f>CHI_fec!Q18</f>
        <v>669.83224419604471</v>
      </c>
      <c r="R18" s="317">
        <f>CHI_fec!R18</f>
        <v>670.49621668099735</v>
      </c>
      <c r="S18" s="317">
        <f>CHI_fec!S18</f>
        <v>751.14935511607905</v>
      </c>
      <c r="T18" s="317">
        <f>CHI_fec!T18</f>
        <v>727.84660361134991</v>
      </c>
      <c r="U18" s="317">
        <f>CHI_fec!U18</f>
        <v>670.88675838349104</v>
      </c>
      <c r="V18" s="317">
        <f>CHI_fec!V18</f>
        <v>405.31427343078252</v>
      </c>
      <c r="W18" s="317">
        <f>CHI_fec!W18</f>
        <v>531.31272570937233</v>
      </c>
      <c r="DA18" s="137"/>
    </row>
    <row r="19" spans="1:105" ht="12" customHeight="1" x14ac:dyDescent="0.25">
      <c r="A19" s="135" t="s">
        <v>33</v>
      </c>
      <c r="B19" s="317">
        <f>CHI_fec!B19</f>
        <v>2843.253912295786</v>
      </c>
      <c r="C19" s="317">
        <f>CHI_fec!C19</f>
        <v>3403.8380911435938</v>
      </c>
      <c r="D19" s="317">
        <f>CHI_fec!D19</f>
        <v>3543.6628546861562</v>
      </c>
      <c r="E19" s="317">
        <f>CHI_fec!E19</f>
        <v>3229.9532244196039</v>
      </c>
      <c r="F19" s="317">
        <f>CHI_fec!F19</f>
        <v>3682.7002579535679</v>
      </c>
      <c r="G19" s="317">
        <f>CHI_fec!G19</f>
        <v>4076.3671539122952</v>
      </c>
      <c r="H19" s="317">
        <f>CHI_fec!H19</f>
        <v>5131.7844368013748</v>
      </c>
      <c r="I19" s="317">
        <f>CHI_fec!I19</f>
        <v>5590.2232158211518</v>
      </c>
      <c r="J19" s="317">
        <f>CHI_fec!J19</f>
        <v>5678.1146173688721</v>
      </c>
      <c r="K19" s="317">
        <f>CHI_fec!K19</f>
        <v>5739.6532244196051</v>
      </c>
      <c r="L19" s="317">
        <f>CHI_fec!L19</f>
        <v>5708.4558899398098</v>
      </c>
      <c r="M19" s="317">
        <f>CHI_fec!M19</f>
        <v>6261.5361134995701</v>
      </c>
      <c r="N19" s="317">
        <f>CHI_fec!N19</f>
        <v>5920.1582115219262</v>
      </c>
      <c r="O19" s="317">
        <f>CHI_fec!O19</f>
        <v>8620.9101898059398</v>
      </c>
      <c r="P19" s="317">
        <f>CHI_fec!P19</f>
        <v>10227.535249640099</v>
      </c>
      <c r="Q19" s="317">
        <f>CHI_fec!Q19</f>
        <v>10513.09121564712</v>
      </c>
      <c r="R19" s="317">
        <f>CHI_fec!R19</f>
        <v>10167.308786346161</v>
      </c>
      <c r="S19" s="317">
        <f>CHI_fec!S19</f>
        <v>10903.22743164068</v>
      </c>
      <c r="T19" s="317">
        <f>CHI_fec!T19</f>
        <v>11324.02045300713</v>
      </c>
      <c r="U19" s="317">
        <f>CHI_fec!U19</f>
        <v>12014.581327862041</v>
      </c>
      <c r="V19" s="317">
        <f>CHI_fec!V19</f>
        <v>10841.333369491191</v>
      </c>
      <c r="W19" s="317">
        <f>CHI_fec!W19</f>
        <v>10403.470022661189</v>
      </c>
      <c r="DA19" s="137"/>
    </row>
    <row r="20" spans="1:105" ht="12" customHeight="1" x14ac:dyDescent="0.25">
      <c r="A20" s="135" t="s">
        <v>83</v>
      </c>
      <c r="B20" s="317">
        <f>CHI_fec!B20</f>
        <v>3737.430094582975</v>
      </c>
      <c r="C20" s="317">
        <f>CHI_fec!C20</f>
        <v>3219.17067927773</v>
      </c>
      <c r="D20" s="317">
        <f>CHI_fec!D20</f>
        <v>3192.9123817712798</v>
      </c>
      <c r="E20" s="317">
        <f>CHI_fec!E20</f>
        <v>2998.894239036973</v>
      </c>
      <c r="F20" s="317">
        <f>CHI_fec!F20</f>
        <v>3153.765090283749</v>
      </c>
      <c r="G20" s="317">
        <f>CHI_fec!G20</f>
        <v>3355.7601891659501</v>
      </c>
      <c r="H20" s="317">
        <f>CHI_fec!H20</f>
        <v>3114.6769561478941</v>
      </c>
      <c r="I20" s="317">
        <f>CHI_fec!I20</f>
        <v>3353.6666380051579</v>
      </c>
      <c r="J20" s="317">
        <f>CHI_fec!J20</f>
        <v>3044.2454858125529</v>
      </c>
      <c r="K20" s="317">
        <f>CHI_fec!K20</f>
        <v>2683.643250214961</v>
      </c>
      <c r="L20" s="317">
        <f>CHI_fec!L20</f>
        <v>3403.57901977644</v>
      </c>
      <c r="M20" s="317">
        <f>CHI_fec!M20</f>
        <v>2743.988907996561</v>
      </c>
      <c r="N20" s="317">
        <f>CHI_fec!N20</f>
        <v>2436.5606490316191</v>
      </c>
      <c r="O20" s="317">
        <f>CHI_fec!O20</f>
        <v>2028.3850986903531</v>
      </c>
      <c r="P20" s="317">
        <f>CHI_fec!P20</f>
        <v>1648.233018056749</v>
      </c>
      <c r="Q20" s="317">
        <f>CHI_fec!Q20</f>
        <v>1551.2434221840069</v>
      </c>
      <c r="R20" s="317">
        <f>CHI_fec!R20</f>
        <v>1731.011263972485</v>
      </c>
      <c r="S20" s="317">
        <f>CHI_fec!S20</f>
        <v>1753.4719505762509</v>
      </c>
      <c r="T20" s="317">
        <f>CHI_fec!T20</f>
        <v>1584.7934145728259</v>
      </c>
      <c r="U20" s="317">
        <f>CHI_fec!U20</f>
        <v>1250.478698628101</v>
      </c>
      <c r="V20" s="317">
        <f>CHI_fec!V20</f>
        <v>1468.92488618886</v>
      </c>
      <c r="W20" s="317">
        <f>CHI_fec!W20</f>
        <v>1549.775777356235</v>
      </c>
      <c r="DA20" s="137"/>
    </row>
    <row r="21" spans="1:105" ht="12" customHeight="1" x14ac:dyDescent="0.25">
      <c r="A21" s="135" t="s">
        <v>70</v>
      </c>
      <c r="B21" s="317">
        <f>CHI_fec!B21</f>
        <v>3078.2293289797722</v>
      </c>
      <c r="C21" s="317">
        <f>CHI_fec!C21</f>
        <v>3232.865090283748</v>
      </c>
      <c r="D21" s="317">
        <f>CHI_fec!D21</f>
        <v>3417.5885640584688</v>
      </c>
      <c r="E21" s="317">
        <f>CHI_fec!E21</f>
        <v>2267.140842648324</v>
      </c>
      <c r="F21" s="317">
        <f>CHI_fec!F21</f>
        <v>1986.791401547722</v>
      </c>
      <c r="G21" s="317">
        <f>CHI_fec!G21</f>
        <v>2092.5616509028382</v>
      </c>
      <c r="H21" s="317">
        <f>CHI_fec!H21</f>
        <v>2201.3465176268269</v>
      </c>
      <c r="I21" s="317">
        <f>CHI_fec!I21</f>
        <v>2085.51728288908</v>
      </c>
      <c r="J21" s="317">
        <f>CHI_fec!J21</f>
        <v>2204.5430782459148</v>
      </c>
      <c r="K21" s="317">
        <f>CHI_fec!K21</f>
        <v>2029.7865934922861</v>
      </c>
      <c r="L21" s="317">
        <f>CHI_fec!L21</f>
        <v>1944.0623387790199</v>
      </c>
      <c r="M21" s="317">
        <f>CHI_fec!M21</f>
        <v>1965.0281169389509</v>
      </c>
      <c r="N21" s="317">
        <f>CHI_fec!N21</f>
        <v>2096.3980223559761</v>
      </c>
      <c r="O21" s="317">
        <f>CHI_fec!O21</f>
        <v>1587.055641895279</v>
      </c>
      <c r="P21" s="317">
        <f>CHI_fec!P21</f>
        <v>1564.7638865004301</v>
      </c>
      <c r="Q21" s="317">
        <f>CHI_fec!Q21</f>
        <v>1634.1937231298359</v>
      </c>
      <c r="R21" s="317">
        <f>CHI_fec!R21</f>
        <v>1003.65649183147</v>
      </c>
      <c r="S21" s="317">
        <f>CHI_fec!S21</f>
        <v>960.19019776440223</v>
      </c>
      <c r="T21" s="317">
        <f>CHI_fec!T21</f>
        <v>968.20192281212076</v>
      </c>
      <c r="U21" s="317">
        <f>CHI_fec!U21</f>
        <v>824.83627214488217</v>
      </c>
      <c r="V21" s="317">
        <f>CHI_fec!V21</f>
        <v>704.20017171901384</v>
      </c>
      <c r="W21" s="317">
        <f>CHI_fec!W21</f>
        <v>523.25017563237816</v>
      </c>
      <c r="DA21" s="137"/>
    </row>
    <row r="22" spans="1:105" ht="12" customHeight="1" x14ac:dyDescent="0.25">
      <c r="A22" s="135" t="s">
        <v>34</v>
      </c>
      <c r="B22" s="317">
        <f>CHI_fec!B22</f>
        <v>7943.4439842531328</v>
      </c>
      <c r="C22" s="317">
        <f>CHI_fec!C22</f>
        <v>9309.2375749301427</v>
      </c>
      <c r="D22" s="317">
        <f>CHI_fec!D22</f>
        <v>9186.339686759422</v>
      </c>
      <c r="E22" s="317">
        <f>CHI_fec!E22</f>
        <v>9393.6834035681495</v>
      </c>
      <c r="F22" s="317">
        <f>CHI_fec!F22</f>
        <v>10061.818258292649</v>
      </c>
      <c r="G22" s="317">
        <f>CHI_fec!G22</f>
        <v>9911.1278090288324</v>
      </c>
      <c r="H22" s="317">
        <f>CHI_fec!H22</f>
        <v>11016.50211516426</v>
      </c>
      <c r="I22" s="317">
        <f>CHI_fec!I22</f>
        <v>9795.8563727515921</v>
      </c>
      <c r="J22" s="317">
        <f>CHI_fec!J22</f>
        <v>10114.820016266851</v>
      </c>
      <c r="K22" s="317">
        <f>CHI_fec!K22</f>
        <v>9373.7048030854876</v>
      </c>
      <c r="L22" s="317">
        <f>CHI_fec!L22</f>
        <v>9363.0935880224824</v>
      </c>
      <c r="M22" s="317">
        <f>CHI_fec!M22</f>
        <v>10310.74330416924</v>
      </c>
      <c r="N22" s="317">
        <f>CHI_fec!N22</f>
        <v>9291.6995405360358</v>
      </c>
      <c r="O22" s="317">
        <f>CHI_fec!O22</f>
        <v>8557.2093673050804</v>
      </c>
      <c r="P22" s="317">
        <f>CHI_fec!P22</f>
        <v>9008.9010807834929</v>
      </c>
      <c r="Q22" s="317">
        <f>CHI_fec!Q22</f>
        <v>7831.330162131816</v>
      </c>
      <c r="R22" s="317">
        <f>CHI_fec!R22</f>
        <v>9369.4267282568326</v>
      </c>
      <c r="S22" s="317">
        <f>CHI_fec!S22</f>
        <v>9750.6182312157162</v>
      </c>
      <c r="T22" s="317">
        <f>CHI_fec!T22</f>
        <v>11305.434707757369</v>
      </c>
      <c r="U22" s="317">
        <f>CHI_fec!U22</f>
        <v>10755.78961087242</v>
      </c>
      <c r="V22" s="317">
        <f>CHI_fec!V22</f>
        <v>10636.11635324819</v>
      </c>
      <c r="W22" s="317">
        <f>CHI_fec!W22</f>
        <v>10042.163330374529</v>
      </c>
      <c r="DA22" s="137"/>
    </row>
    <row r="23" spans="1:105" ht="12" customHeight="1" x14ac:dyDescent="0.25">
      <c r="A23" s="135" t="s">
        <v>84</v>
      </c>
      <c r="B23" s="317">
        <f>CHI_fec!B23</f>
        <v>43467.659157351671</v>
      </c>
      <c r="C23" s="317">
        <f>CHI_fec!C23</f>
        <v>42313.421410146177</v>
      </c>
      <c r="D23" s="317">
        <f>CHI_fec!D23</f>
        <v>42664.248839208944</v>
      </c>
      <c r="E23" s="317">
        <f>CHI_fec!E23</f>
        <v>43742.778847807393</v>
      </c>
      <c r="F23" s="317">
        <f>CHI_fec!F23</f>
        <v>43152.68770421324</v>
      </c>
      <c r="G23" s="317">
        <f>CHI_fec!G23</f>
        <v>43140.832071098463</v>
      </c>
      <c r="H23" s="317">
        <f>CHI_fec!H23</f>
        <v>41171.384006878747</v>
      </c>
      <c r="I23" s="317">
        <f>CHI_fec!I23</f>
        <v>41751.885468615641</v>
      </c>
      <c r="J23" s="317">
        <f>CHI_fec!J23</f>
        <v>39841.856921754079</v>
      </c>
      <c r="K23" s="317">
        <f>CHI_fec!K23</f>
        <v>35852.766552020643</v>
      </c>
      <c r="L23" s="317">
        <f>CHI_fec!L23</f>
        <v>38293.870937231302</v>
      </c>
      <c r="M23" s="317">
        <f>CHI_fec!M23</f>
        <v>34993.561994840929</v>
      </c>
      <c r="N23" s="317">
        <f>CHI_fec!N23</f>
        <v>36031.186242476353</v>
      </c>
      <c r="O23" s="317">
        <f>CHI_fec!O23</f>
        <v>33611.871367153908</v>
      </c>
      <c r="P23" s="317">
        <f>CHI_fec!P23</f>
        <v>34693.879793637141</v>
      </c>
      <c r="Q23" s="317">
        <f>CHI_fec!Q23</f>
        <v>32526.77669819432</v>
      </c>
      <c r="R23" s="317">
        <f>CHI_fec!R23</f>
        <v>31980.557695614789</v>
      </c>
      <c r="S23" s="317">
        <f>CHI_fec!S23</f>
        <v>36193.340883472978</v>
      </c>
      <c r="T23" s="317">
        <f>CHI_fec!T23</f>
        <v>31117.752311784421</v>
      </c>
      <c r="U23" s="317">
        <f>CHI_fec!U23</f>
        <v>30241.894474025499</v>
      </c>
      <c r="V23" s="317">
        <f>CHI_fec!V23</f>
        <v>31775.965484526721</v>
      </c>
      <c r="W23" s="317">
        <f>CHI_fec!W23</f>
        <v>34407.716559466309</v>
      </c>
      <c r="DA23" s="137"/>
    </row>
    <row r="24" spans="1:105" ht="12" customHeight="1" x14ac:dyDescent="0.25">
      <c r="A24" s="135" t="s">
        <v>72</v>
      </c>
      <c r="B24" s="317">
        <f>CHI_fec!B24</f>
        <v>14116.65872742906</v>
      </c>
      <c r="C24" s="317">
        <f>CHI_fec!C24</f>
        <v>13462.410060189161</v>
      </c>
      <c r="D24" s="317">
        <f>CHI_fec!D24</f>
        <v>12149.98030954428</v>
      </c>
      <c r="E24" s="317">
        <f>CHI_fec!E24</f>
        <v>12999.213757523639</v>
      </c>
      <c r="F24" s="317">
        <f>CHI_fec!F24</f>
        <v>13614.571625107479</v>
      </c>
      <c r="G24" s="317">
        <f>CHI_fec!G24</f>
        <v>14092.264742476469</v>
      </c>
      <c r="H24" s="317">
        <f>CHI_fec!H24</f>
        <v>12826.32745870998</v>
      </c>
      <c r="I24" s="317">
        <f>CHI_fec!I24</f>
        <v>13700.527972679931</v>
      </c>
      <c r="J24" s="317">
        <f>CHI_fec!J24</f>
        <v>13290.388074716901</v>
      </c>
      <c r="K24" s="317">
        <f>CHI_fec!K24</f>
        <v>11483.088970304671</v>
      </c>
      <c r="L24" s="317">
        <f>CHI_fec!L24</f>
        <v>12752.545420142431</v>
      </c>
      <c r="M24" s="317">
        <f>CHI_fec!M24</f>
        <v>13467.60510349218</v>
      </c>
      <c r="N24" s="317">
        <f>CHI_fec!N24</f>
        <v>13183.711609275389</v>
      </c>
      <c r="O24" s="317">
        <f>CHI_fec!O24</f>
        <v>13413.25666197869</v>
      </c>
      <c r="P24" s="317">
        <f>CHI_fec!P24</f>
        <v>13930.93857402436</v>
      </c>
      <c r="Q24" s="317">
        <f>CHI_fec!Q24</f>
        <v>13688.158309863349</v>
      </c>
      <c r="R24" s="317">
        <f>CHI_fec!R24</f>
        <v>13538.870846240819</v>
      </c>
      <c r="S24" s="317">
        <f>CHI_fec!S24</f>
        <v>14741.944183200359</v>
      </c>
      <c r="T24" s="317">
        <f>CHI_fec!T24</f>
        <v>14605.971404575659</v>
      </c>
      <c r="U24" s="317">
        <f>CHI_fec!U24</f>
        <v>15191.787898124199</v>
      </c>
      <c r="V24" s="317">
        <f>CHI_fec!V24</f>
        <v>14674.075025503589</v>
      </c>
      <c r="W24" s="317">
        <f>CHI_fec!W24</f>
        <v>13948.360882018251</v>
      </c>
      <c r="DA24" s="137"/>
    </row>
    <row r="25" spans="1:105" ht="12" customHeight="1" x14ac:dyDescent="0.25">
      <c r="A25" s="57" t="s">
        <v>1000</v>
      </c>
      <c r="B25" s="296">
        <v>7622.6932358958402</v>
      </c>
      <c r="C25" s="296">
        <v>7568.7545704131317</v>
      </c>
      <c r="D25" s="296">
        <v>7998.5995611398848</v>
      </c>
      <c r="E25" s="296">
        <v>8865.2048643187809</v>
      </c>
      <c r="F25" s="296">
        <v>8465.3302951503574</v>
      </c>
      <c r="G25" s="296">
        <v>8644.0058190556483</v>
      </c>
      <c r="H25" s="296">
        <v>8490.969803295935</v>
      </c>
      <c r="I25" s="296">
        <v>9141.0576205957768</v>
      </c>
      <c r="J25" s="296">
        <v>9173.4970524383607</v>
      </c>
      <c r="K25" s="296">
        <v>8583.7379787747032</v>
      </c>
      <c r="L25" s="296">
        <v>9253.2641165646164</v>
      </c>
      <c r="M25" s="296">
        <v>10117.081914432731</v>
      </c>
      <c r="N25" s="296">
        <v>10420.60300656252</v>
      </c>
      <c r="O25" s="296">
        <v>10698.96118094231</v>
      </c>
      <c r="P25" s="296">
        <v>10219.40697385298</v>
      </c>
      <c r="Q25" s="296">
        <v>10267.82950805134</v>
      </c>
      <c r="R25" s="296">
        <v>10448.44464608863</v>
      </c>
      <c r="S25" s="296">
        <v>10871.34175909379</v>
      </c>
      <c r="T25" s="296">
        <v>10523.28906652222</v>
      </c>
      <c r="U25" s="296">
        <v>10521.01552975758</v>
      </c>
      <c r="V25" s="296">
        <v>10279.76960996249</v>
      </c>
      <c r="W25" s="296">
        <v>10771.489042124</v>
      </c>
      <c r="DA25" s="70" t="s">
        <v>1146</v>
      </c>
    </row>
    <row r="26" spans="1:105" ht="12" customHeight="1" x14ac:dyDescent="0.25">
      <c r="A26" s="46" t="s">
        <v>30</v>
      </c>
      <c r="B26" s="231">
        <v>456.79915923089771</v>
      </c>
      <c r="C26" s="231">
        <v>487.92064576786049</v>
      </c>
      <c r="D26" s="231">
        <v>522.72880041143458</v>
      </c>
      <c r="E26" s="231">
        <v>480.91746803741262</v>
      </c>
      <c r="F26" s="231">
        <v>488.29159694834118</v>
      </c>
      <c r="G26" s="231">
        <v>435.58587100327458</v>
      </c>
      <c r="H26" s="231">
        <v>413.60513541610459</v>
      </c>
      <c r="I26" s="231">
        <v>351.67896220007287</v>
      </c>
      <c r="J26" s="231">
        <v>470.21354071063467</v>
      </c>
      <c r="K26" s="231">
        <v>420.35591976052649</v>
      </c>
      <c r="L26" s="231">
        <v>396.64398453157639</v>
      </c>
      <c r="M26" s="231">
        <v>429.47933714965802</v>
      </c>
      <c r="N26" s="231">
        <v>489.72751797328323</v>
      </c>
      <c r="O26" s="231">
        <v>542.79683372016837</v>
      </c>
      <c r="P26" s="231">
        <v>537.04716123419655</v>
      </c>
      <c r="Q26" s="231">
        <v>571.67726495682723</v>
      </c>
      <c r="R26" s="231">
        <v>525.68982341803098</v>
      </c>
      <c r="S26" s="231">
        <v>607.62900276017501</v>
      </c>
      <c r="T26" s="231">
        <v>439.28275164780081</v>
      </c>
      <c r="U26" s="231">
        <v>389.18515694865363</v>
      </c>
      <c r="V26" s="231">
        <v>374.82819049171781</v>
      </c>
      <c r="W26" s="231">
        <v>317.99668519006752</v>
      </c>
      <c r="DA26" s="73" t="s">
        <v>1147</v>
      </c>
    </row>
    <row r="27" spans="1:105" ht="12" customHeight="1" x14ac:dyDescent="0.25">
      <c r="A27" s="46" t="s">
        <v>32</v>
      </c>
      <c r="B27" s="231">
        <v>1158.062870332571</v>
      </c>
      <c r="C27" s="231">
        <v>1242.250506961582</v>
      </c>
      <c r="D27" s="231">
        <v>1387.736678841294</v>
      </c>
      <c r="E27" s="231">
        <v>1661.575934196479</v>
      </c>
      <c r="F27" s="231">
        <v>1533.889156200157</v>
      </c>
      <c r="G27" s="231">
        <v>1430.901721013556</v>
      </c>
      <c r="H27" s="231">
        <v>1634.060427538046</v>
      </c>
      <c r="I27" s="231">
        <v>1866.322804895728</v>
      </c>
      <c r="J27" s="231">
        <v>1686.9194451788301</v>
      </c>
      <c r="K27" s="231">
        <v>1649.692405075132</v>
      </c>
      <c r="L27" s="231">
        <v>1815.882701385038</v>
      </c>
      <c r="M27" s="231">
        <v>1616.957534697204</v>
      </c>
      <c r="N27" s="231">
        <v>1800.1682699641431</v>
      </c>
      <c r="O27" s="231">
        <v>1663.1499911198121</v>
      </c>
      <c r="P27" s="231">
        <v>1658.5146045237491</v>
      </c>
      <c r="Q27" s="231">
        <v>1715.138940852094</v>
      </c>
      <c r="R27" s="231">
        <v>1879.0222723049981</v>
      </c>
      <c r="S27" s="231">
        <v>1886.1115288256281</v>
      </c>
      <c r="T27" s="231">
        <v>1909.285235514131</v>
      </c>
      <c r="U27" s="231">
        <v>1863.501356197396</v>
      </c>
      <c r="V27" s="231">
        <v>1981.362040214304</v>
      </c>
      <c r="W27" s="231">
        <v>1955.308771576249</v>
      </c>
      <c r="DA27" s="73" t="s">
        <v>1148</v>
      </c>
    </row>
    <row r="28" spans="1:105" ht="12" customHeight="1" x14ac:dyDescent="0.25">
      <c r="A28" s="46" t="s">
        <v>33</v>
      </c>
      <c r="B28" s="231">
        <v>112.0560259739933</v>
      </c>
      <c r="C28" s="231">
        <v>136.21618328324541</v>
      </c>
      <c r="D28" s="231">
        <v>126.6882245608506</v>
      </c>
      <c r="E28" s="231">
        <v>95.173958254485754</v>
      </c>
      <c r="F28" s="231">
        <v>86.503865628076682</v>
      </c>
      <c r="G28" s="231">
        <v>110.03044289987599</v>
      </c>
      <c r="H28" s="231">
        <v>96.948957968661617</v>
      </c>
      <c r="I28" s="231">
        <v>95.776302155087734</v>
      </c>
      <c r="J28" s="231">
        <v>108.0039541443285</v>
      </c>
      <c r="K28" s="231">
        <v>122.9334644709627</v>
      </c>
      <c r="L28" s="231">
        <v>107.754750348022</v>
      </c>
      <c r="M28" s="231">
        <v>130.41673215945241</v>
      </c>
      <c r="N28" s="231">
        <v>123.1084290308947</v>
      </c>
      <c r="O28" s="231">
        <v>105.35249617791401</v>
      </c>
      <c r="P28" s="231">
        <v>117.7463420865303</v>
      </c>
      <c r="Q28" s="231">
        <v>102.6981800889081</v>
      </c>
      <c r="R28" s="231">
        <v>94.741595886819567</v>
      </c>
      <c r="S28" s="231">
        <v>96.949938583808873</v>
      </c>
      <c r="T28" s="231">
        <v>115.79789849441801</v>
      </c>
      <c r="U28" s="231">
        <v>129.08204261164701</v>
      </c>
      <c r="V28" s="231">
        <v>116.6238165918312</v>
      </c>
      <c r="W28" s="231">
        <v>119.0024735278362</v>
      </c>
      <c r="DA28" s="73" t="s">
        <v>1149</v>
      </c>
    </row>
    <row r="29" spans="1:105" ht="12" customHeight="1" x14ac:dyDescent="0.25">
      <c r="A29" s="46" t="s">
        <v>160</v>
      </c>
      <c r="B29" s="231">
        <v>40.441520082722981</v>
      </c>
      <c r="C29" s="231">
        <v>52.830718476898397</v>
      </c>
      <c r="D29" s="231">
        <v>55.997552138345178</v>
      </c>
      <c r="E29" s="231">
        <v>74.220645170525046</v>
      </c>
      <c r="F29" s="231">
        <v>81.214150699820209</v>
      </c>
      <c r="G29" s="231">
        <v>78.026301907650208</v>
      </c>
      <c r="H29" s="231">
        <v>58.170034576016221</v>
      </c>
      <c r="I29" s="231">
        <v>64.705583656269596</v>
      </c>
      <c r="J29" s="231">
        <v>77.33995278644413</v>
      </c>
      <c r="K29" s="231">
        <v>54.855505185942</v>
      </c>
      <c r="L29" s="231">
        <v>64.159269326106298</v>
      </c>
      <c r="M29" s="231">
        <v>106.039374846423</v>
      </c>
      <c r="N29" s="231">
        <v>86.72704934438508</v>
      </c>
      <c r="O29" s="231">
        <v>67.174303688978881</v>
      </c>
      <c r="P29" s="231">
        <v>61.257846409511693</v>
      </c>
      <c r="Q29" s="231">
        <v>55.925528254230528</v>
      </c>
      <c r="R29" s="231">
        <v>53.502121062070273</v>
      </c>
      <c r="S29" s="231">
        <v>52.974679032285202</v>
      </c>
      <c r="T29" s="231">
        <v>60.82185509575946</v>
      </c>
      <c r="U29" s="231">
        <v>55.444002925970487</v>
      </c>
      <c r="V29" s="231">
        <v>59.413813916050692</v>
      </c>
      <c r="W29" s="231">
        <v>63.680670091339643</v>
      </c>
      <c r="DA29" s="73" t="s">
        <v>1150</v>
      </c>
    </row>
    <row r="30" spans="1:105" ht="12" customHeight="1" x14ac:dyDescent="0.25">
      <c r="A30" s="46" t="s">
        <v>70</v>
      </c>
      <c r="B30" s="231">
        <v>409.14133994374231</v>
      </c>
      <c r="C30" s="231">
        <v>468.32018697793421</v>
      </c>
      <c r="D30" s="231">
        <v>434.41999269649648</v>
      </c>
      <c r="E30" s="231">
        <v>545.2460156395357</v>
      </c>
      <c r="F30" s="231">
        <v>501.9269275790266</v>
      </c>
      <c r="G30" s="231">
        <v>443.63563578615799</v>
      </c>
      <c r="H30" s="231">
        <v>421.41421550572397</v>
      </c>
      <c r="I30" s="231">
        <v>439.40410147478173</v>
      </c>
      <c r="J30" s="231">
        <v>422.29774442372383</v>
      </c>
      <c r="K30" s="231">
        <v>350.35493481649468</v>
      </c>
      <c r="L30" s="231">
        <v>351.30285381889371</v>
      </c>
      <c r="M30" s="231">
        <v>345.84358247483618</v>
      </c>
      <c r="N30" s="231">
        <v>316.3886497535355</v>
      </c>
      <c r="O30" s="231">
        <v>327.26244377629382</v>
      </c>
      <c r="P30" s="231">
        <v>305.84648702831612</v>
      </c>
      <c r="Q30" s="231">
        <v>350.64194550938493</v>
      </c>
      <c r="R30" s="231">
        <v>193.8404742898812</v>
      </c>
      <c r="S30" s="231">
        <v>192.56857139748189</v>
      </c>
      <c r="T30" s="231">
        <v>194.52804225934639</v>
      </c>
      <c r="U30" s="231">
        <v>166.95011280192981</v>
      </c>
      <c r="V30" s="231">
        <v>145.16966892428761</v>
      </c>
      <c r="W30" s="231">
        <v>160.75065482763509</v>
      </c>
      <c r="DA30" s="73" t="s">
        <v>1151</v>
      </c>
    </row>
    <row r="31" spans="1:105" ht="12" customHeight="1" x14ac:dyDescent="0.25">
      <c r="A31" s="46" t="s">
        <v>34</v>
      </c>
      <c r="B31" s="231">
        <v>209.59695826767191</v>
      </c>
      <c r="C31" s="231">
        <v>106.3328645867512</v>
      </c>
      <c r="D31" s="231">
        <v>152.345333179075</v>
      </c>
      <c r="E31" s="231">
        <v>180.43720899542231</v>
      </c>
      <c r="F31" s="231">
        <v>153.77530068281649</v>
      </c>
      <c r="G31" s="231">
        <v>156.3226470364074</v>
      </c>
      <c r="H31" s="231">
        <v>134.97542980154529</v>
      </c>
      <c r="I31" s="231">
        <v>159.80422294714501</v>
      </c>
      <c r="J31" s="231">
        <v>114.1011315654487</v>
      </c>
      <c r="K31" s="231">
        <v>436.65583977068138</v>
      </c>
      <c r="L31" s="231">
        <v>512.77963807278479</v>
      </c>
      <c r="M31" s="231">
        <v>507.73092248606849</v>
      </c>
      <c r="N31" s="231">
        <v>613.60997618013243</v>
      </c>
      <c r="O31" s="231">
        <v>642.44720204924272</v>
      </c>
      <c r="P31" s="231">
        <v>681.39703982604874</v>
      </c>
      <c r="Q31" s="231">
        <v>631.36746298296021</v>
      </c>
      <c r="R31" s="231">
        <v>747.39204241856578</v>
      </c>
      <c r="S31" s="231">
        <v>648.00925382814296</v>
      </c>
      <c r="T31" s="231">
        <v>664.12882306399376</v>
      </c>
      <c r="U31" s="231">
        <v>592.70461721771551</v>
      </c>
      <c r="V31" s="231">
        <v>620.05071477622471</v>
      </c>
      <c r="W31" s="231">
        <v>667.56831473420505</v>
      </c>
      <c r="DA31" s="73" t="s">
        <v>1152</v>
      </c>
    </row>
    <row r="32" spans="1:105" ht="12" customHeight="1" x14ac:dyDescent="0.25">
      <c r="A32" s="46" t="s">
        <v>162</v>
      </c>
      <c r="B32" s="231">
        <v>3000.348901611017</v>
      </c>
      <c r="C32" s="231">
        <v>2913.6037321662279</v>
      </c>
      <c r="D32" s="231">
        <v>3032.0327730389808</v>
      </c>
      <c r="E32" s="231">
        <v>2981.4663723502199</v>
      </c>
      <c r="F32" s="231">
        <v>2680.2448652107578</v>
      </c>
      <c r="G32" s="231">
        <v>2919.4943488460258</v>
      </c>
      <c r="H32" s="231">
        <v>2587.666144151784</v>
      </c>
      <c r="I32" s="231">
        <v>2830.8698191329222</v>
      </c>
      <c r="J32" s="231">
        <v>2965.150714146359</v>
      </c>
      <c r="K32" s="231">
        <v>2387.856033183512</v>
      </c>
      <c r="L32" s="231">
        <v>2641.673655886917</v>
      </c>
      <c r="M32" s="231">
        <v>3142.6179060580412</v>
      </c>
      <c r="N32" s="231">
        <v>3203.9964640621251</v>
      </c>
      <c r="O32" s="231">
        <v>3334.3791309945559</v>
      </c>
      <c r="P32" s="231">
        <v>3121.2889950851359</v>
      </c>
      <c r="Q32" s="231">
        <v>3093.5935327159791</v>
      </c>
      <c r="R32" s="231">
        <v>3102.5302960936169</v>
      </c>
      <c r="S32" s="231">
        <v>3537.9370204897591</v>
      </c>
      <c r="T32" s="231">
        <v>3315.4677999585219</v>
      </c>
      <c r="U32" s="231">
        <v>3332.2129015998471</v>
      </c>
      <c r="V32" s="231">
        <v>3325.361391164316</v>
      </c>
      <c r="W32" s="231">
        <v>3710.6287800860541</v>
      </c>
      <c r="DA32" s="73" t="s">
        <v>1153</v>
      </c>
    </row>
    <row r="33" spans="1:105" ht="12" customHeight="1" x14ac:dyDescent="0.25">
      <c r="A33" s="46" t="s">
        <v>36</v>
      </c>
      <c r="B33" s="231">
        <v>37.082822415144499</v>
      </c>
      <c r="C33" s="231">
        <v>33.831252137289518</v>
      </c>
      <c r="D33" s="231">
        <v>34.59586141974507</v>
      </c>
      <c r="E33" s="231">
        <v>8.6844250085280486</v>
      </c>
      <c r="F33" s="231">
        <v>6.1906185278958823</v>
      </c>
      <c r="G33" s="231">
        <v>6.571626368954373</v>
      </c>
      <c r="H33" s="231">
        <v>5.7713078416603043</v>
      </c>
      <c r="I33" s="231">
        <v>11.570259375339599</v>
      </c>
      <c r="J33" s="231">
        <v>7.567078829965137</v>
      </c>
      <c r="K33" s="231">
        <v>3.3417279370215489</v>
      </c>
      <c r="L33" s="231">
        <v>51.611476024606858</v>
      </c>
      <c r="M33" s="231">
        <v>82.837647870958733</v>
      </c>
      <c r="N33" s="231">
        <v>53.566091068635089</v>
      </c>
      <c r="O33" s="231">
        <v>56.578496955121729</v>
      </c>
      <c r="P33" s="231">
        <v>46.62157900261991</v>
      </c>
      <c r="Q33" s="231">
        <v>43.883133795353018</v>
      </c>
      <c r="R33" s="231">
        <v>36.307310346660032</v>
      </c>
      <c r="S33" s="231">
        <v>31.287183835098549</v>
      </c>
      <c r="T33" s="231">
        <v>40.294340764795642</v>
      </c>
      <c r="U33" s="231">
        <v>33.258579664183287</v>
      </c>
      <c r="V33" s="231">
        <v>27.970177072913661</v>
      </c>
      <c r="W33" s="231">
        <v>34.656751451710079</v>
      </c>
      <c r="DA33" s="73" t="s">
        <v>1154</v>
      </c>
    </row>
    <row r="34" spans="1:105" ht="12" customHeight="1" x14ac:dyDescent="0.25">
      <c r="A34" s="46" t="s">
        <v>73</v>
      </c>
      <c r="B34" s="231">
        <v>64.211143549031803</v>
      </c>
      <c r="C34" s="231">
        <v>75.565801451257045</v>
      </c>
      <c r="D34" s="231">
        <v>86.679454620094575</v>
      </c>
      <c r="E34" s="231">
        <v>106.7228724731641</v>
      </c>
      <c r="F34" s="231">
        <v>120.4736716711943</v>
      </c>
      <c r="G34" s="231">
        <v>104.9876105775916</v>
      </c>
      <c r="H34" s="231">
        <v>90.924314875760686</v>
      </c>
      <c r="I34" s="231">
        <v>135.4255576974607</v>
      </c>
      <c r="J34" s="231">
        <v>135.74924408928561</v>
      </c>
      <c r="K34" s="231">
        <v>110.6282321957156</v>
      </c>
      <c r="L34" s="231">
        <v>192.78942363836759</v>
      </c>
      <c r="M34" s="231">
        <v>197.198772811455</v>
      </c>
      <c r="N34" s="231">
        <v>188.80050591608469</v>
      </c>
      <c r="O34" s="231">
        <v>203.18879781958529</v>
      </c>
      <c r="P34" s="231">
        <v>197.56293668191341</v>
      </c>
      <c r="Q34" s="231">
        <v>240.62489201825059</v>
      </c>
      <c r="R34" s="231">
        <v>308.3404978326376</v>
      </c>
      <c r="S34" s="231">
        <v>283.29614631561378</v>
      </c>
      <c r="T34" s="231">
        <v>246.25595345305899</v>
      </c>
      <c r="U34" s="231">
        <v>249.2462283126618</v>
      </c>
      <c r="V34" s="231">
        <v>254.32330198491141</v>
      </c>
      <c r="W34" s="231">
        <v>272.18143333304812</v>
      </c>
      <c r="DA34" s="73" t="s">
        <v>1155</v>
      </c>
    </row>
    <row r="35" spans="1:105" ht="12" customHeight="1" x14ac:dyDescent="0.25">
      <c r="A35" s="46" t="s">
        <v>79</v>
      </c>
      <c r="B35" s="231">
        <v>2134.9524944890468</v>
      </c>
      <c r="C35" s="231">
        <v>2051.8826786040859</v>
      </c>
      <c r="D35" s="231">
        <v>2165.3748902335669</v>
      </c>
      <c r="E35" s="231">
        <v>2730.7599641930069</v>
      </c>
      <c r="F35" s="231">
        <v>2812.820142002271</v>
      </c>
      <c r="G35" s="231">
        <v>2958.4496136161551</v>
      </c>
      <c r="H35" s="231">
        <v>3047.4338356206331</v>
      </c>
      <c r="I35" s="231">
        <v>3185.5000070609699</v>
      </c>
      <c r="J35" s="231">
        <v>3186.1542465633411</v>
      </c>
      <c r="K35" s="231">
        <v>3047.0639163787159</v>
      </c>
      <c r="L35" s="231">
        <v>3118.666363532303</v>
      </c>
      <c r="M35" s="231">
        <v>3557.9601038786282</v>
      </c>
      <c r="N35" s="231">
        <v>3544.5100532693</v>
      </c>
      <c r="O35" s="231">
        <v>3756.631484640634</v>
      </c>
      <c r="P35" s="231">
        <v>3492.1239819749621</v>
      </c>
      <c r="Q35" s="231">
        <v>3462.2786268773511</v>
      </c>
      <c r="R35" s="231">
        <v>3507.0782124353541</v>
      </c>
      <c r="S35" s="231">
        <v>3534.578434025791</v>
      </c>
      <c r="T35" s="231">
        <v>3537.4263662703961</v>
      </c>
      <c r="U35" s="231">
        <v>3709.430531477572</v>
      </c>
      <c r="V35" s="231">
        <v>3374.6664948259349</v>
      </c>
      <c r="W35" s="231">
        <v>3469.7145073058582</v>
      </c>
      <c r="DA35" s="73" t="s">
        <v>1156</v>
      </c>
    </row>
    <row r="36" spans="1:105" ht="12" customHeight="1" x14ac:dyDescent="0.25">
      <c r="A36" s="57" t="s">
        <v>1012</v>
      </c>
      <c r="B36" s="263">
        <v>2298.9925910661059</v>
      </c>
      <c r="C36" s="263">
        <v>2259.9352582259589</v>
      </c>
      <c r="D36" s="263">
        <v>2332.272383062078</v>
      </c>
      <c r="E36" s="263">
        <v>2498.0952600817518</v>
      </c>
      <c r="F36" s="263">
        <v>2384.5690813199849</v>
      </c>
      <c r="G36" s="263">
        <v>2477.4114380075139</v>
      </c>
      <c r="H36" s="263">
        <v>2399.5132973177242</v>
      </c>
      <c r="I36" s="263">
        <v>2534.9721101344812</v>
      </c>
      <c r="J36" s="263">
        <v>2635.2474776484469</v>
      </c>
      <c r="K36" s="263">
        <v>2365.4930856855731</v>
      </c>
      <c r="L36" s="263">
        <v>2579.525087679106</v>
      </c>
      <c r="M36" s="263">
        <v>2866.2896076559809</v>
      </c>
      <c r="N36" s="263">
        <v>2917.670379428931</v>
      </c>
      <c r="O36" s="263">
        <v>3057.2433482548281</v>
      </c>
      <c r="P36" s="263">
        <v>2886.5559596102571</v>
      </c>
      <c r="Q36" s="263">
        <v>2956.0184255654999</v>
      </c>
      <c r="R36" s="263">
        <v>2972.2075709933142</v>
      </c>
      <c r="S36" s="263">
        <v>3207.384856686851</v>
      </c>
      <c r="T36" s="263">
        <v>3048.0652639737082</v>
      </c>
      <c r="U36" s="263">
        <v>3039.868150578277</v>
      </c>
      <c r="V36" s="263">
        <v>2981.7110811995772</v>
      </c>
      <c r="W36" s="263">
        <v>3162.0325327354221</v>
      </c>
      <c r="DA36" s="70" t="s">
        <v>1157</v>
      </c>
    </row>
    <row r="37" spans="1:105" ht="12" customHeight="1" x14ac:dyDescent="0.25">
      <c r="A37" s="60" t="s">
        <v>1014</v>
      </c>
      <c r="B37" s="264">
        <v>2179.954190263109</v>
      </c>
      <c r="C37" s="264">
        <v>2137.9204254404071</v>
      </c>
      <c r="D37" s="264">
        <v>2209.5795406775792</v>
      </c>
      <c r="E37" s="264">
        <v>2377.4818022520749</v>
      </c>
      <c r="F37" s="264">
        <v>2258.180160001918</v>
      </c>
      <c r="G37" s="264">
        <v>2342.2631094615808</v>
      </c>
      <c r="H37" s="264">
        <v>2237.8729821928591</v>
      </c>
      <c r="I37" s="264">
        <v>2394.8208927314599</v>
      </c>
      <c r="J37" s="264">
        <v>2471.219903524081</v>
      </c>
      <c r="K37" s="264">
        <v>2235.225276548776</v>
      </c>
      <c r="L37" s="264">
        <v>2409.20852912072</v>
      </c>
      <c r="M37" s="264">
        <v>2744.8680283653262</v>
      </c>
      <c r="N37" s="264">
        <v>2794.498574467973</v>
      </c>
      <c r="O37" s="264">
        <v>2937.464391090798</v>
      </c>
      <c r="P37" s="264">
        <v>2769.2612841257378</v>
      </c>
      <c r="Q37" s="264">
        <v>2836.9913968108731</v>
      </c>
      <c r="R37" s="264">
        <v>2839.240650893013</v>
      </c>
      <c r="S37" s="264">
        <v>3059.8808532320222</v>
      </c>
      <c r="T37" s="264">
        <v>2906.2764072790142</v>
      </c>
      <c r="U37" s="264">
        <v>2900.365345878547</v>
      </c>
      <c r="V37" s="264">
        <v>2859.3970937559329</v>
      </c>
      <c r="W37" s="264">
        <v>3047.994201936282</v>
      </c>
      <c r="DA37" s="72" t="s">
        <v>1158</v>
      </c>
    </row>
    <row r="38" spans="1:105" ht="12" customHeight="1" x14ac:dyDescent="0.25">
      <c r="A38" s="59" t="s">
        <v>30</v>
      </c>
      <c r="B38" s="232">
        <v>280.95566361457242</v>
      </c>
      <c r="C38" s="232">
        <v>286.29946764750332</v>
      </c>
      <c r="D38" s="232">
        <v>302.00081941455312</v>
      </c>
      <c r="E38" s="232">
        <v>298.97519488778153</v>
      </c>
      <c r="F38" s="232">
        <v>274.25857006572528</v>
      </c>
      <c r="G38" s="232">
        <v>249.3105490468314</v>
      </c>
      <c r="H38" s="232">
        <v>239.29041682813909</v>
      </c>
      <c r="I38" s="232">
        <v>219.82726684501571</v>
      </c>
      <c r="J38" s="232">
        <v>258.4901267364944</v>
      </c>
      <c r="K38" s="232">
        <v>226.61621192773529</v>
      </c>
      <c r="L38" s="232">
        <v>219.69954486108111</v>
      </c>
      <c r="M38" s="232">
        <v>240.58595566868891</v>
      </c>
      <c r="N38" s="232">
        <v>262.38265234741112</v>
      </c>
      <c r="O38" s="232">
        <v>292.15633268402809</v>
      </c>
      <c r="P38" s="232">
        <v>289.53491557887997</v>
      </c>
      <c r="Q38" s="232">
        <v>313.96607820065998</v>
      </c>
      <c r="R38" s="232">
        <v>293.72534739493511</v>
      </c>
      <c r="S38" s="232">
        <v>339.15184033472252</v>
      </c>
      <c r="T38" s="232">
        <v>252.79305704588171</v>
      </c>
      <c r="U38" s="232">
        <v>243.56674703150381</v>
      </c>
      <c r="V38" s="232">
        <v>236.1515334917228</v>
      </c>
      <c r="W38" s="232">
        <v>206.02134365846379</v>
      </c>
      <c r="DA38" s="71" t="s">
        <v>1159</v>
      </c>
    </row>
    <row r="39" spans="1:105" ht="12" customHeight="1" x14ac:dyDescent="0.25">
      <c r="A39" s="59" t="s">
        <v>33</v>
      </c>
      <c r="B39" s="297">
        <v>44.90533214090825</v>
      </c>
      <c r="C39" s="297">
        <v>55.566363977050997</v>
      </c>
      <c r="D39" s="297">
        <v>50.753086269171121</v>
      </c>
      <c r="E39" s="297">
        <v>38.649647828580477</v>
      </c>
      <c r="F39" s="297">
        <v>35.507600242638979</v>
      </c>
      <c r="G39" s="297">
        <v>43.72942979969627</v>
      </c>
      <c r="H39" s="297">
        <v>38.377967898938998</v>
      </c>
      <c r="I39" s="297">
        <v>43.814516446103603</v>
      </c>
      <c r="J39" s="297">
        <v>47.070383591755629</v>
      </c>
      <c r="K39" s="297">
        <v>67.803534701781743</v>
      </c>
      <c r="L39" s="297">
        <v>59.978737099589686</v>
      </c>
      <c r="M39" s="297">
        <v>85.252578441916924</v>
      </c>
      <c r="N39" s="297">
        <v>80.86378180427532</v>
      </c>
      <c r="O39" s="297">
        <v>92.484682946065917</v>
      </c>
      <c r="P39" s="297">
        <v>101.8937719645216</v>
      </c>
      <c r="Q39" s="297">
        <v>95.891799120276218</v>
      </c>
      <c r="R39" s="297">
        <v>90.339339707085855</v>
      </c>
      <c r="S39" s="297">
        <v>80.470418372316459</v>
      </c>
      <c r="T39" s="297">
        <v>96.210864819775438</v>
      </c>
      <c r="U39" s="297">
        <v>103.510959609606</v>
      </c>
      <c r="V39" s="297">
        <v>102.0591309984879</v>
      </c>
      <c r="W39" s="297">
        <v>103.8273627442062</v>
      </c>
      <c r="DA39" s="122" t="s">
        <v>1160</v>
      </c>
    </row>
    <row r="40" spans="1:105" ht="12" customHeight="1" x14ac:dyDescent="0.25">
      <c r="A40" s="59" t="s">
        <v>160</v>
      </c>
      <c r="B40" s="297">
        <v>17.562992893420251</v>
      </c>
      <c r="C40" s="297">
        <v>27.327756905258589</v>
      </c>
      <c r="D40" s="297">
        <v>28.209633741222401</v>
      </c>
      <c r="E40" s="297">
        <v>40.072965677792382</v>
      </c>
      <c r="F40" s="297">
        <v>41.164958994010973</v>
      </c>
      <c r="G40" s="297">
        <v>41.262185925575693</v>
      </c>
      <c r="H40" s="297">
        <v>32.940953998476608</v>
      </c>
      <c r="I40" s="297">
        <v>36.215723404016551</v>
      </c>
      <c r="J40" s="297">
        <v>39.114874117162813</v>
      </c>
      <c r="K40" s="297">
        <v>29.207710325070689</v>
      </c>
      <c r="L40" s="297">
        <v>31.412568227229489</v>
      </c>
      <c r="M40" s="297">
        <v>65.400609517146776</v>
      </c>
      <c r="N40" s="297">
        <v>50.05706902524269</v>
      </c>
      <c r="O40" s="297">
        <v>39.321065350306611</v>
      </c>
      <c r="P40" s="297">
        <v>36.343282275766718</v>
      </c>
      <c r="Q40" s="297">
        <v>33.264826781334143</v>
      </c>
      <c r="R40" s="297">
        <v>33.109425691282048</v>
      </c>
      <c r="S40" s="297">
        <v>31.642646963442029</v>
      </c>
      <c r="T40" s="297">
        <v>40.503652785590248</v>
      </c>
      <c r="U40" s="297">
        <v>37.147523445158427</v>
      </c>
      <c r="V40" s="297">
        <v>39.950931338691888</v>
      </c>
      <c r="W40" s="297">
        <v>37.194967996209563</v>
      </c>
      <c r="DA40" s="122" t="s">
        <v>1161</v>
      </c>
    </row>
    <row r="41" spans="1:105" ht="12" customHeight="1" x14ac:dyDescent="0.25">
      <c r="A41" s="59" t="s">
        <v>70</v>
      </c>
      <c r="B41" s="297">
        <v>202.50171525607911</v>
      </c>
      <c r="C41" s="297">
        <v>216.13592302034141</v>
      </c>
      <c r="D41" s="297">
        <v>198.935560858424</v>
      </c>
      <c r="E41" s="297">
        <v>274.00368875568279</v>
      </c>
      <c r="F41" s="297">
        <v>251.58575426373139</v>
      </c>
      <c r="G41" s="297">
        <v>222.67234559857849</v>
      </c>
      <c r="H41" s="297">
        <v>229.1656608156394</v>
      </c>
      <c r="I41" s="297">
        <v>246.9438495132209</v>
      </c>
      <c r="J41" s="297">
        <v>234.07250146944429</v>
      </c>
      <c r="K41" s="297">
        <v>198.6988148448944</v>
      </c>
      <c r="L41" s="297">
        <v>191.74828691264551</v>
      </c>
      <c r="M41" s="297">
        <v>205.07091372733231</v>
      </c>
      <c r="N41" s="297">
        <v>189.45069153429279</v>
      </c>
      <c r="O41" s="297">
        <v>196.45848121579249</v>
      </c>
      <c r="P41" s="297">
        <v>181.83476306905641</v>
      </c>
      <c r="Q41" s="297">
        <v>209.30058232537709</v>
      </c>
      <c r="R41" s="297">
        <v>126.03667970763379</v>
      </c>
      <c r="S41" s="297">
        <v>118.31101224616241</v>
      </c>
      <c r="T41" s="297">
        <v>125.9086577831515</v>
      </c>
      <c r="U41" s="297">
        <v>109.80599795873231</v>
      </c>
      <c r="V41" s="297">
        <v>93.683859175389358</v>
      </c>
      <c r="W41" s="297">
        <v>101.79063308240271</v>
      </c>
      <c r="DA41" s="122" t="s">
        <v>1162</v>
      </c>
    </row>
    <row r="42" spans="1:105" ht="12" customHeight="1" x14ac:dyDescent="0.25">
      <c r="A42" s="59" t="s">
        <v>162</v>
      </c>
      <c r="B42" s="297">
        <v>1634.0284863581289</v>
      </c>
      <c r="C42" s="297">
        <v>1552.590913890253</v>
      </c>
      <c r="D42" s="297">
        <v>1629.680440394209</v>
      </c>
      <c r="E42" s="297">
        <v>1725.7803051022379</v>
      </c>
      <c r="F42" s="297">
        <v>1655.663276435811</v>
      </c>
      <c r="G42" s="297">
        <v>1785.288599090899</v>
      </c>
      <c r="H42" s="297">
        <v>1698.097982651665</v>
      </c>
      <c r="I42" s="297">
        <v>1848.0195365231029</v>
      </c>
      <c r="J42" s="297">
        <v>1892.4720176092239</v>
      </c>
      <c r="K42" s="297">
        <v>1712.8990047492939</v>
      </c>
      <c r="L42" s="297">
        <v>1906.369392020174</v>
      </c>
      <c r="M42" s="297">
        <v>2148.5579710102402</v>
      </c>
      <c r="N42" s="297">
        <v>2211.7443797567521</v>
      </c>
      <c r="O42" s="297">
        <v>2317.0438288946038</v>
      </c>
      <c r="P42" s="297">
        <v>2159.6545512375128</v>
      </c>
      <c r="Q42" s="297">
        <v>2184.5681103832248</v>
      </c>
      <c r="R42" s="297">
        <v>2296.0298583920762</v>
      </c>
      <c r="S42" s="297">
        <v>2490.3049353153779</v>
      </c>
      <c r="T42" s="297">
        <v>2390.8601748446149</v>
      </c>
      <c r="U42" s="297">
        <v>2406.3341178335472</v>
      </c>
      <c r="V42" s="297">
        <v>2387.5516387516409</v>
      </c>
      <c r="W42" s="297">
        <v>2599.1598944550001</v>
      </c>
      <c r="DA42" s="122" t="s">
        <v>1163</v>
      </c>
    </row>
    <row r="43" spans="1:105" ht="12" customHeight="1" x14ac:dyDescent="0.25">
      <c r="A43" s="60" t="s">
        <v>1021</v>
      </c>
      <c r="B43" s="264">
        <v>119.03840080299661</v>
      </c>
      <c r="C43" s="264">
        <v>122.0148327855515</v>
      </c>
      <c r="D43" s="264">
        <v>122.69284238449831</v>
      </c>
      <c r="E43" s="264">
        <v>120.6134578296772</v>
      </c>
      <c r="F43" s="264">
        <v>126.3889213180676</v>
      </c>
      <c r="G43" s="264">
        <v>135.14832854593249</v>
      </c>
      <c r="H43" s="264">
        <v>161.64031512486511</v>
      </c>
      <c r="I43" s="264">
        <v>140.1512174030205</v>
      </c>
      <c r="J43" s="264">
        <v>164.0275741243656</v>
      </c>
      <c r="K43" s="264">
        <v>130.26780913679721</v>
      </c>
      <c r="L43" s="264">
        <v>170.3165585583863</v>
      </c>
      <c r="M43" s="264">
        <v>121.4215792906554</v>
      </c>
      <c r="N43" s="264">
        <v>123.1718049609574</v>
      </c>
      <c r="O43" s="264">
        <v>119.7789571640306</v>
      </c>
      <c r="P43" s="264">
        <v>117.2946754845192</v>
      </c>
      <c r="Q43" s="264">
        <v>119.02702875462769</v>
      </c>
      <c r="R43" s="264">
        <v>132.96692010030119</v>
      </c>
      <c r="S43" s="264">
        <v>147.50400345482939</v>
      </c>
      <c r="T43" s="264">
        <v>141.78885669469361</v>
      </c>
      <c r="U43" s="264">
        <v>139.50280469972961</v>
      </c>
      <c r="V43" s="264">
        <v>122.3139874436438</v>
      </c>
      <c r="W43" s="264">
        <v>114.0383307991398</v>
      </c>
      <c r="DA43" s="72" t="s">
        <v>1164</v>
      </c>
    </row>
    <row r="44" spans="1:105" ht="12" customHeight="1" x14ac:dyDescent="0.25">
      <c r="A44" s="57" t="s">
        <v>1023</v>
      </c>
      <c r="B44" s="263">
        <f t="shared" ref="B44:W44" si="1">B45+B46+B57</f>
        <v>544.62264229130938</v>
      </c>
      <c r="C44" s="263">
        <f t="shared" si="1"/>
        <v>543.72751595050511</v>
      </c>
      <c r="D44" s="263">
        <f t="shared" si="1"/>
        <v>562.80242642798328</v>
      </c>
      <c r="E44" s="263">
        <f t="shared" si="1"/>
        <v>605.68978662879999</v>
      </c>
      <c r="F44" s="263">
        <f t="shared" si="1"/>
        <v>587.9199114971259</v>
      </c>
      <c r="G44" s="263">
        <f t="shared" si="1"/>
        <v>606.86353053164498</v>
      </c>
      <c r="H44" s="263">
        <f t="shared" si="1"/>
        <v>602.73997014200381</v>
      </c>
      <c r="I44" s="263">
        <f t="shared" si="1"/>
        <v>627.32511703278578</v>
      </c>
      <c r="J44" s="263">
        <f t="shared" si="1"/>
        <v>648.9898890088715</v>
      </c>
      <c r="K44" s="263">
        <f t="shared" si="1"/>
        <v>576.2052576364556</v>
      </c>
      <c r="L44" s="263">
        <f t="shared" si="1"/>
        <v>639.74984129172776</v>
      </c>
      <c r="M44" s="263">
        <f t="shared" si="1"/>
        <v>681.50212987240764</v>
      </c>
      <c r="N44" s="263">
        <f t="shared" si="1"/>
        <v>693.04363567538644</v>
      </c>
      <c r="O44" s="263">
        <f t="shared" si="1"/>
        <v>720.87905452252323</v>
      </c>
      <c r="P44" s="263">
        <f t="shared" si="1"/>
        <v>688.56960522921088</v>
      </c>
      <c r="Q44" s="263">
        <f t="shared" si="1"/>
        <v>704.1488366151184</v>
      </c>
      <c r="R44" s="263">
        <f t="shared" si="1"/>
        <v>709.46087343963268</v>
      </c>
      <c r="S44" s="263">
        <f t="shared" si="1"/>
        <v>754.68850264815262</v>
      </c>
      <c r="T44" s="263">
        <f t="shared" si="1"/>
        <v>721.02897065645857</v>
      </c>
      <c r="U44" s="263">
        <f t="shared" si="1"/>
        <v>720.48163456243333</v>
      </c>
      <c r="V44" s="263">
        <f t="shared" si="1"/>
        <v>701.54698028284974</v>
      </c>
      <c r="W44" s="263">
        <f t="shared" si="1"/>
        <v>733.7795811947916</v>
      </c>
      <c r="DA44" s="70"/>
    </row>
    <row r="45" spans="1:105" ht="12" customHeight="1" x14ac:dyDescent="0.25">
      <c r="A45" s="60" t="s">
        <v>1024</v>
      </c>
      <c r="B45" s="264">
        <v>241.42006994848839</v>
      </c>
      <c r="C45" s="264">
        <v>232.97018992478729</v>
      </c>
      <c r="D45" s="264">
        <v>241.28660226011721</v>
      </c>
      <c r="E45" s="264">
        <v>260.98572329017588</v>
      </c>
      <c r="F45" s="264">
        <v>241.16510653479389</v>
      </c>
      <c r="G45" s="264">
        <v>255.89921959747491</v>
      </c>
      <c r="H45" s="264">
        <v>234.65303240259871</v>
      </c>
      <c r="I45" s="264">
        <v>259.0755177881141</v>
      </c>
      <c r="J45" s="264">
        <v>267.62802419881592</v>
      </c>
      <c r="K45" s="264">
        <v>246.95382595877771</v>
      </c>
      <c r="L45" s="264">
        <v>265.03587619051979</v>
      </c>
      <c r="M45" s="264">
        <v>316.35698171230291</v>
      </c>
      <c r="N45" s="264">
        <v>324.31895624103169</v>
      </c>
      <c r="O45" s="264">
        <v>341.46158816473672</v>
      </c>
      <c r="P45" s="264">
        <v>313.35109365263583</v>
      </c>
      <c r="Q45" s="264">
        <v>316.76727926682929</v>
      </c>
      <c r="R45" s="264">
        <v>319.59736130207858</v>
      </c>
      <c r="S45" s="264">
        <v>348.10286665601171</v>
      </c>
      <c r="T45" s="264">
        <v>329.12026609334032</v>
      </c>
      <c r="U45" s="264">
        <v>327.42630099760072</v>
      </c>
      <c r="V45" s="264">
        <v>325.90177157311092</v>
      </c>
      <c r="W45" s="264">
        <v>352.99876509428532</v>
      </c>
      <c r="DA45" s="72" t="s">
        <v>1165</v>
      </c>
    </row>
    <row r="46" spans="1:105" ht="12" customHeight="1" x14ac:dyDescent="0.25">
      <c r="A46" s="60" t="s">
        <v>1026</v>
      </c>
      <c r="B46" s="264">
        <v>151.6132171655475</v>
      </c>
      <c r="C46" s="264">
        <v>150.54039233180771</v>
      </c>
      <c r="D46" s="264">
        <v>159.08988788538531</v>
      </c>
      <c r="E46" s="264">
        <v>176.32642278999839</v>
      </c>
      <c r="F46" s="264">
        <v>168.3730304628852</v>
      </c>
      <c r="G46" s="264">
        <v>171.9268362070878</v>
      </c>
      <c r="H46" s="264">
        <v>168.88299304385171</v>
      </c>
      <c r="I46" s="264">
        <v>181.81305626046159</v>
      </c>
      <c r="J46" s="264">
        <v>182.4582674046693</v>
      </c>
      <c r="K46" s="264">
        <v>170.7281258728473</v>
      </c>
      <c r="L46" s="264">
        <v>184.04481179807101</v>
      </c>
      <c r="M46" s="264">
        <v>201.22590400874969</v>
      </c>
      <c r="N46" s="264">
        <v>207.26285287069479</v>
      </c>
      <c r="O46" s="264">
        <v>212.79931840013691</v>
      </c>
      <c r="P46" s="264">
        <v>203.26112056217269</v>
      </c>
      <c r="Q46" s="264">
        <v>204.22423110144379</v>
      </c>
      <c r="R46" s="264">
        <v>207.81661522332891</v>
      </c>
      <c r="S46" s="264">
        <v>216.22791944987219</v>
      </c>
      <c r="T46" s="264">
        <v>209.30524962296499</v>
      </c>
      <c r="U46" s="264">
        <v>209.2600296183596</v>
      </c>
      <c r="V46" s="264">
        <v>204.46171635868981</v>
      </c>
      <c r="W46" s="264">
        <v>214.24187709003809</v>
      </c>
      <c r="DA46" s="72" t="s">
        <v>1166</v>
      </c>
    </row>
    <row r="47" spans="1:105" ht="12" customHeight="1" x14ac:dyDescent="0.25">
      <c r="A47" s="64" t="s">
        <v>30</v>
      </c>
      <c r="B47" s="231">
        <v>9.0856063580491604</v>
      </c>
      <c r="C47" s="231">
        <v>9.7046039420820307</v>
      </c>
      <c r="D47" s="231">
        <v>10.39692831429428</v>
      </c>
      <c r="E47" s="231">
        <v>9.5653127134785567</v>
      </c>
      <c r="F47" s="231">
        <v>9.7119820563709762</v>
      </c>
      <c r="G47" s="231">
        <v>8.6636800420714213</v>
      </c>
      <c r="H47" s="231">
        <v>8.2264894147032948</v>
      </c>
      <c r="I47" s="231">
        <v>6.9947953064029864</v>
      </c>
      <c r="J47" s="231">
        <v>9.3524146198393101</v>
      </c>
      <c r="K47" s="231">
        <v>8.3607606100898355</v>
      </c>
      <c r="L47" s="231">
        <v>7.8891369104303912</v>
      </c>
      <c r="M47" s="231">
        <v>8.5422228071249453</v>
      </c>
      <c r="N47" s="231">
        <v>9.740542120307687</v>
      </c>
      <c r="O47" s="231">
        <v>10.79607583315215</v>
      </c>
      <c r="P47" s="231">
        <v>10.681716470093781</v>
      </c>
      <c r="Q47" s="231">
        <v>11.370499459738459</v>
      </c>
      <c r="R47" s="231">
        <v>10.455822226227831</v>
      </c>
      <c r="S47" s="231">
        <v>12.085569378253579</v>
      </c>
      <c r="T47" s="231">
        <v>8.7372099547477244</v>
      </c>
      <c r="U47" s="231">
        <v>7.7407829348558836</v>
      </c>
      <c r="V47" s="231">
        <v>7.4552269238880537</v>
      </c>
      <c r="W47" s="231">
        <v>6.3248643225742889</v>
      </c>
      <c r="DA47" s="73" t="s">
        <v>1167</v>
      </c>
    </row>
    <row r="48" spans="1:105" ht="12" customHeight="1" x14ac:dyDescent="0.25">
      <c r="A48" s="64" t="s">
        <v>32</v>
      </c>
      <c r="B48" s="231">
        <v>23.033543659382879</v>
      </c>
      <c r="C48" s="231">
        <v>24.708011992278909</v>
      </c>
      <c r="D48" s="231">
        <v>27.601690891478469</v>
      </c>
      <c r="E48" s="231">
        <v>33.048276396862271</v>
      </c>
      <c r="F48" s="231">
        <v>30.50862241861185</v>
      </c>
      <c r="G48" s="231">
        <v>28.460231398133651</v>
      </c>
      <c r="H48" s="231">
        <v>32.501000734924297</v>
      </c>
      <c r="I48" s="231">
        <v>37.120633870873</v>
      </c>
      <c r="J48" s="231">
        <v>33.552351677789268</v>
      </c>
      <c r="K48" s="231">
        <v>32.811916356439333</v>
      </c>
      <c r="L48" s="231">
        <v>36.117394447383319</v>
      </c>
      <c r="M48" s="231">
        <v>32.160829023143087</v>
      </c>
      <c r="N48" s="231">
        <v>35.804838841389639</v>
      </c>
      <c r="O48" s="231">
        <v>33.079583944832898</v>
      </c>
      <c r="P48" s="231">
        <v>32.987387413648143</v>
      </c>
      <c r="Q48" s="231">
        <v>34.113629482550643</v>
      </c>
      <c r="R48" s="231">
        <v>37.373222693566468</v>
      </c>
      <c r="S48" s="231">
        <v>37.514226005013313</v>
      </c>
      <c r="T48" s="231">
        <v>37.975144490903517</v>
      </c>
      <c r="U48" s="231">
        <v>37.06451605253983</v>
      </c>
      <c r="V48" s="231">
        <v>39.408731794685657</v>
      </c>
      <c r="W48" s="231">
        <v>38.890539634296317</v>
      </c>
      <c r="DA48" s="73" t="s">
        <v>1168</v>
      </c>
    </row>
    <row r="49" spans="1:105" ht="12" customHeight="1" x14ac:dyDescent="0.25">
      <c r="A49" s="64" t="s">
        <v>33</v>
      </c>
      <c r="B49" s="231">
        <v>2.2287627318780139</v>
      </c>
      <c r="C49" s="231">
        <v>2.7093014422162578</v>
      </c>
      <c r="D49" s="231">
        <v>2.5197930322332538</v>
      </c>
      <c r="E49" s="231">
        <v>1.892983169438313</v>
      </c>
      <c r="F49" s="231">
        <v>1.7205374739952519</v>
      </c>
      <c r="G49" s="231">
        <v>2.1884744561991751</v>
      </c>
      <c r="H49" s="231">
        <v>1.928287412808209</v>
      </c>
      <c r="I49" s="231">
        <v>1.904963619626215</v>
      </c>
      <c r="J49" s="231">
        <v>2.1481681667722912</v>
      </c>
      <c r="K49" s="231">
        <v>2.4451119137235962</v>
      </c>
      <c r="L49" s="231">
        <v>2.143211573594701</v>
      </c>
      <c r="M49" s="231">
        <v>2.5939519961002762</v>
      </c>
      <c r="N49" s="231">
        <v>2.4485919094416859</v>
      </c>
      <c r="O49" s="231">
        <v>2.0954314161217078</v>
      </c>
      <c r="P49" s="231">
        <v>2.3419415134204811</v>
      </c>
      <c r="Q49" s="231">
        <v>2.04263781821941</v>
      </c>
      <c r="R49" s="231">
        <v>1.884383603967871</v>
      </c>
      <c r="S49" s="231">
        <v>1.9283069169667371</v>
      </c>
      <c r="T49" s="231">
        <v>2.3031875202682119</v>
      </c>
      <c r="U49" s="231">
        <v>2.5674053976740012</v>
      </c>
      <c r="V49" s="231">
        <v>2.3196147981329962</v>
      </c>
      <c r="W49" s="231">
        <v>2.3669256132793541</v>
      </c>
      <c r="DA49" s="73" t="s">
        <v>1169</v>
      </c>
    </row>
    <row r="50" spans="1:105" ht="12" customHeight="1" x14ac:dyDescent="0.25">
      <c r="A50" s="64" t="s">
        <v>160</v>
      </c>
      <c r="B50" s="231">
        <v>0.80437042093379507</v>
      </c>
      <c r="C50" s="231">
        <v>1.0507880804819709</v>
      </c>
      <c r="D50" s="231">
        <v>1.1137755082560701</v>
      </c>
      <c r="E50" s="231">
        <v>1.476227685697153</v>
      </c>
      <c r="F50" s="231">
        <v>1.615326536949413</v>
      </c>
      <c r="G50" s="231">
        <v>1.551921124156175</v>
      </c>
      <c r="H50" s="231">
        <v>1.1569855708176719</v>
      </c>
      <c r="I50" s="231">
        <v>1.2869757975441569</v>
      </c>
      <c r="J50" s="231">
        <v>1.53826983383863</v>
      </c>
      <c r="K50" s="231">
        <v>1.091060516684248</v>
      </c>
      <c r="L50" s="231">
        <v>1.2761097596994679</v>
      </c>
      <c r="M50" s="231">
        <v>2.109093238985658</v>
      </c>
      <c r="N50" s="231">
        <v>1.724976535125134</v>
      </c>
      <c r="O50" s="231">
        <v>1.3360779422661211</v>
      </c>
      <c r="P50" s="231">
        <v>1.218401276735565</v>
      </c>
      <c r="Q50" s="231">
        <v>1.1123429735277981</v>
      </c>
      <c r="R50" s="231">
        <v>1.0641420884160471</v>
      </c>
      <c r="S50" s="231">
        <v>1.053651415299691</v>
      </c>
      <c r="T50" s="231">
        <v>1.209729532551642</v>
      </c>
      <c r="U50" s="231">
        <v>1.102765570646044</v>
      </c>
      <c r="V50" s="231">
        <v>1.181723990868299</v>
      </c>
      <c r="W50" s="231">
        <v>1.266590555991487</v>
      </c>
      <c r="DA50" s="73" t="s">
        <v>1170</v>
      </c>
    </row>
    <row r="51" spans="1:105" ht="12" customHeight="1" x14ac:dyDescent="0.25">
      <c r="A51" s="64" t="s">
        <v>70</v>
      </c>
      <c r="B51" s="231">
        <v>8.1377057825420422</v>
      </c>
      <c r="C51" s="231">
        <v>9.3147563484431384</v>
      </c>
      <c r="D51" s="231">
        <v>8.6404910515868316</v>
      </c>
      <c r="E51" s="231">
        <v>10.84478937031384</v>
      </c>
      <c r="F51" s="231">
        <v>9.9831849344166415</v>
      </c>
      <c r="G51" s="231">
        <v>8.8237875917773039</v>
      </c>
      <c r="H51" s="231">
        <v>8.381809813786818</v>
      </c>
      <c r="I51" s="231">
        <v>8.7396235685587094</v>
      </c>
      <c r="J51" s="231">
        <v>8.399382954613996</v>
      </c>
      <c r="K51" s="231">
        <v>6.9684607754140862</v>
      </c>
      <c r="L51" s="231">
        <v>6.987314616847625</v>
      </c>
      <c r="M51" s="231">
        <v>6.8787312505441589</v>
      </c>
      <c r="N51" s="231">
        <v>6.2928809515656328</v>
      </c>
      <c r="O51" s="231">
        <v>6.5091576458477078</v>
      </c>
      <c r="P51" s="231">
        <v>6.0832003101977534</v>
      </c>
      <c r="Q51" s="231">
        <v>6.9741693370947617</v>
      </c>
      <c r="R51" s="231">
        <v>3.855432327460127</v>
      </c>
      <c r="S51" s="231">
        <v>3.8301345378900669</v>
      </c>
      <c r="T51" s="231">
        <v>3.8691078603255602</v>
      </c>
      <c r="U51" s="231">
        <v>3.3205906265329208</v>
      </c>
      <c r="V51" s="231">
        <v>2.8873837447404518</v>
      </c>
      <c r="W51" s="231">
        <v>3.1972851570514438</v>
      </c>
      <c r="DA51" s="73" t="s">
        <v>1171</v>
      </c>
    </row>
    <row r="52" spans="1:105" ht="12" customHeight="1" x14ac:dyDescent="0.25">
      <c r="A52" s="64" t="s">
        <v>34</v>
      </c>
      <c r="B52" s="231">
        <v>4.1688243469422712</v>
      </c>
      <c r="C52" s="231">
        <v>2.114930667091345</v>
      </c>
      <c r="D52" s="231">
        <v>3.030105681633442</v>
      </c>
      <c r="E52" s="231">
        <v>3.5888451634579268</v>
      </c>
      <c r="F52" s="231">
        <v>3.0585473317136911</v>
      </c>
      <c r="G52" s="231">
        <v>3.1092133317678639</v>
      </c>
      <c r="H52" s="231">
        <v>2.684623205633935</v>
      </c>
      <c r="I52" s="231">
        <v>3.1784608940529742</v>
      </c>
      <c r="J52" s="231">
        <v>2.2694393049170132</v>
      </c>
      <c r="K52" s="231">
        <v>8.6849614188857611</v>
      </c>
      <c r="L52" s="231">
        <v>10.19904228325715</v>
      </c>
      <c r="M52" s="231">
        <v>10.098624755099079</v>
      </c>
      <c r="N52" s="231">
        <v>12.20452925161058</v>
      </c>
      <c r="O52" s="231">
        <v>12.77809353562988</v>
      </c>
      <c r="P52" s="231">
        <v>13.552794816485459</v>
      </c>
      <c r="Q52" s="231">
        <v>12.557720652554449</v>
      </c>
      <c r="R52" s="231">
        <v>14.8654167927684</v>
      </c>
      <c r="S52" s="231">
        <v>12.888721175775411</v>
      </c>
      <c r="T52" s="231">
        <v>13.209334858569489</v>
      </c>
      <c r="U52" s="231">
        <v>11.788727561813181</v>
      </c>
      <c r="V52" s="231">
        <v>12.33263372456476</v>
      </c>
      <c r="W52" s="231">
        <v>13.277745377187649</v>
      </c>
      <c r="DA52" s="73" t="s">
        <v>1172</v>
      </c>
    </row>
    <row r="53" spans="1:105" ht="12" customHeight="1" x14ac:dyDescent="0.25">
      <c r="A53" s="64" t="s">
        <v>162</v>
      </c>
      <c r="B53" s="231">
        <v>59.676092886729258</v>
      </c>
      <c r="C53" s="231">
        <v>57.950755947920989</v>
      </c>
      <c r="D53" s="231">
        <v>60.306276147526432</v>
      </c>
      <c r="E53" s="231">
        <v>59.300524708808808</v>
      </c>
      <c r="F53" s="231">
        <v>53.30931394332643</v>
      </c>
      <c r="G53" s="231">
        <v>58.067918651216942</v>
      </c>
      <c r="H53" s="231">
        <v>51.467949309272228</v>
      </c>
      <c r="I53" s="231">
        <v>56.305201767069839</v>
      </c>
      <c r="J53" s="231">
        <v>58.976010871781753</v>
      </c>
      <c r="K53" s="231">
        <v>47.493782593045367</v>
      </c>
      <c r="L53" s="231">
        <v>52.542143475542787</v>
      </c>
      <c r="M53" s="231">
        <v>62.505783233650057</v>
      </c>
      <c r="N53" s="231">
        <v>63.726585429934133</v>
      </c>
      <c r="O53" s="231">
        <v>66.319859878282927</v>
      </c>
      <c r="P53" s="231">
        <v>62.081557213900012</v>
      </c>
      <c r="Q53" s="231">
        <v>61.530702283663288</v>
      </c>
      <c r="R53" s="231">
        <v>61.708451985087777</v>
      </c>
      <c r="S53" s="231">
        <v>70.368568851702562</v>
      </c>
      <c r="T53" s="231">
        <v>65.943718841181521</v>
      </c>
      <c r="U53" s="231">
        <v>66.276774186981072</v>
      </c>
      <c r="V53" s="231">
        <v>66.140499578069551</v>
      </c>
      <c r="W53" s="231">
        <v>73.803359212552834</v>
      </c>
      <c r="DA53" s="73" t="s">
        <v>1173</v>
      </c>
    </row>
    <row r="54" spans="1:105" ht="12" customHeight="1" x14ac:dyDescent="0.25">
      <c r="A54" s="64" t="s">
        <v>36</v>
      </c>
      <c r="B54" s="231">
        <v>0.73756687222609874</v>
      </c>
      <c r="C54" s="231">
        <v>0.67289405706623096</v>
      </c>
      <c r="D54" s="231">
        <v>0.68810191990424041</v>
      </c>
      <c r="E54" s="231">
        <v>0.1727307624784844</v>
      </c>
      <c r="F54" s="231">
        <v>0.1231296553872977</v>
      </c>
      <c r="G54" s="231">
        <v>0.13070779381692171</v>
      </c>
      <c r="H54" s="231">
        <v>0.1147896841770306</v>
      </c>
      <c r="I54" s="231">
        <v>0.23012919358664369</v>
      </c>
      <c r="J54" s="231">
        <v>0.15050706232722891</v>
      </c>
      <c r="K54" s="231">
        <v>6.646602555616056E-2</v>
      </c>
      <c r="L54" s="231">
        <v>1.0265376922036871</v>
      </c>
      <c r="M54" s="231">
        <v>1.6476174374957411</v>
      </c>
      <c r="N54" s="231">
        <v>1.065414433792838</v>
      </c>
      <c r="O54" s="231">
        <v>1.1253303367059899</v>
      </c>
      <c r="P54" s="231">
        <v>0.92729004869815346</v>
      </c>
      <c r="Q54" s="231">
        <v>0.87282314637678338</v>
      </c>
      <c r="R54" s="231">
        <v>0.72214215605098686</v>
      </c>
      <c r="S54" s="231">
        <v>0.62229325652926215</v>
      </c>
      <c r="T54" s="231">
        <v>0.80144306583755243</v>
      </c>
      <c r="U54" s="231">
        <v>0.661503763197271</v>
      </c>
      <c r="V54" s="231">
        <v>0.55631892816372819</v>
      </c>
      <c r="W54" s="231">
        <v>0.68931300545548035</v>
      </c>
      <c r="DA54" s="73" t="s">
        <v>1174</v>
      </c>
    </row>
    <row r="55" spans="1:105" ht="12" customHeight="1" x14ac:dyDescent="0.25">
      <c r="A55" s="64" t="s">
        <v>73</v>
      </c>
      <c r="B55" s="231">
        <v>1.277141523353378</v>
      </c>
      <c r="C55" s="231">
        <v>1.5029824644873879</v>
      </c>
      <c r="D55" s="231">
        <v>1.724029889491304</v>
      </c>
      <c r="E55" s="231">
        <v>2.1226878138830512</v>
      </c>
      <c r="F55" s="231">
        <v>2.3961873291453588</v>
      </c>
      <c r="G55" s="231">
        <v>2.0881739445102641</v>
      </c>
      <c r="H55" s="231">
        <v>1.808458961980939</v>
      </c>
      <c r="I55" s="231">
        <v>2.6935761224474191</v>
      </c>
      <c r="J55" s="231">
        <v>2.7000141534291959</v>
      </c>
      <c r="K55" s="231">
        <v>2.2003643165837641</v>
      </c>
      <c r="L55" s="231">
        <v>3.8345272266317871</v>
      </c>
      <c r="M55" s="231">
        <v>3.9222279372664399</v>
      </c>
      <c r="N55" s="231">
        <v>3.755188778898372</v>
      </c>
      <c r="O55" s="231">
        <v>4.0413678441576284</v>
      </c>
      <c r="P55" s="231">
        <v>3.9294710538745781</v>
      </c>
      <c r="Q55" s="231">
        <v>4.7859611924566687</v>
      </c>
      <c r="R55" s="231">
        <v>6.1328054812294539</v>
      </c>
      <c r="S55" s="231">
        <v>5.6346803976382356</v>
      </c>
      <c r="T55" s="231">
        <v>4.8979614151821238</v>
      </c>
      <c r="U55" s="231">
        <v>4.9574371382164317</v>
      </c>
      <c r="V55" s="231">
        <v>5.0584187006924646</v>
      </c>
      <c r="W55" s="231">
        <v>5.4136118932383699</v>
      </c>
      <c r="DA55" s="73" t="s">
        <v>1175</v>
      </c>
    </row>
    <row r="56" spans="1:105" ht="12" customHeight="1" x14ac:dyDescent="0.25">
      <c r="A56" s="64" t="s">
        <v>79</v>
      </c>
      <c r="B56" s="231">
        <v>42.463602583510578</v>
      </c>
      <c r="C56" s="231">
        <v>40.811367389739409</v>
      </c>
      <c r="D56" s="231">
        <v>43.068695448980982</v>
      </c>
      <c r="E56" s="231">
        <v>54.31404500558002</v>
      </c>
      <c r="F56" s="231">
        <v>55.946198782968267</v>
      </c>
      <c r="G56" s="231">
        <v>58.842727873438101</v>
      </c>
      <c r="H56" s="231">
        <v>60.612598935747307</v>
      </c>
      <c r="I56" s="231">
        <v>63.358696120299633</v>
      </c>
      <c r="J56" s="231">
        <v>63.371708759360587</v>
      </c>
      <c r="K56" s="231">
        <v>60.605241346425153</v>
      </c>
      <c r="L56" s="231">
        <v>62.029393812480087</v>
      </c>
      <c r="M56" s="231">
        <v>70.766822329340215</v>
      </c>
      <c r="N56" s="231">
        <v>70.499304618629139</v>
      </c>
      <c r="O56" s="231">
        <v>74.718340023139859</v>
      </c>
      <c r="P56" s="231">
        <v>69.457360445118795</v>
      </c>
      <c r="Q56" s="231">
        <v>68.863744755261493</v>
      </c>
      <c r="R56" s="231">
        <v>69.754795868553956</v>
      </c>
      <c r="S56" s="231">
        <v>70.301767514803302</v>
      </c>
      <c r="T56" s="231">
        <v>70.35841208339761</v>
      </c>
      <c r="U56" s="231">
        <v>73.779526385902983</v>
      </c>
      <c r="V56" s="231">
        <v>67.121164174883873</v>
      </c>
      <c r="W56" s="231">
        <v>69.011642318410878</v>
      </c>
      <c r="DA56" s="73" t="s">
        <v>1176</v>
      </c>
    </row>
    <row r="57" spans="1:105" ht="12" customHeight="1" x14ac:dyDescent="0.25">
      <c r="A57" s="60" t="s">
        <v>1038</v>
      </c>
      <c r="B57" s="264">
        <v>151.58935517727349</v>
      </c>
      <c r="C57" s="264">
        <v>160.21693369391011</v>
      </c>
      <c r="D57" s="264">
        <v>162.42593628248071</v>
      </c>
      <c r="E57" s="264">
        <v>168.37764054862569</v>
      </c>
      <c r="F57" s="264">
        <v>178.38177449944681</v>
      </c>
      <c r="G57" s="264">
        <v>179.0374747270823</v>
      </c>
      <c r="H57" s="264">
        <v>199.20394469555339</v>
      </c>
      <c r="I57" s="264">
        <v>186.43654298421001</v>
      </c>
      <c r="J57" s="264">
        <v>198.90359740538631</v>
      </c>
      <c r="K57" s="264">
        <v>158.5233058048305</v>
      </c>
      <c r="L57" s="264">
        <v>190.66915330313691</v>
      </c>
      <c r="M57" s="264">
        <v>163.919244151355</v>
      </c>
      <c r="N57" s="264">
        <v>161.46182656366</v>
      </c>
      <c r="O57" s="264">
        <v>166.6181479576496</v>
      </c>
      <c r="P57" s="264">
        <v>171.9573910144023</v>
      </c>
      <c r="Q57" s="264">
        <v>183.15732624684529</v>
      </c>
      <c r="R57" s="264">
        <v>182.0468969142251</v>
      </c>
      <c r="S57" s="264">
        <v>190.35771654226869</v>
      </c>
      <c r="T57" s="264">
        <v>182.6034549401532</v>
      </c>
      <c r="U57" s="264">
        <v>183.79530394647301</v>
      </c>
      <c r="V57" s="264">
        <v>171.18349235104901</v>
      </c>
      <c r="W57" s="264">
        <v>166.5389390104682</v>
      </c>
      <c r="DA57" s="72" t="s">
        <v>1177</v>
      </c>
    </row>
    <row r="58" spans="1:105" ht="12" customHeight="1" x14ac:dyDescent="0.25">
      <c r="A58" s="132" t="s">
        <v>1040</v>
      </c>
      <c r="B58" s="318">
        <v>1612.621686172128</v>
      </c>
      <c r="C58" s="318">
        <v>1626.2890296749999</v>
      </c>
      <c r="D58" s="318">
        <v>1637.2441598490871</v>
      </c>
      <c r="E58" s="318">
        <v>1674.7149545017251</v>
      </c>
      <c r="F58" s="318">
        <v>1667.7517082284539</v>
      </c>
      <c r="G58" s="318">
        <v>1661.656904876078</v>
      </c>
      <c r="H58" s="318">
        <v>1646.625396197682</v>
      </c>
      <c r="I58" s="318">
        <v>1691.171710055246</v>
      </c>
      <c r="J58" s="318">
        <v>1658.5104404697311</v>
      </c>
      <c r="K58" s="318">
        <v>1486.579041189121</v>
      </c>
      <c r="L58" s="318">
        <v>1635.394107823407</v>
      </c>
      <c r="M58" s="318">
        <v>1631.474278259027</v>
      </c>
      <c r="N58" s="318">
        <v>1625.474691515597</v>
      </c>
      <c r="O58" s="318">
        <v>1616.848111691146</v>
      </c>
      <c r="P58" s="318">
        <v>1633.5372988014501</v>
      </c>
      <c r="Q58" s="318">
        <v>1647.6995729278201</v>
      </c>
      <c r="R58" s="318">
        <v>1645.7274601009151</v>
      </c>
      <c r="S58" s="318">
        <v>1736.4863116698421</v>
      </c>
      <c r="T58" s="318">
        <v>1718.7618576189229</v>
      </c>
      <c r="U58" s="318">
        <v>1718.853316513356</v>
      </c>
      <c r="V58" s="318">
        <v>1685.2843261823739</v>
      </c>
      <c r="W58" s="318">
        <v>1773.512690639008</v>
      </c>
      <c r="DA58" s="139" t="s">
        <v>1178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DA59" s="94"/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v>9238.5537947642661</v>
      </c>
      <c r="C61" s="225">
        <v>9028.6761734602078</v>
      </c>
      <c r="D61" s="225">
        <v>8522.6184502631404</v>
      </c>
      <c r="E61" s="225">
        <v>9189.6786735942151</v>
      </c>
      <c r="F61" s="225">
        <v>8803.5463237666991</v>
      </c>
      <c r="G61" s="225">
        <v>8867.0092026627699</v>
      </c>
      <c r="H61" s="225">
        <v>8321.6421883813546</v>
      </c>
      <c r="I61" s="225">
        <v>8988.9601312839059</v>
      </c>
      <c r="J61" s="225">
        <v>8051.1749981240428</v>
      </c>
      <c r="K61" s="225">
        <v>7336.6050804640508</v>
      </c>
      <c r="L61" s="225">
        <v>7082.5181638071781</v>
      </c>
      <c r="M61" s="225">
        <v>8033.7236887542958</v>
      </c>
      <c r="N61" s="225">
        <v>8226.3454029388067</v>
      </c>
      <c r="O61" s="225">
        <v>7826.3560417436474</v>
      </c>
      <c r="P61" s="225">
        <v>7475.5048743473726</v>
      </c>
      <c r="Q61" s="225">
        <v>6668.8024710047666</v>
      </c>
      <c r="R61" s="225">
        <v>6998.8716923137581</v>
      </c>
      <c r="S61" s="225">
        <v>6604.8734315301244</v>
      </c>
      <c r="T61" s="225">
        <v>7381.6548934848543</v>
      </c>
      <c r="U61" s="225">
        <v>7147.9112939839697</v>
      </c>
      <c r="V61" s="225">
        <v>7783.4549005628442</v>
      </c>
      <c r="W61" s="225">
        <v>8014.4579911364572</v>
      </c>
      <c r="DA61" s="89" t="s">
        <v>1179</v>
      </c>
    </row>
    <row r="62" spans="1:105" ht="12" customHeight="1" x14ac:dyDescent="0.25">
      <c r="A62" s="55" t="s">
        <v>92</v>
      </c>
      <c r="B62" s="261">
        <v>61.635581264364831</v>
      </c>
      <c r="C62" s="261">
        <v>59.140146024272312</v>
      </c>
      <c r="D62" s="261">
        <v>56.013872231057931</v>
      </c>
      <c r="E62" s="261">
        <v>56.526164208481703</v>
      </c>
      <c r="F62" s="261">
        <v>56.263529287541523</v>
      </c>
      <c r="G62" s="261">
        <v>57.062824892648337</v>
      </c>
      <c r="H62" s="261">
        <v>53.835617845735342</v>
      </c>
      <c r="I62" s="261">
        <v>54.905145195409567</v>
      </c>
      <c r="J62" s="261">
        <v>51.051240334915263</v>
      </c>
      <c r="K62" s="261">
        <v>47.094657264566969</v>
      </c>
      <c r="L62" s="261">
        <v>45.802353511844537</v>
      </c>
      <c r="M62" s="261">
        <v>45.120657204890747</v>
      </c>
      <c r="N62" s="261">
        <v>45.813811637807049</v>
      </c>
      <c r="O62" s="261">
        <v>43.521473340322643</v>
      </c>
      <c r="P62" s="261">
        <v>42.509308601889259</v>
      </c>
      <c r="Q62" s="261">
        <v>39.681070959559783</v>
      </c>
      <c r="R62" s="261">
        <v>40.700830270227229</v>
      </c>
      <c r="S62" s="261">
        <v>38.771115351172362</v>
      </c>
      <c r="T62" s="261">
        <v>43.174033375209859</v>
      </c>
      <c r="U62" s="261">
        <v>41.471516056887758</v>
      </c>
      <c r="V62" s="261">
        <v>44.452374289563402</v>
      </c>
      <c r="W62" s="261">
        <v>45.452805138289158</v>
      </c>
      <c r="DA62" s="67" t="s">
        <v>1180</v>
      </c>
    </row>
    <row r="63" spans="1:105" ht="12" customHeight="1" x14ac:dyDescent="0.25">
      <c r="A63" s="202" t="s">
        <v>93</v>
      </c>
      <c r="B63" s="226">
        <v>130.11267199165459</v>
      </c>
      <c r="C63" s="226">
        <v>124.8448098216211</v>
      </c>
      <c r="D63" s="226">
        <v>118.245247875934</v>
      </c>
      <c r="E63" s="226">
        <v>119.3266959073332</v>
      </c>
      <c r="F63" s="226">
        <v>118.7722737599169</v>
      </c>
      <c r="G63" s="226">
        <v>120.45958626282921</v>
      </c>
      <c r="H63" s="226">
        <v>113.6469542841816</v>
      </c>
      <c r="I63" s="226">
        <v>115.9355332068005</v>
      </c>
      <c r="J63" s="226">
        <v>107.7834311335583</v>
      </c>
      <c r="K63" s="226">
        <v>99.526857663549123</v>
      </c>
      <c r="L63" s="226">
        <v>96.771602796356859</v>
      </c>
      <c r="M63" s="226">
        <v>95.277741691715221</v>
      </c>
      <c r="N63" s="226">
        <v>97.019319970126972</v>
      </c>
      <c r="O63" s="226">
        <v>92.347403632774288</v>
      </c>
      <c r="P63" s="226">
        <v>90.589509294593896</v>
      </c>
      <c r="Q63" s="226">
        <v>84.531134333367746</v>
      </c>
      <c r="R63" s="226">
        <v>86.745883841681419</v>
      </c>
      <c r="S63" s="226">
        <v>82.375490293454732</v>
      </c>
      <c r="T63" s="226">
        <v>92.043319290968725</v>
      </c>
      <c r="U63" s="226">
        <v>88.387898358772716</v>
      </c>
      <c r="V63" s="226">
        <v>94.968088745800088</v>
      </c>
      <c r="W63" s="226">
        <v>97.562152985249824</v>
      </c>
      <c r="DA63" s="174" t="s">
        <v>1181</v>
      </c>
    </row>
    <row r="64" spans="1:105" ht="12" customHeight="1" x14ac:dyDescent="0.25">
      <c r="A64" s="202" t="s">
        <v>94</v>
      </c>
      <c r="B64" s="226">
        <v>774.57584198380675</v>
      </c>
      <c r="C64" s="226">
        <v>743.21564690557443</v>
      </c>
      <c r="D64" s="226">
        <v>703.92768845727824</v>
      </c>
      <c r="E64" s="226">
        <v>710.36567414046021</v>
      </c>
      <c r="F64" s="226">
        <v>707.06513473045538</v>
      </c>
      <c r="G64" s="226">
        <v>717.10990195126067</v>
      </c>
      <c r="H64" s="226">
        <v>676.53212316371219</v>
      </c>
      <c r="I64" s="226">
        <v>689.78506106352927</v>
      </c>
      <c r="J64" s="226">
        <v>641.54161951364745</v>
      </c>
      <c r="K64" s="226">
        <v>591.64454039310681</v>
      </c>
      <c r="L64" s="226">
        <v>575.49458867415785</v>
      </c>
      <c r="M64" s="226">
        <v>566.61093885764501</v>
      </c>
      <c r="N64" s="226">
        <v>575.34731813255746</v>
      </c>
      <c r="O64" s="226">
        <v>546.43030860534907</v>
      </c>
      <c r="P64" s="226">
        <v>533.39706657859506</v>
      </c>
      <c r="Q64" s="226">
        <v>497.88322189555788</v>
      </c>
      <c r="R64" s="226">
        <v>510.22742198257788</v>
      </c>
      <c r="S64" s="226">
        <v>485.82771487589531</v>
      </c>
      <c r="T64" s="226">
        <v>541.13315475192053</v>
      </c>
      <c r="U64" s="226">
        <v>519.54031535056311</v>
      </c>
      <c r="V64" s="226">
        <v>556.42932837441128</v>
      </c>
      <c r="W64" s="226">
        <v>568.79721504233714</v>
      </c>
      <c r="DA64" s="174" t="s">
        <v>1182</v>
      </c>
    </row>
    <row r="65" spans="1:105" ht="12" customHeight="1" x14ac:dyDescent="0.25">
      <c r="A65" s="202" t="s">
        <v>95</v>
      </c>
      <c r="B65" s="226">
        <v>916.68631119688689</v>
      </c>
      <c r="C65" s="226">
        <v>879.57250001597902</v>
      </c>
      <c r="D65" s="226">
        <v>833.07642855035488</v>
      </c>
      <c r="E65" s="226">
        <v>840.6955834833816</v>
      </c>
      <c r="F65" s="226">
        <v>836.78949820066964</v>
      </c>
      <c r="G65" s="226">
        <v>848.67716640742458</v>
      </c>
      <c r="H65" s="226">
        <v>800.67994690178705</v>
      </c>
      <c r="I65" s="226">
        <v>816.80373360407725</v>
      </c>
      <c r="J65" s="226">
        <v>759.36950937647669</v>
      </c>
      <c r="K65" s="226">
        <v>701.16997522474219</v>
      </c>
      <c r="L65" s="226">
        <v>681.78757870480513</v>
      </c>
      <c r="M65" s="226">
        <v>671.26283884286227</v>
      </c>
      <c r="N65" s="226">
        <v>683.51839557568974</v>
      </c>
      <c r="O65" s="226">
        <v>650.591442793601</v>
      </c>
      <c r="P65" s="226">
        <v>638.10565314731264</v>
      </c>
      <c r="Q65" s="226">
        <v>595.54223583400062</v>
      </c>
      <c r="R65" s="226">
        <v>611.14737049825578</v>
      </c>
      <c r="S65" s="226">
        <v>580.3365666494185</v>
      </c>
      <c r="T65" s="226">
        <v>648.28347006156548</v>
      </c>
      <c r="U65" s="226">
        <v>622.64758879423198</v>
      </c>
      <c r="V65" s="226">
        <v>668.89731834112115</v>
      </c>
      <c r="W65" s="226">
        <v>687.23012519277427</v>
      </c>
      <c r="DA65" s="174" t="s">
        <v>1183</v>
      </c>
    </row>
    <row r="66" spans="1:105" ht="12" customHeight="1" x14ac:dyDescent="0.25">
      <c r="A66" s="56" t="s">
        <v>96</v>
      </c>
      <c r="B66" s="262">
        <v>337.75318233735402</v>
      </c>
      <c r="C66" s="262">
        <v>331.0480911009131</v>
      </c>
      <c r="D66" s="262">
        <v>311.74292252232362</v>
      </c>
      <c r="E66" s="262">
        <v>329.31814033033612</v>
      </c>
      <c r="F66" s="262">
        <v>313.71409973413319</v>
      </c>
      <c r="G66" s="262">
        <v>317.50111778776972</v>
      </c>
      <c r="H66" s="262">
        <v>295.18188032218239</v>
      </c>
      <c r="I66" s="262">
        <v>311.85038404703738</v>
      </c>
      <c r="J66" s="262">
        <v>289.37997313292072</v>
      </c>
      <c r="K66" s="262">
        <v>258.63600671158451</v>
      </c>
      <c r="L66" s="262">
        <v>259.57090290543562</v>
      </c>
      <c r="M66" s="262">
        <v>289.0694618491367</v>
      </c>
      <c r="N66" s="262">
        <v>296.80265379989578</v>
      </c>
      <c r="O66" s="262">
        <v>278.6565908312428</v>
      </c>
      <c r="P66" s="262">
        <v>272.26547617298962</v>
      </c>
      <c r="Q66" s="262">
        <v>241.4221823660647</v>
      </c>
      <c r="R66" s="262">
        <v>254.8971855403114</v>
      </c>
      <c r="S66" s="262">
        <v>241.13522254662621</v>
      </c>
      <c r="T66" s="262">
        <v>269.10449333198159</v>
      </c>
      <c r="U66" s="262">
        <v>258.68656010936519</v>
      </c>
      <c r="V66" s="262">
        <v>284.50945437085528</v>
      </c>
      <c r="W66" s="262">
        <v>294.19929473966317</v>
      </c>
      <c r="DA66" s="68" t="s">
        <v>1184</v>
      </c>
    </row>
    <row r="67" spans="1:105" ht="12" customHeight="1" x14ac:dyDescent="0.25">
      <c r="A67" s="37" t="s">
        <v>160</v>
      </c>
      <c r="B67" s="228">
        <v>3.147836825030518</v>
      </c>
      <c r="C67" s="228">
        <v>6.2944736355529987</v>
      </c>
      <c r="D67" s="228">
        <v>5.7540870495527461</v>
      </c>
      <c r="E67" s="228">
        <v>5.9696636968017396</v>
      </c>
      <c r="F67" s="228">
        <v>6.023226647090322</v>
      </c>
      <c r="G67" s="228">
        <v>5.7945441611019604</v>
      </c>
      <c r="H67" s="228">
        <v>4.9749235218224959</v>
      </c>
      <c r="I67" s="228">
        <v>5.4075485214384624</v>
      </c>
      <c r="J67" s="228">
        <v>5.4043581141128794</v>
      </c>
      <c r="K67" s="228">
        <v>6.481083121097579</v>
      </c>
      <c r="L67" s="228">
        <v>6.4886755515852057</v>
      </c>
      <c r="M67" s="228">
        <v>6.9600296322263437</v>
      </c>
      <c r="N67" s="228">
        <v>4.954509969817309</v>
      </c>
      <c r="O67" s="228">
        <v>3.7912365272833362</v>
      </c>
      <c r="P67" s="228">
        <v>3.3563386723870412</v>
      </c>
      <c r="Q67" s="228">
        <v>3.054077952104667</v>
      </c>
      <c r="R67" s="228">
        <v>2.9816781900645251</v>
      </c>
      <c r="S67" s="228">
        <v>2.5290062444172499</v>
      </c>
      <c r="T67" s="228">
        <v>3.8052838596769809</v>
      </c>
      <c r="U67" s="228">
        <v>3.813021690189347</v>
      </c>
      <c r="V67" s="228">
        <v>3.994733760136258</v>
      </c>
      <c r="W67" s="228">
        <v>3.171981554855333</v>
      </c>
      <c r="DA67" s="69" t="s">
        <v>1185</v>
      </c>
    </row>
    <row r="68" spans="1:105" ht="12" customHeight="1" x14ac:dyDescent="0.25">
      <c r="A68" s="37" t="s">
        <v>162</v>
      </c>
      <c r="B68" s="228">
        <v>211.73573930810659</v>
      </c>
      <c r="C68" s="228">
        <v>208.5860356224633</v>
      </c>
      <c r="D68" s="228">
        <v>194.65323054309101</v>
      </c>
      <c r="E68" s="228">
        <v>218.1021879531566</v>
      </c>
      <c r="F68" s="228">
        <v>189.45037015510661</v>
      </c>
      <c r="G68" s="228">
        <v>191.22473843883009</v>
      </c>
      <c r="H68" s="228">
        <v>167.36806139283291</v>
      </c>
      <c r="I68" s="228">
        <v>189.44015960861361</v>
      </c>
      <c r="J68" s="228">
        <v>165.82023155114231</v>
      </c>
      <c r="K68" s="228">
        <v>144.61653497878191</v>
      </c>
      <c r="L68" s="228">
        <v>144.1003893447859</v>
      </c>
      <c r="M68" s="228">
        <v>202.187693361454</v>
      </c>
      <c r="N68" s="228">
        <v>209.7666755254063</v>
      </c>
      <c r="O68" s="228">
        <v>195.15698194711001</v>
      </c>
      <c r="P68" s="228">
        <v>181.8155930651283</v>
      </c>
      <c r="Q68" s="228">
        <v>153.79013471333531</v>
      </c>
      <c r="R68" s="228">
        <v>165.5291353906085</v>
      </c>
      <c r="S68" s="228">
        <v>154.92298840720699</v>
      </c>
      <c r="T68" s="228">
        <v>168.725613251699</v>
      </c>
      <c r="U68" s="228">
        <v>160.99253058634409</v>
      </c>
      <c r="V68" s="228">
        <v>183.2336595089624</v>
      </c>
      <c r="W68" s="228">
        <v>193.06141726358319</v>
      </c>
      <c r="DA68" s="69" t="s">
        <v>1186</v>
      </c>
    </row>
    <row r="69" spans="1:105" ht="12" customHeight="1" x14ac:dyDescent="0.25">
      <c r="A69" s="37" t="s">
        <v>97</v>
      </c>
      <c r="B69" s="228">
        <v>5.2092179989032599E-4</v>
      </c>
      <c r="C69" s="228">
        <v>9.3051541580519879E-4</v>
      </c>
      <c r="D69" s="228">
        <v>1.7165502880987791E-3</v>
      </c>
      <c r="E69" s="228">
        <v>1.6869961107657931E-3</v>
      </c>
      <c r="F69" s="228">
        <v>1.986500197895306E-3</v>
      </c>
      <c r="G69" s="228">
        <v>2.0658120883245731E-3</v>
      </c>
      <c r="H69" s="228">
        <v>2.8568809756107701E-3</v>
      </c>
      <c r="I69" s="228">
        <v>2.7853658317982749E-3</v>
      </c>
      <c r="J69" s="228">
        <v>6.5629861487751613E-3</v>
      </c>
      <c r="K69" s="228">
        <v>1.075389373275696E-2</v>
      </c>
      <c r="L69" s="228">
        <v>4.326142229973496E-2</v>
      </c>
      <c r="M69" s="228">
        <v>4.0334047329325891E-2</v>
      </c>
      <c r="N69" s="228">
        <v>4.3193939813594283E-2</v>
      </c>
      <c r="O69" s="228">
        <v>5.2375243144283171E-2</v>
      </c>
      <c r="P69" s="228">
        <v>4.6334485442524352E-2</v>
      </c>
      <c r="Q69" s="228">
        <v>4.0740771255682207E-2</v>
      </c>
      <c r="R69" s="228">
        <v>4.3281628266511163E-2</v>
      </c>
      <c r="S69" s="228">
        <v>4.4573362193161721E-2</v>
      </c>
      <c r="T69" s="228">
        <v>0.1050580516069947</v>
      </c>
      <c r="U69" s="228">
        <v>0.1143751473701848</v>
      </c>
      <c r="V69" s="228">
        <v>0.17713038910240589</v>
      </c>
      <c r="W69" s="228">
        <v>0.1120626507289641</v>
      </c>
      <c r="DA69" s="69" t="s">
        <v>1187</v>
      </c>
    </row>
    <row r="70" spans="1:105" ht="12" customHeight="1" x14ac:dyDescent="0.25">
      <c r="A70" s="37" t="s">
        <v>78</v>
      </c>
      <c r="B70" s="228">
        <v>1.419659719194112</v>
      </c>
      <c r="C70" s="228">
        <v>1.482397167082862</v>
      </c>
      <c r="D70" s="228">
        <v>1.6096057091600331</v>
      </c>
      <c r="E70" s="228">
        <v>1.471600516639243</v>
      </c>
      <c r="F70" s="228">
        <v>1.3617625730646301</v>
      </c>
      <c r="G70" s="228">
        <v>1.6441857731183269</v>
      </c>
      <c r="H70" s="228">
        <v>1.7119597682195991</v>
      </c>
      <c r="I70" s="228">
        <v>1.6062250014619961</v>
      </c>
      <c r="J70" s="228">
        <v>2.007387622584182</v>
      </c>
      <c r="K70" s="228">
        <v>2.40168981087549</v>
      </c>
      <c r="L70" s="228">
        <v>2.3890996792697701</v>
      </c>
      <c r="M70" s="228">
        <v>2.792498844147405</v>
      </c>
      <c r="N70" s="228">
        <v>3.6919651189609608</v>
      </c>
      <c r="O70" s="228">
        <v>4.0253268133253197</v>
      </c>
      <c r="P70" s="228">
        <v>11.65208484955687</v>
      </c>
      <c r="Q70" s="228">
        <v>10.649575253404681</v>
      </c>
      <c r="R70" s="228">
        <v>12.839095496226379</v>
      </c>
      <c r="S70" s="228">
        <v>14.319015151617929</v>
      </c>
      <c r="T70" s="228">
        <v>15.91169974698828</v>
      </c>
      <c r="U70" s="228">
        <v>17.913820221942249</v>
      </c>
      <c r="V70" s="228">
        <v>19.969493663135541</v>
      </c>
      <c r="W70" s="228">
        <v>22.201613880595861</v>
      </c>
      <c r="DA70" s="69" t="s">
        <v>1188</v>
      </c>
    </row>
    <row r="71" spans="1:105" ht="12" customHeight="1" x14ac:dyDescent="0.25">
      <c r="A71" s="37" t="s">
        <v>38</v>
      </c>
      <c r="B71" s="228">
        <v>121.4494255632229</v>
      </c>
      <c r="C71" s="228">
        <v>114.6842541603981</v>
      </c>
      <c r="D71" s="228">
        <v>109.7242826702318</v>
      </c>
      <c r="E71" s="228">
        <v>103.7730011676277</v>
      </c>
      <c r="F71" s="228">
        <v>116.87675385867369</v>
      </c>
      <c r="G71" s="228">
        <v>118.835583602631</v>
      </c>
      <c r="H71" s="228">
        <v>121.12407875833181</v>
      </c>
      <c r="I71" s="228">
        <v>115.3936655496916</v>
      </c>
      <c r="J71" s="228">
        <v>116.1414328589326</v>
      </c>
      <c r="K71" s="228">
        <v>105.12594490709679</v>
      </c>
      <c r="L71" s="228">
        <v>106.54947690749501</v>
      </c>
      <c r="M71" s="228">
        <v>77.08890596397957</v>
      </c>
      <c r="N71" s="228">
        <v>78.346309245897615</v>
      </c>
      <c r="O71" s="228">
        <v>75.630670300379862</v>
      </c>
      <c r="P71" s="228">
        <v>75.3951251004749</v>
      </c>
      <c r="Q71" s="228">
        <v>73.88765367596443</v>
      </c>
      <c r="R71" s="228">
        <v>73.503994835145491</v>
      </c>
      <c r="S71" s="228">
        <v>69.319639381190825</v>
      </c>
      <c r="T71" s="228">
        <v>80.556838422010401</v>
      </c>
      <c r="U71" s="228">
        <v>75.852812463519371</v>
      </c>
      <c r="V71" s="228">
        <v>77.134437049518624</v>
      </c>
      <c r="W71" s="228">
        <v>75.652219389899827</v>
      </c>
      <c r="DA71" s="69" t="s">
        <v>1189</v>
      </c>
    </row>
    <row r="72" spans="1:105" ht="12" customHeight="1" x14ac:dyDescent="0.25">
      <c r="A72" s="57" t="s">
        <v>1053</v>
      </c>
      <c r="B72" s="263">
        <f t="shared" ref="B72:W72" si="2">B73+B84</f>
        <v>4824.3440958171386</v>
      </c>
      <c r="C72" s="263">
        <f t="shared" si="2"/>
        <v>4752.6099293735051</v>
      </c>
      <c r="D72" s="263">
        <f t="shared" si="2"/>
        <v>4494.0390685053626</v>
      </c>
      <c r="E72" s="263">
        <f t="shared" si="2"/>
        <v>4998.9490200899654</v>
      </c>
      <c r="F72" s="263">
        <f t="shared" si="2"/>
        <v>4758.0156776773265</v>
      </c>
      <c r="G72" s="263">
        <f t="shared" si="2"/>
        <v>4776.698463137468</v>
      </c>
      <c r="H72" s="263">
        <f t="shared" si="2"/>
        <v>4504.690369085738</v>
      </c>
      <c r="I72" s="263">
        <f t="shared" si="2"/>
        <v>4993.1266129890773</v>
      </c>
      <c r="J72" s="263">
        <f t="shared" si="2"/>
        <v>4373.0649225265515</v>
      </c>
      <c r="K72" s="263">
        <f t="shared" si="2"/>
        <v>3979.8508208683675</v>
      </c>
      <c r="L72" s="263">
        <f t="shared" si="2"/>
        <v>3790.1554075680911</v>
      </c>
      <c r="M72" s="263">
        <f t="shared" si="2"/>
        <v>4492.5220053653557</v>
      </c>
      <c r="N72" s="263">
        <f t="shared" si="2"/>
        <v>4615.3524928974202</v>
      </c>
      <c r="O72" s="263">
        <f t="shared" si="2"/>
        <v>4416.1675474228296</v>
      </c>
      <c r="P72" s="263">
        <f t="shared" si="2"/>
        <v>4171.8801771119815</v>
      </c>
      <c r="Q72" s="263">
        <f t="shared" si="2"/>
        <v>3675.4096735139178</v>
      </c>
      <c r="R72" s="263">
        <f t="shared" si="2"/>
        <v>3882.5113271492301</v>
      </c>
      <c r="S72" s="263">
        <f t="shared" si="2"/>
        <v>3655.200111514861</v>
      </c>
      <c r="T72" s="263">
        <f t="shared" si="2"/>
        <v>4089.0110300941806</v>
      </c>
      <c r="U72" s="263">
        <f t="shared" si="2"/>
        <v>3983.0166503287492</v>
      </c>
      <c r="V72" s="263">
        <f t="shared" si="2"/>
        <v>4341.8227504820688</v>
      </c>
      <c r="W72" s="263">
        <f t="shared" si="2"/>
        <v>4472.3848230795948</v>
      </c>
      <c r="DA72" s="70"/>
    </row>
    <row r="73" spans="1:105" ht="12" customHeight="1" x14ac:dyDescent="0.25">
      <c r="A73" s="60" t="s">
        <v>1054</v>
      </c>
      <c r="B73" s="264">
        <v>4820.9227712903994</v>
      </c>
      <c r="C73" s="264">
        <v>4749.3271237609497</v>
      </c>
      <c r="D73" s="264">
        <v>4490.929798973536</v>
      </c>
      <c r="E73" s="264">
        <v>4995.8113137839364</v>
      </c>
      <c r="F73" s="264">
        <v>4754.8925499520165</v>
      </c>
      <c r="G73" s="264">
        <v>4773.5309673766533</v>
      </c>
      <c r="H73" s="264">
        <v>4501.7020121015194</v>
      </c>
      <c r="I73" s="264">
        <v>4990.0780776142419</v>
      </c>
      <c r="J73" s="264">
        <v>4370.230747416098</v>
      </c>
      <c r="K73" s="264">
        <v>3977.2338656378361</v>
      </c>
      <c r="L73" s="264">
        <v>3787.6107894838492</v>
      </c>
      <c r="M73" s="264">
        <v>4490.0166684945316</v>
      </c>
      <c r="N73" s="264">
        <v>4612.8014165418999</v>
      </c>
      <c r="O73" s="264">
        <v>4413.7393647934787</v>
      </c>
      <c r="P73" s="264">
        <v>4169.4986061333066</v>
      </c>
      <c r="Q73" s="264">
        <v>3673.1869480167479</v>
      </c>
      <c r="R73" s="264">
        <v>3880.2303583216699</v>
      </c>
      <c r="S73" s="264">
        <v>3653.0341392789501</v>
      </c>
      <c r="T73" s="264">
        <v>4086.5914799443399</v>
      </c>
      <c r="U73" s="264">
        <v>3980.692767163333</v>
      </c>
      <c r="V73" s="264">
        <v>4339.3262648578866</v>
      </c>
      <c r="W73" s="264">
        <v>4469.8199061181158</v>
      </c>
      <c r="DA73" s="72" t="s">
        <v>1190</v>
      </c>
    </row>
    <row r="74" spans="1:105" ht="12" customHeight="1" x14ac:dyDescent="0.25">
      <c r="A74" s="64" t="s">
        <v>30</v>
      </c>
      <c r="B74" s="231">
        <v>272.09990954427712</v>
      </c>
      <c r="C74" s="231">
        <v>283.8256008913965</v>
      </c>
      <c r="D74" s="231">
        <v>301.0142672242086</v>
      </c>
      <c r="E74" s="231">
        <v>274.94890052311882</v>
      </c>
      <c r="F74" s="231">
        <v>252.56740744681721</v>
      </c>
      <c r="G74" s="231">
        <v>223.35219496939041</v>
      </c>
      <c r="H74" s="231">
        <v>210.2270533303209</v>
      </c>
      <c r="I74" s="231">
        <v>216.87042856306661</v>
      </c>
      <c r="J74" s="231">
        <v>297.31580767997679</v>
      </c>
      <c r="K74" s="231">
        <v>280.50134492294671</v>
      </c>
      <c r="L74" s="231">
        <v>299.18964973878133</v>
      </c>
      <c r="M74" s="231">
        <v>241.6987269147304</v>
      </c>
      <c r="N74" s="231">
        <v>203.64685267000041</v>
      </c>
      <c r="O74" s="231">
        <v>228.84314479607411</v>
      </c>
      <c r="P74" s="231">
        <v>234.26094404557159</v>
      </c>
      <c r="Q74" s="231">
        <v>271.57804495616699</v>
      </c>
      <c r="R74" s="231">
        <v>274.23843397314027</v>
      </c>
      <c r="S74" s="231">
        <v>261.76151668657229</v>
      </c>
      <c r="T74" s="231">
        <v>299.37391458792649</v>
      </c>
      <c r="U74" s="231">
        <v>274.73239253064321</v>
      </c>
      <c r="V74" s="231">
        <v>273.42246140449652</v>
      </c>
      <c r="W74" s="231">
        <v>260.19174125587659</v>
      </c>
      <c r="DA74" s="73" t="s">
        <v>1191</v>
      </c>
    </row>
    <row r="75" spans="1:105" ht="12" customHeight="1" x14ac:dyDescent="0.25">
      <c r="A75" s="64" t="s">
        <v>32</v>
      </c>
      <c r="B75" s="231">
        <v>424.35538809325851</v>
      </c>
      <c r="C75" s="231">
        <v>482.7882953343846</v>
      </c>
      <c r="D75" s="231">
        <v>480.94718793604773</v>
      </c>
      <c r="E75" s="231">
        <v>586.62288719429318</v>
      </c>
      <c r="F75" s="231">
        <v>518.39927884008682</v>
      </c>
      <c r="G75" s="231">
        <v>477.566483201756</v>
      </c>
      <c r="H75" s="231">
        <v>540.55877590405237</v>
      </c>
      <c r="I75" s="231">
        <v>717.25138015852531</v>
      </c>
      <c r="J75" s="231">
        <v>582.68488397154795</v>
      </c>
      <c r="K75" s="231">
        <v>379.47371281596531</v>
      </c>
      <c r="L75" s="231">
        <v>348.36960341423583</v>
      </c>
      <c r="M75" s="231">
        <v>277.74770483575099</v>
      </c>
      <c r="N75" s="231">
        <v>224.7685119605984</v>
      </c>
      <c r="O75" s="231">
        <v>228.12688925898581</v>
      </c>
      <c r="P75" s="231">
        <v>259.77295467565239</v>
      </c>
      <c r="Q75" s="231">
        <v>243.65938275421769</v>
      </c>
      <c r="R75" s="231">
        <v>278.5052424621777</v>
      </c>
      <c r="S75" s="231">
        <v>286.77949219543052</v>
      </c>
      <c r="T75" s="231">
        <v>330.11051451739172</v>
      </c>
      <c r="U75" s="231">
        <v>409.98550955943711</v>
      </c>
      <c r="V75" s="231">
        <v>477.96099320168742</v>
      </c>
      <c r="W75" s="231">
        <v>438.60730274717332</v>
      </c>
      <c r="DA75" s="73" t="s">
        <v>1192</v>
      </c>
    </row>
    <row r="76" spans="1:105" ht="12" customHeight="1" x14ac:dyDescent="0.25">
      <c r="A76" s="64" t="s">
        <v>33</v>
      </c>
      <c r="B76" s="231">
        <v>181.65231494816331</v>
      </c>
      <c r="C76" s="231">
        <v>206.47357683051521</v>
      </c>
      <c r="D76" s="231">
        <v>137.5400370548594</v>
      </c>
      <c r="E76" s="231">
        <v>93.13865512906996</v>
      </c>
      <c r="F76" s="231">
        <v>74.923330279201849</v>
      </c>
      <c r="G76" s="231">
        <v>85.675118515237315</v>
      </c>
      <c r="H76" s="231">
        <v>73.937981496247914</v>
      </c>
      <c r="I76" s="231">
        <v>74.048630226581551</v>
      </c>
      <c r="J76" s="231">
        <v>76.032869466236505</v>
      </c>
      <c r="K76" s="231">
        <v>73.205329512792773</v>
      </c>
      <c r="L76" s="231">
        <v>75.449137893878216</v>
      </c>
      <c r="M76" s="231">
        <v>74.306015439735162</v>
      </c>
      <c r="N76" s="231">
        <v>81.069538776003697</v>
      </c>
      <c r="O76" s="231">
        <v>52.206054761342443</v>
      </c>
      <c r="P76" s="231">
        <v>66.039670471039202</v>
      </c>
      <c r="Q76" s="231">
        <v>40.053232719200537</v>
      </c>
      <c r="R76" s="231">
        <v>37.014387656000387</v>
      </c>
      <c r="S76" s="231">
        <v>37.92428244816648</v>
      </c>
      <c r="T76" s="231">
        <v>51.077094965838583</v>
      </c>
      <c r="U76" s="231">
        <v>46.548178545559772</v>
      </c>
      <c r="V76" s="231">
        <v>42.414981295111687</v>
      </c>
      <c r="W76" s="231">
        <v>46.106850496007617</v>
      </c>
      <c r="DA76" s="73" t="s">
        <v>1193</v>
      </c>
    </row>
    <row r="77" spans="1:105" ht="12" customHeight="1" x14ac:dyDescent="0.25">
      <c r="A77" s="64" t="s">
        <v>160</v>
      </c>
      <c r="B77" s="231">
        <v>30.597912871480801</v>
      </c>
      <c r="C77" s="231">
        <v>39.938493113530747</v>
      </c>
      <c r="D77" s="231">
        <v>37.169918667510728</v>
      </c>
      <c r="E77" s="231">
        <v>42.694683965388677</v>
      </c>
      <c r="F77" s="231">
        <v>51.208101124032652</v>
      </c>
      <c r="G77" s="231">
        <v>53.123653174009718</v>
      </c>
      <c r="H77" s="231">
        <v>38.722039331520683</v>
      </c>
      <c r="I77" s="231">
        <v>41.156680401226211</v>
      </c>
      <c r="J77" s="231">
        <v>44.24288561243344</v>
      </c>
      <c r="K77" s="231">
        <v>43.805937610024422</v>
      </c>
      <c r="L77" s="231">
        <v>46.439321453552957</v>
      </c>
      <c r="M77" s="231">
        <v>61.512704057773732</v>
      </c>
      <c r="N77" s="231">
        <v>48.349762688463301</v>
      </c>
      <c r="O77" s="231">
        <v>33.659703867486783</v>
      </c>
      <c r="P77" s="231">
        <v>34.064493008519989</v>
      </c>
      <c r="Q77" s="231">
        <v>32.380585439303459</v>
      </c>
      <c r="R77" s="231">
        <v>28.698539400765679</v>
      </c>
      <c r="S77" s="231">
        <v>24.24045667543442</v>
      </c>
      <c r="T77" s="231">
        <v>34.173455776287241</v>
      </c>
      <c r="U77" s="231">
        <v>31.151435367889331</v>
      </c>
      <c r="V77" s="231">
        <v>35.577319248757021</v>
      </c>
      <c r="W77" s="231">
        <v>36.980520849224497</v>
      </c>
      <c r="DA77" s="73" t="s">
        <v>1194</v>
      </c>
    </row>
    <row r="78" spans="1:105" ht="12" customHeight="1" x14ac:dyDescent="0.25">
      <c r="A78" s="64" t="s">
        <v>70</v>
      </c>
      <c r="B78" s="231">
        <v>383.5416787010638</v>
      </c>
      <c r="C78" s="231">
        <v>379.69223715915763</v>
      </c>
      <c r="D78" s="231">
        <v>312.20672903423412</v>
      </c>
      <c r="E78" s="231">
        <v>370.60734795645891</v>
      </c>
      <c r="F78" s="231">
        <v>317.97479386396822</v>
      </c>
      <c r="G78" s="231">
        <v>282.6453703063487</v>
      </c>
      <c r="H78" s="231">
        <v>272.11492708568102</v>
      </c>
      <c r="I78" s="231">
        <v>283.7543565984721</v>
      </c>
      <c r="J78" s="231">
        <v>219.7619888127893</v>
      </c>
      <c r="K78" s="231">
        <v>216.17364482869829</v>
      </c>
      <c r="L78" s="231">
        <v>185.56149618403941</v>
      </c>
      <c r="M78" s="231">
        <v>204.07227849400809</v>
      </c>
      <c r="N78" s="231">
        <v>174.27292946419789</v>
      </c>
      <c r="O78" s="231">
        <v>161.40569866261811</v>
      </c>
      <c r="P78" s="231">
        <v>139.51152086310901</v>
      </c>
      <c r="Q78" s="231">
        <v>137.98660596571261</v>
      </c>
      <c r="R78" s="231">
        <v>89.413006625324783</v>
      </c>
      <c r="S78" s="231">
        <v>70.512141493482474</v>
      </c>
      <c r="T78" s="231">
        <v>80.59477728649486</v>
      </c>
      <c r="U78" s="231">
        <v>61.922604876263087</v>
      </c>
      <c r="V78" s="231">
        <v>56.36002214328969</v>
      </c>
      <c r="W78" s="231">
        <v>61.739161103849007</v>
      </c>
      <c r="DA78" s="73" t="s">
        <v>1195</v>
      </c>
    </row>
    <row r="79" spans="1:105" ht="12" customHeight="1" x14ac:dyDescent="0.25">
      <c r="A79" s="64" t="s">
        <v>34</v>
      </c>
      <c r="B79" s="231">
        <v>190.77226981313589</v>
      </c>
      <c r="C79" s="231">
        <v>59.866379937599213</v>
      </c>
      <c r="D79" s="231">
        <v>99.982520106449613</v>
      </c>
      <c r="E79" s="231">
        <v>168.57084974572069</v>
      </c>
      <c r="F79" s="231">
        <v>148.6358913200857</v>
      </c>
      <c r="G79" s="231">
        <v>139.60573416962831</v>
      </c>
      <c r="H79" s="231">
        <v>121.7547342574909</v>
      </c>
      <c r="I79" s="231">
        <v>163.8511102844069</v>
      </c>
      <c r="J79" s="231">
        <v>80.736770082554742</v>
      </c>
      <c r="K79" s="231">
        <v>204.1979307899565</v>
      </c>
      <c r="L79" s="231">
        <v>201.92935884292169</v>
      </c>
      <c r="M79" s="231">
        <v>163.70805744365481</v>
      </c>
      <c r="N79" s="231">
        <v>261.98890024887709</v>
      </c>
      <c r="O79" s="231">
        <v>262.97872069258699</v>
      </c>
      <c r="P79" s="231">
        <v>276.68066188048181</v>
      </c>
      <c r="Q79" s="231">
        <v>198.70228250699819</v>
      </c>
      <c r="R79" s="231">
        <v>148.6280466336523</v>
      </c>
      <c r="S79" s="231">
        <v>163.09768973182989</v>
      </c>
      <c r="T79" s="231">
        <v>225.5435208967333</v>
      </c>
      <c r="U79" s="231">
        <v>198.3007673236329</v>
      </c>
      <c r="V79" s="231">
        <v>176.21189970543449</v>
      </c>
      <c r="W79" s="231">
        <v>211.15557092473429</v>
      </c>
      <c r="DA79" s="73" t="s">
        <v>1196</v>
      </c>
    </row>
    <row r="80" spans="1:105" ht="12" customHeight="1" x14ac:dyDescent="0.25">
      <c r="A80" s="64" t="s">
        <v>162</v>
      </c>
      <c r="B80" s="231">
        <v>2538.1650551421571</v>
      </c>
      <c r="C80" s="231">
        <v>2471.9770349523692</v>
      </c>
      <c r="D80" s="231">
        <v>2335.984393222333</v>
      </c>
      <c r="E80" s="231">
        <v>2416.8968623031051</v>
      </c>
      <c r="F80" s="231">
        <v>2028.0877916973641</v>
      </c>
      <c r="G80" s="231">
        <v>2080.4040552787628</v>
      </c>
      <c r="H80" s="231">
        <v>1696.3467420275169</v>
      </c>
      <c r="I80" s="231">
        <v>1790.3140251421521</v>
      </c>
      <c r="J80" s="231">
        <v>1683.367284068577</v>
      </c>
      <c r="K80" s="231">
        <v>1378.3953601415949</v>
      </c>
      <c r="L80" s="231">
        <v>1391.083269408774</v>
      </c>
      <c r="M80" s="231">
        <v>1966.708029422949</v>
      </c>
      <c r="N80" s="231">
        <v>2050.1724769544999</v>
      </c>
      <c r="O80" s="231">
        <v>1857.7029085119791</v>
      </c>
      <c r="P80" s="231">
        <v>1794.7171524689909</v>
      </c>
      <c r="Q80" s="231">
        <v>1472.636738931395</v>
      </c>
      <c r="R80" s="231">
        <v>1613.7466793250121</v>
      </c>
      <c r="S80" s="231">
        <v>1520.4623755527259</v>
      </c>
      <c r="T80" s="231">
        <v>1595.997180482671</v>
      </c>
      <c r="U80" s="231">
        <v>1541.6837573339351</v>
      </c>
      <c r="V80" s="231">
        <v>1762.651561962324</v>
      </c>
      <c r="W80" s="231">
        <v>1877.9586365020571</v>
      </c>
      <c r="DA80" s="73" t="s">
        <v>1197</v>
      </c>
    </row>
    <row r="81" spans="1:105" ht="12" customHeight="1" x14ac:dyDescent="0.25">
      <c r="A81" s="64" t="s">
        <v>36</v>
      </c>
      <c r="B81" s="231">
        <v>18.245440400418559</v>
      </c>
      <c r="C81" s="231">
        <v>17.204195091366799</v>
      </c>
      <c r="D81" s="231">
        <v>17.551809526107739</v>
      </c>
      <c r="E81" s="231">
        <v>3.3928187567457782</v>
      </c>
      <c r="F81" s="231">
        <v>3.2909812249708752</v>
      </c>
      <c r="G81" s="231">
        <v>3.4073673810776328</v>
      </c>
      <c r="H81" s="231">
        <v>3.1555173371282521</v>
      </c>
      <c r="I81" s="231">
        <v>6.3434520555243168</v>
      </c>
      <c r="J81" s="231">
        <v>3.5858736543842129</v>
      </c>
      <c r="K81" s="231">
        <v>3.4458075129808421</v>
      </c>
      <c r="L81" s="231">
        <v>23.755473272631068</v>
      </c>
      <c r="M81" s="231">
        <v>40.704004808818787</v>
      </c>
      <c r="N81" s="231">
        <v>22.699045753208299</v>
      </c>
      <c r="O81" s="231">
        <v>21.985056848339902</v>
      </c>
      <c r="P81" s="231">
        <v>16.21735951736412</v>
      </c>
      <c r="Q81" s="231">
        <v>16.06675680565462</v>
      </c>
      <c r="R81" s="231">
        <v>15.370628834524551</v>
      </c>
      <c r="S81" s="231">
        <v>12.06412536388614</v>
      </c>
      <c r="T81" s="231">
        <v>19.61560988338994</v>
      </c>
      <c r="U81" s="231">
        <v>16.212427806020081</v>
      </c>
      <c r="V81" s="231">
        <v>13.59253168103657</v>
      </c>
      <c r="W81" s="231">
        <v>16.764921886707651</v>
      </c>
      <c r="DA81" s="73" t="s">
        <v>1198</v>
      </c>
    </row>
    <row r="82" spans="1:105" ht="12" customHeight="1" x14ac:dyDescent="0.25">
      <c r="A82" s="64" t="s">
        <v>73</v>
      </c>
      <c r="B82" s="231">
        <v>44.026134474968302</v>
      </c>
      <c r="C82" s="231">
        <v>52.135584386222618</v>
      </c>
      <c r="D82" s="231">
        <v>57.12925377739549</v>
      </c>
      <c r="E82" s="231">
        <v>73.599254449710543</v>
      </c>
      <c r="F82" s="231">
        <v>80.979641920193743</v>
      </c>
      <c r="G82" s="231">
        <v>71.734125719547677</v>
      </c>
      <c r="H82" s="231">
        <v>63.65468130102478</v>
      </c>
      <c r="I82" s="231">
        <v>87.505212743169295</v>
      </c>
      <c r="J82" s="231">
        <v>75.719048814498052</v>
      </c>
      <c r="K82" s="231">
        <v>68.850204522228424</v>
      </c>
      <c r="L82" s="231">
        <v>100.9846900617701</v>
      </c>
      <c r="M82" s="231">
        <v>105.4108644175903</v>
      </c>
      <c r="N82" s="231">
        <v>111.5958540311492</v>
      </c>
      <c r="O82" s="231">
        <v>104.2500372092552</v>
      </c>
      <c r="P82" s="231">
        <v>105.7699777488783</v>
      </c>
      <c r="Q82" s="231">
        <v>120.718714452135</v>
      </c>
      <c r="R82" s="231">
        <v>145.0108772381889</v>
      </c>
      <c r="S82" s="231">
        <v>112.03244171136009</v>
      </c>
      <c r="T82" s="231">
        <v>113.1094849280792</v>
      </c>
      <c r="U82" s="231">
        <v>109.2392212708271</v>
      </c>
      <c r="V82" s="231">
        <v>130.93994973449529</v>
      </c>
      <c r="W82" s="231">
        <v>136.52118714739191</v>
      </c>
      <c r="DA82" s="73" t="s">
        <v>1199</v>
      </c>
    </row>
    <row r="83" spans="1:105" ht="12" customHeight="1" x14ac:dyDescent="0.25">
      <c r="A83" s="64" t="s">
        <v>79</v>
      </c>
      <c r="B83" s="231">
        <v>737.46666730147581</v>
      </c>
      <c r="C83" s="231">
        <v>755.42572606440751</v>
      </c>
      <c r="D83" s="231">
        <v>711.40368242438922</v>
      </c>
      <c r="E83" s="231">
        <v>965.33905376032396</v>
      </c>
      <c r="F83" s="231">
        <v>1278.825332235295</v>
      </c>
      <c r="G83" s="231">
        <v>1356.016864660895</v>
      </c>
      <c r="H83" s="231">
        <v>1481.2295600305349</v>
      </c>
      <c r="I83" s="231">
        <v>1608.982801441118</v>
      </c>
      <c r="J83" s="231">
        <v>1306.7833352530999</v>
      </c>
      <c r="K83" s="231">
        <v>1329.1845929806479</v>
      </c>
      <c r="L83" s="231">
        <v>1114.8487892132639</v>
      </c>
      <c r="M83" s="231">
        <v>1354.1482826595211</v>
      </c>
      <c r="N83" s="231">
        <v>1434.2375439949019</v>
      </c>
      <c r="O83" s="231">
        <v>1462.58115018481</v>
      </c>
      <c r="P83" s="231">
        <v>1242.4638714537</v>
      </c>
      <c r="Q83" s="231">
        <v>1139.4046034859639</v>
      </c>
      <c r="R83" s="231">
        <v>1249.6045161728839</v>
      </c>
      <c r="S83" s="231">
        <v>1164.1596174200611</v>
      </c>
      <c r="T83" s="231">
        <v>1336.9959266195281</v>
      </c>
      <c r="U83" s="231">
        <v>1290.916472549125</v>
      </c>
      <c r="V83" s="231">
        <v>1370.1945444812541</v>
      </c>
      <c r="W83" s="231">
        <v>1383.794013205094</v>
      </c>
      <c r="DA83" s="73" t="s">
        <v>1200</v>
      </c>
    </row>
    <row r="84" spans="1:105" ht="12" customHeight="1" x14ac:dyDescent="0.25">
      <c r="A84" s="60" t="s">
        <v>1066</v>
      </c>
      <c r="B84" s="264">
        <v>3.4213245267388559</v>
      </c>
      <c r="C84" s="264">
        <v>3.282805612555221</v>
      </c>
      <c r="D84" s="264">
        <v>3.109269531826973</v>
      </c>
      <c r="E84" s="264">
        <v>3.137706306028774</v>
      </c>
      <c r="F84" s="264">
        <v>3.1231277253103298</v>
      </c>
      <c r="G84" s="264">
        <v>3.167495760814647</v>
      </c>
      <c r="H84" s="264">
        <v>2.98835698421887</v>
      </c>
      <c r="I84" s="264">
        <v>3.0485353748358559</v>
      </c>
      <c r="J84" s="264">
        <v>2.8341751104532191</v>
      </c>
      <c r="K84" s="264">
        <v>2.6169552305312358</v>
      </c>
      <c r="L84" s="264">
        <v>2.5446180842419559</v>
      </c>
      <c r="M84" s="264">
        <v>2.5053368708242538</v>
      </c>
      <c r="N84" s="264">
        <v>2.551076355519978</v>
      </c>
      <c r="O84" s="264">
        <v>2.4281826293507409</v>
      </c>
      <c r="P84" s="264">
        <v>2.3815709786753079</v>
      </c>
      <c r="Q84" s="264">
        <v>2.222725497169999</v>
      </c>
      <c r="R84" s="264">
        <v>2.280968827560145</v>
      </c>
      <c r="S84" s="264">
        <v>2.165972235910846</v>
      </c>
      <c r="T84" s="264">
        <v>2.4195501498407208</v>
      </c>
      <c r="U84" s="264">
        <v>2.3238831654162491</v>
      </c>
      <c r="V84" s="264">
        <v>2.496485624182315</v>
      </c>
      <c r="W84" s="264">
        <v>2.564916961478986</v>
      </c>
      <c r="DA84" s="72" t="s">
        <v>1201</v>
      </c>
    </row>
    <row r="85" spans="1:105" ht="12" customHeight="1" x14ac:dyDescent="0.25">
      <c r="A85" s="57" t="s">
        <v>1012</v>
      </c>
      <c r="B85" s="263">
        <v>1513.2220102839281</v>
      </c>
      <c r="C85" s="263">
        <v>1477.640668658139</v>
      </c>
      <c r="D85" s="263">
        <v>1381.510335841886</v>
      </c>
      <c r="E85" s="263">
        <v>1483.878356957428</v>
      </c>
      <c r="F85" s="263">
        <v>1378.856029491461</v>
      </c>
      <c r="G85" s="263">
        <v>1387.9401737983439</v>
      </c>
      <c r="H85" s="263">
        <v>1273.9625188682851</v>
      </c>
      <c r="I85" s="263">
        <v>1376.214720050654</v>
      </c>
      <c r="J85" s="263">
        <v>1246.1400811899041</v>
      </c>
      <c r="K85" s="263">
        <v>1131.116332448677</v>
      </c>
      <c r="L85" s="263">
        <v>1112.523349135588</v>
      </c>
      <c r="M85" s="263">
        <v>1322.025562324171</v>
      </c>
      <c r="N85" s="263">
        <v>1348.9877600077341</v>
      </c>
      <c r="O85" s="263">
        <v>1266.2500176946351</v>
      </c>
      <c r="P85" s="263">
        <v>1213.435528328894</v>
      </c>
      <c r="Q85" s="263">
        <v>1070.0330379821551</v>
      </c>
      <c r="R85" s="263">
        <v>1129.343254658432</v>
      </c>
      <c r="S85" s="263">
        <v>1064.7672613948509</v>
      </c>
      <c r="T85" s="263">
        <v>1188.7144195814169</v>
      </c>
      <c r="U85" s="263">
        <v>1145.128671537132</v>
      </c>
      <c r="V85" s="263">
        <v>1261.5813355875271</v>
      </c>
      <c r="W85" s="263">
        <v>1304.5083489503811</v>
      </c>
      <c r="DA85" s="70" t="s">
        <v>1202</v>
      </c>
    </row>
    <row r="86" spans="1:105" ht="12" customHeight="1" x14ac:dyDescent="0.25">
      <c r="A86" s="60" t="s">
        <v>1014</v>
      </c>
      <c r="B86" s="264">
        <v>1439.6558757042569</v>
      </c>
      <c r="C86" s="264">
        <v>1409.614463964326</v>
      </c>
      <c r="D86" s="264">
        <v>1314.119916101115</v>
      </c>
      <c r="E86" s="264">
        <v>1422.221149098692</v>
      </c>
      <c r="F86" s="264">
        <v>1305.563569577266</v>
      </c>
      <c r="G86" s="264">
        <v>1310.7361015153899</v>
      </c>
      <c r="H86" s="264">
        <v>1186.7492299717601</v>
      </c>
      <c r="I86" s="264">
        <v>1298.359775556841</v>
      </c>
      <c r="J86" s="264">
        <v>1161.627485048075</v>
      </c>
      <c r="K86" s="264">
        <v>1049.6972105982909</v>
      </c>
      <c r="L86" s="264">
        <v>1021.558244061707</v>
      </c>
      <c r="M86" s="264">
        <v>1270.4935058599631</v>
      </c>
      <c r="N86" s="264">
        <v>1292.669005710635</v>
      </c>
      <c r="O86" s="264">
        <v>1216.977298914436</v>
      </c>
      <c r="P86" s="264">
        <v>1166.060377045153</v>
      </c>
      <c r="Q86" s="264">
        <v>1025.948399935729</v>
      </c>
      <c r="R86" s="264">
        <v>1082.428360340856</v>
      </c>
      <c r="S86" s="264">
        <v>1019.28791561349</v>
      </c>
      <c r="T86" s="264">
        <v>1137.8123426762061</v>
      </c>
      <c r="U86" s="264">
        <v>1098.609123247531</v>
      </c>
      <c r="V86" s="264">
        <v>1213.0302964966661</v>
      </c>
      <c r="W86" s="264">
        <v>1259.1039842806711</v>
      </c>
      <c r="DA86" s="72" t="s">
        <v>1203</v>
      </c>
    </row>
    <row r="87" spans="1:105" ht="12" customHeight="1" x14ac:dyDescent="0.25">
      <c r="A87" s="59" t="s">
        <v>30</v>
      </c>
      <c r="B87" s="232">
        <v>151.85418214076719</v>
      </c>
      <c r="C87" s="232">
        <v>152.35397841221209</v>
      </c>
      <c r="D87" s="232">
        <v>153.04246103822189</v>
      </c>
      <c r="E87" s="232">
        <v>153.1047327628624</v>
      </c>
      <c r="F87" s="232">
        <v>133.13444708926991</v>
      </c>
      <c r="G87" s="232">
        <v>120.0835488858618</v>
      </c>
      <c r="H87" s="232">
        <v>116.9655011025613</v>
      </c>
      <c r="I87" s="232">
        <v>122.8296129054836</v>
      </c>
      <c r="J87" s="232">
        <v>144.8174541652576</v>
      </c>
      <c r="K87" s="232">
        <v>147.37939762737651</v>
      </c>
      <c r="L87" s="232">
        <v>152.58238923345951</v>
      </c>
      <c r="M87" s="232">
        <v>122.0036387305442</v>
      </c>
      <c r="N87" s="232">
        <v>102.4197205159426</v>
      </c>
      <c r="O87" s="232">
        <v>112.45487613953929</v>
      </c>
      <c r="P87" s="232">
        <v>114.20249573891979</v>
      </c>
      <c r="Q87" s="232">
        <v>132.47221959526641</v>
      </c>
      <c r="R87" s="232">
        <v>136.51393952813461</v>
      </c>
      <c r="S87" s="232">
        <v>133.79761334528999</v>
      </c>
      <c r="T87" s="232">
        <v>157.24157419055729</v>
      </c>
      <c r="U87" s="232">
        <v>158.10599438193401</v>
      </c>
      <c r="V87" s="232">
        <v>158.7204662992429</v>
      </c>
      <c r="W87" s="232">
        <v>156.65309565104121</v>
      </c>
      <c r="DA87" s="71" t="s">
        <v>1204</v>
      </c>
    </row>
    <row r="88" spans="1:105" ht="12" customHeight="1" x14ac:dyDescent="0.25">
      <c r="A88" s="59" t="s">
        <v>33</v>
      </c>
      <c r="B88" s="297">
        <v>65.748912046911883</v>
      </c>
      <c r="C88" s="297">
        <v>76.587130834775422</v>
      </c>
      <c r="D88" s="297">
        <v>49.774813558322442</v>
      </c>
      <c r="E88" s="297">
        <v>33.824287333494347</v>
      </c>
      <c r="F88" s="297">
        <v>27.73806185565476</v>
      </c>
      <c r="G88" s="297">
        <v>31.4864045589865</v>
      </c>
      <c r="H88" s="297">
        <v>27.342415147866401</v>
      </c>
      <c r="I88" s="297">
        <v>32.045688529181973</v>
      </c>
      <c r="J88" s="297">
        <v>30.570686011468979</v>
      </c>
      <c r="K88" s="297">
        <v>33.383381580595547</v>
      </c>
      <c r="L88" s="297">
        <v>33.740434999448787</v>
      </c>
      <c r="M88" s="297">
        <v>39.364658898980927</v>
      </c>
      <c r="N88" s="297">
        <v>44.865655984756188</v>
      </c>
      <c r="O88" s="297">
        <v>42.124303996743869</v>
      </c>
      <c r="P88" s="297">
        <v>50.039353824443197</v>
      </c>
      <c r="Q88" s="297">
        <v>35.701129975165188</v>
      </c>
      <c r="R88" s="297">
        <v>30.306225372200789</v>
      </c>
      <c r="S88" s="297">
        <v>30.389322722618541</v>
      </c>
      <c r="T88" s="297">
        <v>40.598930097978311</v>
      </c>
      <c r="U88" s="297">
        <v>36.479243405339687</v>
      </c>
      <c r="V88" s="297">
        <v>34.197126311228061</v>
      </c>
      <c r="W88" s="297">
        <v>37.876773391753247</v>
      </c>
      <c r="DA88" s="122" t="s">
        <v>1205</v>
      </c>
    </row>
    <row r="89" spans="1:105" ht="12" customHeight="1" x14ac:dyDescent="0.25">
      <c r="A89" s="59" t="s">
        <v>160</v>
      </c>
      <c r="B89" s="297">
        <v>11.786922516067539</v>
      </c>
      <c r="C89" s="297">
        <v>17.32095775594534</v>
      </c>
      <c r="D89" s="297">
        <v>16.187073355419582</v>
      </c>
      <c r="E89" s="297">
        <v>20.840258171316041</v>
      </c>
      <c r="F89" s="297">
        <v>24.298313091010339</v>
      </c>
      <c r="G89" s="297">
        <v>25.282572924498918</v>
      </c>
      <c r="H89" s="297">
        <v>20.122410250566681</v>
      </c>
      <c r="I89" s="297">
        <v>21.82456441181052</v>
      </c>
      <c r="J89" s="297">
        <v>20.79902207611682</v>
      </c>
      <c r="K89" s="297">
        <v>21.093605291935599</v>
      </c>
      <c r="L89" s="297">
        <v>20.841995670485399</v>
      </c>
      <c r="M89" s="297">
        <v>34.340354654338697</v>
      </c>
      <c r="N89" s="297">
        <v>26.655139518876041</v>
      </c>
      <c r="O89" s="297">
        <v>18.66001834565834</v>
      </c>
      <c r="P89" s="297">
        <v>18.0962172351079</v>
      </c>
      <c r="Q89" s="297">
        <v>16.594484474371299</v>
      </c>
      <c r="R89" s="297">
        <v>15.337759316778991</v>
      </c>
      <c r="S89" s="297">
        <v>12.514118979529631</v>
      </c>
      <c r="T89" s="297">
        <v>19.202480147593839</v>
      </c>
      <c r="U89" s="297">
        <v>17.837522607058371</v>
      </c>
      <c r="V89" s="297">
        <v>20.360776054039029</v>
      </c>
      <c r="W89" s="297">
        <v>18.472189720625661</v>
      </c>
      <c r="DA89" s="122" t="s">
        <v>1206</v>
      </c>
    </row>
    <row r="90" spans="1:105" ht="12" customHeight="1" x14ac:dyDescent="0.25">
      <c r="A90" s="59" t="s">
        <v>70</v>
      </c>
      <c r="B90" s="297">
        <v>163.91202498950389</v>
      </c>
      <c r="C90" s="297">
        <v>155.4689498400314</v>
      </c>
      <c r="D90" s="297">
        <v>129.14125475333859</v>
      </c>
      <c r="E90" s="297">
        <v>160.68782405725199</v>
      </c>
      <c r="F90" s="297">
        <v>141.6900760701879</v>
      </c>
      <c r="G90" s="297">
        <v>126.57380168398809</v>
      </c>
      <c r="H90" s="297">
        <v>130.26100322455869</v>
      </c>
      <c r="I90" s="297">
        <v>145.97177321082711</v>
      </c>
      <c r="J90" s="297">
        <v>108.670143529123</v>
      </c>
      <c r="K90" s="297">
        <v>108.6485777700519</v>
      </c>
      <c r="L90" s="297">
        <v>86.224810322688825</v>
      </c>
      <c r="M90" s="297">
        <v>106.5785600788855</v>
      </c>
      <c r="N90" s="297">
        <v>93.399370975827168</v>
      </c>
      <c r="O90" s="297">
        <v>86.372736784138212</v>
      </c>
      <c r="P90" s="297">
        <v>73.494060741783869</v>
      </c>
      <c r="Q90" s="297">
        <v>74.924786454642913</v>
      </c>
      <c r="R90" s="297">
        <v>52.219358440592167</v>
      </c>
      <c r="S90" s="297">
        <v>39.415362698299411</v>
      </c>
      <c r="T90" s="297">
        <v>47.948426071090744</v>
      </c>
      <c r="U90" s="297">
        <v>37.303708237858821</v>
      </c>
      <c r="V90" s="297">
        <v>33.041505873815822</v>
      </c>
      <c r="W90" s="297">
        <v>35.417738962810702</v>
      </c>
      <c r="DA90" s="122" t="s">
        <v>1207</v>
      </c>
    </row>
    <row r="91" spans="1:105" ht="12" customHeight="1" x14ac:dyDescent="0.25">
      <c r="A91" s="59" t="s">
        <v>162</v>
      </c>
      <c r="B91" s="297">
        <v>1046.353834011006</v>
      </c>
      <c r="C91" s="297">
        <v>1007.883447121362</v>
      </c>
      <c r="D91" s="297">
        <v>965.97431339581283</v>
      </c>
      <c r="E91" s="297">
        <v>1053.7640467737669</v>
      </c>
      <c r="F91" s="297">
        <v>978.70267147114339</v>
      </c>
      <c r="G91" s="297">
        <v>1007.309773462055</v>
      </c>
      <c r="H91" s="297">
        <v>892.05790024620694</v>
      </c>
      <c r="I91" s="297">
        <v>975.68813649953825</v>
      </c>
      <c r="J91" s="297">
        <v>856.77017926610836</v>
      </c>
      <c r="K91" s="297">
        <v>739.19224832833174</v>
      </c>
      <c r="L91" s="297">
        <v>728.16861383562411</v>
      </c>
      <c r="M91" s="297">
        <v>968.20629349721332</v>
      </c>
      <c r="N91" s="297">
        <v>1025.3291187152331</v>
      </c>
      <c r="O91" s="297">
        <v>957.36536364835615</v>
      </c>
      <c r="P91" s="297">
        <v>910.22824950489758</v>
      </c>
      <c r="Q91" s="297">
        <v>766.25577943628309</v>
      </c>
      <c r="R91" s="297">
        <v>848.05107768314917</v>
      </c>
      <c r="S91" s="297">
        <v>803.17149786775269</v>
      </c>
      <c r="T91" s="297">
        <v>872.82093216898545</v>
      </c>
      <c r="U91" s="297">
        <v>848.88265461534036</v>
      </c>
      <c r="V91" s="297">
        <v>966.71042195834036</v>
      </c>
      <c r="W91" s="297">
        <v>1010.68418655444</v>
      </c>
      <c r="DA91" s="122" t="s">
        <v>1208</v>
      </c>
    </row>
    <row r="92" spans="1:105" ht="12" customHeight="1" x14ac:dyDescent="0.25">
      <c r="A92" s="60" t="s">
        <v>1021</v>
      </c>
      <c r="B92" s="264">
        <v>73.566134579670745</v>
      </c>
      <c r="C92" s="264">
        <v>68.026204693812943</v>
      </c>
      <c r="D92" s="264">
        <v>67.390419740770781</v>
      </c>
      <c r="E92" s="264">
        <v>61.657207858736378</v>
      </c>
      <c r="F92" s="264">
        <v>73.292459914195007</v>
      </c>
      <c r="G92" s="264">
        <v>77.204072282954229</v>
      </c>
      <c r="H92" s="264">
        <v>87.213288896525242</v>
      </c>
      <c r="I92" s="264">
        <v>77.85494449381244</v>
      </c>
      <c r="J92" s="264">
        <v>84.512596141828965</v>
      </c>
      <c r="K92" s="264">
        <v>81.419121850385167</v>
      </c>
      <c r="L92" s="264">
        <v>90.965105073881475</v>
      </c>
      <c r="M92" s="264">
        <v>51.532056464208907</v>
      </c>
      <c r="N92" s="264">
        <v>56.31875429709897</v>
      </c>
      <c r="O92" s="264">
        <v>49.272718780199227</v>
      </c>
      <c r="P92" s="264">
        <v>47.375151283741701</v>
      </c>
      <c r="Q92" s="264">
        <v>44.084638046426377</v>
      </c>
      <c r="R92" s="264">
        <v>46.914894317576383</v>
      </c>
      <c r="S92" s="264">
        <v>45.479345781361182</v>
      </c>
      <c r="T92" s="264">
        <v>50.902076905211402</v>
      </c>
      <c r="U92" s="264">
        <v>46.519548289600642</v>
      </c>
      <c r="V92" s="264">
        <v>48.551039090860947</v>
      </c>
      <c r="W92" s="264">
        <v>45.404364669710503</v>
      </c>
      <c r="DA92" s="72" t="s">
        <v>1209</v>
      </c>
    </row>
    <row r="93" spans="1:105" ht="12" customHeight="1" x14ac:dyDescent="0.25">
      <c r="A93" s="57" t="s">
        <v>1023</v>
      </c>
      <c r="B93" s="263">
        <f t="shared" ref="B93:W93" si="3">B94+B95+B106</f>
        <v>439.76600819203099</v>
      </c>
      <c r="C93" s="263">
        <f t="shared" si="3"/>
        <v>429.8816989154268</v>
      </c>
      <c r="D93" s="263">
        <f t="shared" si="3"/>
        <v>405.53669493055901</v>
      </c>
      <c r="E93" s="263">
        <f t="shared" si="3"/>
        <v>430.09424909860462</v>
      </c>
      <c r="F93" s="263">
        <f t="shared" si="3"/>
        <v>414.5699057088147</v>
      </c>
      <c r="G93" s="263">
        <f t="shared" si="3"/>
        <v>418.94151169822618</v>
      </c>
      <c r="H93" s="263">
        <f t="shared" si="3"/>
        <v>393.08458206947955</v>
      </c>
      <c r="I93" s="263">
        <f t="shared" si="3"/>
        <v>416.13900914584485</v>
      </c>
      <c r="J93" s="263">
        <f t="shared" si="3"/>
        <v>383.67875910399505</v>
      </c>
      <c r="K93" s="263">
        <f t="shared" si="3"/>
        <v>343.83647006395381</v>
      </c>
      <c r="L93" s="263">
        <f t="shared" si="3"/>
        <v>341.72465317021596</v>
      </c>
      <c r="M93" s="263">
        <f t="shared" si="3"/>
        <v>375.80631356861323</v>
      </c>
      <c r="N93" s="263">
        <f t="shared" si="3"/>
        <v>384.77191340589991</v>
      </c>
      <c r="O93" s="263">
        <f t="shared" si="3"/>
        <v>362.60340125581888</v>
      </c>
      <c r="P93" s="263">
        <f t="shared" si="3"/>
        <v>347.48424057920784</v>
      </c>
      <c r="Q93" s="263">
        <f t="shared" si="3"/>
        <v>309.49565899783215</v>
      </c>
      <c r="R93" s="263">
        <f t="shared" si="3"/>
        <v>324.51758357345489</v>
      </c>
      <c r="S93" s="263">
        <f t="shared" si="3"/>
        <v>305.20805450997784</v>
      </c>
      <c r="T93" s="263">
        <f t="shared" si="3"/>
        <v>341.76159606765782</v>
      </c>
      <c r="U93" s="263">
        <f t="shared" si="3"/>
        <v>327.24601693457532</v>
      </c>
      <c r="V93" s="263">
        <f t="shared" si="3"/>
        <v>357.38116836637357</v>
      </c>
      <c r="W93" s="263">
        <f t="shared" si="3"/>
        <v>367.00795548911333</v>
      </c>
      <c r="DA93" s="70"/>
    </row>
    <row r="94" spans="1:105" ht="12" customHeight="1" x14ac:dyDescent="0.25">
      <c r="A94" s="60" t="s">
        <v>1024</v>
      </c>
      <c r="B94" s="264">
        <v>206.7650652878585</v>
      </c>
      <c r="C94" s="264">
        <v>205.10904682229341</v>
      </c>
      <c r="D94" s="264">
        <v>191.30473204657409</v>
      </c>
      <c r="E94" s="264">
        <v>213.98954932333521</v>
      </c>
      <c r="F94" s="264">
        <v>186.57419479151591</v>
      </c>
      <c r="G94" s="264">
        <v>188.35426476682341</v>
      </c>
      <c r="H94" s="264">
        <v>164.65168880759941</v>
      </c>
      <c r="I94" s="264">
        <v>186.54262816090471</v>
      </c>
      <c r="J94" s="264">
        <v>163.59406965761801</v>
      </c>
      <c r="K94" s="264">
        <v>143.67323101407749</v>
      </c>
      <c r="L94" s="264">
        <v>143.5859534596388</v>
      </c>
      <c r="M94" s="264">
        <v>199.85838479994089</v>
      </c>
      <c r="N94" s="264">
        <v>206.5418688014968</v>
      </c>
      <c r="O94" s="264">
        <v>191.6500238297389</v>
      </c>
      <c r="P94" s="264">
        <v>180.95010777070601</v>
      </c>
      <c r="Q94" s="264">
        <v>153.00316777296339</v>
      </c>
      <c r="R94" s="264">
        <v>164.91979322312741</v>
      </c>
      <c r="S94" s="264">
        <v>154.83551641568411</v>
      </c>
      <c r="T94" s="264">
        <v>169.38308896683171</v>
      </c>
      <c r="U94" s="264">
        <v>162.39257345188739</v>
      </c>
      <c r="V94" s="264">
        <v>184.58667992884131</v>
      </c>
      <c r="W94" s="264">
        <v>194.57761163479049</v>
      </c>
      <c r="DA94" s="72" t="s">
        <v>1210</v>
      </c>
    </row>
    <row r="95" spans="1:105" ht="12" customHeight="1" x14ac:dyDescent="0.25">
      <c r="A95" s="60" t="s">
        <v>1026</v>
      </c>
      <c r="B95" s="264">
        <v>82.660047480250199</v>
      </c>
      <c r="C95" s="264">
        <v>81.432460998382652</v>
      </c>
      <c r="D95" s="264">
        <v>77.00195336550884</v>
      </c>
      <c r="E95" s="264">
        <v>85.65870477307341</v>
      </c>
      <c r="F95" s="264">
        <v>81.527886379585809</v>
      </c>
      <c r="G95" s="264">
        <v>81.84746263964378</v>
      </c>
      <c r="H95" s="264">
        <v>77.18665486164754</v>
      </c>
      <c r="I95" s="264">
        <v>85.560402104375939</v>
      </c>
      <c r="J95" s="264">
        <v>74.932434767954447</v>
      </c>
      <c r="K95" s="264">
        <v>68.19406901340696</v>
      </c>
      <c r="L95" s="264">
        <v>64.942771861006349</v>
      </c>
      <c r="M95" s="264">
        <v>76.986296734541952</v>
      </c>
      <c r="N95" s="264">
        <v>79.091576902871481</v>
      </c>
      <c r="O95" s="264">
        <v>75.678438084919364</v>
      </c>
      <c r="P95" s="264">
        <v>71.490660419678278</v>
      </c>
      <c r="Q95" s="264">
        <v>62.980848673837869</v>
      </c>
      <c r="R95" s="264">
        <v>66.53083670272656</v>
      </c>
      <c r="S95" s="264">
        <v>62.635306501487143</v>
      </c>
      <c r="T95" s="264">
        <v>70.069126138307325</v>
      </c>
      <c r="U95" s="264">
        <v>68.253375701750883</v>
      </c>
      <c r="V95" s="264">
        <v>74.402543268586882</v>
      </c>
      <c r="W95" s="264">
        <v>76.640000928493365</v>
      </c>
      <c r="DA95" s="72" t="s">
        <v>1211</v>
      </c>
    </row>
    <row r="96" spans="1:105" ht="12" customHeight="1" x14ac:dyDescent="0.25">
      <c r="A96" s="64" t="s">
        <v>30</v>
      </c>
      <c r="B96" s="231">
        <v>4.6654535883140564</v>
      </c>
      <c r="C96" s="231">
        <v>4.8665035220038693</v>
      </c>
      <c r="D96" s="231">
        <v>5.1612221977838848</v>
      </c>
      <c r="E96" s="231">
        <v>4.7143026864544151</v>
      </c>
      <c r="F96" s="231">
        <v>4.330547258679581</v>
      </c>
      <c r="G96" s="231">
        <v>3.8296201612966669</v>
      </c>
      <c r="H96" s="231">
        <v>3.6045751061193791</v>
      </c>
      <c r="I96" s="231">
        <v>3.7184831146521291</v>
      </c>
      <c r="J96" s="231">
        <v>5.0978080225246201</v>
      </c>
      <c r="K96" s="231">
        <v>4.8095054805033994</v>
      </c>
      <c r="L96" s="231">
        <v>5.1299371150032824</v>
      </c>
      <c r="M96" s="231">
        <v>4.1441917223121143</v>
      </c>
      <c r="N96" s="231">
        <v>3.4917502954315132</v>
      </c>
      <c r="O96" s="231">
        <v>3.9237685629446468</v>
      </c>
      <c r="P96" s="231">
        <v>4.0166627171237792</v>
      </c>
      <c r="Q96" s="231">
        <v>4.6565056433504219</v>
      </c>
      <c r="R96" s="231">
        <v>4.7021209524710201</v>
      </c>
      <c r="S96" s="231">
        <v>4.4881904200308984</v>
      </c>
      <c r="T96" s="231">
        <v>5.1330965394333887</v>
      </c>
      <c r="U96" s="231">
        <v>4.710590417706932</v>
      </c>
      <c r="V96" s="231">
        <v>4.6881302012255643</v>
      </c>
      <c r="W96" s="231">
        <v>4.4612748858498934</v>
      </c>
      <c r="DA96" s="73" t="s">
        <v>1212</v>
      </c>
    </row>
    <row r="97" spans="1:105" ht="12" customHeight="1" x14ac:dyDescent="0.25">
      <c r="A97" s="64" t="s">
        <v>32</v>
      </c>
      <c r="B97" s="231">
        <v>7.2760419928692919</v>
      </c>
      <c r="C97" s="231">
        <v>8.2779387491759042</v>
      </c>
      <c r="D97" s="231">
        <v>8.2463709286190063</v>
      </c>
      <c r="E97" s="231">
        <v>10.058297551923349</v>
      </c>
      <c r="F97" s="231">
        <v>8.8885284074316946</v>
      </c>
      <c r="G97" s="231">
        <v>8.1884050106587694</v>
      </c>
      <c r="H97" s="231">
        <v>9.2684774682949058</v>
      </c>
      <c r="I97" s="231">
        <v>12.29806739329061</v>
      </c>
      <c r="J97" s="231">
        <v>9.9907761356276925</v>
      </c>
      <c r="K97" s="231">
        <v>6.5064960811389509</v>
      </c>
      <c r="L97" s="231">
        <v>5.9731817589745111</v>
      </c>
      <c r="M97" s="231">
        <v>4.7622912787521052</v>
      </c>
      <c r="N97" s="231">
        <v>3.8539044809786849</v>
      </c>
      <c r="O97" s="231">
        <v>3.911487570381091</v>
      </c>
      <c r="P97" s="231">
        <v>4.4540943272208349</v>
      </c>
      <c r="Q97" s="231">
        <v>4.1778093329798462</v>
      </c>
      <c r="R97" s="231">
        <v>4.7752800983493424</v>
      </c>
      <c r="S97" s="231">
        <v>4.9171512521224754</v>
      </c>
      <c r="T97" s="231">
        <v>5.6601095056400634</v>
      </c>
      <c r="U97" s="231">
        <v>7.0296545483400434</v>
      </c>
      <c r="V97" s="231">
        <v>8.1951693204958733</v>
      </c>
      <c r="W97" s="231">
        <v>7.5204068163409934</v>
      </c>
      <c r="DA97" s="73" t="s">
        <v>1213</v>
      </c>
    </row>
    <row r="98" spans="1:105" ht="12" customHeight="1" x14ac:dyDescent="0.25">
      <c r="A98" s="64" t="s">
        <v>33</v>
      </c>
      <c r="B98" s="231">
        <v>3.1146296447502362</v>
      </c>
      <c r="C98" s="231">
        <v>3.540217604369376</v>
      </c>
      <c r="D98" s="231">
        <v>2.358275901264216</v>
      </c>
      <c r="E98" s="231">
        <v>1.596965149714449</v>
      </c>
      <c r="F98" s="231">
        <v>1.2846432793196541</v>
      </c>
      <c r="G98" s="231">
        <v>1.4689945681187491</v>
      </c>
      <c r="H98" s="231">
        <v>1.267748385738569</v>
      </c>
      <c r="I98" s="231">
        <v>1.2696455804742901</v>
      </c>
      <c r="J98" s="231">
        <v>1.3036675545948491</v>
      </c>
      <c r="K98" s="231">
        <v>1.2551862579858579</v>
      </c>
      <c r="L98" s="231">
        <v>1.2936588318303599</v>
      </c>
      <c r="M98" s="231">
        <v>1.274058734334935</v>
      </c>
      <c r="N98" s="231">
        <v>1.3900268148524519</v>
      </c>
      <c r="O98" s="231">
        <v>0.89513049058324423</v>
      </c>
      <c r="P98" s="231">
        <v>1.13232311648399</v>
      </c>
      <c r="Q98" s="231">
        <v>0.68675692919686337</v>
      </c>
      <c r="R98" s="231">
        <v>0.63465257301320011</v>
      </c>
      <c r="S98" s="231">
        <v>0.6502537245542257</v>
      </c>
      <c r="T98" s="231">
        <v>0.875773227518301</v>
      </c>
      <c r="U98" s="231">
        <v>0.79811995155965587</v>
      </c>
      <c r="V98" s="231">
        <v>0.72725171799203303</v>
      </c>
      <c r="W98" s="231">
        <v>0.79055289453323041</v>
      </c>
      <c r="DA98" s="73" t="s">
        <v>1214</v>
      </c>
    </row>
    <row r="99" spans="1:105" ht="12" customHeight="1" x14ac:dyDescent="0.25">
      <c r="A99" s="64" t="s">
        <v>160</v>
      </c>
      <c r="B99" s="231">
        <v>0.52463502336424561</v>
      </c>
      <c r="C99" s="231">
        <v>0.6847895918835567</v>
      </c>
      <c r="D99" s="231">
        <v>0.63731932404946601</v>
      </c>
      <c r="E99" s="231">
        <v>0.73204752931328787</v>
      </c>
      <c r="F99" s="231">
        <v>0.87801947284731074</v>
      </c>
      <c r="G99" s="231">
        <v>0.9108637292093793</v>
      </c>
      <c r="H99" s="231">
        <v>0.66393214774914922</v>
      </c>
      <c r="I99" s="231">
        <v>0.70567675888826509</v>
      </c>
      <c r="J99" s="231">
        <v>0.75859315713703901</v>
      </c>
      <c r="K99" s="231">
        <v>0.75110120085833199</v>
      </c>
      <c r="L99" s="231">
        <v>0.79625347644260303</v>
      </c>
      <c r="M99" s="231">
        <v>1.054703275550122</v>
      </c>
      <c r="N99" s="231">
        <v>0.82901010223348848</v>
      </c>
      <c r="O99" s="231">
        <v>0.57713281291848739</v>
      </c>
      <c r="P99" s="231">
        <v>0.58407336998705439</v>
      </c>
      <c r="Q99" s="231">
        <v>0.55520091418819617</v>
      </c>
      <c r="R99" s="231">
        <v>0.49206816661909658</v>
      </c>
      <c r="S99" s="231">
        <v>0.41562941262343212</v>
      </c>
      <c r="T99" s="231">
        <v>0.58594165703177925</v>
      </c>
      <c r="U99" s="231">
        <v>0.53412577814401341</v>
      </c>
      <c r="V99" s="231">
        <v>0.61001244737532168</v>
      </c>
      <c r="W99" s="231">
        <v>0.63407188919209212</v>
      </c>
      <c r="DA99" s="73" t="s">
        <v>1215</v>
      </c>
    </row>
    <row r="100" spans="1:105" ht="12" customHeight="1" x14ac:dyDescent="0.25">
      <c r="A100" s="64" t="s">
        <v>70</v>
      </c>
      <c r="B100" s="231">
        <v>6.576245850874483</v>
      </c>
      <c r="C100" s="231">
        <v>6.5102429224473104</v>
      </c>
      <c r="D100" s="231">
        <v>5.3531293219027711</v>
      </c>
      <c r="E100" s="231">
        <v>6.3544724593069342</v>
      </c>
      <c r="F100" s="231">
        <v>5.4520291664583294</v>
      </c>
      <c r="G100" s="231">
        <v>4.846267164603856</v>
      </c>
      <c r="H100" s="231">
        <v>4.6657110806540842</v>
      </c>
      <c r="I100" s="231">
        <v>4.8652819598849124</v>
      </c>
      <c r="J100" s="231">
        <v>3.7680621099759022</v>
      </c>
      <c r="K100" s="231">
        <v>3.7065359876603119</v>
      </c>
      <c r="L100" s="231">
        <v>3.1816568762360311</v>
      </c>
      <c r="M100" s="231">
        <v>3.4990446912308428</v>
      </c>
      <c r="N100" s="231">
        <v>2.9881019272534521</v>
      </c>
      <c r="O100" s="231">
        <v>2.767479038346806</v>
      </c>
      <c r="P100" s="231">
        <v>2.3920791694200418</v>
      </c>
      <c r="Q100" s="231">
        <v>2.365932818648198</v>
      </c>
      <c r="R100" s="231">
        <v>1.533084789703649</v>
      </c>
      <c r="S100" s="231">
        <v>1.2090085737310581</v>
      </c>
      <c r="T100" s="231">
        <v>1.381886504557855</v>
      </c>
      <c r="U100" s="231">
        <v>1.061731477976491</v>
      </c>
      <c r="V100" s="231">
        <v>0.96635485100403229</v>
      </c>
      <c r="W100" s="231">
        <v>1.0585861318141341</v>
      </c>
      <c r="DA100" s="73" t="s">
        <v>1216</v>
      </c>
    </row>
    <row r="101" spans="1:105" ht="12" customHeight="1" x14ac:dyDescent="0.25">
      <c r="A101" s="64" t="s">
        <v>34</v>
      </c>
      <c r="B101" s="231">
        <v>3.2710013474138311</v>
      </c>
      <c r="C101" s="231">
        <v>1.026475229510488</v>
      </c>
      <c r="D101" s="231">
        <v>1.7143107764371111</v>
      </c>
      <c r="E101" s="231">
        <v>2.8903334703363681</v>
      </c>
      <c r="F101" s="231">
        <v>2.5485265822872698</v>
      </c>
      <c r="G101" s="231">
        <v>2.3936945606552089</v>
      </c>
      <c r="H101" s="231">
        <v>2.0876194438550568</v>
      </c>
      <c r="I101" s="231">
        <v>2.8094083225016142</v>
      </c>
      <c r="J101" s="231">
        <v>1.384321127932048</v>
      </c>
      <c r="K101" s="231">
        <v>3.5011991386762471</v>
      </c>
      <c r="L101" s="231">
        <v>3.462301966132646</v>
      </c>
      <c r="M101" s="231">
        <v>2.806955523489945</v>
      </c>
      <c r="N101" s="231">
        <v>4.492089162439358</v>
      </c>
      <c r="O101" s="231">
        <v>4.509060727584778</v>
      </c>
      <c r="P101" s="231">
        <v>4.74399564832399</v>
      </c>
      <c r="Q101" s="231">
        <v>3.4069701768041818</v>
      </c>
      <c r="R101" s="231">
        <v>2.5483920764708898</v>
      </c>
      <c r="S101" s="231">
        <v>2.796490094684422</v>
      </c>
      <c r="T101" s="231">
        <v>3.8671928654846628</v>
      </c>
      <c r="U101" s="231">
        <v>3.4000857553571788</v>
      </c>
      <c r="V101" s="231">
        <v>3.021347714379079</v>
      </c>
      <c r="W101" s="231">
        <v>3.6204955661809919</v>
      </c>
      <c r="DA101" s="73" t="s">
        <v>1217</v>
      </c>
    </row>
    <row r="102" spans="1:105" ht="12" customHeight="1" x14ac:dyDescent="0.25">
      <c r="A102" s="64" t="s">
        <v>162</v>
      </c>
      <c r="B102" s="231">
        <v>43.519644251551632</v>
      </c>
      <c r="C102" s="231">
        <v>42.384777515230269</v>
      </c>
      <c r="D102" s="231">
        <v>40.053033416504427</v>
      </c>
      <c r="E102" s="231">
        <v>41.440367097888142</v>
      </c>
      <c r="F102" s="231">
        <v>34.773805992944332</v>
      </c>
      <c r="G102" s="231">
        <v>35.670826135515547</v>
      </c>
      <c r="H102" s="231">
        <v>29.085739160561189</v>
      </c>
      <c r="I102" s="231">
        <v>30.696912052626988</v>
      </c>
      <c r="J102" s="231">
        <v>28.86319201304347</v>
      </c>
      <c r="K102" s="231">
        <v>23.634111418334001</v>
      </c>
      <c r="L102" s="231">
        <v>23.851659641403621</v>
      </c>
      <c r="M102" s="231">
        <v>33.721382151155311</v>
      </c>
      <c r="N102" s="231">
        <v>35.152472322721003</v>
      </c>
      <c r="O102" s="231">
        <v>31.85236891498614</v>
      </c>
      <c r="P102" s="231">
        <v>30.772408535596089</v>
      </c>
      <c r="Q102" s="231">
        <v>25.24998398359477</v>
      </c>
      <c r="R102" s="231">
        <v>27.669469821935539</v>
      </c>
      <c r="S102" s="231">
        <v>26.070007365308118</v>
      </c>
      <c r="T102" s="231">
        <v>27.365135053124089</v>
      </c>
      <c r="U102" s="231">
        <v>26.433871403138738</v>
      </c>
      <c r="V102" s="231">
        <v>30.222608557561209</v>
      </c>
      <c r="W102" s="231">
        <v>32.199675751631162</v>
      </c>
      <c r="DA102" s="73" t="s">
        <v>1218</v>
      </c>
    </row>
    <row r="103" spans="1:105" ht="12" customHeight="1" x14ac:dyDescent="0.25">
      <c r="A103" s="64" t="s">
        <v>36</v>
      </c>
      <c r="B103" s="231">
        <v>0.31283823478321082</v>
      </c>
      <c r="C103" s="231">
        <v>0.29498493350293159</v>
      </c>
      <c r="D103" s="231">
        <v>0.30094516706062791</v>
      </c>
      <c r="E103" s="231">
        <v>5.8173626259817118E-2</v>
      </c>
      <c r="F103" s="231">
        <v>5.6427509258749342E-2</v>
      </c>
      <c r="G103" s="231">
        <v>5.8423078498547248E-2</v>
      </c>
      <c r="H103" s="231">
        <v>5.4104831229635553E-2</v>
      </c>
      <c r="I103" s="231">
        <v>0.10876549427859419</v>
      </c>
      <c r="J103" s="231">
        <v>6.1483765783337523E-2</v>
      </c>
      <c r="K103" s="231">
        <v>5.908217703196264E-2</v>
      </c>
      <c r="L103" s="231">
        <v>0.40731383633135898</v>
      </c>
      <c r="M103" s="231">
        <v>0.6979151357018536</v>
      </c>
      <c r="N103" s="231">
        <v>0.3892002192796683</v>
      </c>
      <c r="O103" s="231">
        <v>0.376958090629888</v>
      </c>
      <c r="P103" s="231">
        <v>0.27806454724658292</v>
      </c>
      <c r="Q103" s="231">
        <v>0.27548229735560831</v>
      </c>
      <c r="R103" s="231">
        <v>0.26354641414905361</v>
      </c>
      <c r="S103" s="231">
        <v>0.20685275883803381</v>
      </c>
      <c r="T103" s="231">
        <v>0.3363313044488111</v>
      </c>
      <c r="U103" s="231">
        <v>0.27797998760661402</v>
      </c>
      <c r="V103" s="231">
        <v>0.23305897385917859</v>
      </c>
      <c r="W103" s="231">
        <v>0.28745310906256472</v>
      </c>
      <c r="DA103" s="73" t="s">
        <v>1219</v>
      </c>
    </row>
    <row r="104" spans="1:105" ht="12" customHeight="1" x14ac:dyDescent="0.25">
      <c r="A104" s="64" t="s">
        <v>73</v>
      </c>
      <c r="B104" s="231">
        <v>0.75487671940006384</v>
      </c>
      <c r="C104" s="231">
        <v>0.89392219814013674</v>
      </c>
      <c r="D104" s="231">
        <v>0.97954417728346477</v>
      </c>
      <c r="E104" s="231">
        <v>1.261940536271168</v>
      </c>
      <c r="F104" s="231">
        <v>1.3884854339338799</v>
      </c>
      <c r="G104" s="231">
        <v>1.2299608434392959</v>
      </c>
      <c r="H104" s="231">
        <v>1.0914298420247299</v>
      </c>
      <c r="I104" s="231">
        <v>1.5003735557007669</v>
      </c>
      <c r="J104" s="231">
        <v>1.2982867527849831</v>
      </c>
      <c r="K104" s="231">
        <v>1.1805128281092561</v>
      </c>
      <c r="L104" s="231">
        <v>1.731494087603886</v>
      </c>
      <c r="M104" s="231">
        <v>1.8073857373491971</v>
      </c>
      <c r="N104" s="231">
        <v>1.9134342179774799</v>
      </c>
      <c r="O104" s="231">
        <v>1.787482072281428</v>
      </c>
      <c r="P104" s="231">
        <v>1.8135431321931541</v>
      </c>
      <c r="Q104" s="231">
        <v>2.069855739609225</v>
      </c>
      <c r="R104" s="231">
        <v>2.4863717106285481</v>
      </c>
      <c r="S104" s="231">
        <v>1.920919996133984</v>
      </c>
      <c r="T104" s="231">
        <v>1.939387092093801</v>
      </c>
      <c r="U104" s="231">
        <v>1.8730271454929719</v>
      </c>
      <c r="V104" s="231">
        <v>2.2451101118174241</v>
      </c>
      <c r="W104" s="231">
        <v>2.3408065938884488</v>
      </c>
      <c r="DA104" s="73" t="s">
        <v>1220</v>
      </c>
    </row>
    <row r="105" spans="1:105" ht="12" customHeight="1" x14ac:dyDescent="0.25">
      <c r="A105" s="64" t="s">
        <v>79</v>
      </c>
      <c r="B105" s="231">
        <v>12.64468082692915</v>
      </c>
      <c r="C105" s="231">
        <v>12.952608732118801</v>
      </c>
      <c r="D105" s="231">
        <v>12.19780215460386</v>
      </c>
      <c r="E105" s="231">
        <v>16.551804665605491</v>
      </c>
      <c r="F105" s="231">
        <v>21.92687327642502</v>
      </c>
      <c r="G105" s="231">
        <v>23.250407387647751</v>
      </c>
      <c r="H105" s="231">
        <v>25.397317395420849</v>
      </c>
      <c r="I105" s="231">
        <v>27.587787872077762</v>
      </c>
      <c r="J105" s="231">
        <v>22.406244128550512</v>
      </c>
      <c r="K105" s="231">
        <v>22.790338443108642</v>
      </c>
      <c r="L105" s="231">
        <v>19.115314271048049</v>
      </c>
      <c r="M105" s="231">
        <v>23.218368484665511</v>
      </c>
      <c r="N105" s="231">
        <v>24.591587359704391</v>
      </c>
      <c r="O105" s="231">
        <v>25.077569804262861</v>
      </c>
      <c r="P105" s="231">
        <v>21.303415856082751</v>
      </c>
      <c r="Q105" s="231">
        <v>19.53635083811055</v>
      </c>
      <c r="R105" s="231">
        <v>21.425850099386221</v>
      </c>
      <c r="S105" s="231">
        <v>19.96080290346049</v>
      </c>
      <c r="T105" s="231">
        <v>22.924272388974579</v>
      </c>
      <c r="U105" s="231">
        <v>22.134189236428242</v>
      </c>
      <c r="V105" s="231">
        <v>23.493499372877171</v>
      </c>
      <c r="W105" s="231">
        <v>23.726677289999859</v>
      </c>
      <c r="DA105" s="73" t="s">
        <v>1221</v>
      </c>
    </row>
    <row r="106" spans="1:105" ht="12" customHeight="1" x14ac:dyDescent="0.25">
      <c r="A106" s="60" t="s">
        <v>1038</v>
      </c>
      <c r="B106" s="264">
        <v>150.34089542392229</v>
      </c>
      <c r="C106" s="264">
        <v>143.34019109475071</v>
      </c>
      <c r="D106" s="264">
        <v>137.23000951847609</v>
      </c>
      <c r="E106" s="264">
        <v>130.44599500219601</v>
      </c>
      <c r="F106" s="264">
        <v>146.467824537713</v>
      </c>
      <c r="G106" s="264">
        <v>148.73978429175901</v>
      </c>
      <c r="H106" s="264">
        <v>151.24623840023261</v>
      </c>
      <c r="I106" s="264">
        <v>144.03597888056419</v>
      </c>
      <c r="J106" s="264">
        <v>145.15225467842259</v>
      </c>
      <c r="K106" s="264">
        <v>131.96917003646939</v>
      </c>
      <c r="L106" s="264">
        <v>133.19592784957081</v>
      </c>
      <c r="M106" s="264">
        <v>98.961632034130375</v>
      </c>
      <c r="N106" s="264">
        <v>99.138467701531624</v>
      </c>
      <c r="O106" s="264">
        <v>95.274939341160632</v>
      </c>
      <c r="P106" s="264">
        <v>95.043472388823517</v>
      </c>
      <c r="Q106" s="264">
        <v>93.511642551030917</v>
      </c>
      <c r="R106" s="264">
        <v>93.066953647600926</v>
      </c>
      <c r="S106" s="264">
        <v>87.737231592806609</v>
      </c>
      <c r="T106" s="264">
        <v>102.3093809625188</v>
      </c>
      <c r="U106" s="264">
        <v>96.600067780937067</v>
      </c>
      <c r="V106" s="264">
        <v>98.391945168945369</v>
      </c>
      <c r="W106" s="264">
        <v>95.790342925829435</v>
      </c>
      <c r="DA106" s="72" t="s">
        <v>1222</v>
      </c>
    </row>
    <row r="107" spans="1:105" ht="12" customHeight="1" x14ac:dyDescent="0.25">
      <c r="A107" s="132" t="s">
        <v>1040</v>
      </c>
      <c r="B107" s="318">
        <v>240.4580916971006</v>
      </c>
      <c r="C107" s="318">
        <v>230.72268264477671</v>
      </c>
      <c r="D107" s="318">
        <v>218.52619134838309</v>
      </c>
      <c r="E107" s="318">
        <v>220.524789378224</v>
      </c>
      <c r="F107" s="318">
        <v>219.5001751763813</v>
      </c>
      <c r="G107" s="318">
        <v>222.61845672679769</v>
      </c>
      <c r="H107" s="318">
        <v>210.0281958402538</v>
      </c>
      <c r="I107" s="318">
        <v>214.199931981476</v>
      </c>
      <c r="J107" s="318">
        <v>199.16546181207289</v>
      </c>
      <c r="K107" s="318">
        <v>183.72941982550401</v>
      </c>
      <c r="L107" s="318">
        <v>178.68772734068321</v>
      </c>
      <c r="M107" s="318">
        <v>176.02816904990499</v>
      </c>
      <c r="N107" s="318">
        <v>178.73173751167519</v>
      </c>
      <c r="O107" s="318">
        <v>169.7878561670731</v>
      </c>
      <c r="P107" s="318">
        <v>165.83791453190881</v>
      </c>
      <c r="Q107" s="318">
        <v>154.80425512231011</v>
      </c>
      <c r="R107" s="318">
        <v>158.78083479958659</v>
      </c>
      <c r="S107" s="318">
        <v>151.25189439386659</v>
      </c>
      <c r="T107" s="318">
        <v>168.42937692995261</v>
      </c>
      <c r="U107" s="318">
        <v>161.7860765136931</v>
      </c>
      <c r="V107" s="318">
        <v>173.41308200512279</v>
      </c>
      <c r="W107" s="318">
        <v>177.31527051905331</v>
      </c>
      <c r="DA107" s="139" t="s">
        <v>1223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DA108" s="94"/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1879.1354532089199</v>
      </c>
      <c r="C110" s="225">
        <v>2043.7750657710469</v>
      </c>
      <c r="D110" s="225">
        <v>2122.539350636267</v>
      </c>
      <c r="E110" s="225">
        <v>2149.7441590104399</v>
      </c>
      <c r="F110" s="225">
        <v>2126.3534022257481</v>
      </c>
      <c r="G110" s="225">
        <v>2148.1244202492599</v>
      </c>
      <c r="H110" s="225">
        <v>2197.9243309228959</v>
      </c>
      <c r="I110" s="225">
        <v>2209.693278859449</v>
      </c>
      <c r="J110" s="225">
        <v>2222.0756834391509</v>
      </c>
      <c r="K110" s="225">
        <v>2160.7976918239829</v>
      </c>
      <c r="L110" s="225">
        <v>2159.8750664371951</v>
      </c>
      <c r="M110" s="225">
        <v>2199.6865725019761</v>
      </c>
      <c r="N110" s="225">
        <v>2199.5531360225418</v>
      </c>
      <c r="O110" s="225">
        <v>2204.026262243442</v>
      </c>
      <c r="P110" s="225">
        <v>2682.242106888059</v>
      </c>
      <c r="Q110" s="225">
        <v>2507.8948333540279</v>
      </c>
      <c r="R110" s="225">
        <v>2658.9067184944579</v>
      </c>
      <c r="S110" s="225">
        <v>2505.52794683513</v>
      </c>
      <c r="T110" s="225">
        <v>2506.2982379278869</v>
      </c>
      <c r="U110" s="225">
        <v>2667.9359326504068</v>
      </c>
      <c r="V110" s="225">
        <v>2623.985712082922</v>
      </c>
      <c r="W110" s="225">
        <v>2654.6400862897949</v>
      </c>
      <c r="DA110" s="89" t="s">
        <v>1224</v>
      </c>
    </row>
    <row r="111" spans="1:105" ht="12" customHeight="1" x14ac:dyDescent="0.25">
      <c r="A111" s="55" t="s">
        <v>92</v>
      </c>
      <c r="B111" s="261">
        <v>4.7941380305803154</v>
      </c>
      <c r="C111" s="261">
        <v>5.2507161853755404</v>
      </c>
      <c r="D111" s="261">
        <v>5.5462633102740382</v>
      </c>
      <c r="E111" s="261">
        <v>5.356675154352124</v>
      </c>
      <c r="F111" s="261">
        <v>5.3900915316912554</v>
      </c>
      <c r="G111" s="261">
        <v>5.6435821953721206</v>
      </c>
      <c r="H111" s="261">
        <v>6.0628978448929516</v>
      </c>
      <c r="I111" s="261">
        <v>5.8511907498744211</v>
      </c>
      <c r="J111" s="261">
        <v>5.745211735422477</v>
      </c>
      <c r="K111" s="261">
        <v>5.7253532851690041</v>
      </c>
      <c r="L111" s="261">
        <v>6.0580215461084252</v>
      </c>
      <c r="M111" s="261">
        <v>4.7295540723201777</v>
      </c>
      <c r="N111" s="261">
        <v>4.9040073165495182</v>
      </c>
      <c r="O111" s="261">
        <v>4.8707760559621436</v>
      </c>
      <c r="P111" s="261">
        <v>7.6175341998814066</v>
      </c>
      <c r="Q111" s="261">
        <v>7.8866545155306884</v>
      </c>
      <c r="R111" s="261">
        <v>8.7318188056620833</v>
      </c>
      <c r="S111" s="261">
        <v>8.677009971738828</v>
      </c>
      <c r="T111" s="261">
        <v>8.6911452312268587</v>
      </c>
      <c r="U111" s="261">
        <v>9.5255495228627165</v>
      </c>
      <c r="V111" s="261">
        <v>9.452685387594606</v>
      </c>
      <c r="W111" s="261">
        <v>9.7072604811266352</v>
      </c>
      <c r="DA111" s="67" t="s">
        <v>1225</v>
      </c>
    </row>
    <row r="112" spans="1:105" ht="12" customHeight="1" x14ac:dyDescent="0.25">
      <c r="A112" s="202" t="s">
        <v>93</v>
      </c>
      <c r="B112" s="226">
        <v>10.310225715537619</v>
      </c>
      <c r="C112" s="226">
        <v>11.292138168348799</v>
      </c>
      <c r="D112" s="226">
        <v>11.92773888485817</v>
      </c>
      <c r="E112" s="226">
        <v>11.52001247646545</v>
      </c>
      <c r="F112" s="226">
        <v>11.591877406253531</v>
      </c>
      <c r="G112" s="226">
        <v>12.13703191425062</v>
      </c>
      <c r="H112" s="226">
        <v>13.03880799266982</v>
      </c>
      <c r="I112" s="226">
        <v>12.583512813161271</v>
      </c>
      <c r="J112" s="226">
        <v>12.35559539544405</v>
      </c>
      <c r="K112" s="226">
        <v>12.324097784025</v>
      </c>
      <c r="L112" s="226">
        <v>13.0405522496243</v>
      </c>
      <c r="M112" s="226">
        <v>10.171332095241871</v>
      </c>
      <c r="N112" s="226">
        <v>10.55265531732457</v>
      </c>
      <c r="O112" s="226">
        <v>10.475589852513361</v>
      </c>
      <c r="P112" s="226">
        <v>16.411953000049479</v>
      </c>
      <c r="Q112" s="226">
        <v>17.02690582374796</v>
      </c>
      <c r="R112" s="226">
        <v>18.84237436374476</v>
      </c>
      <c r="S112" s="226">
        <v>18.694153317938031</v>
      </c>
      <c r="T112" s="226">
        <v>18.718531847477301</v>
      </c>
      <c r="U112" s="226">
        <v>20.652405461565468</v>
      </c>
      <c r="V112" s="226">
        <v>20.412058839883201</v>
      </c>
      <c r="W112" s="226">
        <v>20.94652038284271</v>
      </c>
      <c r="DA112" s="174" t="s">
        <v>1226</v>
      </c>
    </row>
    <row r="113" spans="1:105" ht="12" customHeight="1" x14ac:dyDescent="0.25">
      <c r="A113" s="202" t="s">
        <v>94</v>
      </c>
      <c r="B113" s="226">
        <v>66.319098017095314</v>
      </c>
      <c r="C113" s="226">
        <v>72.635113786183169</v>
      </c>
      <c r="D113" s="226">
        <v>76.723527306984849</v>
      </c>
      <c r="E113" s="226">
        <v>74.100883691956568</v>
      </c>
      <c r="F113" s="226">
        <v>74.56314489303044</v>
      </c>
      <c r="G113" s="226">
        <v>78.069775712551305</v>
      </c>
      <c r="H113" s="226">
        <v>83.870325359493322</v>
      </c>
      <c r="I113" s="226">
        <v>80.941702216836546</v>
      </c>
      <c r="J113" s="226">
        <v>79.475655014532094</v>
      </c>
      <c r="K113" s="226">
        <v>79.185261984657785</v>
      </c>
      <c r="L113" s="226">
        <v>83.772386057151721</v>
      </c>
      <c r="M113" s="226">
        <v>65.424176354141963</v>
      </c>
      <c r="N113" s="226">
        <v>67.818041217667655</v>
      </c>
      <c r="O113" s="226">
        <v>67.378427275052019</v>
      </c>
      <c r="P113" s="226">
        <v>105.35370888250389</v>
      </c>
      <c r="Q113" s="226">
        <v>109.0435169820076</v>
      </c>
      <c r="R113" s="226">
        <v>120.727293078938</v>
      </c>
      <c r="S113" s="226">
        <v>119.94597022147749</v>
      </c>
      <c r="T113" s="226">
        <v>120.1095397998637</v>
      </c>
      <c r="U113" s="226">
        <v>131.57183931817599</v>
      </c>
      <c r="V113" s="226">
        <v>130.60134343844899</v>
      </c>
      <c r="W113" s="226">
        <v>134.13916472022461</v>
      </c>
      <c r="DA113" s="174" t="s">
        <v>1227</v>
      </c>
    </row>
    <row r="114" spans="1:105" ht="12" customHeight="1" x14ac:dyDescent="0.25">
      <c r="A114" s="202" t="s">
        <v>95</v>
      </c>
      <c r="B114" s="226">
        <v>92.490568750825631</v>
      </c>
      <c r="C114" s="226">
        <v>101.29907049751</v>
      </c>
      <c r="D114" s="226">
        <v>107.00089249349131</v>
      </c>
      <c r="E114" s="226">
        <v>103.3432764094765</v>
      </c>
      <c r="F114" s="226">
        <v>103.98795950495131</v>
      </c>
      <c r="G114" s="226">
        <v>108.87841019855171</v>
      </c>
      <c r="H114" s="226">
        <v>116.9680276986989</v>
      </c>
      <c r="I114" s="226">
        <v>112.88368354716459</v>
      </c>
      <c r="J114" s="226">
        <v>110.839090909283</v>
      </c>
      <c r="K114" s="226">
        <v>110.54777700577461</v>
      </c>
      <c r="L114" s="226">
        <v>116.98367501062199</v>
      </c>
      <c r="M114" s="226">
        <v>91.244587305661312</v>
      </c>
      <c r="N114" s="226">
        <v>94.66282633744369</v>
      </c>
      <c r="O114" s="226">
        <v>93.974010869539498</v>
      </c>
      <c r="P114" s="226">
        <v>147.19044938672121</v>
      </c>
      <c r="Q114" s="226">
        <v>152.66956522749641</v>
      </c>
      <c r="R114" s="226">
        <v>169.03043343584591</v>
      </c>
      <c r="S114" s="226">
        <v>167.70077788748611</v>
      </c>
      <c r="T114" s="226">
        <v>167.8854924788196</v>
      </c>
      <c r="U114" s="226">
        <v>185.18761551770689</v>
      </c>
      <c r="V114" s="226">
        <v>183.0639786904633</v>
      </c>
      <c r="W114" s="226">
        <v>187.88517952696279</v>
      </c>
      <c r="DA114" s="174" t="s">
        <v>1228</v>
      </c>
    </row>
    <row r="115" spans="1:105" ht="12" customHeight="1" x14ac:dyDescent="0.25">
      <c r="A115" s="56" t="s">
        <v>96</v>
      </c>
      <c r="B115" s="262">
        <v>126.83927445960531</v>
      </c>
      <c r="C115" s="262">
        <v>139.8869057544247</v>
      </c>
      <c r="D115" s="262">
        <v>143.87208602206579</v>
      </c>
      <c r="E115" s="262">
        <v>141.75893285906579</v>
      </c>
      <c r="F115" s="262">
        <v>136.48863318583281</v>
      </c>
      <c r="G115" s="262">
        <v>138.17718296408589</v>
      </c>
      <c r="H115" s="262">
        <v>143.45679375870179</v>
      </c>
      <c r="I115" s="262">
        <v>138.91847881690089</v>
      </c>
      <c r="J115" s="262">
        <v>142.9208801518443</v>
      </c>
      <c r="K115" s="262">
        <v>136.08602497232789</v>
      </c>
      <c r="L115" s="262">
        <v>140.55945045776011</v>
      </c>
      <c r="M115" s="262">
        <v>138.3352346306485</v>
      </c>
      <c r="N115" s="262">
        <v>135.85221346298241</v>
      </c>
      <c r="O115" s="262">
        <v>136.03682164606869</v>
      </c>
      <c r="P115" s="262">
        <v>164.90764568341331</v>
      </c>
      <c r="Q115" s="262">
        <v>151.9221447202431</v>
      </c>
      <c r="R115" s="262">
        <v>155.76896270949689</v>
      </c>
      <c r="S115" s="262">
        <v>145.3005705703458</v>
      </c>
      <c r="T115" s="262">
        <v>146.0780569655532</v>
      </c>
      <c r="U115" s="262">
        <v>154.85676969089121</v>
      </c>
      <c r="V115" s="262">
        <v>154.13889280122561</v>
      </c>
      <c r="W115" s="262">
        <v>157.16134892407101</v>
      </c>
      <c r="DA115" s="68" t="s">
        <v>1229</v>
      </c>
    </row>
    <row r="116" spans="1:105" ht="12" customHeight="1" x14ac:dyDescent="0.25">
      <c r="A116" s="37" t="s">
        <v>160</v>
      </c>
      <c r="B116" s="228">
        <v>0.7541598005554252</v>
      </c>
      <c r="C116" s="228">
        <v>1.176459576363226</v>
      </c>
      <c r="D116" s="228">
        <v>1.3094631746318981</v>
      </c>
      <c r="E116" s="228">
        <v>1.5033039995313779</v>
      </c>
      <c r="F116" s="228">
        <v>1.9751971966709161</v>
      </c>
      <c r="G116" s="228">
        <v>1.826018634584085</v>
      </c>
      <c r="H116" s="228">
        <v>1.2166302195941789</v>
      </c>
      <c r="I116" s="228">
        <v>1.632211148558685</v>
      </c>
      <c r="J116" s="228">
        <v>1.7335646987765589</v>
      </c>
      <c r="K116" s="228">
        <v>1.584913045531205</v>
      </c>
      <c r="L116" s="228">
        <v>1.5251302078404061</v>
      </c>
      <c r="M116" s="228">
        <v>7.6823681414354112</v>
      </c>
      <c r="N116" s="228">
        <v>3.8965921700504702</v>
      </c>
      <c r="O116" s="228">
        <v>2.3219098248812151</v>
      </c>
      <c r="P116" s="228">
        <v>2.8415438137279838</v>
      </c>
      <c r="Q116" s="228">
        <v>2.354851021869302</v>
      </c>
      <c r="R116" s="228">
        <v>2.1535150384030151</v>
      </c>
      <c r="S116" s="228">
        <v>1.7404820074204761</v>
      </c>
      <c r="T116" s="228">
        <v>2.5099294109620791</v>
      </c>
      <c r="U116" s="228">
        <v>2.65024823262541</v>
      </c>
      <c r="V116" s="228">
        <v>2.7993886508496382</v>
      </c>
      <c r="W116" s="228">
        <v>2.5871804313534401</v>
      </c>
      <c r="DA116" s="69" t="s">
        <v>1230</v>
      </c>
    </row>
    <row r="117" spans="1:105" ht="12" customHeight="1" x14ac:dyDescent="0.25">
      <c r="A117" s="37" t="s">
        <v>162</v>
      </c>
      <c r="B117" s="228">
        <v>78.594986100979881</v>
      </c>
      <c r="C117" s="228">
        <v>83.685013998813233</v>
      </c>
      <c r="D117" s="228">
        <v>86.106586043831726</v>
      </c>
      <c r="E117" s="228">
        <v>92.059963445105879</v>
      </c>
      <c r="F117" s="228">
        <v>79.379174995345849</v>
      </c>
      <c r="G117" s="228">
        <v>78.669106032440411</v>
      </c>
      <c r="H117" s="228">
        <v>73.431821825615543</v>
      </c>
      <c r="I117" s="228">
        <v>78.567704612344542</v>
      </c>
      <c r="J117" s="228">
        <v>71.569614189889577</v>
      </c>
      <c r="K117" s="228">
        <v>73.823152400167302</v>
      </c>
      <c r="L117" s="228">
        <v>68.353859791144231</v>
      </c>
      <c r="M117" s="228">
        <v>78.36399626313775</v>
      </c>
      <c r="N117" s="228">
        <v>80.142186822249116</v>
      </c>
      <c r="O117" s="228">
        <v>84.488690326472735</v>
      </c>
      <c r="P117" s="228">
        <v>96.463035071547154</v>
      </c>
      <c r="Q117" s="228">
        <v>91.34070850004224</v>
      </c>
      <c r="R117" s="228">
        <v>95.309603332759849</v>
      </c>
      <c r="S117" s="228">
        <v>88.28900500072163</v>
      </c>
      <c r="T117" s="228">
        <v>87.831823303479794</v>
      </c>
      <c r="U117" s="228">
        <v>91.060635039889192</v>
      </c>
      <c r="V117" s="228">
        <v>89.560766891979327</v>
      </c>
      <c r="W117" s="228">
        <v>100.3144352080258</v>
      </c>
      <c r="DA117" s="69" t="s">
        <v>1231</v>
      </c>
    </row>
    <row r="118" spans="1:105" ht="12" customHeight="1" x14ac:dyDescent="0.25">
      <c r="A118" s="37" t="s">
        <v>97</v>
      </c>
      <c r="B118" s="228">
        <v>2.365471094707674E-4</v>
      </c>
      <c r="C118" s="228">
        <v>4.6979228859914341E-4</v>
      </c>
      <c r="D118" s="228">
        <v>7.927937050419046E-4</v>
      </c>
      <c r="E118" s="228">
        <v>8.1967750401349413E-4</v>
      </c>
      <c r="F118" s="228">
        <v>8.8442258609101811E-4</v>
      </c>
      <c r="G118" s="228">
        <v>9.1038691026194124E-4</v>
      </c>
      <c r="H118" s="228">
        <v>1.410016789093667E-3</v>
      </c>
      <c r="I118" s="228">
        <v>1.520545139981539E-3</v>
      </c>
      <c r="J118" s="228">
        <v>3.9776161575513476E-3</v>
      </c>
      <c r="K118" s="228">
        <v>7.3363666160822976E-3</v>
      </c>
      <c r="L118" s="228">
        <v>2.500505071828675E-2</v>
      </c>
      <c r="M118" s="228">
        <v>1.876768649548452E-2</v>
      </c>
      <c r="N118" s="228">
        <v>1.8681721646356529E-2</v>
      </c>
      <c r="O118" s="228">
        <v>2.3108893982026431E-2</v>
      </c>
      <c r="P118" s="228">
        <v>2.6525613251042569E-2</v>
      </c>
      <c r="Q118" s="228">
        <v>3.4318064677677833E-2</v>
      </c>
      <c r="R118" s="228">
        <v>2.0498824565927921E-2</v>
      </c>
      <c r="S118" s="228">
        <v>1.8459896911742171E-2</v>
      </c>
      <c r="T118" s="228">
        <v>0.21580931938987349</v>
      </c>
      <c r="U118" s="228">
        <v>0.22125260924278459</v>
      </c>
      <c r="V118" s="228">
        <v>0.26079518733701318</v>
      </c>
      <c r="W118" s="228">
        <v>0.22538808047882991</v>
      </c>
      <c r="DA118" s="69" t="s">
        <v>1232</v>
      </c>
    </row>
    <row r="119" spans="1:105" ht="12" customHeight="1" x14ac:dyDescent="0.25">
      <c r="A119" s="37" t="s">
        <v>78</v>
      </c>
      <c r="B119" s="228">
        <v>0.39133971506359971</v>
      </c>
      <c r="C119" s="228">
        <v>0.43967452311693422</v>
      </c>
      <c r="D119" s="228">
        <v>0.42163659650735691</v>
      </c>
      <c r="E119" s="228">
        <v>0.49233418436211451</v>
      </c>
      <c r="F119" s="228">
        <v>0.47369008010874147</v>
      </c>
      <c r="G119" s="228">
        <v>0.56923116852819822</v>
      </c>
      <c r="H119" s="228">
        <v>0.59742621919387584</v>
      </c>
      <c r="I119" s="228">
        <v>0.58412090992509902</v>
      </c>
      <c r="J119" s="228">
        <v>0.67902220304362904</v>
      </c>
      <c r="K119" s="228">
        <v>0.96346517103004914</v>
      </c>
      <c r="L119" s="228">
        <v>1.46122961136644</v>
      </c>
      <c r="M119" s="228">
        <v>1.5561598931968621</v>
      </c>
      <c r="N119" s="228">
        <v>1.631276738256431</v>
      </c>
      <c r="O119" s="228">
        <v>1.7360300157701389</v>
      </c>
      <c r="P119" s="228">
        <v>5.7552023321801933</v>
      </c>
      <c r="Q119" s="228">
        <v>6.6163859113584991</v>
      </c>
      <c r="R119" s="228">
        <v>5.9713858107336986</v>
      </c>
      <c r="S119" s="228">
        <v>6.0434327627558666</v>
      </c>
      <c r="T119" s="228">
        <v>7.5469038395365633</v>
      </c>
      <c r="U119" s="228">
        <v>8.6883767429386634</v>
      </c>
      <c r="V119" s="228">
        <v>10.790356314597799</v>
      </c>
      <c r="W119" s="228">
        <v>12.432704008338989</v>
      </c>
      <c r="DA119" s="69" t="s">
        <v>1233</v>
      </c>
    </row>
    <row r="120" spans="1:105" ht="12" customHeight="1" x14ac:dyDescent="0.25">
      <c r="A120" s="37" t="s">
        <v>38</v>
      </c>
      <c r="B120" s="228">
        <v>47.09855229589698</v>
      </c>
      <c r="C120" s="228">
        <v>54.585287863842701</v>
      </c>
      <c r="D120" s="228">
        <v>56.033607413389781</v>
      </c>
      <c r="E120" s="228">
        <v>47.702511552562441</v>
      </c>
      <c r="F120" s="228">
        <v>54.659686491121199</v>
      </c>
      <c r="G120" s="228">
        <v>57.11191674162292</v>
      </c>
      <c r="H120" s="228">
        <v>68.209505477509111</v>
      </c>
      <c r="I120" s="228">
        <v>58.132921600932541</v>
      </c>
      <c r="J120" s="228">
        <v>68.934701443976977</v>
      </c>
      <c r="K120" s="228">
        <v>59.707157988983262</v>
      </c>
      <c r="L120" s="228">
        <v>69.194225796690688</v>
      </c>
      <c r="M120" s="228">
        <v>50.713942646382968</v>
      </c>
      <c r="N120" s="228">
        <v>50.163476010780023</v>
      </c>
      <c r="O120" s="228">
        <v>47.467082584962547</v>
      </c>
      <c r="P120" s="228">
        <v>59.821338852706951</v>
      </c>
      <c r="Q120" s="228">
        <v>51.575881222295394</v>
      </c>
      <c r="R120" s="228">
        <v>52.313959703034449</v>
      </c>
      <c r="S120" s="228">
        <v>49.209190902536108</v>
      </c>
      <c r="T120" s="228">
        <v>47.973591092184883</v>
      </c>
      <c r="U120" s="228">
        <v>52.236257066195158</v>
      </c>
      <c r="V120" s="228">
        <v>50.727585756461799</v>
      </c>
      <c r="W120" s="228">
        <v>41.601641195874002</v>
      </c>
      <c r="DA120" s="69" t="s">
        <v>1234</v>
      </c>
    </row>
    <row r="121" spans="1:105" ht="12" customHeight="1" x14ac:dyDescent="0.25">
      <c r="A121" s="57" t="s">
        <v>1053</v>
      </c>
      <c r="B121" s="263">
        <f t="shared" ref="B121:W121" si="4">B122+B133</f>
        <v>832.08965588578337</v>
      </c>
      <c r="C121" s="263">
        <f t="shared" si="4"/>
        <v>896.14048282599481</v>
      </c>
      <c r="D121" s="263">
        <f t="shared" si="4"/>
        <v>932.34611118540931</v>
      </c>
      <c r="E121" s="263">
        <f t="shared" si="4"/>
        <v>972.4653223857448</v>
      </c>
      <c r="F121" s="263">
        <f t="shared" si="4"/>
        <v>977.49112178382541</v>
      </c>
      <c r="G121" s="263">
        <f t="shared" si="4"/>
        <v>976.74211639625719</v>
      </c>
      <c r="H121" s="263">
        <f t="shared" si="4"/>
        <v>979.25363207354269</v>
      </c>
      <c r="I121" s="263">
        <f t="shared" si="4"/>
        <v>1017.302479969501</v>
      </c>
      <c r="J121" s="263">
        <f t="shared" si="4"/>
        <v>1021.8179590033686</v>
      </c>
      <c r="K121" s="263">
        <f t="shared" si="4"/>
        <v>997.35902497157986</v>
      </c>
      <c r="L121" s="263">
        <f t="shared" si="4"/>
        <v>965.772232038428</v>
      </c>
      <c r="M121" s="263">
        <f t="shared" si="4"/>
        <v>1069.7335786190374</v>
      </c>
      <c r="N121" s="263">
        <f t="shared" si="4"/>
        <v>1074.521120086901</v>
      </c>
      <c r="O121" s="263">
        <f t="shared" si="4"/>
        <v>1079.20158831204</v>
      </c>
      <c r="P121" s="263">
        <f t="shared" si="4"/>
        <v>1231.3571108070485</v>
      </c>
      <c r="Q121" s="263">
        <f t="shared" si="4"/>
        <v>1119.0818714395871</v>
      </c>
      <c r="R121" s="263">
        <f t="shared" si="4"/>
        <v>1187.906953592141</v>
      </c>
      <c r="S121" s="263">
        <f t="shared" si="4"/>
        <v>1103.9342045318672</v>
      </c>
      <c r="T121" s="263">
        <f t="shared" si="4"/>
        <v>1103.7594812577593</v>
      </c>
      <c r="U121" s="263">
        <f t="shared" si="4"/>
        <v>1164.0866721437749</v>
      </c>
      <c r="V121" s="263">
        <f t="shared" si="4"/>
        <v>1138.2481993005831</v>
      </c>
      <c r="W121" s="263">
        <f t="shared" si="4"/>
        <v>1137.8472374882608</v>
      </c>
      <c r="DA121" s="70"/>
    </row>
    <row r="122" spans="1:105" ht="12" customHeight="1" x14ac:dyDescent="0.25">
      <c r="A122" s="60" t="s">
        <v>1054</v>
      </c>
      <c r="B122" s="264">
        <v>831.13919099615543</v>
      </c>
      <c r="C122" s="264">
        <v>895.05766438518594</v>
      </c>
      <c r="D122" s="264">
        <v>931.23666201662422</v>
      </c>
      <c r="E122" s="264">
        <v>971.4319784137067</v>
      </c>
      <c r="F122" s="264">
        <v>976.46407884294763</v>
      </c>
      <c r="G122" s="264">
        <v>975.69894423335677</v>
      </c>
      <c r="H122" s="264">
        <v>978.14236833796804</v>
      </c>
      <c r="I122" s="264">
        <v>1016.275415090931</v>
      </c>
      <c r="J122" s="264">
        <v>1020.731417651598</v>
      </c>
      <c r="K122" s="264">
        <v>996.34865907839549</v>
      </c>
      <c r="L122" s="264">
        <v>964.70339556436943</v>
      </c>
      <c r="M122" s="264">
        <v>1068.7788730585489</v>
      </c>
      <c r="N122" s="264">
        <v>1073.597396052854</v>
      </c>
      <c r="O122" s="264">
        <v>1078.29225447096</v>
      </c>
      <c r="P122" s="264">
        <v>1230.2330923783529</v>
      </c>
      <c r="Q122" s="264">
        <v>1118.061336593938</v>
      </c>
      <c r="R122" s="264">
        <v>1186.856337151308</v>
      </c>
      <c r="S122" s="264">
        <v>1102.9515475715359</v>
      </c>
      <c r="T122" s="264">
        <v>1102.7890267084299</v>
      </c>
      <c r="U122" s="264">
        <v>1163.0493823364829</v>
      </c>
      <c r="V122" s="264">
        <v>1137.2233057920121</v>
      </c>
      <c r="W122" s="264">
        <v>1136.832289677046</v>
      </c>
      <c r="DA122" s="72" t="s">
        <v>1235</v>
      </c>
    </row>
    <row r="123" spans="1:105" ht="12" customHeight="1" x14ac:dyDescent="0.25">
      <c r="A123" s="64" t="s">
        <v>30</v>
      </c>
      <c r="B123" s="231">
        <v>16.067196548006891</v>
      </c>
      <c r="C123" s="231">
        <v>23.68704507809769</v>
      </c>
      <c r="D123" s="231">
        <v>33.845167812898097</v>
      </c>
      <c r="E123" s="231">
        <v>35.105687700542319</v>
      </c>
      <c r="F123" s="231">
        <v>33.091494501239701</v>
      </c>
      <c r="G123" s="231">
        <v>30.894612381708139</v>
      </c>
      <c r="H123" s="231">
        <v>33.68056368166836</v>
      </c>
      <c r="I123" s="231">
        <v>33.67008547537862</v>
      </c>
      <c r="J123" s="231">
        <v>37.986801770335312</v>
      </c>
      <c r="K123" s="231">
        <v>32.381871253623864</v>
      </c>
      <c r="L123" s="231">
        <v>34.100894253171127</v>
      </c>
      <c r="M123" s="231">
        <v>25.318516602679932</v>
      </c>
      <c r="N123" s="231">
        <v>25.933364451409179</v>
      </c>
      <c r="O123" s="231">
        <v>33.087299574794862</v>
      </c>
      <c r="P123" s="231">
        <v>42.014933580024568</v>
      </c>
      <c r="Q123" s="231">
        <v>53.005761674472858</v>
      </c>
      <c r="R123" s="231">
        <v>49.767895034066271</v>
      </c>
      <c r="S123" s="231">
        <v>43.547251602629757</v>
      </c>
      <c r="T123" s="231">
        <v>33.575993779105971</v>
      </c>
      <c r="U123" s="231">
        <v>31.00453550313259</v>
      </c>
      <c r="V123" s="231">
        <v>31.12879506341503</v>
      </c>
      <c r="W123" s="231">
        <v>23.80670583962803</v>
      </c>
      <c r="DA123" s="73" t="s">
        <v>1236</v>
      </c>
    </row>
    <row r="124" spans="1:105" ht="12" customHeight="1" x14ac:dyDescent="0.25">
      <c r="A124" s="64" t="s">
        <v>32</v>
      </c>
      <c r="B124" s="231">
        <v>39.98251111236155</v>
      </c>
      <c r="C124" s="231">
        <v>49.354966197908873</v>
      </c>
      <c r="D124" s="231">
        <v>50.888005075724529</v>
      </c>
      <c r="E124" s="231">
        <v>72.424149701955031</v>
      </c>
      <c r="F124" s="231">
        <v>47.49906690849609</v>
      </c>
      <c r="G124" s="231">
        <v>44.60608209082325</v>
      </c>
      <c r="H124" s="231">
        <v>49.455864833632617</v>
      </c>
      <c r="I124" s="231">
        <v>94.882688786685122</v>
      </c>
      <c r="J124" s="231">
        <v>90.128341120141627</v>
      </c>
      <c r="K124" s="231">
        <v>55.960505708117957</v>
      </c>
      <c r="L124" s="231">
        <v>53.03905683785586</v>
      </c>
      <c r="M124" s="231">
        <v>52.649917555725779</v>
      </c>
      <c r="N124" s="231">
        <v>56.392592488406052</v>
      </c>
      <c r="O124" s="231">
        <v>34.797343795253042</v>
      </c>
      <c r="P124" s="231">
        <v>45.017694871961432</v>
      </c>
      <c r="Q124" s="231">
        <v>49.109956230255357</v>
      </c>
      <c r="R124" s="231">
        <v>56.570664051261943</v>
      </c>
      <c r="S124" s="231">
        <v>46.742719208544592</v>
      </c>
      <c r="T124" s="231">
        <v>47.843116173361437</v>
      </c>
      <c r="U124" s="231">
        <v>54.559451509222058</v>
      </c>
      <c r="V124" s="231">
        <v>43.632736694855858</v>
      </c>
      <c r="W124" s="231">
        <v>38.758584293838283</v>
      </c>
      <c r="DA124" s="73" t="s">
        <v>1237</v>
      </c>
    </row>
    <row r="125" spans="1:105" ht="12" customHeight="1" x14ac:dyDescent="0.25">
      <c r="A125" s="64" t="s">
        <v>33</v>
      </c>
      <c r="B125" s="231">
        <v>25.469414694866501</v>
      </c>
      <c r="C125" s="231">
        <v>37.847009931874013</v>
      </c>
      <c r="D125" s="231">
        <v>28.60301739688439</v>
      </c>
      <c r="E125" s="231">
        <v>19.179295833752491</v>
      </c>
      <c r="F125" s="231">
        <v>14.59551426850892</v>
      </c>
      <c r="G125" s="231">
        <v>17.91346403377981</v>
      </c>
      <c r="H125" s="231">
        <v>19.626598533840919</v>
      </c>
      <c r="I125" s="231">
        <v>14.7948397835042</v>
      </c>
      <c r="J125" s="231">
        <v>15.253422410021759</v>
      </c>
      <c r="K125" s="231">
        <v>19.301660329258919</v>
      </c>
      <c r="L125" s="231">
        <v>15.963042388221069</v>
      </c>
      <c r="M125" s="231">
        <v>15.91803783334869</v>
      </c>
      <c r="N125" s="231">
        <v>15.291724981710489</v>
      </c>
      <c r="O125" s="231">
        <v>9.646388046838382</v>
      </c>
      <c r="P125" s="231">
        <v>12.57842463598897</v>
      </c>
      <c r="Q125" s="231">
        <v>9.8746387953167734</v>
      </c>
      <c r="R125" s="231">
        <v>8.9863272582685152</v>
      </c>
      <c r="S125" s="231">
        <v>9.506794178016861</v>
      </c>
      <c r="T125" s="231">
        <v>11.097046269979559</v>
      </c>
      <c r="U125" s="231">
        <v>12.27888656976296</v>
      </c>
      <c r="V125" s="231">
        <v>10.97421830532361</v>
      </c>
      <c r="W125" s="231">
        <v>9.6993543131947444</v>
      </c>
      <c r="DA125" s="73" t="s">
        <v>1238</v>
      </c>
    </row>
    <row r="126" spans="1:105" ht="12" customHeight="1" x14ac:dyDescent="0.25">
      <c r="A126" s="64" t="s">
        <v>160</v>
      </c>
      <c r="B126" s="231">
        <v>5.4545696329399824</v>
      </c>
      <c r="C126" s="231">
        <v>6.8875146403805401</v>
      </c>
      <c r="D126" s="231">
        <v>7.858695272878518</v>
      </c>
      <c r="E126" s="231">
        <v>9.1627695823658808</v>
      </c>
      <c r="F126" s="231">
        <v>11.652253924970511</v>
      </c>
      <c r="G126" s="231">
        <v>11.073333812406441</v>
      </c>
      <c r="H126" s="231">
        <v>7.3140905507830452</v>
      </c>
      <c r="I126" s="231">
        <v>8.5595632245173281</v>
      </c>
      <c r="J126" s="231">
        <v>9.1790336874816809</v>
      </c>
      <c r="K126" s="231">
        <v>8.38308120317582</v>
      </c>
      <c r="L126" s="231">
        <v>8.6488398240705706</v>
      </c>
      <c r="M126" s="231">
        <v>35.799092700091869</v>
      </c>
      <c r="N126" s="231">
        <v>17.885262116481119</v>
      </c>
      <c r="O126" s="231">
        <v>9.9088653719225075</v>
      </c>
      <c r="P126" s="231">
        <v>14.12509206132256</v>
      </c>
      <c r="Q126" s="231">
        <v>13.97508049943781</v>
      </c>
      <c r="R126" s="231">
        <v>10.985796695025931</v>
      </c>
      <c r="S126" s="231">
        <v>8.8632361878863115</v>
      </c>
      <c r="T126" s="231">
        <v>13.07128019091398</v>
      </c>
      <c r="U126" s="231">
        <v>13.50582287509086</v>
      </c>
      <c r="V126" s="231">
        <v>15.06658780268968</v>
      </c>
      <c r="W126" s="231">
        <v>16.58166638418793</v>
      </c>
      <c r="DA126" s="73" t="s">
        <v>1239</v>
      </c>
    </row>
    <row r="127" spans="1:105" ht="12" customHeight="1" x14ac:dyDescent="0.25">
      <c r="A127" s="64" t="s">
        <v>70</v>
      </c>
      <c r="B127" s="231">
        <v>86.249113456975962</v>
      </c>
      <c r="C127" s="231">
        <v>95.787703751540164</v>
      </c>
      <c r="D127" s="231">
        <v>86.258925017421717</v>
      </c>
      <c r="E127" s="231">
        <v>98.233576846151976</v>
      </c>
      <c r="F127" s="231">
        <v>61.36325673934941</v>
      </c>
      <c r="G127" s="231">
        <v>53.250208647971228</v>
      </c>
      <c r="H127" s="231">
        <v>56.562752382817877</v>
      </c>
      <c r="I127" s="231">
        <v>61.918032503633611</v>
      </c>
      <c r="J127" s="231">
        <v>53.777089243360351</v>
      </c>
      <c r="K127" s="231">
        <v>51.711086307187017</v>
      </c>
      <c r="L127" s="231">
        <v>39.422451653105448</v>
      </c>
      <c r="M127" s="231">
        <v>46.692309103586901</v>
      </c>
      <c r="N127" s="231">
        <v>30.378862963251748</v>
      </c>
      <c r="O127" s="231">
        <v>34.271554146064133</v>
      </c>
      <c r="P127" s="231">
        <v>45.207548300320191</v>
      </c>
      <c r="Q127" s="231">
        <v>52.261895637636783</v>
      </c>
      <c r="R127" s="231">
        <v>35.5402197528472</v>
      </c>
      <c r="S127" s="231">
        <v>26.025275409712439</v>
      </c>
      <c r="T127" s="231">
        <v>25.61450602485067</v>
      </c>
      <c r="U127" s="231">
        <v>22.091904545465042</v>
      </c>
      <c r="V127" s="231">
        <v>19.106595074970411</v>
      </c>
      <c r="W127" s="231">
        <v>20.209712394104589</v>
      </c>
      <c r="DA127" s="73" t="s">
        <v>1240</v>
      </c>
    </row>
    <row r="128" spans="1:105" ht="12" customHeight="1" x14ac:dyDescent="0.25">
      <c r="A128" s="64" t="s">
        <v>34</v>
      </c>
      <c r="B128" s="231">
        <v>79.706531826784854</v>
      </c>
      <c r="C128" s="231">
        <v>8.9023729723527403</v>
      </c>
      <c r="D128" s="231">
        <v>40.396149321434351</v>
      </c>
      <c r="E128" s="231">
        <v>56.151080695085398</v>
      </c>
      <c r="F128" s="231">
        <v>47.6160357391418</v>
      </c>
      <c r="G128" s="231">
        <v>46.722667026170733</v>
      </c>
      <c r="H128" s="231">
        <v>43.217688018022628</v>
      </c>
      <c r="I128" s="231">
        <v>54.338641446804772</v>
      </c>
      <c r="J128" s="231">
        <v>42.183006507845498</v>
      </c>
      <c r="K128" s="231">
        <v>56.871105056560303</v>
      </c>
      <c r="L128" s="231">
        <v>51.52021483187535</v>
      </c>
      <c r="M128" s="231">
        <v>55.368729295001103</v>
      </c>
      <c r="N128" s="231">
        <v>126.4780347574011</v>
      </c>
      <c r="O128" s="231">
        <v>92.337349259120046</v>
      </c>
      <c r="P128" s="231">
        <v>99.230732277433702</v>
      </c>
      <c r="Q128" s="231">
        <v>49.071781365790592</v>
      </c>
      <c r="R128" s="231">
        <v>66.549912567035037</v>
      </c>
      <c r="S128" s="231">
        <v>65.556400895007286</v>
      </c>
      <c r="T128" s="231">
        <v>68.941127510556228</v>
      </c>
      <c r="U128" s="231">
        <v>68.627514645405896</v>
      </c>
      <c r="V128" s="231">
        <v>60.29962136111039</v>
      </c>
      <c r="W128" s="231">
        <v>49.394967821048937</v>
      </c>
      <c r="DA128" s="73" t="s">
        <v>1241</v>
      </c>
    </row>
    <row r="129" spans="1:105" ht="12" customHeight="1" x14ac:dyDescent="0.25">
      <c r="A129" s="64" t="s">
        <v>162</v>
      </c>
      <c r="B129" s="231">
        <v>487.74443660401511</v>
      </c>
      <c r="C129" s="231">
        <v>574.79213202147434</v>
      </c>
      <c r="D129" s="231">
        <v>576.61434948431349</v>
      </c>
      <c r="E129" s="231">
        <v>546.77046143857399</v>
      </c>
      <c r="F129" s="231">
        <v>440.36378133616847</v>
      </c>
      <c r="G129" s="231">
        <v>442.7786521946403</v>
      </c>
      <c r="H129" s="231">
        <v>418.07888474256731</v>
      </c>
      <c r="I129" s="231">
        <v>402.98062487073878</v>
      </c>
      <c r="J129" s="231">
        <v>376.73727060312871</v>
      </c>
      <c r="K129" s="231">
        <v>369.22558718906862</v>
      </c>
      <c r="L129" s="231">
        <v>358.64198109174612</v>
      </c>
      <c r="M129" s="231">
        <v>370.29443931525839</v>
      </c>
      <c r="N129" s="231">
        <v>372.34851046780608</v>
      </c>
      <c r="O129" s="231">
        <v>387.1593304963161</v>
      </c>
      <c r="P129" s="231">
        <v>469.52509823735511</v>
      </c>
      <c r="Q129" s="231">
        <v>456.32131499898588</v>
      </c>
      <c r="R129" s="231">
        <v>456.07600250964902</v>
      </c>
      <c r="S129" s="231">
        <v>431.74473879743289</v>
      </c>
      <c r="T129" s="231">
        <v>436.55617771595348</v>
      </c>
      <c r="U129" s="231">
        <v>456.24444314575499</v>
      </c>
      <c r="V129" s="231">
        <v>466.75149844575338</v>
      </c>
      <c r="W129" s="231">
        <v>560.45284835226846</v>
      </c>
      <c r="DA129" s="73" t="s">
        <v>1242</v>
      </c>
    </row>
    <row r="130" spans="1:105" ht="12" customHeight="1" x14ac:dyDescent="0.25">
      <c r="A130" s="64" t="s">
        <v>36</v>
      </c>
      <c r="B130" s="231">
        <v>2.084395834871656</v>
      </c>
      <c r="C130" s="231">
        <v>1.9929442090569791</v>
      </c>
      <c r="D130" s="231">
        <v>1.9241565847938009</v>
      </c>
      <c r="E130" s="231">
        <v>0.13934504065989639</v>
      </c>
      <c r="F130" s="231">
        <v>0.13193397463617709</v>
      </c>
      <c r="G130" s="231">
        <v>0.1980865812375642</v>
      </c>
      <c r="H130" s="231">
        <v>0.18581041399477519</v>
      </c>
      <c r="I130" s="231">
        <v>0.55210353154686287</v>
      </c>
      <c r="J130" s="231">
        <v>0.25188713226530351</v>
      </c>
      <c r="K130" s="231">
        <v>0.14172917185127409</v>
      </c>
      <c r="L130" s="231">
        <v>3.098657910385159</v>
      </c>
      <c r="M130" s="231">
        <v>5.7400514676283656</v>
      </c>
      <c r="N130" s="231">
        <v>3.2471392510964932</v>
      </c>
      <c r="O130" s="231">
        <v>4.0445200490960804</v>
      </c>
      <c r="P130" s="231">
        <v>4.8861026792637281</v>
      </c>
      <c r="Q130" s="231">
        <v>4.2161643403221651</v>
      </c>
      <c r="R130" s="231">
        <v>4.2375273645127542</v>
      </c>
      <c r="S130" s="231">
        <v>2.3464127641818422</v>
      </c>
      <c r="T130" s="231">
        <v>3.567614605805236</v>
      </c>
      <c r="U130" s="231">
        <v>2.8910584537843902</v>
      </c>
      <c r="V130" s="231">
        <v>2.4828699554977769</v>
      </c>
      <c r="W130" s="231">
        <v>3.0919662698908539</v>
      </c>
      <c r="DA130" s="73" t="s">
        <v>1243</v>
      </c>
    </row>
    <row r="131" spans="1:105" ht="12" customHeight="1" x14ac:dyDescent="0.25">
      <c r="A131" s="64" t="s">
        <v>73</v>
      </c>
      <c r="B131" s="231">
        <v>7.9407269621336916</v>
      </c>
      <c r="C131" s="231">
        <v>8.2979555285631559</v>
      </c>
      <c r="D131" s="231">
        <v>8.7169040325553304</v>
      </c>
      <c r="E131" s="231">
        <v>10.01095538323869</v>
      </c>
      <c r="F131" s="231">
        <v>10.671866275156781</v>
      </c>
      <c r="G131" s="231">
        <v>11.85576138390717</v>
      </c>
      <c r="H131" s="231">
        <v>11.3890372637483</v>
      </c>
      <c r="I131" s="231">
        <v>17.32984336486448</v>
      </c>
      <c r="J131" s="231">
        <v>16.92422521467833</v>
      </c>
      <c r="K131" s="231">
        <v>16.085465678392971</v>
      </c>
      <c r="L131" s="231">
        <v>28.135810691770931</v>
      </c>
      <c r="M131" s="231">
        <v>29.081563312698719</v>
      </c>
      <c r="N131" s="231">
        <v>27.4867953880591</v>
      </c>
      <c r="O131" s="231">
        <v>28.56874597209432</v>
      </c>
      <c r="P131" s="231">
        <v>36.970663001623777</v>
      </c>
      <c r="Q131" s="231">
        <v>37.974540507538798</v>
      </c>
      <c r="R131" s="231">
        <v>51.676068446776718</v>
      </c>
      <c r="S131" s="231">
        <v>40.626525558494009</v>
      </c>
      <c r="T131" s="231">
        <v>36.65350711346008</v>
      </c>
      <c r="U131" s="231">
        <v>40.823571695010237</v>
      </c>
      <c r="V131" s="231">
        <v>44.092079475487111</v>
      </c>
      <c r="W131" s="231">
        <v>43.063371232162083</v>
      </c>
      <c r="DA131" s="73" t="s">
        <v>1244</v>
      </c>
    </row>
    <row r="132" spans="1:105" ht="12" customHeight="1" x14ac:dyDescent="0.25">
      <c r="A132" s="64" t="s">
        <v>79</v>
      </c>
      <c r="B132" s="231">
        <v>80.440294323199311</v>
      </c>
      <c r="C132" s="231">
        <v>87.508020053937585</v>
      </c>
      <c r="D132" s="231">
        <v>96.131292017719929</v>
      </c>
      <c r="E132" s="231">
        <v>124.2546561913809</v>
      </c>
      <c r="F132" s="231">
        <v>309.47887517527982</v>
      </c>
      <c r="G132" s="231">
        <v>316.40607608071218</v>
      </c>
      <c r="H132" s="231">
        <v>338.63107791689242</v>
      </c>
      <c r="I132" s="231">
        <v>327.24899210325702</v>
      </c>
      <c r="J132" s="231">
        <v>378.31033996233901</v>
      </c>
      <c r="K132" s="231">
        <v>386.28656718115889</v>
      </c>
      <c r="L132" s="231">
        <v>372.13244608216797</v>
      </c>
      <c r="M132" s="231">
        <v>431.91621587252911</v>
      </c>
      <c r="N132" s="231">
        <v>398.15510918723271</v>
      </c>
      <c r="O132" s="231">
        <v>444.47085775946073</v>
      </c>
      <c r="P132" s="231">
        <v>460.67680273305922</v>
      </c>
      <c r="Q132" s="231">
        <v>392.25020254418098</v>
      </c>
      <c r="R132" s="231">
        <v>446.46592347186458</v>
      </c>
      <c r="S132" s="231">
        <v>427.9921929696302</v>
      </c>
      <c r="T132" s="231">
        <v>425.86865732444301</v>
      </c>
      <c r="U132" s="231">
        <v>461.0221933938542</v>
      </c>
      <c r="V132" s="231">
        <v>443.68830361290878</v>
      </c>
      <c r="W132" s="231">
        <v>371.77311277672158</v>
      </c>
      <c r="DA132" s="73" t="s">
        <v>1245</v>
      </c>
    </row>
    <row r="133" spans="1:105" ht="12" customHeight="1" x14ac:dyDescent="0.25">
      <c r="A133" s="60" t="s">
        <v>1066</v>
      </c>
      <c r="B133" s="264">
        <v>0.95046488962794295</v>
      </c>
      <c r="C133" s="264">
        <v>1.0828184408089001</v>
      </c>
      <c r="D133" s="264">
        <v>1.1094491687850669</v>
      </c>
      <c r="E133" s="264">
        <v>1.0333439720380939</v>
      </c>
      <c r="F133" s="264">
        <v>1.0270429408777759</v>
      </c>
      <c r="G133" s="264">
        <v>1.0431721629003829</v>
      </c>
      <c r="H133" s="264">
        <v>1.1112637355746791</v>
      </c>
      <c r="I133" s="264">
        <v>1.027064878569927</v>
      </c>
      <c r="J133" s="264">
        <v>1.0865413517706679</v>
      </c>
      <c r="K133" s="264">
        <v>1.010365893184346</v>
      </c>
      <c r="L133" s="264">
        <v>1.068836474058604</v>
      </c>
      <c r="M133" s="264">
        <v>0.95470556048843214</v>
      </c>
      <c r="N133" s="264">
        <v>0.92372403404684467</v>
      </c>
      <c r="O133" s="264">
        <v>0.90933384108003745</v>
      </c>
      <c r="P133" s="264">
        <v>1.124018428695468</v>
      </c>
      <c r="Q133" s="264">
        <v>1.020534845649004</v>
      </c>
      <c r="R133" s="264">
        <v>1.050616440832953</v>
      </c>
      <c r="S133" s="264">
        <v>0.98265696033122596</v>
      </c>
      <c r="T133" s="264">
        <v>0.97045454932926445</v>
      </c>
      <c r="U133" s="264">
        <v>1.0372898072918511</v>
      </c>
      <c r="V133" s="264">
        <v>1.0248935085710369</v>
      </c>
      <c r="W133" s="264">
        <v>1.0149478112149071</v>
      </c>
      <c r="DA133" s="72" t="s">
        <v>1246</v>
      </c>
    </row>
    <row r="134" spans="1:105" ht="12" customHeight="1" x14ac:dyDescent="0.25">
      <c r="A134" s="57" t="s">
        <v>1012</v>
      </c>
      <c r="B134" s="263">
        <v>286.9367472387919</v>
      </c>
      <c r="C134" s="263">
        <v>312.19657508050119</v>
      </c>
      <c r="D134" s="263">
        <v>320.97335351882572</v>
      </c>
      <c r="E134" s="263">
        <v>326.51117453740329</v>
      </c>
      <c r="F134" s="263">
        <v>307.26159458428418</v>
      </c>
      <c r="G134" s="263">
        <v>308.23717197878062</v>
      </c>
      <c r="H134" s="263">
        <v>308.9059785335034</v>
      </c>
      <c r="I134" s="263">
        <v>310.63145920691238</v>
      </c>
      <c r="J134" s="263">
        <v>307.50865156118192</v>
      </c>
      <c r="K134" s="263">
        <v>299.26773269247298</v>
      </c>
      <c r="L134" s="263">
        <v>295.04799804775843</v>
      </c>
      <c r="M134" s="263">
        <v>314.14672327904458</v>
      </c>
      <c r="N134" s="263">
        <v>308.74471523719518</v>
      </c>
      <c r="O134" s="263">
        <v>312.10343790964367</v>
      </c>
      <c r="P134" s="263">
        <v>370.43511945309291</v>
      </c>
      <c r="Q134" s="263">
        <v>345.0396273437911</v>
      </c>
      <c r="R134" s="263">
        <v>357.32874331608332</v>
      </c>
      <c r="S134" s="263">
        <v>331.46249413342952</v>
      </c>
      <c r="T134" s="263">
        <v>331.6044759132493</v>
      </c>
      <c r="U134" s="263">
        <v>349.09537720291218</v>
      </c>
      <c r="V134" s="263">
        <v>343.8700198740566</v>
      </c>
      <c r="W134" s="263">
        <v>358.21168475922758</v>
      </c>
      <c r="DA134" s="70" t="s">
        <v>1247</v>
      </c>
    </row>
    <row r="135" spans="1:105" ht="12" customHeight="1" x14ac:dyDescent="0.25">
      <c r="A135" s="60" t="s">
        <v>1014</v>
      </c>
      <c r="B135" s="264">
        <v>271.30819325326001</v>
      </c>
      <c r="C135" s="264">
        <v>294.53413683841671</v>
      </c>
      <c r="D135" s="264">
        <v>302.18291398089713</v>
      </c>
      <c r="E135" s="264">
        <v>311.56891475607961</v>
      </c>
      <c r="F135" s="264">
        <v>288.89894245331033</v>
      </c>
      <c r="G135" s="264">
        <v>287.84044347848089</v>
      </c>
      <c r="H135" s="264">
        <v>282.05366402897499</v>
      </c>
      <c r="I135" s="264">
        <v>289.85014041294392</v>
      </c>
      <c r="J135" s="264">
        <v>280.34099427183992</v>
      </c>
      <c r="K135" s="264">
        <v>274.63963632078548</v>
      </c>
      <c r="L135" s="264">
        <v>262.56662544311922</v>
      </c>
      <c r="M135" s="264">
        <v>295.43014041300921</v>
      </c>
      <c r="N135" s="264">
        <v>288.21093601846422</v>
      </c>
      <c r="O135" s="264">
        <v>294.23504116485759</v>
      </c>
      <c r="P135" s="264">
        <v>348.85983623428751</v>
      </c>
      <c r="Q135" s="264">
        <v>327.87182728965001</v>
      </c>
      <c r="R135" s="264">
        <v>339.67775297901801</v>
      </c>
      <c r="S135" s="264">
        <v>313.62372303630201</v>
      </c>
      <c r="T135" s="264">
        <v>314.02158471272401</v>
      </c>
      <c r="U135" s="264">
        <v>329.73632782958077</v>
      </c>
      <c r="V135" s="264">
        <v>325.12282339684532</v>
      </c>
      <c r="W135" s="264">
        <v>344.46852311506001</v>
      </c>
      <c r="DA135" s="72" t="s">
        <v>1248</v>
      </c>
    </row>
    <row r="136" spans="1:105" ht="12" customHeight="1" x14ac:dyDescent="0.25">
      <c r="A136" s="59" t="s">
        <v>30</v>
      </c>
      <c r="B136" s="232">
        <v>7.7240859077725013</v>
      </c>
      <c r="C136" s="232">
        <v>10.82521650829622</v>
      </c>
      <c r="D136" s="232">
        <v>15.032187935667579</v>
      </c>
      <c r="E136" s="232">
        <v>16.203520459881219</v>
      </c>
      <c r="F136" s="232">
        <v>14.893927956005159</v>
      </c>
      <c r="G136" s="232">
        <v>14.24417519123797</v>
      </c>
      <c r="H136" s="232">
        <v>15.03775567252109</v>
      </c>
      <c r="I136" s="232">
        <v>15.931047038509289</v>
      </c>
      <c r="J136" s="232">
        <v>17.552852857094869</v>
      </c>
      <c r="K136" s="232">
        <v>15.25174062903319</v>
      </c>
      <c r="L136" s="232">
        <v>15.98508020093187</v>
      </c>
      <c r="M136" s="232">
        <v>13.6567283235959</v>
      </c>
      <c r="N136" s="232">
        <v>13.750461231874221</v>
      </c>
      <c r="O136" s="232">
        <v>17.181272194511489</v>
      </c>
      <c r="P136" s="232">
        <v>22.286317065463169</v>
      </c>
      <c r="Q136" s="232">
        <v>28.11959372647928</v>
      </c>
      <c r="R136" s="232">
        <v>28.372457605621008</v>
      </c>
      <c r="S136" s="232">
        <v>24.064935476655389</v>
      </c>
      <c r="T136" s="232">
        <v>18.89502574171954</v>
      </c>
      <c r="U136" s="232">
        <v>18.57106752959811</v>
      </c>
      <c r="V136" s="232">
        <v>18.472788904257161</v>
      </c>
      <c r="W136" s="232">
        <v>13.94862996341578</v>
      </c>
      <c r="DA136" s="71" t="s">
        <v>1249</v>
      </c>
    </row>
    <row r="137" spans="1:105" ht="12" customHeight="1" x14ac:dyDescent="0.25">
      <c r="A137" s="59" t="s">
        <v>33</v>
      </c>
      <c r="B137" s="297">
        <v>9.8170681410400604</v>
      </c>
      <c r="C137" s="297">
        <v>14.66021680110244</v>
      </c>
      <c r="D137" s="297">
        <v>11.0280076919134</v>
      </c>
      <c r="E137" s="297">
        <v>7.4844095530120773</v>
      </c>
      <c r="F137" s="297">
        <v>5.9400833526336809</v>
      </c>
      <c r="G137" s="297">
        <v>7.2838383715527062</v>
      </c>
      <c r="H137" s="297">
        <v>7.9675388146062103</v>
      </c>
      <c r="I137" s="297">
        <v>6.6333113057244368</v>
      </c>
      <c r="J137" s="297">
        <v>6.7793156938343104</v>
      </c>
      <c r="K137" s="297">
        <v>8.7881398446173904</v>
      </c>
      <c r="L137" s="297">
        <v>6.8144884826318206</v>
      </c>
      <c r="M137" s="297">
        <v>11.334247803705271</v>
      </c>
      <c r="N137" s="297">
        <v>12.21178808932714</v>
      </c>
      <c r="O137" s="297">
        <v>8.5171295023799356</v>
      </c>
      <c r="P137" s="297">
        <v>10.85020467103706</v>
      </c>
      <c r="Q137" s="297">
        <v>9.2031847159131335</v>
      </c>
      <c r="R137" s="297">
        <v>8.332604105125041</v>
      </c>
      <c r="S137" s="297">
        <v>8.4504302885939815</v>
      </c>
      <c r="T137" s="297">
        <v>9.2876405837204619</v>
      </c>
      <c r="U137" s="297">
        <v>9.8853108807754158</v>
      </c>
      <c r="V137" s="297">
        <v>9.661747024894968</v>
      </c>
      <c r="W137" s="297">
        <v>8.6101173210365154</v>
      </c>
      <c r="DA137" s="122" t="s">
        <v>1250</v>
      </c>
    </row>
    <row r="138" spans="1:105" ht="12" customHeight="1" x14ac:dyDescent="0.25">
      <c r="A138" s="59" t="s">
        <v>160</v>
      </c>
      <c r="B138" s="297">
        <v>2.0622241528712508</v>
      </c>
      <c r="C138" s="297">
        <v>2.6523985023594721</v>
      </c>
      <c r="D138" s="297">
        <v>3.1007078704475148</v>
      </c>
      <c r="E138" s="297">
        <v>3.788510938628538</v>
      </c>
      <c r="F138" s="297">
        <v>5.5602965589486653</v>
      </c>
      <c r="G138" s="297">
        <v>5.5943495201625879</v>
      </c>
      <c r="H138" s="297">
        <v>3.6178812857800642</v>
      </c>
      <c r="I138" s="297">
        <v>4.4574415772559712</v>
      </c>
      <c r="J138" s="297">
        <v>4.6536342553724737</v>
      </c>
      <c r="K138" s="297">
        <v>3.707036783084142</v>
      </c>
      <c r="L138" s="297">
        <v>3.684065399323444</v>
      </c>
      <c r="M138" s="297">
        <v>25.903351911055619</v>
      </c>
      <c r="N138" s="297">
        <v>13.733265171217541</v>
      </c>
      <c r="O138" s="297">
        <v>7.9874410220456751</v>
      </c>
      <c r="P138" s="297">
        <v>10.469264969593731</v>
      </c>
      <c r="Q138" s="297">
        <v>8.2733109485961371</v>
      </c>
      <c r="R138" s="297">
        <v>7.2634360683684474</v>
      </c>
      <c r="S138" s="297">
        <v>5.9804677992815929</v>
      </c>
      <c r="T138" s="297">
        <v>9.1534720316480307</v>
      </c>
      <c r="U138" s="297">
        <v>9.8985704338911731</v>
      </c>
      <c r="V138" s="297">
        <v>10.534950332805529</v>
      </c>
      <c r="W138" s="297">
        <v>8.5129243593954698</v>
      </c>
      <c r="DA138" s="122" t="s">
        <v>1251</v>
      </c>
    </row>
    <row r="139" spans="1:105" ht="12" customHeight="1" x14ac:dyDescent="0.25">
      <c r="A139" s="59" t="s">
        <v>70</v>
      </c>
      <c r="B139" s="297">
        <v>37.393214358042151</v>
      </c>
      <c r="C139" s="297">
        <v>37.935417153503522</v>
      </c>
      <c r="D139" s="297">
        <v>35.101128668567547</v>
      </c>
      <c r="E139" s="297">
        <v>43.096171153913943</v>
      </c>
      <c r="F139" s="297">
        <v>29.82714364250247</v>
      </c>
      <c r="G139" s="297">
        <v>26.529842062759212</v>
      </c>
      <c r="H139" s="297">
        <v>28.323213752275599</v>
      </c>
      <c r="I139" s="297">
        <v>35.677854582689399</v>
      </c>
      <c r="J139" s="297">
        <v>33.451787990761858</v>
      </c>
      <c r="K139" s="297">
        <v>28.922842408184511</v>
      </c>
      <c r="L139" s="297">
        <v>19.113304773696949</v>
      </c>
      <c r="M139" s="297">
        <v>29.465176192190039</v>
      </c>
      <c r="N139" s="297">
        <v>19.121784036233169</v>
      </c>
      <c r="O139" s="297">
        <v>21.66798165811036</v>
      </c>
      <c r="P139" s="297">
        <v>27.163249632680621</v>
      </c>
      <c r="Q139" s="297">
        <v>30.448562118601231</v>
      </c>
      <c r="R139" s="297">
        <v>23.354084550832919</v>
      </c>
      <c r="S139" s="297">
        <v>16.722210870607089</v>
      </c>
      <c r="T139" s="297">
        <v>16.946818714411751</v>
      </c>
      <c r="U139" s="297">
        <v>14.849052727001609</v>
      </c>
      <c r="V139" s="297">
        <v>12.54891176305107</v>
      </c>
      <c r="W139" s="297">
        <v>11.815441236785871</v>
      </c>
      <c r="DA139" s="122" t="s">
        <v>1252</v>
      </c>
    </row>
    <row r="140" spans="1:105" ht="12" customHeight="1" x14ac:dyDescent="0.25">
      <c r="A140" s="59" t="s">
        <v>162</v>
      </c>
      <c r="B140" s="297">
        <v>214.31160069353399</v>
      </c>
      <c r="C140" s="297">
        <v>228.460887873155</v>
      </c>
      <c r="D140" s="297">
        <v>237.920881814301</v>
      </c>
      <c r="E140" s="297">
        <v>240.9963026506438</v>
      </c>
      <c r="F140" s="297">
        <v>232.67749094322031</v>
      </c>
      <c r="G140" s="297">
        <v>234.18823833276849</v>
      </c>
      <c r="H140" s="297">
        <v>227.10727450379201</v>
      </c>
      <c r="I140" s="297">
        <v>227.15048590876481</v>
      </c>
      <c r="J140" s="297">
        <v>217.9034034747763</v>
      </c>
      <c r="K140" s="297">
        <v>217.9698766558663</v>
      </c>
      <c r="L140" s="297">
        <v>216.96968658653509</v>
      </c>
      <c r="M140" s="297">
        <v>215.07063618246241</v>
      </c>
      <c r="N140" s="297">
        <v>229.39363748981219</v>
      </c>
      <c r="O140" s="297">
        <v>238.88121678781019</v>
      </c>
      <c r="P140" s="297">
        <v>278.09079989551287</v>
      </c>
      <c r="Q140" s="297">
        <v>251.8271757800602</v>
      </c>
      <c r="R140" s="297">
        <v>272.35517064907049</v>
      </c>
      <c r="S140" s="297">
        <v>258.40567860116391</v>
      </c>
      <c r="T140" s="297">
        <v>259.73862764122418</v>
      </c>
      <c r="U140" s="297">
        <v>276.53232625831453</v>
      </c>
      <c r="V140" s="297">
        <v>273.90442537183651</v>
      </c>
      <c r="W140" s="297">
        <v>301.58141023442641</v>
      </c>
      <c r="DA140" s="122" t="s">
        <v>1253</v>
      </c>
    </row>
    <row r="141" spans="1:105" ht="12" customHeight="1" x14ac:dyDescent="0.25">
      <c r="A141" s="60" t="s">
        <v>1021</v>
      </c>
      <c r="B141" s="264">
        <v>15.628553985531919</v>
      </c>
      <c r="C141" s="264">
        <v>17.662438242084569</v>
      </c>
      <c r="D141" s="264">
        <v>18.790439537928538</v>
      </c>
      <c r="E141" s="264">
        <v>14.942259781323759</v>
      </c>
      <c r="F141" s="264">
        <v>18.362652130973899</v>
      </c>
      <c r="G141" s="264">
        <v>20.396728500299599</v>
      </c>
      <c r="H141" s="264">
        <v>26.852314504528451</v>
      </c>
      <c r="I141" s="264">
        <v>20.781318793968449</v>
      </c>
      <c r="J141" s="264">
        <v>27.167657289342021</v>
      </c>
      <c r="K141" s="264">
        <v>24.628096371687452</v>
      </c>
      <c r="L141" s="264">
        <v>32.481372604639191</v>
      </c>
      <c r="M141" s="264">
        <v>18.71658286603542</v>
      </c>
      <c r="N141" s="264">
        <v>20.53377921873097</v>
      </c>
      <c r="O141" s="264">
        <v>17.868396744785979</v>
      </c>
      <c r="P141" s="264">
        <v>21.575283218805389</v>
      </c>
      <c r="Q141" s="264">
        <v>17.16780005414115</v>
      </c>
      <c r="R141" s="264">
        <v>17.650990337065299</v>
      </c>
      <c r="S141" s="264">
        <v>17.838771097127449</v>
      </c>
      <c r="T141" s="264">
        <v>17.58289120052525</v>
      </c>
      <c r="U141" s="264">
        <v>19.35904937333143</v>
      </c>
      <c r="V141" s="264">
        <v>18.747196477211361</v>
      </c>
      <c r="W141" s="264">
        <v>13.743161644167619</v>
      </c>
      <c r="DA141" s="72" t="s">
        <v>1254</v>
      </c>
    </row>
    <row r="142" spans="1:105" ht="12" customHeight="1" x14ac:dyDescent="0.25">
      <c r="A142" s="57" t="s">
        <v>1023</v>
      </c>
      <c r="B142" s="263">
        <f t="shared" ref="B142:W142" si="5">B143+B144+B155</f>
        <v>339.93324301529117</v>
      </c>
      <c r="C142" s="263">
        <f t="shared" si="5"/>
        <v>374.27814966075152</v>
      </c>
      <c r="D142" s="263">
        <f t="shared" si="5"/>
        <v>385.99135293302186</v>
      </c>
      <c r="E142" s="263">
        <f t="shared" si="5"/>
        <v>381.25251819092603</v>
      </c>
      <c r="F142" s="263">
        <f t="shared" si="5"/>
        <v>375.31121042061352</v>
      </c>
      <c r="G142" s="263">
        <f t="shared" si="5"/>
        <v>379.65689984831351</v>
      </c>
      <c r="H142" s="263">
        <f t="shared" si="5"/>
        <v>395.34041998101515</v>
      </c>
      <c r="I142" s="263">
        <f t="shared" si="5"/>
        <v>384.82697072437054</v>
      </c>
      <c r="J142" s="263">
        <f t="shared" si="5"/>
        <v>398.29878768142117</v>
      </c>
      <c r="K142" s="263">
        <f t="shared" si="5"/>
        <v>377.72907258301956</v>
      </c>
      <c r="L142" s="263">
        <f t="shared" si="5"/>
        <v>387.8186618637061</v>
      </c>
      <c r="M142" s="263">
        <f t="shared" si="5"/>
        <v>388.10537859291571</v>
      </c>
      <c r="N142" s="263">
        <f t="shared" si="5"/>
        <v>380.39576860711384</v>
      </c>
      <c r="O142" s="263">
        <f t="shared" si="5"/>
        <v>378.65684394250871</v>
      </c>
      <c r="P142" s="263">
        <f t="shared" si="5"/>
        <v>449.2768416222118</v>
      </c>
      <c r="Q142" s="263">
        <f t="shared" si="5"/>
        <v>408.91989348880884</v>
      </c>
      <c r="R142" s="263">
        <f t="shared" si="5"/>
        <v>423.2335309337999</v>
      </c>
      <c r="S142" s="263">
        <f t="shared" si="5"/>
        <v>393.90510956359827</v>
      </c>
      <c r="T142" s="263">
        <f t="shared" si="5"/>
        <v>393.28172219970781</v>
      </c>
      <c r="U142" s="263">
        <f t="shared" si="5"/>
        <v>416.22386343284711</v>
      </c>
      <c r="V142" s="263">
        <f t="shared" si="5"/>
        <v>409.22026520172267</v>
      </c>
      <c r="W142" s="263">
        <f t="shared" si="5"/>
        <v>407.38127575026112</v>
      </c>
      <c r="DA142" s="70"/>
    </row>
    <row r="143" spans="1:105" ht="12" customHeight="1" x14ac:dyDescent="0.25">
      <c r="A143" s="60" t="s">
        <v>1024</v>
      </c>
      <c r="B143" s="264">
        <v>151.95372141029591</v>
      </c>
      <c r="C143" s="264">
        <v>162.22354311820229</v>
      </c>
      <c r="D143" s="264">
        <v>166.90230201813139</v>
      </c>
      <c r="E143" s="264">
        <v>178.60653964631129</v>
      </c>
      <c r="F143" s="264">
        <v>154.92554891723941</v>
      </c>
      <c r="G143" s="264">
        <v>153.4471927967102</v>
      </c>
      <c r="H143" s="264">
        <v>142.60051981192279</v>
      </c>
      <c r="I143" s="264">
        <v>153.06120606009591</v>
      </c>
      <c r="J143" s="264">
        <v>139.7506262398071</v>
      </c>
      <c r="K143" s="264">
        <v>144.14251855329269</v>
      </c>
      <c r="L143" s="264">
        <v>133.8244170487161</v>
      </c>
      <c r="M143" s="264">
        <v>158.1395608070325</v>
      </c>
      <c r="N143" s="264">
        <v>158.61583441411</v>
      </c>
      <c r="O143" s="264">
        <v>165.30884014535869</v>
      </c>
      <c r="P143" s="264">
        <v>191.38275701635041</v>
      </c>
      <c r="Q143" s="264">
        <v>181.4035693930646</v>
      </c>
      <c r="R143" s="264">
        <v>188.23465340849049</v>
      </c>
      <c r="S143" s="264">
        <v>174.40981119963899</v>
      </c>
      <c r="T143" s="264">
        <v>175.1337976632216</v>
      </c>
      <c r="U143" s="264">
        <v>181.97089620684099</v>
      </c>
      <c r="V143" s="264">
        <v>180.32918107450979</v>
      </c>
      <c r="W143" s="264">
        <v>202.4891407041377</v>
      </c>
      <c r="DA143" s="72" t="s">
        <v>1255</v>
      </c>
    </row>
    <row r="144" spans="1:105" ht="12" customHeight="1" x14ac:dyDescent="0.25">
      <c r="A144" s="60" t="s">
        <v>1026</v>
      </c>
      <c r="B144" s="264">
        <v>72.702051656948058</v>
      </c>
      <c r="C144" s="264">
        <v>78.293177914143243</v>
      </c>
      <c r="D144" s="264">
        <v>81.457855242792519</v>
      </c>
      <c r="E144" s="264">
        <v>84.973851120168447</v>
      </c>
      <c r="F144" s="264">
        <v>85.414022910059799</v>
      </c>
      <c r="G144" s="264">
        <v>85.347094462317699</v>
      </c>
      <c r="H144" s="264">
        <v>85.560827549865138</v>
      </c>
      <c r="I144" s="264">
        <v>88.896430978152409</v>
      </c>
      <c r="J144" s="264">
        <v>89.286209888662967</v>
      </c>
      <c r="K144" s="264">
        <v>87.153382327970988</v>
      </c>
      <c r="L144" s="264">
        <v>84.385283304825435</v>
      </c>
      <c r="M144" s="264">
        <v>93.489054156894838</v>
      </c>
      <c r="N144" s="264">
        <v>93.910543735821221</v>
      </c>
      <c r="O144" s="264">
        <v>94.321216031067109</v>
      </c>
      <c r="P144" s="264">
        <v>107.6119027969067</v>
      </c>
      <c r="Q144" s="264">
        <v>97.799928013579716</v>
      </c>
      <c r="R144" s="264">
        <v>103.81761763578019</v>
      </c>
      <c r="S144" s="264">
        <v>96.478232834321432</v>
      </c>
      <c r="T144" s="264">
        <v>96.46401668338919</v>
      </c>
      <c r="U144" s="264">
        <v>101.73515722783389</v>
      </c>
      <c r="V144" s="264">
        <v>99.476078638624273</v>
      </c>
      <c r="W144" s="264">
        <v>99.441875373879967</v>
      </c>
      <c r="DA144" s="72" t="s">
        <v>1256</v>
      </c>
    </row>
    <row r="145" spans="1:105" ht="12" customHeight="1" x14ac:dyDescent="0.25">
      <c r="A145" s="64" t="s">
        <v>30</v>
      </c>
      <c r="B145" s="231">
        <v>1.4054422725698881</v>
      </c>
      <c r="C145" s="231">
        <v>2.071971570495081</v>
      </c>
      <c r="D145" s="231">
        <v>2.960530757456215</v>
      </c>
      <c r="E145" s="231">
        <v>3.0707919302885092</v>
      </c>
      <c r="F145" s="231">
        <v>2.894604861252259</v>
      </c>
      <c r="G145" s="231">
        <v>2.7024374853558339</v>
      </c>
      <c r="H145" s="231">
        <v>2.9461323772796422</v>
      </c>
      <c r="I145" s="231">
        <v>2.9452158194958171</v>
      </c>
      <c r="J145" s="231">
        <v>3.322810973790236</v>
      </c>
      <c r="K145" s="231">
        <v>2.8325321464001241</v>
      </c>
      <c r="L145" s="231">
        <v>2.982899858892154</v>
      </c>
      <c r="M145" s="231">
        <v>2.2146809124945328</v>
      </c>
      <c r="N145" s="231">
        <v>2.2684633601804629</v>
      </c>
      <c r="O145" s="231">
        <v>2.894237919394151</v>
      </c>
      <c r="P145" s="231">
        <v>3.6751628422637062</v>
      </c>
      <c r="Q145" s="231">
        <v>4.6365610780002662</v>
      </c>
      <c r="R145" s="231">
        <v>4.3533358970687646</v>
      </c>
      <c r="S145" s="231">
        <v>3.8091989522692931</v>
      </c>
      <c r="T145" s="231">
        <v>2.9369853576947018</v>
      </c>
      <c r="U145" s="231">
        <v>2.7120527658511682</v>
      </c>
      <c r="V145" s="231">
        <v>2.722922094440638</v>
      </c>
      <c r="W145" s="231">
        <v>2.0824386293948809</v>
      </c>
      <c r="DA145" s="73" t="s">
        <v>1257</v>
      </c>
    </row>
    <row r="146" spans="1:105" ht="12" customHeight="1" x14ac:dyDescent="0.25">
      <c r="A146" s="64" t="s">
        <v>32</v>
      </c>
      <c r="B146" s="231">
        <v>3.4973812085331639</v>
      </c>
      <c r="C146" s="231">
        <v>4.3172158657885902</v>
      </c>
      <c r="D146" s="231">
        <v>4.4513150309999929</v>
      </c>
      <c r="E146" s="231">
        <v>6.3351413696799561</v>
      </c>
      <c r="F146" s="231">
        <v>4.1548752043558608</v>
      </c>
      <c r="G146" s="231">
        <v>3.9018177935927691</v>
      </c>
      <c r="H146" s="231">
        <v>4.3260417494744656</v>
      </c>
      <c r="I146" s="231">
        <v>8.2996521115217359</v>
      </c>
      <c r="J146" s="231">
        <v>7.8837761266173807</v>
      </c>
      <c r="K146" s="231">
        <v>4.8950207387818248</v>
      </c>
      <c r="L146" s="231">
        <v>4.6394734983438379</v>
      </c>
      <c r="M146" s="231">
        <v>4.6054344053764371</v>
      </c>
      <c r="N146" s="231">
        <v>4.9328165686032284</v>
      </c>
      <c r="O146" s="231">
        <v>3.0438202331608868</v>
      </c>
      <c r="P146" s="231">
        <v>3.9378227058880269</v>
      </c>
      <c r="Q146" s="231">
        <v>4.2957841639535914</v>
      </c>
      <c r="R146" s="231">
        <v>4.9483929823996533</v>
      </c>
      <c r="S146" s="231">
        <v>4.0887153719858063</v>
      </c>
      <c r="T146" s="231">
        <v>4.1849701483769648</v>
      </c>
      <c r="U146" s="231">
        <v>4.7724666397262503</v>
      </c>
      <c r="V146" s="231">
        <v>3.8166765705289638</v>
      </c>
      <c r="W146" s="231">
        <v>3.390320933011858</v>
      </c>
      <c r="DA146" s="73" t="s">
        <v>1258</v>
      </c>
    </row>
    <row r="147" spans="1:105" ht="12" customHeight="1" x14ac:dyDescent="0.25">
      <c r="A147" s="64" t="s">
        <v>33</v>
      </c>
      <c r="B147" s="231">
        <v>2.227880387398292</v>
      </c>
      <c r="C147" s="231">
        <v>3.3105829937224782</v>
      </c>
      <c r="D147" s="231">
        <v>2.501985312280254</v>
      </c>
      <c r="E147" s="231">
        <v>1.677666233953119</v>
      </c>
      <c r="F147" s="231">
        <v>1.2767101392933431</v>
      </c>
      <c r="G147" s="231">
        <v>1.56694041340756</v>
      </c>
      <c r="H147" s="231">
        <v>1.716793042507466</v>
      </c>
      <c r="I147" s="231">
        <v>1.2941456952684689</v>
      </c>
      <c r="J147" s="231">
        <v>1.334259190292209</v>
      </c>
      <c r="K147" s="231">
        <v>1.68836979596735</v>
      </c>
      <c r="L147" s="231">
        <v>1.396331619159406</v>
      </c>
      <c r="M147" s="231">
        <v>1.392394945845747</v>
      </c>
      <c r="N147" s="231">
        <v>1.337609622537101</v>
      </c>
      <c r="O147" s="231">
        <v>0.84379633361249384</v>
      </c>
      <c r="P147" s="231">
        <v>1.1002697112052411</v>
      </c>
      <c r="Q147" s="231">
        <v>0.86376206003519362</v>
      </c>
      <c r="R147" s="231">
        <v>0.78605898460141321</v>
      </c>
      <c r="S147" s="231">
        <v>0.83158567049854348</v>
      </c>
      <c r="T147" s="231">
        <v>0.97068943433245991</v>
      </c>
      <c r="U147" s="231">
        <v>1.074068285258903</v>
      </c>
      <c r="V147" s="231">
        <v>0.95994533138547689</v>
      </c>
      <c r="W147" s="231">
        <v>0.84842943992540976</v>
      </c>
      <c r="DA147" s="73" t="s">
        <v>1259</v>
      </c>
    </row>
    <row r="148" spans="1:105" ht="12" customHeight="1" x14ac:dyDescent="0.25">
      <c r="A148" s="64" t="s">
        <v>160</v>
      </c>
      <c r="B148" s="231">
        <v>0.47712634359731099</v>
      </c>
      <c r="C148" s="231">
        <v>0.60247002018131079</v>
      </c>
      <c r="D148" s="231">
        <v>0.68742188537668214</v>
      </c>
      <c r="E148" s="231">
        <v>0.80149288436208288</v>
      </c>
      <c r="F148" s="231">
        <v>1.019254988755548</v>
      </c>
      <c r="G148" s="231">
        <v>0.9686152398604998</v>
      </c>
      <c r="H148" s="231">
        <v>0.63978379891977</v>
      </c>
      <c r="I148" s="231">
        <v>0.74872875019155516</v>
      </c>
      <c r="J148" s="231">
        <v>0.8029155507735487</v>
      </c>
      <c r="K148" s="231">
        <v>0.73329137800277056</v>
      </c>
      <c r="L148" s="231">
        <v>0.75653802211951859</v>
      </c>
      <c r="M148" s="231">
        <v>3.131445989972562</v>
      </c>
      <c r="N148" s="231">
        <v>1.564473513434022</v>
      </c>
      <c r="O148" s="231">
        <v>0.86675595367826463</v>
      </c>
      <c r="P148" s="231">
        <v>1.235561003290687</v>
      </c>
      <c r="Q148" s="231">
        <v>1.2224390756527741</v>
      </c>
      <c r="R148" s="231">
        <v>0.96095812526568603</v>
      </c>
      <c r="S148" s="231">
        <v>0.77529186706637043</v>
      </c>
      <c r="T148" s="231">
        <v>1.143381154392785</v>
      </c>
      <c r="U148" s="231">
        <v>1.1813918089430919</v>
      </c>
      <c r="V148" s="231">
        <v>1.3179162486757949</v>
      </c>
      <c r="W148" s="231">
        <v>1.450444376923969</v>
      </c>
      <c r="DA148" s="73" t="s">
        <v>1260</v>
      </c>
    </row>
    <row r="149" spans="1:105" ht="12" customHeight="1" x14ac:dyDescent="0.25">
      <c r="A149" s="64" t="s">
        <v>70</v>
      </c>
      <c r="B149" s="231">
        <v>7.5444493170868272</v>
      </c>
      <c r="C149" s="231">
        <v>8.3788162821419938</v>
      </c>
      <c r="D149" s="231">
        <v>7.5453075615085696</v>
      </c>
      <c r="E149" s="231">
        <v>8.5927635896413346</v>
      </c>
      <c r="F149" s="231">
        <v>5.3676143654780244</v>
      </c>
      <c r="G149" s="231">
        <v>4.6579435331740653</v>
      </c>
      <c r="H149" s="231">
        <v>4.9477009268039787</v>
      </c>
      <c r="I149" s="231">
        <v>5.4161421412223882</v>
      </c>
      <c r="J149" s="231">
        <v>4.7040312410790586</v>
      </c>
      <c r="K149" s="231">
        <v>4.5233122305736631</v>
      </c>
      <c r="L149" s="231">
        <v>3.4483912533260241</v>
      </c>
      <c r="M149" s="231">
        <v>4.0843058602044229</v>
      </c>
      <c r="N149" s="231">
        <v>2.6573234523889648</v>
      </c>
      <c r="O149" s="231">
        <v>2.997827953347675</v>
      </c>
      <c r="P149" s="231">
        <v>3.95442971215763</v>
      </c>
      <c r="Q149" s="231">
        <v>4.5714930513426753</v>
      </c>
      <c r="R149" s="231">
        <v>3.1088016548394659</v>
      </c>
      <c r="S149" s="231">
        <v>2.2765030667792998</v>
      </c>
      <c r="T149" s="231">
        <v>2.2405719286969772</v>
      </c>
      <c r="U149" s="231">
        <v>1.9324402011891111</v>
      </c>
      <c r="V149" s="231">
        <v>1.6713068968195419</v>
      </c>
      <c r="W149" s="231">
        <v>1.7677996301525041</v>
      </c>
      <c r="DA149" s="73" t="s">
        <v>1261</v>
      </c>
    </row>
    <row r="150" spans="1:105" ht="12" customHeight="1" x14ac:dyDescent="0.25">
      <c r="A150" s="64" t="s">
        <v>34</v>
      </c>
      <c r="B150" s="231">
        <v>6.972151544582732</v>
      </c>
      <c r="C150" s="231">
        <v>0.77871527021807985</v>
      </c>
      <c r="D150" s="231">
        <v>3.5335632906309362</v>
      </c>
      <c r="E150" s="231">
        <v>4.9116908617854369</v>
      </c>
      <c r="F150" s="231">
        <v>4.165106792590394</v>
      </c>
      <c r="G150" s="231">
        <v>4.0869613519437076</v>
      </c>
      <c r="H150" s="231">
        <v>3.7803711109017848</v>
      </c>
      <c r="I150" s="231">
        <v>4.7531517707630906</v>
      </c>
      <c r="J150" s="231">
        <v>3.6898646477048929</v>
      </c>
      <c r="K150" s="231">
        <v>4.9746733909325327</v>
      </c>
      <c r="L150" s="231">
        <v>4.50661617291175</v>
      </c>
      <c r="M150" s="231">
        <v>4.8432564135979517</v>
      </c>
      <c r="N150" s="231">
        <v>11.063384708620219</v>
      </c>
      <c r="O150" s="231">
        <v>8.0770041990875789</v>
      </c>
      <c r="P150" s="231">
        <v>8.679987542572924</v>
      </c>
      <c r="Q150" s="231">
        <v>4.2924449026139966</v>
      </c>
      <c r="R150" s="231">
        <v>5.821305545001473</v>
      </c>
      <c r="S150" s="231">
        <v>5.7344003218041744</v>
      </c>
      <c r="T150" s="231">
        <v>6.0304717523347859</v>
      </c>
      <c r="U150" s="231">
        <v>6.0030391646654264</v>
      </c>
      <c r="V150" s="231">
        <v>5.2745752270874862</v>
      </c>
      <c r="W150" s="231">
        <v>4.3207149187792284</v>
      </c>
      <c r="DA150" s="73" t="s">
        <v>1262</v>
      </c>
    </row>
    <row r="151" spans="1:105" ht="12" customHeight="1" x14ac:dyDescent="0.25">
      <c r="A151" s="64" t="s">
        <v>162</v>
      </c>
      <c r="B151" s="231">
        <v>42.664359483366198</v>
      </c>
      <c r="C151" s="231">
        <v>50.278662980802508</v>
      </c>
      <c r="D151" s="231">
        <v>50.438057399389301</v>
      </c>
      <c r="E151" s="231">
        <v>47.827529687725217</v>
      </c>
      <c r="F151" s="231">
        <v>38.51984207384006</v>
      </c>
      <c r="G151" s="231">
        <v>38.731077529705217</v>
      </c>
      <c r="H151" s="231">
        <v>36.570520322598973</v>
      </c>
      <c r="I151" s="231">
        <v>35.249833630137623</v>
      </c>
      <c r="J151" s="231">
        <v>32.954254600434282</v>
      </c>
      <c r="K151" s="231">
        <v>32.297186805393707</v>
      </c>
      <c r="L151" s="231">
        <v>31.37140940788932</v>
      </c>
      <c r="M151" s="231">
        <v>32.390682267205307</v>
      </c>
      <c r="N151" s="231">
        <v>32.570357571483271</v>
      </c>
      <c r="O151" s="231">
        <v>33.865901103131598</v>
      </c>
      <c r="P151" s="231">
        <v>41.07066339318331</v>
      </c>
      <c r="Q151" s="231">
        <v>39.915691829500318</v>
      </c>
      <c r="R151" s="231">
        <v>39.894233665254092</v>
      </c>
      <c r="S151" s="231">
        <v>37.76591050296377</v>
      </c>
      <c r="T151" s="231">
        <v>38.186780418121167</v>
      </c>
      <c r="U151" s="231">
        <v>39.908967635159463</v>
      </c>
      <c r="V151" s="231">
        <v>40.82804892197418</v>
      </c>
      <c r="W151" s="231">
        <v>49.02436604313462</v>
      </c>
      <c r="DA151" s="73" t="s">
        <v>1263</v>
      </c>
    </row>
    <row r="152" spans="1:105" ht="12" customHeight="1" x14ac:dyDescent="0.25">
      <c r="A152" s="64" t="s">
        <v>36</v>
      </c>
      <c r="B152" s="231">
        <v>0.1823278883994624</v>
      </c>
      <c r="C152" s="231">
        <v>0.17432836088816581</v>
      </c>
      <c r="D152" s="231">
        <v>0.1683113164908894</v>
      </c>
      <c r="E152" s="231">
        <v>1.2188897424092449E-2</v>
      </c>
      <c r="F152" s="231">
        <v>1.1540630911423591E-2</v>
      </c>
      <c r="G152" s="231">
        <v>1.7327183000985739E-2</v>
      </c>
      <c r="H152" s="231">
        <v>1.6253352582804071E-2</v>
      </c>
      <c r="I152" s="231">
        <v>4.8294028130709522E-2</v>
      </c>
      <c r="J152" s="231">
        <v>2.2033266509456789E-2</v>
      </c>
      <c r="K152" s="231">
        <v>1.2397443995966571E-2</v>
      </c>
      <c r="L152" s="231">
        <v>0.27104820697725301</v>
      </c>
      <c r="M152" s="231">
        <v>0.50209823196147207</v>
      </c>
      <c r="N152" s="231">
        <v>0.28403628192237762</v>
      </c>
      <c r="O152" s="231">
        <v>0.35378539325587582</v>
      </c>
      <c r="P152" s="231">
        <v>0.42740096152032742</v>
      </c>
      <c r="Q152" s="231">
        <v>0.36879959576554538</v>
      </c>
      <c r="R152" s="231">
        <v>0.37066827877926689</v>
      </c>
      <c r="S152" s="231">
        <v>0.2052472363691723</v>
      </c>
      <c r="T152" s="231">
        <v>0.31206915059854817</v>
      </c>
      <c r="U152" s="231">
        <v>0.25288890636762351</v>
      </c>
      <c r="V152" s="231">
        <v>0.21718352559663939</v>
      </c>
      <c r="W152" s="231">
        <v>0.27046287061222901</v>
      </c>
      <c r="DA152" s="73" t="s">
        <v>1264</v>
      </c>
    </row>
    <row r="153" spans="1:105" ht="12" customHeight="1" x14ac:dyDescent="0.25">
      <c r="A153" s="64" t="s">
        <v>73</v>
      </c>
      <c r="B153" s="231">
        <v>0.69459742489442333</v>
      </c>
      <c r="C153" s="231">
        <v>0.7258451989992214</v>
      </c>
      <c r="D153" s="231">
        <v>0.76249178733099598</v>
      </c>
      <c r="E153" s="231">
        <v>0.87568605029357582</v>
      </c>
      <c r="F153" s="231">
        <v>0.93349776020377651</v>
      </c>
      <c r="G153" s="231">
        <v>1.0370563509731749</v>
      </c>
      <c r="H153" s="231">
        <v>0.99623069690593535</v>
      </c>
      <c r="I153" s="231">
        <v>1.515889493803239</v>
      </c>
      <c r="J153" s="231">
        <v>1.4804089485139651</v>
      </c>
      <c r="K153" s="231">
        <v>1.407040324106194</v>
      </c>
      <c r="L153" s="231">
        <v>2.4611174451677411</v>
      </c>
      <c r="M153" s="231">
        <v>2.543845051621934</v>
      </c>
      <c r="N153" s="231">
        <v>2.4043462753711942</v>
      </c>
      <c r="O153" s="231">
        <v>2.4989874956420328</v>
      </c>
      <c r="P153" s="231">
        <v>3.2339264956501168</v>
      </c>
      <c r="Q153" s="231">
        <v>3.3217384471053331</v>
      </c>
      <c r="R153" s="231">
        <v>4.5202491211401954</v>
      </c>
      <c r="S153" s="231">
        <v>3.5537149394386032</v>
      </c>
      <c r="T153" s="231">
        <v>3.206183989924996</v>
      </c>
      <c r="U153" s="231">
        <v>3.5709511118523172</v>
      </c>
      <c r="V153" s="231">
        <v>3.856856558342646</v>
      </c>
      <c r="W153" s="231">
        <v>3.766872593374627</v>
      </c>
      <c r="DA153" s="73" t="s">
        <v>1265</v>
      </c>
    </row>
    <row r="154" spans="1:105" ht="12" customHeight="1" x14ac:dyDescent="0.25">
      <c r="A154" s="64" t="s">
        <v>79</v>
      </c>
      <c r="B154" s="231">
        <v>7.036335786519774</v>
      </c>
      <c r="C154" s="231">
        <v>7.6545693709058229</v>
      </c>
      <c r="D154" s="231">
        <v>8.4088709013286813</v>
      </c>
      <c r="E154" s="231">
        <v>10.868899615015129</v>
      </c>
      <c r="F154" s="231">
        <v>27.070976093379109</v>
      </c>
      <c r="G154" s="231">
        <v>27.676917581303879</v>
      </c>
      <c r="H154" s="231">
        <v>29.62100017189033</v>
      </c>
      <c r="I154" s="231">
        <v>28.625377537617791</v>
      </c>
      <c r="J154" s="231">
        <v>33.091855342947937</v>
      </c>
      <c r="K154" s="231">
        <v>33.789558073816849</v>
      </c>
      <c r="L154" s="231">
        <v>32.551457820038429</v>
      </c>
      <c r="M154" s="231">
        <v>37.780910078614482</v>
      </c>
      <c r="N154" s="231">
        <v>34.827732381280377</v>
      </c>
      <c r="O154" s="231">
        <v>38.879099446756562</v>
      </c>
      <c r="P154" s="231">
        <v>40.296678429174769</v>
      </c>
      <c r="Q154" s="231">
        <v>34.311213809610017</v>
      </c>
      <c r="R154" s="231">
        <v>39.053613381430203</v>
      </c>
      <c r="S154" s="231">
        <v>37.437664905146399</v>
      </c>
      <c r="T154" s="231">
        <v>37.251913348915807</v>
      </c>
      <c r="U154" s="231">
        <v>40.326890708820549</v>
      </c>
      <c r="V154" s="231">
        <v>38.810647263772893</v>
      </c>
      <c r="W154" s="231">
        <v>32.52002593857064</v>
      </c>
      <c r="DA154" s="73" t="s">
        <v>1266</v>
      </c>
    </row>
    <row r="155" spans="1:105" ht="12" customHeight="1" x14ac:dyDescent="0.25">
      <c r="A155" s="60" t="s">
        <v>1038</v>
      </c>
      <c r="B155" s="264">
        <v>115.2774699480472</v>
      </c>
      <c r="C155" s="264">
        <v>133.76142862840601</v>
      </c>
      <c r="D155" s="264">
        <v>137.6311956720979</v>
      </c>
      <c r="E155" s="264">
        <v>117.6721274244463</v>
      </c>
      <c r="F155" s="264">
        <v>134.97163859331431</v>
      </c>
      <c r="G155" s="264">
        <v>140.86261258928559</v>
      </c>
      <c r="H155" s="264">
        <v>167.17907261922721</v>
      </c>
      <c r="I155" s="264">
        <v>142.86933368612219</v>
      </c>
      <c r="J155" s="264">
        <v>169.2619515529511</v>
      </c>
      <c r="K155" s="264">
        <v>146.4331717017559</v>
      </c>
      <c r="L155" s="264">
        <v>169.60896151016459</v>
      </c>
      <c r="M155" s="264">
        <v>136.47676362898841</v>
      </c>
      <c r="N155" s="264">
        <v>127.8693904571826</v>
      </c>
      <c r="O155" s="264">
        <v>119.0267877660829</v>
      </c>
      <c r="P155" s="264">
        <v>150.2821818089547</v>
      </c>
      <c r="Q155" s="264">
        <v>129.71639608216449</v>
      </c>
      <c r="R155" s="264">
        <v>131.1812598895292</v>
      </c>
      <c r="S155" s="264">
        <v>123.0170655296378</v>
      </c>
      <c r="T155" s="264">
        <v>121.683907853097</v>
      </c>
      <c r="U155" s="264">
        <v>132.5178099981722</v>
      </c>
      <c r="V155" s="264">
        <v>129.4150054885886</v>
      </c>
      <c r="W155" s="264">
        <v>105.4502596722435</v>
      </c>
      <c r="DA155" s="72" t="s">
        <v>1267</v>
      </c>
    </row>
    <row r="156" spans="1:105" ht="12" customHeight="1" x14ac:dyDescent="0.25">
      <c r="A156" s="132" t="s">
        <v>1040</v>
      </c>
      <c r="B156" s="318">
        <v>119.4225020954087</v>
      </c>
      <c r="C156" s="318">
        <v>130.79591381195681</v>
      </c>
      <c r="D156" s="318">
        <v>138.1580249813363</v>
      </c>
      <c r="E156" s="318">
        <v>133.4353633050498</v>
      </c>
      <c r="F156" s="318">
        <v>134.26776891526549</v>
      </c>
      <c r="G156" s="318">
        <v>140.5822490410975</v>
      </c>
      <c r="H156" s="318">
        <v>151.02744768037769</v>
      </c>
      <c r="I156" s="318">
        <v>145.7538008147277</v>
      </c>
      <c r="J156" s="318">
        <v>143.1138519866534</v>
      </c>
      <c r="K156" s="318">
        <v>142.573346544956</v>
      </c>
      <c r="L156" s="318">
        <v>150.82208916603571</v>
      </c>
      <c r="M156" s="318">
        <v>117.7960075529645</v>
      </c>
      <c r="N156" s="318">
        <v>122.1017884393636</v>
      </c>
      <c r="O156" s="318">
        <v>121.32876638011381</v>
      </c>
      <c r="P156" s="318">
        <v>189.69174385313619</v>
      </c>
      <c r="Q156" s="318">
        <v>196.30465381281539</v>
      </c>
      <c r="R156" s="318">
        <v>217.33660825874659</v>
      </c>
      <c r="S156" s="318">
        <v>215.907656637249</v>
      </c>
      <c r="T156" s="318">
        <v>216.1697922342297</v>
      </c>
      <c r="U156" s="318">
        <v>236.73584035967039</v>
      </c>
      <c r="V156" s="318">
        <v>234.9782685489441</v>
      </c>
      <c r="W156" s="318">
        <v>241.3604142568185</v>
      </c>
      <c r="DA156" s="139" t="s">
        <v>1268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342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6">SUM(B$161:B$167,B$169:B$170,B$172:B$175)</f>
        <v>0.99999999999999989</v>
      </c>
      <c r="C160" s="234">
        <f t="shared" si="6"/>
        <v>0.99999999999999989</v>
      </c>
      <c r="D160" s="234">
        <f t="shared" si="6"/>
        <v>1.0000000000000002</v>
      </c>
      <c r="E160" s="234">
        <f t="shared" si="6"/>
        <v>0.99999999999999989</v>
      </c>
      <c r="F160" s="234">
        <f t="shared" si="6"/>
        <v>1</v>
      </c>
      <c r="G160" s="234">
        <f t="shared" si="6"/>
        <v>1</v>
      </c>
      <c r="H160" s="234">
        <f t="shared" si="6"/>
        <v>1.0000000000000002</v>
      </c>
      <c r="I160" s="234">
        <f t="shared" si="6"/>
        <v>1</v>
      </c>
      <c r="J160" s="234">
        <f t="shared" si="6"/>
        <v>1</v>
      </c>
      <c r="K160" s="234">
        <f t="shared" si="6"/>
        <v>0.99999999999999967</v>
      </c>
      <c r="L160" s="234">
        <f t="shared" si="6"/>
        <v>0.99999999999999978</v>
      </c>
      <c r="M160" s="234">
        <f t="shared" si="6"/>
        <v>1</v>
      </c>
      <c r="N160" s="234">
        <f t="shared" si="6"/>
        <v>0.99999999999999989</v>
      </c>
      <c r="O160" s="234">
        <f t="shared" si="6"/>
        <v>1.0000000000000002</v>
      </c>
      <c r="P160" s="234">
        <f t="shared" si="6"/>
        <v>1.0000000000000002</v>
      </c>
      <c r="Q160" s="234">
        <f t="shared" si="6"/>
        <v>1.0000000000000002</v>
      </c>
      <c r="R160" s="234">
        <f t="shared" si="6"/>
        <v>1.0000000000000002</v>
      </c>
      <c r="S160" s="234">
        <f t="shared" si="6"/>
        <v>1</v>
      </c>
      <c r="T160" s="234">
        <f t="shared" si="6"/>
        <v>0.99999999999999978</v>
      </c>
      <c r="U160" s="234">
        <f t="shared" si="6"/>
        <v>1</v>
      </c>
      <c r="V160" s="234">
        <f t="shared" si="6"/>
        <v>1</v>
      </c>
      <c r="W160" s="234">
        <f t="shared" si="6"/>
        <v>1.0000000000000002</v>
      </c>
      <c r="DA160" s="95"/>
    </row>
    <row r="161" spans="1:105" ht="12" customHeight="1" x14ac:dyDescent="0.25">
      <c r="A161" s="55" t="s">
        <v>92</v>
      </c>
      <c r="B161" s="268">
        <f t="shared" ref="B161:W161" si="7">IF(B$6=0,0,B$6/B$5)</f>
        <v>8.0146940611914186E-4</v>
      </c>
      <c r="C161" s="268">
        <f t="shared" si="7"/>
        <v>8.0676538706776736E-4</v>
      </c>
      <c r="D161" s="268">
        <f t="shared" si="7"/>
        <v>8.3271968041372818E-4</v>
      </c>
      <c r="E161" s="268">
        <f t="shared" si="7"/>
        <v>8.5329091273046406E-4</v>
      </c>
      <c r="F161" s="268">
        <f t="shared" si="7"/>
        <v>8.4514563686222978E-4</v>
      </c>
      <c r="G161" s="268">
        <f t="shared" si="7"/>
        <v>8.58634557365099E-4</v>
      </c>
      <c r="H161" s="268">
        <f t="shared" si="7"/>
        <v>8.9473821118566743E-4</v>
      </c>
      <c r="I161" s="268">
        <f t="shared" si="7"/>
        <v>8.9023780496134768E-4</v>
      </c>
      <c r="J161" s="268">
        <f t="shared" si="7"/>
        <v>9.4612828003378584E-4</v>
      </c>
      <c r="K161" s="268">
        <f t="shared" si="7"/>
        <v>8.8770199829160765E-4</v>
      </c>
      <c r="L161" s="268">
        <f t="shared" si="7"/>
        <v>9.4789990573066233E-4</v>
      </c>
      <c r="M161" s="268">
        <f t="shared" si="7"/>
        <v>9.3675499102678303E-4</v>
      </c>
      <c r="N161" s="268">
        <f t="shared" si="7"/>
        <v>9.4665734529403712E-4</v>
      </c>
      <c r="O161" s="268">
        <f t="shared" si="7"/>
        <v>9.9496253984150489E-4</v>
      </c>
      <c r="P161" s="268">
        <f t="shared" si="7"/>
        <v>9.5318857477912262E-4</v>
      </c>
      <c r="Q161" s="268">
        <f t="shared" si="7"/>
        <v>1.0419784333730586E-3</v>
      </c>
      <c r="R161" s="268">
        <f t="shared" si="7"/>
        <v>1.0375442915260017E-3</v>
      </c>
      <c r="S161" s="268">
        <f t="shared" si="7"/>
        <v>1.0165926098447766E-3</v>
      </c>
      <c r="T161" s="268">
        <f t="shared" si="7"/>
        <v>1.0174490254700995E-3</v>
      </c>
      <c r="U161" s="268">
        <f t="shared" si="7"/>
        <v>1.0234725349802026E-3</v>
      </c>
      <c r="V161" s="268">
        <f t="shared" si="7"/>
        <v>1.0008724002507888E-3</v>
      </c>
      <c r="W161" s="268">
        <f t="shared" si="7"/>
        <v>1.0207724210923713E-3</v>
      </c>
      <c r="DA161" s="76"/>
    </row>
    <row r="162" spans="1:105" ht="12" customHeight="1" x14ac:dyDescent="0.25">
      <c r="A162" s="202" t="s">
        <v>93</v>
      </c>
      <c r="B162" s="269">
        <f t="shared" ref="B162:W162" si="8">IF(B$7=0,0,B$7/B$5)</f>
        <v>1.6615841999677605E-3</v>
      </c>
      <c r="C162" s="269">
        <f t="shared" si="8"/>
        <v>1.6725636811561642E-3</v>
      </c>
      <c r="D162" s="269">
        <f t="shared" si="8"/>
        <v>1.7263714040907142E-3</v>
      </c>
      <c r="E162" s="269">
        <f t="shared" si="8"/>
        <v>1.7690191138228476E-3</v>
      </c>
      <c r="F162" s="269">
        <f t="shared" si="8"/>
        <v>1.7521325532333777E-3</v>
      </c>
      <c r="G162" s="269">
        <f t="shared" si="8"/>
        <v>1.7800974100464608E-3</v>
      </c>
      <c r="H162" s="269">
        <f t="shared" si="8"/>
        <v>1.8549465063330444E-3</v>
      </c>
      <c r="I162" s="269">
        <f t="shared" si="8"/>
        <v>1.8456163886533495E-3</v>
      </c>
      <c r="J162" s="269">
        <f t="shared" si="8"/>
        <v>1.9614869753532623E-3</v>
      </c>
      <c r="K162" s="269">
        <f t="shared" si="8"/>
        <v>1.8403592244192032E-3</v>
      </c>
      <c r="L162" s="269">
        <f t="shared" si="8"/>
        <v>1.9657470857780139E-3</v>
      </c>
      <c r="M162" s="269">
        <f t="shared" si="8"/>
        <v>1.9421357566056319E-3</v>
      </c>
      <c r="N162" s="269">
        <f t="shared" si="8"/>
        <v>1.962583818814128E-3</v>
      </c>
      <c r="O162" s="269">
        <f t="shared" si="8"/>
        <v>2.0654275560286145E-3</v>
      </c>
      <c r="P162" s="269">
        <f t="shared" si="8"/>
        <v>1.9785535527217361E-3</v>
      </c>
      <c r="Q162" s="269">
        <f t="shared" si="8"/>
        <v>2.1644986320098333E-3</v>
      </c>
      <c r="R162" s="269">
        <f t="shared" si="8"/>
        <v>2.1536339777873861E-3</v>
      </c>
      <c r="S162" s="269">
        <f t="shared" si="8"/>
        <v>2.1261867826464975E-3</v>
      </c>
      <c r="T162" s="269">
        <f t="shared" si="8"/>
        <v>2.1220636569193501E-3</v>
      </c>
      <c r="U162" s="269">
        <f t="shared" si="8"/>
        <v>2.1301773653098106E-3</v>
      </c>
      <c r="V162" s="269">
        <f t="shared" si="8"/>
        <v>2.0817825047351186E-3</v>
      </c>
      <c r="W162" s="269">
        <f t="shared" si="8"/>
        <v>2.1348239979087878E-3</v>
      </c>
      <c r="DA162" s="77"/>
    </row>
    <row r="163" spans="1:105" ht="12" customHeight="1" x14ac:dyDescent="0.25">
      <c r="A163" s="202" t="s">
        <v>94</v>
      </c>
      <c r="B163" s="269">
        <f t="shared" ref="B163:W163" si="9">IF(B$8=0,0,B$8/B$5)</f>
        <v>9.9392859864802265E-3</v>
      </c>
      <c r="C163" s="269">
        <f t="shared" si="9"/>
        <v>1.0004963189908645E-2</v>
      </c>
      <c r="D163" s="269">
        <f t="shared" si="9"/>
        <v>1.0326830927058621E-2</v>
      </c>
      <c r="E163" s="269">
        <f t="shared" si="9"/>
        <v>1.0581941552029836E-2</v>
      </c>
      <c r="F163" s="269">
        <f t="shared" si="9"/>
        <v>1.0480929304182259E-2</v>
      </c>
      <c r="G163" s="269">
        <f t="shared" si="9"/>
        <v>1.0648209848521564E-2</v>
      </c>
      <c r="H163" s="269">
        <f t="shared" si="9"/>
        <v>1.1095943146561109E-2</v>
      </c>
      <c r="I163" s="269">
        <f t="shared" si="9"/>
        <v>1.104013212722919E-2</v>
      </c>
      <c r="J163" s="269">
        <f t="shared" si="9"/>
        <v>1.1733244294431996E-2</v>
      </c>
      <c r="K163" s="269">
        <f t="shared" si="9"/>
        <v>1.1008684753811643E-2</v>
      </c>
      <c r="L163" s="269">
        <f t="shared" si="9"/>
        <v>1.1751185289705863E-2</v>
      </c>
      <c r="M163" s="269">
        <f t="shared" si="9"/>
        <v>1.1614595161470061E-2</v>
      </c>
      <c r="N163" s="269">
        <f t="shared" si="9"/>
        <v>1.1732303522801284E-2</v>
      </c>
      <c r="O163" s="269">
        <f t="shared" si="9"/>
        <v>1.2334551350642728E-2</v>
      </c>
      <c r="P163" s="269">
        <f t="shared" si="9"/>
        <v>1.1818671532184404E-2</v>
      </c>
      <c r="Q163" s="269">
        <f t="shared" si="9"/>
        <v>1.2915129565343865E-2</v>
      </c>
      <c r="R163" s="269">
        <f t="shared" si="9"/>
        <v>1.2863566857491099E-2</v>
      </c>
      <c r="S163" s="269">
        <f t="shared" si="9"/>
        <v>1.2590689737644368E-2</v>
      </c>
      <c r="T163" s="269">
        <f t="shared" si="9"/>
        <v>1.2589179035385813E-2</v>
      </c>
      <c r="U163" s="269">
        <f t="shared" si="9"/>
        <v>1.2678883492186075E-2</v>
      </c>
      <c r="V163" s="269">
        <f t="shared" si="9"/>
        <v>1.239710892456761E-2</v>
      </c>
      <c r="W163" s="269">
        <f t="shared" si="9"/>
        <v>1.2632370059184351E-2</v>
      </c>
      <c r="DA163" s="77"/>
    </row>
    <row r="164" spans="1:105" ht="12" customHeight="1" x14ac:dyDescent="0.25">
      <c r="A164" s="202" t="s">
        <v>95</v>
      </c>
      <c r="B164" s="269">
        <f t="shared" ref="B164:W164" si="10">IF(B$9=0,0,B$9/B$5)</f>
        <v>1.1479395636460936E-2</v>
      </c>
      <c r="C164" s="269">
        <f t="shared" si="10"/>
        <v>1.1555249636786185E-2</v>
      </c>
      <c r="D164" s="269">
        <f t="shared" si="10"/>
        <v>1.1926991339598923E-2</v>
      </c>
      <c r="E164" s="269">
        <f t="shared" si="10"/>
        <v>1.2221631799597043E-2</v>
      </c>
      <c r="F164" s="269">
        <f t="shared" si="10"/>
        <v>1.2104967528265289E-2</v>
      </c>
      <c r="G164" s="269">
        <f t="shared" si="10"/>
        <v>1.2298168483883784E-2</v>
      </c>
      <c r="H164" s="269">
        <f t="shared" si="10"/>
        <v>1.2815278835150918E-2</v>
      </c>
      <c r="I164" s="269">
        <f t="shared" si="10"/>
        <v>1.2750819801307177E-2</v>
      </c>
      <c r="J164" s="269">
        <f t="shared" si="10"/>
        <v>1.3551335542479335E-2</v>
      </c>
      <c r="K164" s="269">
        <f t="shared" si="10"/>
        <v>1.2714499602685397E-2</v>
      </c>
      <c r="L164" s="269">
        <f t="shared" si="10"/>
        <v>1.3580800362235169E-2</v>
      </c>
      <c r="M164" s="269">
        <f t="shared" si="10"/>
        <v>1.3417643674167114E-2</v>
      </c>
      <c r="N164" s="269">
        <f t="shared" si="10"/>
        <v>1.3558913310755401E-2</v>
      </c>
      <c r="O164" s="269">
        <f t="shared" si="10"/>
        <v>1.426943038731417E-2</v>
      </c>
      <c r="P164" s="269">
        <f t="shared" si="10"/>
        <v>1.3669480352315334E-2</v>
      </c>
      <c r="Q164" s="269">
        <f t="shared" si="10"/>
        <v>1.4953883259061716E-2</v>
      </c>
      <c r="R164" s="269">
        <f t="shared" si="10"/>
        <v>1.4879027532074041E-2</v>
      </c>
      <c r="S164" s="269">
        <f t="shared" si="10"/>
        <v>1.4696669181550631E-2</v>
      </c>
      <c r="T164" s="269">
        <f t="shared" si="10"/>
        <v>1.4661423257017445E-2</v>
      </c>
      <c r="U164" s="269">
        <f t="shared" si="10"/>
        <v>1.4718106314137971E-2</v>
      </c>
      <c r="V164" s="269">
        <f t="shared" si="10"/>
        <v>1.438288868818611E-2</v>
      </c>
      <c r="W164" s="269">
        <f t="shared" si="10"/>
        <v>1.4749715854532138E-2</v>
      </c>
      <c r="DA164" s="77"/>
    </row>
    <row r="165" spans="1:105" ht="12" customHeight="1" x14ac:dyDescent="0.25">
      <c r="A165" s="56" t="s">
        <v>96</v>
      </c>
      <c r="B165" s="270">
        <f t="shared" ref="B165:W165" si="11">IF(B$10=0,0,B$10/B$5)</f>
        <v>4.7669734874783119E-3</v>
      </c>
      <c r="C165" s="270">
        <f t="shared" si="11"/>
        <v>4.7457189373212652E-3</v>
      </c>
      <c r="D165" s="270">
        <f t="shared" si="11"/>
        <v>4.8828633705284095E-3</v>
      </c>
      <c r="E165" s="270">
        <f t="shared" si="11"/>
        <v>5.1329394506769562E-3</v>
      </c>
      <c r="F165" s="270">
        <f t="shared" si="11"/>
        <v>4.9500102253135945E-3</v>
      </c>
      <c r="G165" s="270">
        <f t="shared" si="11"/>
        <v>5.059762655046692E-3</v>
      </c>
      <c r="H165" s="270">
        <f t="shared" si="11"/>
        <v>5.0524876273124247E-3</v>
      </c>
      <c r="I165" s="270">
        <f t="shared" si="11"/>
        <v>5.1299500414833657E-3</v>
      </c>
      <c r="J165" s="270">
        <f t="shared" si="11"/>
        <v>5.479090803973098E-3</v>
      </c>
      <c r="K165" s="270">
        <f t="shared" si="11"/>
        <v>5.3354794851971045E-3</v>
      </c>
      <c r="L165" s="270">
        <f t="shared" si="11"/>
        <v>5.5602527405722996E-3</v>
      </c>
      <c r="M165" s="270">
        <f t="shared" si="11"/>
        <v>5.9736818580052647E-3</v>
      </c>
      <c r="N165" s="270">
        <f t="shared" si="11"/>
        <v>6.0916050018102116E-3</v>
      </c>
      <c r="O165" s="270">
        <f t="shared" si="11"/>
        <v>6.4260667378107025E-3</v>
      </c>
      <c r="P165" s="270">
        <f t="shared" si="11"/>
        <v>6.0080166132735228E-3</v>
      </c>
      <c r="Q165" s="270">
        <f t="shared" si="11"/>
        <v>6.3847927236160597E-3</v>
      </c>
      <c r="R165" s="270">
        <f t="shared" si="11"/>
        <v>6.4080700395391923E-3</v>
      </c>
      <c r="S165" s="270">
        <f t="shared" si="11"/>
        <v>6.3550035158449376E-3</v>
      </c>
      <c r="T165" s="270">
        <f t="shared" si="11"/>
        <v>6.3407798326691354E-3</v>
      </c>
      <c r="U165" s="270">
        <f t="shared" si="11"/>
        <v>6.3980056699356035E-3</v>
      </c>
      <c r="V165" s="270">
        <f t="shared" si="11"/>
        <v>6.3429091424322464E-3</v>
      </c>
      <c r="W165" s="270">
        <f t="shared" si="11"/>
        <v>6.533210922655918E-3</v>
      </c>
      <c r="DA165" s="78"/>
    </row>
    <row r="166" spans="1:105" ht="12" customHeight="1" x14ac:dyDescent="0.25">
      <c r="A166" s="134" t="s">
        <v>999</v>
      </c>
      <c r="B166" s="319">
        <f t="shared" ref="B166:W166" si="12">IF(B$16=0,0,B$16/B$5)</f>
        <v>0.83850345117972169</v>
      </c>
      <c r="C166" s="319">
        <f t="shared" si="12"/>
        <v>0.8396769594803517</v>
      </c>
      <c r="D166" s="319">
        <f t="shared" si="12"/>
        <v>0.83273656606321578</v>
      </c>
      <c r="E166" s="319">
        <f t="shared" si="12"/>
        <v>0.82144717118619748</v>
      </c>
      <c r="F166" s="319">
        <f t="shared" si="12"/>
        <v>0.82834759941087721</v>
      </c>
      <c r="G166" s="319">
        <f t="shared" si="12"/>
        <v>0.82728753317916193</v>
      </c>
      <c r="H166" s="319">
        <f t="shared" si="12"/>
        <v>0.82722818054576619</v>
      </c>
      <c r="I166" s="319">
        <f t="shared" si="12"/>
        <v>0.82116951710816277</v>
      </c>
      <c r="J166" s="319">
        <f t="shared" si="12"/>
        <v>0.81466810216492158</v>
      </c>
      <c r="K166" s="319">
        <f t="shared" si="12"/>
        <v>0.81295375245135315</v>
      </c>
      <c r="L166" s="319">
        <f t="shared" si="12"/>
        <v>0.80915707430038042</v>
      </c>
      <c r="M166" s="319">
        <f t="shared" si="12"/>
        <v>0.79526776072882777</v>
      </c>
      <c r="N166" s="319">
        <f t="shared" si="12"/>
        <v>0.78996878640111889</v>
      </c>
      <c r="O166" s="319">
        <f t="shared" si="12"/>
        <v>0.78202692593177825</v>
      </c>
      <c r="P166" s="319">
        <f t="shared" si="12"/>
        <v>0.79605194597101814</v>
      </c>
      <c r="Q166" s="319">
        <f t="shared" si="12"/>
        <v>0.7855050779306425</v>
      </c>
      <c r="R166" s="319">
        <f t="shared" si="12"/>
        <v>0.78387244813647938</v>
      </c>
      <c r="S166" s="319">
        <f t="shared" si="12"/>
        <v>0.79034536348570372</v>
      </c>
      <c r="T166" s="319">
        <f t="shared" si="12"/>
        <v>0.78866347092456612</v>
      </c>
      <c r="U166" s="319">
        <f t="shared" si="12"/>
        <v>0.78720945471888992</v>
      </c>
      <c r="V166" s="319">
        <f t="shared" si="12"/>
        <v>0.78993329044295746</v>
      </c>
      <c r="W166" s="319">
        <f t="shared" si="12"/>
        <v>0.78398875835473381</v>
      </c>
      <c r="DA166" s="140"/>
    </row>
    <row r="167" spans="1:105" ht="12" customHeight="1" x14ac:dyDescent="0.25">
      <c r="A167" s="203" t="s">
        <v>1000</v>
      </c>
      <c r="B167" s="271">
        <f t="shared" ref="B167:W167" si="13">IF(B$25=0,0,B$25/B$5)</f>
        <v>8.3836756991888681E-2</v>
      </c>
      <c r="C167" s="271">
        <f t="shared" si="13"/>
        <v>8.2973709009700289E-2</v>
      </c>
      <c r="D167" s="271">
        <f t="shared" si="13"/>
        <v>8.7810690010577258E-2</v>
      </c>
      <c r="E167" s="271">
        <f t="shared" si="13"/>
        <v>9.6161357540233763E-2</v>
      </c>
      <c r="F167" s="271">
        <f t="shared" si="13"/>
        <v>9.1412033960371855E-2</v>
      </c>
      <c r="G167" s="271">
        <f t="shared" si="13"/>
        <v>9.1713130880902952E-2</v>
      </c>
      <c r="H167" s="271">
        <f t="shared" si="13"/>
        <v>9.1151951354079108E-2</v>
      </c>
      <c r="I167" s="271">
        <f t="shared" si="13"/>
        <v>9.6132120704628649E-2</v>
      </c>
      <c r="J167" s="271">
        <f t="shared" si="13"/>
        <v>9.8557243121842247E-2</v>
      </c>
      <c r="K167" s="271">
        <f t="shared" si="13"/>
        <v>0.10242126392462773</v>
      </c>
      <c r="L167" s="271">
        <f t="shared" si="13"/>
        <v>0.10299915617177909</v>
      </c>
      <c r="M167" s="271">
        <f t="shared" si="13"/>
        <v>0.11299935318615169</v>
      </c>
      <c r="N167" s="271">
        <f t="shared" si="13"/>
        <v>0.11696572035029491</v>
      </c>
      <c r="O167" s="271">
        <f t="shared" si="13"/>
        <v>0.12091235960820712</v>
      </c>
      <c r="P167" s="271">
        <f t="shared" si="13"/>
        <v>0.11228853343003892</v>
      </c>
      <c r="Q167" s="271">
        <f t="shared" si="13"/>
        <v>0.11670499057663984</v>
      </c>
      <c r="R167" s="271">
        <f t="shared" si="13"/>
        <v>0.11841097022558143</v>
      </c>
      <c r="S167" s="271">
        <f t="shared" si="13"/>
        <v>0.11341789595971569</v>
      </c>
      <c r="T167" s="271">
        <f t="shared" si="13"/>
        <v>0.11475915956197162</v>
      </c>
      <c r="U167" s="271">
        <f t="shared" si="13"/>
        <v>0.1156256300177028</v>
      </c>
      <c r="V167" s="271">
        <f t="shared" si="13"/>
        <v>0.1142137595910946</v>
      </c>
      <c r="W167" s="271">
        <f t="shared" si="13"/>
        <v>0.11723592395416933</v>
      </c>
      <c r="DA167" s="79"/>
    </row>
    <row r="168" spans="1:105" ht="12" customHeight="1" x14ac:dyDescent="0.25">
      <c r="A168" s="203" t="s">
        <v>1012</v>
      </c>
      <c r="B168" s="271">
        <f t="shared" ref="B168:W168" si="14">IF(B$36=0,0,B$36/B$5)</f>
        <v>2.5285037350805877E-2</v>
      </c>
      <c r="C168" s="271">
        <f t="shared" si="14"/>
        <v>2.4774909630418538E-2</v>
      </c>
      <c r="D168" s="271">
        <f t="shared" si="14"/>
        <v>2.5604288061160108E-2</v>
      </c>
      <c r="E168" s="271">
        <f t="shared" si="14"/>
        <v>2.7096974649862597E-2</v>
      </c>
      <c r="F168" s="271">
        <f t="shared" si="14"/>
        <v>2.5749533951126658E-2</v>
      </c>
      <c r="G168" s="271">
        <f t="shared" si="14"/>
        <v>2.6285401030034451E-2</v>
      </c>
      <c r="H168" s="271">
        <f t="shared" si="14"/>
        <v>2.5759168200747883E-2</v>
      </c>
      <c r="I168" s="271">
        <f t="shared" si="14"/>
        <v>2.6659086397754515E-2</v>
      </c>
      <c r="J168" s="271">
        <f t="shared" si="14"/>
        <v>2.8312291905275528E-2</v>
      </c>
      <c r="K168" s="271">
        <f t="shared" si="14"/>
        <v>2.8225091707129234E-2</v>
      </c>
      <c r="L168" s="271">
        <f t="shared" si="14"/>
        <v>2.8712992951240059E-2</v>
      </c>
      <c r="M168" s="271">
        <f t="shared" si="14"/>
        <v>3.2014060422626806E-2</v>
      </c>
      <c r="N168" s="271">
        <f t="shared" si="14"/>
        <v>3.2749296509972145E-2</v>
      </c>
      <c r="O168" s="271">
        <f t="shared" si="14"/>
        <v>3.4550878434108812E-2</v>
      </c>
      <c r="P168" s="271">
        <f t="shared" si="14"/>
        <v>3.1716824293002016E-2</v>
      </c>
      <c r="Q168" s="271">
        <f t="shared" si="14"/>
        <v>3.3598347365378797E-2</v>
      </c>
      <c r="R168" s="271">
        <f t="shared" si="14"/>
        <v>3.3683671983167976E-2</v>
      </c>
      <c r="S168" s="271">
        <f t="shared" si="14"/>
        <v>3.3461816401290319E-2</v>
      </c>
      <c r="T168" s="271">
        <f t="shared" si="14"/>
        <v>3.3239931524494656E-2</v>
      </c>
      <c r="U168" s="271">
        <f t="shared" si="14"/>
        <v>3.3408055437920366E-2</v>
      </c>
      <c r="V168" s="271">
        <f t="shared" si="14"/>
        <v>3.3128410997478951E-2</v>
      </c>
      <c r="W168" s="271">
        <f t="shared" si="14"/>
        <v>3.4415279456597891E-2</v>
      </c>
      <c r="DA168" s="79"/>
    </row>
    <row r="169" spans="1:105" ht="12" customHeight="1" x14ac:dyDescent="0.25">
      <c r="A169" s="62" t="s">
        <v>1014</v>
      </c>
      <c r="B169" s="320">
        <f t="shared" ref="B169:W169" si="15">IF(B$37=0,0,B$37/B$5)</f>
        <v>2.397581590216771E-2</v>
      </c>
      <c r="C169" s="320">
        <f t="shared" si="15"/>
        <v>2.3437302083994555E-2</v>
      </c>
      <c r="D169" s="320">
        <f t="shared" si="15"/>
        <v>2.4257334376732071E-2</v>
      </c>
      <c r="E169" s="320">
        <f t="shared" si="15"/>
        <v>2.5788673937128338E-2</v>
      </c>
      <c r="F169" s="320">
        <f t="shared" si="15"/>
        <v>2.4384735654436371E-2</v>
      </c>
      <c r="G169" s="320">
        <f t="shared" si="15"/>
        <v>2.4851473681565525E-2</v>
      </c>
      <c r="H169" s="320">
        <f t="shared" si="15"/>
        <v>2.4023932947008022E-2</v>
      </c>
      <c r="I169" s="320">
        <f t="shared" si="15"/>
        <v>2.51851832338655E-2</v>
      </c>
      <c r="J169" s="320">
        <f t="shared" si="15"/>
        <v>2.655002987921818E-2</v>
      </c>
      <c r="K169" s="320">
        <f t="shared" si="15"/>
        <v>2.6670734655053017E-2</v>
      </c>
      <c r="L169" s="320">
        <f t="shared" si="15"/>
        <v>2.6817179582831849E-2</v>
      </c>
      <c r="M169" s="320">
        <f t="shared" si="15"/>
        <v>3.0657882817391482E-2</v>
      </c>
      <c r="N169" s="320">
        <f t="shared" si="15"/>
        <v>3.1366758581501834E-2</v>
      </c>
      <c r="O169" s="320">
        <f t="shared" si="15"/>
        <v>3.3197218382709531E-2</v>
      </c>
      <c r="P169" s="320">
        <f t="shared" si="15"/>
        <v>3.0428016916702445E-2</v>
      </c>
      <c r="Q169" s="320">
        <f t="shared" si="15"/>
        <v>3.2245476414582259E-2</v>
      </c>
      <c r="R169" s="320">
        <f t="shared" si="15"/>
        <v>3.2176773822696021E-2</v>
      </c>
      <c r="S169" s="320">
        <f t="shared" si="15"/>
        <v>3.1922945295201947E-2</v>
      </c>
      <c r="T169" s="320">
        <f t="shared" si="15"/>
        <v>3.1693687766799095E-2</v>
      </c>
      <c r="U169" s="320">
        <f t="shared" si="15"/>
        <v>3.1874923998562579E-2</v>
      </c>
      <c r="V169" s="320">
        <f t="shared" si="15"/>
        <v>3.1769436926408545E-2</v>
      </c>
      <c r="W169" s="320">
        <f t="shared" si="15"/>
        <v>3.3174096457186691E-2</v>
      </c>
      <c r="DA169" s="141"/>
    </row>
    <row r="170" spans="1:105" ht="12" customHeight="1" x14ac:dyDescent="0.25">
      <c r="A170" s="62" t="s">
        <v>1021</v>
      </c>
      <c r="B170" s="320">
        <f t="shared" ref="B170:W170" si="16">IF(B$43=0,0,B$43/B$5)</f>
        <v>1.3092214486381622E-3</v>
      </c>
      <c r="C170" s="320">
        <f t="shared" si="16"/>
        <v>1.3376075464239794E-3</v>
      </c>
      <c r="D170" s="320">
        <f t="shared" si="16"/>
        <v>1.3469536844280304E-3</v>
      </c>
      <c r="E170" s="320">
        <f t="shared" si="16"/>
        <v>1.3083007127342608E-3</v>
      </c>
      <c r="F170" s="320">
        <f t="shared" si="16"/>
        <v>1.3647982966902953E-3</v>
      </c>
      <c r="G170" s="320">
        <f t="shared" si="16"/>
        <v>1.4339273484689197E-3</v>
      </c>
      <c r="H170" s="320">
        <f t="shared" si="16"/>
        <v>1.7352352537398613E-3</v>
      </c>
      <c r="I170" s="320">
        <f t="shared" si="16"/>
        <v>1.4739031638890052E-3</v>
      </c>
      <c r="J170" s="320">
        <f t="shared" si="16"/>
        <v>1.7622620260573441E-3</v>
      </c>
      <c r="K170" s="320">
        <f t="shared" si="16"/>
        <v>1.55435705207622E-3</v>
      </c>
      <c r="L170" s="320">
        <f t="shared" si="16"/>
        <v>1.8958133684082105E-3</v>
      </c>
      <c r="M170" s="320">
        <f t="shared" si="16"/>
        <v>1.3561776052353341E-3</v>
      </c>
      <c r="N170" s="320">
        <f t="shared" si="16"/>
        <v>1.3825379284703081E-3</v>
      </c>
      <c r="O170" s="320">
        <f t="shared" si="16"/>
        <v>1.3536600513992835E-3</v>
      </c>
      <c r="P170" s="320">
        <f t="shared" si="16"/>
        <v>1.2888073762995713E-3</v>
      </c>
      <c r="Q170" s="320">
        <f t="shared" si="16"/>
        <v>1.3528709507965476E-3</v>
      </c>
      <c r="R170" s="320">
        <f t="shared" si="16"/>
        <v>1.5068981604719576E-3</v>
      </c>
      <c r="S170" s="320">
        <f t="shared" si="16"/>
        <v>1.5388711060883734E-3</v>
      </c>
      <c r="T170" s="320">
        <f t="shared" si="16"/>
        <v>1.5462437576955553E-3</v>
      </c>
      <c r="U170" s="320">
        <f t="shared" si="16"/>
        <v>1.5331314393577792E-3</v>
      </c>
      <c r="V170" s="320">
        <f t="shared" si="16"/>
        <v>1.3589740710703993E-3</v>
      </c>
      <c r="W170" s="320">
        <f t="shared" si="16"/>
        <v>1.241182999411202E-3</v>
      </c>
      <c r="DA170" s="141"/>
    </row>
    <row r="171" spans="1:105" ht="12" customHeight="1" x14ac:dyDescent="0.25">
      <c r="A171" s="203" t="s">
        <v>1023</v>
      </c>
      <c r="B171" s="271">
        <f t="shared" ref="B171:W171" si="17">IF(B$44=0,0,B$44/B$5)</f>
        <v>5.9899296352427332E-3</v>
      </c>
      <c r="C171" s="271">
        <f t="shared" si="17"/>
        <v>5.9607017600230936E-3</v>
      </c>
      <c r="D171" s="271">
        <f t="shared" si="17"/>
        <v>6.1785902677725093E-3</v>
      </c>
      <c r="E171" s="271">
        <f t="shared" si="17"/>
        <v>6.5699499359460666E-3</v>
      </c>
      <c r="F171" s="271">
        <f t="shared" si="17"/>
        <v>6.3485951571839441E-3</v>
      </c>
      <c r="G171" s="271">
        <f t="shared" si="17"/>
        <v>6.4388381460594776E-3</v>
      </c>
      <c r="H171" s="271">
        <f t="shared" si="17"/>
        <v>6.4705122866196788E-3</v>
      </c>
      <c r="I171" s="271">
        <f t="shared" si="17"/>
        <v>6.5972775114954965E-3</v>
      </c>
      <c r="J171" s="271">
        <f t="shared" si="17"/>
        <v>6.9725486266617566E-3</v>
      </c>
      <c r="K171" s="271">
        <f t="shared" si="17"/>
        <v>6.8752880054204317E-3</v>
      </c>
      <c r="L171" s="271">
        <f t="shared" si="17"/>
        <v>7.1211296882922395E-3</v>
      </c>
      <c r="M171" s="271">
        <f t="shared" si="17"/>
        <v>7.6118094646152479E-3</v>
      </c>
      <c r="N171" s="271">
        <f t="shared" si="17"/>
        <v>7.7790458028109107E-3</v>
      </c>
      <c r="O171" s="271">
        <f t="shared" si="17"/>
        <v>8.1468832347679192E-3</v>
      </c>
      <c r="P171" s="271">
        <f t="shared" si="17"/>
        <v>7.5658471507704219E-3</v>
      </c>
      <c r="Q171" s="271">
        <f t="shared" si="17"/>
        <v>8.0034133092374681E-3</v>
      </c>
      <c r="R171" s="271">
        <f t="shared" si="17"/>
        <v>8.0402350021085353E-3</v>
      </c>
      <c r="S171" s="271">
        <f t="shared" si="17"/>
        <v>7.8734698965509126E-3</v>
      </c>
      <c r="T171" s="271">
        <f t="shared" si="17"/>
        <v>7.8630053939698994E-3</v>
      </c>
      <c r="U171" s="271">
        <f t="shared" si="17"/>
        <v>7.9180705205541286E-3</v>
      </c>
      <c r="V171" s="271">
        <f t="shared" si="17"/>
        <v>7.794563612615454E-3</v>
      </c>
      <c r="W171" s="271">
        <f t="shared" si="17"/>
        <v>7.9863913748281293E-3</v>
      </c>
      <c r="DA171" s="79"/>
    </row>
    <row r="172" spans="1:105" ht="12" customHeight="1" x14ac:dyDescent="0.25">
      <c r="A172" s="62" t="s">
        <v>1135</v>
      </c>
      <c r="B172" s="320">
        <f t="shared" ref="B172:W172" si="18">IF(B$45=0,0,B$45/B$5)</f>
        <v>2.6552132049503289E-3</v>
      </c>
      <c r="C172" s="320">
        <f t="shared" si="18"/>
        <v>2.5539737835228531E-3</v>
      </c>
      <c r="D172" s="320">
        <f t="shared" si="18"/>
        <v>2.6489065833105855E-3</v>
      </c>
      <c r="E172" s="320">
        <f t="shared" si="18"/>
        <v>2.8309262825063431E-3</v>
      </c>
      <c r="F172" s="320">
        <f t="shared" si="18"/>
        <v>2.6041976083608577E-3</v>
      </c>
      <c r="G172" s="320">
        <f t="shared" si="18"/>
        <v>2.7150975034660667E-3</v>
      </c>
      <c r="H172" s="320">
        <f t="shared" si="18"/>
        <v>2.5190387305754213E-3</v>
      </c>
      <c r="I172" s="320">
        <f t="shared" si="18"/>
        <v>2.7245730178427552E-3</v>
      </c>
      <c r="J172" s="320">
        <f t="shared" si="18"/>
        <v>2.8753135359835241E-3</v>
      </c>
      <c r="K172" s="320">
        <f t="shared" si="18"/>
        <v>2.946655996287888E-3</v>
      </c>
      <c r="L172" s="320">
        <f t="shared" si="18"/>
        <v>2.9501450795080663E-3</v>
      </c>
      <c r="M172" s="320">
        <f t="shared" si="18"/>
        <v>3.5334432014844331E-3</v>
      </c>
      <c r="N172" s="320">
        <f t="shared" si="18"/>
        <v>3.6403076017864277E-3</v>
      </c>
      <c r="O172" s="320">
        <f t="shared" si="18"/>
        <v>3.8589658979328897E-3</v>
      </c>
      <c r="P172" s="320">
        <f t="shared" si="18"/>
        <v>3.4430309747892664E-3</v>
      </c>
      <c r="Q172" s="320">
        <f t="shared" si="18"/>
        <v>3.6004028225084068E-3</v>
      </c>
      <c r="R172" s="320">
        <f t="shared" si="18"/>
        <v>3.6219585704061357E-3</v>
      </c>
      <c r="S172" s="320">
        <f t="shared" si="18"/>
        <v>3.6316671473090893E-3</v>
      </c>
      <c r="T172" s="320">
        <f t="shared" si="18"/>
        <v>3.5891407042918416E-3</v>
      </c>
      <c r="U172" s="320">
        <f t="shared" si="18"/>
        <v>3.5984047576142963E-3</v>
      </c>
      <c r="V172" s="320">
        <f t="shared" si="18"/>
        <v>3.6209436593490872E-3</v>
      </c>
      <c r="W172" s="320">
        <f t="shared" si="18"/>
        <v>3.8420070074498165E-3</v>
      </c>
      <c r="DA172" s="141"/>
    </row>
    <row r="173" spans="1:105" ht="12" customHeight="1" x14ac:dyDescent="0.25">
      <c r="A173" s="62" t="s">
        <v>1026</v>
      </c>
      <c r="B173" s="320">
        <f t="shared" ref="B173:W173" si="19">IF(B$46=0,0,B$46/B$5)</f>
        <v>1.6674894359398481E-3</v>
      </c>
      <c r="C173" s="320">
        <f t="shared" si="19"/>
        <v>1.6503236551457805E-3</v>
      </c>
      <c r="D173" s="320">
        <f t="shared" si="19"/>
        <v>1.7465298421477943E-3</v>
      </c>
      <c r="E173" s="320">
        <f t="shared" si="19"/>
        <v>1.9126222625654317E-3</v>
      </c>
      <c r="F173" s="320">
        <f t="shared" si="19"/>
        <v>1.8181595569285005E-3</v>
      </c>
      <c r="G173" s="320">
        <f t="shared" si="19"/>
        <v>1.8241482897015039E-3</v>
      </c>
      <c r="H173" s="320">
        <f t="shared" si="19"/>
        <v>1.8129865872905312E-3</v>
      </c>
      <c r="I173" s="320">
        <f t="shared" si="19"/>
        <v>1.9120407501565428E-3</v>
      </c>
      <c r="J173" s="320">
        <f t="shared" si="19"/>
        <v>1.9602757506105304E-3</v>
      </c>
      <c r="K173" s="320">
        <f t="shared" si="19"/>
        <v>2.0371300338638768E-3</v>
      </c>
      <c r="L173" s="320">
        <f t="shared" si="19"/>
        <v>2.0486241475654557E-3</v>
      </c>
      <c r="M173" s="320">
        <f t="shared" si="19"/>
        <v>2.2475252438995713E-3</v>
      </c>
      <c r="N173" s="320">
        <f t="shared" si="19"/>
        <v>2.3264151673958659E-3</v>
      </c>
      <c r="O173" s="320">
        <f t="shared" si="19"/>
        <v>2.4049127084048872E-3</v>
      </c>
      <c r="P173" s="320">
        <f t="shared" si="19"/>
        <v>2.2333872395599E-3</v>
      </c>
      <c r="Q173" s="320">
        <f t="shared" si="19"/>
        <v>2.3212293257817056E-3</v>
      </c>
      <c r="R173" s="320">
        <f t="shared" si="19"/>
        <v>2.3551607795331162E-3</v>
      </c>
      <c r="S173" s="320">
        <f t="shared" si="19"/>
        <v>2.2558499415435231E-3</v>
      </c>
      <c r="T173" s="320">
        <f t="shared" si="19"/>
        <v>2.2825272960574736E-3</v>
      </c>
      <c r="U173" s="320">
        <f t="shared" si="19"/>
        <v>2.2997611488844065E-3</v>
      </c>
      <c r="V173" s="320">
        <f t="shared" si="19"/>
        <v>2.2716794445609353E-3</v>
      </c>
      <c r="W173" s="320">
        <f t="shared" si="19"/>
        <v>2.3317894408193614E-3</v>
      </c>
      <c r="DA173" s="141"/>
    </row>
    <row r="174" spans="1:105" ht="12" customHeight="1" x14ac:dyDescent="0.25">
      <c r="A174" s="62" t="s">
        <v>1038</v>
      </c>
      <c r="B174" s="320">
        <f t="shared" ref="B174:W174" si="20">IF(B$57=0,0,B$57/B$5)</f>
        <v>1.6672269943525558E-3</v>
      </c>
      <c r="C174" s="320">
        <f t="shared" si="20"/>
        <v>1.75640432135446E-3</v>
      </c>
      <c r="D174" s="320">
        <f t="shared" si="20"/>
        <v>1.7831538423141284E-3</v>
      </c>
      <c r="E174" s="320">
        <f t="shared" si="20"/>
        <v>1.8264013908742918E-3</v>
      </c>
      <c r="F174" s="320">
        <f t="shared" si="20"/>
        <v>1.9262379918945857E-3</v>
      </c>
      <c r="G174" s="320">
        <f t="shared" si="20"/>
        <v>1.899592352891907E-3</v>
      </c>
      <c r="H174" s="320">
        <f t="shared" si="20"/>
        <v>2.1384869687537263E-3</v>
      </c>
      <c r="I174" s="320">
        <f t="shared" si="20"/>
        <v>1.9606637434961978E-3</v>
      </c>
      <c r="J174" s="320">
        <f t="shared" si="20"/>
        <v>2.1369593400677018E-3</v>
      </c>
      <c r="K174" s="320">
        <f t="shared" si="20"/>
        <v>1.8915019752686658E-3</v>
      </c>
      <c r="L174" s="320">
        <f t="shared" si="20"/>
        <v>2.1223604612187175E-3</v>
      </c>
      <c r="M174" s="320">
        <f t="shared" si="20"/>
        <v>1.8308410192312428E-3</v>
      </c>
      <c r="N174" s="320">
        <f t="shared" si="20"/>
        <v>1.8123230336286171E-3</v>
      </c>
      <c r="O174" s="320">
        <f t="shared" si="20"/>
        <v>1.8830046284301423E-3</v>
      </c>
      <c r="P174" s="320">
        <f t="shared" si="20"/>
        <v>1.8894289364212544E-3</v>
      </c>
      <c r="Q174" s="320">
        <f t="shared" si="20"/>
        <v>2.0817811609473548E-3</v>
      </c>
      <c r="R174" s="320">
        <f t="shared" si="20"/>
        <v>2.0631156521692833E-3</v>
      </c>
      <c r="S174" s="320">
        <f t="shared" si="20"/>
        <v>1.9859528076982993E-3</v>
      </c>
      <c r="T174" s="320">
        <f t="shared" si="20"/>
        <v>1.9913373936205829E-3</v>
      </c>
      <c r="U174" s="320">
        <f t="shared" si="20"/>
        <v>2.0199046140554253E-3</v>
      </c>
      <c r="V174" s="320">
        <f t="shared" si="20"/>
        <v>1.9019405087054315E-3</v>
      </c>
      <c r="W174" s="320">
        <f t="shared" si="20"/>
        <v>1.8125949265589507E-3</v>
      </c>
      <c r="DA174" s="141"/>
    </row>
    <row r="175" spans="1:105" ht="12" customHeight="1" x14ac:dyDescent="0.25">
      <c r="A175" s="41" t="s">
        <v>1040</v>
      </c>
      <c r="B175" s="321">
        <f t="shared" ref="B175:W175" si="21">IF(B$58=0,0,B$58/B$5)</f>
        <v>1.7736116125834589E-2</v>
      </c>
      <c r="C175" s="321">
        <f t="shared" si="21"/>
        <v>1.7828459287266306E-2</v>
      </c>
      <c r="D175" s="321">
        <f t="shared" si="21"/>
        <v>1.7974088875584091E-2</v>
      </c>
      <c r="E175" s="321">
        <f t="shared" si="21"/>
        <v>1.8165723858902784E-2</v>
      </c>
      <c r="F175" s="321">
        <f t="shared" si="21"/>
        <v>1.8009052272583512E-2</v>
      </c>
      <c r="G175" s="321">
        <f t="shared" si="21"/>
        <v>1.7630223808977604E-2</v>
      </c>
      <c r="H175" s="321">
        <f t="shared" si="21"/>
        <v>1.7676793286244025E-2</v>
      </c>
      <c r="I175" s="321">
        <f t="shared" si="21"/>
        <v>1.7785242114324196E-2</v>
      </c>
      <c r="J175" s="321">
        <f t="shared" si="21"/>
        <v>1.781852828502746E-2</v>
      </c>
      <c r="K175" s="321">
        <f t="shared" si="21"/>
        <v>1.7737878847064386E-2</v>
      </c>
      <c r="L175" s="321">
        <f t="shared" si="21"/>
        <v>1.8203761504286049E-2</v>
      </c>
      <c r="M175" s="321">
        <f t="shared" si="21"/>
        <v>1.8222204756503702E-2</v>
      </c>
      <c r="N175" s="321">
        <f t="shared" si="21"/>
        <v>1.8245087936327817E-2</v>
      </c>
      <c r="O175" s="321">
        <f t="shared" si="21"/>
        <v>1.8272514219500338E-2</v>
      </c>
      <c r="P175" s="321">
        <f t="shared" si="21"/>
        <v>1.7948938529896437E-2</v>
      </c>
      <c r="Q175" s="321">
        <f t="shared" si="21"/>
        <v>1.8727888204697025E-2</v>
      </c>
      <c r="R175" s="321">
        <f t="shared" si="21"/>
        <v>1.8650831954245124E-2</v>
      </c>
      <c r="S175" s="321">
        <f t="shared" si="21"/>
        <v>1.8116312429208165E-2</v>
      </c>
      <c r="T175" s="321">
        <f t="shared" si="21"/>
        <v>1.8743537787535718E-2</v>
      </c>
      <c r="U175" s="321">
        <f t="shared" si="21"/>
        <v>1.8890143928383125E-2</v>
      </c>
      <c r="V175" s="321">
        <f t="shared" si="21"/>
        <v>1.8724413695681636E-2</v>
      </c>
      <c r="W175" s="321">
        <f t="shared" si="21"/>
        <v>1.9302753604297399E-2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DA176" s="94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2">SUM(B$179:B$183,B$185:B$186,B$188:B$189,B$191:B$194)</f>
        <v>0.99999999999999967</v>
      </c>
      <c r="C178" s="234">
        <f t="shared" si="22"/>
        <v>0.99999999999999989</v>
      </c>
      <c r="D178" s="234">
        <f t="shared" si="22"/>
        <v>0.99999999999999989</v>
      </c>
      <c r="E178" s="234">
        <f t="shared" si="22"/>
        <v>1</v>
      </c>
      <c r="F178" s="234">
        <f t="shared" si="22"/>
        <v>1.0000000000000002</v>
      </c>
      <c r="G178" s="234">
        <f t="shared" si="22"/>
        <v>0.99999999999999967</v>
      </c>
      <c r="H178" s="234">
        <f t="shared" si="22"/>
        <v>1.0000000000000002</v>
      </c>
      <c r="I178" s="234">
        <f t="shared" si="22"/>
        <v>1</v>
      </c>
      <c r="J178" s="234">
        <f t="shared" si="22"/>
        <v>0.99999999999999967</v>
      </c>
      <c r="K178" s="234">
        <f t="shared" si="22"/>
        <v>0.99999999999999989</v>
      </c>
      <c r="L178" s="234">
        <f t="shared" si="22"/>
        <v>1.0000000000000002</v>
      </c>
      <c r="M178" s="234">
        <f t="shared" si="22"/>
        <v>1</v>
      </c>
      <c r="N178" s="234">
        <f t="shared" si="22"/>
        <v>1</v>
      </c>
      <c r="O178" s="234">
        <f t="shared" si="22"/>
        <v>1</v>
      </c>
      <c r="P178" s="234">
        <f t="shared" si="22"/>
        <v>1</v>
      </c>
      <c r="Q178" s="234">
        <f t="shared" si="22"/>
        <v>0.99999999999999989</v>
      </c>
      <c r="R178" s="234">
        <f t="shared" si="22"/>
        <v>1</v>
      </c>
      <c r="S178" s="234">
        <f t="shared" si="22"/>
        <v>0.99999999999999989</v>
      </c>
      <c r="T178" s="234">
        <f t="shared" si="22"/>
        <v>1.0000000000000002</v>
      </c>
      <c r="U178" s="234">
        <f t="shared" si="22"/>
        <v>1.0000000000000002</v>
      </c>
      <c r="V178" s="234">
        <f t="shared" si="22"/>
        <v>0.99999999999999989</v>
      </c>
      <c r="W178" s="234">
        <f t="shared" si="22"/>
        <v>0.99999999999999989</v>
      </c>
      <c r="DA178" s="95"/>
    </row>
    <row r="179" spans="1:105" ht="12" customHeight="1" x14ac:dyDescent="0.25">
      <c r="A179" s="55" t="s">
        <v>92</v>
      </c>
      <c r="B179" s="268">
        <f t="shared" ref="B179:W179" si="23">IF(B$62=0,0,B$62/B$61)</f>
        <v>6.6715616571173027E-3</v>
      </c>
      <c r="C179" s="268">
        <f t="shared" si="23"/>
        <v>6.5502566365282615E-3</v>
      </c>
      <c r="D179" s="268">
        <f t="shared" si="23"/>
        <v>6.5723782612054481E-3</v>
      </c>
      <c r="E179" s="268">
        <f t="shared" si="23"/>
        <v>6.1510490427597849E-3</v>
      </c>
      <c r="F179" s="268">
        <f t="shared" si="23"/>
        <v>6.3910073529855095E-3</v>
      </c>
      <c r="G179" s="268">
        <f t="shared" si="23"/>
        <v>6.4354083308622622E-3</v>
      </c>
      <c r="H179" s="268">
        <f t="shared" si="23"/>
        <v>6.4693502348491302E-3</v>
      </c>
      <c r="I179" s="268">
        <f t="shared" si="23"/>
        <v>6.10806415798035E-3</v>
      </c>
      <c r="J179" s="268">
        <f t="shared" si="23"/>
        <v>6.3408434603409334E-3</v>
      </c>
      <c r="K179" s="268">
        <f t="shared" si="23"/>
        <v>6.4191348379880582E-3</v>
      </c>
      <c r="L179" s="268">
        <f t="shared" si="23"/>
        <v>6.4669588488882428E-3</v>
      </c>
      <c r="M179" s="268">
        <f t="shared" si="23"/>
        <v>5.6164064079090989E-3</v>
      </c>
      <c r="N179" s="268">
        <f t="shared" si="23"/>
        <v>5.5691573102972765E-3</v>
      </c>
      <c r="O179" s="268">
        <f t="shared" si="23"/>
        <v>5.5608859484785741E-3</v>
      </c>
      <c r="P179" s="268">
        <f t="shared" si="23"/>
        <v>5.6864799523791915E-3</v>
      </c>
      <c r="Q179" s="268">
        <f t="shared" si="23"/>
        <v>5.9502543570736722E-3</v>
      </c>
      <c r="R179" s="268">
        <f t="shared" si="23"/>
        <v>5.8153416807062422E-3</v>
      </c>
      <c r="S179" s="268">
        <f t="shared" si="23"/>
        <v>5.8700769595505199E-3</v>
      </c>
      <c r="T179" s="268">
        <f t="shared" si="23"/>
        <v>5.8488284806318741E-3</v>
      </c>
      <c r="U179" s="268">
        <f t="shared" si="23"/>
        <v>5.8019069279430209E-3</v>
      </c>
      <c r="V179" s="268">
        <f t="shared" si="23"/>
        <v>5.7111366170245195E-3</v>
      </c>
      <c r="W179" s="268">
        <f t="shared" si="23"/>
        <v>5.6713510992954762E-3</v>
      </c>
      <c r="DA179" s="76"/>
    </row>
    <row r="180" spans="1:105" ht="12" customHeight="1" x14ac:dyDescent="0.25">
      <c r="A180" s="202" t="s">
        <v>93</v>
      </c>
      <c r="B180" s="269">
        <f t="shared" ref="B180:W180" si="24">IF(B$63=0,0,B$63/B$61)</f>
        <v>1.4083662322277422E-2</v>
      </c>
      <c r="C180" s="269">
        <f t="shared" si="24"/>
        <v>1.3827587502650986E-2</v>
      </c>
      <c r="D180" s="269">
        <f t="shared" si="24"/>
        <v>1.3874286237967524E-2</v>
      </c>
      <c r="E180" s="269">
        <f t="shared" si="24"/>
        <v>1.2984860531653696E-2</v>
      </c>
      <c r="F180" s="269">
        <f t="shared" si="24"/>
        <v>1.3491412368589526E-2</v>
      </c>
      <c r="G180" s="269">
        <f t="shared" si="24"/>
        <v>1.3585142804030823E-2</v>
      </c>
      <c r="H180" s="269">
        <f t="shared" si="24"/>
        <v>1.3656794141288009E-2</v>
      </c>
      <c r="I180" s="269">
        <f t="shared" si="24"/>
        <v>1.2897546714365198E-2</v>
      </c>
      <c r="J180" s="269">
        <f t="shared" si="24"/>
        <v>1.3387292060931762E-2</v>
      </c>
      <c r="K180" s="269">
        <f t="shared" si="24"/>
        <v>1.3565791884937319E-2</v>
      </c>
      <c r="L180" s="269">
        <f t="shared" si="24"/>
        <v>1.3663445762959778E-2</v>
      </c>
      <c r="M180" s="269">
        <f t="shared" si="24"/>
        <v>1.1859723508425634E-2</v>
      </c>
      <c r="N180" s="269">
        <f t="shared" si="24"/>
        <v>1.1793732844656325E-2</v>
      </c>
      <c r="O180" s="269">
        <f t="shared" si="24"/>
        <v>1.1799540314830865E-2</v>
      </c>
      <c r="P180" s="269">
        <f t="shared" si="24"/>
        <v>1.2118179416276891E-2</v>
      </c>
      <c r="Q180" s="269">
        <f t="shared" si="24"/>
        <v>1.2675609256819346E-2</v>
      </c>
      <c r="R180" s="269">
        <f t="shared" si="24"/>
        <v>1.2394266912614894E-2</v>
      </c>
      <c r="S180" s="269">
        <f t="shared" si="24"/>
        <v>1.2471925639061207E-2</v>
      </c>
      <c r="T180" s="269">
        <f t="shared" si="24"/>
        <v>1.2469198386964333E-2</v>
      </c>
      <c r="U180" s="269">
        <f t="shared" si="24"/>
        <v>1.2365556135701387E-2</v>
      </c>
      <c r="V180" s="269">
        <f t="shared" si="24"/>
        <v>1.2201276934094224E-2</v>
      </c>
      <c r="W180" s="269">
        <f t="shared" si="24"/>
        <v>1.2173268996250042E-2</v>
      </c>
      <c r="DA180" s="77"/>
    </row>
    <row r="181" spans="1:105" ht="12" customHeight="1" x14ac:dyDescent="0.25">
      <c r="A181" s="202" t="s">
        <v>94</v>
      </c>
      <c r="B181" s="269">
        <f t="shared" ref="B181:W181" si="25">IF(B$64=0,0,B$64/B$61)</f>
        <v>8.3841676867517881E-2</v>
      </c>
      <c r="C181" s="269">
        <f t="shared" si="25"/>
        <v>8.2317233736907816E-2</v>
      </c>
      <c r="D181" s="269">
        <f t="shared" si="25"/>
        <v>8.2595236729803873E-2</v>
      </c>
      <c r="E181" s="269">
        <f t="shared" si="25"/>
        <v>7.7300382240963167E-2</v>
      </c>
      <c r="F181" s="269">
        <f t="shared" si="25"/>
        <v>8.0315944135105025E-2</v>
      </c>
      <c r="G181" s="269">
        <f t="shared" si="25"/>
        <v>8.0873932299056595E-2</v>
      </c>
      <c r="H181" s="269">
        <f t="shared" si="25"/>
        <v>8.129791065858176E-2</v>
      </c>
      <c r="I181" s="269">
        <f t="shared" si="25"/>
        <v>7.6736914057822875E-2</v>
      </c>
      <c r="J181" s="269">
        <f t="shared" si="25"/>
        <v>7.9682980392691671E-2</v>
      </c>
      <c r="K181" s="269">
        <f t="shared" si="25"/>
        <v>8.0642822382322427E-2</v>
      </c>
      <c r="L181" s="269">
        <f t="shared" si="25"/>
        <v>8.1255645995379017E-2</v>
      </c>
      <c r="M181" s="269">
        <f t="shared" si="25"/>
        <v>7.052905487038269E-2</v>
      </c>
      <c r="N181" s="269">
        <f t="shared" si="25"/>
        <v>6.9939601360163958E-2</v>
      </c>
      <c r="O181" s="269">
        <f t="shared" si="25"/>
        <v>6.9819249940948111E-2</v>
      </c>
      <c r="P181" s="269">
        <f t="shared" si="25"/>
        <v>7.1352647820346948E-2</v>
      </c>
      <c r="Q181" s="269">
        <f t="shared" si="25"/>
        <v>7.4658564871324412E-2</v>
      </c>
      <c r="R181" s="269">
        <f t="shared" si="25"/>
        <v>7.2901382453248217E-2</v>
      </c>
      <c r="S181" s="269">
        <f t="shared" si="25"/>
        <v>7.3555946213392551E-2</v>
      </c>
      <c r="T181" s="269">
        <f t="shared" si="25"/>
        <v>7.3307837139546014E-2</v>
      </c>
      <c r="U181" s="269">
        <f t="shared" si="25"/>
        <v>7.26842141686668E-2</v>
      </c>
      <c r="V181" s="269">
        <f t="shared" si="25"/>
        <v>7.1488732893431967E-2</v>
      </c>
      <c r="W181" s="269">
        <f t="shared" si="25"/>
        <v>7.0971388916305389E-2</v>
      </c>
      <c r="DA181" s="77"/>
    </row>
    <row r="182" spans="1:105" ht="12" customHeight="1" x14ac:dyDescent="0.25">
      <c r="A182" s="202" t="s">
        <v>95</v>
      </c>
      <c r="B182" s="269">
        <f t="shared" ref="B182:W182" si="26">IF(B$65=0,0,B$65/B$61)</f>
        <v>9.9224005354214356E-2</v>
      </c>
      <c r="C182" s="269">
        <f t="shared" si="26"/>
        <v>9.7419874532822678E-2</v>
      </c>
      <c r="D182" s="269">
        <f t="shared" si="26"/>
        <v>9.7748882390086722E-2</v>
      </c>
      <c r="E182" s="269">
        <f t="shared" si="26"/>
        <v>9.1482587514082628E-2</v>
      </c>
      <c r="F182" s="269">
        <f t="shared" si="26"/>
        <v>9.505141080948383E-2</v>
      </c>
      <c r="G182" s="269">
        <f t="shared" si="26"/>
        <v>9.5711772369940273E-2</v>
      </c>
      <c r="H182" s="269">
        <f t="shared" si="26"/>
        <v>9.6216579465492211E-2</v>
      </c>
      <c r="I182" s="269">
        <f t="shared" si="26"/>
        <v>9.0867433126262179E-2</v>
      </c>
      <c r="J182" s="269">
        <f t="shared" si="26"/>
        <v>9.4317849202558993E-2</v>
      </c>
      <c r="K182" s="269">
        <f t="shared" si="26"/>
        <v>9.5571448583462823E-2</v>
      </c>
      <c r="L182" s="269">
        <f t="shared" si="26"/>
        <v>9.6263442314747705E-2</v>
      </c>
      <c r="M182" s="269">
        <f t="shared" si="26"/>
        <v>8.355562935062158E-2</v>
      </c>
      <c r="N182" s="269">
        <f t="shared" si="26"/>
        <v>8.3088949235161871E-2</v>
      </c>
      <c r="O182" s="269">
        <f t="shared" si="26"/>
        <v>8.3128270592792333E-2</v>
      </c>
      <c r="P182" s="269">
        <f t="shared" si="26"/>
        <v>8.5359539438869092E-2</v>
      </c>
      <c r="Q182" s="269">
        <f t="shared" si="26"/>
        <v>8.9302725402852154E-2</v>
      </c>
      <c r="R182" s="269">
        <f t="shared" si="26"/>
        <v>8.7320842182237013E-2</v>
      </c>
      <c r="S182" s="269">
        <f t="shared" si="26"/>
        <v>8.7864903493688029E-2</v>
      </c>
      <c r="T182" s="269">
        <f t="shared" si="26"/>
        <v>8.7823595036087235E-2</v>
      </c>
      <c r="U182" s="269">
        <f t="shared" si="26"/>
        <v>8.710902572591836E-2</v>
      </c>
      <c r="V182" s="269">
        <f t="shared" si="26"/>
        <v>8.5938356023974816E-2</v>
      </c>
      <c r="W182" s="269">
        <f t="shared" si="26"/>
        <v>8.5748796232111069E-2</v>
      </c>
      <c r="DA182" s="77"/>
    </row>
    <row r="183" spans="1:105" ht="12" customHeight="1" x14ac:dyDescent="0.25">
      <c r="A183" s="56" t="s">
        <v>96</v>
      </c>
      <c r="B183" s="270">
        <f t="shared" ref="B183:W183" si="27">IF(B$66=0,0,B$66/B$61)</f>
        <v>3.6559096785123202E-2</v>
      </c>
      <c r="C183" s="270">
        <f t="shared" si="27"/>
        <v>3.6666293567381332E-2</v>
      </c>
      <c r="D183" s="270">
        <f t="shared" si="27"/>
        <v>3.6578303292774818E-2</v>
      </c>
      <c r="E183" s="270">
        <f t="shared" si="27"/>
        <v>3.5835653457242711E-2</v>
      </c>
      <c r="F183" s="270">
        <f t="shared" si="27"/>
        <v>3.5634968931464311E-2</v>
      </c>
      <c r="G183" s="270">
        <f t="shared" si="27"/>
        <v>3.5807013450761267E-2</v>
      </c>
      <c r="H183" s="270">
        <f t="shared" si="27"/>
        <v>3.5471590058788423E-2</v>
      </c>
      <c r="I183" s="270">
        <f t="shared" si="27"/>
        <v>3.469259841989035E-2</v>
      </c>
      <c r="J183" s="270">
        <f t="shared" si="27"/>
        <v>3.5942576481115797E-2</v>
      </c>
      <c r="K183" s="270">
        <f t="shared" si="27"/>
        <v>3.5252818418737272E-2</v>
      </c>
      <c r="L183" s="270">
        <f t="shared" si="27"/>
        <v>3.6649521667573723E-2</v>
      </c>
      <c r="M183" s="270">
        <f t="shared" si="27"/>
        <v>3.5982002001609746E-2</v>
      </c>
      <c r="N183" s="270">
        <f t="shared" si="27"/>
        <v>3.6079527331038766E-2</v>
      </c>
      <c r="O183" s="270">
        <f t="shared" si="27"/>
        <v>3.5604895732441071E-2</v>
      </c>
      <c r="P183" s="270">
        <f t="shared" si="27"/>
        <v>3.642101513535017E-2</v>
      </c>
      <c r="Q183" s="270">
        <f t="shared" si="27"/>
        <v>3.6201729383310163E-2</v>
      </c>
      <c r="R183" s="270">
        <f t="shared" si="27"/>
        <v>3.6419754032673932E-2</v>
      </c>
      <c r="S183" s="270">
        <f t="shared" si="27"/>
        <v>3.650868181599104E-2</v>
      </c>
      <c r="T183" s="270">
        <f t="shared" si="27"/>
        <v>3.6455848615937973E-2</v>
      </c>
      <c r="U183" s="270">
        <f t="shared" si="27"/>
        <v>3.6190510691856012E-2</v>
      </c>
      <c r="V183" s="270">
        <f t="shared" si="27"/>
        <v>3.6553106301198145E-2</v>
      </c>
      <c r="W183" s="270">
        <f t="shared" si="27"/>
        <v>3.6708570319419126E-2</v>
      </c>
      <c r="DA183" s="78"/>
    </row>
    <row r="184" spans="1:105" ht="12" customHeight="1" x14ac:dyDescent="0.25">
      <c r="A184" s="203" t="s">
        <v>1053</v>
      </c>
      <c r="B184" s="271">
        <f t="shared" ref="B184:W184" si="28">IF(B$72=0,0,B$72/B$61)</f>
        <v>0.52219689390683877</v>
      </c>
      <c r="C184" s="271">
        <f t="shared" si="28"/>
        <v>0.52639056247734317</v>
      </c>
      <c r="D184" s="271">
        <f t="shared" si="28"/>
        <v>0.52730731696273536</v>
      </c>
      <c r="E184" s="271">
        <f t="shared" si="28"/>
        <v>0.54397429960788879</v>
      </c>
      <c r="F184" s="271">
        <f t="shared" si="28"/>
        <v>0.54046579670197659</v>
      </c>
      <c r="G184" s="271">
        <f t="shared" si="28"/>
        <v>0.53870457940914529</v>
      </c>
      <c r="H184" s="271">
        <f t="shared" si="28"/>
        <v>0.54132228556704465</v>
      </c>
      <c r="I184" s="271">
        <f t="shared" si="28"/>
        <v>0.55547321826600449</v>
      </c>
      <c r="J184" s="271">
        <f t="shared" si="28"/>
        <v>0.54315859778796183</v>
      </c>
      <c r="K184" s="271">
        <f t="shared" si="28"/>
        <v>0.54246491084356363</v>
      </c>
      <c r="L184" s="271">
        <f t="shared" si="28"/>
        <v>0.53514234907810088</v>
      </c>
      <c r="M184" s="271">
        <f t="shared" si="28"/>
        <v>0.55920793139226865</v>
      </c>
      <c r="N184" s="271">
        <f t="shared" si="28"/>
        <v>0.561045308314992</v>
      </c>
      <c r="O184" s="271">
        <f t="shared" si="28"/>
        <v>0.56426867419118132</v>
      </c>
      <c r="P184" s="271">
        <f t="shared" si="28"/>
        <v>0.55807336724881684</v>
      </c>
      <c r="Q184" s="271">
        <f t="shared" si="28"/>
        <v>0.55113488358580154</v>
      </c>
      <c r="R184" s="271">
        <f t="shared" si="28"/>
        <v>0.55473389109462445</v>
      </c>
      <c r="S184" s="271">
        <f t="shared" si="28"/>
        <v>0.55340956180413525</v>
      </c>
      <c r="T184" s="271">
        <f t="shared" si="28"/>
        <v>0.55394231904599001</v>
      </c>
      <c r="U184" s="271">
        <f t="shared" si="28"/>
        <v>0.5572280469794092</v>
      </c>
      <c r="V184" s="271">
        <f t="shared" si="28"/>
        <v>0.5578271867635668</v>
      </c>
      <c r="W184" s="271">
        <f t="shared" si="28"/>
        <v>0.55803958646059437</v>
      </c>
      <c r="DA184" s="79"/>
    </row>
    <row r="185" spans="1:105" ht="12" customHeight="1" x14ac:dyDescent="0.25">
      <c r="A185" s="62" t="s">
        <v>1054</v>
      </c>
      <c r="B185" s="320">
        <f t="shared" ref="B185:W185" si="29">IF(B$73=0,0,B$73/B$61)</f>
        <v>0.52182656272700867</v>
      </c>
      <c r="C185" s="320">
        <f t="shared" si="29"/>
        <v>0.52602696480815159</v>
      </c>
      <c r="D185" s="320">
        <f t="shared" si="29"/>
        <v>0.52694249134605764</v>
      </c>
      <c r="E185" s="320">
        <f t="shared" si="29"/>
        <v>0.54363286152093526</v>
      </c>
      <c r="F185" s="320">
        <f t="shared" si="29"/>
        <v>0.54011103878846645</v>
      </c>
      <c r="G185" s="320">
        <f t="shared" si="29"/>
        <v>0.53834735684532253</v>
      </c>
      <c r="H185" s="320">
        <f t="shared" si="29"/>
        <v>0.5409631789248015</v>
      </c>
      <c r="I185" s="320">
        <f t="shared" si="29"/>
        <v>0.5551340761038065</v>
      </c>
      <c r="J185" s="320">
        <f t="shared" si="29"/>
        <v>0.54280657772739749</v>
      </c>
      <c r="K185" s="320">
        <f t="shared" si="29"/>
        <v>0.54210821245216467</v>
      </c>
      <c r="L185" s="320">
        <f t="shared" si="29"/>
        <v>0.5347830675308618</v>
      </c>
      <c r="M185" s="320">
        <f t="shared" si="29"/>
        <v>0.55889607888552495</v>
      </c>
      <c r="N185" s="320">
        <f t="shared" si="29"/>
        <v>0.56073519778223846</v>
      </c>
      <c r="O185" s="320">
        <f t="shared" si="29"/>
        <v>0.56395841707836925</v>
      </c>
      <c r="P185" s="320">
        <f t="shared" si="29"/>
        <v>0.55775478395327949</v>
      </c>
      <c r="Q185" s="320">
        <f t="shared" si="29"/>
        <v>0.55080158154141889</v>
      </c>
      <c r="R185" s="320">
        <f t="shared" si="29"/>
        <v>0.55440798587334927</v>
      </c>
      <c r="S185" s="320">
        <f t="shared" si="29"/>
        <v>0.55308162633975966</v>
      </c>
      <c r="T185" s="320">
        <f t="shared" si="29"/>
        <v>0.55361454022338807</v>
      </c>
      <c r="U185" s="320">
        <f t="shared" si="29"/>
        <v>0.55690293338050767</v>
      </c>
      <c r="V185" s="320">
        <f t="shared" si="29"/>
        <v>0.55750644415555073</v>
      </c>
      <c r="W185" s="320">
        <f t="shared" si="29"/>
        <v>0.55771955022554076</v>
      </c>
      <c r="DA185" s="141"/>
    </row>
    <row r="186" spans="1:105" ht="12" customHeight="1" x14ac:dyDescent="0.25">
      <c r="A186" s="62" t="s">
        <v>1066</v>
      </c>
      <c r="B186" s="320">
        <f t="shared" ref="B186:W186" si="30">IF(B$84=0,0,B$84/B$61)</f>
        <v>3.7033117983009542E-4</v>
      </c>
      <c r="C186" s="320">
        <f t="shared" si="30"/>
        <v>3.6359766919152859E-4</v>
      </c>
      <c r="D186" s="320">
        <f t="shared" si="30"/>
        <v>3.6482561667781487E-4</v>
      </c>
      <c r="E186" s="320">
        <f t="shared" si="30"/>
        <v>3.4143808695343339E-4</v>
      </c>
      <c r="F186" s="320">
        <f t="shared" si="30"/>
        <v>3.5475791351025272E-4</v>
      </c>
      <c r="G186" s="320">
        <f t="shared" si="30"/>
        <v>3.5722256382269744E-4</v>
      </c>
      <c r="H186" s="320">
        <f t="shared" si="30"/>
        <v>3.5910664224318641E-4</v>
      </c>
      <c r="I186" s="320">
        <f t="shared" si="30"/>
        <v>3.391421621980683E-4</v>
      </c>
      <c r="J186" s="320">
        <f t="shared" si="30"/>
        <v>3.520200605642771E-4</v>
      </c>
      <c r="K186" s="320">
        <f t="shared" si="30"/>
        <v>3.56698391398997E-4</v>
      </c>
      <c r="L186" s="320">
        <f t="shared" si="30"/>
        <v>3.5928154723914005E-4</v>
      </c>
      <c r="M186" s="320">
        <f t="shared" si="30"/>
        <v>3.1185250674369778E-4</v>
      </c>
      <c r="N186" s="320">
        <f t="shared" si="30"/>
        <v>3.1011053275353876E-4</v>
      </c>
      <c r="O186" s="320">
        <f t="shared" si="30"/>
        <v>3.1025711281207721E-4</v>
      </c>
      <c r="P186" s="320">
        <f t="shared" si="30"/>
        <v>3.1858329553737652E-4</v>
      </c>
      <c r="Q186" s="320">
        <f t="shared" si="30"/>
        <v>3.3330204438265635E-4</v>
      </c>
      <c r="R186" s="320">
        <f t="shared" si="30"/>
        <v>3.2590522127518516E-4</v>
      </c>
      <c r="S186" s="320">
        <f t="shared" si="30"/>
        <v>3.2793546437559273E-4</v>
      </c>
      <c r="T186" s="320">
        <f t="shared" si="30"/>
        <v>3.2777882260199507E-4</v>
      </c>
      <c r="U186" s="320">
        <f t="shared" si="30"/>
        <v>3.2511359890156195E-4</v>
      </c>
      <c r="V186" s="320">
        <f t="shared" si="30"/>
        <v>3.2074260801611207E-4</v>
      </c>
      <c r="W186" s="320">
        <f t="shared" si="30"/>
        <v>3.2003623505365438E-4</v>
      </c>
      <c r="DA186" s="141"/>
    </row>
    <row r="187" spans="1:105" ht="12" customHeight="1" x14ac:dyDescent="0.25">
      <c r="A187" s="203" t="s">
        <v>1012</v>
      </c>
      <c r="B187" s="271">
        <f t="shared" ref="B187:W187" si="31">IF(B$85=0,0,B$85/B$61)</f>
        <v>0.1637942522066074</v>
      </c>
      <c r="C187" s="271">
        <f t="shared" si="31"/>
        <v>0.16366083357842245</v>
      </c>
      <c r="D187" s="271">
        <f t="shared" si="31"/>
        <v>0.1620992825038684</v>
      </c>
      <c r="E187" s="271">
        <f t="shared" si="31"/>
        <v>0.16147227881005571</v>
      </c>
      <c r="F187" s="271">
        <f t="shared" si="31"/>
        <v>0.15662506662445794</v>
      </c>
      <c r="G187" s="271">
        <f t="shared" si="31"/>
        <v>0.1565285590750875</v>
      </c>
      <c r="H187" s="271">
        <f t="shared" si="31"/>
        <v>0.15309027834037214</v>
      </c>
      <c r="I187" s="271">
        <f t="shared" si="31"/>
        <v>0.15310054777760898</v>
      </c>
      <c r="J187" s="271">
        <f t="shared" si="31"/>
        <v>0.15477741838678949</v>
      </c>
      <c r="K187" s="271">
        <f t="shared" si="31"/>
        <v>0.1541743517666801</v>
      </c>
      <c r="L187" s="271">
        <f t="shared" si="31"/>
        <v>0.15708019710006019</v>
      </c>
      <c r="M187" s="271">
        <f t="shared" si="31"/>
        <v>0.16455950111587214</v>
      </c>
      <c r="N187" s="271">
        <f t="shared" si="31"/>
        <v>0.16398384628073329</v>
      </c>
      <c r="O187" s="271">
        <f t="shared" si="31"/>
        <v>0.16179305042356915</v>
      </c>
      <c r="P187" s="271">
        <f t="shared" si="31"/>
        <v>0.1623215486746411</v>
      </c>
      <c r="Q187" s="271">
        <f t="shared" si="31"/>
        <v>0.16045355108875142</v>
      </c>
      <c r="R187" s="271">
        <f t="shared" si="31"/>
        <v>0.16136075989201085</v>
      </c>
      <c r="S187" s="271">
        <f t="shared" si="31"/>
        <v>0.16120933617166688</v>
      </c>
      <c r="T187" s="271">
        <f t="shared" si="31"/>
        <v>0.1610363037468186</v>
      </c>
      <c r="U187" s="271">
        <f t="shared" si="31"/>
        <v>0.16020465621907312</v>
      </c>
      <c r="V187" s="271">
        <f t="shared" si="31"/>
        <v>0.16208500617075566</v>
      </c>
      <c r="W187" s="271">
        <f t="shared" si="31"/>
        <v>0.16276937883922962</v>
      </c>
      <c r="DA187" s="79"/>
    </row>
    <row r="188" spans="1:105" ht="12" customHeight="1" x14ac:dyDescent="0.25">
      <c r="A188" s="62" t="s">
        <v>1014</v>
      </c>
      <c r="B188" s="320">
        <f t="shared" ref="B188:W188" si="32">IF(B$86=0,0,B$86/B$61)</f>
        <v>0.15583130300330644</v>
      </c>
      <c r="C188" s="320">
        <f t="shared" si="32"/>
        <v>0.15612637300115906</v>
      </c>
      <c r="D188" s="320">
        <f t="shared" si="32"/>
        <v>0.15419203895729261</v>
      </c>
      <c r="E188" s="320">
        <f t="shared" si="32"/>
        <v>0.1547628812294958</v>
      </c>
      <c r="F188" s="320">
        <f t="shared" si="32"/>
        <v>0.14829973303516003</v>
      </c>
      <c r="G188" s="320">
        <f t="shared" si="32"/>
        <v>0.14782166924127865</v>
      </c>
      <c r="H188" s="320">
        <f t="shared" si="32"/>
        <v>0.14260998047100545</v>
      </c>
      <c r="I188" s="320">
        <f t="shared" si="32"/>
        <v>0.14443937414275687</v>
      </c>
      <c r="J188" s="320">
        <f t="shared" si="32"/>
        <v>0.14428049139644078</v>
      </c>
      <c r="K188" s="320">
        <f t="shared" si="32"/>
        <v>0.14307669543143733</v>
      </c>
      <c r="L188" s="320">
        <f t="shared" si="32"/>
        <v>0.14423658654093344</v>
      </c>
      <c r="M188" s="320">
        <f t="shared" si="32"/>
        <v>0.15814503399443713</v>
      </c>
      <c r="N188" s="320">
        <f t="shared" si="32"/>
        <v>0.15713770117758946</v>
      </c>
      <c r="O188" s="320">
        <f t="shared" si="32"/>
        <v>0.15549730837996778</v>
      </c>
      <c r="P188" s="320">
        <f t="shared" si="32"/>
        <v>0.15598416383173752</v>
      </c>
      <c r="Q188" s="320">
        <f t="shared" si="32"/>
        <v>0.15384297321692192</v>
      </c>
      <c r="R188" s="320">
        <f t="shared" si="32"/>
        <v>0.15465755166359049</v>
      </c>
      <c r="S188" s="320">
        <f t="shared" si="32"/>
        <v>0.15432361061570798</v>
      </c>
      <c r="T188" s="320">
        <f t="shared" si="32"/>
        <v>0.15414054965919013</v>
      </c>
      <c r="U188" s="320">
        <f t="shared" si="32"/>
        <v>0.15369652448991272</v>
      </c>
      <c r="V188" s="320">
        <f t="shared" si="32"/>
        <v>0.15584728272902929</v>
      </c>
      <c r="W188" s="320">
        <f t="shared" si="32"/>
        <v>0.15710407187524966</v>
      </c>
      <c r="DA188" s="141"/>
    </row>
    <row r="189" spans="1:105" ht="12" customHeight="1" x14ac:dyDescent="0.25">
      <c r="A189" s="62" t="s">
        <v>1021</v>
      </c>
      <c r="B189" s="320">
        <f t="shared" ref="B189:W189" si="33">IF(B$92=0,0,B$92/B$61)</f>
        <v>7.962949203300913E-3</v>
      </c>
      <c r="C189" s="320">
        <f t="shared" si="33"/>
        <v>7.5344605772633601E-3</v>
      </c>
      <c r="D189" s="320">
        <f t="shared" si="33"/>
        <v>7.9072435465757668E-3</v>
      </c>
      <c r="E189" s="320">
        <f t="shared" si="33"/>
        <v>6.709397580559948E-3</v>
      </c>
      <c r="F189" s="320">
        <f t="shared" si="33"/>
        <v>8.3253335892979063E-3</v>
      </c>
      <c r="G189" s="320">
        <f t="shared" si="33"/>
        <v>8.7068898338088768E-3</v>
      </c>
      <c r="H189" s="320">
        <f t="shared" si="33"/>
        <v>1.048029786936671E-2</v>
      </c>
      <c r="I189" s="320">
        <f t="shared" si="33"/>
        <v>8.6611736348520558E-3</v>
      </c>
      <c r="J189" s="320">
        <f t="shared" si="33"/>
        <v>1.0496926990348708E-2</v>
      </c>
      <c r="K189" s="320">
        <f t="shared" si="33"/>
        <v>1.1097656335242633E-2</v>
      </c>
      <c r="L189" s="320">
        <f t="shared" si="33"/>
        <v>1.2843610559126835E-2</v>
      </c>
      <c r="M189" s="320">
        <f t="shared" si="33"/>
        <v>6.4144671214351207E-3</v>
      </c>
      <c r="N189" s="320">
        <f t="shared" si="33"/>
        <v>6.8461451031437935E-3</v>
      </c>
      <c r="O189" s="320">
        <f t="shared" si="33"/>
        <v>6.295742043601389E-3</v>
      </c>
      <c r="P189" s="320">
        <f t="shared" si="33"/>
        <v>6.337384842903691E-3</v>
      </c>
      <c r="Q189" s="320">
        <f t="shared" si="33"/>
        <v>6.6105778718295568E-3</v>
      </c>
      <c r="R189" s="320">
        <f t="shared" si="33"/>
        <v>6.7032082284204271E-3</v>
      </c>
      <c r="S189" s="320">
        <f t="shared" si="33"/>
        <v>6.8857255559589374E-3</v>
      </c>
      <c r="T189" s="320">
        <f t="shared" si="33"/>
        <v>6.8957540876285403E-3</v>
      </c>
      <c r="U189" s="320">
        <f t="shared" si="33"/>
        <v>6.5081317291603435E-3</v>
      </c>
      <c r="V189" s="320">
        <f t="shared" si="33"/>
        <v>6.2377234417263826E-3</v>
      </c>
      <c r="W189" s="320">
        <f t="shared" si="33"/>
        <v>5.6653069639799967E-3</v>
      </c>
      <c r="DA189" s="141"/>
    </row>
    <row r="190" spans="1:105" ht="12" customHeight="1" x14ac:dyDescent="0.25">
      <c r="A190" s="203" t="s">
        <v>1023</v>
      </c>
      <c r="B190" s="271">
        <f t="shared" ref="B190:W190" si="34">IF(B$93=0,0,B$93/B$61)</f>
        <v>4.7601174162265322E-2</v>
      </c>
      <c r="C190" s="271">
        <f t="shared" si="34"/>
        <v>4.7612926929317054E-2</v>
      </c>
      <c r="D190" s="271">
        <f t="shared" si="34"/>
        <v>4.7583579776240933E-2</v>
      </c>
      <c r="E190" s="271">
        <f t="shared" si="34"/>
        <v>4.6801881151127191E-2</v>
      </c>
      <c r="F190" s="271">
        <f t="shared" si="34"/>
        <v>4.709123919636924E-2</v>
      </c>
      <c r="G190" s="271">
        <f t="shared" si="34"/>
        <v>4.7247217423933396E-2</v>
      </c>
      <c r="H190" s="271">
        <f t="shared" si="34"/>
        <v>4.7236419587747089E-2</v>
      </c>
      <c r="I190" s="271">
        <f t="shared" si="34"/>
        <v>4.6294454872213023E-2</v>
      </c>
      <c r="J190" s="271">
        <f t="shared" si="34"/>
        <v>4.7655001809474247E-2</v>
      </c>
      <c r="K190" s="271">
        <f t="shared" si="34"/>
        <v>4.6865882283826793E-2</v>
      </c>
      <c r="L190" s="271">
        <f t="shared" si="34"/>
        <v>4.8249033079291577E-2</v>
      </c>
      <c r="M190" s="271">
        <f t="shared" si="34"/>
        <v>4.6778595845245644E-2</v>
      </c>
      <c r="N190" s="271">
        <f t="shared" si="34"/>
        <v>4.6773128839015528E-2</v>
      </c>
      <c r="O190" s="271">
        <f t="shared" si="34"/>
        <v>4.633106382099042E-2</v>
      </c>
      <c r="P190" s="271">
        <f t="shared" si="34"/>
        <v>4.6483046485812633E-2</v>
      </c>
      <c r="Q190" s="271">
        <f t="shared" si="34"/>
        <v>4.6409480614171113E-2</v>
      </c>
      <c r="R190" s="271">
        <f t="shared" si="34"/>
        <v>4.6367128565857813E-2</v>
      </c>
      <c r="S190" s="271">
        <f t="shared" si="34"/>
        <v>4.6209523569821311E-2</v>
      </c>
      <c r="T190" s="271">
        <f t="shared" si="34"/>
        <v>4.6298777306603846E-2</v>
      </c>
      <c r="U190" s="271">
        <f t="shared" si="34"/>
        <v>4.5782047856413877E-2</v>
      </c>
      <c r="V190" s="271">
        <f t="shared" si="34"/>
        <v>4.5915492918257972E-2</v>
      </c>
      <c r="W190" s="271">
        <f t="shared" si="34"/>
        <v>4.5793234663529789E-2</v>
      </c>
      <c r="DA190" s="79"/>
    </row>
    <row r="191" spans="1:105" ht="12" customHeight="1" x14ac:dyDescent="0.25">
      <c r="A191" s="62" t="s">
        <v>1135</v>
      </c>
      <c r="B191" s="320">
        <f t="shared" ref="B191:W191" si="35">IF(B$94=0,0,B$94/B$61)</f>
        <v>2.2380674495291433E-2</v>
      </c>
      <c r="C191" s="320">
        <f t="shared" si="35"/>
        <v>2.2717510616363828E-2</v>
      </c>
      <c r="D191" s="320">
        <f t="shared" si="35"/>
        <v>2.244670850431741E-2</v>
      </c>
      <c r="E191" s="320">
        <f t="shared" si="35"/>
        <v>2.3285857637026695E-2</v>
      </c>
      <c r="F191" s="320">
        <f t="shared" si="35"/>
        <v>2.1193072419898165E-2</v>
      </c>
      <c r="G191" s="320">
        <f t="shared" si="35"/>
        <v>2.1242141567898731E-2</v>
      </c>
      <c r="H191" s="320">
        <f t="shared" si="35"/>
        <v>1.978596112165042E-2</v>
      </c>
      <c r="I191" s="320">
        <f t="shared" si="35"/>
        <v>2.0752414677164727E-2</v>
      </c>
      <c r="J191" s="320">
        <f t="shared" si="35"/>
        <v>2.0319278825231858E-2</v>
      </c>
      <c r="K191" s="320">
        <f t="shared" si="35"/>
        <v>1.958306729588748E-2</v>
      </c>
      <c r="L191" s="320">
        <f t="shared" si="35"/>
        <v>2.0273291241720552E-2</v>
      </c>
      <c r="M191" s="320">
        <f t="shared" si="35"/>
        <v>2.4877428268998733E-2</v>
      </c>
      <c r="N191" s="320">
        <f t="shared" si="35"/>
        <v>2.5107366477428859E-2</v>
      </c>
      <c r="O191" s="320">
        <f t="shared" si="35"/>
        <v>2.448777219021598E-2</v>
      </c>
      <c r="P191" s="320">
        <f t="shared" si="35"/>
        <v>2.4205737379912193E-2</v>
      </c>
      <c r="Q191" s="320">
        <f t="shared" si="35"/>
        <v>2.2943124862103002E-2</v>
      </c>
      <c r="R191" s="320">
        <f t="shared" si="35"/>
        <v>2.3563768629198366E-2</v>
      </c>
      <c r="S191" s="320">
        <f t="shared" si="35"/>
        <v>2.3442616731538787E-2</v>
      </c>
      <c r="T191" s="320">
        <f t="shared" si="35"/>
        <v>2.294649254279436E-2</v>
      </c>
      <c r="U191" s="320">
        <f t="shared" si="35"/>
        <v>2.271888482843441E-2</v>
      </c>
      <c r="V191" s="320">
        <f t="shared" si="35"/>
        <v>2.3715262988868002E-2</v>
      </c>
      <c r="W191" s="320">
        <f t="shared" si="35"/>
        <v>2.4278324479332532E-2</v>
      </c>
      <c r="DA191" s="141"/>
    </row>
    <row r="192" spans="1:105" ht="12" customHeight="1" x14ac:dyDescent="0.25">
      <c r="A192" s="62" t="s">
        <v>1026</v>
      </c>
      <c r="B192" s="320">
        <f t="shared" ref="B192:W192" si="36">IF(B$95=0,0,B$95/B$61)</f>
        <v>8.9472929764283938E-3</v>
      </c>
      <c r="C192" s="320">
        <f t="shared" si="36"/>
        <v>9.0193135110719063E-3</v>
      </c>
      <c r="D192" s="320">
        <f t="shared" si="36"/>
        <v>9.0350112251160741E-3</v>
      </c>
      <c r="E192" s="320">
        <f t="shared" si="36"/>
        <v>9.3211860627082262E-3</v>
      </c>
      <c r="F192" s="320">
        <f t="shared" si="36"/>
        <v>9.2608005207500468E-3</v>
      </c>
      <c r="G192" s="320">
        <f t="shared" si="36"/>
        <v>9.2305602451686775E-3</v>
      </c>
      <c r="H192" s="320">
        <f t="shared" si="36"/>
        <v>9.2754114049045811E-3</v>
      </c>
      <c r="I192" s="320">
        <f t="shared" si="36"/>
        <v>9.5183870942539411E-3</v>
      </c>
      <c r="J192" s="320">
        <f t="shared" si="36"/>
        <v>9.3070185141192457E-3</v>
      </c>
      <c r="K192" s="320">
        <f t="shared" si="36"/>
        <v>9.2950442698618834E-3</v>
      </c>
      <c r="L192" s="320">
        <f t="shared" si="36"/>
        <v>9.1694465667415438E-3</v>
      </c>
      <c r="M192" s="320">
        <f t="shared" si="36"/>
        <v>9.5828907885279029E-3</v>
      </c>
      <c r="N192" s="320">
        <f t="shared" si="36"/>
        <v>9.6144245140274004E-3</v>
      </c>
      <c r="O192" s="320">
        <f t="shared" si="36"/>
        <v>9.66969017014703E-3</v>
      </c>
      <c r="P192" s="320">
        <f t="shared" si="36"/>
        <v>9.5633220259146133E-3</v>
      </c>
      <c r="Q192" s="320">
        <f t="shared" si="36"/>
        <v>9.4441016880724548E-3</v>
      </c>
      <c r="R192" s="320">
        <f t="shared" si="36"/>
        <v>9.5059374750063631E-3</v>
      </c>
      <c r="S192" s="320">
        <f t="shared" si="36"/>
        <v>9.4831955753278789E-3</v>
      </c>
      <c r="T192" s="320">
        <f t="shared" si="36"/>
        <v>9.4923329726713801E-3</v>
      </c>
      <c r="U192" s="320">
        <f t="shared" si="36"/>
        <v>9.5487161066473009E-3</v>
      </c>
      <c r="V192" s="320">
        <f t="shared" si="36"/>
        <v>9.55906396569557E-3</v>
      </c>
      <c r="W192" s="320">
        <f t="shared" si="36"/>
        <v>9.562717904723305E-3</v>
      </c>
      <c r="DA192" s="141"/>
    </row>
    <row r="193" spans="1:105" ht="12" customHeight="1" x14ac:dyDescent="0.25">
      <c r="A193" s="62" t="s">
        <v>1038</v>
      </c>
      <c r="B193" s="320">
        <f t="shared" ref="B193:W193" si="37">IF(B$106=0,0,B$106/B$61)</f>
        <v>1.6273206690545491E-2</v>
      </c>
      <c r="C193" s="320">
        <f t="shared" si="37"/>
        <v>1.5876102801881318E-2</v>
      </c>
      <c r="D193" s="320">
        <f t="shared" si="37"/>
        <v>1.6101860046807449E-2</v>
      </c>
      <c r="E193" s="320">
        <f t="shared" si="37"/>
        <v>1.4194837451392271E-2</v>
      </c>
      <c r="F193" s="320">
        <f t="shared" si="37"/>
        <v>1.6637366255721028E-2</v>
      </c>
      <c r="G193" s="320">
        <f t="shared" si="37"/>
        <v>1.6774515610865987E-2</v>
      </c>
      <c r="H193" s="320">
        <f t="shared" si="37"/>
        <v>1.8175047061192086E-2</v>
      </c>
      <c r="I193" s="320">
        <f t="shared" si="37"/>
        <v>1.6023653100794354E-2</v>
      </c>
      <c r="J193" s="320">
        <f t="shared" si="37"/>
        <v>1.8028704470123141E-2</v>
      </c>
      <c r="K193" s="320">
        <f t="shared" si="37"/>
        <v>1.7987770718077434E-2</v>
      </c>
      <c r="L193" s="320">
        <f t="shared" si="37"/>
        <v>1.8806295270829478E-2</v>
      </c>
      <c r="M193" s="320">
        <f t="shared" si="37"/>
        <v>1.2318276787719009E-2</v>
      </c>
      <c r="N193" s="320">
        <f t="shared" si="37"/>
        <v>1.2051337847559266E-2</v>
      </c>
      <c r="O193" s="320">
        <f t="shared" si="37"/>
        <v>1.2173601460627412E-2</v>
      </c>
      <c r="P193" s="320">
        <f t="shared" si="37"/>
        <v>1.271398707998582E-2</v>
      </c>
      <c r="Q193" s="320">
        <f t="shared" si="37"/>
        <v>1.4022254063995664E-2</v>
      </c>
      <c r="R193" s="320">
        <f t="shared" si="37"/>
        <v>1.3297422461653087E-2</v>
      </c>
      <c r="S193" s="320">
        <f t="shared" si="37"/>
        <v>1.3283711262954644E-2</v>
      </c>
      <c r="T193" s="320">
        <f t="shared" si="37"/>
        <v>1.385995179113811E-2</v>
      </c>
      <c r="U193" s="320">
        <f t="shared" si="37"/>
        <v>1.3514446921332164E-2</v>
      </c>
      <c r="V193" s="320">
        <f t="shared" si="37"/>
        <v>1.2641165963694394E-2</v>
      </c>
      <c r="W193" s="320">
        <f t="shared" si="37"/>
        <v>1.1952192279473946E-2</v>
      </c>
      <c r="DA193" s="141"/>
    </row>
    <row r="194" spans="1:105" ht="12" customHeight="1" x14ac:dyDescent="0.25">
      <c r="A194" s="41" t="s">
        <v>1040</v>
      </c>
      <c r="B194" s="321">
        <f t="shared" ref="B194:W194" si="38">IF(B$107=0,0,B$107/B$61)</f>
        <v>2.6027676738038217E-2</v>
      </c>
      <c r="C194" s="321">
        <f t="shared" si="38"/>
        <v>2.555443103862624E-2</v>
      </c>
      <c r="D194" s="321">
        <f t="shared" si="38"/>
        <v>2.564073384531675E-2</v>
      </c>
      <c r="E194" s="321">
        <f t="shared" si="38"/>
        <v>2.3997007644226322E-2</v>
      </c>
      <c r="F194" s="321">
        <f t="shared" si="38"/>
        <v>2.4933153879568116E-2</v>
      </c>
      <c r="G194" s="321">
        <f t="shared" si="38"/>
        <v>2.5106374837182439E-2</v>
      </c>
      <c r="H194" s="321">
        <f t="shared" si="38"/>
        <v>2.5238791945836649E-2</v>
      </c>
      <c r="I194" s="321">
        <f t="shared" si="38"/>
        <v>2.3829222607852585E-2</v>
      </c>
      <c r="J194" s="321">
        <f t="shared" si="38"/>
        <v>2.4737440418135151E-2</v>
      </c>
      <c r="K194" s="321">
        <f t="shared" si="38"/>
        <v>2.5042838998481688E-2</v>
      </c>
      <c r="L194" s="321">
        <f t="shared" si="38"/>
        <v>2.5229406152998887E-2</v>
      </c>
      <c r="M194" s="321">
        <f t="shared" si="38"/>
        <v>2.191115550766469E-2</v>
      </c>
      <c r="N194" s="321">
        <f t="shared" si="38"/>
        <v>2.1726748483940933E-2</v>
      </c>
      <c r="O194" s="321">
        <f t="shared" si="38"/>
        <v>2.1694369034768034E-2</v>
      </c>
      <c r="P194" s="321">
        <f t="shared" si="38"/>
        <v>2.2184175827507143E-2</v>
      </c>
      <c r="Q194" s="321">
        <f t="shared" si="38"/>
        <v>2.3213201439896039E-2</v>
      </c>
      <c r="R194" s="321">
        <f t="shared" si="38"/>
        <v>2.2686633186026477E-2</v>
      </c>
      <c r="S194" s="321">
        <f t="shared" si="38"/>
        <v>2.290004433269309E-2</v>
      </c>
      <c r="T194" s="321">
        <f t="shared" si="38"/>
        <v>2.2817292241420092E-2</v>
      </c>
      <c r="U194" s="321">
        <f t="shared" si="38"/>
        <v>2.2634035295018302E-2</v>
      </c>
      <c r="V194" s="321">
        <f t="shared" si="38"/>
        <v>2.2279705377695809E-2</v>
      </c>
      <c r="W194" s="321">
        <f t="shared" si="38"/>
        <v>2.2124424473264955E-2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DA195" s="94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39">SUM(B$198:B$202,B$204:B$205,B$207:B$208,B$210:B$213)</f>
        <v>0.99999999999999967</v>
      </c>
      <c r="C197" s="234">
        <f t="shared" si="39"/>
        <v>0.99999999999999989</v>
      </c>
      <c r="D197" s="234">
        <f t="shared" si="39"/>
        <v>1</v>
      </c>
      <c r="E197" s="234">
        <f t="shared" si="39"/>
        <v>1.0000000000000002</v>
      </c>
      <c r="F197" s="234">
        <f t="shared" si="39"/>
        <v>1</v>
      </c>
      <c r="G197" s="234">
        <f t="shared" si="39"/>
        <v>1.0000000000000002</v>
      </c>
      <c r="H197" s="234">
        <f t="shared" si="39"/>
        <v>0.99999999999999989</v>
      </c>
      <c r="I197" s="234">
        <f t="shared" si="39"/>
        <v>1.0000000000000002</v>
      </c>
      <c r="J197" s="234">
        <f t="shared" si="39"/>
        <v>1</v>
      </c>
      <c r="K197" s="234">
        <f t="shared" si="39"/>
        <v>1</v>
      </c>
      <c r="L197" s="234">
        <f t="shared" si="39"/>
        <v>0.99999999999999989</v>
      </c>
      <c r="M197" s="234">
        <f t="shared" si="39"/>
        <v>1</v>
      </c>
      <c r="N197" s="234">
        <f t="shared" si="39"/>
        <v>0.99999999999999989</v>
      </c>
      <c r="O197" s="234">
        <f t="shared" si="39"/>
        <v>1</v>
      </c>
      <c r="P197" s="234">
        <f t="shared" si="39"/>
        <v>0.99999999999999978</v>
      </c>
      <c r="Q197" s="234">
        <f t="shared" si="39"/>
        <v>1</v>
      </c>
      <c r="R197" s="234">
        <f t="shared" si="39"/>
        <v>1.0000000000000002</v>
      </c>
      <c r="S197" s="234">
        <f t="shared" si="39"/>
        <v>0.99999999999999989</v>
      </c>
      <c r="T197" s="234">
        <f t="shared" si="39"/>
        <v>0.99999999999999978</v>
      </c>
      <c r="U197" s="234">
        <f t="shared" si="39"/>
        <v>0.99999999999999989</v>
      </c>
      <c r="V197" s="234">
        <f t="shared" si="39"/>
        <v>1.0000000000000002</v>
      </c>
      <c r="W197" s="234">
        <f t="shared" si="39"/>
        <v>1.0000000000000004</v>
      </c>
      <c r="DA197" s="95"/>
    </row>
    <row r="198" spans="1:105" ht="12" customHeight="1" x14ac:dyDescent="0.25">
      <c r="A198" s="55" t="s">
        <v>92</v>
      </c>
      <c r="B198" s="268">
        <f t="shared" ref="B198:W198" si="40">IF(B$111=0,0,B$111/B$110)</f>
        <v>2.5512466503644373E-3</v>
      </c>
      <c r="C198" s="268">
        <f t="shared" si="40"/>
        <v>2.569126257245253E-3</v>
      </c>
      <c r="D198" s="268">
        <f t="shared" si="40"/>
        <v>2.6130320310016643E-3</v>
      </c>
      <c r="E198" s="268">
        <f t="shared" si="40"/>
        <v>2.4917733265608145E-3</v>
      </c>
      <c r="F198" s="268">
        <f t="shared" si="40"/>
        <v>2.5348991969299218E-3</v>
      </c>
      <c r="G198" s="268">
        <f t="shared" si="40"/>
        <v>2.6272138346238164E-3</v>
      </c>
      <c r="H198" s="268">
        <f t="shared" si="40"/>
        <v>2.758465229941367E-3</v>
      </c>
      <c r="I198" s="268">
        <f t="shared" si="40"/>
        <v>2.6479651297552755E-3</v>
      </c>
      <c r="J198" s="268">
        <f t="shared" si="40"/>
        <v>2.5855157761910694E-3</v>
      </c>
      <c r="K198" s="268">
        <f t="shared" si="40"/>
        <v>2.6496480012138902E-3</v>
      </c>
      <c r="L198" s="268">
        <f t="shared" si="40"/>
        <v>2.8048018333307525E-3</v>
      </c>
      <c r="M198" s="268">
        <f t="shared" si="40"/>
        <v>2.1501036245089545E-3</v>
      </c>
      <c r="N198" s="268">
        <f t="shared" si="40"/>
        <v>2.2295471003794202E-3</v>
      </c>
      <c r="O198" s="268">
        <f t="shared" si="40"/>
        <v>2.2099446542003819E-3</v>
      </c>
      <c r="P198" s="268">
        <f t="shared" si="40"/>
        <v>2.839987553815297E-3</v>
      </c>
      <c r="Q198" s="268">
        <f t="shared" si="40"/>
        <v>3.1447309554775761E-3</v>
      </c>
      <c r="R198" s="268">
        <f t="shared" si="40"/>
        <v>3.2839883945256516E-3</v>
      </c>
      <c r="S198" s="268">
        <f t="shared" si="40"/>
        <v>3.4631463531265881E-3</v>
      </c>
      <c r="T198" s="268">
        <f t="shared" si="40"/>
        <v>3.4677218775098252E-3</v>
      </c>
      <c r="U198" s="268">
        <f t="shared" si="40"/>
        <v>3.5703816595774669E-3</v>
      </c>
      <c r="V198" s="268">
        <f t="shared" si="40"/>
        <v>3.602414961357033E-3</v>
      </c>
      <c r="W198" s="268">
        <f t="shared" si="40"/>
        <v>3.6567143437865415E-3</v>
      </c>
      <c r="DA198" s="76"/>
    </row>
    <row r="199" spans="1:105" ht="12" customHeight="1" x14ac:dyDescent="0.25">
      <c r="A199" s="202" t="s">
        <v>93</v>
      </c>
      <c r="B199" s="269">
        <f t="shared" ref="B199:W199" si="41">IF(B$112=0,0,B$112/B$110)</f>
        <v>5.4866857511156443E-3</v>
      </c>
      <c r="C199" s="269">
        <f t="shared" si="41"/>
        <v>5.5251374564003987E-3</v>
      </c>
      <c r="D199" s="269">
        <f t="shared" si="41"/>
        <v>5.6195607781229732E-3</v>
      </c>
      <c r="E199" s="269">
        <f t="shared" si="41"/>
        <v>5.3587830106110335E-3</v>
      </c>
      <c r="F199" s="269">
        <f t="shared" si="41"/>
        <v>5.451529079841479E-3</v>
      </c>
      <c r="G199" s="269">
        <f t="shared" si="41"/>
        <v>5.6500600243827069E-3</v>
      </c>
      <c r="H199" s="269">
        <f t="shared" si="41"/>
        <v>5.9323279738183248E-3</v>
      </c>
      <c r="I199" s="269">
        <f t="shared" si="41"/>
        <v>5.6946875539470128E-3</v>
      </c>
      <c r="J199" s="269">
        <f t="shared" si="41"/>
        <v>5.5603845933460952E-3</v>
      </c>
      <c r="K199" s="269">
        <f t="shared" si="41"/>
        <v>5.7034945153157414E-3</v>
      </c>
      <c r="L199" s="269">
        <f t="shared" si="41"/>
        <v>6.0376419230280948E-3</v>
      </c>
      <c r="M199" s="269">
        <f t="shared" si="41"/>
        <v>4.6239915369728126E-3</v>
      </c>
      <c r="N199" s="269">
        <f t="shared" si="41"/>
        <v>4.7976360036507083E-3</v>
      </c>
      <c r="O199" s="269">
        <f t="shared" si="41"/>
        <v>4.7529333166159418E-3</v>
      </c>
      <c r="P199" s="269">
        <f t="shared" si="41"/>
        <v>6.1187440753029745E-3</v>
      </c>
      <c r="Q199" s="269">
        <f t="shared" si="41"/>
        <v>6.789322102863613E-3</v>
      </c>
      <c r="R199" s="269">
        <f t="shared" si="41"/>
        <v>7.0865119985908352E-3</v>
      </c>
      <c r="S199" s="269">
        <f t="shared" si="41"/>
        <v>7.4611633614191548E-3</v>
      </c>
      <c r="T199" s="269">
        <f t="shared" si="41"/>
        <v>7.4685971382851381E-3</v>
      </c>
      <c r="U199" s="269">
        <f t="shared" si="41"/>
        <v>7.7409675430431925E-3</v>
      </c>
      <c r="V199" s="269">
        <f t="shared" si="41"/>
        <v>7.7790281958814832E-3</v>
      </c>
      <c r="W199" s="269">
        <f t="shared" si="41"/>
        <v>7.890531183878188E-3</v>
      </c>
      <c r="DA199" s="77"/>
    </row>
    <row r="200" spans="1:105" ht="12" customHeight="1" x14ac:dyDescent="0.25">
      <c r="A200" s="202" t="s">
        <v>94</v>
      </c>
      <c r="B200" s="269">
        <f t="shared" ref="B200:W200" si="42">IF(B$113=0,0,B$113/B$110)</f>
        <v>3.5292345692187865E-2</v>
      </c>
      <c r="C200" s="269">
        <f t="shared" si="42"/>
        <v>3.5539680957395577E-2</v>
      </c>
      <c r="D200" s="269">
        <f t="shared" si="42"/>
        <v>3.6147045888212E-2</v>
      </c>
      <c r="E200" s="269">
        <f t="shared" si="42"/>
        <v>3.446962903998136E-2</v>
      </c>
      <c r="F200" s="269">
        <f t="shared" si="42"/>
        <v>3.5066205276593203E-2</v>
      </c>
      <c r="G200" s="269">
        <f t="shared" si="42"/>
        <v>3.6343228062875613E-2</v>
      </c>
      <c r="H200" s="269">
        <f t="shared" si="42"/>
        <v>3.8158877527997813E-2</v>
      </c>
      <c r="I200" s="269">
        <f t="shared" si="42"/>
        <v>3.6630288461851707E-2</v>
      </c>
      <c r="J200" s="269">
        <f t="shared" si="42"/>
        <v>3.5766403280884672E-2</v>
      </c>
      <c r="K200" s="269">
        <f t="shared" si="42"/>
        <v>3.6646309964268584E-2</v>
      </c>
      <c r="L200" s="269">
        <f t="shared" si="42"/>
        <v>3.8785755416556475E-2</v>
      </c>
      <c r="M200" s="269">
        <f t="shared" si="42"/>
        <v>2.9742499305129157E-2</v>
      </c>
      <c r="N200" s="269">
        <f t="shared" si="42"/>
        <v>3.0832645098223546E-2</v>
      </c>
      <c r="O200" s="269">
        <f t="shared" si="42"/>
        <v>3.0570609991946569E-2</v>
      </c>
      <c r="P200" s="269">
        <f t="shared" si="42"/>
        <v>3.9278224964089989E-2</v>
      </c>
      <c r="Q200" s="269">
        <f t="shared" si="42"/>
        <v>4.3480099536779275E-2</v>
      </c>
      <c r="R200" s="269">
        <f t="shared" si="42"/>
        <v>4.5404862171056881E-2</v>
      </c>
      <c r="S200" s="269">
        <f t="shared" si="42"/>
        <v>4.7872533360878232E-2</v>
      </c>
      <c r="T200" s="269">
        <f t="shared" si="42"/>
        <v>4.7923083527028988E-2</v>
      </c>
      <c r="U200" s="269">
        <f t="shared" si="42"/>
        <v>4.9315966589748135E-2</v>
      </c>
      <c r="V200" s="269">
        <f t="shared" si="42"/>
        <v>4.9772124458245443E-2</v>
      </c>
      <c r="W200" s="269">
        <f t="shared" si="42"/>
        <v>5.0530075776751178E-2</v>
      </c>
      <c r="DA200" s="77"/>
    </row>
    <row r="201" spans="1:105" ht="12" customHeight="1" x14ac:dyDescent="0.25">
      <c r="A201" s="202" t="s">
        <v>95</v>
      </c>
      <c r="B201" s="269">
        <f t="shared" ref="B201:W201" si="43">IF(B$114=0,0,B$114/B$110)</f>
        <v>4.9219745491408513E-2</v>
      </c>
      <c r="C201" s="269">
        <f t="shared" si="43"/>
        <v>4.9564686542104039E-2</v>
      </c>
      <c r="D201" s="269">
        <f t="shared" si="43"/>
        <v>5.0411735575793204E-2</v>
      </c>
      <c r="E201" s="269">
        <f t="shared" si="43"/>
        <v>4.8072360599899007E-2</v>
      </c>
      <c r="F201" s="269">
        <f t="shared" si="43"/>
        <v>4.8904363402669807E-2</v>
      </c>
      <c r="G201" s="269">
        <f t="shared" si="43"/>
        <v>5.0685337018755126E-2</v>
      </c>
      <c r="H201" s="269">
        <f t="shared" si="43"/>
        <v>5.3217495276365906E-2</v>
      </c>
      <c r="I201" s="269">
        <f t="shared" si="43"/>
        <v>5.1085679911842978E-2</v>
      </c>
      <c r="J201" s="269">
        <f t="shared" si="43"/>
        <v>4.9880880176743185E-2</v>
      </c>
      <c r="K201" s="269">
        <f t="shared" si="43"/>
        <v>5.1160632679340977E-2</v>
      </c>
      <c r="L201" s="269">
        <f t="shared" si="43"/>
        <v>5.416224152427089E-2</v>
      </c>
      <c r="M201" s="269">
        <f t="shared" si="43"/>
        <v>4.1480722047540407E-2</v>
      </c>
      <c r="N201" s="269">
        <f t="shared" si="43"/>
        <v>4.3037299161875556E-2</v>
      </c>
      <c r="O201" s="269">
        <f t="shared" si="43"/>
        <v>4.2637427910629751E-2</v>
      </c>
      <c r="P201" s="269">
        <f t="shared" si="43"/>
        <v>5.4875899908040655E-2</v>
      </c>
      <c r="Q201" s="269">
        <f t="shared" si="43"/>
        <v>6.0875585051275057E-2</v>
      </c>
      <c r="R201" s="269">
        <f t="shared" si="43"/>
        <v>6.3571404088803588E-2</v>
      </c>
      <c r="S201" s="269">
        <f t="shared" si="43"/>
        <v>6.6932311850409876E-2</v>
      </c>
      <c r="T201" s="269">
        <f t="shared" si="43"/>
        <v>6.6985440893746556E-2</v>
      </c>
      <c r="U201" s="269">
        <f t="shared" si="43"/>
        <v>6.9412317309185165E-2</v>
      </c>
      <c r="V201" s="269">
        <f t="shared" si="43"/>
        <v>6.9765615661507158E-2</v>
      </c>
      <c r="W201" s="269">
        <f t="shared" si="43"/>
        <v>7.0776140425708997E-2</v>
      </c>
      <c r="DA201" s="77"/>
    </row>
    <row r="202" spans="1:105" ht="12" customHeight="1" x14ac:dyDescent="0.25">
      <c r="A202" s="56" t="s">
        <v>96</v>
      </c>
      <c r="B202" s="270">
        <f t="shared" ref="B202:W202" si="44">IF(B$115=0,0,B$115/B$110)</f>
        <v>6.7498739509707653E-2</v>
      </c>
      <c r="C202" s="270">
        <f t="shared" si="44"/>
        <v>6.844535296336543E-2</v>
      </c>
      <c r="D202" s="270">
        <f t="shared" si="44"/>
        <v>6.7783000573788041E-2</v>
      </c>
      <c r="E202" s="270">
        <f t="shared" si="44"/>
        <v>6.5942234225825083E-2</v>
      </c>
      <c r="F202" s="270">
        <f t="shared" si="44"/>
        <v>6.41890633245462E-2</v>
      </c>
      <c r="G202" s="270">
        <f t="shared" si="44"/>
        <v>6.432457154788658E-2</v>
      </c>
      <c r="H202" s="270">
        <f t="shared" si="44"/>
        <v>6.5269214112782997E-2</v>
      </c>
      <c r="I202" s="270">
        <f t="shared" si="44"/>
        <v>6.286776547042075E-2</v>
      </c>
      <c r="J202" s="270">
        <f t="shared" si="44"/>
        <v>6.4318637397013767E-2</v>
      </c>
      <c r="K202" s="270">
        <f t="shared" si="44"/>
        <v>6.2979530886787607E-2</v>
      </c>
      <c r="L202" s="270">
        <f t="shared" si="44"/>
        <v>6.5077583718589266E-2</v>
      </c>
      <c r="M202" s="270">
        <f t="shared" si="44"/>
        <v>6.2888611659479607E-2</v>
      </c>
      <c r="N202" s="270">
        <f t="shared" si="44"/>
        <v>6.1763551531491684E-2</v>
      </c>
      <c r="O202" s="270">
        <f t="shared" si="44"/>
        <v>6.1721960385172109E-2</v>
      </c>
      <c r="P202" s="270">
        <f t="shared" si="44"/>
        <v>6.1481267951139347E-2</v>
      </c>
      <c r="Q202" s="270">
        <f t="shared" si="44"/>
        <v>6.057755799794215E-2</v>
      </c>
      <c r="R202" s="270">
        <f t="shared" si="44"/>
        <v>5.858383884850888E-2</v>
      </c>
      <c r="S202" s="270">
        <f t="shared" si="44"/>
        <v>5.7991997556396419E-2</v>
      </c>
      <c r="T202" s="270">
        <f t="shared" si="44"/>
        <v>5.828438721096698E-2</v>
      </c>
      <c r="U202" s="270">
        <f t="shared" si="44"/>
        <v>5.804366131725356E-2</v>
      </c>
      <c r="V202" s="270">
        <f t="shared" si="44"/>
        <v>5.8742275955027984E-2</v>
      </c>
      <c r="W202" s="270">
        <f t="shared" si="44"/>
        <v>5.9202507238457491E-2</v>
      </c>
      <c r="DA202" s="78"/>
    </row>
    <row r="203" spans="1:105" ht="12" customHeight="1" x14ac:dyDescent="0.25">
      <c r="A203" s="203" t="s">
        <v>1053</v>
      </c>
      <c r="B203" s="271">
        <f t="shared" ref="B203:W203" si="45">IF(B$121=0,0,B$121/B$110)</f>
        <v>0.44280451122608494</v>
      </c>
      <c r="C203" s="271">
        <f t="shared" si="45"/>
        <v>0.43847314601027848</v>
      </c>
      <c r="D203" s="271">
        <f t="shared" si="45"/>
        <v>0.4392597531376381</v>
      </c>
      <c r="E203" s="271">
        <f t="shared" si="45"/>
        <v>0.4523632816071404</v>
      </c>
      <c r="F203" s="271">
        <f t="shared" si="45"/>
        <v>0.4597030393727789</v>
      </c>
      <c r="G203" s="271">
        <f t="shared" si="45"/>
        <v>0.45469531801278062</v>
      </c>
      <c r="H203" s="271">
        <f t="shared" si="45"/>
        <v>0.44553564392381045</v>
      </c>
      <c r="I203" s="271">
        <f t="shared" si="45"/>
        <v>0.46038175963253586</v>
      </c>
      <c r="J203" s="271">
        <f t="shared" si="45"/>
        <v>0.45984840508307107</v>
      </c>
      <c r="K203" s="271">
        <f t="shared" si="45"/>
        <v>0.46156983078304031</v>
      </c>
      <c r="L203" s="271">
        <f t="shared" si="45"/>
        <v>0.44714263664866044</v>
      </c>
      <c r="M203" s="271">
        <f t="shared" si="45"/>
        <v>0.48631181914353228</v>
      </c>
      <c r="N203" s="271">
        <f t="shared" si="45"/>
        <v>0.48851791870323286</v>
      </c>
      <c r="O203" s="271">
        <f t="shared" si="45"/>
        <v>0.48965005853130739</v>
      </c>
      <c r="P203" s="271">
        <f t="shared" si="45"/>
        <v>0.45907754100380993</v>
      </c>
      <c r="Q203" s="271">
        <f t="shared" si="45"/>
        <v>0.44622360417838602</v>
      </c>
      <c r="R203" s="271">
        <f t="shared" si="45"/>
        <v>0.44676518560409101</v>
      </c>
      <c r="S203" s="271">
        <f t="shared" si="45"/>
        <v>0.44059943770585641</v>
      </c>
      <c r="T203" s="271">
        <f t="shared" si="45"/>
        <v>0.44039430924641515</v>
      </c>
      <c r="U203" s="271">
        <f t="shared" si="45"/>
        <v>0.43632482245828769</v>
      </c>
      <c r="V203" s="271">
        <f t="shared" si="45"/>
        <v>0.43378597454215584</v>
      </c>
      <c r="W203" s="271">
        <f t="shared" si="45"/>
        <v>0.42862580255787158</v>
      </c>
      <c r="DA203" s="79"/>
    </row>
    <row r="204" spans="1:105" ht="12" customHeight="1" x14ac:dyDescent="0.25">
      <c r="A204" s="62" t="s">
        <v>1054</v>
      </c>
      <c r="B204" s="320">
        <f t="shared" ref="B204:W204" si="46">IF(B$122=0,0,B$122/B$110)</f>
        <v>0.44229871219600181</v>
      </c>
      <c r="C204" s="320">
        <f t="shared" si="46"/>
        <v>0.43794333308764144</v>
      </c>
      <c r="D204" s="320">
        <f t="shared" si="46"/>
        <v>0.43873705415047798</v>
      </c>
      <c r="E204" s="320">
        <f t="shared" si="46"/>
        <v>0.45188259930468733</v>
      </c>
      <c r="F204" s="320">
        <f t="shared" si="46"/>
        <v>0.45922003267229217</v>
      </c>
      <c r="G204" s="320">
        <f t="shared" si="46"/>
        <v>0.45420969802118843</v>
      </c>
      <c r="H204" s="320">
        <f t="shared" si="46"/>
        <v>0.44503004702043203</v>
      </c>
      <c r="I204" s="320">
        <f t="shared" si="46"/>
        <v>0.45991695988480796</v>
      </c>
      <c r="J204" s="320">
        <f t="shared" si="46"/>
        <v>0.45935942923050738</v>
      </c>
      <c r="K204" s="320">
        <f t="shared" si="46"/>
        <v>0.46110224147701345</v>
      </c>
      <c r="L204" s="320">
        <f t="shared" si="46"/>
        <v>0.44664777632517805</v>
      </c>
      <c r="M204" s="320">
        <f t="shared" si="46"/>
        <v>0.48587780023719213</v>
      </c>
      <c r="N204" s="320">
        <f t="shared" si="46"/>
        <v>0.48809795884005935</v>
      </c>
      <c r="O204" s="320">
        <f t="shared" si="46"/>
        <v>0.48923748003500833</v>
      </c>
      <c r="P204" s="320">
        <f t="shared" si="46"/>
        <v>0.45865848173029805</v>
      </c>
      <c r="Q204" s="320">
        <f t="shared" si="46"/>
        <v>0.44581667529441671</v>
      </c>
      <c r="R204" s="320">
        <f t="shared" si="46"/>
        <v>0.44637005461528073</v>
      </c>
      <c r="S204" s="320">
        <f t="shared" si="46"/>
        <v>0.44020724213622703</v>
      </c>
      <c r="T204" s="320">
        <f t="shared" si="46"/>
        <v>0.44000710291372763</v>
      </c>
      <c r="U204" s="320">
        <f t="shared" si="46"/>
        <v>0.43593602383887647</v>
      </c>
      <c r="V204" s="320">
        <f t="shared" si="46"/>
        <v>0.43339538799900068</v>
      </c>
      <c r="W204" s="320">
        <f t="shared" si="46"/>
        <v>0.42824347283398295</v>
      </c>
      <c r="DA204" s="141"/>
    </row>
    <row r="205" spans="1:105" ht="12" customHeight="1" x14ac:dyDescent="0.25">
      <c r="A205" s="62" t="s">
        <v>1066</v>
      </c>
      <c r="B205" s="320">
        <f t="shared" ref="B205:W205" si="47">IF(B$133=0,0,B$133/B$110)</f>
        <v>5.0579903008315572E-4</v>
      </c>
      <c r="C205" s="320">
        <f t="shared" si="47"/>
        <v>5.2981292263705622E-4</v>
      </c>
      <c r="D205" s="320">
        <f t="shared" si="47"/>
        <v>5.2269898716011595E-4</v>
      </c>
      <c r="E205" s="320">
        <f t="shared" si="47"/>
        <v>4.8068230245303139E-4</v>
      </c>
      <c r="F205" s="320">
        <f t="shared" si="47"/>
        <v>4.8300670048672279E-4</v>
      </c>
      <c r="G205" s="320">
        <f t="shared" si="47"/>
        <v>4.8561999159217107E-4</v>
      </c>
      <c r="H205" s="320">
        <f t="shared" si="47"/>
        <v>5.055969033784096E-4</v>
      </c>
      <c r="I205" s="320">
        <f t="shared" si="47"/>
        <v>4.6479974772790857E-4</v>
      </c>
      <c r="J205" s="320">
        <f t="shared" si="47"/>
        <v>4.8897585256367428E-4</v>
      </c>
      <c r="K205" s="320">
        <f t="shared" si="47"/>
        <v>4.6758930602682711E-4</v>
      </c>
      <c r="L205" s="320">
        <f t="shared" si="47"/>
        <v>4.9486032348236455E-4</v>
      </c>
      <c r="M205" s="320">
        <f t="shared" si="47"/>
        <v>4.3401890634015515E-4</v>
      </c>
      <c r="N205" s="320">
        <f t="shared" si="47"/>
        <v>4.1995986317348871E-4</v>
      </c>
      <c r="O205" s="320">
        <f t="shared" si="47"/>
        <v>4.125784962990602E-4</v>
      </c>
      <c r="P205" s="320">
        <f t="shared" si="47"/>
        <v>4.190592735118739E-4</v>
      </c>
      <c r="Q205" s="320">
        <f t="shared" si="47"/>
        <v>4.0692888396925048E-4</v>
      </c>
      <c r="R205" s="320">
        <f t="shared" si="47"/>
        <v>3.9513098881025784E-4</v>
      </c>
      <c r="S205" s="320">
        <f t="shared" si="47"/>
        <v>3.9219556962933656E-4</v>
      </c>
      <c r="T205" s="320">
        <f t="shared" si="47"/>
        <v>3.8720633268752555E-4</v>
      </c>
      <c r="U205" s="320">
        <f t="shared" si="47"/>
        <v>3.8879861941114026E-4</v>
      </c>
      <c r="V205" s="320">
        <f t="shared" si="47"/>
        <v>3.9058654315517427E-4</v>
      </c>
      <c r="W205" s="320">
        <f t="shared" si="47"/>
        <v>3.8232972388864542E-4</v>
      </c>
      <c r="DA205" s="141"/>
    </row>
    <row r="206" spans="1:105" ht="12" customHeight="1" x14ac:dyDescent="0.25">
      <c r="A206" s="203" t="s">
        <v>1012</v>
      </c>
      <c r="B206" s="271">
        <f t="shared" ref="B206:W206" si="48">IF(B$134=0,0,B$134/B$110)</f>
        <v>0.15269614904492498</v>
      </c>
      <c r="C206" s="271">
        <f t="shared" si="48"/>
        <v>0.15275486050746981</v>
      </c>
      <c r="D206" s="271">
        <f t="shared" si="48"/>
        <v>0.15122139121831052</v>
      </c>
      <c r="E206" s="271">
        <f t="shared" si="48"/>
        <v>0.15188373610360284</v>
      </c>
      <c r="F206" s="271">
        <f t="shared" si="48"/>
        <v>0.1445016591610124</v>
      </c>
      <c r="G206" s="271">
        <f t="shared" si="48"/>
        <v>0.14349130295861262</v>
      </c>
      <c r="H206" s="271">
        <f t="shared" si="48"/>
        <v>0.14054441009977606</v>
      </c>
      <c r="I206" s="271">
        <f t="shared" si="48"/>
        <v>0.14057673170244123</v>
      </c>
      <c r="J206" s="271">
        <f t="shared" si="48"/>
        <v>0.13838801884787499</v>
      </c>
      <c r="K206" s="271">
        <f t="shared" si="48"/>
        <v>0.13849872842091648</v>
      </c>
      <c r="L206" s="271">
        <f t="shared" si="48"/>
        <v>0.13660419652626138</v>
      </c>
      <c r="M206" s="271">
        <f t="shared" si="48"/>
        <v>0.14281431145971246</v>
      </c>
      <c r="N206" s="271">
        <f t="shared" si="48"/>
        <v>0.14036701827331124</v>
      </c>
      <c r="O206" s="271">
        <f t="shared" si="48"/>
        <v>0.1416060431112825</v>
      </c>
      <c r="P206" s="271">
        <f t="shared" si="48"/>
        <v>0.1381065186106083</v>
      </c>
      <c r="Q206" s="271">
        <f t="shared" si="48"/>
        <v>0.13758137811637791</v>
      </c>
      <c r="R206" s="271">
        <f t="shared" si="48"/>
        <v>0.134389349137608</v>
      </c>
      <c r="S206" s="271">
        <f t="shared" si="48"/>
        <v>0.13229247534521338</v>
      </c>
      <c r="T206" s="271">
        <f t="shared" si="48"/>
        <v>0.1323084662850848</v>
      </c>
      <c r="U206" s="271">
        <f t="shared" si="48"/>
        <v>0.13084848587653694</v>
      </c>
      <c r="V206" s="271">
        <f t="shared" si="48"/>
        <v>0.13104873943886391</v>
      </c>
      <c r="W206" s="271">
        <f t="shared" si="48"/>
        <v>0.13493794756180114</v>
      </c>
      <c r="DA206" s="79"/>
    </row>
    <row r="207" spans="1:105" ht="12" customHeight="1" x14ac:dyDescent="0.25">
      <c r="A207" s="62" t="s">
        <v>1014</v>
      </c>
      <c r="B207" s="320">
        <f t="shared" ref="B207:W207" si="49">IF(B$135=0,0,B$135/B$110)</f>
        <v>0.14437926376725985</v>
      </c>
      <c r="C207" s="320">
        <f t="shared" si="49"/>
        <v>0.14411279488200379</v>
      </c>
      <c r="D207" s="320">
        <f t="shared" si="49"/>
        <v>0.14236858029996602</v>
      </c>
      <c r="E207" s="320">
        <f t="shared" si="49"/>
        <v>0.14493302072721972</v>
      </c>
      <c r="F207" s="320">
        <f t="shared" si="49"/>
        <v>0.13586591116552263</v>
      </c>
      <c r="G207" s="320">
        <f t="shared" si="49"/>
        <v>0.1339961692931553</v>
      </c>
      <c r="H207" s="320">
        <f t="shared" si="49"/>
        <v>0.12832728591276946</v>
      </c>
      <c r="I207" s="320">
        <f t="shared" si="49"/>
        <v>0.13117211478443397</v>
      </c>
      <c r="J207" s="320">
        <f t="shared" si="49"/>
        <v>0.12616176683863017</v>
      </c>
      <c r="K207" s="320">
        <f t="shared" si="49"/>
        <v>0.12710104113863402</v>
      </c>
      <c r="L207" s="320">
        <f t="shared" si="49"/>
        <v>0.12156565420065427</v>
      </c>
      <c r="M207" s="320">
        <f t="shared" si="49"/>
        <v>0.13430556157688406</v>
      </c>
      <c r="N207" s="320">
        <f t="shared" si="49"/>
        <v>0.13103158605190002</v>
      </c>
      <c r="O207" s="320">
        <f t="shared" si="49"/>
        <v>0.1334988816627623</v>
      </c>
      <c r="P207" s="320">
        <f t="shared" si="49"/>
        <v>0.13006276925502269</v>
      </c>
      <c r="Q207" s="320">
        <f t="shared" si="49"/>
        <v>0.13073587573493192</v>
      </c>
      <c r="R207" s="320">
        <f t="shared" si="49"/>
        <v>0.12775091003243333</v>
      </c>
      <c r="S207" s="320">
        <f t="shared" si="49"/>
        <v>0.12517270998012908</v>
      </c>
      <c r="T207" s="320">
        <f t="shared" si="49"/>
        <v>0.12529298387583165</v>
      </c>
      <c r="U207" s="320">
        <f t="shared" si="49"/>
        <v>0.12359229612459656</v>
      </c>
      <c r="V207" s="320">
        <f t="shared" si="49"/>
        <v>0.12390418968354922</v>
      </c>
      <c r="W207" s="320">
        <f t="shared" si="49"/>
        <v>0.1297609136899984</v>
      </c>
      <c r="DA207" s="141"/>
    </row>
    <row r="208" spans="1:105" ht="12" customHeight="1" x14ac:dyDescent="0.25">
      <c r="A208" s="62" t="s">
        <v>1021</v>
      </c>
      <c r="B208" s="320">
        <f t="shared" ref="B208:W208" si="50">IF(B$141=0,0,B$141/B$110)</f>
        <v>8.316885277665163E-3</v>
      </c>
      <c r="C208" s="320">
        <f t="shared" si="50"/>
        <v>8.6420656254660444E-3</v>
      </c>
      <c r="D208" s="320">
        <f t="shared" si="50"/>
        <v>8.852810918344476E-3</v>
      </c>
      <c r="E208" s="320">
        <f t="shared" si="50"/>
        <v>6.9507153763831648E-3</v>
      </c>
      <c r="F208" s="320">
        <f t="shared" si="50"/>
        <v>8.6357479954897905E-3</v>
      </c>
      <c r="G208" s="320">
        <f t="shared" si="50"/>
        <v>9.4951336654572564E-3</v>
      </c>
      <c r="H208" s="320">
        <f t="shared" si="50"/>
        <v>1.2217124187006618E-2</v>
      </c>
      <c r="I208" s="320">
        <f t="shared" si="50"/>
        <v>9.4046169180072338E-3</v>
      </c>
      <c r="J208" s="320">
        <f t="shared" si="50"/>
        <v>1.2226252009244841E-2</v>
      </c>
      <c r="K208" s="320">
        <f t="shared" si="50"/>
        <v>1.1397687282282435E-2</v>
      </c>
      <c r="L208" s="320">
        <f t="shared" si="50"/>
        <v>1.5038542325607094E-2</v>
      </c>
      <c r="M208" s="320">
        <f t="shared" si="50"/>
        <v>8.5087498828284123E-3</v>
      </c>
      <c r="N208" s="320">
        <f t="shared" si="50"/>
        <v>9.3354322214112377E-3</v>
      </c>
      <c r="O208" s="320">
        <f t="shared" si="50"/>
        <v>8.1071614485201428E-3</v>
      </c>
      <c r="P208" s="320">
        <f t="shared" si="50"/>
        <v>8.0437493555856002E-3</v>
      </c>
      <c r="Q208" s="320">
        <f t="shared" si="50"/>
        <v>6.8455023814460126E-3</v>
      </c>
      <c r="R208" s="320">
        <f t="shared" si="50"/>
        <v>6.6384391051746818E-3</v>
      </c>
      <c r="S208" s="320">
        <f t="shared" si="50"/>
        <v>7.119765365084265E-3</v>
      </c>
      <c r="T208" s="320">
        <f t="shared" si="50"/>
        <v>7.015482409253147E-3</v>
      </c>
      <c r="U208" s="320">
        <f t="shared" si="50"/>
        <v>7.2561897519403985E-3</v>
      </c>
      <c r="V208" s="320">
        <f t="shared" si="50"/>
        <v>7.1445497553147197E-3</v>
      </c>
      <c r="W208" s="320">
        <f t="shared" si="50"/>
        <v>5.1770338718027413E-3</v>
      </c>
      <c r="DA208" s="141"/>
    </row>
    <row r="209" spans="1:105" ht="12" customHeight="1" x14ac:dyDescent="0.25">
      <c r="A209" s="203" t="s">
        <v>1023</v>
      </c>
      <c r="B209" s="271">
        <f t="shared" ref="B209:W209" si="51">IF(B$142=0,0,B$142/B$110)</f>
        <v>0.18089874385308499</v>
      </c>
      <c r="C209" s="271">
        <f t="shared" si="51"/>
        <v>0.18313079356389403</v>
      </c>
      <c r="D209" s="271">
        <f t="shared" si="51"/>
        <v>0.18185356743436321</v>
      </c>
      <c r="E209" s="271">
        <f t="shared" si="51"/>
        <v>0.17734785629859434</v>
      </c>
      <c r="F209" s="271">
        <f t="shared" si="51"/>
        <v>0.17650462525550017</v>
      </c>
      <c r="G209" s="271">
        <f t="shared" si="51"/>
        <v>0.1767387848997404</v>
      </c>
      <c r="H209" s="271">
        <f t="shared" si="51"/>
        <v>0.17986989561875133</v>
      </c>
      <c r="I209" s="271">
        <f t="shared" si="51"/>
        <v>0.17415402146808451</v>
      </c>
      <c r="J209" s="271">
        <f t="shared" si="51"/>
        <v>0.17924627439555352</v>
      </c>
      <c r="K209" s="271">
        <f t="shared" si="51"/>
        <v>0.17481001299301144</v>
      </c>
      <c r="L209" s="271">
        <f t="shared" si="51"/>
        <v>0.17955606224179871</v>
      </c>
      <c r="M209" s="271">
        <f t="shared" si="51"/>
        <v>0.17643667213528305</v>
      </c>
      <c r="N209" s="271">
        <f t="shared" si="51"/>
        <v>0.17294229558599553</v>
      </c>
      <c r="O209" s="271">
        <f t="shared" si="51"/>
        <v>0.17180232850632196</v>
      </c>
      <c r="P209" s="271">
        <f t="shared" si="51"/>
        <v>0.1675004804631389</v>
      </c>
      <c r="Q209" s="271">
        <f t="shared" si="51"/>
        <v>0.16305304674276327</v>
      </c>
      <c r="R209" s="271">
        <f t="shared" si="51"/>
        <v>0.15917577250451484</v>
      </c>
      <c r="S209" s="271">
        <f t="shared" si="51"/>
        <v>0.15721441465506758</v>
      </c>
      <c r="T209" s="271">
        <f t="shared" si="51"/>
        <v>0.15691736771313311</v>
      </c>
      <c r="U209" s="271">
        <f t="shared" si="51"/>
        <v>0.15600969211406734</v>
      </c>
      <c r="V209" s="271">
        <f t="shared" si="51"/>
        <v>0.15595369415212376</v>
      </c>
      <c r="W209" s="271">
        <f t="shared" si="51"/>
        <v>0.153460078394141</v>
      </c>
      <c r="DA209" s="79"/>
    </row>
    <row r="210" spans="1:105" ht="12" customHeight="1" x14ac:dyDescent="0.25">
      <c r="A210" s="62" t="s">
        <v>1135</v>
      </c>
      <c r="B210" s="320">
        <f t="shared" ref="B210:W210" si="52">IF(B$143=0,0,B$143/B$110)</f>
        <v>8.0863633939113319E-2</v>
      </c>
      <c r="C210" s="320">
        <f t="shared" si="52"/>
        <v>7.9374460445822526E-2</v>
      </c>
      <c r="D210" s="320">
        <f t="shared" si="52"/>
        <v>7.8633313426250309E-2</v>
      </c>
      <c r="E210" s="320">
        <f t="shared" si="52"/>
        <v>8.3082695630407766E-2</v>
      </c>
      <c r="F210" s="320">
        <f t="shared" si="52"/>
        <v>7.2859736652934548E-2</v>
      </c>
      <c r="G210" s="320">
        <f t="shared" si="52"/>
        <v>7.1433102920037003E-2</v>
      </c>
      <c r="H210" s="320">
        <f t="shared" si="52"/>
        <v>6.4879631116347689E-2</v>
      </c>
      <c r="I210" s="320">
        <f t="shared" si="52"/>
        <v>6.9268077847935386E-2</v>
      </c>
      <c r="J210" s="320">
        <f t="shared" si="52"/>
        <v>6.2891929055950188E-2</v>
      </c>
      <c r="K210" s="320">
        <f t="shared" si="52"/>
        <v>6.6708012091413527E-2</v>
      </c>
      <c r="L210" s="320">
        <f t="shared" si="52"/>
        <v>6.1959332337432421E-2</v>
      </c>
      <c r="M210" s="320">
        <f t="shared" si="52"/>
        <v>7.1891860769582636E-2</v>
      </c>
      <c r="N210" s="320">
        <f t="shared" si="52"/>
        <v>7.2112754093740808E-2</v>
      </c>
      <c r="O210" s="320">
        <f t="shared" si="52"/>
        <v>7.5003117239217265E-2</v>
      </c>
      <c r="P210" s="320">
        <f t="shared" si="52"/>
        <v>7.1351783094029855E-2</v>
      </c>
      <c r="Q210" s="320">
        <f t="shared" si="52"/>
        <v>7.2333004949197838E-2</v>
      </c>
      <c r="R210" s="320">
        <f t="shared" si="52"/>
        <v>7.0794004204507724E-2</v>
      </c>
      <c r="S210" s="320">
        <f t="shared" si="52"/>
        <v>6.9610004318628974E-2</v>
      </c>
      <c r="T210" s="320">
        <f t="shared" si="52"/>
        <v>6.9877477074721819E-2</v>
      </c>
      <c r="U210" s="320">
        <f t="shared" si="52"/>
        <v>6.8206621448389015E-2</v>
      </c>
      <c r="V210" s="320">
        <f t="shared" si="52"/>
        <v>6.8723385285266794E-2</v>
      </c>
      <c r="W210" s="320">
        <f t="shared" si="52"/>
        <v>7.6277436534585991E-2</v>
      </c>
      <c r="DA210" s="141"/>
    </row>
    <row r="211" spans="1:105" ht="12" customHeight="1" x14ac:dyDescent="0.25">
      <c r="A211" s="62" t="s">
        <v>1026</v>
      </c>
      <c r="B211" s="320">
        <f t="shared" ref="B211:W211" si="53">IF(B$144=0,0,B$144/B$110)</f>
        <v>3.8689095846069985E-2</v>
      </c>
      <c r="C211" s="320">
        <f t="shared" si="53"/>
        <v>3.8308118748188118E-2</v>
      </c>
      <c r="D211" s="320">
        <f t="shared" si="53"/>
        <v>3.8377547732330215E-2</v>
      </c>
      <c r="E211" s="320">
        <f t="shared" si="53"/>
        <v>3.9527425049166412E-2</v>
      </c>
      <c r="F211" s="320">
        <f t="shared" si="53"/>
        <v>4.0169250709055776E-2</v>
      </c>
      <c r="G211" s="320">
        <f t="shared" si="53"/>
        <v>3.9730982832183605E-2</v>
      </c>
      <c r="H211" s="320">
        <f t="shared" si="53"/>
        <v>3.8928013283304724E-2</v>
      </c>
      <c r="I211" s="320">
        <f t="shared" si="53"/>
        <v>4.0230212866482998E-2</v>
      </c>
      <c r="J211" s="320">
        <f t="shared" si="53"/>
        <v>4.0181444112863389E-2</v>
      </c>
      <c r="K211" s="320">
        <f t="shared" si="53"/>
        <v>4.0333892736808069E-2</v>
      </c>
      <c r="L211" s="320">
        <f t="shared" si="53"/>
        <v>3.9069520555196982E-2</v>
      </c>
      <c r="M211" s="320">
        <f t="shared" si="53"/>
        <v>4.2501079619974291E-2</v>
      </c>
      <c r="N211" s="320">
        <f t="shared" si="53"/>
        <v>4.2695283054466203E-2</v>
      </c>
      <c r="O211" s="320">
        <f t="shared" si="53"/>
        <v>4.2794960135846612E-2</v>
      </c>
      <c r="P211" s="320">
        <f t="shared" si="53"/>
        <v>4.0120130289714298E-2</v>
      </c>
      <c r="Q211" s="320">
        <f t="shared" si="53"/>
        <v>3.8996821841521673E-2</v>
      </c>
      <c r="R211" s="320">
        <f t="shared" si="53"/>
        <v>3.9045227466484582E-2</v>
      </c>
      <c r="S211" s="320">
        <f t="shared" si="53"/>
        <v>3.8506149155585506E-2</v>
      </c>
      <c r="T211" s="320">
        <f t="shared" si="53"/>
        <v>3.8488642422356729E-2</v>
      </c>
      <c r="U211" s="320">
        <f t="shared" si="53"/>
        <v>3.8132533837410096E-2</v>
      </c>
      <c r="V211" s="320">
        <f t="shared" si="53"/>
        <v>3.7910297369592033E-2</v>
      </c>
      <c r="W211" s="320">
        <f t="shared" si="53"/>
        <v>3.7459645052246207E-2</v>
      </c>
      <c r="DA211" s="141"/>
    </row>
    <row r="212" spans="1:105" ht="12" customHeight="1" x14ac:dyDescent="0.25">
      <c r="A212" s="62" t="s">
        <v>1038</v>
      </c>
      <c r="B212" s="320">
        <f t="shared" ref="B212:W212" si="54">IF(B$155=0,0,B$155/B$110)</f>
        <v>6.1346014067901682E-2</v>
      </c>
      <c r="C212" s="320">
        <f t="shared" si="54"/>
        <v>6.5448214369883392E-2</v>
      </c>
      <c r="D212" s="320">
        <f t="shared" si="54"/>
        <v>6.4842706275782647E-2</v>
      </c>
      <c r="E212" s="320">
        <f t="shared" si="54"/>
        <v>5.4737735619020164E-2</v>
      </c>
      <c r="F212" s="320">
        <f t="shared" si="54"/>
        <v>6.3475637893509865E-2</v>
      </c>
      <c r="G212" s="320">
        <f t="shared" si="54"/>
        <v>6.5574699147519788E-2</v>
      </c>
      <c r="H212" s="320">
        <f t="shared" si="54"/>
        <v>7.6062251219098917E-2</v>
      </c>
      <c r="I212" s="320">
        <f t="shared" si="54"/>
        <v>6.465573075366611E-2</v>
      </c>
      <c r="J212" s="320">
        <f t="shared" si="54"/>
        <v>7.6172901226739947E-2</v>
      </c>
      <c r="K212" s="320">
        <f t="shared" si="54"/>
        <v>6.7768108164789842E-2</v>
      </c>
      <c r="L212" s="320">
        <f t="shared" si="54"/>
        <v>7.8527209349169305E-2</v>
      </c>
      <c r="M212" s="320">
        <f t="shared" si="54"/>
        <v>6.2043731745726152E-2</v>
      </c>
      <c r="N212" s="320">
        <f t="shared" si="54"/>
        <v>5.8134258437788501E-2</v>
      </c>
      <c r="O212" s="320">
        <f t="shared" si="54"/>
        <v>5.400425113125807E-2</v>
      </c>
      <c r="P212" s="320">
        <f t="shared" si="54"/>
        <v>5.6028567079394749E-2</v>
      </c>
      <c r="Q212" s="320">
        <f t="shared" si="54"/>
        <v>5.172321995204375E-2</v>
      </c>
      <c r="R212" s="320">
        <f t="shared" si="54"/>
        <v>4.9336540833522527E-2</v>
      </c>
      <c r="S212" s="320">
        <f t="shared" si="54"/>
        <v>4.9098261180853087E-2</v>
      </c>
      <c r="T212" s="320">
        <f t="shared" si="54"/>
        <v>4.8551248216054554E-2</v>
      </c>
      <c r="U212" s="320">
        <f t="shared" si="54"/>
        <v>4.967053682826824E-2</v>
      </c>
      <c r="V212" s="320">
        <f t="shared" si="54"/>
        <v>4.9320011497264928E-2</v>
      </c>
      <c r="W212" s="320">
        <f t="shared" si="54"/>
        <v>3.9722996807308807E-2</v>
      </c>
      <c r="DA212" s="141"/>
    </row>
    <row r="213" spans="1:105" ht="12" customHeight="1" x14ac:dyDescent="0.25">
      <c r="A213" s="41" t="s">
        <v>1040</v>
      </c>
      <c r="B213" s="321">
        <f t="shared" ref="B213:W213" si="55">IF(B$156=0,0,B$156/B$110)</f>
        <v>6.3551832781120685E-2</v>
      </c>
      <c r="C213" s="321">
        <f t="shared" si="55"/>
        <v>6.3997215741846789E-2</v>
      </c>
      <c r="D213" s="321">
        <f t="shared" si="55"/>
        <v>6.5090913362770439E-2</v>
      </c>
      <c r="E213" s="321">
        <f t="shared" si="55"/>
        <v>6.2070345787785343E-2</v>
      </c>
      <c r="F213" s="321">
        <f t="shared" si="55"/>
        <v>6.3144615930127837E-2</v>
      </c>
      <c r="G213" s="321">
        <f t="shared" si="55"/>
        <v>6.544418364034281E-2</v>
      </c>
      <c r="H213" s="321">
        <f t="shared" si="55"/>
        <v>6.8713670236755661E-2</v>
      </c>
      <c r="I213" s="321">
        <f t="shared" si="55"/>
        <v>6.5961100669120781E-2</v>
      </c>
      <c r="J213" s="321">
        <f t="shared" si="55"/>
        <v>6.4405480449321706E-2</v>
      </c>
      <c r="K213" s="321">
        <f t="shared" si="55"/>
        <v>6.5981811756104902E-2</v>
      </c>
      <c r="L213" s="321">
        <f t="shared" si="55"/>
        <v>6.9829080167503901E-2</v>
      </c>
      <c r="M213" s="321">
        <f t="shared" si="55"/>
        <v>5.3551269087841226E-2</v>
      </c>
      <c r="N213" s="321">
        <f t="shared" si="55"/>
        <v>5.5512088541839283E-2</v>
      </c>
      <c r="O213" s="321">
        <f t="shared" si="55"/>
        <v>5.5048693592523373E-2</v>
      </c>
      <c r="P213" s="321">
        <f t="shared" si="55"/>
        <v>7.0721335470054492E-2</v>
      </c>
      <c r="Q213" s="321">
        <f t="shared" si="55"/>
        <v>7.8274675318135228E-2</v>
      </c>
      <c r="R213" s="321">
        <f t="shared" si="55"/>
        <v>8.173908725230053E-2</v>
      </c>
      <c r="S213" s="321">
        <f t="shared" si="55"/>
        <v>8.6172519811632445E-2</v>
      </c>
      <c r="T213" s="321">
        <f t="shared" si="55"/>
        <v>8.6250626107829353E-2</v>
      </c>
      <c r="U213" s="321">
        <f t="shared" si="55"/>
        <v>8.8733705132300528E-2</v>
      </c>
      <c r="V213" s="321">
        <f t="shared" si="55"/>
        <v>8.9550132634837465E-2</v>
      </c>
      <c r="W213" s="321">
        <f t="shared" si="55"/>
        <v>9.0920202517604229E-2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343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1269</v>
      </c>
      <c r="B217" s="324">
        <f>IF(B$5=0,0,(B$5-B$16)/(CHI_fec!B$5-CHI_fec!B$16))</f>
        <v>0.50592815018813053</v>
      </c>
      <c r="C217" s="324">
        <f>IF(C$5=0,0,(C$5-C$16)/(CHI_fec!C$5-CHI_fec!C$16))</f>
        <v>0.50633196501920141</v>
      </c>
      <c r="D217" s="324">
        <f>IF(D$5=0,0,(D$5-D$16)/(CHI_fec!D$5-CHI_fec!D$16))</f>
        <v>0.50652466309420852</v>
      </c>
      <c r="E217" s="324">
        <f>IF(E$5=0,0,(E$5-E$16)/(CHI_fec!E$5-CHI_fec!E$16))</f>
        <v>0.51123950416650388</v>
      </c>
      <c r="F217" s="324">
        <f>IF(F$5=0,0,(F$5-F$16)/(CHI_fec!F$5-CHI_fec!F$16))</f>
        <v>0.51477902822644184</v>
      </c>
      <c r="G217" s="324">
        <f>IF(G$5=0,0,(G$5-G$16)/(CHI_fec!G$5-CHI_fec!G$16))</f>
        <v>0.51730606455541728</v>
      </c>
      <c r="H217" s="324">
        <f>IF(H$5=0,0,(H$5-H$16)/(CHI_fec!H$5-CHI_fec!H$16))</f>
        <v>0.51983658755158013</v>
      </c>
      <c r="I217" s="324">
        <f>IF(I$5=0,0,(I$5-I$16)/(CHI_fec!I$5-CHI_fec!I$16))</f>
        <v>0.52621694003142827</v>
      </c>
      <c r="J217" s="324">
        <f>IF(J$5=0,0,(J$5-J$16)/(CHI_fec!J$5-CHI_fec!J$16))</f>
        <v>0.52803280703292144</v>
      </c>
      <c r="K217" s="324">
        <f>IF(K$5=0,0,(K$5-K$16)/(CHI_fec!K$5-CHI_fec!K$16))</f>
        <v>0.5285643948268921</v>
      </c>
      <c r="L217" s="324">
        <f>IF(L$5=0,0,(L$5-L$16)/(CHI_fec!L$5-CHI_fec!L$16))</f>
        <v>0.53422433077496634</v>
      </c>
      <c r="M217" s="324">
        <f>IF(M$5=0,0,(M$5-M$16)/(CHI_fec!M$5-CHI_fec!M$16))</f>
        <v>0.53583261298657958</v>
      </c>
      <c r="N217" s="324">
        <f>IF(N$5=0,0,(N$5-N$16)/(CHI_fec!N$5-CHI_fec!N$16))</f>
        <v>0.54267174597426804</v>
      </c>
      <c r="O217" s="324">
        <f>IF(O$5=0,0,(O$5-O$16)/(CHI_fec!O$5-CHI_fec!O$16))</f>
        <v>0.54457734153712012</v>
      </c>
      <c r="P217" s="324">
        <f>IF(P$5=0,0,(P$5-P$16)/(CHI_fec!P$5-CHI_fec!P$16))</f>
        <v>0.54780835469590849</v>
      </c>
      <c r="Q217" s="324">
        <f>IF(Q$5=0,0,(Q$5-Q$16)/(CHI_fec!Q$5-CHI_fec!Q$16))</f>
        <v>0.5500119609829629</v>
      </c>
      <c r="R217" s="324">
        <f>IF(R$5=0,0,(R$5-R$16)/(CHI_fec!R$5-CHI_fec!R$16))</f>
        <v>0.55399091672731404</v>
      </c>
      <c r="S217" s="324">
        <f>IF(S$5=0,0,(S$5-S$16)/(CHI_fec!S$5-CHI_fec!S$16))</f>
        <v>0.56406899626635043</v>
      </c>
      <c r="T217" s="324">
        <f>IF(T$5=0,0,(T$5-T$16)/(CHI_fec!T$5-CHI_fec!T$16))</f>
        <v>0.57143472733385769</v>
      </c>
      <c r="U217" s="324">
        <f>IF(U$5=0,0,(U$5-U$16)/(CHI_fec!U$5-CHI_fec!U$16))</f>
        <v>0.574724002799056</v>
      </c>
      <c r="V217" s="324">
        <f>IF(V$5=0,0,(V$5-V$16)/(CHI_fec!V$5-CHI_fec!V$16))</f>
        <v>0.5774880483990712</v>
      </c>
      <c r="W217" s="324">
        <f>IF(W$5=0,0,(W$5-W$16)/(CHI_fec!W$5-CHI_fec!W$16))</f>
        <v>0.58476195680633003</v>
      </c>
      <c r="DA217" s="95"/>
    </row>
    <row r="218" spans="1:105" ht="12" customHeight="1" x14ac:dyDescent="0.25">
      <c r="A218" s="55" t="s">
        <v>92</v>
      </c>
      <c r="B218" s="307">
        <f>IF(B$6=0,0,B$6/CHI_fec!B$6)</f>
        <v>0.4202661457655571</v>
      </c>
      <c r="C218" s="307">
        <f>IF(C$6=0,0,C$6/CHI_fec!C$6)</f>
        <v>0.42112453953735685</v>
      </c>
      <c r="D218" s="307">
        <f>IF(D$6=0,0,D$6/CHI_fec!D$6)</f>
        <v>0.42071538771340228</v>
      </c>
      <c r="E218" s="307">
        <f>IF(E$6=0,0,E$6/CHI_fec!E$6)</f>
        <v>0.42342347996768076</v>
      </c>
      <c r="F218" s="307">
        <f>IF(F$6=0,0,F$6/CHI_fec!F$6)</f>
        <v>0.42558512745693022</v>
      </c>
      <c r="G218" s="307">
        <f>IF(G$6=0,0,G$6/CHI_fec!G$6)</f>
        <v>0.42767044918000885</v>
      </c>
      <c r="H218" s="307">
        <f>IF(H$6=0,0,H$6/CHI_fec!H$6)</f>
        <v>0.42889472937954293</v>
      </c>
      <c r="I218" s="307">
        <f>IF(I$6=0,0,I$6/CHI_fec!I$6)</f>
        <v>0.43214763643925425</v>
      </c>
      <c r="J218" s="307">
        <f>IF(J$6=0,0,J$6/CHI_fec!J$6)</f>
        <v>0.43605407984894534</v>
      </c>
      <c r="K218" s="307">
        <f>IF(K$6=0,0,K$6/CHI_fec!K$6)</f>
        <v>0.43602219188316671</v>
      </c>
      <c r="L218" s="307">
        <f>IF(L$6=0,0,L$6/CHI_fec!L$6)</f>
        <v>0.43975579369150264</v>
      </c>
      <c r="M218" s="307">
        <f>IF(M$6=0,0,M$6/CHI_fec!M$6)</f>
        <v>0.4402714642551066</v>
      </c>
      <c r="N218" s="307">
        <f>IF(N$6=0,0,N$6/CHI_fec!N$6)</f>
        <v>0.44566212937914002</v>
      </c>
      <c r="O218" s="307">
        <f>IF(O$6=0,0,O$6/CHI_fec!O$6)</f>
        <v>0.44781006112115845</v>
      </c>
      <c r="P218" s="307">
        <f>IF(P$6=0,0,P$6/CHI_fec!P$6)</f>
        <v>0.45088173331407755</v>
      </c>
      <c r="Q218" s="307">
        <f>IF(Q$6=0,0,Q$6/CHI_fec!Q$6)</f>
        <v>0.45372915221579746</v>
      </c>
      <c r="R218" s="307">
        <f>IF(R$6=0,0,R$6/CHI_fec!R$6)</f>
        <v>0.45572516592670803</v>
      </c>
      <c r="S218" s="307">
        <f>IF(S$6=0,0,S$6/CHI_fec!S$6)</f>
        <v>0.46325620693754838</v>
      </c>
      <c r="T218" s="307">
        <f>IF(T$6=0,0,T$6/CHI_fec!T$6)</f>
        <v>0.46891100824873932</v>
      </c>
      <c r="U218" s="307">
        <f>IF(U$6=0,0,U$6/CHI_fec!U$6)</f>
        <v>0.4712820002997925</v>
      </c>
      <c r="V218" s="307">
        <f>IF(V$6=0,0,V$6/CHI_fec!V$6)</f>
        <v>0.47330445231757939</v>
      </c>
      <c r="W218" s="307">
        <f>IF(W$6=0,0,W$6/CHI_fec!W$6)</f>
        <v>0.47745954451118905</v>
      </c>
      <c r="DA218" s="76"/>
    </row>
    <row r="219" spans="1:105" ht="12" customHeight="1" x14ac:dyDescent="0.25">
      <c r="A219" s="202" t="s">
        <v>93</v>
      </c>
      <c r="B219" s="308">
        <f>IF(B$7=0,0,B$7/CHI_fec!B$7)</f>
        <v>0.11011769175432923</v>
      </c>
      <c r="C219" s="308">
        <f>IF(C$7=0,0,C$7/CHI_fec!C$7)</f>
        <v>0.11034260718403789</v>
      </c>
      <c r="D219" s="308">
        <f>IF(D$7=0,0,D$7/CHI_fec!D$7)</f>
        <v>0.11023540165514892</v>
      </c>
      <c r="E219" s="308">
        <f>IF(E$7=0,0,E$7/CHI_fec!E$7)</f>
        <v>0.11094497312813939</v>
      </c>
      <c r="F219" s="308">
        <f>IF(F$7=0,0,F$7/CHI_fec!F$7)</f>
        <v>0.11151136572078828</v>
      </c>
      <c r="G219" s="308">
        <f>IF(G$7=0,0,G$7/CHI_fec!G$7)</f>
        <v>0.11205775951677742</v>
      </c>
      <c r="H219" s="308">
        <f>IF(H$7=0,0,H$7/CHI_fec!H$7)</f>
        <v>0.11237854412194151</v>
      </c>
      <c r="I219" s="308">
        <f>IF(I$7=0,0,I$7/CHI_fec!I$7)</f>
        <v>0.11323086739498135</v>
      </c>
      <c r="J219" s="308">
        <f>IF(J$7=0,0,J$7/CHI_fec!J$7)</f>
        <v>0.11425442957237379</v>
      </c>
      <c r="K219" s="308">
        <f>IF(K$7=0,0,K$7/CHI_fec!K$7)</f>
        <v>0.11424607432125103</v>
      </c>
      <c r="L219" s="308">
        <f>IF(L$7=0,0,L$7/CHI_fec!L$7)</f>
        <v>0.11525877982851382</v>
      </c>
      <c r="M219" s="308">
        <f>IF(M$7=0,0,M$7/CHI_fec!M$7)</f>
        <v>0.11536428898858807</v>
      </c>
      <c r="N219" s="308">
        <f>IF(N$7=0,0,N$7/CHI_fec!N$7)</f>
        <v>0.11677192056513278</v>
      </c>
      <c r="O219" s="308">
        <f>IF(O$7=0,0,O$7/CHI_fec!O$7)</f>
        <v>0.11748823271697906</v>
      </c>
      <c r="P219" s="308">
        <f>IF(P$7=0,0,P$7/CHI_fec!P$7)</f>
        <v>0.11828479181666751</v>
      </c>
      <c r="Q219" s="308">
        <f>IF(Q$7=0,0,Q$7/CHI_fec!Q$7)</f>
        <v>0.11912215913700992</v>
      </c>
      <c r="R219" s="308">
        <f>IF(R$7=0,0,R$7/CHI_fec!R$7)</f>
        <v>0.11955439559439339</v>
      </c>
      <c r="S219" s="308">
        <f>IF(S$7=0,0,S$7/CHI_fec!S$7)</f>
        <v>0.12245400676479183</v>
      </c>
      <c r="T219" s="308">
        <f>IF(T$7=0,0,T$7/CHI_fec!T$7)</f>
        <v>0.1236042669205745</v>
      </c>
      <c r="U219" s="308">
        <f>IF(U$7=0,0,U$7/CHI_fec!U$7)</f>
        <v>0.12397031743751577</v>
      </c>
      <c r="V219" s="308">
        <f>IF(V$7=0,0,V$7/CHI_fec!V$7)</f>
        <v>0.12442123796125641</v>
      </c>
      <c r="W219" s="308">
        <f>IF(W$7=0,0,W$7/CHI_fec!W$7)</f>
        <v>0.12620222592816233</v>
      </c>
      <c r="DA219" s="77"/>
    </row>
    <row r="220" spans="1:105" ht="12" customHeight="1" x14ac:dyDescent="0.25">
      <c r="A220" s="202" t="s">
        <v>94</v>
      </c>
      <c r="B220" s="308">
        <f>IF(B$8=0,0,B$8/CHI_fec!B$8)</f>
        <v>0.59685084596563165</v>
      </c>
      <c r="C220" s="308">
        <f>IF(C$8=0,0,C$8/CHI_fec!C$8)</f>
        <v>0.5980699140586303</v>
      </c>
      <c r="D220" s="308">
        <f>IF(D$8=0,0,D$8/CHI_fec!D$8)</f>
        <v>0.59748884747804565</v>
      </c>
      <c r="E220" s="308">
        <f>IF(E$8=0,0,E$8/CHI_fec!E$8)</f>
        <v>0.6013348083511838</v>
      </c>
      <c r="F220" s="308">
        <f>IF(F$8=0,0,F$8/CHI_fec!F$8)</f>
        <v>0.60440472284617131</v>
      </c>
      <c r="G220" s="308">
        <f>IF(G$8=0,0,G$8/CHI_fec!G$8)</f>
        <v>0.60736624151016605</v>
      </c>
      <c r="H220" s="308">
        <f>IF(H$8=0,0,H$8/CHI_fec!H$8)</f>
        <v>0.60910493181428271</v>
      </c>
      <c r="I220" s="308">
        <f>IF(I$8=0,0,I$8/CHI_fec!I$8)</f>
        <v>0.61372462424013696</v>
      </c>
      <c r="J220" s="308">
        <f>IF(J$8=0,0,J$8/CHI_fec!J$8)</f>
        <v>0.61927223971808409</v>
      </c>
      <c r="K220" s="308">
        <f>IF(K$8=0,0,K$8/CHI_fec!K$8)</f>
        <v>0.61922716523169696</v>
      </c>
      <c r="L220" s="308">
        <f>IF(L$8=0,0,L$8/CHI_fec!L$8)</f>
        <v>0.62431523459453131</v>
      </c>
      <c r="M220" s="308">
        <f>IF(M$8=0,0,M$8/CHI_fec!M$8)</f>
        <v>0.62513205333438771</v>
      </c>
      <c r="N220" s="308">
        <f>IF(N$8=0,0,N$8/CHI_fec!N$8)</f>
        <v>0.63251289038303904</v>
      </c>
      <c r="O220" s="308">
        <f>IF(O$8=0,0,O$8/CHI_fec!O$8)</f>
        <v>0.6357460096969374</v>
      </c>
      <c r="P220" s="308">
        <f>IF(P$8=0,0,P$8/CHI_fec!P$8)</f>
        <v>0.64021470387137214</v>
      </c>
      <c r="Q220" s="308">
        <f>IF(Q$8=0,0,Q$8/CHI_fec!Q$8)</f>
        <v>0.64403562289664118</v>
      </c>
      <c r="R220" s="308">
        <f>IF(R$8=0,0,R$8/CHI_fec!R$8)</f>
        <v>0.64703972242402596</v>
      </c>
      <c r="S220" s="308">
        <f>IF(S$8=0,0,S$8/CHI_fec!S$8)</f>
        <v>0.65704783635020092</v>
      </c>
      <c r="T220" s="308">
        <f>IF(T$8=0,0,T$8/CHI_fec!T$8)</f>
        <v>0.6644286439549858</v>
      </c>
      <c r="U220" s="308">
        <f>IF(U$8=0,0,U$8/CHI_fec!U$8)</f>
        <v>0.66858840423144272</v>
      </c>
      <c r="V220" s="308">
        <f>IF(V$8=0,0,V$8/CHI_fec!V$8)</f>
        <v>0.67136000005215557</v>
      </c>
      <c r="W220" s="308">
        <f>IF(W$8=0,0,W$8/CHI_fec!W$8)</f>
        <v>0.67665245194208279</v>
      </c>
      <c r="DA220" s="77"/>
    </row>
    <row r="221" spans="1:105" ht="12" customHeight="1" x14ac:dyDescent="0.25">
      <c r="A221" s="202" t="s">
        <v>95</v>
      </c>
      <c r="B221" s="308">
        <f>IF(B$9=0,0,B$9/CHI_fec!B$9)</f>
        <v>0.42367592248333746</v>
      </c>
      <c r="C221" s="308">
        <f>IF(C$9=0,0,C$9/CHI_fec!C$9)</f>
        <v>0.42454128072545527</v>
      </c>
      <c r="D221" s="308">
        <f>IF(D$9=0,0,D$9/CHI_fec!D$9)</f>
        <v>0.42412880929944025</v>
      </c>
      <c r="E221" s="308">
        <f>IF(E$9=0,0,E$9/CHI_fec!E$9)</f>
        <v>0.42685887332092198</v>
      </c>
      <c r="F221" s="308">
        <f>IF(F$9=0,0,F$9/CHI_fec!F$9)</f>
        <v>0.42903805906623899</v>
      </c>
      <c r="G221" s="308">
        <f>IF(G$9=0,0,G$9/CHI_fec!G$9)</f>
        <v>0.43114029978584412</v>
      </c>
      <c r="H221" s="308">
        <f>IF(H$9=0,0,H$9/CHI_fec!H$9)</f>
        <v>0.43237451302938479</v>
      </c>
      <c r="I221" s="308">
        <f>IF(I$9=0,0,I$9/CHI_fec!I$9)</f>
        <v>0.43565381214296284</v>
      </c>
      <c r="J221" s="308">
        <f>IF(J$9=0,0,J$9/CHI_fec!J$9)</f>
        <v>0.43959194999181317</v>
      </c>
      <c r="K221" s="308">
        <f>IF(K$9=0,0,K$9/CHI_fec!K$9)</f>
        <v>0.43955980330701933</v>
      </c>
      <c r="L221" s="308">
        <f>IF(L$9=0,0,L$9/CHI_fec!L$9)</f>
        <v>0.44345724695109306</v>
      </c>
      <c r="M221" s="308">
        <f>IF(M$9=0,0,M$9/CHI_fec!M$9)</f>
        <v>0.44386211498074557</v>
      </c>
      <c r="N221" s="308">
        <f>IF(N$9=0,0,N$9/CHI_fec!N$9)</f>
        <v>0.44927795322806119</v>
      </c>
      <c r="O221" s="308">
        <f>IF(O$9=0,0,O$9/CHI_fec!O$9)</f>
        <v>0.45203395189534751</v>
      </c>
      <c r="P221" s="308">
        <f>IF(P$9=0,0,P$9/CHI_fec!P$9)</f>
        <v>0.45510658509518187</v>
      </c>
      <c r="Q221" s="308">
        <f>IF(Q$9=0,0,Q$9/CHI_fec!Q$9)</f>
        <v>0.4583204556555322</v>
      </c>
      <c r="R221" s="308">
        <f>IF(R$9=0,0,R$9/CHI_fec!R$9)</f>
        <v>0.45998981462076721</v>
      </c>
      <c r="S221" s="308">
        <f>IF(S$9=0,0,S$9/CHI_fec!S$9)</f>
        <v>0.47137931247268711</v>
      </c>
      <c r="T221" s="308">
        <f>IF(T$9=0,0,T$9/CHI_fec!T$9)</f>
        <v>0.47558834309796411</v>
      </c>
      <c r="U221" s="308">
        <f>IF(U$9=0,0,U$9/CHI_fec!U$9)</f>
        <v>0.47701704468165534</v>
      </c>
      <c r="V221" s="308">
        <f>IF(V$9=0,0,V$9/CHI_fec!V$9)</f>
        <v>0.47872410658302328</v>
      </c>
      <c r="W221" s="308">
        <f>IF(W$9=0,0,W$9/CHI_fec!W$9)</f>
        <v>0.48558873928757712</v>
      </c>
      <c r="DA221" s="77"/>
    </row>
    <row r="222" spans="1:105" ht="12" customHeight="1" x14ac:dyDescent="0.25">
      <c r="A222" s="56" t="s">
        <v>96</v>
      </c>
      <c r="B222" s="309">
        <f>IF(B$10=0,0,B$10/CHI_fec!B$10)</f>
        <v>0.62941394290641739</v>
      </c>
      <c r="C222" s="309">
        <f>IF(C$10=0,0,C$10/CHI_fec!C$10)</f>
        <v>0.63125404540848107</v>
      </c>
      <c r="D222" s="309">
        <f>IF(D$10=0,0,D$10/CHI_fec!D$10)</f>
        <v>0.62995129367847436</v>
      </c>
      <c r="E222" s="309">
        <f>IF(E$10=0,0,E$10/CHI_fec!E$10)</f>
        <v>0.63235993426361459</v>
      </c>
      <c r="F222" s="309">
        <f>IF(F$10=0,0,F$10/CHI_fec!F$10)</f>
        <v>0.64103803628374334</v>
      </c>
      <c r="G222" s="309">
        <f>IF(G$10=0,0,G$10/CHI_fec!G$10)</f>
        <v>0.64164874501946634</v>
      </c>
      <c r="H222" s="309">
        <f>IF(H$10=0,0,H$10/CHI_fec!H$10)</f>
        <v>0.65191396870390905</v>
      </c>
      <c r="I222" s="309">
        <f>IF(I$10=0,0,I$10/CHI_fec!I$10)</f>
        <v>0.65274093029377722</v>
      </c>
      <c r="J222" s="309">
        <f>IF(J$10=0,0,J$10/CHI_fec!J$10)</f>
        <v>0.65807292275590168</v>
      </c>
      <c r="K222" s="309">
        <f>IF(K$10=0,0,K$10/CHI_fec!K$10)</f>
        <v>0.6521844264909904</v>
      </c>
      <c r="L222" s="309">
        <f>IF(L$10=0,0,L$10/CHI_fec!L$10)</f>
        <v>0.66463700040836238</v>
      </c>
      <c r="M222" s="309">
        <f>IF(M$10=0,0,M$10/CHI_fec!M$10)</f>
        <v>0.65362810918286374</v>
      </c>
      <c r="N222" s="309">
        <f>IF(N$10=0,0,N$10/CHI_fec!N$10)</f>
        <v>0.66210645526869505</v>
      </c>
      <c r="O222" s="309">
        <f>IF(O$10=0,0,O$10/CHI_fec!O$10)</f>
        <v>0.66582171984691019</v>
      </c>
      <c r="P222" s="309">
        <f>IF(P$10=0,0,P$10/CHI_fec!P$10)</f>
        <v>0.67759280343235218</v>
      </c>
      <c r="Q222" s="309">
        <f>IF(Q$10=0,0,Q$10/CHI_fec!Q$10)</f>
        <v>0.68578940872530758</v>
      </c>
      <c r="R222" s="309">
        <f>IF(R$10=0,0,R$10/CHI_fec!R$10)</f>
        <v>0.68978057485246946</v>
      </c>
      <c r="S222" s="309">
        <f>IF(S$10=0,0,S$10/CHI_fec!S$10)</f>
        <v>0.70639601536741625</v>
      </c>
      <c r="T222" s="309">
        <f>IF(T$10=0,0,T$10/CHI_fec!T$10)</f>
        <v>0.71304259886574972</v>
      </c>
      <c r="U222" s="309">
        <f>IF(U$10=0,0,U$10/CHI_fec!U$10)</f>
        <v>0.71580488008077003</v>
      </c>
      <c r="V222" s="309">
        <f>IF(V$10=0,0,V$10/CHI_fec!V$10)</f>
        <v>0.71839674274411092</v>
      </c>
      <c r="W222" s="309">
        <f>IF(W$10=0,0,W$10/CHI_fec!W$10)</f>
        <v>0.72594519141050629</v>
      </c>
      <c r="DA222" s="78"/>
    </row>
    <row r="223" spans="1:105" ht="12" customHeight="1" x14ac:dyDescent="0.25">
      <c r="A223" s="134" t="s">
        <v>999</v>
      </c>
      <c r="B223" s="325">
        <f>IF(B$16=0,0,B$16/CHI_fec!B$16)</f>
        <v>1</v>
      </c>
      <c r="C223" s="325">
        <f>IF(C$16=0,0,C$16/CHI_fec!C$16)</f>
        <v>1</v>
      </c>
      <c r="D223" s="325">
        <f>IF(D$16=0,0,D$16/CHI_fec!D$16)</f>
        <v>1</v>
      </c>
      <c r="E223" s="325">
        <f>IF(E$16=0,0,E$16/CHI_fec!E$16)</f>
        <v>1</v>
      </c>
      <c r="F223" s="325">
        <f>IF(F$16=0,0,F$16/CHI_fec!F$16)</f>
        <v>1</v>
      </c>
      <c r="G223" s="325">
        <f>IF(G$16=0,0,G$16/CHI_fec!G$16)</f>
        <v>1</v>
      </c>
      <c r="H223" s="325">
        <f>IF(H$16=0,0,H$16/CHI_fec!H$16)</f>
        <v>1</v>
      </c>
      <c r="I223" s="325">
        <f>IF(I$16=0,0,I$16/CHI_fec!I$16)</f>
        <v>1</v>
      </c>
      <c r="J223" s="325">
        <f>IF(J$16=0,0,J$16/CHI_fec!J$16)</f>
        <v>1</v>
      </c>
      <c r="K223" s="325">
        <f>IF(K$16=0,0,K$16/CHI_fec!K$16)</f>
        <v>1</v>
      </c>
      <c r="L223" s="325">
        <f>IF(L$16=0,0,L$16/CHI_fec!L$16)</f>
        <v>1</v>
      </c>
      <c r="M223" s="325">
        <f>IF(M$16=0,0,M$16/CHI_fec!M$16)</f>
        <v>1</v>
      </c>
      <c r="N223" s="325">
        <f>IF(N$16=0,0,N$16/CHI_fec!N$16)</f>
        <v>1</v>
      </c>
      <c r="O223" s="325">
        <f>IF(O$16=0,0,O$16/CHI_fec!O$16)</f>
        <v>1</v>
      </c>
      <c r="P223" s="325">
        <f>IF(P$16=0,0,P$16/CHI_fec!P$16)</f>
        <v>1</v>
      </c>
      <c r="Q223" s="325">
        <f>IF(Q$16=0,0,Q$16/CHI_fec!Q$16)</f>
        <v>1</v>
      </c>
      <c r="R223" s="325">
        <f>IF(R$16=0,0,R$16/CHI_fec!R$16)</f>
        <v>1</v>
      </c>
      <c r="S223" s="325">
        <f>IF(S$16=0,0,S$16/CHI_fec!S$16)</f>
        <v>1</v>
      </c>
      <c r="T223" s="325">
        <f>IF(T$16=0,0,T$16/CHI_fec!T$16)</f>
        <v>1</v>
      </c>
      <c r="U223" s="325">
        <f>IF(U$16=0,0,U$16/CHI_fec!U$16)</f>
        <v>1</v>
      </c>
      <c r="V223" s="325">
        <f>IF(V$16=0,0,V$16/CHI_fec!V$16)</f>
        <v>1</v>
      </c>
      <c r="W223" s="325">
        <f>IF(W$16=0,0,W$16/CHI_fec!W$16)</f>
        <v>1</v>
      </c>
      <c r="DA223" s="140"/>
    </row>
    <row r="224" spans="1:105" ht="12" customHeight="1" x14ac:dyDescent="0.25">
      <c r="A224" s="203" t="s">
        <v>1000</v>
      </c>
      <c r="B224" s="310">
        <f>IF(B$25=0,0,B$25/CHI_fec!B$25)</f>
        <v>0.58400245543533003</v>
      </c>
      <c r="C224" s="310">
        <f>IF(C$25=0,0,C$25/CHI_fec!C$25)</f>
        <v>0.58383708254862199</v>
      </c>
      <c r="D224" s="310">
        <f>IF(D$25=0,0,D$25/CHI_fec!D$25)</f>
        <v>0.58307093869043447</v>
      </c>
      <c r="E224" s="310">
        <f>IF(E$25=0,0,E$25/CHI_fec!E$25)</f>
        <v>0.58812462721529812</v>
      </c>
      <c r="F224" s="310">
        <f>IF(F$25=0,0,F$25/CHI_fec!F$25)</f>
        <v>0.5932887348641509</v>
      </c>
      <c r="G224" s="310">
        <f>IF(G$25=0,0,G$25/CHI_fec!G$25)</f>
        <v>0.59795882471198292</v>
      </c>
      <c r="H224" s="310">
        <f>IF(H$25=0,0,H$25/CHI_fec!H$25)</f>
        <v>0.60140295874978067</v>
      </c>
      <c r="I224" s="310">
        <f>IF(I$25=0,0,I$25/CHI_fec!I$25)</f>
        <v>0.60855906800268478</v>
      </c>
      <c r="J224" s="310">
        <f>IF(J$25=0,0,J$25/CHI_fec!J$25)</f>
        <v>0.61187981654148282</v>
      </c>
      <c r="K224" s="310">
        <f>IF(K$25=0,0,K$25/CHI_fec!K$25)</f>
        <v>0.60810099489243497</v>
      </c>
      <c r="L224" s="310">
        <f>IF(L$25=0,0,L$25/CHI_fec!L$25)</f>
        <v>0.61567609903380272</v>
      </c>
      <c r="M224" s="310">
        <f>IF(M$25=0,0,M$25/CHI_fec!M$25)</f>
        <v>0.61842955471044769</v>
      </c>
      <c r="N224" s="310">
        <f>IF(N$25=0,0,N$25/CHI_fec!N$25)</f>
        <v>0.62491221384500106</v>
      </c>
      <c r="O224" s="310">
        <f>IF(O$25=0,0,O$25/CHI_fec!O$25)</f>
        <v>0.62871886094201046</v>
      </c>
      <c r="P224" s="310">
        <f>IF(P$25=0,0,P$25/CHI_fec!P$25)</f>
        <v>0.63109007355359381</v>
      </c>
      <c r="Q224" s="310">
        <f>IF(Q$25=0,0,Q$25/CHI_fec!Q$25)</f>
        <v>0.6351675990647947</v>
      </c>
      <c r="R224" s="310">
        <f>IF(R$25=0,0,R$25/CHI_fec!R$25)</f>
        <v>0.63825327218705497</v>
      </c>
      <c r="S224" s="310">
        <f>IF(S$25=0,0,S$25/CHI_fec!S$25)</f>
        <v>0.65083607554669698</v>
      </c>
      <c r="T224" s="310">
        <f>IF(T$25=0,0,T$25/CHI_fec!T$25)</f>
        <v>0.65915671819882227</v>
      </c>
      <c r="U224" s="310">
        <f>IF(U$25=0,0,U$25/CHI_fec!U$25)</f>
        <v>0.66397430839504945</v>
      </c>
      <c r="V224" s="310">
        <f>IF(V$25=0,0,V$25/CHI_fec!V$25)</f>
        <v>0.66708350100554004</v>
      </c>
      <c r="W224" s="310">
        <f>IF(W$25=0,0,W$25/CHI_fec!W$25)</f>
        <v>0.67567398910053389</v>
      </c>
      <c r="DA224" s="79"/>
    </row>
    <row r="225" spans="1:105" ht="12" customHeight="1" x14ac:dyDescent="0.25">
      <c r="A225" s="203" t="s">
        <v>1012</v>
      </c>
      <c r="B225" s="310">
        <f>IF(B$36=0,0,B$36/CHI_fec!B$36)</f>
        <v>0.37752105799182861</v>
      </c>
      <c r="C225" s="310">
        <f>IF(C$36=0,0,C$36/CHI_fec!C$36)</f>
        <v>0.3774067454551604</v>
      </c>
      <c r="D225" s="310">
        <f>IF(D$36=0,0,D$36/CHI_fec!D$36)</f>
        <v>0.37741188897666772</v>
      </c>
      <c r="E225" s="310">
        <f>IF(E$36=0,0,E$36/CHI_fec!E$36)</f>
        <v>0.37859477647575257</v>
      </c>
      <c r="F225" s="310">
        <f>IF(F$36=0,0,F$36/CHI_fec!F$36)</f>
        <v>0.38155551395075188</v>
      </c>
      <c r="G225" s="310">
        <f>IF(G$36=0,0,G$36/CHI_fec!G$36)</f>
        <v>0.38484906964014698</v>
      </c>
      <c r="H225" s="310">
        <f>IF(H$36=0,0,H$36/CHI_fec!H$36)</f>
        <v>0.38780075623020333</v>
      </c>
      <c r="I225" s="310">
        <f>IF(I$36=0,0,I$36/CHI_fec!I$36)</f>
        <v>0.39205530432118607</v>
      </c>
      <c r="J225" s="310">
        <f>IF(J$36=0,0,J$36/CHI_fec!J$36)</f>
        <v>0.39484259015278655</v>
      </c>
      <c r="K225" s="310">
        <f>IF(K$36=0,0,K$36/CHI_fec!K$36)</f>
        <v>0.39368388607567323</v>
      </c>
      <c r="L225" s="310">
        <f>IF(L$36=0,0,L$36/CHI_fec!L$36)</f>
        <v>0.4015814768167193</v>
      </c>
      <c r="M225" s="310">
        <f>IF(M$36=0,0,M$36/CHI_fec!M$36)</f>
        <v>0.39995959064270004</v>
      </c>
      <c r="N225" s="310">
        <f>IF(N$36=0,0,N$36/CHI_fec!N$36)</f>
        <v>0.40564107460382193</v>
      </c>
      <c r="O225" s="310">
        <f>IF(O$36=0,0,O$36/CHI_fec!O$36)</f>
        <v>0.40736170714821457</v>
      </c>
      <c r="P225" s="310">
        <f>IF(P$36=0,0,P$36/CHI_fec!P$36)</f>
        <v>0.40980150014966177</v>
      </c>
      <c r="Q225" s="310">
        <f>IF(Q$36=0,0,Q$36/CHI_fec!Q$36)</f>
        <v>0.41268806062762475</v>
      </c>
      <c r="R225" s="310">
        <f>IF(R$36=0,0,R$36/CHI_fec!R$36)</f>
        <v>0.4175909011281555</v>
      </c>
      <c r="S225" s="310">
        <f>IF(S$36=0,0,S$36/CHI_fec!S$36)</f>
        <v>0.42821694361811863</v>
      </c>
      <c r="T225" s="310">
        <f>IF(T$36=0,0,T$36/CHI_fec!T$36)</f>
        <v>0.43239579892144697</v>
      </c>
      <c r="U225" s="310">
        <f>IF(U$36=0,0,U$36/CHI_fec!U$36)</f>
        <v>0.43381999461249426</v>
      </c>
      <c r="V225" s="310">
        <f>IF(V$36=0,0,V$36/CHI_fec!V$36)</f>
        <v>0.43624372261140276</v>
      </c>
      <c r="W225" s="310">
        <f>IF(W$36=0,0,W$36/CHI_fec!W$36)</f>
        <v>0.44331707331672632</v>
      </c>
      <c r="DA225" s="79"/>
    </row>
    <row r="226" spans="1:105" ht="12" customHeight="1" x14ac:dyDescent="0.25">
      <c r="A226" s="203" t="s">
        <v>1023</v>
      </c>
      <c r="B226" s="310">
        <f>IF(B$44=0,0,B$44/CHI_fec!B$44)</f>
        <v>0.55302213580506754</v>
      </c>
      <c r="C226" s="310">
        <f>IF(C$44=0,0,C$44/CHI_fec!C$44)</f>
        <v>0.55711435306867096</v>
      </c>
      <c r="D226" s="310">
        <f>IF(D$44=0,0,D$44/CHI_fec!D$44)</f>
        <v>0.55474919286648927</v>
      </c>
      <c r="E226" s="310">
        <f>IF(E$44=0,0,E$44/CHI_fec!E$44)</f>
        <v>0.55574933848844754</v>
      </c>
      <c r="F226" s="310">
        <f>IF(F$44=0,0,F$44/CHI_fec!F$44)</f>
        <v>0.56575911054712369</v>
      </c>
      <c r="G226" s="310">
        <f>IF(G$44=0,0,G$44/CHI_fec!G$44)</f>
        <v>0.56665623674028243</v>
      </c>
      <c r="H226" s="310">
        <f>IF(H$44=0,0,H$44/CHI_fec!H$44)</f>
        <v>0.57823074455585011</v>
      </c>
      <c r="I226" s="310">
        <f>IF(I$44=0,0,I$44/CHI_fec!I$44)</f>
        <v>0.57599218440297351</v>
      </c>
      <c r="J226" s="310">
        <f>IF(J$44=0,0,J$44/CHI_fec!J$44)</f>
        <v>0.58233474736401736</v>
      </c>
      <c r="K226" s="310">
        <f>IF(K$44=0,0,K$44/CHI_fec!K$44)</f>
        <v>0.57214573647249356</v>
      </c>
      <c r="L226" s="310">
        <f>IF(L$44=0,0,L$44/CHI_fec!L$44)</f>
        <v>0.58527828169749574</v>
      </c>
      <c r="M226" s="310">
        <f>IF(M$44=0,0,M$44/CHI_fec!M$44)</f>
        <v>0.57274287680613911</v>
      </c>
      <c r="N226" s="310">
        <f>IF(N$44=0,0,N$44/CHI_fec!N$44)</f>
        <v>0.57794872093507987</v>
      </c>
      <c r="O226" s="310">
        <f>IF(O$44=0,0,O$44/CHI_fec!O$44)</f>
        <v>0.58116622418814057</v>
      </c>
      <c r="P226" s="310">
        <f>IF(P$44=0,0,P$44/CHI_fec!P$44)</f>
        <v>0.58878824348990766</v>
      </c>
      <c r="Q226" s="310">
        <f>IF(Q$44=0,0,Q$44/CHI_fec!Q$44)</f>
        <v>0.59644939503504679</v>
      </c>
      <c r="R226" s="310">
        <f>IF(R$44=0,0,R$44/CHI_fec!R$44)</f>
        <v>0.59857988303060283</v>
      </c>
      <c r="S226" s="310">
        <f>IF(S$44=0,0,S$44/CHI_fec!S$44)</f>
        <v>0.61201438716500201</v>
      </c>
      <c r="T226" s="310">
        <f>IF(T$44=0,0,T$44/CHI_fec!T$44)</f>
        <v>0.61749883781893589</v>
      </c>
      <c r="U226" s="310">
        <f>IF(U$44=0,0,U$44/CHI_fec!U$44)</f>
        <v>0.62030823683792535</v>
      </c>
      <c r="V226" s="310">
        <f>IF(V$44=0,0,V$44/CHI_fec!V$44)</f>
        <v>0.62053341306804044</v>
      </c>
      <c r="W226" s="310">
        <f>IF(W$44=0,0,W$44/CHI_fec!W$44)</f>
        <v>0.62487766743604289</v>
      </c>
      <c r="DA226" s="79"/>
    </row>
    <row r="227" spans="1:105" ht="12" customHeight="1" x14ac:dyDescent="0.25">
      <c r="A227" s="41" t="s">
        <v>1040</v>
      </c>
      <c r="B227" s="311">
        <f>IF(B$58=0,0,B$58/CHI_fec!B$58)</f>
        <v>0.60066040840318846</v>
      </c>
      <c r="C227" s="311">
        <f>IF(C$58=0,0,C$58/CHI_fec!C$58)</f>
        <v>0.60159295012482339</v>
      </c>
      <c r="D227" s="311">
        <f>IF(D$58=0,0,D$58/CHI_fec!D$58)</f>
        <v>0.60231075785791144</v>
      </c>
      <c r="E227" s="311">
        <f>IF(E$58=0,0,E$58/CHI_fec!E$58)</f>
        <v>0.60453509357479795</v>
      </c>
      <c r="F227" s="311">
        <f>IF(F$58=0,0,F$58/CHI_fec!F$58)</f>
        <v>0.60658142276039306</v>
      </c>
      <c r="G227" s="311">
        <f>IF(G$58=0,0,G$58/CHI_fec!G$58)</f>
        <v>0.60807965486556048</v>
      </c>
      <c r="H227" s="311">
        <f>IF(H$58=0,0,H$58/CHI_fec!H$58)</f>
        <v>0.60996959155026464</v>
      </c>
      <c r="I227" s="311">
        <f>IF(I$58=0,0,I$58/CHI_fec!I$58)</f>
        <v>0.61440225274860016</v>
      </c>
      <c r="J227" s="311">
        <f>IF(J$58=0,0,J$58/CHI_fec!J$58)</f>
        <v>0.61877053612191946</v>
      </c>
      <c r="K227" s="311">
        <f>IF(K$58=0,0,K$58/CHI_fec!K$58)</f>
        <v>0.61788854216520561</v>
      </c>
      <c r="L227" s="311">
        <f>IF(L$58=0,0,L$58/CHI_fec!L$58)</f>
        <v>0.62237982116788593</v>
      </c>
      <c r="M227" s="311">
        <f>IF(M$58=0,0,M$58/CHI_fec!M$58)</f>
        <v>0.62578861063139724</v>
      </c>
      <c r="N227" s="311">
        <f>IF(N$58=0,0,N$58/CHI_fec!N$58)</f>
        <v>0.63336970497352529</v>
      </c>
      <c r="O227" s="311">
        <f>IF(O$58=0,0,O$58/CHI_fec!O$58)</f>
        <v>0.63691132972923525</v>
      </c>
      <c r="P227" s="311">
        <f>IF(P$58=0,0,P$58/CHI_fec!P$58)</f>
        <v>0.64285221142787141</v>
      </c>
      <c r="Q227" s="311">
        <f>IF(Q$58=0,0,Q$58/CHI_fec!Q$58)</f>
        <v>0.64682619042063738</v>
      </c>
      <c r="R227" s="311">
        <f>IF(R$58=0,0,R$58/CHI_fec!R$58)</f>
        <v>0.64978329830737191</v>
      </c>
      <c r="S227" s="311">
        <f>IF(S$58=0,0,S$58/CHI_fec!S$58)</f>
        <v>0.65838851137110843</v>
      </c>
      <c r="T227" s="311">
        <f>IF(T$58=0,0,T$58/CHI_fec!T$58)</f>
        <v>0.66651850998322115</v>
      </c>
      <c r="U227" s="311">
        <f>IF(U$58=0,0,U$58/CHI_fec!U$58)</f>
        <v>0.66934627155431048</v>
      </c>
      <c r="V227" s="311">
        <f>IF(V$58=0,0,V$58/CHI_fec!V$58)</f>
        <v>0.67211138989329422</v>
      </c>
      <c r="W227" s="311">
        <f>IF(W$58=0,0,W$58/CHI_fec!W$58)</f>
        <v>0.68011923825493892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47</v>
      </c>
      <c r="B229" s="324">
        <f>IF(B$61=0,0,B$61/CHI_fec!B$61)</f>
        <v>0.52210710651254588</v>
      </c>
      <c r="C229" s="324">
        <f>IF(C$61=0,0,C$61/CHI_fec!C$61)</f>
        <v>0.51963580426346534</v>
      </c>
      <c r="D229" s="324">
        <f>IF(D$61=0,0,D$61/CHI_fec!D$61)</f>
        <v>0.5205762696985593</v>
      </c>
      <c r="E229" s="324">
        <f>IF(E$61=0,0,E$61/CHI_fec!E$61)</f>
        <v>0.52633485514522493</v>
      </c>
      <c r="F229" s="324">
        <f>IF(F$61=0,0,F$61/CHI_fec!F$61)</f>
        <v>0.53263506278723927</v>
      </c>
      <c r="G229" s="324">
        <f>IF(G$61=0,0,G$61/CHI_fec!G$61)</f>
        <v>0.53619072628198394</v>
      </c>
      <c r="H229" s="324">
        <f>IF(H$61=0,0,H$61/CHI_fec!H$61)</f>
        <v>0.53840387447588556</v>
      </c>
      <c r="I229" s="324">
        <f>IF(I$61=0,0,I$61/CHI_fec!I$61)</f>
        <v>0.54600004251589485</v>
      </c>
      <c r="J229" s="324">
        <f>IF(J$61=0,0,J$61/CHI_fec!J$61)</f>
        <v>0.53748693735646091</v>
      </c>
      <c r="K229" s="324">
        <f>IF(K$61=0,0,K$61/CHI_fec!K$61)</f>
        <v>0.54737270214335998</v>
      </c>
      <c r="L229" s="324">
        <f>IF(L$61=0,0,L$61/CHI_fec!L$61)</f>
        <v>0.53928817263033535</v>
      </c>
      <c r="M229" s="324">
        <f>IF(M$61=0,0,M$61/CHI_fec!M$61)</f>
        <v>0.54818413807493249</v>
      </c>
      <c r="N229" s="324">
        <f>IF(N$61=0,0,N$61/CHI_fec!N$61)</f>
        <v>0.55576777330561877</v>
      </c>
      <c r="O229" s="324">
        <f>IF(O$61=0,0,O$61/CHI_fec!O$61)</f>
        <v>0.56932956356652575</v>
      </c>
      <c r="P229" s="324">
        <f>IF(P$61=0,0,P$61/CHI_fec!P$61)</f>
        <v>0.56956801431934145</v>
      </c>
      <c r="Q229" s="324">
        <f>IF(Q$61=0,0,Q$61/CHI_fec!Q$61)</f>
        <v>0.56886126403039949</v>
      </c>
      <c r="R229" s="324">
        <f>IF(R$61=0,0,R$61/CHI_fec!R$61)</f>
        <v>0.57791697047118906</v>
      </c>
      <c r="S229" s="324">
        <f>IF(S$61=0,0,S$61/CHI_fec!S$61)</f>
        <v>0.57228074083618952</v>
      </c>
      <c r="T229" s="324">
        <f>IF(T$61=0,0,T$61/CHI_fec!T$61)</f>
        <v>0.57752415313948391</v>
      </c>
      <c r="U229" s="324">
        <f>IF(U$61=0,0,U$61/CHI_fec!U$61)</f>
        <v>0.5844023919914777</v>
      </c>
      <c r="V229" s="324">
        <f>IF(V$61=0,0,V$61/CHI_fec!V$61)</f>
        <v>0.59463237857538476</v>
      </c>
      <c r="W229" s="324">
        <f>IF(W$61=0,0,W$61/CHI_fec!W$61)</f>
        <v>0.60271074299352001</v>
      </c>
      <c r="DA229" s="95"/>
    </row>
    <row r="230" spans="1:105" ht="12" customHeight="1" x14ac:dyDescent="0.25">
      <c r="A230" s="55" t="s">
        <v>92</v>
      </c>
      <c r="B230" s="307">
        <f>IF(B$62=0,0,B$62/CHI_fec!B$62)</f>
        <v>0.43467829417795761</v>
      </c>
      <c r="C230" s="307">
        <f>IF(C$62=0,0,C$62/CHI_fec!C$62)</f>
        <v>0.43376882065829503</v>
      </c>
      <c r="D230" s="307">
        <f>IF(D$62=0,0,D$62/CHI_fec!D$62)</f>
        <v>0.43410680584375394</v>
      </c>
      <c r="E230" s="307">
        <f>IF(E$62=0,0,E$62/CHI_fec!E$62)</f>
        <v>0.43672091185088996</v>
      </c>
      <c r="F230" s="307">
        <f>IF(F$62=0,0,F$62/CHI_fec!F$62)</f>
        <v>0.43735057689567147</v>
      </c>
      <c r="G230" s="307">
        <f>IF(G$62=0,0,G$62/CHI_fec!G$62)</f>
        <v>0.43855549549342288</v>
      </c>
      <c r="H230" s="307">
        <f>IF(H$62=0,0,H$62/CHI_fec!H$62)</f>
        <v>0.43831763564741572</v>
      </c>
      <c r="I230" s="307">
        <f>IF(I$62=0,0,I$62/CHI_fec!I$62)</f>
        <v>0.44276488752925758</v>
      </c>
      <c r="J230" s="307">
        <f>IF(J$62=0,0,J$62/CHI_fec!J$62)</f>
        <v>0.43970493972543145</v>
      </c>
      <c r="K230" s="307">
        <f>IF(K$62=0,0,K$62/CHI_fec!K$62)</f>
        <v>0.44509226754023862</v>
      </c>
      <c r="L230" s="307">
        <f>IF(L$62=0,0,L$62/CHI_fec!L$62)</f>
        <v>0.44279633235292198</v>
      </c>
      <c r="M230" s="307">
        <f>IF(M$62=0,0,M$62/CHI_fec!M$62)</f>
        <v>0.44693461991804162</v>
      </c>
      <c r="N230" s="307">
        <f>IF(N$62=0,0,N$62/CHI_fec!N$62)</f>
        <v>0.45045507544264884</v>
      </c>
      <c r="O230" s="307">
        <f>IF(O$62=0,0,O$62/CHI_fec!O$62)</f>
        <v>0.45662020650207558</v>
      </c>
      <c r="P230" s="307">
        <f>IF(P$62=0,0,P$62/CHI_fec!P$62)</f>
        <v>0.45685086651360612</v>
      </c>
      <c r="Q230" s="307">
        <f>IF(Q$62=0,0,Q$62/CHI_fec!Q$62)</f>
        <v>0.45909209494088138</v>
      </c>
      <c r="R230" s="307">
        <f>IF(R$62=0,0,R$62/CHI_fec!R$62)</f>
        <v>0.46391479413006093</v>
      </c>
      <c r="S230" s="307">
        <f>IF(S$62=0,0,S$62/CHI_fec!S$62)</f>
        <v>0.46326269076962606</v>
      </c>
      <c r="T230" s="307">
        <f>IF(T$62=0,0,T$62/CHI_fec!T$62)</f>
        <v>0.46691175129906681</v>
      </c>
      <c r="U230" s="307">
        <f>IF(U$62=0,0,U$62/CHI_fec!U$62)</f>
        <v>0.47215495994734308</v>
      </c>
      <c r="V230" s="307">
        <f>IF(V$62=0,0,V$62/CHI_fec!V$62)</f>
        <v>0.4781983155927757</v>
      </c>
      <c r="W230" s="307">
        <f>IF(W$62=0,0,W$62/CHI_fec!W$62)</f>
        <v>0.48408861509402634</v>
      </c>
      <c r="DA230" s="76"/>
    </row>
    <row r="231" spans="1:105" ht="12" customHeight="1" x14ac:dyDescent="0.25">
      <c r="A231" s="202" t="s">
        <v>93</v>
      </c>
      <c r="B231" s="308">
        <f>IF(B$63=0,0,B$63/CHI_fec!B$63)</f>
        <v>0.11562467441272412</v>
      </c>
      <c r="C231" s="308">
        <f>IF(C$63=0,0,C$63/CHI_fec!C$63)</f>
        <v>0.11538275393726802</v>
      </c>
      <c r="D231" s="308">
        <f>IF(D$63=0,0,D$63/CHI_fec!D$63)</f>
        <v>0.11547265818955867</v>
      </c>
      <c r="E231" s="308">
        <f>IF(E$63=0,0,E$63/CHI_fec!E$63)</f>
        <v>0.11616801187987121</v>
      </c>
      <c r="F231" s="308">
        <f>IF(F$63=0,0,F$63/CHI_fec!F$63)</f>
        <v>0.11633550314126405</v>
      </c>
      <c r="G231" s="308">
        <f>IF(G$63=0,0,G$63/CHI_fec!G$63)</f>
        <v>0.1166560121761638</v>
      </c>
      <c r="H231" s="308">
        <f>IF(H$63=0,0,H$63/CHI_fec!H$63)</f>
        <v>0.11659274132132978</v>
      </c>
      <c r="I231" s="308">
        <f>IF(I$63=0,0,I$63/CHI_fec!I$63)</f>
        <v>0.11780701755026632</v>
      </c>
      <c r="J231" s="308">
        <f>IF(J$63=0,0,J$63/CHI_fec!J$63)</f>
        <v>0.11697728039879371</v>
      </c>
      <c r="K231" s="308">
        <f>IF(K$63=0,0,K$63/CHI_fec!K$63)</f>
        <v>0.1185258750774465</v>
      </c>
      <c r="L231" s="308">
        <f>IF(L$63=0,0,L$63/CHI_fec!L$63)</f>
        <v>0.11788502065486786</v>
      </c>
      <c r="M231" s="308">
        <f>IF(M$63=0,0,M$63/CHI_fec!M$63)</f>
        <v>0.11891989140861606</v>
      </c>
      <c r="N231" s="308">
        <f>IF(N$63=0,0,N$63/CHI_fec!N$63)</f>
        <v>0.12020090959454605</v>
      </c>
      <c r="O231" s="308">
        <f>IF(O$63=0,0,O$63/CHI_fec!O$63)</f>
        <v>0.12208735803794996</v>
      </c>
      <c r="P231" s="308">
        <f>IF(P$63=0,0,P$63/CHI_fec!P$63)</f>
        <v>0.12267689856606911</v>
      </c>
      <c r="Q231" s="308">
        <f>IF(Q$63=0,0,Q$63/CHI_fec!Q$63)</f>
        <v>0.12323316308556821</v>
      </c>
      <c r="R231" s="308">
        <f>IF(R$63=0,0,R$63/CHI_fec!R$63)</f>
        <v>0.12458859811771084</v>
      </c>
      <c r="S231" s="308">
        <f>IF(S$63=0,0,S$63/CHI_fec!S$63)</f>
        <v>0.12402565012180643</v>
      </c>
      <c r="T231" s="308">
        <f>IF(T$63=0,0,T$63/CHI_fec!T$63)</f>
        <v>0.12542927806445384</v>
      </c>
      <c r="U231" s="308">
        <f>IF(U$63=0,0,U$63/CHI_fec!U$63)</f>
        <v>0.12680077882251423</v>
      </c>
      <c r="V231" s="308">
        <f>IF(V$63=0,0,V$63/CHI_fec!V$63)</f>
        <v>0.12873162353825307</v>
      </c>
      <c r="W231" s="308">
        <f>IF(W$63=0,0,W$63/CHI_fec!W$63)</f>
        <v>0.13093025771179509</v>
      </c>
      <c r="DA231" s="77"/>
    </row>
    <row r="232" spans="1:105" ht="12" customHeight="1" x14ac:dyDescent="0.25">
      <c r="A232" s="202" t="s">
        <v>94</v>
      </c>
      <c r="B232" s="308">
        <f>IF(B$64=0,0,B$64/CHI_fec!B$64)</f>
        <v>0.61491705007074482</v>
      </c>
      <c r="C232" s="308">
        <f>IF(C$64=0,0,C$64/CHI_fec!C$64)</f>
        <v>0.61363046460899306</v>
      </c>
      <c r="D232" s="308">
        <f>IF(D$64=0,0,D$64/CHI_fec!D$64)</f>
        <v>0.61410859488601344</v>
      </c>
      <c r="E232" s="308">
        <f>IF(E$64=0,0,E$64/CHI_fec!E$64)</f>
        <v>0.61780663634796418</v>
      </c>
      <c r="F232" s="308">
        <f>IF(F$64=0,0,F$64/CHI_fec!F$64)</f>
        <v>0.61869739113617384</v>
      </c>
      <c r="G232" s="308">
        <f>IF(G$64=0,0,G$64/CHI_fec!G$64)</f>
        <v>0.62040192757065571</v>
      </c>
      <c r="H232" s="308">
        <f>IF(H$64=0,0,H$64/CHI_fec!H$64)</f>
        <v>0.62004583567939831</v>
      </c>
      <c r="I232" s="308">
        <f>IF(I$64=0,0,I$64/CHI_fec!I$64)</f>
        <v>0.62616680722159856</v>
      </c>
      <c r="J232" s="308">
        <f>IF(J$64=0,0,J$64/CHI_fec!J$64)</f>
        <v>0.62200805933116188</v>
      </c>
      <c r="K232" s="308">
        <f>IF(K$64=0,0,K$64/CHI_fec!K$64)</f>
        <v>0.62944153792597202</v>
      </c>
      <c r="L232" s="308">
        <f>IF(L$64=0,0,L$64/CHI_fec!L$64)</f>
        <v>0.62628728432275005</v>
      </c>
      <c r="M232" s="308">
        <f>IF(M$64=0,0,M$64/CHI_fec!M$64)</f>
        <v>0.63178551405852978</v>
      </c>
      <c r="N232" s="308">
        <f>IF(N$64=0,0,N$64/CHI_fec!N$64)</f>
        <v>0.63679739926694534</v>
      </c>
      <c r="O232" s="308">
        <f>IF(O$64=0,0,O$64/CHI_fec!O$64)</f>
        <v>0.64536059796573375</v>
      </c>
      <c r="P232" s="308">
        <f>IF(P$64=0,0,P$64/CHI_fec!P$64)</f>
        <v>0.64529331172464088</v>
      </c>
      <c r="Q232" s="308">
        <f>IF(Q$64=0,0,Q$64/CHI_fec!Q$64)</f>
        <v>0.64842544746220765</v>
      </c>
      <c r="R232" s="308">
        <f>IF(R$64=0,0,R$64/CHI_fec!R$64)</f>
        <v>0.65465860207956217</v>
      </c>
      <c r="S232" s="308">
        <f>IF(S$64=0,0,S$64/CHI_fec!S$64)</f>
        <v>0.65345764920771343</v>
      </c>
      <c r="T232" s="308">
        <f>IF(T$64=0,0,T$64/CHI_fec!T$64)</f>
        <v>0.65876793848186976</v>
      </c>
      <c r="U232" s="308">
        <f>IF(U$64=0,0,U$64/CHI_fec!U$64)</f>
        <v>0.66584022315793012</v>
      </c>
      <c r="V232" s="308">
        <f>IF(V$64=0,0,V$64/CHI_fec!V$64)</f>
        <v>0.67381274548499104</v>
      </c>
      <c r="W232" s="308">
        <f>IF(W$64=0,0,W$64/CHI_fec!W$64)</f>
        <v>0.68192681526727383</v>
      </c>
      <c r="DA232" s="77"/>
    </row>
    <row r="233" spans="1:105" ht="12" customHeight="1" x14ac:dyDescent="0.25">
      <c r="A233" s="202" t="s">
        <v>95</v>
      </c>
      <c r="B233" s="308">
        <f>IF(B$65=0,0,B$65/CHI_fec!B$65)</f>
        <v>0.45203323285055524</v>
      </c>
      <c r="C233" s="308">
        <f>IF(C$65=0,0,C$65/CHI_fec!C$65)</f>
        <v>0.45108744774743076</v>
      </c>
      <c r="D233" s="308">
        <f>IF(D$65=0,0,D$65/CHI_fec!D$65)</f>
        <v>0.45143892730848756</v>
      </c>
      <c r="E233" s="308">
        <f>IF(E$65=0,0,E$65/CHI_fec!E$65)</f>
        <v>0.45415740395028636</v>
      </c>
      <c r="F233" s="308">
        <f>IF(F$65=0,0,F$65/CHI_fec!F$65)</f>
        <v>0.45481220896267799</v>
      </c>
      <c r="G233" s="308">
        <f>IF(G$65=0,0,G$65/CHI_fec!G$65)</f>
        <v>0.4560652350657951</v>
      </c>
      <c r="H233" s="308">
        <f>IF(H$65=0,0,H$65/CHI_fec!H$65)</f>
        <v>0.45581787844229671</v>
      </c>
      <c r="I233" s="308">
        <f>IF(I$65=0,0,I$65/CHI_fec!I$65)</f>
        <v>0.46056507632309246</v>
      </c>
      <c r="J233" s="308">
        <f>IF(J$65=0,0,J$65/CHI_fec!J$65)</f>
        <v>0.45732122920394219</v>
      </c>
      <c r="K233" s="308">
        <f>IF(K$65=0,0,K$65/CHI_fec!K$65)</f>
        <v>0.46335609519042276</v>
      </c>
      <c r="L233" s="308">
        <f>IF(L$65=0,0,L$65/CHI_fec!L$65)</f>
        <v>0.46087002849462932</v>
      </c>
      <c r="M233" s="308">
        <f>IF(M$65=0,0,M$65/CHI_fec!M$65)</f>
        <v>0.46491584289173182</v>
      </c>
      <c r="N233" s="308">
        <f>IF(N$65=0,0,N$65/CHI_fec!N$65)</f>
        <v>0.46991404600220543</v>
      </c>
      <c r="O233" s="308">
        <f>IF(O$65=0,0,O$65/CHI_fec!O$65)</f>
        <v>0.47727978918558911</v>
      </c>
      <c r="P233" s="308">
        <f>IF(P$65=0,0,P$65/CHI_fec!P$65)</f>
        <v>0.47950833903463025</v>
      </c>
      <c r="Q233" s="308">
        <f>IF(Q$65=0,0,Q$65/CHI_fec!Q$65)</f>
        <v>0.4817726675174922</v>
      </c>
      <c r="R233" s="308">
        <f>IF(R$65=0,0,R$65/CHI_fec!R$65)</f>
        <v>0.48707300649068558</v>
      </c>
      <c r="S233" s="308">
        <f>IF(S$65=0,0,S$65/CHI_fec!S$65)</f>
        <v>0.48485527753451318</v>
      </c>
      <c r="T233" s="308">
        <f>IF(T$65=0,0,T$65/CHI_fec!T$65)</f>
        <v>0.49021916984038699</v>
      </c>
      <c r="U233" s="308">
        <f>IF(U$65=0,0,U$65/CHI_fec!U$65)</f>
        <v>0.495667125090892</v>
      </c>
      <c r="V233" s="308">
        <f>IF(V$65=0,0,V$65/CHI_fec!V$65)</f>
        <v>0.50313635010332824</v>
      </c>
      <c r="W233" s="308">
        <f>IF(W$65=0,0,W$65/CHI_fec!W$65)</f>
        <v>0.51177554240591938</v>
      </c>
      <c r="DA233" s="77"/>
    </row>
    <row r="234" spans="1:105" ht="12" customHeight="1" x14ac:dyDescent="0.25">
      <c r="A234" s="56" t="s">
        <v>96</v>
      </c>
      <c r="B234" s="309">
        <f>IF(B$66=0,0,B$66/CHI_fec!B$66)</f>
        <v>0.65149969712664602</v>
      </c>
      <c r="C234" s="309">
        <f>IF(C$66=0,0,C$66/CHI_fec!C$66)</f>
        <v>0.64273131184912946</v>
      </c>
      <c r="D234" s="309">
        <f>IF(D$66=0,0,D$66/CHI_fec!D$66)</f>
        <v>0.64429834940358044</v>
      </c>
      <c r="E234" s="309">
        <f>IF(E$66=0,0,E$66/CHI_fec!E$66)</f>
        <v>0.64186332800772294</v>
      </c>
      <c r="F234" s="309">
        <f>IF(F$66=0,0,F$66/CHI_fec!F$66)</f>
        <v>0.65415427769977674</v>
      </c>
      <c r="G234" s="309">
        <f>IF(G$66=0,0,G$66/CHI_fec!G$66)</f>
        <v>0.6577702694286055</v>
      </c>
      <c r="H234" s="309">
        <f>IF(H$66=0,0,H$66/CHI_fec!H$66)</f>
        <v>0.66424611058468164</v>
      </c>
      <c r="I234" s="309">
        <f>IF(I$66=0,0,I$66/CHI_fec!I$66)</f>
        <v>0.66555961329448532</v>
      </c>
      <c r="J234" s="309">
        <f>IF(J$66=0,0,J$66/CHI_fec!J$66)</f>
        <v>0.66175153449330981</v>
      </c>
      <c r="K234" s="309">
        <f>IF(K$66=0,0,K$66/CHI_fec!K$66)</f>
        <v>0.6812409475701916</v>
      </c>
      <c r="L234" s="309">
        <f>IF(L$66=0,0,L$66/CHI_fec!L$66)</f>
        <v>0.67189062370582031</v>
      </c>
      <c r="M234" s="309">
        <f>IF(M$66=0,0,M$66/CHI_fec!M$66)</f>
        <v>0.65578446199196139</v>
      </c>
      <c r="N234" s="309">
        <f>IF(N$66=0,0,N$66/CHI_fec!N$66)</f>
        <v>0.66527374493452973</v>
      </c>
      <c r="O234" s="309">
        <f>IF(O$66=0,0,O$66/CHI_fec!O$66)</f>
        <v>0.68516060928403799</v>
      </c>
      <c r="P234" s="309">
        <f>IF(P$66=0,0,P$66/CHI_fec!P$66)</f>
        <v>0.6968892206395978</v>
      </c>
      <c r="Q234" s="309">
        <f>IF(Q$66=0,0,Q$66/CHI_fec!Q$66)</f>
        <v>0.70480153699726811</v>
      </c>
      <c r="R234" s="309">
        <f>IF(R$66=0,0,R$66/CHI_fec!R$66)</f>
        <v>0.71146593199268704</v>
      </c>
      <c r="S234" s="309">
        <f>IF(S$66=0,0,S$66/CHI_fec!S$66)</f>
        <v>0.70549820254980633</v>
      </c>
      <c r="T234" s="309">
        <f>IF(T$66=0,0,T$66/CHI_fec!T$66)</f>
        <v>0.71811103034776502</v>
      </c>
      <c r="U234" s="309">
        <f>IF(U$66=0,0,U$66/CHI_fec!U$66)</f>
        <v>0.72561414990664552</v>
      </c>
      <c r="V234" s="309">
        <f>IF(V$66=0,0,V$66/CHI_fec!V$66)</f>
        <v>0.73593287560618659</v>
      </c>
      <c r="W234" s="309">
        <f>IF(W$66=0,0,W$66/CHI_fec!W$66)</f>
        <v>0.74793528365226103</v>
      </c>
      <c r="DA234" s="78"/>
    </row>
    <row r="235" spans="1:105" ht="12" customHeight="1" x14ac:dyDescent="0.25">
      <c r="A235" s="203" t="s">
        <v>1053</v>
      </c>
      <c r="B235" s="310">
        <f>IF(B$72=0,0,B$72/CHI_fec!B$72)</f>
        <v>0.62081602348944875</v>
      </c>
      <c r="C235" s="310">
        <f>IF(C$72=0,0,C$72/CHI_fec!C$72)</f>
        <v>0.61691318038832277</v>
      </c>
      <c r="D235" s="310">
        <f>IF(D$72=0,0,D$72/CHI_fec!D$72)</f>
        <v>0.61749828920529859</v>
      </c>
      <c r="E235" s="310">
        <f>IF(E$72=0,0,E$72/CHI_fec!E$72)</f>
        <v>0.62217554982236056</v>
      </c>
      <c r="F235" s="310">
        <f>IF(F$72=0,0,F$72/CHI_fec!F$72)</f>
        <v>0.63376000304639857</v>
      </c>
      <c r="G235" s="310">
        <f>IF(G$72=0,0,G$72/CHI_fec!G$72)</f>
        <v>0.63964699510046696</v>
      </c>
      <c r="H235" s="310">
        <f>IF(H$72=0,0,H$72/CHI_fec!H$72)</f>
        <v>0.64258873221762569</v>
      </c>
      <c r="I235" s="310">
        <f>IF(I$72=0,0,I$72/CHI_fec!I$72)</f>
        <v>0.6488861998872425</v>
      </c>
      <c r="J235" s="310">
        <f>IF(J$72=0,0,J$72/CHI_fec!J$72)</f>
        <v>0.63919380007724591</v>
      </c>
      <c r="K235" s="310">
        <f>IF(K$72=0,0,K$72/CHI_fec!K$72)</f>
        <v>0.65149384491820583</v>
      </c>
      <c r="L235" s="310">
        <f>IF(L$72=0,0,L$72/CHI_fec!L$72)</f>
        <v>0.63955601156496222</v>
      </c>
      <c r="M235" s="310">
        <f>IF(M$72=0,0,M$72/CHI_fec!M$72)</f>
        <v>0.64994323856792946</v>
      </c>
      <c r="N235" s="310">
        <f>IF(N$72=0,0,N$72/CHI_fec!N$72)</f>
        <v>0.65804847191928073</v>
      </c>
      <c r="O235" s="310">
        <f>IF(O$72=0,0,O$72/CHI_fec!O$72)</f>
        <v>0.67529685046052301</v>
      </c>
      <c r="P235" s="310">
        <f>IF(P$72=0,0,P$72/CHI_fec!P$72)</f>
        <v>0.6748265253679675</v>
      </c>
      <c r="Q235" s="310">
        <f>IF(Q$72=0,0,Q$72/CHI_fec!Q$72)</f>
        <v>0.67485256214352152</v>
      </c>
      <c r="R235" s="310">
        <f>IF(R$72=0,0,R$72/CHI_fec!R$72)</f>
        <v>0.68612602005362167</v>
      </c>
      <c r="S235" s="310">
        <f>IF(S$72=0,0,S$72/CHI_fec!S$72)</f>
        <v>0.67826915749134631</v>
      </c>
      <c r="T235" s="310">
        <f>IF(T$72=0,0,T$72/CHI_fec!T$72)</f>
        <v>0.68293625506160405</v>
      </c>
      <c r="U235" s="310">
        <f>IF(U$72=0,0,U$72/CHI_fec!U$72)</f>
        <v>0.69040950690301872</v>
      </c>
      <c r="V235" s="310">
        <f>IF(V$72=0,0,V$72/CHI_fec!V$72)</f>
        <v>0.70256332477689187</v>
      </c>
      <c r="W235" s="310">
        <f>IF(W$72=0,0,W$72/CHI_fec!W$72)</f>
        <v>0.71192442284411306</v>
      </c>
      <c r="DA235" s="79"/>
    </row>
    <row r="236" spans="1:105" ht="12" customHeight="1" x14ac:dyDescent="0.25">
      <c r="A236" s="203" t="s">
        <v>1012</v>
      </c>
      <c r="B236" s="310">
        <f>IF(B$85=0,0,B$85/CHI_fec!B$85)</f>
        <v>0.40442453708547188</v>
      </c>
      <c r="C236" s="310">
        <f>IF(C$85=0,0,C$85/CHI_fec!C$85)</f>
        <v>0.40044939507330252</v>
      </c>
      <c r="D236" s="310">
        <f>IF(D$85=0,0,D$85/CHI_fec!D$85)</f>
        <v>0.40150593921518835</v>
      </c>
      <c r="E236" s="310">
        <f>IF(E$85=0,0,E$85/CHI_fec!E$85)</f>
        <v>0.40314406267655206</v>
      </c>
      <c r="F236" s="310">
        <f>IF(F$85=0,0,F$85/CHI_fec!F$85)</f>
        <v>0.40745594272944036</v>
      </c>
      <c r="G236" s="310">
        <f>IF(G$85=0,0,G$85/CHI_fec!G$85)</f>
        <v>0.41114263288625996</v>
      </c>
      <c r="H236" s="310">
        <f>IF(H$85=0,0,H$85/CHI_fec!H$85)</f>
        <v>0.41151237676460212</v>
      </c>
      <c r="I236" s="310">
        <f>IF(I$85=0,0,I$85/CHI_fec!I$85)</f>
        <v>0.41553456024744473</v>
      </c>
      <c r="J236" s="310">
        <f>IF(J$85=0,0,J$85/CHI_fec!J$85)</f>
        <v>0.40985045634644307</v>
      </c>
      <c r="K236" s="310">
        <f>IF(K$85=0,0,K$85/CHI_fec!K$85)</f>
        <v>0.42009924836717294</v>
      </c>
      <c r="L236" s="310">
        <f>IF(L$85=0,0,L$85/CHI_fec!L$85)</f>
        <v>0.41552076155427026</v>
      </c>
      <c r="M236" s="310">
        <f>IF(M$85=0,0,M$85/CHI_fec!M$85)</f>
        <v>0.41775322605952903</v>
      </c>
      <c r="N236" s="310">
        <f>IF(N$85=0,0,N$85/CHI_fec!N$85)</f>
        <v>0.42553072700373279</v>
      </c>
      <c r="O236" s="310">
        <f>IF(O$85=0,0,O$85/CHI_fec!O$85)</f>
        <v>0.43602350397952216</v>
      </c>
      <c r="P236" s="310">
        <f>IF(P$85=0,0,P$85/CHI_fec!P$85)</f>
        <v>0.43903725116483178</v>
      </c>
      <c r="Q236" s="310">
        <f>IF(Q$85=0,0,Q$85/CHI_fec!Q$85)</f>
        <v>0.43788603845380375</v>
      </c>
      <c r="R236" s="310">
        <f>IF(R$85=0,0,R$85/CHI_fec!R$85)</f>
        <v>0.44504525242361459</v>
      </c>
      <c r="S236" s="310">
        <f>IF(S$85=0,0,S$85/CHI_fec!S$85)</f>
        <v>0.44004953642932326</v>
      </c>
      <c r="T236" s="310">
        <f>IF(T$85=0,0,T$85/CHI_fec!T$85)</f>
        <v>0.44431033552746269</v>
      </c>
      <c r="U236" s="310">
        <f>IF(U$85=0,0,U$85/CHI_fec!U$85)</f>
        <v>0.44930896064126408</v>
      </c>
      <c r="V236" s="310">
        <f>IF(V$85=0,0,V$85/CHI_fec!V$85)</f>
        <v>0.45920121541881087</v>
      </c>
      <c r="W236" s="310">
        <f>IF(W$85=0,0,W$85/CHI_fec!W$85)</f>
        <v>0.46510394641608305</v>
      </c>
      <c r="DA236" s="79"/>
    </row>
    <row r="237" spans="1:105" ht="12" customHeight="1" x14ac:dyDescent="0.25">
      <c r="A237" s="203" t="s">
        <v>1023</v>
      </c>
      <c r="B237" s="310">
        <f>IF(B$93=0,0,B$93/CHI_fec!B$93)</f>
        <v>0.60708073012201935</v>
      </c>
      <c r="C237" s="310">
        <f>IF(C$93=0,0,C$93/CHI_fec!C$93)</f>
        <v>0.599654995826292</v>
      </c>
      <c r="D237" s="310">
        <f>IF(D$93=0,0,D$93/CHI_fec!D$93)</f>
        <v>0.60139324567243102</v>
      </c>
      <c r="E237" s="310">
        <f>IF(E$93=0,0,E$93/CHI_fec!E$93)</f>
        <v>0.5951635202126021</v>
      </c>
      <c r="F237" s="310">
        <f>IF(F$93=0,0,F$93/CHI_fec!F$93)</f>
        <v>0.61343570745084364</v>
      </c>
      <c r="G237" s="310">
        <f>IF(G$93=0,0,G$93/CHI_fec!G$93)</f>
        <v>0.61753193143098184</v>
      </c>
      <c r="H237" s="310">
        <f>IF(H$93=0,0,H$93/CHI_fec!H$93)</f>
        <v>0.62661481273431452</v>
      </c>
      <c r="I237" s="310">
        <f>IF(I$93=0,0,I$93/CHI_fec!I$93)</f>
        <v>0.62264954746303103</v>
      </c>
      <c r="J237" s="310">
        <f>IF(J$93=0,0,J$93/CHI_fec!J$93)</f>
        <v>0.62318988716189661</v>
      </c>
      <c r="K237" s="310">
        <f>IF(K$93=0,0,K$93/CHI_fec!K$93)</f>
        <v>0.64073743861882315</v>
      </c>
      <c r="L237" s="310">
        <f>IF(L$93=0,0,L$93/CHI_fec!L$93)</f>
        <v>0.6328952274732137</v>
      </c>
      <c r="M237" s="310">
        <f>IF(M$93=0,0,M$93/CHI_fec!M$93)</f>
        <v>0.60526583737800099</v>
      </c>
      <c r="N237" s="310">
        <f>IF(N$93=0,0,N$93/CHI_fec!N$93)</f>
        <v>0.61171005255737632</v>
      </c>
      <c r="O237" s="310">
        <f>IF(O$93=0,0,O$93/CHI_fec!O$93)</f>
        <v>0.62935865273041902</v>
      </c>
      <c r="P237" s="310">
        <f>IF(P$93=0,0,P$93/CHI_fec!P$93)</f>
        <v>0.63532664898871838</v>
      </c>
      <c r="Q237" s="310">
        <f>IF(Q$93=0,0,Q$93/CHI_fec!Q$93)</f>
        <v>0.64499570401131778</v>
      </c>
      <c r="R237" s="310">
        <f>IF(R$93=0,0,R$93/CHI_fec!R$93)</f>
        <v>0.64908110691519605</v>
      </c>
      <c r="S237" s="310">
        <f>IF(S$93=0,0,S$93/CHI_fec!S$93)</f>
        <v>0.64177716243849436</v>
      </c>
      <c r="T237" s="310">
        <f>IF(T$93=0,0,T$93/CHI_fec!T$93)</f>
        <v>0.65344619831144957</v>
      </c>
      <c r="U237" s="310">
        <f>IF(U$93=0,0,U$93/CHI_fec!U$93)</f>
        <v>0.6580198546947188</v>
      </c>
      <c r="V237" s="310">
        <f>IF(V$93=0,0,V$93/CHI_fec!V$93)</f>
        <v>0.66485522649894124</v>
      </c>
      <c r="W237" s="310">
        <f>IF(W$93=0,0,W$93/CHI_fec!W$93)</f>
        <v>0.67160858275877389</v>
      </c>
      <c r="DA237" s="79"/>
    </row>
    <row r="238" spans="1:105" ht="12" customHeight="1" x14ac:dyDescent="0.25">
      <c r="A238" s="41" t="s">
        <v>1040</v>
      </c>
      <c r="B238" s="311">
        <f>IF(B$107=0,0,B$107/CHI_fec!B$107)</f>
        <v>0.62516492247171085</v>
      </c>
      <c r="C238" s="311">
        <f>IF(C$107=0,0,C$107/CHI_fec!C$107)</f>
        <v>0.6238568954778968</v>
      </c>
      <c r="D238" s="311">
        <f>IF(D$107=0,0,D$107/CHI_fec!D$107)</f>
        <v>0.6243429940135129</v>
      </c>
      <c r="E238" s="311">
        <f>IF(E$107=0,0,E$107/CHI_fec!E$107)</f>
        <v>0.62810266501888146</v>
      </c>
      <c r="F238" s="311">
        <f>IF(F$107=0,0,F$107/CHI_fec!F$107)</f>
        <v>0.62900826464089243</v>
      </c>
      <c r="G238" s="311">
        <f>IF(G$107=0,0,G$107/CHI_fec!G$107)</f>
        <v>0.63074120795054756</v>
      </c>
      <c r="H238" s="311">
        <f>IF(H$107=0,0,H$107/CHI_fec!H$107)</f>
        <v>0.6303991121197231</v>
      </c>
      <c r="I238" s="311">
        <f>IF(I$107=0,0,I$107/CHI_fec!I$107)</f>
        <v>0.63679288882968743</v>
      </c>
      <c r="J238" s="311">
        <f>IF(J$107=0,0,J$107/CHI_fec!J$107)</f>
        <v>0.63239411820611846</v>
      </c>
      <c r="K238" s="311">
        <f>IF(K$107=0,0,K$107/CHI_fec!K$107)</f>
        <v>0.64014131897365334</v>
      </c>
      <c r="L238" s="311">
        <f>IF(L$107=0,0,L$107/CHI_fec!L$107)</f>
        <v>0.63683906156565973</v>
      </c>
      <c r="M238" s="311">
        <f>IF(M$107=0,0,M$107/CHI_fec!M$107)</f>
        <v>0.64279057405103079</v>
      </c>
      <c r="N238" s="311">
        <f>IF(N$107=0,0,N$107/CHI_fec!N$107)</f>
        <v>0.64785152277074864</v>
      </c>
      <c r="O238" s="311">
        <f>IF(O$107=0,0,O$107/CHI_fec!O$107)</f>
        <v>0.65671495980971262</v>
      </c>
      <c r="P238" s="311">
        <f>IF(P$107=0,0,P$107/CHI_fec!P$107)</f>
        <v>0.657041781221678</v>
      </c>
      <c r="Q238" s="311">
        <f>IF(Q$107=0,0,Q$107/CHI_fec!Q$107)</f>
        <v>0.66026468892719714</v>
      </c>
      <c r="R238" s="311">
        <f>IF(R$107=0,0,R$107/CHI_fec!R$107)</f>
        <v>0.66719346287738068</v>
      </c>
      <c r="S238" s="311">
        <f>IF(S$107=0,0,S$107/CHI_fec!S$107)</f>
        <v>0.66625211582664878</v>
      </c>
      <c r="T238" s="311">
        <f>IF(T$107=0,0,T$107/CHI_fec!T$107)</f>
        <v>0.67150425893217636</v>
      </c>
      <c r="U238" s="311">
        <f>IF(U$107=0,0,U$107/CHI_fec!U$107)</f>
        <v>0.67903871368123481</v>
      </c>
      <c r="V238" s="311">
        <f>IF(V$107=0,0,V$107/CHI_fec!V$107)</f>
        <v>0.68772321424062188</v>
      </c>
      <c r="W238" s="311">
        <f>IF(W$107=0,0,W$107/CHI_fec!W$107)</f>
        <v>0.69619205811131779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4">
        <f>IF(B$110=0,0,B$110/CHI_fec!B$110)</f>
        <v>0.51719642344663863</v>
      </c>
      <c r="C240" s="324">
        <f>IF(C$110=0,0,C$110/CHI_fec!C$110)</f>
        <v>0.52173815372283661</v>
      </c>
      <c r="D240" s="324">
        <f>IF(D$110=0,0,D$110/CHI_fec!D$110)</f>
        <v>0.52246491306226406</v>
      </c>
      <c r="E240" s="324">
        <f>IF(E$110=0,0,E$110/CHI_fec!E$110)</f>
        <v>0.52208490300541066</v>
      </c>
      <c r="F240" s="324">
        <f>IF(F$110=0,0,F$110/CHI_fec!F$110)</f>
        <v>0.53257921036294242</v>
      </c>
      <c r="G240" s="324">
        <f>IF(G$110=0,0,G$110/CHI_fec!G$110)</f>
        <v>0.53448950742591761</v>
      </c>
      <c r="H240" s="324">
        <f>IF(H$110=0,0,H$110/CHI_fec!H$110)</f>
        <v>0.53921865370581068</v>
      </c>
      <c r="I240" s="324">
        <f>IF(I$110=0,0,I$110/CHI_fec!I$110)</f>
        <v>0.53635670507655697</v>
      </c>
      <c r="J240" s="324">
        <f>IF(J$110=0,0,J$110/CHI_fec!J$110)</f>
        <v>0.54244354481012447</v>
      </c>
      <c r="K240" s="324">
        <f>IF(K$110=0,0,K$110/CHI_fec!K$110)</f>
        <v>0.54579046890822569</v>
      </c>
      <c r="L240" s="324">
        <f>IF(L$110=0,0,L$110/CHI_fec!L$110)</f>
        <v>0.54951675646653109</v>
      </c>
      <c r="M240" s="324">
        <f>IF(M$110=0,0,M$110/CHI_fec!M$110)</f>
        <v>0.5489600878723877</v>
      </c>
      <c r="N240" s="324">
        <f>IF(N$110=0,0,N$110/CHI_fec!N$110)</f>
        <v>0.55258109271142386</v>
      </c>
      <c r="O240" s="324">
        <f>IF(O$110=0,0,O$110/CHI_fec!O$110)</f>
        <v>0.55565905785559744</v>
      </c>
      <c r="P240" s="324">
        <f>IF(P$110=0,0,P$110/CHI_fec!P$110)</f>
        <v>0.55323738525995236</v>
      </c>
      <c r="Q240" s="324">
        <f>IF(Q$110=0,0,Q$110/CHI_fec!Q$110)</f>
        <v>0.55315717811922438</v>
      </c>
      <c r="R240" s="324">
        <f>IF(R$110=0,0,R$110/CHI_fec!R$110)</f>
        <v>0.55376003527084816</v>
      </c>
      <c r="S240" s="324">
        <f>IF(S$110=0,0,S$110/CHI_fec!S$110)</f>
        <v>0.5556345876925306</v>
      </c>
      <c r="T240" s="324">
        <f>IF(T$110=0,0,T$110/CHI_fec!T$110)</f>
        <v>0.56324018943554799</v>
      </c>
      <c r="U240" s="324">
        <f>IF(U$110=0,0,U$110/CHI_fec!U$110)</f>
        <v>0.57914394061162977</v>
      </c>
      <c r="V240" s="324">
        <f>IF(V$110=0,0,V$110/CHI_fec!V$110)</f>
        <v>0.58450292866929487</v>
      </c>
      <c r="W240" s="324">
        <f>IF(W$110=0,0,W$110/CHI_fec!W$110)</f>
        <v>0.58655126042369365</v>
      </c>
      <c r="DA240" s="95"/>
    </row>
    <row r="241" spans="1:105" ht="12" customHeight="1" x14ac:dyDescent="0.25">
      <c r="A241" s="55" t="s">
        <v>92</v>
      </c>
      <c r="B241" s="307">
        <f>IF(B$111=0,0,B$111/CHI_fec!B$111)</f>
        <v>0.40493173278358902</v>
      </c>
      <c r="C241" s="307">
        <f>IF(C$111=0,0,C$111/CHI_fec!C$111)</f>
        <v>0.40549015231018221</v>
      </c>
      <c r="D241" s="307">
        <f>IF(D$111=0,0,D$111/CHI_fec!D$111)</f>
        <v>0.40794830065604037</v>
      </c>
      <c r="E241" s="307">
        <f>IF(E$111=0,0,E$111/CHI_fec!E$111)</f>
        <v>0.40863075905713825</v>
      </c>
      <c r="F241" s="307">
        <f>IF(F$111=0,0,F$111/CHI_fec!F$111)</f>
        <v>0.40857776013112129</v>
      </c>
      <c r="G241" s="307">
        <f>IF(G$111=0,0,G$111/CHI_fec!G$111)</f>
        <v>0.40928787258367516</v>
      </c>
      <c r="H241" s="307">
        <f>IF(H$111=0,0,H$111/CHI_fec!H$111)</f>
        <v>0.41221749412980346</v>
      </c>
      <c r="I241" s="307">
        <f>IF(I$111=0,0,I$111/CHI_fec!I$111)</f>
        <v>0.41223339513215557</v>
      </c>
      <c r="J241" s="307">
        <f>IF(J$111=0,0,J$111/CHI_fec!J$111)</f>
        <v>0.41283320469186241</v>
      </c>
      <c r="K241" s="307">
        <f>IF(K$111=0,0,K$111/CHI_fec!K$111)</f>
        <v>0.41660802710922318</v>
      </c>
      <c r="L241" s="307">
        <f>IF(L$111=0,0,L$111/CHI_fec!L$111)</f>
        <v>0.42005560451910379</v>
      </c>
      <c r="M241" s="307">
        <f>IF(M$111=0,0,M$111/CHI_fec!M$111)</f>
        <v>0.41930286090399921</v>
      </c>
      <c r="N241" s="307">
        <f>IF(N$111=0,0,N$111/CHI_fec!N$111)</f>
        <v>0.42131868627524183</v>
      </c>
      <c r="O241" s="307">
        <f>IF(O$111=0,0,O$111/CHI_fec!O$111)</f>
        <v>0.42382314775197666</v>
      </c>
      <c r="P241" s="307">
        <f>IF(P$111=0,0,P$111/CHI_fec!P$111)</f>
        <v>0.42231853031535149</v>
      </c>
      <c r="Q241" s="307">
        <f>IF(Q$111=0,0,Q$111/CHI_fec!Q$111)</f>
        <v>0.42544332268193641</v>
      </c>
      <c r="R241" s="307">
        <f>IF(R$111=0,0,R$111/CHI_fec!R$111)</f>
        <v>0.42647817059936194</v>
      </c>
      <c r="S241" s="307">
        <f>IF(S$111=0,0,S$111/CHI_fec!S$111)</f>
        <v>0.42828464734433452</v>
      </c>
      <c r="T241" s="307">
        <f>IF(T$111=0,0,T$111/CHI_fec!T$111)</f>
        <v>0.43085700606310062</v>
      </c>
      <c r="U241" s="307">
        <f>IF(U$111=0,0,U$111/CHI_fec!U$111)</f>
        <v>0.44048754336370599</v>
      </c>
      <c r="V241" s="307">
        <f>IF(V$111=0,0,V$111/CHI_fec!V$111)</f>
        <v>0.44592286010937349</v>
      </c>
      <c r="W241" s="307">
        <f>IF(W$111=0,0,W$111/CHI_fec!W$111)</f>
        <v>0.45194126453397848</v>
      </c>
      <c r="DA241" s="76"/>
    </row>
    <row r="242" spans="1:105" ht="12" customHeight="1" x14ac:dyDescent="0.25">
      <c r="A242" s="202" t="s">
        <v>93</v>
      </c>
      <c r="B242" s="308">
        <f>IF(B$112=0,0,B$112/CHI_fec!B$112)</f>
        <v>0.10912639540826541</v>
      </c>
      <c r="C242" s="308">
        <f>IF(C$112=0,0,C$112/CHI_fec!C$112)</f>
        <v>0.10927688573818811</v>
      </c>
      <c r="D242" s="308">
        <f>IF(D$112=0,0,D$112/CHI_fec!D$112)</f>
        <v>0.10993934028705313</v>
      </c>
      <c r="E242" s="308">
        <f>IF(E$112=0,0,E$112/CHI_fec!E$112)</f>
        <v>0.11012325826457477</v>
      </c>
      <c r="F242" s="308">
        <f>IF(F$112=0,0,F$112/CHI_fec!F$112)</f>
        <v>0.11010897540825967</v>
      </c>
      <c r="G242" s="308">
        <f>IF(G$112=0,0,G$112/CHI_fec!G$112)</f>
        <v>0.11030034596780813</v>
      </c>
      <c r="H242" s="308">
        <f>IF(H$112=0,0,H$112/CHI_fec!H$112)</f>
        <v>0.11108985939280379</v>
      </c>
      <c r="I242" s="308">
        <f>IF(I$112=0,0,I$112/CHI_fec!I$112)</f>
        <v>0.11109414460665495</v>
      </c>
      <c r="J242" s="308">
        <f>IF(J$112=0,0,J$112/CHI_fec!J$112)</f>
        <v>0.11125578927384923</v>
      </c>
      <c r="K242" s="308">
        <f>IF(K$112=0,0,K$112/CHI_fec!K$112)</f>
        <v>0.11237529320354621</v>
      </c>
      <c r="L242" s="308">
        <f>IF(L$112=0,0,L$112/CHI_fec!L$112)</f>
        <v>0.11330845359877917</v>
      </c>
      <c r="M242" s="308">
        <f>IF(M$112=0,0,M$112/CHI_fec!M$112)</f>
        <v>0.11299931837962693</v>
      </c>
      <c r="N242" s="308">
        <f>IF(N$112=0,0,N$112/CHI_fec!N$112)</f>
        <v>0.1136087349058493</v>
      </c>
      <c r="O242" s="308">
        <f>IF(O$112=0,0,O$112/CHI_fec!O$112)</f>
        <v>0.11422347157469129</v>
      </c>
      <c r="P242" s="308">
        <f>IF(P$112=0,0,P$112/CHI_fec!P$112)</f>
        <v>0.11401876915339457</v>
      </c>
      <c r="Q242" s="308">
        <f>IF(Q$112=0,0,Q$112/CHI_fec!Q$112)</f>
        <v>0.11509991111305101</v>
      </c>
      <c r="R242" s="308">
        <f>IF(R$112=0,0,R$112/CHI_fec!R$112)</f>
        <v>0.11532357014287453</v>
      </c>
      <c r="S242" s="308">
        <f>IF(S$112=0,0,S$112/CHI_fec!S$112)</f>
        <v>0.11562681665447493</v>
      </c>
      <c r="T242" s="308">
        <f>IF(T$112=0,0,T$112/CHI_fec!T$112)</f>
        <v>0.11628355320064478</v>
      </c>
      <c r="U242" s="308">
        <f>IF(U$112=0,0,U$112/CHI_fec!U$112)</f>
        <v>0.11967531903875181</v>
      </c>
      <c r="V242" s="308">
        <f>IF(V$112=0,0,V$112/CHI_fec!V$112)</f>
        <v>0.12066510741354862</v>
      </c>
      <c r="W242" s="308">
        <f>IF(W$112=0,0,W$112/CHI_fec!W$112)</f>
        <v>0.12220460189570442</v>
      </c>
      <c r="DA242" s="77"/>
    </row>
    <row r="243" spans="1:105" ht="12" customHeight="1" x14ac:dyDescent="0.25">
      <c r="A243" s="202" t="s">
        <v>94</v>
      </c>
      <c r="B243" s="308">
        <f>IF(B$113=0,0,B$113/CHI_fec!B$113)</f>
        <v>0.5725024634972814</v>
      </c>
      <c r="C243" s="308">
        <f>IF(C$113=0,0,C$113/CHI_fec!C$113)</f>
        <v>0.57329197078642835</v>
      </c>
      <c r="D243" s="308">
        <f>IF(D$113=0,0,D$113/CHI_fec!D$113)</f>
        <v>0.57676736149975061</v>
      </c>
      <c r="E243" s="308">
        <f>IF(E$113=0,0,E$113/CHI_fec!E$113)</f>
        <v>0.57773223800665519</v>
      </c>
      <c r="F243" s="308">
        <f>IF(F$113=0,0,F$113/CHI_fec!F$113)</f>
        <v>0.57765730681887451</v>
      </c>
      <c r="G243" s="308">
        <f>IF(G$113=0,0,G$113/CHI_fec!G$113)</f>
        <v>0.57866128130527161</v>
      </c>
      <c r="H243" s="308">
        <f>IF(H$113=0,0,H$113/CHI_fec!H$113)</f>
        <v>0.58280325244876185</v>
      </c>
      <c r="I243" s="308">
        <f>IF(I$113=0,0,I$113/CHI_fec!I$113)</f>
        <v>0.58282573367777313</v>
      </c>
      <c r="J243" s="308">
        <f>IF(J$113=0,0,J$113/CHI_fec!J$113)</f>
        <v>0.58367375921580888</v>
      </c>
      <c r="K243" s="308">
        <f>IF(K$113=0,0,K$113/CHI_fec!K$113)</f>
        <v>0.58889405793638883</v>
      </c>
      <c r="L243" s="308">
        <f>IF(L$113=0,0,L$113/CHI_fec!L$113)</f>
        <v>0.59366893795243147</v>
      </c>
      <c r="M243" s="308">
        <f>IF(M$113=0,0,M$113/CHI_fec!M$113)</f>
        <v>0.59280705738072703</v>
      </c>
      <c r="N243" s="308">
        <f>IF(N$113=0,0,N$113/CHI_fec!N$113)</f>
        <v>0.59548705454250239</v>
      </c>
      <c r="O243" s="308">
        <f>IF(O$113=0,0,O$113/CHI_fec!O$113)</f>
        <v>0.5992042026389609</v>
      </c>
      <c r="P243" s="308">
        <f>IF(P$113=0,0,P$113/CHI_fec!P$113)</f>
        <v>0.59695696670914333</v>
      </c>
      <c r="Q243" s="308">
        <f>IF(Q$113=0,0,Q$113/CHI_fec!Q$113)</f>
        <v>0.60119618577436107</v>
      </c>
      <c r="R243" s="308">
        <f>IF(R$113=0,0,R$113/CHI_fec!R$113)</f>
        <v>0.60264981208186796</v>
      </c>
      <c r="S243" s="308">
        <f>IF(S$113=0,0,S$113/CHI_fec!S$113)</f>
        <v>0.60508382364606528</v>
      </c>
      <c r="T243" s="308">
        <f>IF(T$113=0,0,T$113/CHI_fec!T$113)</f>
        <v>0.60855680896626596</v>
      </c>
      <c r="U243" s="308">
        <f>IF(U$113=0,0,U$113/CHI_fec!U$113)</f>
        <v>0.62183334818475688</v>
      </c>
      <c r="V243" s="308">
        <f>IF(V$113=0,0,V$113/CHI_fec!V$113)</f>
        <v>0.62967963632171975</v>
      </c>
      <c r="W243" s="308">
        <f>IF(W$113=0,0,W$113/CHI_fec!W$113)</f>
        <v>0.63827580422510954</v>
      </c>
      <c r="DA243" s="77"/>
    </row>
    <row r="244" spans="1:105" ht="12" customHeight="1" x14ac:dyDescent="0.25">
      <c r="A244" s="202" t="s">
        <v>95</v>
      </c>
      <c r="B244" s="308">
        <f>IF(B$114=0,0,B$114/CHI_fec!B$114)</f>
        <v>0.43118000497006487</v>
      </c>
      <c r="C244" s="308">
        <f>IF(C$114=0,0,C$114/CHI_fec!C$114)</f>
        <v>0.43177462207403117</v>
      </c>
      <c r="D244" s="308">
        <f>IF(D$114=0,0,D$114/CHI_fec!D$114)</f>
        <v>0.43439211122139509</v>
      </c>
      <c r="E244" s="308">
        <f>IF(E$114=0,0,E$114/CHI_fec!E$114)</f>
        <v>0.43511880758266686</v>
      </c>
      <c r="F244" s="308">
        <f>IF(F$114=0,0,F$114/CHI_fec!F$114)</f>
        <v>0.43506237318809249</v>
      </c>
      <c r="G244" s="308">
        <f>IF(G$114=0,0,G$114/CHI_fec!G$114)</f>
        <v>0.43581851617722484</v>
      </c>
      <c r="H244" s="308">
        <f>IF(H$114=0,0,H$114/CHI_fec!H$114)</f>
        <v>0.43893804011311538</v>
      </c>
      <c r="I244" s="308">
        <f>IF(I$114=0,0,I$114/CHI_fec!I$114)</f>
        <v>0.43895497184189392</v>
      </c>
      <c r="J244" s="308">
        <f>IF(J$114=0,0,J$114/CHI_fec!J$114)</f>
        <v>0.43959366194196958</v>
      </c>
      <c r="K244" s="308">
        <f>IF(K$114=0,0,K$114/CHI_fec!K$114)</f>
        <v>0.4439818764225662</v>
      </c>
      <c r="L244" s="308">
        <f>IF(L$114=0,0,L$114/CHI_fec!L$114)</f>
        <v>0.44770414529949271</v>
      </c>
      <c r="M244" s="308">
        <f>IF(M$114=0,0,M$114/CHI_fec!M$114)</f>
        <v>0.44648269081241071</v>
      </c>
      <c r="N244" s="308">
        <f>IF(N$114=0,0,N$114/CHI_fec!N$114)</f>
        <v>0.44887866490002293</v>
      </c>
      <c r="O244" s="308">
        <f>IF(O$114=0,0,O$114/CHI_fec!O$114)</f>
        <v>0.45131956257709471</v>
      </c>
      <c r="P244" s="308">
        <f>IF(P$114=0,0,P$114/CHI_fec!P$114)</f>
        <v>0.45039674295560578</v>
      </c>
      <c r="Q244" s="308">
        <f>IF(Q$114=0,0,Q$114/CHI_fec!Q$114)</f>
        <v>0.45456003442541237</v>
      </c>
      <c r="R244" s="308">
        <f>IF(R$114=0,0,R$114/CHI_fec!R$114)</f>
        <v>0.45566626993714454</v>
      </c>
      <c r="S244" s="308">
        <f>IF(S$114=0,0,S$114/CHI_fec!S$114)</f>
        <v>0.45686445697420214</v>
      </c>
      <c r="T244" s="308">
        <f>IF(T$114=0,0,T$114/CHI_fec!T$114)</f>
        <v>0.45936637920471385</v>
      </c>
      <c r="U244" s="308">
        <f>IF(U$114=0,0,U$114/CHI_fec!U$114)</f>
        <v>0.47265626306137593</v>
      </c>
      <c r="V244" s="308">
        <f>IF(V$114=0,0,V$114/CHI_fec!V$114)</f>
        <v>0.47664749556174257</v>
      </c>
      <c r="W244" s="308">
        <f>IF(W$114=0,0,W$114/CHI_fec!W$114)</f>
        <v>0.48280051217427283</v>
      </c>
      <c r="DA244" s="77"/>
    </row>
    <row r="245" spans="1:105" ht="12" customHeight="1" x14ac:dyDescent="0.25">
      <c r="A245" s="56" t="s">
        <v>96</v>
      </c>
      <c r="B245" s="309">
        <f>IF(B$115=0,0,B$115/CHI_fec!B$115)</f>
        <v>0.60354481240879387</v>
      </c>
      <c r="C245" s="309">
        <f>IF(C$115=0,0,C$115/CHI_fec!C$115)</f>
        <v>0.60741986176505858</v>
      </c>
      <c r="D245" s="309">
        <f>IF(D$115=0,0,D$115/CHI_fec!D$115)</f>
        <v>0.60882108641038524</v>
      </c>
      <c r="E245" s="309">
        <f>IF(E$115=0,0,E$115/CHI_fec!E$115)</f>
        <v>0.60550724918206211</v>
      </c>
      <c r="F245" s="309">
        <f>IF(F$115=0,0,F$115/CHI_fec!F$115)</f>
        <v>0.61413143458076114</v>
      </c>
      <c r="G245" s="309">
        <f>IF(G$115=0,0,G$115/CHI_fec!G$115)</f>
        <v>0.61766948419957701</v>
      </c>
      <c r="H245" s="309">
        <f>IF(H$115=0,0,H$115/CHI_fec!H$115)</f>
        <v>0.62932939672368293</v>
      </c>
      <c r="I245" s="309">
        <f>IF(I$115=0,0,I$115/CHI_fec!I$115)</f>
        <v>0.62275780328788899</v>
      </c>
      <c r="J245" s="309">
        <f>IF(J$115=0,0,J$115/CHI_fec!J$115)</f>
        <v>0.63244523800191188</v>
      </c>
      <c r="K245" s="309">
        <f>IF(K$115=0,0,K$115/CHI_fec!K$115)</f>
        <v>0.63271688989840391</v>
      </c>
      <c r="L245" s="309">
        <f>IF(L$115=0,0,L$115/CHI_fec!L$115)</f>
        <v>0.64205630381596057</v>
      </c>
      <c r="M245" s="309">
        <f>IF(M$115=0,0,M$115/CHI_fec!M$115)</f>
        <v>0.62093016581179228</v>
      </c>
      <c r="N245" s="309">
        <f>IF(N$115=0,0,N$115/CHI_fec!N$115)</f>
        <v>0.63029072252138008</v>
      </c>
      <c r="O245" s="309">
        <f>IF(O$115=0,0,O$115/CHI_fec!O$115)</f>
        <v>0.63182756034225684</v>
      </c>
      <c r="P245" s="309">
        <f>IF(P$115=0,0,P$115/CHI_fec!P$115)</f>
        <v>0.64315695431595776</v>
      </c>
      <c r="Q245" s="309">
        <f>IF(Q$115=0,0,Q$115/CHI_fec!Q$115)</f>
        <v>0.64647421517784232</v>
      </c>
      <c r="R245" s="309">
        <f>IF(R$115=0,0,R$115/CHI_fec!R$115)</f>
        <v>0.64519768940099509</v>
      </c>
      <c r="S245" s="309">
        <f>IF(S$115=0,0,S$115/CHI_fec!S$115)</f>
        <v>0.64745539023589438</v>
      </c>
      <c r="T245" s="309">
        <f>IF(T$115=0,0,T$115/CHI_fec!T$115)</f>
        <v>0.65735179427163726</v>
      </c>
      <c r="U245" s="309">
        <f>IF(U$115=0,0,U$115/CHI_fec!U$115)</f>
        <v>0.68057139954896761</v>
      </c>
      <c r="V245" s="309">
        <f>IF(V$115=0,0,V$115/CHI_fec!V$115)</f>
        <v>0.68728068096744777</v>
      </c>
      <c r="W245" s="309">
        <f>IF(W$115=0,0,W$115/CHI_fec!W$115)</f>
        <v>0.68639225642030788</v>
      </c>
      <c r="DA245" s="78"/>
    </row>
    <row r="246" spans="1:105" ht="12" customHeight="1" x14ac:dyDescent="0.25">
      <c r="A246" s="203" t="s">
        <v>1053</v>
      </c>
      <c r="B246" s="310">
        <f>IF(B$121=0,0,B$121/CHI_fec!B$121)</f>
        <v>0.58849213238247156</v>
      </c>
      <c r="C246" s="310">
        <f>IF(C$121=0,0,C$121/CHI_fec!C$121)</f>
        <v>0.5968919112254113</v>
      </c>
      <c r="D246" s="310">
        <f>IF(D$121=0,0,D$121/CHI_fec!D$121)</f>
        <v>0.59592018849149742</v>
      </c>
      <c r="E246" s="310">
        <f>IF(E$121=0,0,E$121/CHI_fec!E$121)</f>
        <v>0.59667350727337198</v>
      </c>
      <c r="F246" s="310">
        <f>IF(F$121=0,0,F$121/CHI_fec!F$121)</f>
        <v>0.61110323318332571</v>
      </c>
      <c r="G246" s="310">
        <f>IF(G$121=0,0,G$121/CHI_fec!G$121)</f>
        <v>0.61359445933663603</v>
      </c>
      <c r="H246" s="310">
        <f>IF(H$121=0,0,H$121/CHI_fec!H$121)</f>
        <v>0.61587221002622561</v>
      </c>
      <c r="I246" s="310">
        <f>IF(I$121=0,0,I$121/CHI_fec!I$121)</f>
        <v>0.61297684660867069</v>
      </c>
      <c r="J246" s="310">
        <f>IF(J$121=0,0,J$121/CHI_fec!J$121)</f>
        <v>0.61745099614912691</v>
      </c>
      <c r="K246" s="310">
        <f>IF(K$121=0,0,K$121/CHI_fec!K$121)</f>
        <v>0.62424716364117727</v>
      </c>
      <c r="L246" s="310">
        <f>IF(L$121=0,0,L$121/CHI_fec!L$121)</f>
        <v>0.62449862738885664</v>
      </c>
      <c r="M246" s="310">
        <f>IF(M$121=0,0,M$121/CHI_fec!M$121)</f>
        <v>0.6287198264237196</v>
      </c>
      <c r="N246" s="310">
        <f>IF(N$121=0,0,N$121/CHI_fec!N$121)</f>
        <v>0.62953245135609515</v>
      </c>
      <c r="O246" s="310">
        <f>IF(O$121=0,0,O$121/CHI_fec!O$121)</f>
        <v>0.63650613053731087</v>
      </c>
      <c r="P246" s="310">
        <f>IF(P$121=0,0,P$121/CHI_fec!P$121)</f>
        <v>0.63682788976479554</v>
      </c>
      <c r="Q246" s="310">
        <f>IF(Q$121=0,0,Q$121/CHI_fec!Q$121)</f>
        <v>0.64150674628134907</v>
      </c>
      <c r="R246" s="310">
        <f>IF(R$121=0,0,R$121/CHI_fec!R$121)</f>
        <v>0.64277495453154465</v>
      </c>
      <c r="S246" s="310">
        <f>IF(S$121=0,0,S$121/CHI_fec!S$121)</f>
        <v>0.64666797524363429</v>
      </c>
      <c r="T246" s="310">
        <f>IF(T$121=0,0,T$121/CHI_fec!T$121)</f>
        <v>0.65755926660003838</v>
      </c>
      <c r="U246" s="310">
        <f>IF(U$121=0,0,U$121/CHI_fec!U$121)</f>
        <v>0.67604845937015812</v>
      </c>
      <c r="V246" s="310">
        <f>IF(V$121=0,0,V$121/CHI_fec!V$121)</f>
        <v>0.68381297208556202</v>
      </c>
      <c r="W246" s="310">
        <f>IF(W$121=0,0,W$121/CHI_fec!W$121)</f>
        <v>0.68974454363023718</v>
      </c>
      <c r="DA246" s="79"/>
    </row>
    <row r="247" spans="1:105" ht="12" customHeight="1" x14ac:dyDescent="0.25">
      <c r="A247" s="203" t="s">
        <v>1012</v>
      </c>
      <c r="B247" s="310">
        <f>IF(B$134=0,0,B$134/CHI_fec!B$134)</f>
        <v>0.36923633029828584</v>
      </c>
      <c r="C247" s="310">
        <f>IF(C$134=0,0,C$134/CHI_fec!C$134)</f>
        <v>0.37050821088316371</v>
      </c>
      <c r="D247" s="310">
        <f>IF(D$134=0,0,D$134/CHI_fec!D$134)</f>
        <v>0.37136328266469826</v>
      </c>
      <c r="E247" s="310">
        <f>IF(E$134=0,0,E$134/CHI_fec!E$134)</f>
        <v>0.37109545972724212</v>
      </c>
      <c r="F247" s="310">
        <f>IF(F$134=0,0,F$134/CHI_fec!F$134)</f>
        <v>0.37443300382946537</v>
      </c>
      <c r="G247" s="310">
        <f>IF(G$134=0,0,G$134/CHI_fec!G$134)</f>
        <v>0.37635990844217054</v>
      </c>
      <c r="H247" s="310">
        <f>IF(H$134=0,0,H$134/CHI_fec!H$134)</f>
        <v>0.37883040010823754</v>
      </c>
      <c r="I247" s="310">
        <f>IF(I$134=0,0,I$134/CHI_fec!I$134)</f>
        <v>0.37664620506658331</v>
      </c>
      <c r="J247" s="310">
        <f>IF(J$134=0,0,J$134/CHI_fec!J$134)</f>
        <v>0.37835910356835184</v>
      </c>
      <c r="K247" s="310">
        <f>IF(K$134=0,0,K$134/CHI_fec!K$134)</f>
        <v>0.3825186691324845</v>
      </c>
      <c r="L247" s="310">
        <f>IF(L$134=0,0,L$134/CHI_fec!L$134)</f>
        <v>0.38671525688798386</v>
      </c>
      <c r="M247" s="310">
        <f>IF(M$134=0,0,M$134/CHI_fec!M$134)</f>
        <v>0.38055570387758353</v>
      </c>
      <c r="N247" s="310">
        <f>IF(N$134=0,0,N$134/CHI_fec!N$134)</f>
        <v>0.38830779442152635</v>
      </c>
      <c r="O247" s="310">
        <f>IF(O$134=0,0,O$134/CHI_fec!O$134)</f>
        <v>0.38909174986227069</v>
      </c>
      <c r="P247" s="310">
        <f>IF(P$134=0,0,P$134/CHI_fec!P$134)</f>
        <v>0.39190752795806139</v>
      </c>
      <c r="Q247" s="310">
        <f>IF(Q$134=0,0,Q$134/CHI_fec!Q$134)</f>
        <v>0.39154491521544099</v>
      </c>
      <c r="R247" s="310">
        <f>IF(R$134=0,0,R$134/CHI_fec!R$134)</f>
        <v>0.39310683631566562</v>
      </c>
      <c r="S247" s="310">
        <f>IF(S$134=0,0,S$134/CHI_fec!S$134)</f>
        <v>0.39582993684773488</v>
      </c>
      <c r="T247" s="310">
        <f>IF(T$134=0,0,T$134/CHI_fec!T$134)</f>
        <v>0.40263312803167606</v>
      </c>
      <c r="U247" s="310">
        <f>IF(U$134=0,0,U$134/CHI_fec!U$134)</f>
        <v>0.41603493509254602</v>
      </c>
      <c r="V247" s="310">
        <f>IF(V$134=0,0,V$134/CHI_fec!V$134)</f>
        <v>0.41890190550089751</v>
      </c>
      <c r="W247" s="310">
        <f>IF(W$134=0,0,W$134/CHI_fec!W$134)</f>
        <v>0.42314472712069384</v>
      </c>
      <c r="DA247" s="79"/>
    </row>
    <row r="248" spans="1:105" ht="12" customHeight="1" x14ac:dyDescent="0.25">
      <c r="A248" s="203" t="s">
        <v>1023</v>
      </c>
      <c r="B248" s="310">
        <f>IF(B$142=0,0,B$142/CHI_fec!B$142)</f>
        <v>0.57135441530965203</v>
      </c>
      <c r="C248" s="310">
        <f>IF(C$142=0,0,C$142/CHI_fec!C$142)</f>
        <v>0.57927447423633971</v>
      </c>
      <c r="D248" s="310">
        <f>IF(D$142=0,0,D$142/CHI_fec!D$142)</f>
        <v>0.57981132157109816</v>
      </c>
      <c r="E248" s="310">
        <f>IF(E$142=0,0,E$142/CHI_fec!E$142)</f>
        <v>0.5704286341749828</v>
      </c>
      <c r="F248" s="310">
        <f>IF(F$142=0,0,F$142/CHI_fec!F$142)</f>
        <v>0.58624573780878975</v>
      </c>
      <c r="G248" s="310">
        <f>IF(G$142=0,0,G$142/CHI_fec!G$142)</f>
        <v>0.59097786749717096</v>
      </c>
      <c r="H248" s="310">
        <f>IF(H$142=0,0,H$142/CHI_fec!H$142)</f>
        <v>0.60709509738603729</v>
      </c>
      <c r="I248" s="310">
        <f>IF(I$142=0,0,I$142/CHI_fec!I$142)</f>
        <v>0.59336486387657139</v>
      </c>
      <c r="J248" s="310">
        <f>IF(J$142=0,0,J$142/CHI_fec!J$142)</f>
        <v>0.60914837665912902</v>
      </c>
      <c r="K248" s="310">
        <f>IF(K$142=0,0,K$142/CHI_fec!K$142)</f>
        <v>0.60504582098781523</v>
      </c>
      <c r="L248" s="310">
        <f>IF(L$142=0,0,L$142/CHI_fec!L$142)</f>
        <v>0.61951008234271565</v>
      </c>
      <c r="M248" s="310">
        <f>IF(M$142=0,0,M$142/CHI_fec!M$142)</f>
        <v>0.5968516303782333</v>
      </c>
      <c r="N248" s="310">
        <f>IF(N$142=0,0,N$142/CHI_fec!N$142)</f>
        <v>0.59753576499406802</v>
      </c>
      <c r="O248" s="310">
        <f>IF(O$142=0,0,O$142/CHI_fec!O$142)</f>
        <v>0.59623607241621013</v>
      </c>
      <c r="P248" s="310">
        <f>IF(P$142=0,0,P$142/CHI_fec!P$142)</f>
        <v>0.605193762789074</v>
      </c>
      <c r="Q248" s="310">
        <f>IF(Q$142=0,0,Q$142/CHI_fec!Q$142)</f>
        <v>0.60537623781232486</v>
      </c>
      <c r="R248" s="310">
        <f>IF(R$142=0,0,R$142/CHI_fec!R$142)</f>
        <v>0.60358565312854262</v>
      </c>
      <c r="S248" s="310">
        <f>IF(S$142=0,0,S$142/CHI_fec!S$142)</f>
        <v>0.60593087721977668</v>
      </c>
      <c r="T248" s="310">
        <f>IF(T$142=0,0,T$142/CHI_fec!T$142)</f>
        <v>0.61465937037724383</v>
      </c>
      <c r="U248" s="310">
        <f>IF(U$142=0,0,U$142/CHI_fec!U$142)</f>
        <v>0.63606351714641696</v>
      </c>
      <c r="V248" s="310">
        <f>IF(V$142=0,0,V$142/CHI_fec!V$142)</f>
        <v>0.64066309936209997</v>
      </c>
      <c r="W248" s="310">
        <f>IF(W$142=0,0,W$142/CHI_fec!W$142)</f>
        <v>0.63184636146330908</v>
      </c>
      <c r="DA248" s="79"/>
    </row>
    <row r="249" spans="1:105" ht="12" customHeight="1" x14ac:dyDescent="0.25">
      <c r="A249" s="41" t="s">
        <v>1040</v>
      </c>
      <c r="B249" s="311">
        <f>IF(B$156=0,0,B$156/CHI_fec!B$156)</f>
        <v>0.59567020544158322</v>
      </c>
      <c r="C249" s="311">
        <f>IF(C$156=0,0,C$156/CHI_fec!C$156)</f>
        <v>0.59649166211488958</v>
      </c>
      <c r="D249" s="311">
        <f>IF(D$156=0,0,D$156/CHI_fec!D$156)</f>
        <v>0.60010769319281354</v>
      </c>
      <c r="E249" s="311">
        <f>IF(E$156=0,0,E$156/CHI_fec!E$156)</f>
        <v>0.60111161583723782</v>
      </c>
      <c r="F249" s="311">
        <f>IF(F$156=0,0,F$156/CHI_fec!F$156)</f>
        <v>0.60103365237181172</v>
      </c>
      <c r="G249" s="311">
        <f>IF(G$156=0,0,G$156/CHI_fec!G$156)</f>
        <v>0.6020782551931112</v>
      </c>
      <c r="H249" s="311">
        <f>IF(H$156=0,0,H$156/CHI_fec!H$156)</f>
        <v>0.60638784154301806</v>
      </c>
      <c r="I249" s="311">
        <f>IF(I$156=0,0,I$156/CHI_fec!I$156)</f>
        <v>0.60641123253110607</v>
      </c>
      <c r="J249" s="311">
        <f>IF(J$156=0,0,J$156/CHI_fec!J$156)</f>
        <v>0.60729357554038377</v>
      </c>
      <c r="K249" s="311">
        <f>IF(K$156=0,0,K$156/CHI_fec!K$156)</f>
        <v>0.61264955276841848</v>
      </c>
      <c r="L249" s="311">
        <f>IF(L$156=0,0,L$156/CHI_fec!L$156)</f>
        <v>0.61757450073133513</v>
      </c>
      <c r="M249" s="311">
        <f>IF(M$156=0,0,M$156/CHI_fec!M$156)</f>
        <v>0.6167180159055391</v>
      </c>
      <c r="N249" s="311">
        <f>IF(N$156=0,0,N$156/CHI_fec!N$156)</f>
        <v>0.61948396692564367</v>
      </c>
      <c r="O249" s="311">
        <f>IF(O$156=0,0,O$156/CHI_fec!O$156)</f>
        <v>0.62344583200917314</v>
      </c>
      <c r="P249" s="311">
        <f>IF(P$156=0,0,P$156/CHI_fec!P$156)</f>
        <v>0.62104431078147992</v>
      </c>
      <c r="Q249" s="311">
        <f>IF(Q$156=0,0,Q$156/CHI_fec!Q$156)</f>
        <v>0.62535686914344746</v>
      </c>
      <c r="R249" s="311">
        <f>IF(R$156=0,0,R$156/CHI_fec!R$156)</f>
        <v>0.62686411671567643</v>
      </c>
      <c r="S249" s="311">
        <f>IF(S$156=0,0,S$156/CHI_fec!S$156)</f>
        <v>0.62933065585263137</v>
      </c>
      <c r="T249" s="311">
        <f>IF(T$156=0,0,T$156/CHI_fec!T$156)</f>
        <v>0.6328482609342202</v>
      </c>
      <c r="U249" s="311">
        <f>IF(U$156=0,0,U$156/CHI_fec!U$156)</f>
        <v>0.64648140606054949</v>
      </c>
      <c r="V249" s="311">
        <f>IF(V$156=0,0,V$156/CHI_fec!V$156)</f>
        <v>0.65460703209998139</v>
      </c>
      <c r="W249" s="311">
        <f>IF(W$156=0,0,W$156/CHI_fec!W$156)</f>
        <v>0.66358993344953798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5:W5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CO2 emissions"</f>
        <v>EU27: Chemical industry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SUM(B6:B10)+B16+B25+B36+B44+B58+B59</f>
        <v>96159.73632585688</v>
      </c>
      <c r="C5" s="225">
        <f t="shared" si="0"/>
        <v>93816.487344867914</v>
      </c>
      <c r="D5" s="225">
        <f t="shared" si="0"/>
        <v>93969.16584612368</v>
      </c>
      <c r="E5" s="225">
        <f t="shared" si="0"/>
        <v>100113.62438550228</v>
      </c>
      <c r="F5" s="225">
        <f t="shared" si="0"/>
        <v>98997.559156532196</v>
      </c>
      <c r="G5" s="225">
        <f t="shared" si="0"/>
        <v>100024.40817936689</v>
      </c>
      <c r="H5" s="225">
        <f t="shared" si="0"/>
        <v>95485.453178549826</v>
      </c>
      <c r="I5" s="225">
        <f t="shared" si="0"/>
        <v>99939.669630152115</v>
      </c>
      <c r="J5" s="225">
        <f t="shared" si="0"/>
        <v>98898.340291734901</v>
      </c>
      <c r="K5" s="225">
        <f t="shared" si="0"/>
        <v>87667.049173962412</v>
      </c>
      <c r="L5" s="225">
        <f t="shared" si="0"/>
        <v>95955.50521597825</v>
      </c>
      <c r="M5" s="225">
        <f t="shared" si="0"/>
        <v>102116.68496439845</v>
      </c>
      <c r="N5" s="225">
        <f t="shared" si="0"/>
        <v>101221.56763421201</v>
      </c>
      <c r="O5" s="225">
        <f t="shared" si="0"/>
        <v>102532.71910963947</v>
      </c>
      <c r="P5" s="225">
        <f t="shared" si="0"/>
        <v>99679.536898438717</v>
      </c>
      <c r="Q5" s="225">
        <f t="shared" si="0"/>
        <v>99389.721008323773</v>
      </c>
      <c r="R5" s="225">
        <f t="shared" si="0"/>
        <v>98309.501516603952</v>
      </c>
      <c r="S5" s="225">
        <f t="shared" si="0"/>
        <v>103319.49252429631</v>
      </c>
      <c r="T5" s="225">
        <f t="shared" si="0"/>
        <v>98306.153282386484</v>
      </c>
      <c r="U5" s="225">
        <f t="shared" si="0"/>
        <v>95825.469610478409</v>
      </c>
      <c r="V5" s="225">
        <f t="shared" si="0"/>
        <v>95155.50651831468</v>
      </c>
      <c r="W5" s="225">
        <f t="shared" si="0"/>
        <v>95909.527494264199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1270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1271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1272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1273</v>
      </c>
    </row>
    <row r="10" spans="1:105" ht="12" customHeight="1" x14ac:dyDescent="0.25">
      <c r="A10" s="56" t="s">
        <v>96</v>
      </c>
      <c r="B10" s="262">
        <v>1179.524262807003</v>
      </c>
      <c r="C10" s="262">
        <v>1161.7392334475469</v>
      </c>
      <c r="D10" s="262">
        <v>1202.6591508935819</v>
      </c>
      <c r="E10" s="262">
        <v>1291.6685684859899</v>
      </c>
      <c r="F10" s="262">
        <v>1183.0366930316591</v>
      </c>
      <c r="G10" s="262">
        <v>1246.2837733546489</v>
      </c>
      <c r="H10" s="262">
        <v>1136.1697608851241</v>
      </c>
      <c r="I10" s="262">
        <v>1235.280984142428</v>
      </c>
      <c r="J10" s="262">
        <v>1267.479356693234</v>
      </c>
      <c r="K10" s="262">
        <v>1170.5241132292981</v>
      </c>
      <c r="L10" s="262">
        <v>1227.565416999988</v>
      </c>
      <c r="M10" s="262">
        <v>1477.1801655917741</v>
      </c>
      <c r="N10" s="262">
        <v>1492.245655867755</v>
      </c>
      <c r="O10" s="262">
        <v>1557.6035701407741</v>
      </c>
      <c r="P10" s="262">
        <v>1401.538309647603</v>
      </c>
      <c r="Q10" s="262">
        <v>1398.8474541453161</v>
      </c>
      <c r="R10" s="262">
        <v>1400.746193503295</v>
      </c>
      <c r="S10" s="262">
        <v>1487.020005953432</v>
      </c>
      <c r="T10" s="262">
        <v>1393.7566893219309</v>
      </c>
      <c r="U10" s="262">
        <v>1381.314730061845</v>
      </c>
      <c r="V10" s="262">
        <v>1363.209808996274</v>
      </c>
      <c r="W10" s="262">
        <v>1449.9735942929569</v>
      </c>
      <c r="DA10" s="68" t="s">
        <v>1274</v>
      </c>
    </row>
    <row r="11" spans="1:105" ht="12" customHeight="1" x14ac:dyDescent="0.25">
      <c r="A11" s="37" t="s">
        <v>160</v>
      </c>
      <c r="B11" s="228">
        <v>25.664645510134061</v>
      </c>
      <c r="C11" s="228">
        <v>59.010050299145718</v>
      </c>
      <c r="D11" s="228">
        <v>57.776823764854328</v>
      </c>
      <c r="E11" s="228">
        <v>58.092766125347048</v>
      </c>
      <c r="F11" s="228">
        <v>50.791106121570699</v>
      </c>
      <c r="G11" s="228">
        <v>47.403779545805428</v>
      </c>
      <c r="H11" s="228">
        <v>39.257181788762153</v>
      </c>
      <c r="I11" s="228">
        <v>43.020328435572367</v>
      </c>
      <c r="J11" s="228">
        <v>43.751775629179413</v>
      </c>
      <c r="K11" s="228">
        <v>37.476416419796813</v>
      </c>
      <c r="L11" s="228">
        <v>39.650745394423438</v>
      </c>
      <c r="M11" s="228">
        <v>63.830365064910247</v>
      </c>
      <c r="N11" s="228">
        <v>52.759837421828898</v>
      </c>
      <c r="O11" s="228">
        <v>45.103777844668762</v>
      </c>
      <c r="P11" s="228">
        <v>34.413806252650602</v>
      </c>
      <c r="Q11" s="228">
        <v>27.86570047817985</v>
      </c>
      <c r="R11" s="228">
        <v>27.918917602734179</v>
      </c>
      <c r="S11" s="228">
        <v>28.329741782856761</v>
      </c>
      <c r="T11" s="228">
        <v>30.414634881791219</v>
      </c>
      <c r="U11" s="228">
        <v>29.012437925858091</v>
      </c>
      <c r="V11" s="228">
        <v>30.91537852076468</v>
      </c>
      <c r="W11" s="228">
        <v>26.705660222403321</v>
      </c>
      <c r="DA11" s="69" t="s">
        <v>1275</v>
      </c>
    </row>
    <row r="12" spans="1:105" ht="12" customHeight="1" x14ac:dyDescent="0.25">
      <c r="A12" s="37" t="s">
        <v>162</v>
      </c>
      <c r="B12" s="228">
        <v>1153.859617296868</v>
      </c>
      <c r="C12" s="228">
        <v>1102.729183148401</v>
      </c>
      <c r="D12" s="228">
        <v>1144.8823271287281</v>
      </c>
      <c r="E12" s="228">
        <v>1233.5758023606429</v>
      </c>
      <c r="F12" s="228">
        <v>1132.2455869100891</v>
      </c>
      <c r="G12" s="228">
        <v>1198.879993808843</v>
      </c>
      <c r="H12" s="228">
        <v>1096.9125790963619</v>
      </c>
      <c r="I12" s="228">
        <v>1192.2606557068559</v>
      </c>
      <c r="J12" s="228">
        <v>1223.7275810640549</v>
      </c>
      <c r="K12" s="228">
        <v>1133.0476968095011</v>
      </c>
      <c r="L12" s="228">
        <v>1187.914671605565</v>
      </c>
      <c r="M12" s="228">
        <v>1413.349800526863</v>
      </c>
      <c r="N12" s="228">
        <v>1439.485818445926</v>
      </c>
      <c r="O12" s="228">
        <v>1512.4997922961049</v>
      </c>
      <c r="P12" s="228">
        <v>1367.1245033949519</v>
      </c>
      <c r="Q12" s="228">
        <v>1370.981753667136</v>
      </c>
      <c r="R12" s="228">
        <v>1372.8272759005611</v>
      </c>
      <c r="S12" s="228">
        <v>1458.690264170576</v>
      </c>
      <c r="T12" s="228">
        <v>1363.3420544401399</v>
      </c>
      <c r="U12" s="228">
        <v>1352.302292135987</v>
      </c>
      <c r="V12" s="228">
        <v>1332.294430475509</v>
      </c>
      <c r="W12" s="228">
        <v>1423.267934070554</v>
      </c>
      <c r="DA12" s="69" t="s">
        <v>1276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1277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1278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1279</v>
      </c>
    </row>
    <row r="16" spans="1:105" ht="12" customHeight="1" x14ac:dyDescent="0.25">
      <c r="A16" s="134" t="s">
        <v>999</v>
      </c>
      <c r="B16" s="316">
        <v>0</v>
      </c>
      <c r="C16" s="316">
        <v>0</v>
      </c>
      <c r="D16" s="316">
        <v>0</v>
      </c>
      <c r="E16" s="316">
        <v>0</v>
      </c>
      <c r="F16" s="316">
        <v>0</v>
      </c>
      <c r="G16" s="316">
        <v>0</v>
      </c>
      <c r="H16" s="316">
        <v>0</v>
      </c>
      <c r="I16" s="316">
        <v>0</v>
      </c>
      <c r="J16" s="316">
        <v>0</v>
      </c>
      <c r="K16" s="316">
        <v>0</v>
      </c>
      <c r="L16" s="316">
        <v>0</v>
      </c>
      <c r="M16" s="316">
        <v>0</v>
      </c>
      <c r="N16" s="316">
        <v>0</v>
      </c>
      <c r="O16" s="316">
        <v>0</v>
      </c>
      <c r="P16" s="316">
        <v>0</v>
      </c>
      <c r="Q16" s="316">
        <v>0</v>
      </c>
      <c r="R16" s="316">
        <v>0</v>
      </c>
      <c r="S16" s="316">
        <v>0</v>
      </c>
      <c r="T16" s="316">
        <v>0</v>
      </c>
      <c r="U16" s="316">
        <v>0</v>
      </c>
      <c r="V16" s="316">
        <v>0</v>
      </c>
      <c r="W16" s="316">
        <v>0</v>
      </c>
      <c r="DA16" s="136"/>
    </row>
    <row r="17" spans="1:105" ht="12" customHeight="1" x14ac:dyDescent="0.25">
      <c r="A17" s="135" t="s">
        <v>30</v>
      </c>
      <c r="B17" s="317">
        <v>0</v>
      </c>
      <c r="C17" s="317">
        <v>0</v>
      </c>
      <c r="D17" s="317">
        <v>0</v>
      </c>
      <c r="E17" s="317">
        <v>0</v>
      </c>
      <c r="F17" s="317">
        <v>0</v>
      </c>
      <c r="G17" s="317">
        <v>0</v>
      </c>
      <c r="H17" s="317">
        <v>0</v>
      </c>
      <c r="I17" s="317">
        <v>0</v>
      </c>
      <c r="J17" s="317">
        <v>0</v>
      </c>
      <c r="K17" s="317">
        <v>0</v>
      </c>
      <c r="L17" s="317">
        <v>0</v>
      </c>
      <c r="M17" s="317">
        <v>0</v>
      </c>
      <c r="N17" s="317">
        <v>0</v>
      </c>
      <c r="O17" s="317">
        <v>0</v>
      </c>
      <c r="P17" s="317">
        <v>0</v>
      </c>
      <c r="Q17" s="317">
        <v>0</v>
      </c>
      <c r="R17" s="317">
        <v>0</v>
      </c>
      <c r="S17" s="317">
        <v>0</v>
      </c>
      <c r="T17" s="317">
        <v>0</v>
      </c>
      <c r="U17" s="317">
        <v>0</v>
      </c>
      <c r="V17" s="317">
        <v>0</v>
      </c>
      <c r="W17" s="317">
        <v>0</v>
      </c>
      <c r="DA17" s="137"/>
    </row>
    <row r="18" spans="1:105" ht="12" customHeight="1" x14ac:dyDescent="0.25">
      <c r="A18" s="135" t="s">
        <v>32</v>
      </c>
      <c r="B18" s="317">
        <v>0</v>
      </c>
      <c r="C18" s="317">
        <v>0</v>
      </c>
      <c r="D18" s="317">
        <v>0</v>
      </c>
      <c r="E18" s="317">
        <v>0</v>
      </c>
      <c r="F18" s="317">
        <v>0</v>
      </c>
      <c r="G18" s="317">
        <v>0</v>
      </c>
      <c r="H18" s="317">
        <v>0</v>
      </c>
      <c r="I18" s="317">
        <v>0</v>
      </c>
      <c r="J18" s="317">
        <v>0</v>
      </c>
      <c r="K18" s="317">
        <v>0</v>
      </c>
      <c r="L18" s="317">
        <v>0</v>
      </c>
      <c r="M18" s="317">
        <v>0</v>
      </c>
      <c r="N18" s="317">
        <v>0</v>
      </c>
      <c r="O18" s="317">
        <v>0</v>
      </c>
      <c r="P18" s="317">
        <v>0</v>
      </c>
      <c r="Q18" s="317">
        <v>0</v>
      </c>
      <c r="R18" s="317">
        <v>0</v>
      </c>
      <c r="S18" s="317">
        <v>0</v>
      </c>
      <c r="T18" s="317">
        <v>0</v>
      </c>
      <c r="U18" s="317">
        <v>0</v>
      </c>
      <c r="V18" s="317">
        <v>0</v>
      </c>
      <c r="W18" s="317">
        <v>0</v>
      </c>
      <c r="DA18" s="137"/>
    </row>
    <row r="19" spans="1:105" ht="12" customHeight="1" x14ac:dyDescent="0.25">
      <c r="A19" s="135" t="s">
        <v>33</v>
      </c>
      <c r="B19" s="317">
        <v>0</v>
      </c>
      <c r="C19" s="317">
        <v>0</v>
      </c>
      <c r="D19" s="317">
        <v>0</v>
      </c>
      <c r="E19" s="317">
        <v>0</v>
      </c>
      <c r="F19" s="317">
        <v>0</v>
      </c>
      <c r="G19" s="317">
        <v>0</v>
      </c>
      <c r="H19" s="317">
        <v>0</v>
      </c>
      <c r="I19" s="317">
        <v>0</v>
      </c>
      <c r="J19" s="317">
        <v>0</v>
      </c>
      <c r="K19" s="317">
        <v>0</v>
      </c>
      <c r="L19" s="317">
        <v>0</v>
      </c>
      <c r="M19" s="317">
        <v>0</v>
      </c>
      <c r="N19" s="317">
        <v>0</v>
      </c>
      <c r="O19" s="317">
        <v>0</v>
      </c>
      <c r="P19" s="317">
        <v>0</v>
      </c>
      <c r="Q19" s="317">
        <v>0</v>
      </c>
      <c r="R19" s="317">
        <v>0</v>
      </c>
      <c r="S19" s="317">
        <v>0</v>
      </c>
      <c r="T19" s="317">
        <v>0</v>
      </c>
      <c r="U19" s="317">
        <v>0</v>
      </c>
      <c r="V19" s="317">
        <v>0</v>
      </c>
      <c r="W19" s="317">
        <v>0</v>
      </c>
      <c r="DA19" s="137"/>
    </row>
    <row r="20" spans="1:105" ht="12" customHeight="1" x14ac:dyDescent="0.25">
      <c r="A20" s="135" t="s">
        <v>83</v>
      </c>
      <c r="B20" s="317">
        <v>0</v>
      </c>
      <c r="C20" s="317">
        <v>0</v>
      </c>
      <c r="D20" s="317">
        <v>0</v>
      </c>
      <c r="E20" s="317">
        <v>0</v>
      </c>
      <c r="F20" s="317">
        <v>0</v>
      </c>
      <c r="G20" s="317">
        <v>0</v>
      </c>
      <c r="H20" s="317">
        <v>0</v>
      </c>
      <c r="I20" s="317">
        <v>0</v>
      </c>
      <c r="J20" s="317">
        <v>0</v>
      </c>
      <c r="K20" s="317">
        <v>0</v>
      </c>
      <c r="L20" s="317">
        <v>0</v>
      </c>
      <c r="M20" s="317">
        <v>0</v>
      </c>
      <c r="N20" s="317">
        <v>0</v>
      </c>
      <c r="O20" s="317">
        <v>0</v>
      </c>
      <c r="P20" s="317">
        <v>0</v>
      </c>
      <c r="Q20" s="317">
        <v>0</v>
      </c>
      <c r="R20" s="317">
        <v>0</v>
      </c>
      <c r="S20" s="317">
        <v>0</v>
      </c>
      <c r="T20" s="317">
        <v>0</v>
      </c>
      <c r="U20" s="317">
        <v>0</v>
      </c>
      <c r="V20" s="317">
        <v>0</v>
      </c>
      <c r="W20" s="317">
        <v>0</v>
      </c>
      <c r="DA20" s="137"/>
    </row>
    <row r="21" spans="1:105" ht="12" customHeight="1" x14ac:dyDescent="0.25">
      <c r="A21" s="135" t="s">
        <v>70</v>
      </c>
      <c r="B21" s="317">
        <v>0</v>
      </c>
      <c r="C21" s="317">
        <v>0</v>
      </c>
      <c r="D21" s="317">
        <v>0</v>
      </c>
      <c r="E21" s="317">
        <v>0</v>
      </c>
      <c r="F21" s="317">
        <v>0</v>
      </c>
      <c r="G21" s="317">
        <v>0</v>
      </c>
      <c r="H21" s="317">
        <v>0</v>
      </c>
      <c r="I21" s="317">
        <v>0</v>
      </c>
      <c r="J21" s="317">
        <v>0</v>
      </c>
      <c r="K21" s="317">
        <v>0</v>
      </c>
      <c r="L21" s="317">
        <v>0</v>
      </c>
      <c r="M21" s="317">
        <v>0</v>
      </c>
      <c r="N21" s="317">
        <v>0</v>
      </c>
      <c r="O21" s="317">
        <v>0</v>
      </c>
      <c r="P21" s="317">
        <v>0</v>
      </c>
      <c r="Q21" s="317">
        <v>0</v>
      </c>
      <c r="R21" s="317">
        <v>0</v>
      </c>
      <c r="S21" s="317">
        <v>0</v>
      </c>
      <c r="T21" s="317">
        <v>0</v>
      </c>
      <c r="U21" s="317">
        <v>0</v>
      </c>
      <c r="V21" s="317">
        <v>0</v>
      </c>
      <c r="W21" s="317">
        <v>0</v>
      </c>
      <c r="DA21" s="137"/>
    </row>
    <row r="22" spans="1:105" ht="12" customHeight="1" x14ac:dyDescent="0.25">
      <c r="A22" s="135" t="s">
        <v>34</v>
      </c>
      <c r="B22" s="317">
        <v>0</v>
      </c>
      <c r="C22" s="317">
        <v>0</v>
      </c>
      <c r="D22" s="317">
        <v>0</v>
      </c>
      <c r="E22" s="317">
        <v>0</v>
      </c>
      <c r="F22" s="317">
        <v>0</v>
      </c>
      <c r="G22" s="317">
        <v>0</v>
      </c>
      <c r="H22" s="317">
        <v>0</v>
      </c>
      <c r="I22" s="317">
        <v>0</v>
      </c>
      <c r="J22" s="317">
        <v>0</v>
      </c>
      <c r="K22" s="317">
        <v>0</v>
      </c>
      <c r="L22" s="317">
        <v>0</v>
      </c>
      <c r="M22" s="317">
        <v>0</v>
      </c>
      <c r="N22" s="317">
        <v>0</v>
      </c>
      <c r="O22" s="317">
        <v>0</v>
      </c>
      <c r="P22" s="317">
        <v>0</v>
      </c>
      <c r="Q22" s="317">
        <v>0</v>
      </c>
      <c r="R22" s="317">
        <v>0</v>
      </c>
      <c r="S22" s="317">
        <v>0</v>
      </c>
      <c r="T22" s="317">
        <v>0</v>
      </c>
      <c r="U22" s="317">
        <v>0</v>
      </c>
      <c r="V22" s="317">
        <v>0</v>
      </c>
      <c r="W22" s="317">
        <v>0</v>
      </c>
      <c r="DA22" s="137"/>
    </row>
    <row r="23" spans="1:105" ht="12" customHeight="1" x14ac:dyDescent="0.25">
      <c r="A23" s="135" t="s">
        <v>84</v>
      </c>
      <c r="B23" s="317">
        <v>0</v>
      </c>
      <c r="C23" s="317">
        <v>0</v>
      </c>
      <c r="D23" s="317">
        <v>0</v>
      </c>
      <c r="E23" s="317">
        <v>0</v>
      </c>
      <c r="F23" s="317">
        <v>0</v>
      </c>
      <c r="G23" s="317">
        <v>0</v>
      </c>
      <c r="H23" s="317">
        <v>0</v>
      </c>
      <c r="I23" s="317">
        <v>0</v>
      </c>
      <c r="J23" s="317">
        <v>0</v>
      </c>
      <c r="K23" s="317">
        <v>0</v>
      </c>
      <c r="L23" s="317">
        <v>0</v>
      </c>
      <c r="M23" s="317">
        <v>0</v>
      </c>
      <c r="N23" s="317">
        <v>0</v>
      </c>
      <c r="O23" s="317">
        <v>0</v>
      </c>
      <c r="P23" s="317">
        <v>0</v>
      </c>
      <c r="Q23" s="317">
        <v>0</v>
      </c>
      <c r="R23" s="317">
        <v>0</v>
      </c>
      <c r="S23" s="317">
        <v>0</v>
      </c>
      <c r="T23" s="317">
        <v>0</v>
      </c>
      <c r="U23" s="317">
        <v>0</v>
      </c>
      <c r="V23" s="317">
        <v>0</v>
      </c>
      <c r="W23" s="317">
        <v>0</v>
      </c>
      <c r="DA23" s="137"/>
    </row>
    <row r="24" spans="1:105" ht="12" customHeight="1" x14ac:dyDescent="0.25">
      <c r="A24" s="135" t="s">
        <v>72</v>
      </c>
      <c r="B24" s="317">
        <v>0</v>
      </c>
      <c r="C24" s="317">
        <v>0</v>
      </c>
      <c r="D24" s="317">
        <v>0</v>
      </c>
      <c r="E24" s="317">
        <v>0</v>
      </c>
      <c r="F24" s="317">
        <v>0</v>
      </c>
      <c r="G24" s="317">
        <v>0</v>
      </c>
      <c r="H24" s="317">
        <v>0</v>
      </c>
      <c r="I24" s="317">
        <v>0</v>
      </c>
      <c r="J24" s="317">
        <v>0</v>
      </c>
      <c r="K24" s="317">
        <v>0</v>
      </c>
      <c r="L24" s="317">
        <v>0</v>
      </c>
      <c r="M24" s="317">
        <v>0</v>
      </c>
      <c r="N24" s="317">
        <v>0</v>
      </c>
      <c r="O24" s="317">
        <v>0</v>
      </c>
      <c r="P24" s="317">
        <v>0</v>
      </c>
      <c r="Q24" s="317">
        <v>0</v>
      </c>
      <c r="R24" s="317">
        <v>0</v>
      </c>
      <c r="S24" s="317">
        <v>0</v>
      </c>
      <c r="T24" s="317">
        <v>0</v>
      </c>
      <c r="U24" s="317">
        <v>0</v>
      </c>
      <c r="V24" s="317">
        <v>0</v>
      </c>
      <c r="W24" s="317">
        <v>0</v>
      </c>
      <c r="DA24" s="137"/>
    </row>
    <row r="25" spans="1:105" ht="12" customHeight="1" x14ac:dyDescent="0.25">
      <c r="A25" s="57" t="s">
        <v>1000</v>
      </c>
      <c r="B25" s="296">
        <v>25481.34396196888</v>
      </c>
      <c r="C25" s="296">
        <v>25831.463215917949</v>
      </c>
      <c r="D25" s="296">
        <v>27383.861602418208</v>
      </c>
      <c r="E25" s="296">
        <v>28776.304965752839</v>
      </c>
      <c r="F25" s="296">
        <v>26715.427573810361</v>
      </c>
      <c r="G25" s="296">
        <v>26119.99736961997</v>
      </c>
      <c r="H25" s="296">
        <v>24918.070687156131</v>
      </c>
      <c r="I25" s="296">
        <v>26344.708604165058</v>
      </c>
      <c r="J25" s="296">
        <v>26856.846917997431</v>
      </c>
      <c r="K25" s="296">
        <v>25475.627165964728</v>
      </c>
      <c r="L25" s="296">
        <v>27690.631288775839</v>
      </c>
      <c r="M25" s="296">
        <v>29488.56094616737</v>
      </c>
      <c r="N25" s="296">
        <v>30831.362884743641</v>
      </c>
      <c r="O25" s="296">
        <v>31042.72549138654</v>
      </c>
      <c r="P25" s="296">
        <v>30020.98325259054</v>
      </c>
      <c r="Q25" s="296">
        <v>30384.902385391921</v>
      </c>
      <c r="R25" s="296">
        <v>30656.405076407849</v>
      </c>
      <c r="S25" s="296">
        <v>31575.080948811199</v>
      </c>
      <c r="T25" s="296">
        <v>29445.4924297533</v>
      </c>
      <c r="U25" s="296">
        <v>28255.71257211774</v>
      </c>
      <c r="V25" s="296">
        <v>28336.039688887191</v>
      </c>
      <c r="W25" s="296">
        <v>29179.418871886861</v>
      </c>
      <c r="DA25" s="70" t="s">
        <v>1280</v>
      </c>
    </row>
    <row r="26" spans="1:105" ht="12" customHeight="1" x14ac:dyDescent="0.25">
      <c r="A26" s="46" t="s">
        <v>30</v>
      </c>
      <c r="B26" s="231">
        <v>3868.563763406215</v>
      </c>
      <c r="C26" s="231">
        <v>4055.2646580225291</v>
      </c>
      <c r="D26" s="231">
        <v>4348.0701795773884</v>
      </c>
      <c r="E26" s="231">
        <v>4053.2750742255689</v>
      </c>
      <c r="F26" s="231">
        <v>4117.6843500560553</v>
      </c>
      <c r="G26" s="231">
        <v>3672.9805385028239</v>
      </c>
      <c r="H26" s="231">
        <v>3473.1308410761499</v>
      </c>
      <c r="I26" s="231">
        <v>2902.8749667997981</v>
      </c>
      <c r="J26" s="231">
        <v>3810.861578715429</v>
      </c>
      <c r="K26" s="231">
        <v>3453.6437550121632</v>
      </c>
      <c r="L26" s="231">
        <v>3121.532337357075</v>
      </c>
      <c r="M26" s="231">
        <v>3330.4377244661691</v>
      </c>
      <c r="N26" s="231">
        <v>3749.2231688688171</v>
      </c>
      <c r="O26" s="231">
        <v>4113.4971227110536</v>
      </c>
      <c r="P26" s="231">
        <v>4044.9545927377089</v>
      </c>
      <c r="Q26" s="231">
        <v>4270.1086894099099</v>
      </c>
      <c r="R26" s="231">
        <v>3920.93640877898</v>
      </c>
      <c r="S26" s="231">
        <v>4412.3401097582964</v>
      </c>
      <c r="T26" s="231">
        <v>3216.3930088444258</v>
      </c>
      <c r="U26" s="231">
        <v>2851.9409497419838</v>
      </c>
      <c r="V26" s="231">
        <v>2730.835364808564</v>
      </c>
      <c r="W26" s="231">
        <v>2302.2131233573518</v>
      </c>
      <c r="DA26" s="73" t="s">
        <v>1281</v>
      </c>
    </row>
    <row r="27" spans="1:105" ht="12" customHeight="1" x14ac:dyDescent="0.25">
      <c r="A27" s="46" t="s">
        <v>32</v>
      </c>
      <c r="B27" s="231">
        <v>4953.440147326939</v>
      </c>
      <c r="C27" s="231">
        <v>5332.7236513418738</v>
      </c>
      <c r="D27" s="231">
        <v>5982.5244081939481</v>
      </c>
      <c r="E27" s="231">
        <v>7065.0559134595906</v>
      </c>
      <c r="F27" s="231">
        <v>6470.8044393291102</v>
      </c>
      <c r="G27" s="231">
        <v>6022.7854540521084</v>
      </c>
      <c r="H27" s="231">
        <v>6862.4389784148079</v>
      </c>
      <c r="I27" s="231">
        <v>7745.3918751117944</v>
      </c>
      <c r="J27" s="231">
        <v>6980.0565076831808</v>
      </c>
      <c r="K27" s="231">
        <v>6848.6510741855254</v>
      </c>
      <c r="L27" s="231">
        <v>7337.4576830826936</v>
      </c>
      <c r="M27" s="231">
        <v>6533.5011543018691</v>
      </c>
      <c r="N27" s="231">
        <v>7201.8242235916368</v>
      </c>
      <c r="O27" s="231">
        <v>6647.3646369828439</v>
      </c>
      <c r="P27" s="231">
        <v>6613.9273743347694</v>
      </c>
      <c r="Q27" s="231">
        <v>6798.7051338745759</v>
      </c>
      <c r="R27" s="231">
        <v>7419.8762932834252</v>
      </c>
      <c r="S27" s="231">
        <v>7342.4141343063957</v>
      </c>
      <c r="T27" s="231">
        <v>7290.8505868290094</v>
      </c>
      <c r="U27" s="231">
        <v>7151.5539637094353</v>
      </c>
      <c r="V27" s="231">
        <v>7505.8182672311159</v>
      </c>
      <c r="W27" s="231">
        <v>7307.7251898298509</v>
      </c>
      <c r="DA27" s="73" t="s">
        <v>1282</v>
      </c>
    </row>
    <row r="28" spans="1:105" ht="12" customHeight="1" x14ac:dyDescent="0.25">
      <c r="A28" s="46" t="s">
        <v>33</v>
      </c>
      <c r="B28" s="231">
        <v>512.52620894978611</v>
      </c>
      <c r="C28" s="231">
        <v>612.86992480402</v>
      </c>
      <c r="D28" s="231">
        <v>572.56843130525931</v>
      </c>
      <c r="E28" s="231">
        <v>429.49800773008792</v>
      </c>
      <c r="F28" s="231">
        <v>390.3353652461995</v>
      </c>
      <c r="G28" s="231">
        <v>484.27343149861071</v>
      </c>
      <c r="H28" s="231">
        <v>426.91137991980918</v>
      </c>
      <c r="I28" s="231">
        <v>429.61133236236708</v>
      </c>
      <c r="J28" s="231">
        <v>480.54255574209219</v>
      </c>
      <c r="K28" s="231">
        <v>555.87705338407909</v>
      </c>
      <c r="L28" s="231">
        <v>486.52223134642628</v>
      </c>
      <c r="M28" s="231">
        <v>585.67162624339028</v>
      </c>
      <c r="N28" s="231">
        <v>546.81429549558788</v>
      </c>
      <c r="O28" s="231">
        <v>462.10617086334912</v>
      </c>
      <c r="P28" s="231">
        <v>522.93308782363874</v>
      </c>
      <c r="Q28" s="231">
        <v>443.80434163318762</v>
      </c>
      <c r="R28" s="231">
        <v>407.49124772035839</v>
      </c>
      <c r="S28" s="231">
        <v>410.7965868844679</v>
      </c>
      <c r="T28" s="231">
        <v>481.80912038354029</v>
      </c>
      <c r="U28" s="231">
        <v>530.4641879001407</v>
      </c>
      <c r="V28" s="231">
        <v>477.12377691729739</v>
      </c>
      <c r="W28" s="231">
        <v>486.04517405712818</v>
      </c>
      <c r="DA28" s="73" t="s">
        <v>1283</v>
      </c>
    </row>
    <row r="29" spans="1:105" ht="12" customHeight="1" x14ac:dyDescent="0.25">
      <c r="A29" s="46" t="s">
        <v>160</v>
      </c>
      <c r="B29" s="231">
        <v>219.71370369305581</v>
      </c>
      <c r="C29" s="231">
        <v>289.14069791136711</v>
      </c>
      <c r="D29" s="231">
        <v>303.89974936384903</v>
      </c>
      <c r="E29" s="231">
        <v>393.68401493072679</v>
      </c>
      <c r="F29" s="231">
        <v>430.22730812818969</v>
      </c>
      <c r="G29" s="231">
        <v>416.43334236894492</v>
      </c>
      <c r="H29" s="231">
        <v>307.29168373575698</v>
      </c>
      <c r="I29" s="231">
        <v>334.64314250156008</v>
      </c>
      <c r="J29" s="231">
        <v>341.40362107450272</v>
      </c>
      <c r="K29" s="231">
        <v>266.36936750355488</v>
      </c>
      <c r="L29" s="231">
        <v>319.29518033118052</v>
      </c>
      <c r="M29" s="231">
        <v>535.72204024320308</v>
      </c>
      <c r="N29" s="231">
        <v>434.31981730854551</v>
      </c>
      <c r="O29" s="231">
        <v>324.57785694693939</v>
      </c>
      <c r="P29" s="231">
        <v>282.06107609199898</v>
      </c>
      <c r="Q29" s="231">
        <v>259.13357364859911</v>
      </c>
      <c r="R29" s="231">
        <v>248.01947318920921</v>
      </c>
      <c r="S29" s="231">
        <v>246.9448415232136</v>
      </c>
      <c r="T29" s="231">
        <v>278.74518435724178</v>
      </c>
      <c r="U29" s="231">
        <v>252.95451225736591</v>
      </c>
      <c r="V29" s="231">
        <v>276.76686094424582</v>
      </c>
      <c r="W29" s="231">
        <v>290.4738620000889</v>
      </c>
      <c r="DA29" s="73" t="s">
        <v>1284</v>
      </c>
    </row>
    <row r="30" spans="1:105" ht="12" customHeight="1" x14ac:dyDescent="0.25">
      <c r="A30" s="46" t="s">
        <v>70</v>
      </c>
      <c r="B30" s="231">
        <v>2583.6587964939572</v>
      </c>
      <c r="C30" s="231">
        <v>2947.8827283988048</v>
      </c>
      <c r="D30" s="231">
        <v>2704.119612299718</v>
      </c>
      <c r="E30" s="231">
        <v>3334.1704643514581</v>
      </c>
      <c r="F30" s="231">
        <v>3074.8090560373939</v>
      </c>
      <c r="G30" s="231">
        <v>2719.700035780791</v>
      </c>
      <c r="H30" s="231">
        <v>2569.4699179834688</v>
      </c>
      <c r="I30" s="231">
        <v>2651.9889014907899</v>
      </c>
      <c r="J30" s="231">
        <v>2515.9371882320688</v>
      </c>
      <c r="K30" s="231">
        <v>2075.1447613659971</v>
      </c>
      <c r="L30" s="231">
        <v>2073.0882426714529</v>
      </c>
      <c r="M30" s="231">
        <v>2031.675964886389</v>
      </c>
      <c r="N30" s="231">
        <v>1825.906210611545</v>
      </c>
      <c r="O30" s="231">
        <v>1875.505656073831</v>
      </c>
      <c r="P30" s="231">
        <v>1732.255182578245</v>
      </c>
      <c r="Q30" s="231">
        <v>1981.4557741137071</v>
      </c>
      <c r="R30" s="231">
        <v>1091.3886807983431</v>
      </c>
      <c r="S30" s="231">
        <v>1052.382391082572</v>
      </c>
      <c r="T30" s="231">
        <v>1064.722267457918</v>
      </c>
      <c r="U30" s="231">
        <v>909.70446912271893</v>
      </c>
      <c r="V30" s="231">
        <v>783.79296581009453</v>
      </c>
      <c r="W30" s="231">
        <v>852.08428591025313</v>
      </c>
      <c r="DA30" s="73" t="s">
        <v>1285</v>
      </c>
    </row>
    <row r="31" spans="1:105" ht="12" customHeight="1" x14ac:dyDescent="0.25">
      <c r="A31" s="46" t="s">
        <v>34</v>
      </c>
      <c r="B31" s="231">
        <v>1268.9212791367199</v>
      </c>
      <c r="C31" s="231">
        <v>702.58257273631034</v>
      </c>
      <c r="D31" s="231">
        <v>957.51713659490815</v>
      </c>
      <c r="E31" s="231">
        <v>1128.0399576451989</v>
      </c>
      <c r="F31" s="231">
        <v>966.92472902454597</v>
      </c>
      <c r="G31" s="231">
        <v>973.74111011229945</v>
      </c>
      <c r="H31" s="231">
        <v>838.13546803134147</v>
      </c>
      <c r="I31" s="231">
        <v>943.60145751972652</v>
      </c>
      <c r="J31" s="231">
        <v>685.71148326533898</v>
      </c>
      <c r="K31" s="231">
        <v>2571.9556197481229</v>
      </c>
      <c r="L31" s="231">
        <v>3037.1528823476879</v>
      </c>
      <c r="M31" s="231">
        <v>3109.1025145978219</v>
      </c>
      <c r="N31" s="231">
        <v>3588.950385001081</v>
      </c>
      <c r="O31" s="231">
        <v>3712.545088341154</v>
      </c>
      <c r="P31" s="231">
        <v>3866.8365948543351</v>
      </c>
      <c r="Q31" s="231">
        <v>3622.837698310359</v>
      </c>
      <c r="R31" s="231">
        <v>4219.5167034738506</v>
      </c>
      <c r="S31" s="231">
        <v>3707.4425995408028</v>
      </c>
      <c r="T31" s="231">
        <v>3808.8895292001571</v>
      </c>
      <c r="U31" s="231">
        <v>3403.3770973450041</v>
      </c>
      <c r="V31" s="231">
        <v>3515.151126297626</v>
      </c>
      <c r="W31" s="231">
        <v>3727.969834402003</v>
      </c>
      <c r="DA31" s="73" t="s">
        <v>1286</v>
      </c>
    </row>
    <row r="32" spans="1:105" ht="12" customHeight="1" x14ac:dyDescent="0.25">
      <c r="A32" s="46" t="s">
        <v>162</v>
      </c>
      <c r="B32" s="231">
        <v>11691.766972076881</v>
      </c>
      <c r="C32" s="231">
        <v>11334.213888683</v>
      </c>
      <c r="D32" s="231">
        <v>11806.928060681999</v>
      </c>
      <c r="E32" s="231">
        <v>11622.781350359141</v>
      </c>
      <c r="F32" s="231">
        <v>10380.78707050183</v>
      </c>
      <c r="G32" s="231">
        <v>11262.11814557017</v>
      </c>
      <c r="H32" s="231">
        <v>9953.2030926364732</v>
      </c>
      <c r="I32" s="231">
        <v>10764.004135434619</v>
      </c>
      <c r="J32" s="231">
        <v>11216.32157565996</v>
      </c>
      <c r="K32" s="231">
        <v>9024.0163449877255</v>
      </c>
      <c r="L32" s="231">
        <v>9785.247982552859</v>
      </c>
      <c r="M32" s="231">
        <v>11627.99512837104</v>
      </c>
      <c r="N32" s="231">
        <v>11780.769581269549</v>
      </c>
      <c r="O32" s="231">
        <v>12188.904589312429</v>
      </c>
      <c r="P32" s="231">
        <v>11295.93500909445</v>
      </c>
      <c r="Q32" s="231">
        <v>11075.197325255491</v>
      </c>
      <c r="R32" s="231">
        <v>11033.8706153812</v>
      </c>
      <c r="S32" s="231">
        <v>12307.71400935049</v>
      </c>
      <c r="T32" s="231">
        <v>11463.68141982576</v>
      </c>
      <c r="U32" s="231">
        <v>11464.955796477259</v>
      </c>
      <c r="V32" s="231">
        <v>11413.29370125768</v>
      </c>
      <c r="W32" s="231">
        <v>12528.558278940291</v>
      </c>
      <c r="DA32" s="73" t="s">
        <v>1287</v>
      </c>
    </row>
    <row r="33" spans="1:105" ht="12" customHeight="1" x14ac:dyDescent="0.25">
      <c r="A33" s="46" t="s">
        <v>36</v>
      </c>
      <c r="B33" s="231">
        <v>115.66245276816311</v>
      </c>
      <c r="C33" s="231">
        <v>105.34831192208139</v>
      </c>
      <c r="D33" s="231">
        <v>107.480409271469</v>
      </c>
      <c r="E33" s="231">
        <v>30.137914571273679</v>
      </c>
      <c r="F33" s="231">
        <v>22.250060592776499</v>
      </c>
      <c r="G33" s="231">
        <v>21.25262121800889</v>
      </c>
      <c r="H33" s="231">
        <v>17.78207022862928</v>
      </c>
      <c r="I33" s="231">
        <v>35.59086584039369</v>
      </c>
      <c r="J33" s="231">
        <v>23.970930908851571</v>
      </c>
      <c r="K33" s="231">
        <v>10.46641058545679</v>
      </c>
      <c r="L33" s="231">
        <v>282.63109701779638</v>
      </c>
      <c r="M33" s="231">
        <v>397.42078119266068</v>
      </c>
      <c r="N33" s="231">
        <v>291.51303238518881</v>
      </c>
      <c r="O33" s="231">
        <v>294.23384294390422</v>
      </c>
      <c r="P33" s="231">
        <v>253.9230550930958</v>
      </c>
      <c r="Q33" s="231">
        <v>250.39670329681411</v>
      </c>
      <c r="R33" s="231">
        <v>224.51458190187091</v>
      </c>
      <c r="S33" s="231">
        <v>211.82784475487989</v>
      </c>
      <c r="T33" s="231">
        <v>249.71087220119679</v>
      </c>
      <c r="U33" s="231">
        <v>205.80471174510129</v>
      </c>
      <c r="V33" s="231">
        <v>174.63789984316071</v>
      </c>
      <c r="W33" s="231">
        <v>225.7564986242443</v>
      </c>
      <c r="DA33" s="73" t="s">
        <v>1288</v>
      </c>
    </row>
    <row r="34" spans="1:105" ht="12" customHeight="1" x14ac:dyDescent="0.25">
      <c r="A34" s="46" t="s">
        <v>73</v>
      </c>
      <c r="B34" s="231">
        <v>267.09063811716987</v>
      </c>
      <c r="C34" s="231">
        <v>451.43678209796047</v>
      </c>
      <c r="D34" s="231">
        <v>600.75361512967061</v>
      </c>
      <c r="E34" s="231">
        <v>719.66226847978999</v>
      </c>
      <c r="F34" s="231">
        <v>861.60519489426395</v>
      </c>
      <c r="G34" s="231">
        <v>546.71269051622244</v>
      </c>
      <c r="H34" s="231">
        <v>469.70725512969341</v>
      </c>
      <c r="I34" s="231">
        <v>537.00192710401234</v>
      </c>
      <c r="J34" s="231">
        <v>802.04147671600128</v>
      </c>
      <c r="K34" s="231">
        <v>669.50277919210066</v>
      </c>
      <c r="L34" s="231">
        <v>1247.7036520686729</v>
      </c>
      <c r="M34" s="231">
        <v>1337.0340118648201</v>
      </c>
      <c r="N34" s="231">
        <v>1412.042170211693</v>
      </c>
      <c r="O34" s="231">
        <v>1423.990527211027</v>
      </c>
      <c r="P34" s="231">
        <v>1408.1572799823009</v>
      </c>
      <c r="Q34" s="231">
        <v>1683.263145849282</v>
      </c>
      <c r="R34" s="231">
        <v>2090.7910718806202</v>
      </c>
      <c r="S34" s="231">
        <v>1883.218431610077</v>
      </c>
      <c r="T34" s="231">
        <v>1590.69044065405</v>
      </c>
      <c r="U34" s="231">
        <v>1484.9568838187311</v>
      </c>
      <c r="V34" s="231">
        <v>1458.619725777397</v>
      </c>
      <c r="W34" s="231">
        <v>1458.592624765651</v>
      </c>
      <c r="DA34" s="73" t="s">
        <v>1289</v>
      </c>
    </row>
    <row r="35" spans="1:105" ht="12" customHeight="1" x14ac:dyDescent="0.25">
      <c r="A35" s="46" t="s">
        <v>79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1290</v>
      </c>
    </row>
    <row r="36" spans="1:105" ht="12" customHeight="1" x14ac:dyDescent="0.25">
      <c r="A36" s="57" t="s">
        <v>1012</v>
      </c>
      <c r="B36" s="263">
        <v>15879.76826078771</v>
      </c>
      <c r="C36" s="263">
        <v>15700.16124309682</v>
      </c>
      <c r="D36" s="263">
        <v>16174.10489228589</v>
      </c>
      <c r="E36" s="263">
        <v>17369.811374376441</v>
      </c>
      <c r="F36" s="263">
        <v>16339.071119110011</v>
      </c>
      <c r="G36" s="263">
        <v>16523.451456808209</v>
      </c>
      <c r="H36" s="263">
        <v>15758.83891335481</v>
      </c>
      <c r="I36" s="263">
        <v>16434.560367784208</v>
      </c>
      <c r="J36" s="263">
        <v>16930.035083907871</v>
      </c>
      <c r="K36" s="263">
        <v>15283.95674177095</v>
      </c>
      <c r="L36" s="263">
        <v>15920.776017442849</v>
      </c>
      <c r="M36" s="263">
        <v>18094.975753173348</v>
      </c>
      <c r="N36" s="263">
        <v>18247.58583506065</v>
      </c>
      <c r="O36" s="263">
        <v>19123.532545610291</v>
      </c>
      <c r="P36" s="263">
        <v>17987.862304713552</v>
      </c>
      <c r="Q36" s="263">
        <v>18423.787903225631</v>
      </c>
      <c r="R36" s="263">
        <v>17968.068747396461</v>
      </c>
      <c r="S36" s="263">
        <v>18927.542534441131</v>
      </c>
      <c r="T36" s="263">
        <v>17570.613185070299</v>
      </c>
      <c r="U36" s="263">
        <v>17402.829127114801</v>
      </c>
      <c r="V36" s="263">
        <v>16985.814986858692</v>
      </c>
      <c r="W36" s="263">
        <v>17579.215038530969</v>
      </c>
      <c r="DA36" s="70" t="s">
        <v>1291</v>
      </c>
    </row>
    <row r="37" spans="1:105" ht="12" customHeight="1" x14ac:dyDescent="0.25">
      <c r="A37" s="60" t="s">
        <v>1014</v>
      </c>
      <c r="B37" s="264">
        <v>15879.76826078771</v>
      </c>
      <c r="C37" s="264">
        <v>15700.16124309682</v>
      </c>
      <c r="D37" s="264">
        <v>16174.10489228589</v>
      </c>
      <c r="E37" s="264">
        <v>17369.811374376441</v>
      </c>
      <c r="F37" s="264">
        <v>16339.071119110011</v>
      </c>
      <c r="G37" s="264">
        <v>16523.451456808209</v>
      </c>
      <c r="H37" s="264">
        <v>15758.83891335481</v>
      </c>
      <c r="I37" s="264">
        <v>16434.560367784208</v>
      </c>
      <c r="J37" s="264">
        <v>16930.035083907871</v>
      </c>
      <c r="K37" s="264">
        <v>15283.95674177095</v>
      </c>
      <c r="L37" s="264">
        <v>15920.776017442849</v>
      </c>
      <c r="M37" s="264">
        <v>18094.975753173348</v>
      </c>
      <c r="N37" s="264">
        <v>18247.58583506065</v>
      </c>
      <c r="O37" s="264">
        <v>19123.532545610291</v>
      </c>
      <c r="P37" s="264">
        <v>17987.862304713552</v>
      </c>
      <c r="Q37" s="264">
        <v>18423.787903225631</v>
      </c>
      <c r="R37" s="264">
        <v>17968.068747396461</v>
      </c>
      <c r="S37" s="264">
        <v>18927.542534441131</v>
      </c>
      <c r="T37" s="264">
        <v>17570.613185070299</v>
      </c>
      <c r="U37" s="264">
        <v>17402.829127114801</v>
      </c>
      <c r="V37" s="264">
        <v>16985.814986858692</v>
      </c>
      <c r="W37" s="264">
        <v>17579.215038530969</v>
      </c>
      <c r="DA37" s="72" t="s">
        <v>1292</v>
      </c>
    </row>
    <row r="38" spans="1:105" ht="12" customHeight="1" x14ac:dyDescent="0.25">
      <c r="A38" s="59" t="s">
        <v>30</v>
      </c>
      <c r="B38" s="232">
        <v>3601.382838853699</v>
      </c>
      <c r="C38" s="232">
        <v>3630.1545249670912</v>
      </c>
      <c r="D38" s="232">
        <v>3833.170898041431</v>
      </c>
      <c r="E38" s="232">
        <v>3816.7997404418029</v>
      </c>
      <c r="F38" s="232">
        <v>3516.01786440461</v>
      </c>
      <c r="G38" s="232">
        <v>3190.5021339618579</v>
      </c>
      <c r="H38" s="232">
        <v>3051.0235583504691</v>
      </c>
      <c r="I38" s="232">
        <v>2763.080422340016</v>
      </c>
      <c r="J38" s="232">
        <v>3206.9506897359229</v>
      </c>
      <c r="K38" s="232">
        <v>2837.4048408549438</v>
      </c>
      <c r="L38" s="232">
        <v>2658.8392242057589</v>
      </c>
      <c r="M38" s="232">
        <v>2876.3358568092008</v>
      </c>
      <c r="N38" s="232">
        <v>3094.5261349584221</v>
      </c>
      <c r="O38" s="232">
        <v>3412.8469670332952</v>
      </c>
      <c r="P38" s="232">
        <v>3362.396826180398</v>
      </c>
      <c r="Q38" s="232">
        <v>3612.2475476524378</v>
      </c>
      <c r="R38" s="232">
        <v>3371.0874806009811</v>
      </c>
      <c r="S38" s="232">
        <v>3781.398938092389</v>
      </c>
      <c r="T38" s="232">
        <v>2841.9050088551471</v>
      </c>
      <c r="U38" s="232">
        <v>2740.1930874594418</v>
      </c>
      <c r="V38" s="232">
        <v>2632.7148518214108</v>
      </c>
      <c r="W38" s="232">
        <v>2286.0286526906539</v>
      </c>
      <c r="DA38" s="71" t="s">
        <v>1293</v>
      </c>
    </row>
    <row r="39" spans="1:105" ht="12" customHeight="1" x14ac:dyDescent="0.25">
      <c r="A39" s="59" t="s">
        <v>33</v>
      </c>
      <c r="B39" s="297">
        <v>316.82935806942533</v>
      </c>
      <c r="C39" s="297">
        <v>385.73135373737972</v>
      </c>
      <c r="D39" s="297">
        <v>353.89969801758718</v>
      </c>
      <c r="E39" s="297">
        <v>269.0476307760872</v>
      </c>
      <c r="F39" s="297">
        <v>246.98245172841169</v>
      </c>
      <c r="G39" s="297">
        <v>298.5791805432072</v>
      </c>
      <c r="H39" s="297">
        <v>261.77090180687071</v>
      </c>
      <c r="I39" s="297">
        <v>304.99729961223642</v>
      </c>
      <c r="J39" s="297">
        <v>325.53491516128071</v>
      </c>
      <c r="K39" s="297">
        <v>475.38511897860718</v>
      </c>
      <c r="L39" s="297">
        <v>419.22009677725958</v>
      </c>
      <c r="M39" s="297">
        <v>598.58000121472173</v>
      </c>
      <c r="N39" s="297">
        <v>562.8709140542951</v>
      </c>
      <c r="O39" s="297">
        <v>628.5806790169687</v>
      </c>
      <c r="P39" s="297">
        <v>701.66636527640321</v>
      </c>
      <c r="Q39" s="297">
        <v>649.20537506207597</v>
      </c>
      <c r="R39" s="297">
        <v>608.88747953842903</v>
      </c>
      <c r="S39" s="297">
        <v>538.56324349743886</v>
      </c>
      <c r="T39" s="297">
        <v>632.88402102836505</v>
      </c>
      <c r="U39" s="297">
        <v>671.39925833670225</v>
      </c>
      <c r="V39" s="297">
        <v>650.86355022229748</v>
      </c>
      <c r="W39" s="297">
        <v>660.79163091915279</v>
      </c>
      <c r="DA39" s="122" t="s">
        <v>1294</v>
      </c>
    </row>
    <row r="40" spans="1:105" ht="12" customHeight="1" x14ac:dyDescent="0.25">
      <c r="A40" s="59" t="s">
        <v>160</v>
      </c>
      <c r="B40" s="297">
        <v>152.57156609891231</v>
      </c>
      <c r="C40" s="297">
        <v>237.11732290751851</v>
      </c>
      <c r="D40" s="297">
        <v>243.05129084746969</v>
      </c>
      <c r="E40" s="297">
        <v>339.27160284282849</v>
      </c>
      <c r="F40" s="297">
        <v>346.09457811307487</v>
      </c>
      <c r="G40" s="297">
        <v>347.6021581587006</v>
      </c>
      <c r="H40" s="297">
        <v>275.70769524835282</v>
      </c>
      <c r="I40" s="297">
        <v>296.98224454519323</v>
      </c>
      <c r="J40" s="297">
        <v>269.08866848561348</v>
      </c>
      <c r="K40" s="297">
        <v>217.53851803484761</v>
      </c>
      <c r="L40" s="297">
        <v>240.58796597149541</v>
      </c>
      <c r="M40" s="297">
        <v>522.18166787464486</v>
      </c>
      <c r="N40" s="297">
        <v>395.76799995154539</v>
      </c>
      <c r="O40" s="297">
        <v>302.7832744981439</v>
      </c>
      <c r="P40" s="297">
        <v>268.54580790974728</v>
      </c>
      <c r="Q40" s="297">
        <v>246.64050644730429</v>
      </c>
      <c r="R40" s="297">
        <v>244.88137769222939</v>
      </c>
      <c r="S40" s="297">
        <v>232.6969407284233</v>
      </c>
      <c r="T40" s="297">
        <v>284.60612984989439</v>
      </c>
      <c r="U40" s="297">
        <v>263.6489910888169</v>
      </c>
      <c r="V40" s="297">
        <v>291.98346573965739</v>
      </c>
      <c r="W40" s="297">
        <v>266.08765054961361</v>
      </c>
      <c r="DA40" s="122" t="s">
        <v>1295</v>
      </c>
    </row>
    <row r="41" spans="1:105" ht="12" customHeight="1" x14ac:dyDescent="0.25">
      <c r="A41" s="59" t="s">
        <v>70</v>
      </c>
      <c r="B41" s="297">
        <v>1965.4983994776901</v>
      </c>
      <c r="C41" s="297">
        <v>2093.6948606735932</v>
      </c>
      <c r="D41" s="297">
        <v>1904.1244400310291</v>
      </c>
      <c r="E41" s="297">
        <v>2571.1020023584761</v>
      </c>
      <c r="F41" s="297">
        <v>2359.656456044971</v>
      </c>
      <c r="G41" s="297">
        <v>2084.0706919250242</v>
      </c>
      <c r="H41" s="297">
        <v>2127.589048252607</v>
      </c>
      <c r="I41" s="297">
        <v>2268.5743465001951</v>
      </c>
      <c r="J41" s="297">
        <v>2119.6761594482182</v>
      </c>
      <c r="K41" s="297">
        <v>1791.68567436228</v>
      </c>
      <c r="L41" s="297">
        <v>1727.744515170117</v>
      </c>
      <c r="M41" s="297">
        <v>1837.063295786895</v>
      </c>
      <c r="N41" s="297">
        <v>1668.014960336692</v>
      </c>
      <c r="O41" s="297">
        <v>1717.2161052695039</v>
      </c>
      <c r="P41" s="297">
        <v>1570.4335636629739</v>
      </c>
      <c r="Q41" s="297">
        <v>1802.2869782815239</v>
      </c>
      <c r="R41" s="297">
        <v>1082.7212884303319</v>
      </c>
      <c r="S41" s="297">
        <v>982.3148519496998</v>
      </c>
      <c r="T41" s="297">
        <v>1047.5132289335561</v>
      </c>
      <c r="U41" s="297">
        <v>911.26294592187014</v>
      </c>
      <c r="V41" s="297">
        <v>769.68927197683092</v>
      </c>
      <c r="W41" s="297">
        <v>821.48061208943363</v>
      </c>
      <c r="DA41" s="122" t="s">
        <v>1296</v>
      </c>
    </row>
    <row r="42" spans="1:105" ht="12" customHeight="1" x14ac:dyDescent="0.25">
      <c r="A42" s="59" t="s">
        <v>162</v>
      </c>
      <c r="B42" s="297">
        <v>9843.4860982879873</v>
      </c>
      <c r="C42" s="297">
        <v>9353.4631808112354</v>
      </c>
      <c r="D42" s="297">
        <v>9839.8585653483733</v>
      </c>
      <c r="E42" s="297">
        <v>10373.590397957239</v>
      </c>
      <c r="F42" s="297">
        <v>9870.3197688189375</v>
      </c>
      <c r="G42" s="297">
        <v>10602.69729221942</v>
      </c>
      <c r="H42" s="297">
        <v>10042.74770969651</v>
      </c>
      <c r="I42" s="297">
        <v>10800.926054786571</v>
      </c>
      <c r="J42" s="297">
        <v>11008.78465107684</v>
      </c>
      <c r="K42" s="297">
        <v>9961.942589540271</v>
      </c>
      <c r="L42" s="297">
        <v>10874.38421531822</v>
      </c>
      <c r="M42" s="297">
        <v>12260.81493148789</v>
      </c>
      <c r="N42" s="297">
        <v>12526.405825759701</v>
      </c>
      <c r="O42" s="297">
        <v>13062.10551979238</v>
      </c>
      <c r="P42" s="297">
        <v>12084.819741684019</v>
      </c>
      <c r="Q42" s="297">
        <v>12113.40749578229</v>
      </c>
      <c r="R42" s="297">
        <v>12660.49112113449</v>
      </c>
      <c r="S42" s="297">
        <v>13392.568560173189</v>
      </c>
      <c r="T42" s="297">
        <v>12763.70479640333</v>
      </c>
      <c r="U42" s="297">
        <v>12816.32484430797</v>
      </c>
      <c r="V42" s="297">
        <v>12640.56384709849</v>
      </c>
      <c r="W42" s="297">
        <v>13544.826492282111</v>
      </c>
      <c r="DA42" s="122" t="s">
        <v>1297</v>
      </c>
    </row>
    <row r="43" spans="1:105" ht="12" customHeight="1" x14ac:dyDescent="0.25">
      <c r="A43" s="60" t="s">
        <v>1021</v>
      </c>
      <c r="B43" s="264">
        <v>0</v>
      </c>
      <c r="C43" s="264">
        <v>0</v>
      </c>
      <c r="D43" s="264">
        <v>0</v>
      </c>
      <c r="E43" s="264">
        <v>0</v>
      </c>
      <c r="F43" s="264">
        <v>0</v>
      </c>
      <c r="G43" s="264">
        <v>0</v>
      </c>
      <c r="H43" s="264">
        <v>0</v>
      </c>
      <c r="I43" s="264">
        <v>0</v>
      </c>
      <c r="J43" s="264">
        <v>0</v>
      </c>
      <c r="K43" s="264">
        <v>0</v>
      </c>
      <c r="L43" s="264">
        <v>0</v>
      </c>
      <c r="M43" s="264">
        <v>0</v>
      </c>
      <c r="N43" s="264">
        <v>0</v>
      </c>
      <c r="O43" s="264">
        <v>0</v>
      </c>
      <c r="P43" s="264">
        <v>0</v>
      </c>
      <c r="Q43" s="264">
        <v>0</v>
      </c>
      <c r="R43" s="264">
        <v>0</v>
      </c>
      <c r="S43" s="264">
        <v>0</v>
      </c>
      <c r="T43" s="264">
        <v>0</v>
      </c>
      <c r="U43" s="264">
        <v>0</v>
      </c>
      <c r="V43" s="264">
        <v>0</v>
      </c>
      <c r="W43" s="264">
        <v>0</v>
      </c>
      <c r="DA43" s="72" t="s">
        <v>1298</v>
      </c>
    </row>
    <row r="44" spans="1:105" ht="12" customHeight="1" x14ac:dyDescent="0.25">
      <c r="A44" s="57" t="s">
        <v>1023</v>
      </c>
      <c r="B44" s="263">
        <f t="shared" ref="B44:W44" si="1">B45+B46+B57</f>
        <v>1752.9528664622844</v>
      </c>
      <c r="C44" s="263">
        <f t="shared" si="1"/>
        <v>1722.0368972997203</v>
      </c>
      <c r="D44" s="263">
        <f t="shared" si="1"/>
        <v>1800.4496034453948</v>
      </c>
      <c r="E44" s="263">
        <f t="shared" si="1"/>
        <v>1919.4066158571841</v>
      </c>
      <c r="F44" s="263">
        <f t="shared" si="1"/>
        <v>1770.2442759765672</v>
      </c>
      <c r="G44" s="263">
        <f t="shared" si="1"/>
        <v>1819.5784371539189</v>
      </c>
      <c r="H44" s="263">
        <f t="shared" si="1"/>
        <v>1687.9422014813649</v>
      </c>
      <c r="I44" s="263">
        <f t="shared" si="1"/>
        <v>1817.6623864109738</v>
      </c>
      <c r="J44" s="263">
        <f t="shared" si="1"/>
        <v>1862.7547718685807</v>
      </c>
      <c r="K44" s="263">
        <f t="shared" si="1"/>
        <v>1738.0496529762156</v>
      </c>
      <c r="L44" s="263">
        <f t="shared" si="1"/>
        <v>1848.3376015869931</v>
      </c>
      <c r="M44" s="263">
        <f t="shared" si="1"/>
        <v>2116.2342640547295</v>
      </c>
      <c r="N44" s="263">
        <f t="shared" si="1"/>
        <v>2172.7781527031416</v>
      </c>
      <c r="O44" s="263">
        <f t="shared" si="1"/>
        <v>2244.5092368865839</v>
      </c>
      <c r="P44" s="263">
        <f t="shared" si="1"/>
        <v>2089.3147621836533</v>
      </c>
      <c r="Q44" s="263">
        <f t="shared" si="1"/>
        <v>2099.0549899879134</v>
      </c>
      <c r="R44" s="263">
        <f t="shared" si="1"/>
        <v>2109.5436808993086</v>
      </c>
      <c r="S44" s="263">
        <f t="shared" si="1"/>
        <v>2217.2020412552802</v>
      </c>
      <c r="T44" s="263">
        <f t="shared" si="1"/>
        <v>2078.5615757892738</v>
      </c>
      <c r="U44" s="263">
        <f t="shared" si="1"/>
        <v>2038.9980212861637</v>
      </c>
      <c r="V44" s="263">
        <f t="shared" si="1"/>
        <v>2026.195804137403</v>
      </c>
      <c r="W44" s="263">
        <f t="shared" si="1"/>
        <v>2136.0112504242734</v>
      </c>
      <c r="DA44" s="70"/>
    </row>
    <row r="45" spans="1:105" ht="12" customHeight="1" x14ac:dyDescent="0.25">
      <c r="A45" s="60" t="s">
        <v>1024</v>
      </c>
      <c r="B45" s="264">
        <v>1116.5391518604249</v>
      </c>
      <c r="C45" s="264">
        <v>1076.878718697378</v>
      </c>
      <c r="D45" s="264">
        <v>1116.519230363471</v>
      </c>
      <c r="E45" s="264">
        <v>1200.6990326502721</v>
      </c>
      <c r="F45" s="264">
        <v>1103.0084926206609</v>
      </c>
      <c r="G45" s="264">
        <v>1167.2139238770369</v>
      </c>
      <c r="H45" s="264">
        <v>1065.5966160054479</v>
      </c>
      <c r="I45" s="264">
        <v>1159.68555881884</v>
      </c>
      <c r="J45" s="264">
        <v>1191.9869452152341</v>
      </c>
      <c r="K45" s="264">
        <v>1101.7787192020101</v>
      </c>
      <c r="L45" s="264">
        <v>1156.745449129794</v>
      </c>
      <c r="M45" s="264">
        <v>1379.7376083828981</v>
      </c>
      <c r="N45" s="264">
        <v>1402.7441148987441</v>
      </c>
      <c r="O45" s="264">
        <v>1469.1962757325271</v>
      </c>
      <c r="P45" s="264">
        <v>1339.5205010843611</v>
      </c>
      <c r="Q45" s="264">
        <v>1340.1716036263711</v>
      </c>
      <c r="R45" s="264">
        <v>1343.879332106125</v>
      </c>
      <c r="S45" s="264">
        <v>1428.5931442724909</v>
      </c>
      <c r="T45" s="264">
        <v>1343.140585300345</v>
      </c>
      <c r="U45" s="264">
        <v>1333.2925834732021</v>
      </c>
      <c r="V45" s="264">
        <v>1318.4841425223219</v>
      </c>
      <c r="W45" s="264">
        <v>1407.235626112727</v>
      </c>
      <c r="DA45" s="72" t="s">
        <v>1299</v>
      </c>
    </row>
    <row r="46" spans="1:105" ht="12" customHeight="1" x14ac:dyDescent="0.25">
      <c r="A46" s="60" t="s">
        <v>1026</v>
      </c>
      <c r="B46" s="264">
        <v>636.41371460185951</v>
      </c>
      <c r="C46" s="264">
        <v>645.15817860234245</v>
      </c>
      <c r="D46" s="264">
        <v>683.93037308192379</v>
      </c>
      <c r="E46" s="264">
        <v>718.70758320691198</v>
      </c>
      <c r="F46" s="264">
        <v>667.23578335590628</v>
      </c>
      <c r="G46" s="264">
        <v>652.36451327688212</v>
      </c>
      <c r="H46" s="264">
        <v>622.34558547591701</v>
      </c>
      <c r="I46" s="264">
        <v>657.97682759213376</v>
      </c>
      <c r="J46" s="264">
        <v>670.76782665334667</v>
      </c>
      <c r="K46" s="264">
        <v>636.27093377420556</v>
      </c>
      <c r="L46" s="264">
        <v>691.59215245719918</v>
      </c>
      <c r="M46" s="264">
        <v>736.49665567183149</v>
      </c>
      <c r="N46" s="264">
        <v>770.0340378043976</v>
      </c>
      <c r="O46" s="264">
        <v>775.31296115405678</v>
      </c>
      <c r="P46" s="264">
        <v>749.79426109929204</v>
      </c>
      <c r="Q46" s="264">
        <v>758.88338636154208</v>
      </c>
      <c r="R46" s="264">
        <v>765.66434879318354</v>
      </c>
      <c r="S46" s="264">
        <v>788.60889698278925</v>
      </c>
      <c r="T46" s="264">
        <v>735.42099048892862</v>
      </c>
      <c r="U46" s="264">
        <v>705.70543781296169</v>
      </c>
      <c r="V46" s="264">
        <v>707.71166161508108</v>
      </c>
      <c r="W46" s="264">
        <v>728.77562431154615</v>
      </c>
      <c r="DA46" s="72" t="s">
        <v>1300</v>
      </c>
    </row>
    <row r="47" spans="1:105" ht="12" customHeight="1" x14ac:dyDescent="0.25">
      <c r="A47" s="64" t="s">
        <v>30</v>
      </c>
      <c r="B47" s="231">
        <v>96.619983565940004</v>
      </c>
      <c r="C47" s="231">
        <v>101.2829640602027</v>
      </c>
      <c r="D47" s="231">
        <v>108.5959790215322</v>
      </c>
      <c r="E47" s="231">
        <v>101.23327286586751</v>
      </c>
      <c r="F47" s="231">
        <v>102.8419378777003</v>
      </c>
      <c r="G47" s="231">
        <v>91.735160894877097</v>
      </c>
      <c r="H47" s="231">
        <v>86.743780201174502</v>
      </c>
      <c r="I47" s="231">
        <v>72.501255954282172</v>
      </c>
      <c r="J47" s="231">
        <v>95.178832669248166</v>
      </c>
      <c r="K47" s="231">
        <v>86.257077111759031</v>
      </c>
      <c r="L47" s="231">
        <v>77.962370942138577</v>
      </c>
      <c r="M47" s="231">
        <v>83.179923580212431</v>
      </c>
      <c r="N47" s="231">
        <v>93.639371900177977</v>
      </c>
      <c r="O47" s="231">
        <v>102.73735905672081</v>
      </c>
      <c r="P47" s="231">
        <v>101.0254632409565</v>
      </c>
      <c r="Q47" s="231">
        <v>106.6488383358826</v>
      </c>
      <c r="R47" s="231">
        <v>97.928025631341029</v>
      </c>
      <c r="S47" s="231">
        <v>110.2011637819861</v>
      </c>
      <c r="T47" s="231">
        <v>80.331580054538449</v>
      </c>
      <c r="U47" s="231">
        <v>71.229144599255662</v>
      </c>
      <c r="V47" s="231">
        <v>68.204451110500045</v>
      </c>
      <c r="W47" s="231">
        <v>57.499322164002237</v>
      </c>
      <c r="DA47" s="73" t="s">
        <v>1301</v>
      </c>
    </row>
    <row r="48" spans="1:105" ht="12" customHeight="1" x14ac:dyDescent="0.25">
      <c r="A48" s="64" t="s">
        <v>32</v>
      </c>
      <c r="B48" s="231">
        <v>123.7155013849881</v>
      </c>
      <c r="C48" s="231">
        <v>133.18836215864351</v>
      </c>
      <c r="D48" s="231">
        <v>149.4175733822172</v>
      </c>
      <c r="E48" s="231">
        <v>176.4545262787322</v>
      </c>
      <c r="F48" s="231">
        <v>161.61269577624921</v>
      </c>
      <c r="G48" s="231">
        <v>150.42312009853589</v>
      </c>
      <c r="H48" s="231">
        <v>171.3940319631439</v>
      </c>
      <c r="I48" s="231">
        <v>193.44637479263031</v>
      </c>
      <c r="J48" s="231">
        <v>174.33160891417509</v>
      </c>
      <c r="K48" s="231">
        <v>171.0496697756459</v>
      </c>
      <c r="L48" s="231">
        <v>183.25794380367509</v>
      </c>
      <c r="M48" s="231">
        <v>163.17858842809281</v>
      </c>
      <c r="N48" s="231">
        <v>179.8704068704649</v>
      </c>
      <c r="O48" s="231">
        <v>166.02240553909991</v>
      </c>
      <c r="P48" s="231">
        <v>165.18728740091461</v>
      </c>
      <c r="Q48" s="231">
        <v>169.80223630235611</v>
      </c>
      <c r="R48" s="231">
        <v>185.3164040618332</v>
      </c>
      <c r="S48" s="231">
        <v>183.38173450871909</v>
      </c>
      <c r="T48" s="231">
        <v>182.09390020778471</v>
      </c>
      <c r="U48" s="231">
        <v>178.61487329761329</v>
      </c>
      <c r="V48" s="231">
        <v>187.46286270082419</v>
      </c>
      <c r="W48" s="231">
        <v>182.5153547744757</v>
      </c>
      <c r="DA48" s="73" t="s">
        <v>1302</v>
      </c>
    </row>
    <row r="49" spans="1:105" ht="12" customHeight="1" x14ac:dyDescent="0.25">
      <c r="A49" s="64" t="s">
        <v>33</v>
      </c>
      <c r="B49" s="231">
        <v>12.800687002827109</v>
      </c>
      <c r="C49" s="231">
        <v>15.306838838423319</v>
      </c>
      <c r="D49" s="231">
        <v>14.30028191505893</v>
      </c>
      <c r="E49" s="231">
        <v>10.727001798710591</v>
      </c>
      <c r="F49" s="231">
        <v>9.7488884458986345</v>
      </c>
      <c r="G49" s="231">
        <v>12.09505487163505</v>
      </c>
      <c r="H49" s="231">
        <v>10.66239902832733</v>
      </c>
      <c r="I49" s="231">
        <v>10.72983215767016</v>
      </c>
      <c r="J49" s="231">
        <v>12.00187373870628</v>
      </c>
      <c r="K49" s="231">
        <v>13.883403518044391</v>
      </c>
      <c r="L49" s="231">
        <v>12.15122016129482</v>
      </c>
      <c r="M49" s="231">
        <v>14.6275430271955</v>
      </c>
      <c r="N49" s="231">
        <v>13.657055040469571</v>
      </c>
      <c r="O49" s="231">
        <v>11.541412618522729</v>
      </c>
      <c r="P49" s="231">
        <v>13.06060580661569</v>
      </c>
      <c r="Q49" s="231">
        <v>11.08431211621955</v>
      </c>
      <c r="R49" s="231">
        <v>10.177368156739171</v>
      </c>
      <c r="S49" s="231">
        <v>10.259921226882931</v>
      </c>
      <c r="T49" s="231">
        <v>12.03350704303474</v>
      </c>
      <c r="U49" s="231">
        <v>13.24870009951791</v>
      </c>
      <c r="V49" s="231">
        <v>11.91648743669108</v>
      </c>
      <c r="W49" s="231">
        <v>12.139305334431169</v>
      </c>
      <c r="DA49" s="73" t="s">
        <v>1303</v>
      </c>
    </row>
    <row r="50" spans="1:105" ht="12" customHeight="1" x14ac:dyDescent="0.25">
      <c r="A50" s="64" t="s">
        <v>160</v>
      </c>
      <c r="B50" s="231">
        <v>5.4874976188432454</v>
      </c>
      <c r="C50" s="231">
        <v>7.2214835243772226</v>
      </c>
      <c r="D50" s="231">
        <v>7.5901007673645973</v>
      </c>
      <c r="E50" s="231">
        <v>9.8325232254381731</v>
      </c>
      <c r="F50" s="231">
        <v>10.74521656697828</v>
      </c>
      <c r="G50" s="231">
        <v>10.40070298869002</v>
      </c>
      <c r="H50" s="231">
        <v>7.674816611102413</v>
      </c>
      <c r="I50" s="231">
        <v>8.3579377015325012</v>
      </c>
      <c r="J50" s="231">
        <v>8.5267852037487941</v>
      </c>
      <c r="K50" s="231">
        <v>6.652754222151585</v>
      </c>
      <c r="L50" s="231">
        <v>7.9746120170239303</v>
      </c>
      <c r="M50" s="231">
        <v>13.380018500363279</v>
      </c>
      <c r="N50" s="231">
        <v>10.84742973804962</v>
      </c>
      <c r="O50" s="231">
        <v>8.106550420786828</v>
      </c>
      <c r="P50" s="231">
        <v>7.0446652047954528</v>
      </c>
      <c r="Q50" s="231">
        <v>6.4720354008759582</v>
      </c>
      <c r="R50" s="231">
        <v>6.1944532620227122</v>
      </c>
      <c r="S50" s="231">
        <v>6.1676136129286254</v>
      </c>
      <c r="T50" s="231">
        <v>6.9618485770977898</v>
      </c>
      <c r="U50" s="231">
        <v>6.3177091840713482</v>
      </c>
      <c r="V50" s="231">
        <v>6.9124386184304694</v>
      </c>
      <c r="W50" s="231">
        <v>7.2547801947233186</v>
      </c>
      <c r="DA50" s="73" t="s">
        <v>1304</v>
      </c>
    </row>
    <row r="51" spans="1:105" ht="12" customHeight="1" x14ac:dyDescent="0.25">
      <c r="A51" s="64" t="s">
        <v>70</v>
      </c>
      <c r="B51" s="231">
        <v>64.528617265815512</v>
      </c>
      <c r="C51" s="231">
        <v>73.625355090806949</v>
      </c>
      <c r="D51" s="231">
        <v>67.53720721167295</v>
      </c>
      <c r="E51" s="231">
        <v>83.273151271011827</v>
      </c>
      <c r="F51" s="231">
        <v>76.795425546031296</v>
      </c>
      <c r="G51" s="231">
        <v>67.926338773864416</v>
      </c>
      <c r="H51" s="231">
        <v>64.174240475785467</v>
      </c>
      <c r="I51" s="231">
        <v>66.235207624827709</v>
      </c>
      <c r="J51" s="231">
        <v>62.837224522281844</v>
      </c>
      <c r="K51" s="231">
        <v>51.828137004414131</v>
      </c>
      <c r="L51" s="231">
        <v>51.776774065964076</v>
      </c>
      <c r="M51" s="231">
        <v>50.742474557482403</v>
      </c>
      <c r="N51" s="231">
        <v>45.603236459750327</v>
      </c>
      <c r="O51" s="231">
        <v>46.84201599100107</v>
      </c>
      <c r="P51" s="231">
        <v>43.264239006715293</v>
      </c>
      <c r="Q51" s="231">
        <v>49.488191494337897</v>
      </c>
      <c r="R51" s="231">
        <v>27.258166816395359</v>
      </c>
      <c r="S51" s="231">
        <v>26.283958479193839</v>
      </c>
      <c r="T51" s="231">
        <v>26.592155196505249</v>
      </c>
      <c r="U51" s="231">
        <v>22.72048135484485</v>
      </c>
      <c r="V51" s="231">
        <v>19.57575682014647</v>
      </c>
      <c r="W51" s="231">
        <v>21.28137850026167</v>
      </c>
      <c r="DA51" s="73" t="s">
        <v>1305</v>
      </c>
    </row>
    <row r="52" spans="1:105" ht="12" customHeight="1" x14ac:dyDescent="0.25">
      <c r="A52" s="64" t="s">
        <v>34</v>
      </c>
      <c r="B52" s="231">
        <v>31.692162940778619</v>
      </c>
      <c r="C52" s="231">
        <v>17.547472597873821</v>
      </c>
      <c r="D52" s="231">
        <v>23.91463490327677</v>
      </c>
      <c r="E52" s="231">
        <v>28.173557122252952</v>
      </c>
      <c r="F52" s="231">
        <v>24.149595855593169</v>
      </c>
      <c r="G52" s="231">
        <v>24.319839560739709</v>
      </c>
      <c r="H52" s="231">
        <v>20.932997386067999</v>
      </c>
      <c r="I52" s="231">
        <v>23.567081453008921</v>
      </c>
      <c r="J52" s="231">
        <v>17.126105783955911</v>
      </c>
      <c r="K52" s="231">
        <v>64.236322550255196</v>
      </c>
      <c r="L52" s="231">
        <v>75.854937265219775</v>
      </c>
      <c r="M52" s="231">
        <v>77.651927753354457</v>
      </c>
      <c r="N52" s="231">
        <v>89.636451258194469</v>
      </c>
      <c r="O52" s="231">
        <v>92.723312154353209</v>
      </c>
      <c r="P52" s="231">
        <v>96.576846368958357</v>
      </c>
      <c r="Q52" s="231">
        <v>90.482809714531072</v>
      </c>
      <c r="R52" s="231">
        <v>105.3852694383117</v>
      </c>
      <c r="S52" s="231">
        <v>92.595874062547949</v>
      </c>
      <c r="T52" s="231">
        <v>95.129579405398871</v>
      </c>
      <c r="U52" s="231">
        <v>85.001633506652382</v>
      </c>
      <c r="V52" s="231">
        <v>87.793265104574502</v>
      </c>
      <c r="W52" s="231">
        <v>93.108555568202362</v>
      </c>
      <c r="DA52" s="73" t="s">
        <v>1306</v>
      </c>
    </row>
    <row r="53" spans="1:105" ht="12" customHeight="1" x14ac:dyDescent="0.25">
      <c r="A53" s="64" t="s">
        <v>162</v>
      </c>
      <c r="B53" s="231">
        <v>292.00974878186321</v>
      </c>
      <c r="C53" s="231">
        <v>283.07961988796859</v>
      </c>
      <c r="D53" s="231">
        <v>294.88597447412531</v>
      </c>
      <c r="E53" s="231">
        <v>290.28678645157828</v>
      </c>
      <c r="F53" s="231">
        <v>259.26714343989249</v>
      </c>
      <c r="G53" s="231">
        <v>281.27898018270429</v>
      </c>
      <c r="H53" s="231">
        <v>248.58794582521119</v>
      </c>
      <c r="I53" s="231">
        <v>268.83824754478968</v>
      </c>
      <c r="J53" s="231">
        <v>280.13518002773287</v>
      </c>
      <c r="K53" s="231">
        <v>225.380881452447</v>
      </c>
      <c r="L53" s="231">
        <v>244.39315391571819</v>
      </c>
      <c r="M53" s="231">
        <v>290.41700406634072</v>
      </c>
      <c r="N53" s="231">
        <v>294.23264884592987</v>
      </c>
      <c r="O53" s="231">
        <v>304.42609534998007</v>
      </c>
      <c r="P53" s="231">
        <v>282.12357910824738</v>
      </c>
      <c r="Q53" s="231">
        <v>276.61050689611318</v>
      </c>
      <c r="R53" s="231">
        <v>275.57834450379079</v>
      </c>
      <c r="S53" s="231">
        <v>307.39344057513642</v>
      </c>
      <c r="T53" s="231">
        <v>286.31315861096039</v>
      </c>
      <c r="U53" s="231">
        <v>286.3449870254974</v>
      </c>
      <c r="V53" s="231">
        <v>285.05469142837819</v>
      </c>
      <c r="W53" s="231">
        <v>312.90917483813081</v>
      </c>
      <c r="DA53" s="73" t="s">
        <v>1307</v>
      </c>
    </row>
    <row r="54" spans="1:105" ht="12" customHeight="1" x14ac:dyDescent="0.25">
      <c r="A54" s="64" t="s">
        <v>36</v>
      </c>
      <c r="B54" s="231">
        <v>2.8887475996560901</v>
      </c>
      <c r="C54" s="231">
        <v>2.6311449905245419</v>
      </c>
      <c r="D54" s="231">
        <v>2.68439555674435</v>
      </c>
      <c r="E54" s="231">
        <v>0.75271469947913183</v>
      </c>
      <c r="F54" s="231">
        <v>0.55571023777629702</v>
      </c>
      <c r="G54" s="231">
        <v>0.53079851810666645</v>
      </c>
      <c r="H54" s="231">
        <v>0.44411917143787399</v>
      </c>
      <c r="I54" s="231">
        <v>0.88890582730594803</v>
      </c>
      <c r="J54" s="231">
        <v>0.59869013207998811</v>
      </c>
      <c r="K54" s="231">
        <v>0.26140564835121438</v>
      </c>
      <c r="L54" s="231">
        <v>7.0589018610459622</v>
      </c>
      <c r="M54" s="231">
        <v>9.9258514777040556</v>
      </c>
      <c r="N54" s="231">
        <v>7.2807341744613074</v>
      </c>
      <c r="O54" s="231">
        <v>7.3486882492928576</v>
      </c>
      <c r="P54" s="231">
        <v>6.3418991932309066</v>
      </c>
      <c r="Q54" s="231">
        <v>6.2538261838553399</v>
      </c>
      <c r="R54" s="231">
        <v>5.6074027831384754</v>
      </c>
      <c r="S54" s="231">
        <v>5.2905429846151133</v>
      </c>
      <c r="T54" s="231">
        <v>6.2366970906723971</v>
      </c>
      <c r="U54" s="231">
        <v>5.1401111840784006</v>
      </c>
      <c r="V54" s="231">
        <v>4.3616990813095926</v>
      </c>
      <c r="W54" s="231">
        <v>5.6384204890998051</v>
      </c>
      <c r="DA54" s="73" t="s">
        <v>1308</v>
      </c>
    </row>
    <row r="55" spans="1:105" ht="12" customHeight="1" x14ac:dyDescent="0.25">
      <c r="A55" s="64" t="s">
        <v>73</v>
      </c>
      <c r="B55" s="231">
        <v>6.6707684411476063</v>
      </c>
      <c r="C55" s="231">
        <v>11.274937453521749</v>
      </c>
      <c r="D55" s="231">
        <v>15.004225849931499</v>
      </c>
      <c r="E55" s="231">
        <v>17.974049493841338</v>
      </c>
      <c r="F55" s="231">
        <v>21.519169609786509</v>
      </c>
      <c r="G55" s="231">
        <v>13.654517387728941</v>
      </c>
      <c r="H55" s="231">
        <v>11.731254813666199</v>
      </c>
      <c r="I55" s="231">
        <v>13.41198453608625</v>
      </c>
      <c r="J55" s="231">
        <v>20.031525661417731</v>
      </c>
      <c r="K55" s="231">
        <v>16.721282491137138</v>
      </c>
      <c r="L55" s="231">
        <v>31.162238425118581</v>
      </c>
      <c r="M55" s="231">
        <v>33.393324281085903</v>
      </c>
      <c r="N55" s="231">
        <v>35.266703516899533</v>
      </c>
      <c r="O55" s="231">
        <v>35.565121774299321</v>
      </c>
      <c r="P55" s="231">
        <v>35.169675768857743</v>
      </c>
      <c r="Q55" s="231">
        <v>42.040629917370353</v>
      </c>
      <c r="R55" s="231">
        <v>52.218914139611002</v>
      </c>
      <c r="S55" s="231">
        <v>47.034647750779463</v>
      </c>
      <c r="T55" s="231">
        <v>39.728564302936093</v>
      </c>
      <c r="U55" s="231">
        <v>37.087797561430463</v>
      </c>
      <c r="V55" s="231">
        <v>36.430009314226609</v>
      </c>
      <c r="W55" s="231">
        <v>36.429332448219071</v>
      </c>
      <c r="DA55" s="73" t="s">
        <v>1309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1310</v>
      </c>
    </row>
    <row r="57" spans="1:105" ht="12" customHeight="1" x14ac:dyDescent="0.25">
      <c r="A57" s="60" t="s">
        <v>1038</v>
      </c>
      <c r="B57" s="264">
        <v>0</v>
      </c>
      <c r="C57" s="264">
        <v>0</v>
      </c>
      <c r="D57" s="264">
        <v>0</v>
      </c>
      <c r="E57" s="264">
        <v>0</v>
      </c>
      <c r="F57" s="264">
        <v>0</v>
      </c>
      <c r="G57" s="264">
        <v>0</v>
      </c>
      <c r="H57" s="264">
        <v>0</v>
      </c>
      <c r="I57" s="264">
        <v>0</v>
      </c>
      <c r="J57" s="264">
        <v>0</v>
      </c>
      <c r="K57" s="264">
        <v>0</v>
      </c>
      <c r="L57" s="264">
        <v>0</v>
      </c>
      <c r="M57" s="264">
        <v>0</v>
      </c>
      <c r="N57" s="264">
        <v>0</v>
      </c>
      <c r="O57" s="264">
        <v>0</v>
      </c>
      <c r="P57" s="264">
        <v>0</v>
      </c>
      <c r="Q57" s="264">
        <v>0</v>
      </c>
      <c r="R57" s="264">
        <v>0</v>
      </c>
      <c r="S57" s="264">
        <v>0</v>
      </c>
      <c r="T57" s="264">
        <v>0</v>
      </c>
      <c r="U57" s="264">
        <v>0</v>
      </c>
      <c r="V57" s="264">
        <v>0</v>
      </c>
      <c r="W57" s="264">
        <v>0</v>
      </c>
      <c r="DA57" s="72" t="s">
        <v>1311</v>
      </c>
    </row>
    <row r="58" spans="1:105" ht="12" customHeight="1" x14ac:dyDescent="0.25">
      <c r="A58" s="133" t="s">
        <v>1040</v>
      </c>
      <c r="B58" s="326">
        <v>0</v>
      </c>
      <c r="C58" s="326">
        <v>0</v>
      </c>
      <c r="D58" s="326">
        <v>0</v>
      </c>
      <c r="E58" s="326">
        <v>0</v>
      </c>
      <c r="F58" s="326">
        <v>0</v>
      </c>
      <c r="G58" s="326">
        <v>0</v>
      </c>
      <c r="H58" s="326">
        <v>0</v>
      </c>
      <c r="I58" s="326">
        <v>0</v>
      </c>
      <c r="J58" s="326">
        <v>0</v>
      </c>
      <c r="K58" s="326">
        <v>0</v>
      </c>
      <c r="L58" s="326">
        <v>0</v>
      </c>
      <c r="M58" s="326">
        <v>0</v>
      </c>
      <c r="N58" s="326">
        <v>0</v>
      </c>
      <c r="O58" s="326">
        <v>0</v>
      </c>
      <c r="P58" s="326">
        <v>0</v>
      </c>
      <c r="Q58" s="326">
        <v>0</v>
      </c>
      <c r="R58" s="326">
        <v>0</v>
      </c>
      <c r="S58" s="326">
        <v>0</v>
      </c>
      <c r="T58" s="326">
        <v>0</v>
      </c>
      <c r="U58" s="326">
        <v>0</v>
      </c>
      <c r="V58" s="326">
        <v>0</v>
      </c>
      <c r="W58" s="326">
        <v>0</v>
      </c>
      <c r="DA58" s="138" t="s">
        <v>1312</v>
      </c>
    </row>
    <row r="59" spans="1:105" ht="12" customHeight="1" x14ac:dyDescent="0.25">
      <c r="A59" s="100" t="s">
        <v>106</v>
      </c>
      <c r="B59" s="281">
        <v>51866.146973830997</v>
      </c>
      <c r="C59" s="281">
        <v>49401.086755105876</v>
      </c>
      <c r="D59" s="281">
        <v>47408.090597080612</v>
      </c>
      <c r="E59" s="281">
        <v>50756.432861029833</v>
      </c>
      <c r="F59" s="281">
        <v>52989.779494603601</v>
      </c>
      <c r="G59" s="281">
        <v>54315.097142430139</v>
      </c>
      <c r="H59" s="281">
        <v>51984.431615672387</v>
      </c>
      <c r="I59" s="281">
        <v>54107.457287649457</v>
      </c>
      <c r="J59" s="281">
        <v>51981.224161267783</v>
      </c>
      <c r="K59" s="281">
        <v>43998.891500021222</v>
      </c>
      <c r="L59" s="281">
        <v>49268.194891172578</v>
      </c>
      <c r="M59" s="281">
        <v>50939.733835411229</v>
      </c>
      <c r="N59" s="281">
        <v>48477.59510583683</v>
      </c>
      <c r="O59" s="281">
        <v>48564.348265615277</v>
      </c>
      <c r="P59" s="281">
        <v>48179.838269303364</v>
      </c>
      <c r="Q59" s="281">
        <v>47083.128275572992</v>
      </c>
      <c r="R59" s="281">
        <v>46174.737818397043</v>
      </c>
      <c r="S59" s="281">
        <v>49112.646993835267</v>
      </c>
      <c r="T59" s="281">
        <v>47817.729402451689</v>
      </c>
      <c r="U59" s="281">
        <v>46746.615159897869</v>
      </c>
      <c r="V59" s="281">
        <v>46444.246229435113</v>
      </c>
      <c r="W59" s="281">
        <v>45564.90873912914</v>
      </c>
      <c r="DA59" s="105" t="s">
        <v>1313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f t="shared" ref="B61:W61" si="2">SUM(B62:B66)+B72+B85+B93+B107+B108</f>
        <v>30445.820825858766</v>
      </c>
      <c r="C61" s="225">
        <f t="shared" si="2"/>
        <v>30329.814640801611</v>
      </c>
      <c r="D61" s="225">
        <f t="shared" si="2"/>
        <v>28460.39345452399</v>
      </c>
      <c r="E61" s="225">
        <f t="shared" si="2"/>
        <v>29515.679881015636</v>
      </c>
      <c r="F61" s="225">
        <f t="shared" si="2"/>
        <v>26096.426802630023</v>
      </c>
      <c r="G61" s="225">
        <f t="shared" si="2"/>
        <v>25224.912153464011</v>
      </c>
      <c r="H61" s="225">
        <f t="shared" si="2"/>
        <v>22697.384486802715</v>
      </c>
      <c r="I61" s="225">
        <f t="shared" si="2"/>
        <v>24696.956704726297</v>
      </c>
      <c r="J61" s="225">
        <f t="shared" si="2"/>
        <v>22975.097849944126</v>
      </c>
      <c r="K61" s="225">
        <f t="shared" si="2"/>
        <v>20142.514251485867</v>
      </c>
      <c r="L61" s="225">
        <f t="shared" si="2"/>
        <v>20416.793314995411</v>
      </c>
      <c r="M61" s="225">
        <f t="shared" si="2"/>
        <v>23499.90374073344</v>
      </c>
      <c r="N61" s="225">
        <f t="shared" si="2"/>
        <v>23456.375350186991</v>
      </c>
      <c r="O61" s="225">
        <f t="shared" si="2"/>
        <v>21409.585960978948</v>
      </c>
      <c r="P61" s="225">
        <f t="shared" si="2"/>
        <v>20785.618933297919</v>
      </c>
      <c r="Q61" s="225">
        <f t="shared" si="2"/>
        <v>18628.092383021271</v>
      </c>
      <c r="R61" s="225">
        <f t="shared" si="2"/>
        <v>18888.703724385057</v>
      </c>
      <c r="S61" s="225">
        <f t="shared" si="2"/>
        <v>18133.832529016847</v>
      </c>
      <c r="T61" s="225">
        <f t="shared" si="2"/>
        <v>20181.886494892991</v>
      </c>
      <c r="U61" s="225">
        <f t="shared" si="2"/>
        <v>19199.173897194727</v>
      </c>
      <c r="V61" s="225">
        <f t="shared" si="2"/>
        <v>20433.198545868698</v>
      </c>
      <c r="W61" s="225">
        <f t="shared" si="2"/>
        <v>20939.865049615917</v>
      </c>
      <c r="DA61" s="89"/>
    </row>
    <row r="62" spans="1:105" ht="12" customHeight="1" x14ac:dyDescent="0.25">
      <c r="A62" s="55" t="s">
        <v>92</v>
      </c>
      <c r="B62" s="261">
        <v>0</v>
      </c>
      <c r="C62" s="261">
        <v>0</v>
      </c>
      <c r="D62" s="261">
        <v>0</v>
      </c>
      <c r="E62" s="261">
        <v>0</v>
      </c>
      <c r="F62" s="261">
        <v>0</v>
      </c>
      <c r="G62" s="261">
        <v>0</v>
      </c>
      <c r="H62" s="261">
        <v>0</v>
      </c>
      <c r="I62" s="261">
        <v>0</v>
      </c>
      <c r="J62" s="261">
        <v>0</v>
      </c>
      <c r="K62" s="261">
        <v>0</v>
      </c>
      <c r="L62" s="261">
        <v>0</v>
      </c>
      <c r="M62" s="261">
        <v>0</v>
      </c>
      <c r="N62" s="261">
        <v>0</v>
      </c>
      <c r="O62" s="261">
        <v>0</v>
      </c>
      <c r="P62" s="261">
        <v>0</v>
      </c>
      <c r="Q62" s="261">
        <v>0</v>
      </c>
      <c r="R62" s="261">
        <v>0</v>
      </c>
      <c r="S62" s="261">
        <v>0</v>
      </c>
      <c r="T62" s="261">
        <v>0</v>
      </c>
      <c r="U62" s="261">
        <v>0</v>
      </c>
      <c r="V62" s="261">
        <v>0</v>
      </c>
      <c r="W62" s="261">
        <v>0</v>
      </c>
      <c r="DA62" s="67" t="s">
        <v>1314</v>
      </c>
    </row>
    <row r="63" spans="1:105" ht="12" customHeight="1" x14ac:dyDescent="0.25">
      <c r="A63" s="202" t="s">
        <v>93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DA63" s="174" t="s">
        <v>1315</v>
      </c>
    </row>
    <row r="64" spans="1:105" ht="12" customHeight="1" x14ac:dyDescent="0.25">
      <c r="A64" s="202" t="s">
        <v>94</v>
      </c>
      <c r="B64" s="226">
        <v>0</v>
      </c>
      <c r="C64" s="226">
        <v>0</v>
      </c>
      <c r="D64" s="226">
        <v>0</v>
      </c>
      <c r="E64" s="226">
        <v>0</v>
      </c>
      <c r="F64" s="226">
        <v>0</v>
      </c>
      <c r="G64" s="226">
        <v>0</v>
      </c>
      <c r="H64" s="226">
        <v>0</v>
      </c>
      <c r="I64" s="226">
        <v>0</v>
      </c>
      <c r="J64" s="226">
        <v>0</v>
      </c>
      <c r="K64" s="226">
        <v>0</v>
      </c>
      <c r="L64" s="226">
        <v>0</v>
      </c>
      <c r="M64" s="226">
        <v>0</v>
      </c>
      <c r="N64" s="226">
        <v>0</v>
      </c>
      <c r="O64" s="226">
        <v>0</v>
      </c>
      <c r="P64" s="226">
        <v>0</v>
      </c>
      <c r="Q64" s="226">
        <v>0</v>
      </c>
      <c r="R64" s="226">
        <v>0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DA64" s="174" t="s">
        <v>1316</v>
      </c>
    </row>
    <row r="65" spans="1:105" ht="12" customHeight="1" x14ac:dyDescent="0.25">
      <c r="A65" s="202" t="s">
        <v>95</v>
      </c>
      <c r="B65" s="226">
        <v>0</v>
      </c>
      <c r="C65" s="226">
        <v>0</v>
      </c>
      <c r="D65" s="226">
        <v>0</v>
      </c>
      <c r="E65" s="226">
        <v>0</v>
      </c>
      <c r="F65" s="226">
        <v>0</v>
      </c>
      <c r="G65" s="226">
        <v>0</v>
      </c>
      <c r="H65" s="226">
        <v>0</v>
      </c>
      <c r="I65" s="226">
        <v>0</v>
      </c>
      <c r="J65" s="226">
        <v>0</v>
      </c>
      <c r="K65" s="226">
        <v>0</v>
      </c>
      <c r="L65" s="226">
        <v>0</v>
      </c>
      <c r="M65" s="226">
        <v>0</v>
      </c>
      <c r="N65" s="226">
        <v>0</v>
      </c>
      <c r="O65" s="226">
        <v>0</v>
      </c>
      <c r="P65" s="226">
        <v>0</v>
      </c>
      <c r="Q65" s="226">
        <v>0</v>
      </c>
      <c r="R65" s="226">
        <v>0</v>
      </c>
      <c r="S65" s="226">
        <v>0</v>
      </c>
      <c r="T65" s="226">
        <v>0</v>
      </c>
      <c r="U65" s="226">
        <v>0</v>
      </c>
      <c r="V65" s="226">
        <v>0</v>
      </c>
      <c r="W65" s="226">
        <v>0</v>
      </c>
      <c r="DA65" s="174" t="s">
        <v>1317</v>
      </c>
    </row>
    <row r="66" spans="1:105" ht="12" customHeight="1" x14ac:dyDescent="0.25">
      <c r="A66" s="56" t="s">
        <v>96</v>
      </c>
      <c r="B66" s="262">
        <v>846.95079930209977</v>
      </c>
      <c r="C66" s="262">
        <v>864.71257601281684</v>
      </c>
      <c r="D66" s="262">
        <v>805.84276589911383</v>
      </c>
      <c r="E66" s="262">
        <v>894.27223993054884</v>
      </c>
      <c r="F66" s="262">
        <v>776.16070343770411</v>
      </c>
      <c r="G66" s="262">
        <v>776.63829031797343</v>
      </c>
      <c r="H66" s="262">
        <v>679.65902820680731</v>
      </c>
      <c r="I66" s="262">
        <v>756.65242332259436</v>
      </c>
      <c r="J66" s="262">
        <v>677.31835691115043</v>
      </c>
      <c r="K66" s="262">
        <v>577.68356095003969</v>
      </c>
      <c r="L66" s="262">
        <v>585.50868655403349</v>
      </c>
      <c r="M66" s="262">
        <v>805.82464721035808</v>
      </c>
      <c r="N66" s="262">
        <v>816.71838542559283</v>
      </c>
      <c r="O66" s="262">
        <v>730.50132013337816</v>
      </c>
      <c r="P66" s="262">
        <v>672.66143492363426</v>
      </c>
      <c r="Q66" s="262">
        <v>567.36684359960623</v>
      </c>
      <c r="R66" s="262">
        <v>602.23326833933254</v>
      </c>
      <c r="S66" s="262">
        <v>573.16903914475574</v>
      </c>
      <c r="T66" s="262">
        <v>621.91992885594277</v>
      </c>
      <c r="U66" s="262">
        <v>588.29512450577363</v>
      </c>
      <c r="V66" s="262">
        <v>654.8047963119601</v>
      </c>
      <c r="W66" s="262">
        <v>673.80830720952486</v>
      </c>
      <c r="DA66" s="68" t="s">
        <v>1318</v>
      </c>
    </row>
    <row r="67" spans="1:105" ht="12" customHeight="1" x14ac:dyDescent="0.25">
      <c r="A67" s="37" t="s">
        <v>160</v>
      </c>
      <c r="B67" s="228">
        <v>18.55241873088146</v>
      </c>
      <c r="C67" s="228">
        <v>38.020153073436447</v>
      </c>
      <c r="D67" s="228">
        <v>34.701938842179359</v>
      </c>
      <c r="E67" s="228">
        <v>35.476122986454087</v>
      </c>
      <c r="F67" s="228">
        <v>34.864889170123583</v>
      </c>
      <c r="G67" s="228">
        <v>33.328606301693213</v>
      </c>
      <c r="H67" s="228">
        <v>29.100953740069819</v>
      </c>
      <c r="I67" s="228">
        <v>30.954454979200531</v>
      </c>
      <c r="J67" s="228">
        <v>28.712350311626679</v>
      </c>
      <c r="K67" s="228">
        <v>35.676085838020278</v>
      </c>
      <c r="L67" s="228">
        <v>35.841801559062247</v>
      </c>
      <c r="M67" s="228">
        <v>36.924701591784483</v>
      </c>
      <c r="N67" s="228">
        <v>26.104552588938571</v>
      </c>
      <c r="O67" s="228">
        <v>20.0236775020377</v>
      </c>
      <c r="P67" s="228">
        <v>16.215658718441649</v>
      </c>
      <c r="Q67" s="228">
        <v>15.37936343442014</v>
      </c>
      <c r="R67" s="228">
        <v>14.64772261675108</v>
      </c>
      <c r="S67" s="228">
        <v>13.29065482247775</v>
      </c>
      <c r="T67" s="228">
        <v>19.39796182804066</v>
      </c>
      <c r="U67" s="228">
        <v>19.450948052308341</v>
      </c>
      <c r="V67" s="228">
        <v>20.232516757771691</v>
      </c>
      <c r="W67" s="228">
        <v>15.069117268331251</v>
      </c>
      <c r="DA67" s="69" t="s">
        <v>1319</v>
      </c>
    </row>
    <row r="68" spans="1:105" ht="12" customHeight="1" x14ac:dyDescent="0.25">
      <c r="A68" s="37" t="s">
        <v>162</v>
      </c>
      <c r="B68" s="228">
        <v>828.39838057121835</v>
      </c>
      <c r="C68" s="228">
        <v>826.69242293938044</v>
      </c>
      <c r="D68" s="228">
        <v>771.14082705693443</v>
      </c>
      <c r="E68" s="228">
        <v>858.79611694409471</v>
      </c>
      <c r="F68" s="228">
        <v>741.29581426758057</v>
      </c>
      <c r="G68" s="228">
        <v>743.30968401628024</v>
      </c>
      <c r="H68" s="228">
        <v>650.55807446673748</v>
      </c>
      <c r="I68" s="228">
        <v>725.69796834339388</v>
      </c>
      <c r="J68" s="228">
        <v>648.60600659952377</v>
      </c>
      <c r="K68" s="228">
        <v>542.00747511201939</v>
      </c>
      <c r="L68" s="228">
        <v>549.66688499497127</v>
      </c>
      <c r="M68" s="228">
        <v>768.89994561857361</v>
      </c>
      <c r="N68" s="228">
        <v>790.6138328366543</v>
      </c>
      <c r="O68" s="228">
        <v>710.47764263134047</v>
      </c>
      <c r="P68" s="228">
        <v>656.4457762051926</v>
      </c>
      <c r="Q68" s="228">
        <v>551.98748016518607</v>
      </c>
      <c r="R68" s="228">
        <v>587.58554572258151</v>
      </c>
      <c r="S68" s="228">
        <v>559.87838432227795</v>
      </c>
      <c r="T68" s="228">
        <v>602.52196702790206</v>
      </c>
      <c r="U68" s="228">
        <v>568.84417645346525</v>
      </c>
      <c r="V68" s="228">
        <v>634.57227955418841</v>
      </c>
      <c r="W68" s="228">
        <v>658.73918994119356</v>
      </c>
      <c r="DA68" s="69" t="s">
        <v>1320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1321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0</v>
      </c>
      <c r="T70" s="228">
        <v>0</v>
      </c>
      <c r="U70" s="228">
        <v>0</v>
      </c>
      <c r="V70" s="228">
        <v>0</v>
      </c>
      <c r="W70" s="228">
        <v>0</v>
      </c>
      <c r="DA70" s="69" t="s">
        <v>1322</v>
      </c>
    </row>
    <row r="71" spans="1:105" ht="12" customHeight="1" x14ac:dyDescent="0.25">
      <c r="A71" s="37" t="s">
        <v>38</v>
      </c>
      <c r="B71" s="228">
        <v>0</v>
      </c>
      <c r="C71" s="228">
        <v>0</v>
      </c>
      <c r="D71" s="228">
        <v>0</v>
      </c>
      <c r="E71" s="228">
        <v>0</v>
      </c>
      <c r="F71" s="228">
        <v>0</v>
      </c>
      <c r="G71" s="228">
        <v>0</v>
      </c>
      <c r="H71" s="228">
        <v>0</v>
      </c>
      <c r="I71" s="228">
        <v>0</v>
      </c>
      <c r="J71" s="228">
        <v>0</v>
      </c>
      <c r="K71" s="228">
        <v>0</v>
      </c>
      <c r="L71" s="228">
        <v>0</v>
      </c>
      <c r="M71" s="228">
        <v>0</v>
      </c>
      <c r="N71" s="228">
        <v>0</v>
      </c>
      <c r="O71" s="228">
        <v>0</v>
      </c>
      <c r="P71" s="228">
        <v>0</v>
      </c>
      <c r="Q71" s="228">
        <v>0</v>
      </c>
      <c r="R71" s="228">
        <v>0</v>
      </c>
      <c r="S71" s="228">
        <v>0</v>
      </c>
      <c r="T71" s="228">
        <v>0</v>
      </c>
      <c r="U71" s="228">
        <v>0</v>
      </c>
      <c r="V71" s="228">
        <v>0</v>
      </c>
      <c r="W71" s="228">
        <v>0</v>
      </c>
      <c r="DA71" s="69" t="s">
        <v>1323</v>
      </c>
    </row>
    <row r="72" spans="1:105" ht="12" customHeight="1" x14ac:dyDescent="0.25">
      <c r="A72" s="57" t="s">
        <v>1053</v>
      </c>
      <c r="B72" s="263">
        <f t="shared" ref="B72:W72" si="3">B73+B84</f>
        <v>17682.419455785239</v>
      </c>
      <c r="C72" s="263">
        <f t="shared" si="3"/>
        <v>17479.709260132298</v>
      </c>
      <c r="D72" s="263">
        <f t="shared" si="3"/>
        <v>16656.703038193889</v>
      </c>
      <c r="E72" s="263">
        <f t="shared" si="3"/>
        <v>17665.940648449181</v>
      </c>
      <c r="F72" s="263">
        <f t="shared" si="3"/>
        <v>15426.96669433004</v>
      </c>
      <c r="G72" s="263">
        <f t="shared" si="3"/>
        <v>14717.273300519169</v>
      </c>
      <c r="H72" s="263">
        <f t="shared" si="3"/>
        <v>13132.662380553629</v>
      </c>
      <c r="I72" s="263">
        <f t="shared" si="3"/>
        <v>14339.78123091829</v>
      </c>
      <c r="J72" s="263">
        <f t="shared" si="3"/>
        <v>13467.932871022191</v>
      </c>
      <c r="K72" s="263">
        <f t="shared" si="3"/>
        <v>11706.6866132047</v>
      </c>
      <c r="L72" s="263">
        <f t="shared" si="3"/>
        <v>12085.02845731116</v>
      </c>
      <c r="M72" s="263">
        <f t="shared" si="3"/>
        <v>13449.921819328059</v>
      </c>
      <c r="N72" s="263">
        <f t="shared" si="3"/>
        <v>13476.219714473011</v>
      </c>
      <c r="O72" s="263">
        <f t="shared" si="3"/>
        <v>12234.12924438086</v>
      </c>
      <c r="P72" s="263">
        <f t="shared" si="3"/>
        <v>12078.597475799141</v>
      </c>
      <c r="Q72" s="263">
        <f t="shared" si="3"/>
        <v>10826.12726039446</v>
      </c>
      <c r="R72" s="263">
        <f t="shared" si="3"/>
        <v>10840.146342610091</v>
      </c>
      <c r="S72" s="263">
        <f t="shared" si="3"/>
        <v>10460.08793431294</v>
      </c>
      <c r="T72" s="263">
        <f t="shared" si="3"/>
        <v>11662.743307309291</v>
      </c>
      <c r="U72" s="263">
        <f t="shared" si="3"/>
        <v>11078.440997956301</v>
      </c>
      <c r="V72" s="263">
        <f t="shared" si="3"/>
        <v>11723.25354779089</v>
      </c>
      <c r="W72" s="263">
        <f t="shared" si="3"/>
        <v>12033.500147219949</v>
      </c>
      <c r="DA72" s="70"/>
    </row>
    <row r="73" spans="1:105" ht="12" customHeight="1" x14ac:dyDescent="0.25">
      <c r="A73" s="60" t="s">
        <v>1054</v>
      </c>
      <c r="B73" s="264">
        <v>17682.419455785239</v>
      </c>
      <c r="C73" s="264">
        <v>17479.709260132298</v>
      </c>
      <c r="D73" s="264">
        <v>16656.703038193889</v>
      </c>
      <c r="E73" s="264">
        <v>17665.940648449181</v>
      </c>
      <c r="F73" s="264">
        <v>15426.96669433004</v>
      </c>
      <c r="G73" s="264">
        <v>14717.273300519169</v>
      </c>
      <c r="H73" s="264">
        <v>13132.662380553629</v>
      </c>
      <c r="I73" s="264">
        <v>14339.78123091829</v>
      </c>
      <c r="J73" s="264">
        <v>13467.932871022191</v>
      </c>
      <c r="K73" s="264">
        <v>11706.6866132047</v>
      </c>
      <c r="L73" s="264">
        <v>12085.02845731116</v>
      </c>
      <c r="M73" s="264">
        <v>13449.921819328059</v>
      </c>
      <c r="N73" s="264">
        <v>13476.219714473011</v>
      </c>
      <c r="O73" s="264">
        <v>12234.12924438086</v>
      </c>
      <c r="P73" s="264">
        <v>12078.597475799141</v>
      </c>
      <c r="Q73" s="264">
        <v>10826.12726039446</v>
      </c>
      <c r="R73" s="264">
        <v>10840.146342610091</v>
      </c>
      <c r="S73" s="264">
        <v>10460.08793431294</v>
      </c>
      <c r="T73" s="264">
        <v>11662.743307309291</v>
      </c>
      <c r="U73" s="264">
        <v>11078.440997956301</v>
      </c>
      <c r="V73" s="264">
        <v>11723.25354779089</v>
      </c>
      <c r="W73" s="264">
        <v>12033.500147219949</v>
      </c>
      <c r="DA73" s="72" t="s">
        <v>1324</v>
      </c>
    </row>
    <row r="74" spans="1:105" ht="12" customHeight="1" x14ac:dyDescent="0.25">
      <c r="A74" s="64" t="s">
        <v>30</v>
      </c>
      <c r="B74" s="231">
        <v>2250.6326410700071</v>
      </c>
      <c r="C74" s="231">
        <v>2317.9481873416089</v>
      </c>
      <c r="D74" s="231">
        <v>2425.0005339487948</v>
      </c>
      <c r="E74" s="231">
        <v>2202.385546638136</v>
      </c>
      <c r="F74" s="231">
        <v>2035.928008420218</v>
      </c>
      <c r="G74" s="231">
        <v>1805.3414643677149</v>
      </c>
      <c r="H74" s="231">
        <v>1710.324791194249</v>
      </c>
      <c r="I74" s="231">
        <v>1741.691409858011</v>
      </c>
      <c r="J74" s="231">
        <v>2367.5075473246602</v>
      </c>
      <c r="K74" s="231">
        <v>2162.2899135719072</v>
      </c>
      <c r="L74" s="231">
        <v>2297.9178516578208</v>
      </c>
      <c r="M74" s="231">
        <v>1844.2952116377601</v>
      </c>
      <c r="N74" s="231">
        <v>1551.3424717034629</v>
      </c>
      <c r="O74" s="231">
        <v>1685.3615163971031</v>
      </c>
      <c r="P74" s="231">
        <v>1696.532405167512</v>
      </c>
      <c r="Q74" s="231">
        <v>1981.917727695072</v>
      </c>
      <c r="R74" s="231">
        <v>1998.111418941485</v>
      </c>
      <c r="S74" s="231">
        <v>1909.3831025095469</v>
      </c>
      <c r="T74" s="231">
        <v>2162.4518489837501</v>
      </c>
      <c r="U74" s="231">
        <v>1951.631152758077</v>
      </c>
      <c r="V74" s="231">
        <v>1905.043917174359</v>
      </c>
      <c r="W74" s="231">
        <v>1815.1883185118061</v>
      </c>
      <c r="DA74" s="73" t="s">
        <v>1325</v>
      </c>
    </row>
    <row r="75" spans="1:105" ht="12" customHeight="1" x14ac:dyDescent="0.25">
      <c r="A75" s="64" t="s">
        <v>32</v>
      </c>
      <c r="B75" s="231">
        <v>1722.3282390336481</v>
      </c>
      <c r="C75" s="231">
        <v>1972.1444088075259</v>
      </c>
      <c r="D75" s="231">
        <v>1978.255635146962</v>
      </c>
      <c r="E75" s="231">
        <v>2351.9059145309429</v>
      </c>
      <c r="F75" s="231">
        <v>2043.6833477728981</v>
      </c>
      <c r="G75" s="231">
        <v>1855.0199744591309</v>
      </c>
      <c r="H75" s="231">
        <v>2057.8568339475182</v>
      </c>
      <c r="I75" s="231">
        <v>2743.7040991575868</v>
      </c>
      <c r="J75" s="231">
        <v>2252.6898361100102</v>
      </c>
      <c r="K75" s="231">
        <v>1487.8157356449919</v>
      </c>
      <c r="L75" s="231">
        <v>1372.389451220173</v>
      </c>
      <c r="M75" s="231">
        <v>1092.423691283959</v>
      </c>
      <c r="N75" s="231">
        <v>887.09300731005453</v>
      </c>
      <c r="O75" s="231">
        <v>839.47994192407805</v>
      </c>
      <c r="P75" s="231">
        <v>962.01019798140146</v>
      </c>
      <c r="Q75" s="231">
        <v>912.71610813442544</v>
      </c>
      <c r="R75" s="231">
        <v>1039.16616933256</v>
      </c>
      <c r="S75" s="231">
        <v>1122.9110004836971</v>
      </c>
      <c r="T75" s="231">
        <v>1318.8494116534</v>
      </c>
      <c r="U75" s="231">
        <v>1652.5114289047019</v>
      </c>
      <c r="V75" s="231">
        <v>1877.687670445576</v>
      </c>
      <c r="W75" s="231">
        <v>1699.94805624219</v>
      </c>
      <c r="DA75" s="73" t="s">
        <v>1326</v>
      </c>
    </row>
    <row r="76" spans="1:105" ht="12" customHeight="1" x14ac:dyDescent="0.25">
      <c r="A76" s="64" t="s">
        <v>33</v>
      </c>
      <c r="B76" s="231">
        <v>774.30919847876953</v>
      </c>
      <c r="C76" s="231">
        <v>875.56588830390422</v>
      </c>
      <c r="D76" s="231">
        <v>584.45284671093384</v>
      </c>
      <c r="E76" s="231">
        <v>393.88286206915228</v>
      </c>
      <c r="F76" s="231">
        <v>316.09756772123512</v>
      </c>
      <c r="G76" s="231">
        <v>359.77483432297498</v>
      </c>
      <c r="H76" s="231">
        <v>308.68368736219611</v>
      </c>
      <c r="I76" s="231">
        <v>323.74739523047668</v>
      </c>
      <c r="J76" s="231">
        <v>334.65931723119468</v>
      </c>
      <c r="K76" s="231">
        <v>307.79845449351188</v>
      </c>
      <c r="L76" s="231">
        <v>325.23014303466829</v>
      </c>
      <c r="M76" s="231">
        <v>319.16809701660208</v>
      </c>
      <c r="N76" s="231">
        <v>346.63105154067767</v>
      </c>
      <c r="O76" s="231">
        <v>214.97611645811051</v>
      </c>
      <c r="P76" s="231">
        <v>272.98687550706188</v>
      </c>
      <c r="Q76" s="231">
        <v>165.79525548674951</v>
      </c>
      <c r="R76" s="231">
        <v>151.0616182386471</v>
      </c>
      <c r="S76" s="231">
        <v>158.9927883945717</v>
      </c>
      <c r="T76" s="231">
        <v>207.1940068292713</v>
      </c>
      <c r="U76" s="231">
        <v>184.64367493298869</v>
      </c>
      <c r="V76" s="231">
        <v>168.66787345906511</v>
      </c>
      <c r="W76" s="231">
        <v>179.8054292273907</v>
      </c>
      <c r="DA76" s="73" t="s">
        <v>1327</v>
      </c>
    </row>
    <row r="77" spans="1:105" ht="12" customHeight="1" x14ac:dyDescent="0.25">
      <c r="A77" s="64" t="s">
        <v>160</v>
      </c>
      <c r="B77" s="231">
        <v>155.48110399901711</v>
      </c>
      <c r="C77" s="231">
        <v>206.50830859032149</v>
      </c>
      <c r="D77" s="231">
        <v>191.48820315193259</v>
      </c>
      <c r="E77" s="231">
        <v>217.43234617725179</v>
      </c>
      <c r="F77" s="231">
        <v>256.50655720400118</v>
      </c>
      <c r="G77" s="231">
        <v>265.55343078252889</v>
      </c>
      <c r="H77" s="231">
        <v>196.99597810982419</v>
      </c>
      <c r="I77" s="231">
        <v>204.91163989090259</v>
      </c>
      <c r="J77" s="231">
        <v>199.17522098459321</v>
      </c>
      <c r="K77" s="231">
        <v>209.3088041349221</v>
      </c>
      <c r="L77" s="231">
        <v>224.43288672360359</v>
      </c>
      <c r="M77" s="231">
        <v>289.01565249762308</v>
      </c>
      <c r="N77" s="231">
        <v>226.49491631270979</v>
      </c>
      <c r="O77" s="231">
        <v>155.69314310151901</v>
      </c>
      <c r="P77" s="231">
        <v>143.82643311994869</v>
      </c>
      <c r="Q77" s="231">
        <v>142.87428900719269</v>
      </c>
      <c r="R77" s="231">
        <v>123.60761549186741</v>
      </c>
      <c r="S77" s="231">
        <v>111.7121687669009</v>
      </c>
      <c r="T77" s="231">
        <v>153.8378473110472</v>
      </c>
      <c r="U77" s="231">
        <v>139.1891666413587</v>
      </c>
      <c r="V77" s="231">
        <v>158.546849480307</v>
      </c>
      <c r="W77" s="231">
        <v>158.9939819683473</v>
      </c>
      <c r="DA77" s="73" t="s">
        <v>1328</v>
      </c>
    </row>
    <row r="78" spans="1:105" ht="12" customHeight="1" x14ac:dyDescent="0.25">
      <c r="A78" s="64" t="s">
        <v>70</v>
      </c>
      <c r="B78" s="231">
        <v>2276.169784007795</v>
      </c>
      <c r="C78" s="231">
        <v>2293.8938396444792</v>
      </c>
      <c r="D78" s="231">
        <v>1861.225148863781</v>
      </c>
      <c r="E78" s="231">
        <v>2149.404388916947</v>
      </c>
      <c r="F78" s="231">
        <v>1886.8050896824509</v>
      </c>
      <c r="G78" s="231">
        <v>1665.094717396752</v>
      </c>
      <c r="H78" s="231">
        <v>1610.984134548587</v>
      </c>
      <c r="I78" s="231">
        <v>1638.364569219734</v>
      </c>
      <c r="J78" s="231">
        <v>1265.4168575453739</v>
      </c>
      <c r="K78" s="231">
        <v>1228.884026098664</v>
      </c>
      <c r="L78" s="231">
        <v>1058.2540291881751</v>
      </c>
      <c r="M78" s="231">
        <v>1147.685619674219</v>
      </c>
      <c r="N78" s="231">
        <v>978.34512386439462</v>
      </c>
      <c r="O78" s="231">
        <v>889.34158189546281</v>
      </c>
      <c r="P78" s="231">
        <v>761.5333245107372</v>
      </c>
      <c r="Q78" s="231">
        <v>749.66897061796692</v>
      </c>
      <c r="R78" s="231">
        <v>474.52291729690012</v>
      </c>
      <c r="S78" s="231">
        <v>373.1002653097899</v>
      </c>
      <c r="T78" s="231">
        <v>425.58245674751271</v>
      </c>
      <c r="U78" s="231">
        <v>323.66682048897371</v>
      </c>
      <c r="V78" s="231">
        <v>292.51253163027349</v>
      </c>
      <c r="W78" s="231">
        <v>316.4500415419601</v>
      </c>
      <c r="DA78" s="73" t="s">
        <v>1329</v>
      </c>
    </row>
    <row r="79" spans="1:105" ht="12" customHeight="1" x14ac:dyDescent="0.25">
      <c r="A79" s="64" t="s">
        <v>34</v>
      </c>
      <c r="B79" s="231">
        <v>1000.581007896295</v>
      </c>
      <c r="C79" s="231">
        <v>372.27748971919527</v>
      </c>
      <c r="D79" s="231">
        <v>572.51444408073428</v>
      </c>
      <c r="E79" s="231">
        <v>934.42622592835619</v>
      </c>
      <c r="F79" s="231">
        <v>821.604443882027</v>
      </c>
      <c r="G79" s="231">
        <v>776.38626964847833</v>
      </c>
      <c r="H79" s="231">
        <v>682.10274909708289</v>
      </c>
      <c r="I79" s="231">
        <v>867.30259261594563</v>
      </c>
      <c r="J79" s="231">
        <v>444.54210164730381</v>
      </c>
      <c r="K79" s="231">
        <v>1110.628999479562</v>
      </c>
      <c r="L79" s="231">
        <v>1124.3778990052169</v>
      </c>
      <c r="M79" s="231">
        <v>927.34660376454906</v>
      </c>
      <c r="N79" s="231">
        <v>1392.229874447474</v>
      </c>
      <c r="O79" s="231">
        <v>1408.887963156857</v>
      </c>
      <c r="P79" s="231">
        <v>1488.055840254493</v>
      </c>
      <c r="Q79" s="231">
        <v>1098.469086308128</v>
      </c>
      <c r="R79" s="231">
        <v>800.11815382715315</v>
      </c>
      <c r="S79" s="231">
        <v>933.09126249808173</v>
      </c>
      <c r="T79" s="231">
        <v>1293.324154556173</v>
      </c>
      <c r="U79" s="231">
        <v>1122.5538849831539</v>
      </c>
      <c r="V79" s="231">
        <v>991.31356543496497</v>
      </c>
      <c r="W79" s="231">
        <v>1212.8214319850381</v>
      </c>
      <c r="DA79" s="73" t="s">
        <v>1330</v>
      </c>
    </row>
    <row r="80" spans="1:105" ht="12" customHeight="1" x14ac:dyDescent="0.25">
      <c r="A80" s="64" t="s">
        <v>162</v>
      </c>
      <c r="B80" s="231">
        <v>9260.873198587351</v>
      </c>
      <c r="C80" s="231">
        <v>9061.9914510751914</v>
      </c>
      <c r="D80" s="231">
        <v>8575.0735431363373</v>
      </c>
      <c r="E80" s="231">
        <v>8907.6350585368236</v>
      </c>
      <c r="F80" s="231">
        <v>7471.8994896651338</v>
      </c>
      <c r="G80" s="231">
        <v>7614.5778295196687</v>
      </c>
      <c r="H80" s="231">
        <v>6215.5971677934394</v>
      </c>
      <c r="I80" s="231">
        <v>6473.5376790581977</v>
      </c>
      <c r="J80" s="231">
        <v>6206.4187883280356</v>
      </c>
      <c r="K80" s="231">
        <v>4867.6427247874344</v>
      </c>
      <c r="L80" s="231">
        <v>4972.8366506117754</v>
      </c>
      <c r="M80" s="231">
        <v>7029.5411226209299</v>
      </c>
      <c r="N80" s="231">
        <v>7239.9120251872137</v>
      </c>
      <c r="O80" s="231">
        <v>6344.4315221458564</v>
      </c>
      <c r="P80" s="231">
        <v>6063.9403248241561</v>
      </c>
      <c r="Q80" s="231">
        <v>4924.6413297450608</v>
      </c>
      <c r="R80" s="231">
        <v>5361.172260958584</v>
      </c>
      <c r="S80" s="231">
        <v>5118.7507622529192</v>
      </c>
      <c r="T80" s="231">
        <v>5303.3592658272928</v>
      </c>
      <c r="U80" s="231">
        <v>5037.5236797957004</v>
      </c>
      <c r="V80" s="231">
        <v>5687.3249788271523</v>
      </c>
      <c r="W80" s="231">
        <v>5960.4820701314957</v>
      </c>
      <c r="DA80" s="73" t="s">
        <v>1331</v>
      </c>
    </row>
    <row r="81" spans="1:105" ht="12" customHeight="1" x14ac:dyDescent="0.25">
      <c r="A81" s="64" t="s">
        <v>36</v>
      </c>
      <c r="B81" s="231">
        <v>54.99729809659641</v>
      </c>
      <c r="C81" s="231">
        <v>51.812650983821818</v>
      </c>
      <c r="D81" s="231">
        <v>52.662608279953368</v>
      </c>
      <c r="E81" s="231">
        <v>12.08057352061855</v>
      </c>
      <c r="F81" s="231">
        <v>12.114401348406419</v>
      </c>
      <c r="G81" s="231">
        <v>11.334106560951611</v>
      </c>
      <c r="H81" s="231">
        <v>10.03488571527263</v>
      </c>
      <c r="I81" s="231">
        <v>19.328997782138408</v>
      </c>
      <c r="J81" s="231">
        <v>11.459698723645481</v>
      </c>
      <c r="K81" s="231">
        <v>10.64965021070565</v>
      </c>
      <c r="L81" s="231">
        <v>116.28740884067101</v>
      </c>
      <c r="M81" s="231">
        <v>172.00874861487711</v>
      </c>
      <c r="N81" s="231">
        <v>114.5362738924585</v>
      </c>
      <c r="O81" s="231">
        <v>113.9395451507436</v>
      </c>
      <c r="P81" s="231">
        <v>90.020547018482006</v>
      </c>
      <c r="Q81" s="231">
        <v>93.340635879819217</v>
      </c>
      <c r="R81" s="231">
        <v>92.431587908614404</v>
      </c>
      <c r="S81" s="231">
        <v>80.103265218481113</v>
      </c>
      <c r="T81" s="231">
        <v>104.48242690088919</v>
      </c>
      <c r="U81" s="231">
        <v>86.825696132024021</v>
      </c>
      <c r="V81" s="231">
        <v>79.324603980803133</v>
      </c>
      <c r="W81" s="231">
        <v>92.347134930787078</v>
      </c>
      <c r="DA81" s="73" t="s">
        <v>1332</v>
      </c>
    </row>
    <row r="82" spans="1:105" ht="12" customHeight="1" x14ac:dyDescent="0.25">
      <c r="A82" s="64" t="s">
        <v>73</v>
      </c>
      <c r="B82" s="231">
        <v>187.04698461576169</v>
      </c>
      <c r="C82" s="231">
        <v>327.56703566625129</v>
      </c>
      <c r="D82" s="231">
        <v>416.03007487445768</v>
      </c>
      <c r="E82" s="231">
        <v>496.78773213094678</v>
      </c>
      <c r="F82" s="231">
        <v>582.32778863366696</v>
      </c>
      <c r="G82" s="231">
        <v>364.19067346096989</v>
      </c>
      <c r="H82" s="231">
        <v>340.08215278546089</v>
      </c>
      <c r="I82" s="231">
        <v>327.19284810529382</v>
      </c>
      <c r="J82" s="231">
        <v>386.06350312737487</v>
      </c>
      <c r="K82" s="231">
        <v>321.66830478300142</v>
      </c>
      <c r="L82" s="231">
        <v>593.30213702905428</v>
      </c>
      <c r="M82" s="231">
        <v>628.43707221753664</v>
      </c>
      <c r="N82" s="231">
        <v>739.63497021456965</v>
      </c>
      <c r="O82" s="231">
        <v>582.01791415112712</v>
      </c>
      <c r="P82" s="231">
        <v>599.69152741534344</v>
      </c>
      <c r="Q82" s="231">
        <v>756.70385752004302</v>
      </c>
      <c r="R82" s="231">
        <v>799.95460061427616</v>
      </c>
      <c r="S82" s="231">
        <v>652.0433188789566</v>
      </c>
      <c r="T82" s="231">
        <v>693.6618884999516</v>
      </c>
      <c r="U82" s="231">
        <v>579.89549331932744</v>
      </c>
      <c r="V82" s="231">
        <v>562.83155735839125</v>
      </c>
      <c r="W82" s="231">
        <v>597.4636826809392</v>
      </c>
      <c r="DA82" s="73" t="s">
        <v>1333</v>
      </c>
    </row>
    <row r="83" spans="1:105" ht="12" customHeight="1" x14ac:dyDescent="0.25">
      <c r="A83" s="64" t="s">
        <v>79</v>
      </c>
      <c r="B83" s="231">
        <v>0</v>
      </c>
      <c r="C83" s="231">
        <v>0</v>
      </c>
      <c r="D83" s="231">
        <v>0</v>
      </c>
      <c r="E83" s="231">
        <v>0</v>
      </c>
      <c r="F83" s="231">
        <v>0</v>
      </c>
      <c r="G83" s="231">
        <v>0</v>
      </c>
      <c r="H83" s="231">
        <v>0</v>
      </c>
      <c r="I83" s="231">
        <v>0</v>
      </c>
      <c r="J83" s="231">
        <v>0</v>
      </c>
      <c r="K83" s="231">
        <v>0</v>
      </c>
      <c r="L83" s="231">
        <v>0</v>
      </c>
      <c r="M83" s="231">
        <v>0</v>
      </c>
      <c r="N83" s="231">
        <v>0</v>
      </c>
      <c r="O83" s="231">
        <v>0</v>
      </c>
      <c r="P83" s="231">
        <v>0</v>
      </c>
      <c r="Q83" s="231">
        <v>0</v>
      </c>
      <c r="R83" s="231">
        <v>0</v>
      </c>
      <c r="S83" s="231">
        <v>0</v>
      </c>
      <c r="T83" s="231">
        <v>0</v>
      </c>
      <c r="U83" s="231">
        <v>0</v>
      </c>
      <c r="V83" s="231">
        <v>0</v>
      </c>
      <c r="W83" s="231">
        <v>0</v>
      </c>
      <c r="DA83" s="73" t="s">
        <v>1334</v>
      </c>
    </row>
    <row r="84" spans="1:105" ht="12" customHeight="1" x14ac:dyDescent="0.25">
      <c r="A84" s="60" t="s">
        <v>1066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1335</v>
      </c>
    </row>
    <row r="85" spans="1:105" ht="12" customHeight="1" x14ac:dyDescent="0.25">
      <c r="A85" s="57" t="s">
        <v>1012</v>
      </c>
      <c r="B85" s="263">
        <v>9747.9260673565896</v>
      </c>
      <c r="C85" s="263">
        <v>9657.6916055206566</v>
      </c>
      <c r="D85" s="263">
        <v>8979.5790249857964</v>
      </c>
      <c r="E85" s="263">
        <v>9632.0428370540594</v>
      </c>
      <c r="F85" s="263">
        <v>8744.031464692227</v>
      </c>
      <c r="G85" s="263">
        <v>8595.0382619229931</v>
      </c>
      <c r="H85" s="263">
        <v>7885.8370905022448</v>
      </c>
      <c r="I85" s="263">
        <v>8492.0164208145234</v>
      </c>
      <c r="J85" s="263">
        <v>7823.3979656038928</v>
      </c>
      <c r="K85" s="263">
        <v>7002.7699907574188</v>
      </c>
      <c r="L85" s="263">
        <v>6872.6192993430113</v>
      </c>
      <c r="M85" s="263">
        <v>8105.6385846109188</v>
      </c>
      <c r="N85" s="263">
        <v>8003.6702763666317</v>
      </c>
      <c r="O85" s="263">
        <v>7401.3618583334119</v>
      </c>
      <c r="P85" s="263">
        <v>7043.3690800285294</v>
      </c>
      <c r="Q85" s="263">
        <v>6386.5594268904078</v>
      </c>
      <c r="R85" s="263">
        <v>6557.6472098241793</v>
      </c>
      <c r="S85" s="263">
        <v>6249.1832838135933</v>
      </c>
      <c r="T85" s="263">
        <v>6969.7327987359449</v>
      </c>
      <c r="U85" s="263">
        <v>6652.0214092418046</v>
      </c>
      <c r="V85" s="263">
        <v>7088.088930929428</v>
      </c>
      <c r="W85" s="263">
        <v>7232.1882367433254</v>
      </c>
      <c r="DA85" s="70" t="s">
        <v>1336</v>
      </c>
    </row>
    <row r="86" spans="1:105" ht="12" customHeight="1" x14ac:dyDescent="0.25">
      <c r="A86" s="60" t="s">
        <v>1014</v>
      </c>
      <c r="B86" s="264">
        <v>9747.9260673565896</v>
      </c>
      <c r="C86" s="264">
        <v>9657.6916055206566</v>
      </c>
      <c r="D86" s="264">
        <v>8979.5790249857964</v>
      </c>
      <c r="E86" s="264">
        <v>9632.0428370540594</v>
      </c>
      <c r="F86" s="264">
        <v>8744.031464692227</v>
      </c>
      <c r="G86" s="264">
        <v>8595.0382619229931</v>
      </c>
      <c r="H86" s="264">
        <v>7885.8370905022448</v>
      </c>
      <c r="I86" s="264">
        <v>8492.0164208145234</v>
      </c>
      <c r="J86" s="264">
        <v>7823.3979656038928</v>
      </c>
      <c r="K86" s="264">
        <v>7002.7699907574188</v>
      </c>
      <c r="L86" s="264">
        <v>6872.6192993430113</v>
      </c>
      <c r="M86" s="264">
        <v>8105.6385846109188</v>
      </c>
      <c r="N86" s="264">
        <v>8003.6702763666317</v>
      </c>
      <c r="O86" s="264">
        <v>7401.3618583334119</v>
      </c>
      <c r="P86" s="264">
        <v>7043.3690800285294</v>
      </c>
      <c r="Q86" s="264">
        <v>6386.5594268904078</v>
      </c>
      <c r="R86" s="264">
        <v>6557.6472098241793</v>
      </c>
      <c r="S86" s="264">
        <v>6249.1832838135933</v>
      </c>
      <c r="T86" s="264">
        <v>6969.7327987359449</v>
      </c>
      <c r="U86" s="264">
        <v>6652.0214092418046</v>
      </c>
      <c r="V86" s="264">
        <v>7088.088930929428</v>
      </c>
      <c r="W86" s="264">
        <v>7232.1882367433254</v>
      </c>
      <c r="DA86" s="72" t="s">
        <v>1337</v>
      </c>
    </row>
    <row r="87" spans="1:105" ht="12" customHeight="1" x14ac:dyDescent="0.25">
      <c r="A87" s="59" t="s">
        <v>30</v>
      </c>
      <c r="B87" s="232">
        <v>1912.348463607444</v>
      </c>
      <c r="C87" s="232">
        <v>1907.6335983790109</v>
      </c>
      <c r="D87" s="232">
        <v>1897.2236844841</v>
      </c>
      <c r="E87" s="232">
        <v>1887.440109803882</v>
      </c>
      <c r="F87" s="232">
        <v>1647.2067670991521</v>
      </c>
      <c r="G87" s="232">
        <v>1486.1671681173671</v>
      </c>
      <c r="H87" s="232">
        <v>1455.6076127273541</v>
      </c>
      <c r="I87" s="232">
        <v>1510.982080128093</v>
      </c>
      <c r="J87" s="232">
        <v>1766.985625606208</v>
      </c>
      <c r="K87" s="232">
        <v>1734.7357772745031</v>
      </c>
      <c r="L87" s="232">
        <v>1788.369062947284</v>
      </c>
      <c r="M87" s="232">
        <v>1421.3795158369601</v>
      </c>
      <c r="N87" s="232">
        <v>1194.171123028626</v>
      </c>
      <c r="O87" s="232">
        <v>1270.1444209765741</v>
      </c>
      <c r="P87" s="232">
        <v>1269.2289963958699</v>
      </c>
      <c r="Q87" s="232">
        <v>1476.514604636058</v>
      </c>
      <c r="R87" s="232">
        <v>1515.01218737931</v>
      </c>
      <c r="S87" s="232">
        <v>1490.35733846677</v>
      </c>
      <c r="T87" s="232">
        <v>1736.90114583224</v>
      </c>
      <c r="U87" s="232">
        <v>1718.970766185103</v>
      </c>
      <c r="V87" s="232">
        <v>1685.18143622243</v>
      </c>
      <c r="W87" s="232">
        <v>1672.5768497233471</v>
      </c>
      <c r="DA87" s="71" t="s">
        <v>1338</v>
      </c>
    </row>
    <row r="88" spans="1:105" ht="12" customHeight="1" x14ac:dyDescent="0.25">
      <c r="A88" s="59" t="s">
        <v>33</v>
      </c>
      <c r="B88" s="297">
        <v>430.13100256723533</v>
      </c>
      <c r="C88" s="297">
        <v>498.84781908434729</v>
      </c>
      <c r="D88" s="297">
        <v>324.66930262953002</v>
      </c>
      <c r="E88" s="297">
        <v>219.49568724340679</v>
      </c>
      <c r="F88" s="297">
        <v>179.27048561585039</v>
      </c>
      <c r="G88" s="297">
        <v>202.85580259160281</v>
      </c>
      <c r="H88" s="297">
        <v>174.8556707249266</v>
      </c>
      <c r="I88" s="297">
        <v>216.07613240083549</v>
      </c>
      <c r="J88" s="297">
        <v>207.8852594396671</v>
      </c>
      <c r="K88" s="297">
        <v>216.573608474629</v>
      </c>
      <c r="L88" s="297">
        <v>225.06733705602369</v>
      </c>
      <c r="M88" s="297">
        <v>260.03719959515308</v>
      </c>
      <c r="N88" s="297">
        <v>295.88510957244398</v>
      </c>
      <c r="O88" s="297">
        <v>270.2084735769115</v>
      </c>
      <c r="P88" s="297">
        <v>320.93121669369901</v>
      </c>
      <c r="Q88" s="297">
        <v>229.14745541116241</v>
      </c>
      <c r="R88" s="297">
        <v>191.8172749291781</v>
      </c>
      <c r="S88" s="297">
        <v>194.81854251338481</v>
      </c>
      <c r="T88" s="297">
        <v>250.53803972765019</v>
      </c>
      <c r="U88" s="297">
        <v>223.35928558416771</v>
      </c>
      <c r="V88" s="297">
        <v>208.9113635338596</v>
      </c>
      <c r="W88" s="297">
        <v>225.71614323151189</v>
      </c>
      <c r="DA88" s="122" t="s">
        <v>1339</v>
      </c>
    </row>
    <row r="89" spans="1:105" ht="12" customHeight="1" x14ac:dyDescent="0.25">
      <c r="A89" s="59" t="s">
        <v>160</v>
      </c>
      <c r="B89" s="297">
        <v>94.590372075944231</v>
      </c>
      <c r="C89" s="297">
        <v>142.27828971678341</v>
      </c>
      <c r="D89" s="297">
        <v>132.92264510157921</v>
      </c>
      <c r="E89" s="297">
        <v>170.45502416557511</v>
      </c>
      <c r="F89" s="297">
        <v>192.87407923749811</v>
      </c>
      <c r="G89" s="297">
        <v>199.8719874442981</v>
      </c>
      <c r="H89" s="297">
        <v>162.3339843759218</v>
      </c>
      <c r="I89" s="297">
        <v>172.05947079632509</v>
      </c>
      <c r="J89" s="297">
        <v>146.36186334783889</v>
      </c>
      <c r="K89" s="297">
        <v>157.19757139353749</v>
      </c>
      <c r="L89" s="297">
        <v>156.91846719272971</v>
      </c>
      <c r="M89" s="297">
        <v>250.07776854057539</v>
      </c>
      <c r="N89" s="297">
        <v>193.81962003432571</v>
      </c>
      <c r="O89" s="297">
        <v>134.89259402183779</v>
      </c>
      <c r="P89" s="297">
        <v>121.8089823024918</v>
      </c>
      <c r="Q89" s="297">
        <v>115.4906013142591</v>
      </c>
      <c r="R89" s="297">
        <v>104.01418911477241</v>
      </c>
      <c r="S89" s="297">
        <v>90.284091614092873</v>
      </c>
      <c r="T89" s="297">
        <v>134.98287342103279</v>
      </c>
      <c r="U89" s="297">
        <v>125.1861125046149</v>
      </c>
      <c r="V89" s="297">
        <v>142.37717274360671</v>
      </c>
      <c r="W89" s="297">
        <v>123.3970560288295</v>
      </c>
      <c r="DA89" s="122" t="s">
        <v>1340</v>
      </c>
    </row>
    <row r="90" spans="1:105" ht="12" customHeight="1" x14ac:dyDescent="0.25">
      <c r="A90" s="59" t="s">
        <v>70</v>
      </c>
      <c r="B90" s="297">
        <v>1487.4403646809039</v>
      </c>
      <c r="C90" s="297">
        <v>1441.5161663311919</v>
      </c>
      <c r="D90" s="297">
        <v>1180.318579272142</v>
      </c>
      <c r="E90" s="297">
        <v>1424.7874154955859</v>
      </c>
      <c r="F90" s="297">
        <v>1275.9716206048561</v>
      </c>
      <c r="G90" s="297">
        <v>1130.018735604579</v>
      </c>
      <c r="H90" s="297">
        <v>1165.265030795134</v>
      </c>
      <c r="I90" s="297">
        <v>1267.118074366289</v>
      </c>
      <c r="J90" s="297">
        <v>939.18355619119916</v>
      </c>
      <c r="K90" s="297">
        <v>929.97739310231725</v>
      </c>
      <c r="L90" s="297">
        <v>744.22006544012822</v>
      </c>
      <c r="M90" s="297">
        <v>905.29198706382942</v>
      </c>
      <c r="N90" s="297">
        <v>793.81905510711988</v>
      </c>
      <c r="O90" s="297">
        <v>721.93751077042918</v>
      </c>
      <c r="P90" s="297">
        <v>610.18499797186405</v>
      </c>
      <c r="Q90" s="297">
        <v>618.65503069869953</v>
      </c>
      <c r="R90" s="297">
        <v>420.71681201110653</v>
      </c>
      <c r="S90" s="297">
        <v>315.80723010250779</v>
      </c>
      <c r="T90" s="297">
        <v>383.09477170769418</v>
      </c>
      <c r="U90" s="297">
        <v>295.3369749352342</v>
      </c>
      <c r="V90" s="297">
        <v>259.83938693621059</v>
      </c>
      <c r="W90" s="297">
        <v>275.26115274434329</v>
      </c>
      <c r="DA90" s="122" t="s">
        <v>1341</v>
      </c>
    </row>
    <row r="91" spans="1:105" ht="12" customHeight="1" x14ac:dyDescent="0.25">
      <c r="A91" s="59" t="s">
        <v>162</v>
      </c>
      <c r="B91" s="297">
        <v>5823.415864425061</v>
      </c>
      <c r="C91" s="297">
        <v>5667.4157320093236</v>
      </c>
      <c r="D91" s="297">
        <v>5444.4448134984441</v>
      </c>
      <c r="E91" s="297">
        <v>5929.8646003456088</v>
      </c>
      <c r="F91" s="297">
        <v>5448.70851213487</v>
      </c>
      <c r="G91" s="297">
        <v>5576.1245681651462</v>
      </c>
      <c r="H91" s="297">
        <v>4927.7747918789073</v>
      </c>
      <c r="I91" s="297">
        <v>5325.7806631229796</v>
      </c>
      <c r="J91" s="297">
        <v>4762.9816610189791</v>
      </c>
      <c r="K91" s="297">
        <v>3964.2856405124321</v>
      </c>
      <c r="L91" s="297">
        <v>3958.0443667068462</v>
      </c>
      <c r="M91" s="297">
        <v>5268.8521135744013</v>
      </c>
      <c r="N91" s="297">
        <v>5525.9753686241156</v>
      </c>
      <c r="O91" s="297">
        <v>5004.1788589876596</v>
      </c>
      <c r="P91" s="297">
        <v>4721.2148866646039</v>
      </c>
      <c r="Q91" s="297">
        <v>3946.7517348302281</v>
      </c>
      <c r="R91" s="297">
        <v>4326.0867463898121</v>
      </c>
      <c r="S91" s="297">
        <v>4157.9160811168395</v>
      </c>
      <c r="T91" s="297">
        <v>4464.2159680473287</v>
      </c>
      <c r="U91" s="297">
        <v>4289.1682700326846</v>
      </c>
      <c r="V91" s="297">
        <v>4791.7795714933209</v>
      </c>
      <c r="W91" s="297">
        <v>4935.2370350152942</v>
      </c>
      <c r="DA91" s="122" t="s">
        <v>1342</v>
      </c>
    </row>
    <row r="92" spans="1:105" ht="12" customHeight="1" x14ac:dyDescent="0.25">
      <c r="A92" s="60" t="s">
        <v>1021</v>
      </c>
      <c r="B92" s="264">
        <v>0</v>
      </c>
      <c r="C92" s="264">
        <v>0</v>
      </c>
      <c r="D92" s="264">
        <v>0</v>
      </c>
      <c r="E92" s="264">
        <v>0</v>
      </c>
      <c r="F92" s="264">
        <v>0</v>
      </c>
      <c r="G92" s="264">
        <v>0</v>
      </c>
      <c r="H92" s="264">
        <v>0</v>
      </c>
      <c r="I92" s="264">
        <v>0</v>
      </c>
      <c r="J92" s="264">
        <v>0</v>
      </c>
      <c r="K92" s="264">
        <v>0</v>
      </c>
      <c r="L92" s="264">
        <v>0</v>
      </c>
      <c r="M92" s="264">
        <v>0</v>
      </c>
      <c r="N92" s="264">
        <v>0</v>
      </c>
      <c r="O92" s="264">
        <v>0</v>
      </c>
      <c r="P92" s="264">
        <v>0</v>
      </c>
      <c r="Q92" s="264">
        <v>0</v>
      </c>
      <c r="R92" s="264">
        <v>0</v>
      </c>
      <c r="S92" s="264">
        <v>0</v>
      </c>
      <c r="T92" s="264">
        <v>0</v>
      </c>
      <c r="U92" s="264">
        <v>0</v>
      </c>
      <c r="V92" s="264">
        <v>0</v>
      </c>
      <c r="W92" s="264">
        <v>0</v>
      </c>
      <c r="DA92" s="72" t="s">
        <v>1343</v>
      </c>
    </row>
    <row r="93" spans="1:105" ht="12" customHeight="1" x14ac:dyDescent="0.25">
      <c r="A93" s="57" t="s">
        <v>1023</v>
      </c>
      <c r="B93" s="263">
        <f t="shared" ref="B93:W93" si="4">B94+B95+B106</f>
        <v>1285.3537459048343</v>
      </c>
      <c r="C93" s="263">
        <f t="shared" si="4"/>
        <v>1285.5481214058395</v>
      </c>
      <c r="D93" s="263">
        <f t="shared" si="4"/>
        <v>1206.3827555951905</v>
      </c>
      <c r="E93" s="263">
        <f t="shared" si="4"/>
        <v>1322.2871140918473</v>
      </c>
      <c r="F93" s="263">
        <f t="shared" si="4"/>
        <v>1148.0827503700539</v>
      </c>
      <c r="G93" s="263">
        <f t="shared" si="4"/>
        <v>1134.8427111038779</v>
      </c>
      <c r="H93" s="263">
        <f t="shared" si="4"/>
        <v>998.13690854003198</v>
      </c>
      <c r="I93" s="263">
        <f t="shared" si="4"/>
        <v>1107.3566258708886</v>
      </c>
      <c r="J93" s="263">
        <f t="shared" si="4"/>
        <v>1005.0151643068925</v>
      </c>
      <c r="K93" s="263">
        <f t="shared" si="4"/>
        <v>854.30011827370981</v>
      </c>
      <c r="L93" s="263">
        <f t="shared" si="4"/>
        <v>872.42237903720672</v>
      </c>
      <c r="M93" s="263">
        <f t="shared" si="4"/>
        <v>1137.244162184101</v>
      </c>
      <c r="N93" s="263">
        <f t="shared" si="4"/>
        <v>1158.3882115717554</v>
      </c>
      <c r="O93" s="263">
        <f t="shared" si="4"/>
        <v>1042.184238331293</v>
      </c>
      <c r="P93" s="263">
        <f t="shared" si="4"/>
        <v>989.44486609661431</v>
      </c>
      <c r="Q93" s="263">
        <f t="shared" si="4"/>
        <v>846.46579946179384</v>
      </c>
      <c r="R93" s="263">
        <f t="shared" si="4"/>
        <v>887.25163866145431</v>
      </c>
      <c r="S93" s="263">
        <f t="shared" si="4"/>
        <v>849.9885396455561</v>
      </c>
      <c r="T93" s="263">
        <f t="shared" si="4"/>
        <v>926.01503039181148</v>
      </c>
      <c r="U93" s="263">
        <f t="shared" si="4"/>
        <v>878.89200929084893</v>
      </c>
      <c r="V93" s="263">
        <f t="shared" si="4"/>
        <v>965.61818706141867</v>
      </c>
      <c r="W93" s="263">
        <f t="shared" si="4"/>
        <v>999.13368996811505</v>
      </c>
      <c r="DA93" s="70"/>
    </row>
    <row r="94" spans="1:105" ht="12" customHeight="1" x14ac:dyDescent="0.25">
      <c r="A94" s="60" t="s">
        <v>1024</v>
      </c>
      <c r="B94" s="264">
        <v>897.50792530952447</v>
      </c>
      <c r="C94" s="264">
        <v>902.14854202614174</v>
      </c>
      <c r="D94" s="264">
        <v>841.03497757112166</v>
      </c>
      <c r="E94" s="264">
        <v>934.80273931393083</v>
      </c>
      <c r="F94" s="264">
        <v>809.70798373700859</v>
      </c>
      <c r="G94" s="264">
        <v>812.03434461092172</v>
      </c>
      <c r="H94" s="264">
        <v>710.08536500985451</v>
      </c>
      <c r="I94" s="264">
        <v>792.82816258171442</v>
      </c>
      <c r="J94" s="264">
        <v>709.6098048115233</v>
      </c>
      <c r="K94" s="264">
        <v>597.52589756801308</v>
      </c>
      <c r="L94" s="264">
        <v>607.34961619139551</v>
      </c>
      <c r="M94" s="264">
        <v>842.23385672200845</v>
      </c>
      <c r="N94" s="264">
        <v>862.80108862448037</v>
      </c>
      <c r="O94" s="264">
        <v>773.84110192279979</v>
      </c>
      <c r="P94" s="264">
        <v>724.51316026554025</v>
      </c>
      <c r="Q94" s="264">
        <v>609.0057492873151</v>
      </c>
      <c r="R94" s="264">
        <v>649.48409422921816</v>
      </c>
      <c r="S94" s="264">
        <v>620.55718843669263</v>
      </c>
      <c r="T94" s="264">
        <v>670.20466124371944</v>
      </c>
      <c r="U94" s="264">
        <v>635.89771484415166</v>
      </c>
      <c r="V94" s="264">
        <v>708.48058755705711</v>
      </c>
      <c r="W94" s="264">
        <v>735.19114800419084</v>
      </c>
      <c r="DA94" s="72" t="s">
        <v>1344</v>
      </c>
    </row>
    <row r="95" spans="1:105" ht="12" customHeight="1" x14ac:dyDescent="0.25">
      <c r="A95" s="60" t="s">
        <v>1026</v>
      </c>
      <c r="B95" s="264">
        <v>387.84582059530987</v>
      </c>
      <c r="C95" s="264">
        <v>383.39957937969791</v>
      </c>
      <c r="D95" s="264">
        <v>365.34777802406882</v>
      </c>
      <c r="E95" s="264">
        <v>387.48437477791651</v>
      </c>
      <c r="F95" s="264">
        <v>338.37476663304523</v>
      </c>
      <c r="G95" s="264">
        <v>322.80836649295628</v>
      </c>
      <c r="H95" s="264">
        <v>288.05154353017741</v>
      </c>
      <c r="I95" s="264">
        <v>314.52846328917411</v>
      </c>
      <c r="J95" s="264">
        <v>295.40535949536923</v>
      </c>
      <c r="K95" s="264">
        <v>256.77422070569679</v>
      </c>
      <c r="L95" s="264">
        <v>265.07276284581121</v>
      </c>
      <c r="M95" s="264">
        <v>295.01030546209262</v>
      </c>
      <c r="N95" s="264">
        <v>295.58712294727502</v>
      </c>
      <c r="O95" s="264">
        <v>268.34313640849319</v>
      </c>
      <c r="P95" s="264">
        <v>264.931705831074</v>
      </c>
      <c r="Q95" s="264">
        <v>237.46005017447871</v>
      </c>
      <c r="R95" s="264">
        <v>237.76754443223621</v>
      </c>
      <c r="S95" s="264">
        <v>229.4313512088635</v>
      </c>
      <c r="T95" s="264">
        <v>255.81036914809209</v>
      </c>
      <c r="U95" s="264">
        <v>242.9942944466973</v>
      </c>
      <c r="V95" s="264">
        <v>257.13759950436162</v>
      </c>
      <c r="W95" s="264">
        <v>263.94254196392421</v>
      </c>
      <c r="DA95" s="72" t="s">
        <v>1345</v>
      </c>
    </row>
    <row r="96" spans="1:105" ht="12" customHeight="1" x14ac:dyDescent="0.25">
      <c r="A96" s="64" t="s">
        <v>30</v>
      </c>
      <c r="B96" s="231">
        <v>49.365329541981652</v>
      </c>
      <c r="C96" s="231">
        <v>50.841827333916427</v>
      </c>
      <c r="D96" s="231">
        <v>53.189911277990802</v>
      </c>
      <c r="E96" s="231">
        <v>48.307078776125842</v>
      </c>
      <c r="F96" s="231">
        <v>44.656002594733657</v>
      </c>
      <c r="G96" s="231">
        <v>39.598322133080551</v>
      </c>
      <c r="H96" s="231">
        <v>37.514228399790987</v>
      </c>
      <c r="I96" s="231">
        <v>38.202223161218647</v>
      </c>
      <c r="J96" s="231">
        <v>51.928861305080133</v>
      </c>
      <c r="K96" s="231">
        <v>47.427621994335041</v>
      </c>
      <c r="L96" s="231">
        <v>50.402482367606567</v>
      </c>
      <c r="M96" s="231">
        <v>40.45273281556608</v>
      </c>
      <c r="N96" s="231">
        <v>34.027113510494793</v>
      </c>
      <c r="O96" s="231">
        <v>36.966684449560951</v>
      </c>
      <c r="P96" s="231">
        <v>37.211706491525973</v>
      </c>
      <c r="Q96" s="231">
        <v>43.47134222058029</v>
      </c>
      <c r="R96" s="231">
        <v>43.826534307592851</v>
      </c>
      <c r="S96" s="231">
        <v>41.880369260290657</v>
      </c>
      <c r="T96" s="231">
        <v>47.431173882290558</v>
      </c>
      <c r="U96" s="231">
        <v>42.807037115793428</v>
      </c>
      <c r="V96" s="231">
        <v>41.78519365939232</v>
      </c>
      <c r="W96" s="231">
        <v>39.814302827088341</v>
      </c>
      <c r="DA96" s="73" t="s">
        <v>1346</v>
      </c>
    </row>
    <row r="97" spans="1:105" ht="12" customHeight="1" x14ac:dyDescent="0.25">
      <c r="A97" s="64" t="s">
        <v>32</v>
      </c>
      <c r="B97" s="231">
        <v>37.777511775060191</v>
      </c>
      <c r="C97" s="231">
        <v>43.256974447360221</v>
      </c>
      <c r="D97" s="231">
        <v>43.391017958791942</v>
      </c>
      <c r="E97" s="231">
        <v>51.586655415855738</v>
      </c>
      <c r="F97" s="231">
        <v>44.826108046804627</v>
      </c>
      <c r="G97" s="231">
        <v>40.687969540243152</v>
      </c>
      <c r="H97" s="231">
        <v>45.136988997787448</v>
      </c>
      <c r="I97" s="231">
        <v>60.180348649083307</v>
      </c>
      <c r="J97" s="231">
        <v>49.410452015204839</v>
      </c>
      <c r="K97" s="231">
        <v>32.633719402977562</v>
      </c>
      <c r="L97" s="231">
        <v>30.101961680967129</v>
      </c>
      <c r="M97" s="231">
        <v>23.961198525078721</v>
      </c>
      <c r="N97" s="231">
        <v>19.457479573134052</v>
      </c>
      <c r="O97" s="231">
        <v>18.413135587184751</v>
      </c>
      <c r="P97" s="231">
        <v>21.100711675238561</v>
      </c>
      <c r="Q97" s="231">
        <v>20.019496133722601</v>
      </c>
      <c r="R97" s="231">
        <v>22.793049146213299</v>
      </c>
      <c r="S97" s="231">
        <v>24.629906531009819</v>
      </c>
      <c r="T97" s="231">
        <v>28.927615566601752</v>
      </c>
      <c r="U97" s="231">
        <v>36.246151313698149</v>
      </c>
      <c r="V97" s="231">
        <v>41.185162312581276</v>
      </c>
      <c r="W97" s="231">
        <v>37.28662531116138</v>
      </c>
      <c r="DA97" s="73" t="s">
        <v>1347</v>
      </c>
    </row>
    <row r="98" spans="1:105" ht="12" customHeight="1" x14ac:dyDescent="0.25">
      <c r="A98" s="64" t="s">
        <v>33</v>
      </c>
      <c r="B98" s="231">
        <v>16.983681855835641</v>
      </c>
      <c r="C98" s="231">
        <v>19.204643984586941</v>
      </c>
      <c r="D98" s="231">
        <v>12.819376584673419</v>
      </c>
      <c r="E98" s="231">
        <v>8.6394185048957493</v>
      </c>
      <c r="F98" s="231">
        <v>6.9332774763983576</v>
      </c>
      <c r="G98" s="231">
        <v>7.8912937336684941</v>
      </c>
      <c r="H98" s="231">
        <v>6.7706615787924394</v>
      </c>
      <c r="I98" s="231">
        <v>7.1010686338897457</v>
      </c>
      <c r="J98" s="231">
        <v>7.3404105041141774</v>
      </c>
      <c r="K98" s="231">
        <v>6.751244899461236</v>
      </c>
      <c r="L98" s="231">
        <v>7.1335911933896234</v>
      </c>
      <c r="M98" s="231">
        <v>7.0006264021039959</v>
      </c>
      <c r="N98" s="231">
        <v>7.6029982754777441</v>
      </c>
      <c r="O98" s="231">
        <v>4.7152816674535858</v>
      </c>
      <c r="P98" s="231">
        <v>5.9876884499618592</v>
      </c>
      <c r="Q98" s="231">
        <v>3.6365496857404942</v>
      </c>
      <c r="R98" s="231">
        <v>3.3133823927615742</v>
      </c>
      <c r="S98" s="231">
        <v>3.487344514014115</v>
      </c>
      <c r="T98" s="231">
        <v>4.5445890367020683</v>
      </c>
      <c r="U98" s="231">
        <v>4.0499705258766836</v>
      </c>
      <c r="V98" s="231">
        <v>3.699557628602355</v>
      </c>
      <c r="W98" s="231">
        <v>3.9438485451929011</v>
      </c>
      <c r="DA98" s="73" t="s">
        <v>1348</v>
      </c>
    </row>
    <row r="99" spans="1:105" ht="12" customHeight="1" x14ac:dyDescent="0.25">
      <c r="A99" s="64" t="s">
        <v>160</v>
      </c>
      <c r="B99" s="231">
        <v>3.410319301515834</v>
      </c>
      <c r="C99" s="231">
        <v>4.5295489457896663</v>
      </c>
      <c r="D99" s="231">
        <v>4.2000982654827901</v>
      </c>
      <c r="E99" s="231">
        <v>4.7691565590301046</v>
      </c>
      <c r="F99" s="231">
        <v>5.6262094910498606</v>
      </c>
      <c r="G99" s="231">
        <v>5.8246434279700781</v>
      </c>
      <c r="H99" s="231">
        <v>4.3209056868619298</v>
      </c>
      <c r="I99" s="231">
        <v>4.4945276477431282</v>
      </c>
      <c r="J99" s="231">
        <v>4.3687051547545863</v>
      </c>
      <c r="K99" s="231">
        <v>4.5909749568219844</v>
      </c>
      <c r="L99" s="231">
        <v>4.9227062697809272</v>
      </c>
      <c r="M99" s="231">
        <v>6.3392633111163663</v>
      </c>
      <c r="N99" s="231">
        <v>4.9679347839035826</v>
      </c>
      <c r="O99" s="231">
        <v>3.414970162780254</v>
      </c>
      <c r="P99" s="231">
        <v>3.154685992840891</v>
      </c>
      <c r="Q99" s="231">
        <v>3.1338016836737972</v>
      </c>
      <c r="R99" s="231">
        <v>2.7112068674848602</v>
      </c>
      <c r="S99" s="231">
        <v>2.450292386413496</v>
      </c>
      <c r="T99" s="231">
        <v>3.3742761434973252</v>
      </c>
      <c r="U99" s="231">
        <v>3.0529722863424622</v>
      </c>
      <c r="V99" s="231">
        <v>3.4775632991429921</v>
      </c>
      <c r="W99" s="231">
        <v>3.4873706938364859</v>
      </c>
      <c r="DA99" s="73" t="s">
        <v>1349</v>
      </c>
    </row>
    <row r="100" spans="1:105" ht="12" customHeight="1" x14ac:dyDescent="0.25">
      <c r="A100" s="64" t="s">
        <v>70</v>
      </c>
      <c r="B100" s="231">
        <v>49.925460704073608</v>
      </c>
      <c r="C100" s="231">
        <v>50.314219771794818</v>
      </c>
      <c r="D100" s="231">
        <v>40.824073706583398</v>
      </c>
      <c r="E100" s="231">
        <v>47.14499116453824</v>
      </c>
      <c r="F100" s="231">
        <v>41.385143596504527</v>
      </c>
      <c r="G100" s="231">
        <v>36.522152901783443</v>
      </c>
      <c r="H100" s="231">
        <v>35.335292502949798</v>
      </c>
      <c r="I100" s="231">
        <v>35.935854387585607</v>
      </c>
      <c r="J100" s="231">
        <v>27.755627036053092</v>
      </c>
      <c r="K100" s="231">
        <v>26.954316670887899</v>
      </c>
      <c r="L100" s="231">
        <v>23.211721867309009</v>
      </c>
      <c r="M100" s="231">
        <v>25.173312513087719</v>
      </c>
      <c r="N100" s="231">
        <v>21.459001599832579</v>
      </c>
      <c r="O100" s="231">
        <v>19.506799761325951</v>
      </c>
      <c r="P100" s="231">
        <v>16.70345610192545</v>
      </c>
      <c r="Q100" s="231">
        <v>16.443223610388831</v>
      </c>
      <c r="R100" s="231">
        <v>10.40817579915981</v>
      </c>
      <c r="S100" s="231">
        <v>8.1835734597993266</v>
      </c>
      <c r="T100" s="231">
        <v>9.334716755302594</v>
      </c>
      <c r="U100" s="231">
        <v>7.0993013091853614</v>
      </c>
      <c r="V100" s="231">
        <v>6.415963785286019</v>
      </c>
      <c r="W100" s="231">
        <v>6.9410086298516136</v>
      </c>
      <c r="DA100" s="73" t="s">
        <v>1350</v>
      </c>
    </row>
    <row r="101" spans="1:105" ht="12" customHeight="1" x14ac:dyDescent="0.25">
      <c r="A101" s="64" t="s">
        <v>34</v>
      </c>
      <c r="B101" s="231">
        <v>21.9467230177403</v>
      </c>
      <c r="C101" s="231">
        <v>8.1655267171067916</v>
      </c>
      <c r="D101" s="231">
        <v>12.55751990967004</v>
      </c>
      <c r="E101" s="231">
        <v>20.495685405901241</v>
      </c>
      <c r="F101" s="231">
        <v>18.021054784893799</v>
      </c>
      <c r="G101" s="231">
        <v>17.029240291674419</v>
      </c>
      <c r="H101" s="231">
        <v>14.96122751274971</v>
      </c>
      <c r="I101" s="231">
        <v>19.02339702882211</v>
      </c>
      <c r="J101" s="231">
        <v>9.7505772122237921</v>
      </c>
      <c r="K101" s="231">
        <v>24.360513376418488</v>
      </c>
      <c r="L101" s="231">
        <v>24.66208145267321</v>
      </c>
      <c r="M101" s="231">
        <v>20.34040112059785</v>
      </c>
      <c r="N101" s="231">
        <v>30.537141111406051</v>
      </c>
      <c r="O101" s="231">
        <v>30.902519282713179</v>
      </c>
      <c r="P101" s="231">
        <v>32.638985852488823</v>
      </c>
      <c r="Q101" s="231">
        <v>24.093798093810509</v>
      </c>
      <c r="R101" s="231">
        <v>17.549774945688611</v>
      </c>
      <c r="S101" s="231">
        <v>20.466404345785339</v>
      </c>
      <c r="T101" s="231">
        <v>28.367745108289458</v>
      </c>
      <c r="U101" s="231">
        <v>24.62207356704797</v>
      </c>
      <c r="V101" s="231">
        <v>21.743451127531941</v>
      </c>
      <c r="W101" s="231">
        <v>26.6020000656594</v>
      </c>
      <c r="DA101" s="73" t="s">
        <v>1351</v>
      </c>
    </row>
    <row r="102" spans="1:105" ht="12" customHeight="1" x14ac:dyDescent="0.25">
      <c r="A102" s="64" t="s">
        <v>162</v>
      </c>
      <c r="B102" s="231">
        <v>203.12780013597509</v>
      </c>
      <c r="C102" s="231">
        <v>198.76553202226151</v>
      </c>
      <c r="D102" s="231">
        <v>188.0854847561443</v>
      </c>
      <c r="E102" s="231">
        <v>195.37988211853249</v>
      </c>
      <c r="F102" s="231">
        <v>163.88848801042991</v>
      </c>
      <c r="G102" s="231">
        <v>167.0179917494645</v>
      </c>
      <c r="H102" s="231">
        <v>136.33277901028481</v>
      </c>
      <c r="I102" s="231">
        <v>141.99044081988089</v>
      </c>
      <c r="J102" s="231">
        <v>136.1314606259769</v>
      </c>
      <c r="K102" s="231">
        <v>106.76677429130331</v>
      </c>
      <c r="L102" s="231">
        <v>109.074095672577</v>
      </c>
      <c r="M102" s="231">
        <v>154.1858087875745</v>
      </c>
      <c r="N102" s="231">
        <v>158.80007978930121</v>
      </c>
      <c r="O102" s="231">
        <v>139.15862905923461</v>
      </c>
      <c r="P102" s="231">
        <v>133.0063409706606</v>
      </c>
      <c r="Q102" s="231">
        <v>108.01698050702259</v>
      </c>
      <c r="R102" s="231">
        <v>117.5918408735631</v>
      </c>
      <c r="S102" s="231">
        <v>112.2745727626836</v>
      </c>
      <c r="T102" s="231">
        <v>116.3237718407119</v>
      </c>
      <c r="U102" s="231">
        <v>110.49293962537691</v>
      </c>
      <c r="V102" s="231">
        <v>124.7456678041724</v>
      </c>
      <c r="W102" s="231">
        <v>130.73708976389179</v>
      </c>
      <c r="DA102" s="73" t="s">
        <v>1352</v>
      </c>
    </row>
    <row r="103" spans="1:105" ht="12" customHeight="1" x14ac:dyDescent="0.25">
      <c r="A103" s="64" t="s">
        <v>36</v>
      </c>
      <c r="B103" s="231">
        <v>1.20630959265139</v>
      </c>
      <c r="C103" s="231">
        <v>1.1364576091120879</v>
      </c>
      <c r="D103" s="231">
        <v>1.1551005547685591</v>
      </c>
      <c r="E103" s="231">
        <v>0.26497504835704633</v>
      </c>
      <c r="F103" s="231">
        <v>0.26571702722821572</v>
      </c>
      <c r="G103" s="231">
        <v>0.24860205758826401</v>
      </c>
      <c r="H103" s="231">
        <v>0.22010497457952269</v>
      </c>
      <c r="I103" s="231">
        <v>0.42396183536103549</v>
      </c>
      <c r="J103" s="231">
        <v>0.25135679347280421</v>
      </c>
      <c r="K103" s="231">
        <v>0.23358920623686369</v>
      </c>
      <c r="L103" s="231">
        <v>2.5506456070385899</v>
      </c>
      <c r="M103" s="231">
        <v>3.772836314788508</v>
      </c>
      <c r="N103" s="231">
        <v>2.512236249503506</v>
      </c>
      <c r="O103" s="231">
        <v>2.4991476136931232</v>
      </c>
      <c r="P103" s="231">
        <v>1.974508806112437</v>
      </c>
      <c r="Q103" s="231">
        <v>2.0473315661478781</v>
      </c>
      <c r="R103" s="231">
        <v>2.0273925268532822</v>
      </c>
      <c r="S103" s="231">
        <v>1.7569833533646311</v>
      </c>
      <c r="T103" s="231">
        <v>2.2917153786840361</v>
      </c>
      <c r="U103" s="231">
        <v>1.904433013213374</v>
      </c>
      <c r="V103" s="231">
        <v>1.7399042139715111</v>
      </c>
      <c r="W103" s="231">
        <v>2.0255401369940178</v>
      </c>
      <c r="DA103" s="73" t="s">
        <v>1353</v>
      </c>
    </row>
    <row r="104" spans="1:105" ht="12" customHeight="1" x14ac:dyDescent="0.25">
      <c r="A104" s="64" t="s">
        <v>73</v>
      </c>
      <c r="B104" s="231">
        <v>4.1026846704760969</v>
      </c>
      <c r="C104" s="231">
        <v>7.184848547769537</v>
      </c>
      <c r="D104" s="231">
        <v>9.1251950099634609</v>
      </c>
      <c r="E104" s="231">
        <v>10.89653178468012</v>
      </c>
      <c r="F104" s="231">
        <v>12.77276560500227</v>
      </c>
      <c r="G104" s="231">
        <v>7.988150657483418</v>
      </c>
      <c r="H104" s="231">
        <v>7.4593548663807141</v>
      </c>
      <c r="I104" s="231">
        <v>7.1766411255896134</v>
      </c>
      <c r="J104" s="231">
        <v>8.4679088484889338</v>
      </c>
      <c r="K104" s="231">
        <v>7.0554659072544421</v>
      </c>
      <c r="L104" s="231">
        <v>13.013476734469069</v>
      </c>
      <c r="M104" s="231">
        <v>13.78412567217887</v>
      </c>
      <c r="N104" s="231">
        <v>16.223138054221572</v>
      </c>
      <c r="O104" s="231">
        <v>12.765968824546819</v>
      </c>
      <c r="P104" s="231">
        <v>13.153621490319409</v>
      </c>
      <c r="Q104" s="231">
        <v>16.597526673391791</v>
      </c>
      <c r="R104" s="231">
        <v>17.546187572918839</v>
      </c>
      <c r="S104" s="231">
        <v>14.301904595502529</v>
      </c>
      <c r="T104" s="231">
        <v>15.21476543601249</v>
      </c>
      <c r="U104" s="231">
        <v>12.719415690162901</v>
      </c>
      <c r="V104" s="231">
        <v>12.34513567368078</v>
      </c>
      <c r="W104" s="231">
        <v>13.1047559902483</v>
      </c>
      <c r="DA104" s="73" t="s">
        <v>1354</v>
      </c>
    </row>
    <row r="105" spans="1:105" ht="12" customHeight="1" x14ac:dyDescent="0.25">
      <c r="A105" s="64" t="s">
        <v>79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1355</v>
      </c>
    </row>
    <row r="106" spans="1:105" ht="12" customHeight="1" x14ac:dyDescent="0.25">
      <c r="A106" s="60" t="s">
        <v>1038</v>
      </c>
      <c r="B106" s="264">
        <v>0</v>
      </c>
      <c r="C106" s="264">
        <v>0</v>
      </c>
      <c r="D106" s="264">
        <v>0</v>
      </c>
      <c r="E106" s="264">
        <v>0</v>
      </c>
      <c r="F106" s="264">
        <v>0</v>
      </c>
      <c r="G106" s="264">
        <v>0</v>
      </c>
      <c r="H106" s="264">
        <v>0</v>
      </c>
      <c r="I106" s="264">
        <v>0</v>
      </c>
      <c r="J106" s="264">
        <v>0</v>
      </c>
      <c r="K106" s="264">
        <v>0</v>
      </c>
      <c r="L106" s="264">
        <v>0</v>
      </c>
      <c r="M106" s="264">
        <v>0</v>
      </c>
      <c r="N106" s="264">
        <v>0</v>
      </c>
      <c r="O106" s="264">
        <v>0</v>
      </c>
      <c r="P106" s="264">
        <v>0</v>
      </c>
      <c r="Q106" s="264">
        <v>0</v>
      </c>
      <c r="R106" s="264">
        <v>0</v>
      </c>
      <c r="S106" s="264">
        <v>0</v>
      </c>
      <c r="T106" s="264">
        <v>0</v>
      </c>
      <c r="U106" s="264">
        <v>0</v>
      </c>
      <c r="V106" s="264">
        <v>0</v>
      </c>
      <c r="W106" s="264">
        <v>0</v>
      </c>
      <c r="DA106" s="72" t="s">
        <v>1356</v>
      </c>
    </row>
    <row r="107" spans="1:105" ht="12" customHeight="1" x14ac:dyDescent="0.25">
      <c r="A107" s="132" t="s">
        <v>1040</v>
      </c>
      <c r="B107" s="318">
        <v>0</v>
      </c>
      <c r="C107" s="318">
        <v>0</v>
      </c>
      <c r="D107" s="318">
        <v>0</v>
      </c>
      <c r="E107" s="318">
        <v>0</v>
      </c>
      <c r="F107" s="318">
        <v>0</v>
      </c>
      <c r="G107" s="318">
        <v>0</v>
      </c>
      <c r="H107" s="318">
        <v>0</v>
      </c>
      <c r="I107" s="318">
        <v>0</v>
      </c>
      <c r="J107" s="318">
        <v>0</v>
      </c>
      <c r="K107" s="318">
        <v>0</v>
      </c>
      <c r="L107" s="318">
        <v>0</v>
      </c>
      <c r="M107" s="318">
        <v>0</v>
      </c>
      <c r="N107" s="318">
        <v>0</v>
      </c>
      <c r="O107" s="318">
        <v>0</v>
      </c>
      <c r="P107" s="318">
        <v>0</v>
      </c>
      <c r="Q107" s="318">
        <v>0</v>
      </c>
      <c r="R107" s="318">
        <v>0</v>
      </c>
      <c r="S107" s="318">
        <v>0</v>
      </c>
      <c r="T107" s="318">
        <v>0</v>
      </c>
      <c r="U107" s="318">
        <v>0</v>
      </c>
      <c r="V107" s="318">
        <v>0</v>
      </c>
      <c r="W107" s="318">
        <v>0</v>
      </c>
      <c r="DA107" s="139" t="s">
        <v>1357</v>
      </c>
    </row>
    <row r="108" spans="1:105" ht="12" customHeight="1" x14ac:dyDescent="0.25">
      <c r="A108" s="100" t="s">
        <v>106</v>
      </c>
      <c r="B108" s="281">
        <v>883.17075750999993</v>
      </c>
      <c r="C108" s="281">
        <v>1042.1530777299999</v>
      </c>
      <c r="D108" s="281">
        <v>811.88586985000006</v>
      </c>
      <c r="E108" s="281">
        <v>1.1370414900000001</v>
      </c>
      <c r="F108" s="281">
        <v>1.1851898000000001</v>
      </c>
      <c r="G108" s="281">
        <v>1.1195896000000001</v>
      </c>
      <c r="H108" s="281">
        <v>1.0890789999999999</v>
      </c>
      <c r="I108" s="281">
        <v>1.1500037999999999</v>
      </c>
      <c r="J108" s="281">
        <v>1.4334921</v>
      </c>
      <c r="K108" s="281">
        <v>1.0739683</v>
      </c>
      <c r="L108" s="281">
        <v>1.21449275</v>
      </c>
      <c r="M108" s="281">
        <v>1.2745274</v>
      </c>
      <c r="N108" s="281">
        <v>1.3787623499999999</v>
      </c>
      <c r="O108" s="281">
        <v>1.4092998000000001</v>
      </c>
      <c r="P108" s="281">
        <v>1.5460764499999999</v>
      </c>
      <c r="Q108" s="281">
        <v>1.573052675</v>
      </c>
      <c r="R108" s="281">
        <v>1.4252649500000001</v>
      </c>
      <c r="S108" s="281">
        <v>1.4037321</v>
      </c>
      <c r="T108" s="281">
        <v>1.4754296</v>
      </c>
      <c r="U108" s="281">
        <v>1.5243561999999999</v>
      </c>
      <c r="V108" s="281">
        <v>1.4330837750000001</v>
      </c>
      <c r="W108" s="281">
        <v>1.2346684750000001</v>
      </c>
      <c r="DA108" s="105" t="s">
        <v>1358</v>
      </c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6680.9773590481418</v>
      </c>
      <c r="C110" s="225">
        <v>7070.4533812271966</v>
      </c>
      <c r="D110" s="225">
        <v>7355.7976499428742</v>
      </c>
      <c r="E110" s="225">
        <v>7628.553188829278</v>
      </c>
      <c r="F110" s="225">
        <v>6360.5013833816811</v>
      </c>
      <c r="G110" s="225">
        <v>6227.6757462953747</v>
      </c>
      <c r="H110" s="225">
        <v>6037.5674631438278</v>
      </c>
      <c r="I110" s="225">
        <v>6421.5869598754298</v>
      </c>
      <c r="J110" s="225">
        <v>6063.4449478692413</v>
      </c>
      <c r="K110" s="225">
        <v>5835.7826440828667</v>
      </c>
      <c r="L110" s="225">
        <v>5661.7385958049754</v>
      </c>
      <c r="M110" s="225">
        <v>6323.8175915456022</v>
      </c>
      <c r="N110" s="225">
        <v>6359.9171117529131</v>
      </c>
      <c r="O110" s="225">
        <v>6176.7894572444966</v>
      </c>
      <c r="P110" s="225">
        <v>7357.7531132997547</v>
      </c>
      <c r="Q110" s="225">
        <v>6929.1343881523599</v>
      </c>
      <c r="R110" s="225">
        <v>7111.1777234964393</v>
      </c>
      <c r="S110" s="225">
        <v>6435.0181480134625</v>
      </c>
      <c r="T110" s="225">
        <v>6301.3950605806758</v>
      </c>
      <c r="U110" s="225">
        <v>6343.1852381763219</v>
      </c>
      <c r="V110" s="225">
        <v>6188.7822707150926</v>
      </c>
      <c r="W110" s="225">
        <v>6533.1734716394039</v>
      </c>
      <c r="DA110" s="89" t="s">
        <v>1359</v>
      </c>
    </row>
    <row r="111" spans="1:105" ht="12" customHeight="1" x14ac:dyDescent="0.25">
      <c r="A111" s="55" t="s">
        <v>92</v>
      </c>
      <c r="B111" s="261">
        <v>0</v>
      </c>
      <c r="C111" s="261">
        <v>0</v>
      </c>
      <c r="D111" s="261">
        <v>0</v>
      </c>
      <c r="E111" s="261">
        <v>0</v>
      </c>
      <c r="F111" s="261">
        <v>0</v>
      </c>
      <c r="G111" s="261">
        <v>0</v>
      </c>
      <c r="H111" s="261">
        <v>0</v>
      </c>
      <c r="I111" s="261">
        <v>0</v>
      </c>
      <c r="J111" s="261">
        <v>0</v>
      </c>
      <c r="K111" s="261">
        <v>0</v>
      </c>
      <c r="L111" s="261">
        <v>0</v>
      </c>
      <c r="M111" s="261">
        <v>0</v>
      </c>
      <c r="N111" s="261">
        <v>0</v>
      </c>
      <c r="O111" s="261">
        <v>0</v>
      </c>
      <c r="P111" s="261">
        <v>0</v>
      </c>
      <c r="Q111" s="261">
        <v>0</v>
      </c>
      <c r="R111" s="261">
        <v>0</v>
      </c>
      <c r="S111" s="261">
        <v>0</v>
      </c>
      <c r="T111" s="261">
        <v>0</v>
      </c>
      <c r="U111" s="261">
        <v>0</v>
      </c>
      <c r="V111" s="261">
        <v>0</v>
      </c>
      <c r="W111" s="261">
        <v>0</v>
      </c>
      <c r="DA111" s="67" t="s">
        <v>1360</v>
      </c>
    </row>
    <row r="112" spans="1:105" ht="12" customHeight="1" x14ac:dyDescent="0.25">
      <c r="A112" s="202" t="s">
        <v>93</v>
      </c>
      <c r="B112" s="226">
        <v>0</v>
      </c>
      <c r="C112" s="226">
        <v>0</v>
      </c>
      <c r="D112" s="226">
        <v>0</v>
      </c>
      <c r="E112" s="226">
        <v>0</v>
      </c>
      <c r="F112" s="226">
        <v>0</v>
      </c>
      <c r="G112" s="226">
        <v>0</v>
      </c>
      <c r="H112" s="226">
        <v>0</v>
      </c>
      <c r="I112" s="226">
        <v>0</v>
      </c>
      <c r="J112" s="226">
        <v>0</v>
      </c>
      <c r="K112" s="226">
        <v>0</v>
      </c>
      <c r="L112" s="226">
        <v>0</v>
      </c>
      <c r="M112" s="226">
        <v>0</v>
      </c>
      <c r="N112" s="226">
        <v>0</v>
      </c>
      <c r="O112" s="226">
        <v>0</v>
      </c>
      <c r="P112" s="226">
        <v>0</v>
      </c>
      <c r="Q112" s="226">
        <v>0</v>
      </c>
      <c r="R112" s="226">
        <v>0</v>
      </c>
      <c r="S112" s="226">
        <v>0</v>
      </c>
      <c r="T112" s="226">
        <v>0</v>
      </c>
      <c r="U112" s="226">
        <v>0</v>
      </c>
      <c r="V112" s="226">
        <v>0</v>
      </c>
      <c r="W112" s="226">
        <v>0</v>
      </c>
      <c r="DA112" s="174" t="s">
        <v>1361</v>
      </c>
    </row>
    <row r="113" spans="1:105" ht="12" customHeight="1" x14ac:dyDescent="0.25">
      <c r="A113" s="202" t="s">
        <v>94</v>
      </c>
      <c r="B113" s="226">
        <v>0</v>
      </c>
      <c r="C113" s="226">
        <v>0</v>
      </c>
      <c r="D113" s="226">
        <v>0</v>
      </c>
      <c r="E113" s="226">
        <v>0</v>
      </c>
      <c r="F113" s="226">
        <v>0</v>
      </c>
      <c r="G113" s="226">
        <v>0</v>
      </c>
      <c r="H113" s="226">
        <v>0</v>
      </c>
      <c r="I113" s="226">
        <v>0</v>
      </c>
      <c r="J113" s="226">
        <v>0</v>
      </c>
      <c r="K113" s="226">
        <v>0</v>
      </c>
      <c r="L113" s="226">
        <v>0</v>
      </c>
      <c r="M113" s="226">
        <v>0</v>
      </c>
      <c r="N113" s="226">
        <v>0</v>
      </c>
      <c r="O113" s="226">
        <v>0</v>
      </c>
      <c r="P113" s="226">
        <v>0</v>
      </c>
      <c r="Q113" s="226">
        <v>0</v>
      </c>
      <c r="R113" s="226">
        <v>0</v>
      </c>
      <c r="S113" s="226">
        <v>0</v>
      </c>
      <c r="T113" s="226">
        <v>0</v>
      </c>
      <c r="U113" s="226">
        <v>0</v>
      </c>
      <c r="V113" s="226">
        <v>0</v>
      </c>
      <c r="W113" s="226">
        <v>0</v>
      </c>
      <c r="DA113" s="174" t="s">
        <v>1362</v>
      </c>
    </row>
    <row r="114" spans="1:105" ht="12" customHeight="1" x14ac:dyDescent="0.25">
      <c r="A114" s="202" t="s">
        <v>95</v>
      </c>
      <c r="B114" s="226">
        <v>0</v>
      </c>
      <c r="C114" s="226">
        <v>0</v>
      </c>
      <c r="D114" s="226">
        <v>0</v>
      </c>
      <c r="E114" s="226">
        <v>0</v>
      </c>
      <c r="F114" s="226">
        <v>0</v>
      </c>
      <c r="G114" s="226">
        <v>0</v>
      </c>
      <c r="H114" s="226">
        <v>0</v>
      </c>
      <c r="I114" s="226">
        <v>0</v>
      </c>
      <c r="J114" s="226">
        <v>0</v>
      </c>
      <c r="K114" s="226">
        <v>0</v>
      </c>
      <c r="L114" s="226">
        <v>0</v>
      </c>
      <c r="M114" s="226">
        <v>0</v>
      </c>
      <c r="N114" s="226">
        <v>0</v>
      </c>
      <c r="O114" s="226">
        <v>0</v>
      </c>
      <c r="P114" s="226">
        <v>0</v>
      </c>
      <c r="Q114" s="226">
        <v>0</v>
      </c>
      <c r="R114" s="226">
        <v>0</v>
      </c>
      <c r="S114" s="226">
        <v>0</v>
      </c>
      <c r="T114" s="226">
        <v>0</v>
      </c>
      <c r="U114" s="226">
        <v>0</v>
      </c>
      <c r="V114" s="226">
        <v>0</v>
      </c>
      <c r="W114" s="226">
        <v>0</v>
      </c>
      <c r="DA114" s="174" t="s">
        <v>1363</v>
      </c>
    </row>
    <row r="115" spans="1:105" ht="12" customHeight="1" x14ac:dyDescent="0.25">
      <c r="A115" s="56" t="s">
        <v>96</v>
      </c>
      <c r="B115" s="262">
        <v>336.31342891715559</v>
      </c>
      <c r="C115" s="262">
        <v>358.54623886062228</v>
      </c>
      <c r="D115" s="262">
        <v>368.89736363331758</v>
      </c>
      <c r="E115" s="262">
        <v>391.94546825592448</v>
      </c>
      <c r="F115" s="262">
        <v>342.19268064482151</v>
      </c>
      <c r="G115" s="262">
        <v>337.9129635338378</v>
      </c>
      <c r="H115" s="262">
        <v>312.56841593268967</v>
      </c>
      <c r="I115" s="262">
        <v>335.32555320044571</v>
      </c>
      <c r="J115" s="262">
        <v>306.03801233160641</v>
      </c>
      <c r="K115" s="262">
        <v>312.45971902690559</v>
      </c>
      <c r="L115" s="262">
        <v>288.527917308523</v>
      </c>
      <c r="M115" s="262">
        <v>362.06430462297288</v>
      </c>
      <c r="N115" s="262">
        <v>344.17065219050369</v>
      </c>
      <c r="O115" s="262">
        <v>349.99123247274542</v>
      </c>
      <c r="P115" s="262">
        <v>395.87945794080917</v>
      </c>
      <c r="Q115" s="262">
        <v>370.16617998053181</v>
      </c>
      <c r="R115" s="262">
        <v>384.96536405627819</v>
      </c>
      <c r="S115" s="262">
        <v>354.52513473565392</v>
      </c>
      <c r="T115" s="262">
        <v>351.98554950281289</v>
      </c>
      <c r="U115" s="262">
        <v>354.87802230272501</v>
      </c>
      <c r="V115" s="262">
        <v>347.99969028729589</v>
      </c>
      <c r="W115" s="262">
        <v>384.44579008527643</v>
      </c>
      <c r="DA115" s="68" t="s">
        <v>1364</v>
      </c>
    </row>
    <row r="116" spans="1:105" ht="12" customHeight="1" x14ac:dyDescent="0.25">
      <c r="A116" s="37" t="s">
        <v>160</v>
      </c>
      <c r="B116" s="228">
        <v>4.6527316985081288</v>
      </c>
      <c r="C116" s="228">
        <v>7.3193895120853414</v>
      </c>
      <c r="D116" s="228">
        <v>7.9582505451846393</v>
      </c>
      <c r="E116" s="228">
        <v>9.2924660211430403</v>
      </c>
      <c r="F116" s="228">
        <v>12.129111885902139</v>
      </c>
      <c r="G116" s="228">
        <v>11.3180980621242</v>
      </c>
      <c r="H116" s="228">
        <v>7.691245468970064</v>
      </c>
      <c r="I116" s="228">
        <v>10.18153888827081</v>
      </c>
      <c r="J116" s="228">
        <v>9.9787501009303146</v>
      </c>
      <c r="K116" s="228">
        <v>9.3722811939332029</v>
      </c>
      <c r="L116" s="228">
        <v>9.1738910965004639</v>
      </c>
      <c r="M116" s="228">
        <v>46.78896874599117</v>
      </c>
      <c r="N116" s="228">
        <v>23.6671796346394</v>
      </c>
      <c r="O116" s="228">
        <v>13.87026579457817</v>
      </c>
      <c r="P116" s="228">
        <v>16.472082040218361</v>
      </c>
      <c r="Q116" s="228">
        <v>13.505395971174631</v>
      </c>
      <c r="R116" s="228">
        <v>12.37892987354255</v>
      </c>
      <c r="S116" s="228">
        <v>10.155956015653009</v>
      </c>
      <c r="T116" s="228">
        <v>14.44489439615487</v>
      </c>
      <c r="U116" s="228">
        <v>14.630490644092699</v>
      </c>
      <c r="V116" s="228">
        <v>15.472072790534879</v>
      </c>
      <c r="W116" s="228">
        <v>14.1313428477411</v>
      </c>
      <c r="DA116" s="69" t="s">
        <v>1365</v>
      </c>
    </row>
    <row r="117" spans="1:105" ht="12" customHeight="1" x14ac:dyDescent="0.25">
      <c r="A117" s="37" t="s">
        <v>162</v>
      </c>
      <c r="B117" s="228">
        <v>331.66069721864739</v>
      </c>
      <c r="C117" s="228">
        <v>351.22684934853697</v>
      </c>
      <c r="D117" s="228">
        <v>360.93911308813301</v>
      </c>
      <c r="E117" s="228">
        <v>382.65300223478152</v>
      </c>
      <c r="F117" s="228">
        <v>330.0635687589193</v>
      </c>
      <c r="G117" s="228">
        <v>326.5948654717136</v>
      </c>
      <c r="H117" s="228">
        <v>304.87717046371961</v>
      </c>
      <c r="I117" s="228">
        <v>325.14401431217487</v>
      </c>
      <c r="J117" s="228">
        <v>296.0592622306761</v>
      </c>
      <c r="K117" s="228">
        <v>303.08743783297251</v>
      </c>
      <c r="L117" s="228">
        <v>279.35402621202252</v>
      </c>
      <c r="M117" s="228">
        <v>315.27533587698179</v>
      </c>
      <c r="N117" s="228">
        <v>320.50347255586428</v>
      </c>
      <c r="O117" s="228">
        <v>336.12096667816718</v>
      </c>
      <c r="P117" s="228">
        <v>379.40737590059092</v>
      </c>
      <c r="Q117" s="228">
        <v>356.6607840093572</v>
      </c>
      <c r="R117" s="228">
        <v>372.58643418273567</v>
      </c>
      <c r="S117" s="228">
        <v>344.36917872000078</v>
      </c>
      <c r="T117" s="228">
        <v>337.54065510665811</v>
      </c>
      <c r="U117" s="228">
        <v>340.24753165863228</v>
      </c>
      <c r="V117" s="228">
        <v>332.52761749676102</v>
      </c>
      <c r="W117" s="228">
        <v>370.31444723753532</v>
      </c>
      <c r="DA117" s="69" t="s">
        <v>1366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1367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0</v>
      </c>
      <c r="T119" s="228">
        <v>0</v>
      </c>
      <c r="U119" s="228">
        <v>0</v>
      </c>
      <c r="V119" s="228">
        <v>0</v>
      </c>
      <c r="W119" s="228">
        <v>0</v>
      </c>
      <c r="DA119" s="69" t="s">
        <v>1368</v>
      </c>
    </row>
    <row r="120" spans="1:105" ht="12" customHeight="1" x14ac:dyDescent="0.25">
      <c r="A120" s="37" t="s">
        <v>38</v>
      </c>
      <c r="B120" s="228">
        <v>0</v>
      </c>
      <c r="C120" s="228">
        <v>0</v>
      </c>
      <c r="D120" s="228">
        <v>0</v>
      </c>
      <c r="E120" s="228">
        <v>0</v>
      </c>
      <c r="F120" s="228">
        <v>0</v>
      </c>
      <c r="G120" s="228">
        <v>0</v>
      </c>
      <c r="H120" s="228">
        <v>0</v>
      </c>
      <c r="I120" s="228">
        <v>0</v>
      </c>
      <c r="J120" s="228">
        <v>0</v>
      </c>
      <c r="K120" s="228">
        <v>0</v>
      </c>
      <c r="L120" s="228">
        <v>0</v>
      </c>
      <c r="M120" s="228">
        <v>0</v>
      </c>
      <c r="N120" s="228">
        <v>0</v>
      </c>
      <c r="O120" s="228">
        <v>0</v>
      </c>
      <c r="P120" s="228">
        <v>0</v>
      </c>
      <c r="Q120" s="228">
        <v>0</v>
      </c>
      <c r="R120" s="228">
        <v>0</v>
      </c>
      <c r="S120" s="228">
        <v>0</v>
      </c>
      <c r="T120" s="228">
        <v>0</v>
      </c>
      <c r="U120" s="228">
        <v>0</v>
      </c>
      <c r="V120" s="228">
        <v>0</v>
      </c>
      <c r="W120" s="228">
        <v>0</v>
      </c>
      <c r="DA120" s="69" t="s">
        <v>1369</v>
      </c>
    </row>
    <row r="121" spans="1:105" ht="12" customHeight="1" x14ac:dyDescent="0.25">
      <c r="A121" s="57" t="s">
        <v>1053</v>
      </c>
      <c r="B121" s="263">
        <f t="shared" ref="B121:W121" si="5">B122+B133</f>
        <v>3365.0637709489888</v>
      </c>
      <c r="C121" s="263">
        <f t="shared" si="5"/>
        <v>3506.67117061112</v>
      </c>
      <c r="D121" s="263">
        <f t="shared" si="5"/>
        <v>3682.925229562441</v>
      </c>
      <c r="E121" s="263">
        <f t="shared" si="5"/>
        <v>3791.649840038433</v>
      </c>
      <c r="F121" s="263">
        <f t="shared" si="5"/>
        <v>2970.5477900718829</v>
      </c>
      <c r="G121" s="263">
        <f t="shared" si="5"/>
        <v>2885.5407681669321</v>
      </c>
      <c r="H121" s="263">
        <f t="shared" si="5"/>
        <v>2810.9352931498711</v>
      </c>
      <c r="I121" s="263">
        <f t="shared" si="5"/>
        <v>3026.7831623877091</v>
      </c>
      <c r="J121" s="263">
        <f t="shared" si="5"/>
        <v>2836.696795241769</v>
      </c>
      <c r="K121" s="263">
        <f t="shared" si="5"/>
        <v>2688.2307642674368</v>
      </c>
      <c r="L121" s="263">
        <f t="shared" si="5"/>
        <v>2696.687729892391</v>
      </c>
      <c r="M121" s="263">
        <f t="shared" si="5"/>
        <v>2889.8339022012592</v>
      </c>
      <c r="N121" s="263">
        <f t="shared" si="5"/>
        <v>3057.4640866513519</v>
      </c>
      <c r="O121" s="263">
        <f t="shared" si="5"/>
        <v>2832.0338226119502</v>
      </c>
      <c r="P121" s="263">
        <f t="shared" si="5"/>
        <v>3433.367884676044</v>
      </c>
      <c r="Q121" s="263">
        <f t="shared" si="5"/>
        <v>3200.1250062012591</v>
      </c>
      <c r="R121" s="263">
        <f t="shared" si="5"/>
        <v>3281.169589005021</v>
      </c>
      <c r="S121" s="263">
        <f t="shared" si="5"/>
        <v>2946.441275797567</v>
      </c>
      <c r="T121" s="263">
        <f t="shared" si="5"/>
        <v>2880.8683056010382</v>
      </c>
      <c r="U121" s="263">
        <f t="shared" si="5"/>
        <v>2887.3509478379819</v>
      </c>
      <c r="V121" s="263">
        <f t="shared" si="5"/>
        <v>2806.192648495417</v>
      </c>
      <c r="W121" s="263">
        <f t="shared" si="5"/>
        <v>2960.5939673485341</v>
      </c>
      <c r="DA121" s="70"/>
    </row>
    <row r="122" spans="1:105" ht="12" customHeight="1" x14ac:dyDescent="0.25">
      <c r="A122" s="60" t="s">
        <v>1054</v>
      </c>
      <c r="B122" s="264">
        <v>3365.0637709489888</v>
      </c>
      <c r="C122" s="264">
        <v>3506.67117061112</v>
      </c>
      <c r="D122" s="264">
        <v>3682.925229562441</v>
      </c>
      <c r="E122" s="264">
        <v>3791.649840038433</v>
      </c>
      <c r="F122" s="264">
        <v>2970.5477900718829</v>
      </c>
      <c r="G122" s="264">
        <v>2885.5407681669321</v>
      </c>
      <c r="H122" s="264">
        <v>2810.9352931498711</v>
      </c>
      <c r="I122" s="264">
        <v>3026.7831623877091</v>
      </c>
      <c r="J122" s="264">
        <v>2836.696795241769</v>
      </c>
      <c r="K122" s="264">
        <v>2688.2307642674368</v>
      </c>
      <c r="L122" s="264">
        <v>2696.687729892391</v>
      </c>
      <c r="M122" s="264">
        <v>2889.8339022012592</v>
      </c>
      <c r="N122" s="264">
        <v>3057.4640866513519</v>
      </c>
      <c r="O122" s="264">
        <v>2832.0338226119502</v>
      </c>
      <c r="P122" s="264">
        <v>3433.367884676044</v>
      </c>
      <c r="Q122" s="264">
        <v>3200.1250062012591</v>
      </c>
      <c r="R122" s="264">
        <v>3281.169589005021</v>
      </c>
      <c r="S122" s="264">
        <v>2946.441275797567</v>
      </c>
      <c r="T122" s="264">
        <v>2880.8683056010382</v>
      </c>
      <c r="U122" s="264">
        <v>2887.3509478379819</v>
      </c>
      <c r="V122" s="264">
        <v>2806.192648495417</v>
      </c>
      <c r="W122" s="264">
        <v>2960.5939673485341</v>
      </c>
      <c r="DA122" s="72" t="s">
        <v>1370</v>
      </c>
    </row>
    <row r="123" spans="1:105" ht="12" customHeight="1" x14ac:dyDescent="0.25">
      <c r="A123" s="64" t="s">
        <v>30</v>
      </c>
      <c r="B123" s="231">
        <v>131.2564344537997</v>
      </c>
      <c r="C123" s="231">
        <v>195.9918849527142</v>
      </c>
      <c r="D123" s="231">
        <v>274.2778228584956</v>
      </c>
      <c r="E123" s="231">
        <v>279.97677672048428</v>
      </c>
      <c r="F123" s="231">
        <v>261.22778362324851</v>
      </c>
      <c r="G123" s="231">
        <v>240.37483547741169</v>
      </c>
      <c r="H123" s="231">
        <v>258.55333078973081</v>
      </c>
      <c r="I123" s="231">
        <v>260.55881144415213</v>
      </c>
      <c r="J123" s="231">
        <v>297.23551238452001</v>
      </c>
      <c r="K123" s="231">
        <v>249.0215342460817</v>
      </c>
      <c r="L123" s="231">
        <v>265.50153872725912</v>
      </c>
      <c r="M123" s="231">
        <v>199.56040749450179</v>
      </c>
      <c r="N123" s="231">
        <v>202.5892469642624</v>
      </c>
      <c r="O123" s="231">
        <v>255.26066813629791</v>
      </c>
      <c r="P123" s="231">
        <v>322.37017965419068</v>
      </c>
      <c r="Q123" s="231">
        <v>405.68441538006567</v>
      </c>
      <c r="R123" s="231">
        <v>385.67251405724397</v>
      </c>
      <c r="S123" s="231">
        <v>333.05017264724648</v>
      </c>
      <c r="T123" s="231">
        <v>252.4597296324356</v>
      </c>
      <c r="U123" s="231">
        <v>231.77857643728311</v>
      </c>
      <c r="V123" s="231">
        <v>233.87239790426079</v>
      </c>
      <c r="W123" s="231">
        <v>174.64547821099819</v>
      </c>
      <c r="DA123" s="73" t="s">
        <v>1371</v>
      </c>
    </row>
    <row r="124" spans="1:105" ht="12" customHeight="1" x14ac:dyDescent="0.25">
      <c r="A124" s="64" t="s">
        <v>32</v>
      </c>
      <c r="B124" s="231">
        <v>163.73360194727229</v>
      </c>
      <c r="C124" s="231">
        <v>201.24622769940649</v>
      </c>
      <c r="D124" s="231">
        <v>207.57587713031981</v>
      </c>
      <c r="E124" s="231">
        <v>303.10486231770142</v>
      </c>
      <c r="F124" s="231">
        <v>198.0340400436022</v>
      </c>
      <c r="G124" s="231">
        <v>185.633372710065</v>
      </c>
      <c r="H124" s="231">
        <v>205.03206639460149</v>
      </c>
      <c r="I124" s="231">
        <v>397.15427852201918</v>
      </c>
      <c r="J124" s="231">
        <v>376.15820954030289</v>
      </c>
      <c r="K124" s="231">
        <v>228.0774691603072</v>
      </c>
      <c r="L124" s="231">
        <v>214.31272392964649</v>
      </c>
      <c r="M124" s="231">
        <v>213.239454932597</v>
      </c>
      <c r="N124" s="231">
        <v>224.35419737375901</v>
      </c>
      <c r="O124" s="231">
        <v>141.90372790698891</v>
      </c>
      <c r="P124" s="231">
        <v>181.1489850688528</v>
      </c>
      <c r="Q124" s="231">
        <v>196.47421618744201</v>
      </c>
      <c r="R124" s="231">
        <v>226.13657456922911</v>
      </c>
      <c r="S124" s="231">
        <v>186.09485764718559</v>
      </c>
      <c r="T124" s="231">
        <v>189.4549502559463</v>
      </c>
      <c r="U124" s="231">
        <v>211.85999230564241</v>
      </c>
      <c r="V124" s="231">
        <v>169.66500887494601</v>
      </c>
      <c r="W124" s="231">
        <v>150.94638929775789</v>
      </c>
      <c r="DA124" s="73" t="s">
        <v>1372</v>
      </c>
    </row>
    <row r="125" spans="1:105" ht="12" customHeight="1" x14ac:dyDescent="0.25">
      <c r="A125" s="64" t="s">
        <v>33</v>
      </c>
      <c r="B125" s="231">
        <v>110.5710789187429</v>
      </c>
      <c r="C125" s="231">
        <v>164.79752553464809</v>
      </c>
      <c r="D125" s="231">
        <v>125.4739984993721</v>
      </c>
      <c r="E125" s="231">
        <v>84.772260123001772</v>
      </c>
      <c r="F125" s="231">
        <v>64.26103267200422</v>
      </c>
      <c r="G125" s="231">
        <v>78.250450273866974</v>
      </c>
      <c r="H125" s="231">
        <v>84.621697839370356</v>
      </c>
      <c r="I125" s="231">
        <v>64.535265651305252</v>
      </c>
      <c r="J125" s="231">
        <v>66.111743332748361</v>
      </c>
      <c r="K125" s="231">
        <v>83.310437656557582</v>
      </c>
      <c r="L125" s="231">
        <v>68.21499947400136</v>
      </c>
      <c r="M125" s="231">
        <v>68.013970551206938</v>
      </c>
      <c r="N125" s="231">
        <v>63.966563462549288</v>
      </c>
      <c r="O125" s="231">
        <v>39.343664574588942</v>
      </c>
      <c r="P125" s="231">
        <v>50.267457514008377</v>
      </c>
      <c r="Q125" s="231">
        <v>39.713502180268819</v>
      </c>
      <c r="R125" s="231">
        <v>36.200080154730237</v>
      </c>
      <c r="S125" s="231">
        <v>38.39323300749335</v>
      </c>
      <c r="T125" s="231">
        <v>44.195827609408433</v>
      </c>
      <c r="U125" s="231">
        <v>48.427784413920378</v>
      </c>
      <c r="V125" s="231">
        <v>42.774054961782298</v>
      </c>
      <c r="W125" s="231">
        <v>37.658256019196727</v>
      </c>
      <c r="DA125" s="73" t="s">
        <v>1373</v>
      </c>
    </row>
    <row r="126" spans="1:105" ht="12" customHeight="1" x14ac:dyDescent="0.25">
      <c r="A126" s="64" t="s">
        <v>160</v>
      </c>
      <c r="B126" s="231">
        <v>28.93848673451248</v>
      </c>
      <c r="C126" s="231">
        <v>36.581451194532008</v>
      </c>
      <c r="D126" s="231">
        <v>40.49083800512431</v>
      </c>
      <c r="E126" s="231">
        <v>48.126407278485992</v>
      </c>
      <c r="F126" s="231">
        <v>61.483212057581312</v>
      </c>
      <c r="G126" s="231">
        <v>58.846299056231693</v>
      </c>
      <c r="H126" s="231">
        <v>39.248905514255618</v>
      </c>
      <c r="I126" s="231">
        <v>45.533452085826589</v>
      </c>
      <c r="J126" s="231">
        <v>44.936301098868107</v>
      </c>
      <c r="K126" s="231">
        <v>42.356548473537103</v>
      </c>
      <c r="L126" s="231">
        <v>44.098864031358751</v>
      </c>
      <c r="M126" s="231">
        <v>190.43062025382579</v>
      </c>
      <c r="N126" s="231">
        <v>94.259307318069133</v>
      </c>
      <c r="O126" s="231">
        <v>50.913892050417779</v>
      </c>
      <c r="P126" s="231">
        <v>70.775784520071454</v>
      </c>
      <c r="Q126" s="231">
        <v>69.572446313548738</v>
      </c>
      <c r="R126" s="231">
        <v>54.80654161886023</v>
      </c>
      <c r="S126" s="231">
        <v>44.85184641319232</v>
      </c>
      <c r="T126" s="231">
        <v>65.407419870025436</v>
      </c>
      <c r="U126" s="231">
        <v>64.854069561008274</v>
      </c>
      <c r="V126" s="231">
        <v>72.00201004498318</v>
      </c>
      <c r="W126" s="231">
        <v>78.746179187303611</v>
      </c>
      <c r="DA126" s="73" t="s">
        <v>1374</v>
      </c>
    </row>
    <row r="127" spans="1:105" ht="12" customHeight="1" x14ac:dyDescent="0.25">
      <c r="A127" s="64" t="s">
        <v>70</v>
      </c>
      <c r="B127" s="231">
        <v>538.61791433526889</v>
      </c>
      <c r="C127" s="231">
        <v>592.76697022207281</v>
      </c>
      <c r="D127" s="231">
        <v>532.27926280977374</v>
      </c>
      <c r="E127" s="231">
        <v>606.89675492504512</v>
      </c>
      <c r="F127" s="231">
        <v>375.43808692696513</v>
      </c>
      <c r="G127" s="231">
        <v>327.66746462716509</v>
      </c>
      <c r="H127" s="231">
        <v>344.99036385515581</v>
      </c>
      <c r="I127" s="231">
        <v>376.53293466284163</v>
      </c>
      <c r="J127" s="231">
        <v>330.08920655889358</v>
      </c>
      <c r="K127" s="231">
        <v>312.95729642075088</v>
      </c>
      <c r="L127" s="231">
        <v>236.7345190553535</v>
      </c>
      <c r="M127" s="231">
        <v>285.86053202862348</v>
      </c>
      <c r="N127" s="231">
        <v>181.14218844970611</v>
      </c>
      <c r="O127" s="231">
        <v>204.2876313022517</v>
      </c>
      <c r="P127" s="231">
        <v>266.89195804047228</v>
      </c>
      <c r="Q127" s="231">
        <v>308.07217770463399</v>
      </c>
      <c r="R127" s="231">
        <v>210.3192325225161</v>
      </c>
      <c r="S127" s="231">
        <v>155.27476539620639</v>
      </c>
      <c r="T127" s="231">
        <v>151.13840806101149</v>
      </c>
      <c r="U127" s="231">
        <v>125.201206495568</v>
      </c>
      <c r="V127" s="231">
        <v>107.52226080202649</v>
      </c>
      <c r="W127" s="231">
        <v>113.29370972154101</v>
      </c>
      <c r="DA127" s="73" t="s">
        <v>1375</v>
      </c>
    </row>
    <row r="128" spans="1:105" ht="12" customHeight="1" x14ac:dyDescent="0.25">
      <c r="A128" s="64" t="s">
        <v>34</v>
      </c>
      <c r="B128" s="231">
        <v>477.98238445277758</v>
      </c>
      <c r="C128" s="231">
        <v>61.851094560171603</v>
      </c>
      <c r="D128" s="231">
        <v>239.22231520800949</v>
      </c>
      <c r="E128" s="231">
        <v>334.36291502517702</v>
      </c>
      <c r="F128" s="231">
        <v>275.65262046659791</v>
      </c>
      <c r="G128" s="231">
        <v>271.14077137419162</v>
      </c>
      <c r="H128" s="231">
        <v>251.08059531545109</v>
      </c>
      <c r="I128" s="231">
        <v>312.58478545966523</v>
      </c>
      <c r="J128" s="231">
        <v>243.8479941418602</v>
      </c>
      <c r="K128" s="231">
        <v>332.66796661837873</v>
      </c>
      <c r="L128" s="231">
        <v>297.07274682090832</v>
      </c>
      <c r="M128" s="231">
        <v>303.0011674838766</v>
      </c>
      <c r="N128" s="231">
        <v>692.37879425189237</v>
      </c>
      <c r="O128" s="231">
        <v>499.65927705032038</v>
      </c>
      <c r="P128" s="231">
        <v>538.72405091003986</v>
      </c>
      <c r="Q128" s="231">
        <v>267.59562107463609</v>
      </c>
      <c r="R128" s="231">
        <v>360.51402325696841</v>
      </c>
      <c r="S128" s="231">
        <v>361.19887356717851</v>
      </c>
      <c r="T128" s="231">
        <v>378.97945880294708</v>
      </c>
      <c r="U128" s="231">
        <v>375.64079270334639</v>
      </c>
      <c r="V128" s="231">
        <v>327.90442354324898</v>
      </c>
      <c r="W128" s="231">
        <v>260.83226214156628</v>
      </c>
      <c r="DA128" s="73" t="s">
        <v>1376</v>
      </c>
    </row>
    <row r="129" spans="1:105" ht="12" customHeight="1" x14ac:dyDescent="0.25">
      <c r="A129" s="64" t="s">
        <v>162</v>
      </c>
      <c r="B129" s="231">
        <v>1888.9628806386049</v>
      </c>
      <c r="C129" s="231">
        <v>2220.5292452571339</v>
      </c>
      <c r="D129" s="231">
        <v>2221.7321750797751</v>
      </c>
      <c r="E129" s="231">
        <v>2082.9234762161418</v>
      </c>
      <c r="F129" s="231">
        <v>1674.7375653113179</v>
      </c>
      <c r="G129" s="231">
        <v>1679.8428867991081</v>
      </c>
      <c r="H129" s="231">
        <v>1582.04555352837</v>
      </c>
      <c r="I129" s="231">
        <v>1519.549300473999</v>
      </c>
      <c r="J129" s="231">
        <v>1417.8889964245509</v>
      </c>
      <c r="K129" s="231">
        <v>1378.4409666462141</v>
      </c>
      <c r="L129" s="231">
        <v>1334.2961345803969</v>
      </c>
      <c r="M129" s="231">
        <v>1361.9072154455739</v>
      </c>
      <c r="N129" s="231">
        <v>1359.789811919183</v>
      </c>
      <c r="O129" s="231">
        <v>1407.655321999187</v>
      </c>
      <c r="P129" s="231">
        <v>1695.154622339905</v>
      </c>
      <c r="Q129" s="231">
        <v>1627.13643047704</v>
      </c>
      <c r="R129" s="231">
        <v>1625.3392338934971</v>
      </c>
      <c r="S129" s="231">
        <v>1537.3077166187661</v>
      </c>
      <c r="T129" s="231">
        <v>1532.918751840127</v>
      </c>
      <c r="U129" s="231">
        <v>1559.180940107392</v>
      </c>
      <c r="V129" s="231">
        <v>1578.366504840423</v>
      </c>
      <c r="W129" s="231">
        <v>1887.7530843626771</v>
      </c>
      <c r="DA129" s="73" t="s">
        <v>1377</v>
      </c>
    </row>
    <row r="130" spans="1:105" ht="12" customHeight="1" x14ac:dyDescent="0.25">
      <c r="A130" s="64" t="s">
        <v>36</v>
      </c>
      <c r="B130" s="231">
        <v>6.8729245101963672</v>
      </c>
      <c r="C130" s="231">
        <v>6.5664146878857412</v>
      </c>
      <c r="D130" s="231">
        <v>6.3347811909694087</v>
      </c>
      <c r="E130" s="231">
        <v>0.5063154003124043</v>
      </c>
      <c r="F130" s="231">
        <v>0.50651372892665714</v>
      </c>
      <c r="G130" s="231">
        <v>0.68459110854649197</v>
      </c>
      <c r="H130" s="231">
        <v>0.61990256961250878</v>
      </c>
      <c r="I130" s="231">
        <v>1.823831509946269</v>
      </c>
      <c r="J130" s="231">
        <v>0.87139468180258906</v>
      </c>
      <c r="K130" s="231">
        <v>0.49666154969763832</v>
      </c>
      <c r="L130" s="231">
        <v>16.671495756970479</v>
      </c>
      <c r="M130" s="231">
        <v>25.92544815687339</v>
      </c>
      <c r="N130" s="231">
        <v>17.192357506977149</v>
      </c>
      <c r="O130" s="231">
        <v>19.74766604448763</v>
      </c>
      <c r="P130" s="231">
        <v>22.60190007077469</v>
      </c>
      <c r="Q130" s="231">
        <v>18.644932050502049</v>
      </c>
      <c r="R130" s="231">
        <v>19.87464067974329</v>
      </c>
      <c r="S130" s="231">
        <v>13.090286283982881</v>
      </c>
      <c r="T130" s="231">
        <v>17.871150648679091</v>
      </c>
      <c r="U130" s="231">
        <v>14.570505798138051</v>
      </c>
      <c r="V130" s="231">
        <v>12.31007505003755</v>
      </c>
      <c r="W130" s="231">
        <v>14.62930190717179</v>
      </c>
      <c r="DA130" s="73" t="s">
        <v>1378</v>
      </c>
    </row>
    <row r="131" spans="1:105" ht="12" customHeight="1" x14ac:dyDescent="0.25">
      <c r="A131" s="64" t="s">
        <v>73</v>
      </c>
      <c r="B131" s="231">
        <v>18.128064957813951</v>
      </c>
      <c r="C131" s="231">
        <v>26.340356502554481</v>
      </c>
      <c r="D131" s="231">
        <v>35.538158780601421</v>
      </c>
      <c r="E131" s="231">
        <v>50.980072032083449</v>
      </c>
      <c r="F131" s="231">
        <v>59.206935241639833</v>
      </c>
      <c r="G131" s="231">
        <v>43.100096740345492</v>
      </c>
      <c r="H131" s="231">
        <v>44.742877343323677</v>
      </c>
      <c r="I131" s="231">
        <v>48.510502577953709</v>
      </c>
      <c r="J131" s="231">
        <v>59.55743707822149</v>
      </c>
      <c r="K131" s="231">
        <v>60.901883495911889</v>
      </c>
      <c r="L131" s="231">
        <v>219.78470751649581</v>
      </c>
      <c r="M131" s="231">
        <v>241.89508585418019</v>
      </c>
      <c r="N131" s="231">
        <v>221.79161940495359</v>
      </c>
      <c r="O131" s="231">
        <v>213.26197354740981</v>
      </c>
      <c r="P131" s="231">
        <v>285.4329465577274</v>
      </c>
      <c r="Q131" s="231">
        <v>267.23126483312137</v>
      </c>
      <c r="R131" s="231">
        <v>362.30674825223269</v>
      </c>
      <c r="S131" s="231">
        <v>277.17952421631537</v>
      </c>
      <c r="T131" s="231">
        <v>248.4426088804565</v>
      </c>
      <c r="U131" s="231">
        <v>255.83708001568411</v>
      </c>
      <c r="V131" s="231">
        <v>261.77591247370879</v>
      </c>
      <c r="W131" s="231">
        <v>242.0893065003215</v>
      </c>
      <c r="DA131" s="73" t="s">
        <v>1379</v>
      </c>
    </row>
    <row r="132" spans="1:105" ht="12" customHeight="1" x14ac:dyDescent="0.25">
      <c r="A132" s="64" t="s">
        <v>79</v>
      </c>
      <c r="B132" s="231">
        <v>0</v>
      </c>
      <c r="C132" s="231">
        <v>0</v>
      </c>
      <c r="D132" s="231">
        <v>0</v>
      </c>
      <c r="E132" s="231">
        <v>0</v>
      </c>
      <c r="F132" s="231">
        <v>0</v>
      </c>
      <c r="G132" s="231">
        <v>0</v>
      </c>
      <c r="H132" s="231">
        <v>0</v>
      </c>
      <c r="I132" s="231">
        <v>0</v>
      </c>
      <c r="J132" s="231">
        <v>0</v>
      </c>
      <c r="K132" s="231">
        <v>0</v>
      </c>
      <c r="L132" s="231">
        <v>0</v>
      </c>
      <c r="M132" s="231">
        <v>0</v>
      </c>
      <c r="N132" s="231">
        <v>0</v>
      </c>
      <c r="O132" s="231">
        <v>0</v>
      </c>
      <c r="P132" s="231">
        <v>0</v>
      </c>
      <c r="Q132" s="231">
        <v>0</v>
      </c>
      <c r="R132" s="231">
        <v>0</v>
      </c>
      <c r="S132" s="231">
        <v>0</v>
      </c>
      <c r="T132" s="231">
        <v>0</v>
      </c>
      <c r="U132" s="231">
        <v>0</v>
      </c>
      <c r="V132" s="231">
        <v>0</v>
      </c>
      <c r="W132" s="231">
        <v>0</v>
      </c>
      <c r="DA132" s="73" t="s">
        <v>1380</v>
      </c>
    </row>
    <row r="133" spans="1:105" ht="12" customHeight="1" x14ac:dyDescent="0.25">
      <c r="A133" s="60" t="s">
        <v>1066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1381</v>
      </c>
    </row>
    <row r="134" spans="1:105" ht="12" customHeight="1" x14ac:dyDescent="0.25">
      <c r="A134" s="57" t="s">
        <v>1012</v>
      </c>
      <c r="B134" s="263">
        <v>1906.6684381851969</v>
      </c>
      <c r="C134" s="263">
        <v>2073.3864394354432</v>
      </c>
      <c r="D134" s="263">
        <v>2132.1126290106872</v>
      </c>
      <c r="E134" s="263">
        <v>2214.420786504093</v>
      </c>
      <c r="F134" s="263">
        <v>2015.9101695772761</v>
      </c>
      <c r="G134" s="263">
        <v>1989.599743771902</v>
      </c>
      <c r="H134" s="263">
        <v>1956.5238852668399</v>
      </c>
      <c r="I134" s="263">
        <v>2032.788087081419</v>
      </c>
      <c r="J134" s="263">
        <v>1975.395585851848</v>
      </c>
      <c r="K134" s="263">
        <v>1891.827934916173</v>
      </c>
      <c r="L134" s="263">
        <v>1780.9114101721341</v>
      </c>
      <c r="M134" s="263">
        <v>2057.1132579816258</v>
      </c>
      <c r="N134" s="263">
        <v>1927.0156108812871</v>
      </c>
      <c r="O134" s="263">
        <v>1963.880136609177</v>
      </c>
      <c r="P134" s="263">
        <v>2326.6578346046631</v>
      </c>
      <c r="Q134" s="263">
        <v>2231.3977858508392</v>
      </c>
      <c r="R134" s="263">
        <v>2278.714501871561</v>
      </c>
      <c r="S134" s="263">
        <v>2065.6189102314738</v>
      </c>
      <c r="T134" s="263">
        <v>2014.9784248335959</v>
      </c>
      <c r="U134" s="263">
        <v>2039.049796497402</v>
      </c>
      <c r="V134" s="263">
        <v>1993.714314734252</v>
      </c>
      <c r="W134" s="263">
        <v>2045.652954191894</v>
      </c>
      <c r="DA134" s="70" t="s">
        <v>1382</v>
      </c>
    </row>
    <row r="135" spans="1:105" ht="12" customHeight="1" x14ac:dyDescent="0.25">
      <c r="A135" s="60" t="s">
        <v>1014</v>
      </c>
      <c r="B135" s="264">
        <v>1906.6684381851969</v>
      </c>
      <c r="C135" s="264">
        <v>2073.3864394354432</v>
      </c>
      <c r="D135" s="264">
        <v>2132.1126290106872</v>
      </c>
      <c r="E135" s="264">
        <v>2214.420786504093</v>
      </c>
      <c r="F135" s="264">
        <v>2015.9101695772761</v>
      </c>
      <c r="G135" s="264">
        <v>1989.599743771902</v>
      </c>
      <c r="H135" s="264">
        <v>1956.5238852668399</v>
      </c>
      <c r="I135" s="264">
        <v>2032.788087081419</v>
      </c>
      <c r="J135" s="264">
        <v>1975.395585851848</v>
      </c>
      <c r="K135" s="264">
        <v>1891.827934916173</v>
      </c>
      <c r="L135" s="264">
        <v>1780.9114101721341</v>
      </c>
      <c r="M135" s="264">
        <v>2057.1132579816258</v>
      </c>
      <c r="N135" s="264">
        <v>1927.0156108812871</v>
      </c>
      <c r="O135" s="264">
        <v>1963.880136609177</v>
      </c>
      <c r="P135" s="264">
        <v>2326.6578346046631</v>
      </c>
      <c r="Q135" s="264">
        <v>2231.3977858508392</v>
      </c>
      <c r="R135" s="264">
        <v>2278.714501871561</v>
      </c>
      <c r="S135" s="264">
        <v>2065.6189102314738</v>
      </c>
      <c r="T135" s="264">
        <v>2014.9784248335959</v>
      </c>
      <c r="U135" s="264">
        <v>2039.049796497402</v>
      </c>
      <c r="V135" s="264">
        <v>1993.714314734252</v>
      </c>
      <c r="W135" s="264">
        <v>2045.652954191894</v>
      </c>
      <c r="DA135" s="72" t="s">
        <v>1383</v>
      </c>
    </row>
    <row r="136" spans="1:105" ht="12" customHeight="1" x14ac:dyDescent="0.25">
      <c r="A136" s="59" t="s">
        <v>30</v>
      </c>
      <c r="B136" s="232">
        <v>101.5077111818991</v>
      </c>
      <c r="C136" s="232">
        <v>144.29141750728661</v>
      </c>
      <c r="D136" s="232">
        <v>197.37239498126249</v>
      </c>
      <c r="E136" s="232">
        <v>210.63605997901169</v>
      </c>
      <c r="F136" s="232">
        <v>191.74484472735921</v>
      </c>
      <c r="G136" s="232">
        <v>181.11425757209551</v>
      </c>
      <c r="H136" s="232">
        <v>189.48121606503051</v>
      </c>
      <c r="I136" s="232">
        <v>202.64094687564869</v>
      </c>
      <c r="J136" s="232">
        <v>224.31858968444931</v>
      </c>
      <c r="K136" s="232">
        <v>191.59543828606269</v>
      </c>
      <c r="L136" s="232">
        <v>202.5204088307693</v>
      </c>
      <c r="M136" s="232">
        <v>173.376528255148</v>
      </c>
      <c r="N136" s="232">
        <v>173.13289460869191</v>
      </c>
      <c r="O136" s="232">
        <v>214.10696602805149</v>
      </c>
      <c r="P136" s="232">
        <v>275.29527589079419</v>
      </c>
      <c r="Q136" s="232">
        <v>347.0892007997727</v>
      </c>
      <c r="R136" s="232">
        <v>354.34788853574639</v>
      </c>
      <c r="S136" s="232">
        <v>296.92187124397179</v>
      </c>
      <c r="T136" s="232">
        <v>229.81566721608019</v>
      </c>
      <c r="U136" s="232">
        <v>225.32538664916839</v>
      </c>
      <c r="V136" s="232">
        <v>224.8235374311999</v>
      </c>
      <c r="W136" s="232">
        <v>165.68557125497821</v>
      </c>
      <c r="DA136" s="71" t="s">
        <v>1384</v>
      </c>
    </row>
    <row r="137" spans="1:105" ht="12" customHeight="1" x14ac:dyDescent="0.25">
      <c r="A137" s="59" t="s">
        <v>33</v>
      </c>
      <c r="B137" s="297">
        <v>69.30506696491409</v>
      </c>
      <c r="C137" s="297">
        <v>103.57813085778599</v>
      </c>
      <c r="D137" s="297">
        <v>78.56973750293082</v>
      </c>
      <c r="E137" s="297">
        <v>53.787035834217313</v>
      </c>
      <c r="F137" s="297">
        <v>42.556850422592021</v>
      </c>
      <c r="G137" s="297">
        <v>51.939296807987873</v>
      </c>
      <c r="H137" s="297">
        <v>56.14463824664643</v>
      </c>
      <c r="I137" s="297">
        <v>47.108203308762889</v>
      </c>
      <c r="J137" s="297">
        <v>47.809370930445219</v>
      </c>
      <c r="K137" s="297">
        <v>62.024908733923127</v>
      </c>
      <c r="L137" s="297">
        <v>47.332128381907097</v>
      </c>
      <c r="M137" s="297">
        <v>77.33656877133599</v>
      </c>
      <c r="N137" s="297">
        <v>81.706171205946831</v>
      </c>
      <c r="O137" s="297">
        <v>56.002908434306228</v>
      </c>
      <c r="P137" s="297">
        <v>70.262506920955119</v>
      </c>
      <c r="Q137" s="297">
        <v>60.119375609547838</v>
      </c>
      <c r="R137" s="297">
        <v>54.46252913083049</v>
      </c>
      <c r="S137" s="297">
        <v>55.063636375199827</v>
      </c>
      <c r="T137" s="297">
        <v>59.829597372615652</v>
      </c>
      <c r="U137" s="297">
        <v>63.194683669408342</v>
      </c>
      <c r="V137" s="297">
        <v>61.198433167252958</v>
      </c>
      <c r="W137" s="297">
        <v>54.18669182452264</v>
      </c>
      <c r="DA137" s="122" t="s">
        <v>1385</v>
      </c>
    </row>
    <row r="138" spans="1:105" ht="12" customHeight="1" x14ac:dyDescent="0.25">
      <c r="A138" s="59" t="s">
        <v>160</v>
      </c>
      <c r="B138" s="297">
        <v>18.153629802399571</v>
      </c>
      <c r="C138" s="297">
        <v>23.4302538549499</v>
      </c>
      <c r="D138" s="297">
        <v>26.563182420297011</v>
      </c>
      <c r="E138" s="297">
        <v>33.339485729359033</v>
      </c>
      <c r="F138" s="297">
        <v>48.877374699464667</v>
      </c>
      <c r="G138" s="297">
        <v>49.29313151023328</v>
      </c>
      <c r="H138" s="297">
        <v>32.507810368782479</v>
      </c>
      <c r="I138" s="297">
        <v>39.697181426949051</v>
      </c>
      <c r="J138" s="297">
        <v>37.92667437094002</v>
      </c>
      <c r="K138" s="297">
        <v>30.81306418175631</v>
      </c>
      <c r="L138" s="297">
        <v>31.052381972253961</v>
      </c>
      <c r="M138" s="297">
        <v>228.6915640868624</v>
      </c>
      <c r="N138" s="297">
        <v>120.7811736984636</v>
      </c>
      <c r="O138" s="297">
        <v>68.887792592068266</v>
      </c>
      <c r="P138" s="297">
        <v>88.921042789114665</v>
      </c>
      <c r="Q138" s="297">
        <v>69.509258830992849</v>
      </c>
      <c r="R138" s="297">
        <v>61.15691954392851</v>
      </c>
      <c r="S138" s="297">
        <v>50.899542811645503</v>
      </c>
      <c r="T138" s="297">
        <v>76.778926781559306</v>
      </c>
      <c r="U138" s="297">
        <v>79.253683131912638</v>
      </c>
      <c r="V138" s="297">
        <v>84.239354036024423</v>
      </c>
      <c r="W138" s="297">
        <v>67.303591095647548</v>
      </c>
      <c r="DA138" s="122" t="s">
        <v>1386</v>
      </c>
    </row>
    <row r="139" spans="1:105" ht="12" customHeight="1" x14ac:dyDescent="0.25">
      <c r="A139" s="59" t="s">
        <v>70</v>
      </c>
      <c r="B139" s="297">
        <v>374.93705336336501</v>
      </c>
      <c r="C139" s="297">
        <v>375.86442663976442</v>
      </c>
      <c r="D139" s="297">
        <v>347.29933727559228</v>
      </c>
      <c r="E139" s="297">
        <v>427.72235569905638</v>
      </c>
      <c r="F139" s="297">
        <v>293.91076984913479</v>
      </c>
      <c r="G139" s="297">
        <v>262.8240872004115</v>
      </c>
      <c r="H139" s="297">
        <v>279.08907374992771</v>
      </c>
      <c r="I139" s="297">
        <v>349.29368102856239</v>
      </c>
      <c r="J139" s="297">
        <v>330.17395307833033</v>
      </c>
      <c r="K139" s="297">
        <v>282.23002124674849</v>
      </c>
      <c r="L139" s="297">
        <v>185.2523546624596</v>
      </c>
      <c r="M139" s="297">
        <v>290.2983444008965</v>
      </c>
      <c r="N139" s="297">
        <v>183.92864601368379</v>
      </c>
      <c r="O139" s="297">
        <v>208.5515611439705</v>
      </c>
      <c r="P139" s="297">
        <v>258.37166613171541</v>
      </c>
      <c r="Q139" s="297">
        <v>289.29985981230828</v>
      </c>
      <c r="R139" s="297">
        <v>223.07702428130861</v>
      </c>
      <c r="S139" s="297">
        <v>160.7005095932673</v>
      </c>
      <c r="T139" s="297">
        <v>160.71393640681941</v>
      </c>
      <c r="U139" s="297">
        <v>135.09748324839359</v>
      </c>
      <c r="V139" s="297">
        <v>113.493244405336</v>
      </c>
      <c r="W139" s="297">
        <v>106.2260995257686</v>
      </c>
      <c r="DA139" s="122" t="s">
        <v>1387</v>
      </c>
    </row>
    <row r="140" spans="1:105" ht="12" customHeight="1" x14ac:dyDescent="0.25">
      <c r="A140" s="59" t="s">
        <v>162</v>
      </c>
      <c r="B140" s="297">
        <v>1342.7649768726189</v>
      </c>
      <c r="C140" s="297">
        <v>1426.2222105756559</v>
      </c>
      <c r="D140" s="297">
        <v>1482.307976830604</v>
      </c>
      <c r="E140" s="297">
        <v>1488.9358492624481</v>
      </c>
      <c r="F140" s="297">
        <v>1438.820329878725</v>
      </c>
      <c r="G140" s="297">
        <v>1444.428970681174</v>
      </c>
      <c r="H140" s="297">
        <v>1399.301146836453</v>
      </c>
      <c r="I140" s="297">
        <v>1394.0480744414961</v>
      </c>
      <c r="J140" s="297">
        <v>1335.1669977876829</v>
      </c>
      <c r="K140" s="297">
        <v>1325.164502467682</v>
      </c>
      <c r="L140" s="297">
        <v>1314.7541363247451</v>
      </c>
      <c r="M140" s="297">
        <v>1287.4102524673831</v>
      </c>
      <c r="N140" s="297">
        <v>1367.466725354501</v>
      </c>
      <c r="O140" s="297">
        <v>1416.33090841078</v>
      </c>
      <c r="P140" s="297">
        <v>1633.8073428720841</v>
      </c>
      <c r="Q140" s="297">
        <v>1465.380090798217</v>
      </c>
      <c r="R140" s="297">
        <v>1585.670140379746</v>
      </c>
      <c r="S140" s="297">
        <v>1502.03335020739</v>
      </c>
      <c r="T140" s="297">
        <v>1487.8402970565221</v>
      </c>
      <c r="U140" s="297">
        <v>1536.178559798519</v>
      </c>
      <c r="V140" s="297">
        <v>1509.9597456944391</v>
      </c>
      <c r="W140" s="297">
        <v>1652.251000490977</v>
      </c>
      <c r="DA140" s="122" t="s">
        <v>1388</v>
      </c>
    </row>
    <row r="141" spans="1:105" ht="12" customHeight="1" x14ac:dyDescent="0.25">
      <c r="A141" s="60" t="s">
        <v>1021</v>
      </c>
      <c r="B141" s="264">
        <v>0</v>
      </c>
      <c r="C141" s="264">
        <v>0</v>
      </c>
      <c r="D141" s="264">
        <v>0</v>
      </c>
      <c r="E141" s="264">
        <v>0</v>
      </c>
      <c r="F141" s="264">
        <v>0</v>
      </c>
      <c r="G141" s="264">
        <v>0</v>
      </c>
      <c r="H141" s="264">
        <v>0</v>
      </c>
      <c r="I141" s="264">
        <v>0</v>
      </c>
      <c r="J141" s="264">
        <v>0</v>
      </c>
      <c r="K141" s="264">
        <v>0</v>
      </c>
      <c r="L141" s="264">
        <v>0</v>
      </c>
      <c r="M141" s="264">
        <v>0</v>
      </c>
      <c r="N141" s="264">
        <v>0</v>
      </c>
      <c r="O141" s="264">
        <v>0</v>
      </c>
      <c r="P141" s="264">
        <v>0</v>
      </c>
      <c r="Q141" s="264">
        <v>0</v>
      </c>
      <c r="R141" s="264">
        <v>0</v>
      </c>
      <c r="S141" s="264">
        <v>0</v>
      </c>
      <c r="T141" s="264">
        <v>0</v>
      </c>
      <c r="U141" s="264">
        <v>0</v>
      </c>
      <c r="V141" s="264">
        <v>0</v>
      </c>
      <c r="W141" s="264">
        <v>0</v>
      </c>
      <c r="DA141" s="72" t="s">
        <v>1389</v>
      </c>
    </row>
    <row r="142" spans="1:105" ht="12" customHeight="1" x14ac:dyDescent="0.25">
      <c r="A142" s="57" t="s">
        <v>1023</v>
      </c>
      <c r="B142" s="263">
        <f t="shared" ref="B142:W142" si="6">B143+B144+B155</f>
        <v>1072.9317209967994</v>
      </c>
      <c r="C142" s="263">
        <f t="shared" si="6"/>
        <v>1131.8495323200113</v>
      </c>
      <c r="D142" s="263">
        <f t="shared" si="6"/>
        <v>1171.8624277364281</v>
      </c>
      <c r="E142" s="263">
        <f t="shared" si="6"/>
        <v>1230.537094030828</v>
      </c>
      <c r="F142" s="263">
        <f t="shared" si="6"/>
        <v>1031.8507430877003</v>
      </c>
      <c r="G142" s="263">
        <f t="shared" si="6"/>
        <v>1014.6222708227011</v>
      </c>
      <c r="H142" s="263">
        <f t="shared" si="6"/>
        <v>957.53986879442766</v>
      </c>
      <c r="I142" s="263">
        <f t="shared" si="6"/>
        <v>1026.6901572058559</v>
      </c>
      <c r="J142" s="263">
        <f t="shared" si="6"/>
        <v>945.31455444401809</v>
      </c>
      <c r="K142" s="263">
        <f t="shared" si="6"/>
        <v>943.26422587235083</v>
      </c>
      <c r="L142" s="263">
        <f t="shared" si="6"/>
        <v>895.61153843192642</v>
      </c>
      <c r="M142" s="263">
        <f t="shared" si="6"/>
        <v>1014.8061267397447</v>
      </c>
      <c r="N142" s="263">
        <f t="shared" si="6"/>
        <v>1031.2667620297702</v>
      </c>
      <c r="O142" s="263">
        <f t="shared" si="6"/>
        <v>1030.8842655506262</v>
      </c>
      <c r="P142" s="263">
        <f t="shared" si="6"/>
        <v>1201.8479360782408</v>
      </c>
      <c r="Q142" s="263">
        <f t="shared" si="6"/>
        <v>1127.4454161197291</v>
      </c>
      <c r="R142" s="263">
        <f t="shared" si="6"/>
        <v>1166.3282685635795</v>
      </c>
      <c r="S142" s="263">
        <f t="shared" si="6"/>
        <v>1068.4328272487676</v>
      </c>
      <c r="T142" s="263">
        <f t="shared" si="6"/>
        <v>1053.5627806432292</v>
      </c>
      <c r="U142" s="263">
        <f t="shared" si="6"/>
        <v>1061.9064715382124</v>
      </c>
      <c r="V142" s="263">
        <f t="shared" si="6"/>
        <v>1040.8756171981265</v>
      </c>
      <c r="W142" s="263">
        <f t="shared" si="6"/>
        <v>1142.480760013699</v>
      </c>
      <c r="DA142" s="70"/>
    </row>
    <row r="143" spans="1:105" ht="12" customHeight="1" x14ac:dyDescent="0.25">
      <c r="A143" s="60" t="s">
        <v>1024</v>
      </c>
      <c r="B143" s="264">
        <v>694.47983492580295</v>
      </c>
      <c r="C143" s="264">
        <v>737.47177050591426</v>
      </c>
      <c r="D143" s="264">
        <v>757.66225375479439</v>
      </c>
      <c r="E143" s="264">
        <v>804.10920708511878</v>
      </c>
      <c r="F143" s="264">
        <v>697.76809552477039</v>
      </c>
      <c r="G143" s="264">
        <v>690.09993770223275</v>
      </c>
      <c r="H143" s="264">
        <v>641.40804017945538</v>
      </c>
      <c r="I143" s="264">
        <v>686.28299867806345</v>
      </c>
      <c r="J143" s="264">
        <v>626.28545857994652</v>
      </c>
      <c r="K143" s="264">
        <v>640.93236169963166</v>
      </c>
      <c r="L143" s="264">
        <v>592.3285616476627</v>
      </c>
      <c r="M143" s="264">
        <v>689.80096631404865</v>
      </c>
      <c r="N143" s="264">
        <v>687.40907345430992</v>
      </c>
      <c r="O143" s="264">
        <v>712.37959088822333</v>
      </c>
      <c r="P143" s="264">
        <v>815.71422807876377</v>
      </c>
      <c r="Q143" s="264">
        <v>767.54336769041117</v>
      </c>
      <c r="R143" s="264">
        <v>797.31154139244654</v>
      </c>
      <c r="S143" s="264">
        <v>737.06131873540744</v>
      </c>
      <c r="T143" s="264">
        <v>729.5659360100592</v>
      </c>
      <c r="U143" s="264">
        <v>737.18055656691831</v>
      </c>
      <c r="V143" s="264">
        <v>725.27717009881451</v>
      </c>
      <c r="W143" s="264">
        <v>809.51756909102335</v>
      </c>
      <c r="DA143" s="72" t="s">
        <v>1390</v>
      </c>
    </row>
    <row r="144" spans="1:105" ht="12" customHeight="1" x14ac:dyDescent="0.25">
      <c r="A144" s="60" t="s">
        <v>1026</v>
      </c>
      <c r="B144" s="264">
        <v>378.45188607099658</v>
      </c>
      <c r="C144" s="264">
        <v>394.37776181409703</v>
      </c>
      <c r="D144" s="264">
        <v>414.20017398163378</v>
      </c>
      <c r="E144" s="264">
        <v>426.42788694570919</v>
      </c>
      <c r="F144" s="264">
        <v>334.08264756292988</v>
      </c>
      <c r="G144" s="264">
        <v>324.52233312046837</v>
      </c>
      <c r="H144" s="264">
        <v>316.13182861497228</v>
      </c>
      <c r="I144" s="264">
        <v>340.40715852779249</v>
      </c>
      <c r="J144" s="264">
        <v>319.02909586407151</v>
      </c>
      <c r="K144" s="264">
        <v>302.33186417271912</v>
      </c>
      <c r="L144" s="264">
        <v>303.28297678426378</v>
      </c>
      <c r="M144" s="264">
        <v>325.00516042569609</v>
      </c>
      <c r="N144" s="264">
        <v>343.8576885754602</v>
      </c>
      <c r="O144" s="264">
        <v>318.50467466240292</v>
      </c>
      <c r="P144" s="264">
        <v>386.133707999477</v>
      </c>
      <c r="Q144" s="264">
        <v>359.90204842931792</v>
      </c>
      <c r="R144" s="264">
        <v>369.01672717113291</v>
      </c>
      <c r="S144" s="264">
        <v>331.37150851336008</v>
      </c>
      <c r="T144" s="264">
        <v>323.99684463316999</v>
      </c>
      <c r="U144" s="264">
        <v>324.72591497129417</v>
      </c>
      <c r="V144" s="264">
        <v>315.59844709931201</v>
      </c>
      <c r="W144" s="264">
        <v>332.96319092267561</v>
      </c>
      <c r="DA144" s="72" t="s">
        <v>1391</v>
      </c>
    </row>
    <row r="145" spans="1:105" ht="12" customHeight="1" x14ac:dyDescent="0.25">
      <c r="A145" s="64" t="s">
        <v>30</v>
      </c>
      <c r="B145" s="231">
        <v>14.76175447456256</v>
      </c>
      <c r="C145" s="231">
        <v>22.042226704680441</v>
      </c>
      <c r="D145" s="231">
        <v>30.846654457003421</v>
      </c>
      <c r="E145" s="231">
        <v>31.48758728458337</v>
      </c>
      <c r="F145" s="231">
        <v>29.37898183679421</v>
      </c>
      <c r="G145" s="231">
        <v>27.033755091297181</v>
      </c>
      <c r="H145" s="231">
        <v>29.078199507558509</v>
      </c>
      <c r="I145" s="231">
        <v>29.303745882844758</v>
      </c>
      <c r="J145" s="231">
        <v>33.428590934987618</v>
      </c>
      <c r="K145" s="231">
        <v>28.006206040233611</v>
      </c>
      <c r="L145" s="231">
        <v>29.859629690686798</v>
      </c>
      <c r="M145" s="231">
        <v>22.443560580753019</v>
      </c>
      <c r="N145" s="231">
        <v>22.784199001882829</v>
      </c>
      <c r="O145" s="231">
        <v>28.707890212933819</v>
      </c>
      <c r="P145" s="231">
        <v>36.255361207840799</v>
      </c>
      <c r="Q145" s="231">
        <v>45.625296458170112</v>
      </c>
      <c r="R145" s="231">
        <v>43.374658040891987</v>
      </c>
      <c r="S145" s="231">
        <v>37.456486585119208</v>
      </c>
      <c r="T145" s="231">
        <v>28.392882673193601</v>
      </c>
      <c r="U145" s="231">
        <v>26.066976846267359</v>
      </c>
      <c r="V145" s="231">
        <v>26.30245847075086</v>
      </c>
      <c r="W145" s="231">
        <v>19.64150313980047</v>
      </c>
      <c r="DA145" s="73" t="s">
        <v>1392</v>
      </c>
    </row>
    <row r="146" spans="1:105" ht="12" customHeight="1" x14ac:dyDescent="0.25">
      <c r="A146" s="64" t="s">
        <v>32</v>
      </c>
      <c r="B146" s="231">
        <v>18.414299011239251</v>
      </c>
      <c r="C146" s="231">
        <v>22.633156344622559</v>
      </c>
      <c r="D146" s="231">
        <v>23.345020347313302</v>
      </c>
      <c r="E146" s="231">
        <v>34.088687356160868</v>
      </c>
      <c r="F146" s="231">
        <v>22.27189767034481</v>
      </c>
      <c r="G146" s="231">
        <v>20.87725665895244</v>
      </c>
      <c r="H146" s="231">
        <v>23.058930681182321</v>
      </c>
      <c r="I146" s="231">
        <v>44.665954644133393</v>
      </c>
      <c r="J146" s="231">
        <v>42.304631814294012</v>
      </c>
      <c r="K146" s="231">
        <v>25.650731828382419</v>
      </c>
      <c r="L146" s="231">
        <v>24.102679800720189</v>
      </c>
      <c r="M146" s="231">
        <v>23.981974606452692</v>
      </c>
      <c r="N146" s="231">
        <v>25.231994079000419</v>
      </c>
      <c r="O146" s="231">
        <v>15.959202298196081</v>
      </c>
      <c r="P146" s="231">
        <v>20.37292001744753</v>
      </c>
      <c r="Q146" s="231">
        <v>22.096472085427621</v>
      </c>
      <c r="R146" s="231">
        <v>25.432449124500302</v>
      </c>
      <c r="S146" s="231">
        <v>20.92915756090693</v>
      </c>
      <c r="T146" s="231">
        <v>21.30705036523856</v>
      </c>
      <c r="U146" s="231">
        <v>23.826833346592359</v>
      </c>
      <c r="V146" s="231">
        <v>19.08137467209653</v>
      </c>
      <c r="W146" s="231">
        <v>16.976185182140888</v>
      </c>
      <c r="DA146" s="73" t="s">
        <v>1393</v>
      </c>
    </row>
    <row r="147" spans="1:105" ht="12" customHeight="1" x14ac:dyDescent="0.25">
      <c r="A147" s="64" t="s">
        <v>33</v>
      </c>
      <c r="B147" s="231">
        <v>12.43537603149263</v>
      </c>
      <c r="C147" s="231">
        <v>18.533953174038139</v>
      </c>
      <c r="D147" s="231">
        <v>14.1114328337276</v>
      </c>
      <c r="E147" s="231">
        <v>9.5339119594169155</v>
      </c>
      <c r="F147" s="231">
        <v>7.2271168307551781</v>
      </c>
      <c r="G147" s="231">
        <v>8.8004366359149753</v>
      </c>
      <c r="H147" s="231">
        <v>9.5169789726772898</v>
      </c>
      <c r="I147" s="231">
        <v>7.2579584418816383</v>
      </c>
      <c r="J147" s="231">
        <v>7.4352569992051816</v>
      </c>
      <c r="K147" s="231">
        <v>9.3695081004758567</v>
      </c>
      <c r="L147" s="231">
        <v>7.6717996943004154</v>
      </c>
      <c r="M147" s="231">
        <v>7.6491909771512239</v>
      </c>
      <c r="N147" s="231">
        <v>7.1939993520701826</v>
      </c>
      <c r="O147" s="231">
        <v>4.4247851086039791</v>
      </c>
      <c r="P147" s="231">
        <v>5.6533294460583754</v>
      </c>
      <c r="Q147" s="231">
        <v>4.4663788937256381</v>
      </c>
      <c r="R147" s="231">
        <v>4.0712418970340494</v>
      </c>
      <c r="S147" s="231">
        <v>4.3178948254973069</v>
      </c>
      <c r="T147" s="231">
        <v>4.9704836085564903</v>
      </c>
      <c r="U147" s="231">
        <v>5.4464306168317203</v>
      </c>
      <c r="V147" s="231">
        <v>4.8105839523587361</v>
      </c>
      <c r="W147" s="231">
        <v>4.2352356408955281</v>
      </c>
      <c r="DA147" s="73" t="s">
        <v>1394</v>
      </c>
    </row>
    <row r="148" spans="1:105" ht="12" customHeight="1" x14ac:dyDescent="0.25">
      <c r="A148" s="64" t="s">
        <v>160</v>
      </c>
      <c r="B148" s="231">
        <v>3.2545668166128738</v>
      </c>
      <c r="C148" s="231">
        <v>4.114132789786769</v>
      </c>
      <c r="D148" s="231">
        <v>4.5538019647434416</v>
      </c>
      <c r="E148" s="231">
        <v>5.4125362382738818</v>
      </c>
      <c r="F148" s="231">
        <v>6.914709244375687</v>
      </c>
      <c r="G148" s="231">
        <v>6.6181488322428539</v>
      </c>
      <c r="H148" s="231">
        <v>4.4141280311913427</v>
      </c>
      <c r="I148" s="231">
        <v>5.12091954095263</v>
      </c>
      <c r="J148" s="231">
        <v>5.0537609571437248</v>
      </c>
      <c r="K148" s="231">
        <v>4.7636290865141833</v>
      </c>
      <c r="L148" s="231">
        <v>4.9595786000660436</v>
      </c>
      <c r="M148" s="231">
        <v>21.416779088381372</v>
      </c>
      <c r="N148" s="231">
        <v>10.6008726913989</v>
      </c>
      <c r="O148" s="231">
        <v>5.7260307040962228</v>
      </c>
      <c r="P148" s="231">
        <v>7.9597983761899771</v>
      </c>
      <c r="Q148" s="231">
        <v>7.824464948701503</v>
      </c>
      <c r="R148" s="231">
        <v>6.1638175251688692</v>
      </c>
      <c r="S148" s="231">
        <v>5.0442627611934814</v>
      </c>
      <c r="T148" s="231">
        <v>7.3560452632574913</v>
      </c>
      <c r="U148" s="231">
        <v>7.2938127225510012</v>
      </c>
      <c r="V148" s="231">
        <v>8.097705825866738</v>
      </c>
      <c r="W148" s="231">
        <v>8.8561887865546396</v>
      </c>
      <c r="DA148" s="73" t="s">
        <v>1395</v>
      </c>
    </row>
    <row r="149" spans="1:105" ht="12" customHeight="1" x14ac:dyDescent="0.25">
      <c r="A149" s="64" t="s">
        <v>70</v>
      </c>
      <c r="B149" s="231">
        <v>60.575661986436387</v>
      </c>
      <c r="C149" s="231">
        <v>66.665535380884876</v>
      </c>
      <c r="D149" s="231">
        <v>59.862785563207751</v>
      </c>
      <c r="E149" s="231">
        <v>68.254641571615096</v>
      </c>
      <c r="F149" s="231">
        <v>42.223643226923727</v>
      </c>
      <c r="G149" s="231">
        <v>36.851120345122283</v>
      </c>
      <c r="H149" s="231">
        <v>38.799340150538342</v>
      </c>
      <c r="I149" s="231">
        <v>42.346775273983319</v>
      </c>
      <c r="J149" s="231">
        <v>37.123481543608968</v>
      </c>
      <c r="K149" s="231">
        <v>35.196741325562392</v>
      </c>
      <c r="L149" s="231">
        <v>26.624346916713129</v>
      </c>
      <c r="M149" s="231">
        <v>32.149303806204458</v>
      </c>
      <c r="N149" s="231">
        <v>20.372155635697261</v>
      </c>
      <c r="O149" s="231">
        <v>22.97520779093891</v>
      </c>
      <c r="P149" s="231">
        <v>30.016003194231629</v>
      </c>
      <c r="Q149" s="231">
        <v>34.647336465019812</v>
      </c>
      <c r="R149" s="231">
        <v>23.65355180258701</v>
      </c>
      <c r="S149" s="231">
        <v>17.462975985995548</v>
      </c>
      <c r="T149" s="231">
        <v>16.99778057172658</v>
      </c>
      <c r="U149" s="231">
        <v>14.08075328190572</v>
      </c>
      <c r="V149" s="231">
        <v>12.09249071189782</v>
      </c>
      <c r="W149" s="231">
        <v>12.74157669588698</v>
      </c>
      <c r="DA149" s="73" t="s">
        <v>1396</v>
      </c>
    </row>
    <row r="150" spans="1:105" ht="12" customHeight="1" x14ac:dyDescent="0.25">
      <c r="A150" s="64" t="s">
        <v>34</v>
      </c>
      <c r="B150" s="231">
        <v>53.756287315129157</v>
      </c>
      <c r="C150" s="231">
        <v>6.9560831488347246</v>
      </c>
      <c r="D150" s="231">
        <v>26.90413690294195</v>
      </c>
      <c r="E150" s="231">
        <v>37.604124152389737</v>
      </c>
      <c r="F150" s="231">
        <v>31.00127106553369</v>
      </c>
      <c r="G150" s="231">
        <v>30.493845972009431</v>
      </c>
      <c r="H150" s="231">
        <v>28.237778336712999</v>
      </c>
      <c r="I150" s="231">
        <v>35.154846881533707</v>
      </c>
      <c r="J150" s="231">
        <v>27.424363869214542</v>
      </c>
      <c r="K150" s="231">
        <v>37.413501785323888</v>
      </c>
      <c r="L150" s="231">
        <v>33.410285506404662</v>
      </c>
      <c r="M150" s="231">
        <v>34.07702531701154</v>
      </c>
      <c r="N150" s="231">
        <v>77.868378846887325</v>
      </c>
      <c r="O150" s="231">
        <v>56.194178970711363</v>
      </c>
      <c r="P150" s="231">
        <v>60.587598635973272</v>
      </c>
      <c r="Q150" s="231">
        <v>30.095140655083561</v>
      </c>
      <c r="R150" s="231">
        <v>40.545208454746707</v>
      </c>
      <c r="S150" s="231">
        <v>40.622230142660293</v>
      </c>
      <c r="T150" s="231">
        <v>42.621923603454668</v>
      </c>
      <c r="U150" s="231">
        <v>42.246440531406122</v>
      </c>
      <c r="V150" s="231">
        <v>36.877769928850071</v>
      </c>
      <c r="W150" s="231">
        <v>29.334499514641362</v>
      </c>
      <c r="DA150" s="73" t="s">
        <v>1397</v>
      </c>
    </row>
    <row r="151" spans="1:105" ht="12" customHeight="1" x14ac:dyDescent="0.25">
      <c r="A151" s="64" t="s">
        <v>162</v>
      </c>
      <c r="B151" s="231">
        <v>212.44220423620021</v>
      </c>
      <c r="C151" s="231">
        <v>249.73181435618861</v>
      </c>
      <c r="D151" s="231">
        <v>249.8671018547852</v>
      </c>
      <c r="E151" s="231">
        <v>234.25598198789831</v>
      </c>
      <c r="F151" s="231">
        <v>188.34935484366039</v>
      </c>
      <c r="G151" s="231">
        <v>188.92352480820401</v>
      </c>
      <c r="H151" s="231">
        <v>177.92474803952871</v>
      </c>
      <c r="I151" s="231">
        <v>170.89610714273911</v>
      </c>
      <c r="J151" s="231">
        <v>159.46288137798209</v>
      </c>
      <c r="K151" s="231">
        <v>155.02635883707751</v>
      </c>
      <c r="L151" s="231">
        <v>150.06161044216549</v>
      </c>
      <c r="M151" s="231">
        <v>153.16689056199459</v>
      </c>
      <c r="N151" s="231">
        <v>152.92875678127581</v>
      </c>
      <c r="O151" s="231">
        <v>158.31195121696959</v>
      </c>
      <c r="P151" s="231">
        <v>190.64555909607159</v>
      </c>
      <c r="Q151" s="231">
        <v>182.99589336911839</v>
      </c>
      <c r="R151" s="231">
        <v>182.79377166118709</v>
      </c>
      <c r="S151" s="231">
        <v>172.8933073567861</v>
      </c>
      <c r="T151" s="231">
        <v>172.39970244721059</v>
      </c>
      <c r="U151" s="231">
        <v>175.35327936539619</v>
      </c>
      <c r="V151" s="231">
        <v>177.51098384078739</v>
      </c>
      <c r="W151" s="231">
        <v>212.30614450195691</v>
      </c>
      <c r="DA151" s="73" t="s">
        <v>1398</v>
      </c>
    </row>
    <row r="152" spans="1:105" ht="12" customHeight="1" x14ac:dyDescent="0.25">
      <c r="A152" s="64" t="s">
        <v>36</v>
      </c>
      <c r="B152" s="231">
        <v>0.77296343271790713</v>
      </c>
      <c r="C152" s="231">
        <v>0.73849180654720015</v>
      </c>
      <c r="D152" s="231">
        <v>0.71244114606878528</v>
      </c>
      <c r="E152" s="231">
        <v>5.6942759851764412E-2</v>
      </c>
      <c r="F152" s="231">
        <v>5.6965064878722237E-2</v>
      </c>
      <c r="G152" s="231">
        <v>7.6992536799321651E-2</v>
      </c>
      <c r="H152" s="231">
        <v>6.9717340478201453E-2</v>
      </c>
      <c r="I152" s="231">
        <v>0.2051172048428149</v>
      </c>
      <c r="J152" s="231">
        <v>9.8001400058883123E-2</v>
      </c>
      <c r="K152" s="231">
        <v>5.5857039573727729E-2</v>
      </c>
      <c r="L152" s="231">
        <v>1.874959716163352</v>
      </c>
      <c r="M152" s="231">
        <v>2.915705442764196</v>
      </c>
      <c r="N152" s="231">
        <v>1.93353843118624</v>
      </c>
      <c r="O152" s="231">
        <v>2.220921197558432</v>
      </c>
      <c r="P152" s="231">
        <v>2.5419226180550551</v>
      </c>
      <c r="Q152" s="231">
        <v>2.0969022225062131</v>
      </c>
      <c r="R152" s="231">
        <v>2.235201399500081</v>
      </c>
      <c r="S152" s="231">
        <v>1.4721990044145641</v>
      </c>
      <c r="T152" s="231">
        <v>2.0098788996632191</v>
      </c>
      <c r="U152" s="231">
        <v>1.6386718872666881</v>
      </c>
      <c r="V152" s="231">
        <v>1.3844525505228089</v>
      </c>
      <c r="W152" s="231">
        <v>1.645284391478214</v>
      </c>
      <c r="DA152" s="73" t="s">
        <v>1399</v>
      </c>
    </row>
    <row r="153" spans="1:105" ht="12" customHeight="1" x14ac:dyDescent="0.25">
      <c r="A153" s="64" t="s">
        <v>73</v>
      </c>
      <c r="B153" s="231">
        <v>2.038772766605685</v>
      </c>
      <c r="C153" s="231">
        <v>2.9623681085137141</v>
      </c>
      <c r="D153" s="231">
        <v>3.9967989118423861</v>
      </c>
      <c r="E153" s="231">
        <v>5.7334736355193154</v>
      </c>
      <c r="F153" s="231">
        <v>6.6587077796635343</v>
      </c>
      <c r="G153" s="231">
        <v>4.8472522399259539</v>
      </c>
      <c r="H153" s="231">
        <v>5.032007555104606</v>
      </c>
      <c r="I153" s="231">
        <v>5.455733514881083</v>
      </c>
      <c r="J153" s="231">
        <v>6.6981269675763606</v>
      </c>
      <c r="K153" s="231">
        <v>6.8493301295755247</v>
      </c>
      <c r="L153" s="231">
        <v>24.71808641704374</v>
      </c>
      <c r="M153" s="231">
        <v>27.204730044983108</v>
      </c>
      <c r="N153" s="231">
        <v>24.94379375606124</v>
      </c>
      <c r="O153" s="231">
        <v>23.98450716239449</v>
      </c>
      <c r="P153" s="231">
        <v>32.101215407608812</v>
      </c>
      <c r="Q153" s="231">
        <v>30.05416333156494</v>
      </c>
      <c r="R153" s="231">
        <v>40.746827265516842</v>
      </c>
      <c r="S153" s="231">
        <v>31.172994290786701</v>
      </c>
      <c r="T153" s="231">
        <v>27.941097200868761</v>
      </c>
      <c r="U153" s="231">
        <v>28.772716373076971</v>
      </c>
      <c r="V153" s="231">
        <v>29.44062714618105</v>
      </c>
      <c r="W153" s="231">
        <v>27.226573069320629</v>
      </c>
      <c r="DA153" s="73" t="s">
        <v>1400</v>
      </c>
    </row>
    <row r="154" spans="1:105" ht="12" customHeight="1" x14ac:dyDescent="0.25">
      <c r="A154" s="64" t="s">
        <v>79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1401</v>
      </c>
    </row>
    <row r="155" spans="1:105" ht="12" customHeight="1" x14ac:dyDescent="0.25">
      <c r="A155" s="60" t="s">
        <v>1038</v>
      </c>
      <c r="B155" s="264">
        <v>0</v>
      </c>
      <c r="C155" s="264">
        <v>0</v>
      </c>
      <c r="D155" s="264">
        <v>0</v>
      </c>
      <c r="E155" s="264">
        <v>0</v>
      </c>
      <c r="F155" s="264">
        <v>0</v>
      </c>
      <c r="G155" s="264">
        <v>0</v>
      </c>
      <c r="H155" s="264">
        <v>0</v>
      </c>
      <c r="I155" s="264">
        <v>0</v>
      </c>
      <c r="J155" s="264">
        <v>0</v>
      </c>
      <c r="K155" s="264">
        <v>0</v>
      </c>
      <c r="L155" s="264">
        <v>0</v>
      </c>
      <c r="M155" s="264">
        <v>0</v>
      </c>
      <c r="N155" s="264">
        <v>0</v>
      </c>
      <c r="O155" s="264">
        <v>0</v>
      </c>
      <c r="P155" s="264">
        <v>0</v>
      </c>
      <c r="Q155" s="264">
        <v>0</v>
      </c>
      <c r="R155" s="264">
        <v>0</v>
      </c>
      <c r="S155" s="264">
        <v>0</v>
      </c>
      <c r="T155" s="264">
        <v>0</v>
      </c>
      <c r="U155" s="264">
        <v>0</v>
      </c>
      <c r="V155" s="264">
        <v>0</v>
      </c>
      <c r="W155" s="264">
        <v>0</v>
      </c>
      <c r="DA155" s="72" t="s">
        <v>1402</v>
      </c>
    </row>
    <row r="156" spans="1:105" ht="12" customHeight="1" x14ac:dyDescent="0.25">
      <c r="A156" s="132" t="s">
        <v>1040</v>
      </c>
      <c r="B156" s="318">
        <v>0</v>
      </c>
      <c r="C156" s="318">
        <v>0</v>
      </c>
      <c r="D156" s="318">
        <v>0</v>
      </c>
      <c r="E156" s="318">
        <v>0</v>
      </c>
      <c r="F156" s="318">
        <v>0</v>
      </c>
      <c r="G156" s="318">
        <v>0</v>
      </c>
      <c r="H156" s="318">
        <v>0</v>
      </c>
      <c r="I156" s="318">
        <v>0</v>
      </c>
      <c r="J156" s="318">
        <v>0</v>
      </c>
      <c r="K156" s="318">
        <v>0</v>
      </c>
      <c r="L156" s="318">
        <v>0</v>
      </c>
      <c r="M156" s="318">
        <v>0</v>
      </c>
      <c r="N156" s="318">
        <v>0</v>
      </c>
      <c r="O156" s="318">
        <v>0</v>
      </c>
      <c r="P156" s="318">
        <v>0</v>
      </c>
      <c r="Q156" s="318">
        <v>0</v>
      </c>
      <c r="R156" s="318">
        <v>0</v>
      </c>
      <c r="S156" s="318">
        <v>0</v>
      </c>
      <c r="T156" s="318">
        <v>0</v>
      </c>
      <c r="U156" s="318">
        <v>0</v>
      </c>
      <c r="V156" s="318">
        <v>0</v>
      </c>
      <c r="W156" s="318">
        <v>0</v>
      </c>
      <c r="DA156" s="139" t="s">
        <v>1403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431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7">SUM(B$161:B$167,B$169:B$170,B$172:B$175,B176)</f>
        <v>0.99999999999999989</v>
      </c>
      <c r="C160" s="234">
        <f t="shared" si="7"/>
        <v>1</v>
      </c>
      <c r="D160" s="234">
        <f t="shared" si="7"/>
        <v>1</v>
      </c>
      <c r="E160" s="234">
        <f t="shared" si="7"/>
        <v>1</v>
      </c>
      <c r="F160" s="234">
        <f t="shared" si="7"/>
        <v>1</v>
      </c>
      <c r="G160" s="234">
        <f t="shared" si="7"/>
        <v>1</v>
      </c>
      <c r="H160" s="234">
        <f t="shared" si="7"/>
        <v>0.99999999999999978</v>
      </c>
      <c r="I160" s="234">
        <f t="shared" si="7"/>
        <v>1</v>
      </c>
      <c r="J160" s="234">
        <f t="shared" si="7"/>
        <v>1</v>
      </c>
      <c r="K160" s="234">
        <f t="shared" si="7"/>
        <v>1</v>
      </c>
      <c r="L160" s="234">
        <f t="shared" si="7"/>
        <v>1</v>
      </c>
      <c r="M160" s="234">
        <f t="shared" si="7"/>
        <v>1</v>
      </c>
      <c r="N160" s="234">
        <f t="shared" si="7"/>
        <v>1</v>
      </c>
      <c r="O160" s="234">
        <f t="shared" si="7"/>
        <v>1</v>
      </c>
      <c r="P160" s="234">
        <f t="shared" si="7"/>
        <v>0.99999999999999989</v>
      </c>
      <c r="Q160" s="234">
        <f t="shared" si="7"/>
        <v>1</v>
      </c>
      <c r="R160" s="234">
        <f t="shared" si="7"/>
        <v>1</v>
      </c>
      <c r="S160" s="234">
        <f t="shared" si="7"/>
        <v>1</v>
      </c>
      <c r="T160" s="234">
        <f t="shared" si="7"/>
        <v>1</v>
      </c>
      <c r="U160" s="234">
        <f t="shared" si="7"/>
        <v>1</v>
      </c>
      <c r="V160" s="234">
        <f t="shared" si="7"/>
        <v>1</v>
      </c>
      <c r="W160" s="234">
        <f t="shared" si="7"/>
        <v>1</v>
      </c>
      <c r="DA160" s="95"/>
    </row>
    <row r="161" spans="1:105" ht="12" customHeight="1" x14ac:dyDescent="0.25">
      <c r="A161" s="55" t="s">
        <v>92</v>
      </c>
      <c r="B161" s="268">
        <f t="shared" ref="B161:W161" si="8">IF(B$6=0,0,B$6/B$5)</f>
        <v>0</v>
      </c>
      <c r="C161" s="268">
        <f t="shared" si="8"/>
        <v>0</v>
      </c>
      <c r="D161" s="268">
        <f t="shared" si="8"/>
        <v>0</v>
      </c>
      <c r="E161" s="268">
        <f t="shared" si="8"/>
        <v>0</v>
      </c>
      <c r="F161" s="268">
        <f t="shared" si="8"/>
        <v>0</v>
      </c>
      <c r="G161" s="268">
        <f t="shared" si="8"/>
        <v>0</v>
      </c>
      <c r="H161" s="268">
        <f t="shared" si="8"/>
        <v>0</v>
      </c>
      <c r="I161" s="268">
        <f t="shared" si="8"/>
        <v>0</v>
      </c>
      <c r="J161" s="268">
        <f t="shared" si="8"/>
        <v>0</v>
      </c>
      <c r="K161" s="268">
        <f t="shared" si="8"/>
        <v>0</v>
      </c>
      <c r="L161" s="268">
        <f t="shared" si="8"/>
        <v>0</v>
      </c>
      <c r="M161" s="268">
        <f t="shared" si="8"/>
        <v>0</v>
      </c>
      <c r="N161" s="268">
        <f t="shared" si="8"/>
        <v>0</v>
      </c>
      <c r="O161" s="268">
        <f t="shared" si="8"/>
        <v>0</v>
      </c>
      <c r="P161" s="268">
        <f t="shared" si="8"/>
        <v>0</v>
      </c>
      <c r="Q161" s="268">
        <f t="shared" si="8"/>
        <v>0</v>
      </c>
      <c r="R161" s="268">
        <f t="shared" si="8"/>
        <v>0</v>
      </c>
      <c r="S161" s="268">
        <f t="shared" si="8"/>
        <v>0</v>
      </c>
      <c r="T161" s="268">
        <f t="shared" si="8"/>
        <v>0</v>
      </c>
      <c r="U161" s="268">
        <f t="shared" si="8"/>
        <v>0</v>
      </c>
      <c r="V161" s="268">
        <f t="shared" si="8"/>
        <v>0</v>
      </c>
      <c r="W161" s="268">
        <f t="shared" si="8"/>
        <v>0</v>
      </c>
      <c r="DA161" s="76"/>
    </row>
    <row r="162" spans="1:105" ht="12" customHeight="1" x14ac:dyDescent="0.25">
      <c r="A162" s="202" t="s">
        <v>93</v>
      </c>
      <c r="B162" s="269">
        <f t="shared" ref="B162:W162" si="9">IF(B$7=0,0,B$7/B$5)</f>
        <v>0</v>
      </c>
      <c r="C162" s="269">
        <f t="shared" si="9"/>
        <v>0</v>
      </c>
      <c r="D162" s="269">
        <f t="shared" si="9"/>
        <v>0</v>
      </c>
      <c r="E162" s="269">
        <f t="shared" si="9"/>
        <v>0</v>
      </c>
      <c r="F162" s="269">
        <f t="shared" si="9"/>
        <v>0</v>
      </c>
      <c r="G162" s="269">
        <f t="shared" si="9"/>
        <v>0</v>
      </c>
      <c r="H162" s="269">
        <f t="shared" si="9"/>
        <v>0</v>
      </c>
      <c r="I162" s="269">
        <f t="shared" si="9"/>
        <v>0</v>
      </c>
      <c r="J162" s="269">
        <f t="shared" si="9"/>
        <v>0</v>
      </c>
      <c r="K162" s="269">
        <f t="shared" si="9"/>
        <v>0</v>
      </c>
      <c r="L162" s="269">
        <f t="shared" si="9"/>
        <v>0</v>
      </c>
      <c r="M162" s="269">
        <f t="shared" si="9"/>
        <v>0</v>
      </c>
      <c r="N162" s="269">
        <f t="shared" si="9"/>
        <v>0</v>
      </c>
      <c r="O162" s="269">
        <f t="shared" si="9"/>
        <v>0</v>
      </c>
      <c r="P162" s="269">
        <f t="shared" si="9"/>
        <v>0</v>
      </c>
      <c r="Q162" s="269">
        <f t="shared" si="9"/>
        <v>0</v>
      </c>
      <c r="R162" s="269">
        <f t="shared" si="9"/>
        <v>0</v>
      </c>
      <c r="S162" s="269">
        <f t="shared" si="9"/>
        <v>0</v>
      </c>
      <c r="T162" s="269">
        <f t="shared" si="9"/>
        <v>0</v>
      </c>
      <c r="U162" s="269">
        <f t="shared" si="9"/>
        <v>0</v>
      </c>
      <c r="V162" s="269">
        <f t="shared" si="9"/>
        <v>0</v>
      </c>
      <c r="W162" s="269">
        <f t="shared" si="9"/>
        <v>0</v>
      </c>
      <c r="DA162" s="77"/>
    </row>
    <row r="163" spans="1:105" ht="12" customHeight="1" x14ac:dyDescent="0.25">
      <c r="A163" s="202" t="s">
        <v>94</v>
      </c>
      <c r="B163" s="269">
        <f t="shared" ref="B163:W163" si="10">IF(B$8=0,0,B$8/B$5)</f>
        <v>0</v>
      </c>
      <c r="C163" s="269">
        <f t="shared" si="10"/>
        <v>0</v>
      </c>
      <c r="D163" s="269">
        <f t="shared" si="10"/>
        <v>0</v>
      </c>
      <c r="E163" s="269">
        <f t="shared" si="10"/>
        <v>0</v>
      </c>
      <c r="F163" s="269">
        <f t="shared" si="10"/>
        <v>0</v>
      </c>
      <c r="G163" s="269">
        <f t="shared" si="10"/>
        <v>0</v>
      </c>
      <c r="H163" s="269">
        <f t="shared" si="10"/>
        <v>0</v>
      </c>
      <c r="I163" s="269">
        <f t="shared" si="10"/>
        <v>0</v>
      </c>
      <c r="J163" s="269">
        <f t="shared" si="10"/>
        <v>0</v>
      </c>
      <c r="K163" s="269">
        <f t="shared" si="10"/>
        <v>0</v>
      </c>
      <c r="L163" s="269">
        <f t="shared" si="10"/>
        <v>0</v>
      </c>
      <c r="M163" s="269">
        <f t="shared" si="10"/>
        <v>0</v>
      </c>
      <c r="N163" s="269">
        <f t="shared" si="10"/>
        <v>0</v>
      </c>
      <c r="O163" s="269">
        <f t="shared" si="10"/>
        <v>0</v>
      </c>
      <c r="P163" s="269">
        <f t="shared" si="10"/>
        <v>0</v>
      </c>
      <c r="Q163" s="269">
        <f t="shared" si="10"/>
        <v>0</v>
      </c>
      <c r="R163" s="269">
        <f t="shared" si="10"/>
        <v>0</v>
      </c>
      <c r="S163" s="269">
        <f t="shared" si="10"/>
        <v>0</v>
      </c>
      <c r="T163" s="269">
        <f t="shared" si="10"/>
        <v>0</v>
      </c>
      <c r="U163" s="269">
        <f t="shared" si="10"/>
        <v>0</v>
      </c>
      <c r="V163" s="269">
        <f t="shared" si="10"/>
        <v>0</v>
      </c>
      <c r="W163" s="269">
        <f t="shared" si="10"/>
        <v>0</v>
      </c>
      <c r="DA163" s="77"/>
    </row>
    <row r="164" spans="1:105" ht="12" customHeight="1" x14ac:dyDescent="0.25">
      <c r="A164" s="202" t="s">
        <v>95</v>
      </c>
      <c r="B164" s="269">
        <f t="shared" ref="B164:W164" si="11">IF(B$9=0,0,B$9/B$5)</f>
        <v>0</v>
      </c>
      <c r="C164" s="269">
        <f t="shared" si="11"/>
        <v>0</v>
      </c>
      <c r="D164" s="269">
        <f t="shared" si="11"/>
        <v>0</v>
      </c>
      <c r="E164" s="269">
        <f t="shared" si="11"/>
        <v>0</v>
      </c>
      <c r="F164" s="269">
        <f t="shared" si="11"/>
        <v>0</v>
      </c>
      <c r="G164" s="269">
        <f t="shared" si="11"/>
        <v>0</v>
      </c>
      <c r="H164" s="269">
        <f t="shared" si="11"/>
        <v>0</v>
      </c>
      <c r="I164" s="269">
        <f t="shared" si="11"/>
        <v>0</v>
      </c>
      <c r="J164" s="269">
        <f t="shared" si="11"/>
        <v>0</v>
      </c>
      <c r="K164" s="269">
        <f t="shared" si="11"/>
        <v>0</v>
      </c>
      <c r="L164" s="269">
        <f t="shared" si="11"/>
        <v>0</v>
      </c>
      <c r="M164" s="269">
        <f t="shared" si="11"/>
        <v>0</v>
      </c>
      <c r="N164" s="269">
        <f t="shared" si="11"/>
        <v>0</v>
      </c>
      <c r="O164" s="269">
        <f t="shared" si="11"/>
        <v>0</v>
      </c>
      <c r="P164" s="269">
        <f t="shared" si="11"/>
        <v>0</v>
      </c>
      <c r="Q164" s="269">
        <f t="shared" si="11"/>
        <v>0</v>
      </c>
      <c r="R164" s="269">
        <f t="shared" si="11"/>
        <v>0</v>
      </c>
      <c r="S164" s="269">
        <f t="shared" si="11"/>
        <v>0</v>
      </c>
      <c r="T164" s="269">
        <f t="shared" si="11"/>
        <v>0</v>
      </c>
      <c r="U164" s="269">
        <f t="shared" si="11"/>
        <v>0</v>
      </c>
      <c r="V164" s="269">
        <f t="shared" si="11"/>
        <v>0</v>
      </c>
      <c r="W164" s="269">
        <f t="shared" si="11"/>
        <v>0</v>
      </c>
      <c r="DA164" s="77"/>
    </row>
    <row r="165" spans="1:105" ht="12" customHeight="1" x14ac:dyDescent="0.25">
      <c r="A165" s="56" t="s">
        <v>96</v>
      </c>
      <c r="B165" s="270">
        <f t="shared" ref="B165:W165" si="12">IF(B$10=0,0,B$10/B$5)</f>
        <v>1.2266300926719936E-2</v>
      </c>
      <c r="C165" s="270">
        <f t="shared" si="12"/>
        <v>1.2383103080559944E-2</v>
      </c>
      <c r="D165" s="270">
        <f t="shared" si="12"/>
        <v>1.2798444469145969E-2</v>
      </c>
      <c r="E165" s="270">
        <f t="shared" si="12"/>
        <v>1.2902025837284939E-2</v>
      </c>
      <c r="F165" s="270">
        <f t="shared" si="12"/>
        <v>1.195016021719358E-2</v>
      </c>
      <c r="G165" s="270">
        <f t="shared" si="12"/>
        <v>1.2459796524062147E-2</v>
      </c>
      <c r="H165" s="270">
        <f t="shared" si="12"/>
        <v>1.1898878028683401E-2</v>
      </c>
      <c r="I165" s="270">
        <f t="shared" si="12"/>
        <v>1.2360266836120697E-2</v>
      </c>
      <c r="J165" s="270">
        <f t="shared" si="12"/>
        <v>1.2815982077700846E-2</v>
      </c>
      <c r="K165" s="270">
        <f t="shared" si="12"/>
        <v>1.3351927825317406E-2</v>
      </c>
      <c r="L165" s="270">
        <f t="shared" si="12"/>
        <v>1.2793069185941581E-2</v>
      </c>
      <c r="M165" s="270">
        <f t="shared" si="12"/>
        <v>1.4465610258566191E-2</v>
      </c>
      <c r="N165" s="270">
        <f t="shared" si="12"/>
        <v>1.4742368555882639E-2</v>
      </c>
      <c r="O165" s="270">
        <f t="shared" si="12"/>
        <v>1.5191283169572533E-2</v>
      </c>
      <c r="P165" s="270">
        <f t="shared" si="12"/>
        <v>1.4060441623796863E-2</v>
      </c>
      <c r="Q165" s="270">
        <f t="shared" si="12"/>
        <v>1.4074367449206988E-2</v>
      </c>
      <c r="R165" s="270">
        <f t="shared" si="12"/>
        <v>1.4248329733079934E-2</v>
      </c>
      <c r="S165" s="270">
        <f t="shared" si="12"/>
        <v>1.4392443958275819E-2</v>
      </c>
      <c r="T165" s="270">
        <f t="shared" si="12"/>
        <v>1.4177715664637346E-2</v>
      </c>
      <c r="U165" s="270">
        <f t="shared" si="12"/>
        <v>1.4414901755000632E-2</v>
      </c>
      <c r="V165" s="270">
        <f t="shared" si="12"/>
        <v>1.4326126347022235E-2</v>
      </c>
      <c r="W165" s="270">
        <f t="shared" si="12"/>
        <v>1.5118139273282016E-2</v>
      </c>
      <c r="DA165" s="78"/>
    </row>
    <row r="166" spans="1:105" ht="12" customHeight="1" x14ac:dyDescent="0.25">
      <c r="A166" s="134" t="s">
        <v>999</v>
      </c>
      <c r="B166" s="319">
        <f t="shared" ref="B166:W166" si="13">IF(B$16=0,0,B$16/B$5)</f>
        <v>0</v>
      </c>
      <c r="C166" s="319">
        <f t="shared" si="13"/>
        <v>0</v>
      </c>
      <c r="D166" s="319">
        <f t="shared" si="13"/>
        <v>0</v>
      </c>
      <c r="E166" s="319">
        <f t="shared" si="13"/>
        <v>0</v>
      </c>
      <c r="F166" s="319">
        <f t="shared" si="13"/>
        <v>0</v>
      </c>
      <c r="G166" s="319">
        <f t="shared" si="13"/>
        <v>0</v>
      </c>
      <c r="H166" s="319">
        <f t="shared" si="13"/>
        <v>0</v>
      </c>
      <c r="I166" s="319">
        <f t="shared" si="13"/>
        <v>0</v>
      </c>
      <c r="J166" s="319">
        <f t="shared" si="13"/>
        <v>0</v>
      </c>
      <c r="K166" s="319">
        <f t="shared" si="13"/>
        <v>0</v>
      </c>
      <c r="L166" s="319">
        <f t="shared" si="13"/>
        <v>0</v>
      </c>
      <c r="M166" s="319">
        <f t="shared" si="13"/>
        <v>0</v>
      </c>
      <c r="N166" s="319">
        <f t="shared" si="13"/>
        <v>0</v>
      </c>
      <c r="O166" s="319">
        <f t="shared" si="13"/>
        <v>0</v>
      </c>
      <c r="P166" s="319">
        <f t="shared" si="13"/>
        <v>0</v>
      </c>
      <c r="Q166" s="319">
        <f t="shared" si="13"/>
        <v>0</v>
      </c>
      <c r="R166" s="319">
        <f t="shared" si="13"/>
        <v>0</v>
      </c>
      <c r="S166" s="319">
        <f t="shared" si="13"/>
        <v>0</v>
      </c>
      <c r="T166" s="319">
        <f t="shared" si="13"/>
        <v>0</v>
      </c>
      <c r="U166" s="319">
        <f t="shared" si="13"/>
        <v>0</v>
      </c>
      <c r="V166" s="319">
        <f t="shared" si="13"/>
        <v>0</v>
      </c>
      <c r="W166" s="319">
        <f t="shared" si="13"/>
        <v>0</v>
      </c>
      <c r="DA166" s="140"/>
    </row>
    <row r="167" spans="1:105" ht="12" customHeight="1" x14ac:dyDescent="0.25">
      <c r="A167" s="203" t="s">
        <v>1000</v>
      </c>
      <c r="B167" s="271">
        <f t="shared" ref="B167:W167" si="14">IF(B$25=0,0,B$25/B$5)</f>
        <v>0.26498974451864288</v>
      </c>
      <c r="C167" s="271">
        <f t="shared" si="14"/>
        <v>0.27534033672526986</v>
      </c>
      <c r="D167" s="271">
        <f t="shared" si="14"/>
        <v>0.29141326685031776</v>
      </c>
      <c r="E167" s="271">
        <f t="shared" si="14"/>
        <v>0.28743645175551163</v>
      </c>
      <c r="F167" s="271">
        <f t="shared" si="14"/>
        <v>0.26985945715660187</v>
      </c>
      <c r="G167" s="271">
        <f t="shared" si="14"/>
        <v>0.26113623509554562</v>
      </c>
      <c r="H167" s="271">
        <f t="shared" si="14"/>
        <v>0.26096195658789428</v>
      </c>
      <c r="I167" s="271">
        <f t="shared" si="14"/>
        <v>0.26360612058914368</v>
      </c>
      <c r="J167" s="271">
        <f t="shared" si="14"/>
        <v>0.27156013780184646</v>
      </c>
      <c r="K167" s="271">
        <f t="shared" si="14"/>
        <v>0.29059523967108875</v>
      </c>
      <c r="L167" s="271">
        <f t="shared" si="14"/>
        <v>0.28857782809281557</v>
      </c>
      <c r="M167" s="271">
        <f t="shared" si="14"/>
        <v>0.28877319075181634</v>
      </c>
      <c r="N167" s="271">
        <f t="shared" si="14"/>
        <v>0.30459282152357131</v>
      </c>
      <c r="O167" s="271">
        <f t="shared" si="14"/>
        <v>0.30275921443370851</v>
      </c>
      <c r="P167" s="271">
        <f t="shared" si="14"/>
        <v>0.30117498723111302</v>
      </c>
      <c r="Q167" s="271">
        <f t="shared" si="14"/>
        <v>0.30571473666625165</v>
      </c>
      <c r="R167" s="271">
        <f t="shared" si="14"/>
        <v>0.31183562731451897</v>
      </c>
      <c r="S167" s="271">
        <f t="shared" si="14"/>
        <v>0.30560623341608162</v>
      </c>
      <c r="T167" s="271">
        <f t="shared" si="14"/>
        <v>0.29952847758339712</v>
      </c>
      <c r="U167" s="271">
        <f t="shared" si="14"/>
        <v>0.29486641377260736</v>
      </c>
      <c r="V167" s="271">
        <f t="shared" si="14"/>
        <v>0.29778665182590691</v>
      </c>
      <c r="W167" s="271">
        <f t="shared" si="14"/>
        <v>0.30423900142383575</v>
      </c>
      <c r="DA167" s="79"/>
    </row>
    <row r="168" spans="1:105" ht="12" customHeight="1" x14ac:dyDescent="0.25">
      <c r="A168" s="203" t="s">
        <v>1012</v>
      </c>
      <c r="B168" s="271">
        <f t="shared" ref="B168:W168" si="15">IF(B$36=0,0,B$36/B$5)</f>
        <v>0.16513947383316316</v>
      </c>
      <c r="C168" s="271">
        <f t="shared" si="15"/>
        <v>0.16734970246096806</v>
      </c>
      <c r="D168" s="271">
        <f t="shared" si="15"/>
        <v>0.17212140542751331</v>
      </c>
      <c r="E168" s="271">
        <f t="shared" si="15"/>
        <v>0.17350097432784392</v>
      </c>
      <c r="F168" s="271">
        <f t="shared" si="15"/>
        <v>0.16504519160189723</v>
      </c>
      <c r="G168" s="271">
        <f t="shared" si="15"/>
        <v>0.16519419367298671</v>
      </c>
      <c r="H168" s="271">
        <f t="shared" si="15"/>
        <v>0.16503915925169352</v>
      </c>
      <c r="I168" s="271">
        <f t="shared" si="15"/>
        <v>0.16444481384222875</v>
      </c>
      <c r="J168" s="271">
        <f t="shared" si="15"/>
        <v>0.17118624067873001</v>
      </c>
      <c r="K168" s="271">
        <f t="shared" si="15"/>
        <v>0.17434095119869014</v>
      </c>
      <c r="L168" s="271">
        <f t="shared" si="15"/>
        <v>0.16591831788710926</v>
      </c>
      <c r="M168" s="271">
        <f t="shared" si="15"/>
        <v>0.17719901267341287</v>
      </c>
      <c r="N168" s="271">
        <f t="shared" si="15"/>
        <v>0.18027369326073472</v>
      </c>
      <c r="O168" s="271">
        <f t="shared" si="15"/>
        <v>0.18651151273147518</v>
      </c>
      <c r="P168" s="271">
        <f t="shared" si="15"/>
        <v>0.1804569208928106</v>
      </c>
      <c r="Q168" s="271">
        <f t="shared" si="15"/>
        <v>0.18536914799954676</v>
      </c>
      <c r="R168" s="271">
        <f t="shared" si="15"/>
        <v>0.18277041862898419</v>
      </c>
      <c r="S168" s="271">
        <f t="shared" si="15"/>
        <v>0.18319430411439724</v>
      </c>
      <c r="T168" s="271">
        <f t="shared" si="15"/>
        <v>0.17873360515489142</v>
      </c>
      <c r="U168" s="271">
        <f t="shared" si="15"/>
        <v>0.18160964092172652</v>
      </c>
      <c r="V168" s="271">
        <f t="shared" si="15"/>
        <v>0.1785058543468466</v>
      </c>
      <c r="W168" s="271">
        <f t="shared" si="15"/>
        <v>0.18328955941923789</v>
      </c>
      <c r="DA168" s="79"/>
    </row>
    <row r="169" spans="1:105" ht="12" customHeight="1" x14ac:dyDescent="0.25">
      <c r="A169" s="62" t="s">
        <v>1014</v>
      </c>
      <c r="B169" s="320">
        <f t="shared" ref="B169:W169" si="16">IF(B$37=0,0,B$37/B$5)</f>
        <v>0.16513947383316316</v>
      </c>
      <c r="C169" s="320">
        <f t="shared" si="16"/>
        <v>0.16734970246096806</v>
      </c>
      <c r="D169" s="320">
        <f t="shared" si="16"/>
        <v>0.17212140542751331</v>
      </c>
      <c r="E169" s="320">
        <f t="shared" si="16"/>
        <v>0.17350097432784392</v>
      </c>
      <c r="F169" s="320">
        <f t="shared" si="16"/>
        <v>0.16504519160189723</v>
      </c>
      <c r="G169" s="320">
        <f t="shared" si="16"/>
        <v>0.16519419367298671</v>
      </c>
      <c r="H169" s="320">
        <f t="shared" si="16"/>
        <v>0.16503915925169352</v>
      </c>
      <c r="I169" s="320">
        <f t="shared" si="16"/>
        <v>0.16444481384222875</v>
      </c>
      <c r="J169" s="320">
        <f t="shared" si="16"/>
        <v>0.17118624067873001</v>
      </c>
      <c r="K169" s="320">
        <f t="shared" si="16"/>
        <v>0.17434095119869014</v>
      </c>
      <c r="L169" s="320">
        <f t="shared" si="16"/>
        <v>0.16591831788710926</v>
      </c>
      <c r="M169" s="320">
        <f t="shared" si="16"/>
        <v>0.17719901267341287</v>
      </c>
      <c r="N169" s="320">
        <f t="shared" si="16"/>
        <v>0.18027369326073472</v>
      </c>
      <c r="O169" s="320">
        <f t="shared" si="16"/>
        <v>0.18651151273147518</v>
      </c>
      <c r="P169" s="320">
        <f t="shared" si="16"/>
        <v>0.1804569208928106</v>
      </c>
      <c r="Q169" s="320">
        <f t="shared" si="16"/>
        <v>0.18536914799954676</v>
      </c>
      <c r="R169" s="320">
        <f t="shared" si="16"/>
        <v>0.18277041862898419</v>
      </c>
      <c r="S169" s="320">
        <f t="shared" si="16"/>
        <v>0.18319430411439724</v>
      </c>
      <c r="T169" s="320">
        <f t="shared" si="16"/>
        <v>0.17873360515489142</v>
      </c>
      <c r="U169" s="320">
        <f t="shared" si="16"/>
        <v>0.18160964092172652</v>
      </c>
      <c r="V169" s="320">
        <f t="shared" si="16"/>
        <v>0.1785058543468466</v>
      </c>
      <c r="W169" s="320">
        <f t="shared" si="16"/>
        <v>0.18328955941923789</v>
      </c>
      <c r="DA169" s="141"/>
    </row>
    <row r="170" spans="1:105" ht="12" customHeight="1" x14ac:dyDescent="0.25">
      <c r="A170" s="62" t="s">
        <v>1021</v>
      </c>
      <c r="B170" s="320">
        <f t="shared" ref="B170:W170" si="17">IF(B$43=0,0,B$43/B$5)</f>
        <v>0</v>
      </c>
      <c r="C170" s="320">
        <f t="shared" si="17"/>
        <v>0</v>
      </c>
      <c r="D170" s="320">
        <f t="shared" si="17"/>
        <v>0</v>
      </c>
      <c r="E170" s="320">
        <f t="shared" si="17"/>
        <v>0</v>
      </c>
      <c r="F170" s="320">
        <f t="shared" si="17"/>
        <v>0</v>
      </c>
      <c r="G170" s="320">
        <f t="shared" si="17"/>
        <v>0</v>
      </c>
      <c r="H170" s="320">
        <f t="shared" si="17"/>
        <v>0</v>
      </c>
      <c r="I170" s="320">
        <f t="shared" si="17"/>
        <v>0</v>
      </c>
      <c r="J170" s="320">
        <f t="shared" si="17"/>
        <v>0</v>
      </c>
      <c r="K170" s="320">
        <f t="shared" si="17"/>
        <v>0</v>
      </c>
      <c r="L170" s="320">
        <f t="shared" si="17"/>
        <v>0</v>
      </c>
      <c r="M170" s="320">
        <f t="shared" si="17"/>
        <v>0</v>
      </c>
      <c r="N170" s="320">
        <f t="shared" si="17"/>
        <v>0</v>
      </c>
      <c r="O170" s="320">
        <f t="shared" si="17"/>
        <v>0</v>
      </c>
      <c r="P170" s="320">
        <f t="shared" si="17"/>
        <v>0</v>
      </c>
      <c r="Q170" s="320">
        <f t="shared" si="17"/>
        <v>0</v>
      </c>
      <c r="R170" s="320">
        <f t="shared" si="17"/>
        <v>0</v>
      </c>
      <c r="S170" s="320">
        <f t="shared" si="17"/>
        <v>0</v>
      </c>
      <c r="T170" s="320">
        <f t="shared" si="17"/>
        <v>0</v>
      </c>
      <c r="U170" s="320">
        <f t="shared" si="17"/>
        <v>0</v>
      </c>
      <c r="V170" s="320">
        <f t="shared" si="17"/>
        <v>0</v>
      </c>
      <c r="W170" s="320">
        <f t="shared" si="17"/>
        <v>0</v>
      </c>
      <c r="DA170" s="141"/>
    </row>
    <row r="171" spans="1:105" ht="12" customHeight="1" x14ac:dyDescent="0.25">
      <c r="A171" s="203" t="s">
        <v>1023</v>
      </c>
      <c r="B171" s="271">
        <f t="shared" ref="B171:W171" si="18">IF(B$44=0,0,B$44/B$5)</f>
        <v>1.8229593106641288E-2</v>
      </c>
      <c r="C171" s="271">
        <f t="shared" si="18"/>
        <v>1.8355375968933264E-2</v>
      </c>
      <c r="D171" s="271">
        <f t="shared" si="18"/>
        <v>1.9160004105960308E-2</v>
      </c>
      <c r="E171" s="271">
        <f t="shared" si="18"/>
        <v>1.9172281771222523E-2</v>
      </c>
      <c r="F171" s="271">
        <f t="shared" si="18"/>
        <v>1.7881696185837331E-2</v>
      </c>
      <c r="G171" s="271">
        <f t="shared" si="18"/>
        <v>1.8191344195618676E-2</v>
      </c>
      <c r="H171" s="271">
        <f t="shared" si="18"/>
        <v>1.7677480132235995E-2</v>
      </c>
      <c r="I171" s="271">
        <f t="shared" si="18"/>
        <v>1.8187596508349665E-2</v>
      </c>
      <c r="J171" s="271">
        <f t="shared" si="18"/>
        <v>1.8835045829624041E-2</v>
      </c>
      <c r="K171" s="271">
        <f t="shared" si="18"/>
        <v>1.9825574937823113E-2</v>
      </c>
      <c r="L171" s="271">
        <f t="shared" si="18"/>
        <v>1.9262444582275128E-2</v>
      </c>
      <c r="M171" s="271">
        <f t="shared" si="18"/>
        <v>2.0723687463929375E-2</v>
      </c>
      <c r="N171" s="271">
        <f t="shared" si="18"/>
        <v>2.1465565130891744E-2</v>
      </c>
      <c r="O171" s="271">
        <f t="shared" si="18"/>
        <v>2.1890663354850692E-2</v>
      </c>
      <c r="P171" s="271">
        <f t="shared" si="18"/>
        <v>2.0960317706054454E-2</v>
      </c>
      <c r="Q171" s="271">
        <f t="shared" si="18"/>
        <v>2.111943738942702E-2</v>
      </c>
      <c r="R171" s="271">
        <f t="shared" si="18"/>
        <v>2.1458187137110219E-2</v>
      </c>
      <c r="S171" s="271">
        <f t="shared" si="18"/>
        <v>2.1459668326708918E-2</v>
      </c>
      <c r="T171" s="271">
        <f t="shared" si="18"/>
        <v>2.1143758619244942E-2</v>
      </c>
      <c r="U171" s="271">
        <f t="shared" si="18"/>
        <v>2.1278247104600693E-2</v>
      </c>
      <c r="V171" s="271">
        <f t="shared" si="18"/>
        <v>2.1293521292405911E-2</v>
      </c>
      <c r="W171" s="271">
        <f t="shared" si="18"/>
        <v>2.2271105970697397E-2</v>
      </c>
      <c r="DA171" s="79"/>
    </row>
    <row r="172" spans="1:105" ht="12" customHeight="1" x14ac:dyDescent="0.25">
      <c r="A172" s="62" t="s">
        <v>1135</v>
      </c>
      <c r="B172" s="320">
        <f t="shared" ref="B172:W172" si="19">IF(B$45=0,0,B$45/B$5)</f>
        <v>1.1611295897035369E-2</v>
      </c>
      <c r="C172" s="320">
        <f t="shared" si="19"/>
        <v>1.1478565752934119E-2</v>
      </c>
      <c r="D172" s="320">
        <f t="shared" si="19"/>
        <v>1.1881761642875417E-2</v>
      </c>
      <c r="E172" s="320">
        <f t="shared" si="19"/>
        <v>1.1993362941559317E-2</v>
      </c>
      <c r="F172" s="320">
        <f t="shared" si="19"/>
        <v>1.114177462574218E-2</v>
      </c>
      <c r="G172" s="320">
        <f t="shared" si="19"/>
        <v>1.1669290977297787E-2</v>
      </c>
      <c r="H172" s="320">
        <f t="shared" si="19"/>
        <v>1.1159779636934552E-2</v>
      </c>
      <c r="I172" s="320">
        <f t="shared" si="19"/>
        <v>1.1603856237573144E-2</v>
      </c>
      <c r="J172" s="320">
        <f t="shared" si="19"/>
        <v>1.2052648625842009E-2</v>
      </c>
      <c r="K172" s="320">
        <f t="shared" si="19"/>
        <v>1.2567763254078412E-2</v>
      </c>
      <c r="L172" s="320">
        <f t="shared" si="19"/>
        <v>1.2055019110432195E-2</v>
      </c>
      <c r="M172" s="320">
        <f t="shared" si="19"/>
        <v>1.3511382678197244E-2</v>
      </c>
      <c r="N172" s="320">
        <f t="shared" si="19"/>
        <v>1.3858154419894884E-2</v>
      </c>
      <c r="O172" s="320">
        <f t="shared" si="19"/>
        <v>1.4329048214955635E-2</v>
      </c>
      <c r="P172" s="320">
        <f t="shared" si="19"/>
        <v>1.3438269706742006E-2</v>
      </c>
      <c r="Q172" s="320">
        <f t="shared" si="19"/>
        <v>1.3484006092683701E-2</v>
      </c>
      <c r="R172" s="320">
        <f t="shared" si="19"/>
        <v>1.366988247701725E-2</v>
      </c>
      <c r="S172" s="320">
        <f t="shared" si="19"/>
        <v>1.3826946971662169E-2</v>
      </c>
      <c r="T172" s="320">
        <f t="shared" si="19"/>
        <v>1.3662833306498583E-2</v>
      </c>
      <c r="U172" s="320">
        <f t="shared" si="19"/>
        <v>1.391375997313566E-2</v>
      </c>
      <c r="V172" s="320">
        <f t="shared" si="19"/>
        <v>1.385609925021577E-2</v>
      </c>
      <c r="W172" s="320">
        <f t="shared" si="19"/>
        <v>1.4672532154815232E-2</v>
      </c>
      <c r="DA172" s="141"/>
    </row>
    <row r="173" spans="1:105" ht="12" customHeight="1" x14ac:dyDescent="0.25">
      <c r="A173" s="62" t="s">
        <v>1026</v>
      </c>
      <c r="B173" s="320">
        <f t="shared" ref="B173:W173" si="20">IF(B$46=0,0,B$46/B$5)</f>
        <v>6.618297209605919E-3</v>
      </c>
      <c r="C173" s="320">
        <f t="shared" si="20"/>
        <v>6.8768102159991479E-3</v>
      </c>
      <c r="D173" s="320">
        <f t="shared" si="20"/>
        <v>7.2782424630848906E-3</v>
      </c>
      <c r="E173" s="320">
        <f t="shared" si="20"/>
        <v>7.1789188296632073E-3</v>
      </c>
      <c r="F173" s="320">
        <f t="shared" si="20"/>
        <v>6.7399215600951494E-3</v>
      </c>
      <c r="G173" s="320">
        <f t="shared" si="20"/>
        <v>6.5220532183208899E-3</v>
      </c>
      <c r="H173" s="320">
        <f t="shared" si="20"/>
        <v>6.5177004953014435E-3</v>
      </c>
      <c r="I173" s="320">
        <f t="shared" si="20"/>
        <v>6.5837402707765212E-3</v>
      </c>
      <c r="J173" s="320">
        <f t="shared" si="20"/>
        <v>6.782397203782032E-3</v>
      </c>
      <c r="K173" s="320">
        <f t="shared" si="20"/>
        <v>7.2578116837447E-3</v>
      </c>
      <c r="L173" s="320">
        <f t="shared" si="20"/>
        <v>7.2074254718429345E-3</v>
      </c>
      <c r="M173" s="320">
        <f t="shared" si="20"/>
        <v>7.2123047857321331E-3</v>
      </c>
      <c r="N173" s="320">
        <f t="shared" si="20"/>
        <v>7.6074107109968606E-3</v>
      </c>
      <c r="O173" s="320">
        <f t="shared" si="20"/>
        <v>7.5616151398950546E-3</v>
      </c>
      <c r="P173" s="320">
        <f t="shared" si="20"/>
        <v>7.5220479993124457E-3</v>
      </c>
      <c r="Q173" s="320">
        <f t="shared" si="20"/>
        <v>7.6354312967433172E-3</v>
      </c>
      <c r="R173" s="320">
        <f t="shared" si="20"/>
        <v>7.788304660092971E-3</v>
      </c>
      <c r="S173" s="320">
        <f t="shared" si="20"/>
        <v>7.6327213550467475E-3</v>
      </c>
      <c r="T173" s="320">
        <f t="shared" si="20"/>
        <v>7.4809253127463594E-3</v>
      </c>
      <c r="U173" s="320">
        <f t="shared" si="20"/>
        <v>7.3644871314650319E-3</v>
      </c>
      <c r="V173" s="320">
        <f t="shared" si="20"/>
        <v>7.4374220421901394E-3</v>
      </c>
      <c r="W173" s="320">
        <f t="shared" si="20"/>
        <v>7.5985738158821613E-3</v>
      </c>
      <c r="DA173" s="141"/>
    </row>
    <row r="174" spans="1:105" ht="12" customHeight="1" x14ac:dyDescent="0.25">
      <c r="A174" s="62" t="s">
        <v>1038</v>
      </c>
      <c r="B174" s="320">
        <f t="shared" ref="B174:W174" si="21">IF(B$57=0,0,B$57/B$5)</f>
        <v>0</v>
      </c>
      <c r="C174" s="320">
        <f t="shared" si="21"/>
        <v>0</v>
      </c>
      <c r="D174" s="320">
        <f t="shared" si="21"/>
        <v>0</v>
      </c>
      <c r="E174" s="320">
        <f t="shared" si="21"/>
        <v>0</v>
      </c>
      <c r="F174" s="320">
        <f t="shared" si="21"/>
        <v>0</v>
      </c>
      <c r="G174" s="320">
        <f t="shared" si="21"/>
        <v>0</v>
      </c>
      <c r="H174" s="320">
        <f t="shared" si="21"/>
        <v>0</v>
      </c>
      <c r="I174" s="320">
        <f t="shared" si="21"/>
        <v>0</v>
      </c>
      <c r="J174" s="320">
        <f t="shared" si="21"/>
        <v>0</v>
      </c>
      <c r="K174" s="320">
        <f t="shared" si="21"/>
        <v>0</v>
      </c>
      <c r="L174" s="320">
        <f t="shared" si="21"/>
        <v>0</v>
      </c>
      <c r="M174" s="320">
        <f t="shared" si="21"/>
        <v>0</v>
      </c>
      <c r="N174" s="320">
        <f t="shared" si="21"/>
        <v>0</v>
      </c>
      <c r="O174" s="320">
        <f t="shared" si="21"/>
        <v>0</v>
      </c>
      <c r="P174" s="320">
        <f t="shared" si="21"/>
        <v>0</v>
      </c>
      <c r="Q174" s="320">
        <f t="shared" si="21"/>
        <v>0</v>
      </c>
      <c r="R174" s="320">
        <f t="shared" si="21"/>
        <v>0</v>
      </c>
      <c r="S174" s="320">
        <f t="shared" si="21"/>
        <v>0</v>
      </c>
      <c r="T174" s="320">
        <f t="shared" si="21"/>
        <v>0</v>
      </c>
      <c r="U174" s="320">
        <f t="shared" si="21"/>
        <v>0</v>
      </c>
      <c r="V174" s="320">
        <f t="shared" si="21"/>
        <v>0</v>
      </c>
      <c r="W174" s="320">
        <f t="shared" si="21"/>
        <v>0</v>
      </c>
      <c r="DA174" s="141"/>
    </row>
    <row r="175" spans="1:105" ht="12" customHeight="1" x14ac:dyDescent="0.25">
      <c r="A175" s="203" t="s">
        <v>1040</v>
      </c>
      <c r="B175" s="271">
        <f t="shared" ref="B175:W175" si="22">IF(B$58=0,0,B$58/B$5)</f>
        <v>0</v>
      </c>
      <c r="C175" s="271">
        <f t="shared" si="22"/>
        <v>0</v>
      </c>
      <c r="D175" s="271">
        <f t="shared" si="22"/>
        <v>0</v>
      </c>
      <c r="E175" s="271">
        <f t="shared" si="22"/>
        <v>0</v>
      </c>
      <c r="F175" s="271">
        <f t="shared" si="22"/>
        <v>0</v>
      </c>
      <c r="G175" s="271">
        <f t="shared" si="22"/>
        <v>0</v>
      </c>
      <c r="H175" s="271">
        <f t="shared" si="22"/>
        <v>0</v>
      </c>
      <c r="I175" s="271">
        <f t="shared" si="22"/>
        <v>0</v>
      </c>
      <c r="J175" s="271">
        <f t="shared" si="22"/>
        <v>0</v>
      </c>
      <c r="K175" s="271">
        <f t="shared" si="22"/>
        <v>0</v>
      </c>
      <c r="L175" s="271">
        <f t="shared" si="22"/>
        <v>0</v>
      </c>
      <c r="M175" s="271">
        <f t="shared" si="22"/>
        <v>0</v>
      </c>
      <c r="N175" s="271">
        <f t="shared" si="22"/>
        <v>0</v>
      </c>
      <c r="O175" s="271">
        <f t="shared" si="22"/>
        <v>0</v>
      </c>
      <c r="P175" s="271">
        <f t="shared" si="22"/>
        <v>0</v>
      </c>
      <c r="Q175" s="271">
        <f t="shared" si="22"/>
        <v>0</v>
      </c>
      <c r="R175" s="271">
        <f t="shared" si="22"/>
        <v>0</v>
      </c>
      <c r="S175" s="271">
        <f t="shared" si="22"/>
        <v>0</v>
      </c>
      <c r="T175" s="271">
        <f t="shared" si="22"/>
        <v>0</v>
      </c>
      <c r="U175" s="271">
        <f t="shared" si="22"/>
        <v>0</v>
      </c>
      <c r="V175" s="271">
        <f t="shared" si="22"/>
        <v>0</v>
      </c>
      <c r="W175" s="271">
        <f t="shared" si="22"/>
        <v>0</v>
      </c>
      <c r="DA175" s="79"/>
    </row>
    <row r="176" spans="1:105" ht="12" customHeight="1" x14ac:dyDescent="0.25">
      <c r="A176" s="100" t="s">
        <v>106</v>
      </c>
      <c r="B176" s="312">
        <f t="shared" ref="B176:W176" si="23">IF(B$59=0,0,B$59/B$5)</f>
        <v>0.53937488761483265</v>
      </c>
      <c r="C176" s="312">
        <f t="shared" si="23"/>
        <v>0.52657148176426882</v>
      </c>
      <c r="D176" s="312">
        <f t="shared" si="23"/>
        <v>0.50450687914706271</v>
      </c>
      <c r="E176" s="312">
        <f t="shared" si="23"/>
        <v>0.50698826630813709</v>
      </c>
      <c r="F176" s="312">
        <f t="shared" si="23"/>
        <v>0.53526349483847002</v>
      </c>
      <c r="G176" s="312">
        <f t="shared" si="23"/>
        <v>0.54301843051178678</v>
      </c>
      <c r="H176" s="312">
        <f t="shared" si="23"/>
        <v>0.5444225259994927</v>
      </c>
      <c r="I176" s="312">
        <f t="shared" si="23"/>
        <v>0.54140120222415733</v>
      </c>
      <c r="J176" s="312">
        <f t="shared" si="23"/>
        <v>0.52560259361209871</v>
      </c>
      <c r="K176" s="312">
        <f t="shared" si="23"/>
        <v>0.50188630636708065</v>
      </c>
      <c r="L176" s="312">
        <f t="shared" si="23"/>
        <v>0.51344834025185848</v>
      </c>
      <c r="M176" s="312">
        <f t="shared" si="23"/>
        <v>0.49883849885227527</v>
      </c>
      <c r="N176" s="312">
        <f t="shared" si="23"/>
        <v>0.47892555152891964</v>
      </c>
      <c r="O176" s="312">
        <f t="shared" si="23"/>
        <v>0.47364732631039302</v>
      </c>
      <c r="P176" s="312">
        <f t="shared" si="23"/>
        <v>0.48334733254622497</v>
      </c>
      <c r="Q176" s="312">
        <f t="shared" si="23"/>
        <v>0.47372231049556757</v>
      </c>
      <c r="R176" s="312">
        <f t="shared" si="23"/>
        <v>0.46968743718630673</v>
      </c>
      <c r="S176" s="312">
        <f t="shared" si="23"/>
        <v>0.47534735018453639</v>
      </c>
      <c r="T176" s="312">
        <f t="shared" si="23"/>
        <v>0.48641644297782927</v>
      </c>
      <c r="U176" s="312">
        <f t="shared" si="23"/>
        <v>0.48783079644606486</v>
      </c>
      <c r="V176" s="312">
        <f t="shared" si="23"/>
        <v>0.48808784618781825</v>
      </c>
      <c r="W176" s="312">
        <f t="shared" si="23"/>
        <v>0.47508219391294693</v>
      </c>
      <c r="DA176" s="127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4">SUM(B$179:B$183,B$185:B$186,B$188:B$189,B$191:B$194,B195)</f>
        <v>0.99999999999999978</v>
      </c>
      <c r="C178" s="234">
        <f t="shared" si="24"/>
        <v>1</v>
      </c>
      <c r="D178" s="234">
        <f t="shared" si="24"/>
        <v>1</v>
      </c>
      <c r="E178" s="234">
        <f t="shared" si="24"/>
        <v>1</v>
      </c>
      <c r="F178" s="234">
        <f t="shared" si="24"/>
        <v>1</v>
      </c>
      <c r="G178" s="234">
        <f t="shared" si="24"/>
        <v>1</v>
      </c>
      <c r="H178" s="234">
        <f t="shared" si="24"/>
        <v>0.99999999999999989</v>
      </c>
      <c r="I178" s="234">
        <f t="shared" si="24"/>
        <v>1</v>
      </c>
      <c r="J178" s="234">
        <f t="shared" si="24"/>
        <v>0.99999999999999989</v>
      </c>
      <c r="K178" s="234">
        <f t="shared" si="24"/>
        <v>1.0000000000000002</v>
      </c>
      <c r="L178" s="234">
        <f t="shared" si="24"/>
        <v>1</v>
      </c>
      <c r="M178" s="234">
        <f t="shared" si="24"/>
        <v>1</v>
      </c>
      <c r="N178" s="234">
        <f t="shared" si="24"/>
        <v>1</v>
      </c>
      <c r="O178" s="234">
        <f t="shared" si="24"/>
        <v>0.99999999999999978</v>
      </c>
      <c r="P178" s="234">
        <f t="shared" si="24"/>
        <v>1</v>
      </c>
      <c r="Q178" s="234">
        <f t="shared" si="24"/>
        <v>0.99999999999999978</v>
      </c>
      <c r="R178" s="234">
        <f t="shared" si="24"/>
        <v>0.99999999999999989</v>
      </c>
      <c r="S178" s="234">
        <f t="shared" si="24"/>
        <v>0.99999999999999989</v>
      </c>
      <c r="T178" s="234">
        <f t="shared" si="24"/>
        <v>1</v>
      </c>
      <c r="U178" s="234">
        <f t="shared" si="24"/>
        <v>1</v>
      </c>
      <c r="V178" s="234">
        <f t="shared" si="24"/>
        <v>1</v>
      </c>
      <c r="W178" s="234">
        <f t="shared" si="24"/>
        <v>1</v>
      </c>
      <c r="DA178" s="95"/>
    </row>
    <row r="179" spans="1:105" ht="12" customHeight="1" x14ac:dyDescent="0.25">
      <c r="A179" s="55" t="s">
        <v>92</v>
      </c>
      <c r="B179" s="268">
        <f t="shared" ref="B179:W179" si="25">IF(B$62=0,0,B$62/B$61)</f>
        <v>0</v>
      </c>
      <c r="C179" s="268">
        <f t="shared" si="25"/>
        <v>0</v>
      </c>
      <c r="D179" s="268">
        <f t="shared" si="25"/>
        <v>0</v>
      </c>
      <c r="E179" s="268">
        <f t="shared" si="25"/>
        <v>0</v>
      </c>
      <c r="F179" s="268">
        <f t="shared" si="25"/>
        <v>0</v>
      </c>
      <c r="G179" s="268">
        <f t="shared" si="25"/>
        <v>0</v>
      </c>
      <c r="H179" s="268">
        <f t="shared" si="25"/>
        <v>0</v>
      </c>
      <c r="I179" s="268">
        <f t="shared" si="25"/>
        <v>0</v>
      </c>
      <c r="J179" s="268">
        <f t="shared" si="25"/>
        <v>0</v>
      </c>
      <c r="K179" s="268">
        <f t="shared" si="25"/>
        <v>0</v>
      </c>
      <c r="L179" s="268">
        <f t="shared" si="25"/>
        <v>0</v>
      </c>
      <c r="M179" s="268">
        <f t="shared" si="25"/>
        <v>0</v>
      </c>
      <c r="N179" s="268">
        <f t="shared" si="25"/>
        <v>0</v>
      </c>
      <c r="O179" s="268">
        <f t="shared" si="25"/>
        <v>0</v>
      </c>
      <c r="P179" s="268">
        <f t="shared" si="25"/>
        <v>0</v>
      </c>
      <c r="Q179" s="268">
        <f t="shared" si="25"/>
        <v>0</v>
      </c>
      <c r="R179" s="268">
        <f t="shared" si="25"/>
        <v>0</v>
      </c>
      <c r="S179" s="268">
        <f t="shared" si="25"/>
        <v>0</v>
      </c>
      <c r="T179" s="268">
        <f t="shared" si="25"/>
        <v>0</v>
      </c>
      <c r="U179" s="268">
        <f t="shared" si="25"/>
        <v>0</v>
      </c>
      <c r="V179" s="268">
        <f t="shared" si="25"/>
        <v>0</v>
      </c>
      <c r="W179" s="268">
        <f t="shared" si="25"/>
        <v>0</v>
      </c>
      <c r="DA179" s="76"/>
    </row>
    <row r="180" spans="1:105" ht="12" customHeight="1" x14ac:dyDescent="0.25">
      <c r="A180" s="202" t="s">
        <v>93</v>
      </c>
      <c r="B180" s="269">
        <f t="shared" ref="B180:W180" si="26">IF(B$63=0,0,B$63/B$61)</f>
        <v>0</v>
      </c>
      <c r="C180" s="269">
        <f t="shared" si="26"/>
        <v>0</v>
      </c>
      <c r="D180" s="269">
        <f t="shared" si="26"/>
        <v>0</v>
      </c>
      <c r="E180" s="269">
        <f t="shared" si="26"/>
        <v>0</v>
      </c>
      <c r="F180" s="269">
        <f t="shared" si="26"/>
        <v>0</v>
      </c>
      <c r="G180" s="269">
        <f t="shared" si="26"/>
        <v>0</v>
      </c>
      <c r="H180" s="269">
        <f t="shared" si="26"/>
        <v>0</v>
      </c>
      <c r="I180" s="269">
        <f t="shared" si="26"/>
        <v>0</v>
      </c>
      <c r="J180" s="269">
        <f t="shared" si="26"/>
        <v>0</v>
      </c>
      <c r="K180" s="269">
        <f t="shared" si="26"/>
        <v>0</v>
      </c>
      <c r="L180" s="269">
        <f t="shared" si="26"/>
        <v>0</v>
      </c>
      <c r="M180" s="269">
        <f t="shared" si="26"/>
        <v>0</v>
      </c>
      <c r="N180" s="269">
        <f t="shared" si="26"/>
        <v>0</v>
      </c>
      <c r="O180" s="269">
        <f t="shared" si="26"/>
        <v>0</v>
      </c>
      <c r="P180" s="269">
        <f t="shared" si="26"/>
        <v>0</v>
      </c>
      <c r="Q180" s="269">
        <f t="shared" si="26"/>
        <v>0</v>
      </c>
      <c r="R180" s="269">
        <f t="shared" si="26"/>
        <v>0</v>
      </c>
      <c r="S180" s="269">
        <f t="shared" si="26"/>
        <v>0</v>
      </c>
      <c r="T180" s="269">
        <f t="shared" si="26"/>
        <v>0</v>
      </c>
      <c r="U180" s="269">
        <f t="shared" si="26"/>
        <v>0</v>
      </c>
      <c r="V180" s="269">
        <f t="shared" si="26"/>
        <v>0</v>
      </c>
      <c r="W180" s="269">
        <f t="shared" si="26"/>
        <v>0</v>
      </c>
      <c r="DA180" s="77"/>
    </row>
    <row r="181" spans="1:105" ht="12" customHeight="1" x14ac:dyDescent="0.25">
      <c r="A181" s="202" t="s">
        <v>94</v>
      </c>
      <c r="B181" s="269">
        <f t="shared" ref="B181:W181" si="27">IF(B$64=0,0,B$64/B$61)</f>
        <v>0</v>
      </c>
      <c r="C181" s="269">
        <f t="shared" si="27"/>
        <v>0</v>
      </c>
      <c r="D181" s="269">
        <f t="shared" si="27"/>
        <v>0</v>
      </c>
      <c r="E181" s="269">
        <f t="shared" si="27"/>
        <v>0</v>
      </c>
      <c r="F181" s="269">
        <f t="shared" si="27"/>
        <v>0</v>
      </c>
      <c r="G181" s="269">
        <f t="shared" si="27"/>
        <v>0</v>
      </c>
      <c r="H181" s="269">
        <f t="shared" si="27"/>
        <v>0</v>
      </c>
      <c r="I181" s="269">
        <f t="shared" si="27"/>
        <v>0</v>
      </c>
      <c r="J181" s="269">
        <f t="shared" si="27"/>
        <v>0</v>
      </c>
      <c r="K181" s="269">
        <f t="shared" si="27"/>
        <v>0</v>
      </c>
      <c r="L181" s="269">
        <f t="shared" si="27"/>
        <v>0</v>
      </c>
      <c r="M181" s="269">
        <f t="shared" si="27"/>
        <v>0</v>
      </c>
      <c r="N181" s="269">
        <f t="shared" si="27"/>
        <v>0</v>
      </c>
      <c r="O181" s="269">
        <f t="shared" si="27"/>
        <v>0</v>
      </c>
      <c r="P181" s="269">
        <f t="shared" si="27"/>
        <v>0</v>
      </c>
      <c r="Q181" s="269">
        <f t="shared" si="27"/>
        <v>0</v>
      </c>
      <c r="R181" s="269">
        <f t="shared" si="27"/>
        <v>0</v>
      </c>
      <c r="S181" s="269">
        <f t="shared" si="27"/>
        <v>0</v>
      </c>
      <c r="T181" s="269">
        <f t="shared" si="27"/>
        <v>0</v>
      </c>
      <c r="U181" s="269">
        <f t="shared" si="27"/>
        <v>0</v>
      </c>
      <c r="V181" s="269">
        <f t="shared" si="27"/>
        <v>0</v>
      </c>
      <c r="W181" s="269">
        <f t="shared" si="27"/>
        <v>0</v>
      </c>
      <c r="DA181" s="77"/>
    </row>
    <row r="182" spans="1:105" ht="12" customHeight="1" x14ac:dyDescent="0.25">
      <c r="A182" s="202" t="s">
        <v>95</v>
      </c>
      <c r="B182" s="269">
        <f t="shared" ref="B182:W182" si="28">IF(B$65=0,0,B$65/B$61)</f>
        <v>0</v>
      </c>
      <c r="C182" s="269">
        <f t="shared" si="28"/>
        <v>0</v>
      </c>
      <c r="D182" s="269">
        <f t="shared" si="28"/>
        <v>0</v>
      </c>
      <c r="E182" s="269">
        <f t="shared" si="28"/>
        <v>0</v>
      </c>
      <c r="F182" s="269">
        <f t="shared" si="28"/>
        <v>0</v>
      </c>
      <c r="G182" s="269">
        <f t="shared" si="28"/>
        <v>0</v>
      </c>
      <c r="H182" s="269">
        <f t="shared" si="28"/>
        <v>0</v>
      </c>
      <c r="I182" s="269">
        <f t="shared" si="28"/>
        <v>0</v>
      </c>
      <c r="J182" s="269">
        <f t="shared" si="28"/>
        <v>0</v>
      </c>
      <c r="K182" s="269">
        <f t="shared" si="28"/>
        <v>0</v>
      </c>
      <c r="L182" s="269">
        <f t="shared" si="28"/>
        <v>0</v>
      </c>
      <c r="M182" s="269">
        <f t="shared" si="28"/>
        <v>0</v>
      </c>
      <c r="N182" s="269">
        <f t="shared" si="28"/>
        <v>0</v>
      </c>
      <c r="O182" s="269">
        <f t="shared" si="28"/>
        <v>0</v>
      </c>
      <c r="P182" s="269">
        <f t="shared" si="28"/>
        <v>0</v>
      </c>
      <c r="Q182" s="269">
        <f t="shared" si="28"/>
        <v>0</v>
      </c>
      <c r="R182" s="269">
        <f t="shared" si="28"/>
        <v>0</v>
      </c>
      <c r="S182" s="269">
        <f t="shared" si="28"/>
        <v>0</v>
      </c>
      <c r="T182" s="269">
        <f t="shared" si="28"/>
        <v>0</v>
      </c>
      <c r="U182" s="269">
        <f t="shared" si="28"/>
        <v>0</v>
      </c>
      <c r="V182" s="269">
        <f t="shared" si="28"/>
        <v>0</v>
      </c>
      <c r="W182" s="269">
        <f t="shared" si="28"/>
        <v>0</v>
      </c>
      <c r="DA182" s="77"/>
    </row>
    <row r="183" spans="1:105" ht="12" customHeight="1" x14ac:dyDescent="0.25">
      <c r="A183" s="56" t="s">
        <v>96</v>
      </c>
      <c r="B183" s="270">
        <f t="shared" ref="B183:W183" si="29">IF(B$66=0,0,B$66/B$61)</f>
        <v>2.7818294147706243E-2</v>
      </c>
      <c r="C183" s="270">
        <f t="shared" si="29"/>
        <v>2.8510315221298783E-2</v>
      </c>
      <c r="D183" s="270">
        <f t="shared" si="29"/>
        <v>2.831453357054764E-2</v>
      </c>
      <c r="E183" s="270">
        <f t="shared" si="29"/>
        <v>3.0298209071773444E-2</v>
      </c>
      <c r="F183" s="270">
        <f t="shared" si="29"/>
        <v>2.9742029792350036E-2</v>
      </c>
      <c r="G183" s="270">
        <f t="shared" si="29"/>
        <v>3.0788542913174094E-2</v>
      </c>
      <c r="H183" s="270">
        <f t="shared" si="29"/>
        <v>2.9944376569114903E-2</v>
      </c>
      <c r="I183" s="270">
        <f t="shared" si="29"/>
        <v>3.06374762027984E-2</v>
      </c>
      <c r="J183" s="270">
        <f t="shared" si="29"/>
        <v>2.9480542861444119E-2</v>
      </c>
      <c r="K183" s="270">
        <f t="shared" si="29"/>
        <v>2.8679813936704813E-2</v>
      </c>
      <c r="L183" s="270">
        <f t="shared" si="29"/>
        <v>2.8677798590633626E-2</v>
      </c>
      <c r="M183" s="270">
        <f t="shared" si="29"/>
        <v>3.4290550978452988E-2</v>
      </c>
      <c r="N183" s="270">
        <f t="shared" si="29"/>
        <v>3.4818610003999703E-2</v>
      </c>
      <c r="O183" s="270">
        <f t="shared" si="29"/>
        <v>3.4120291791947206E-2</v>
      </c>
      <c r="P183" s="270">
        <f t="shared" si="29"/>
        <v>3.2361866975539104E-2</v>
      </c>
      <c r="Q183" s="270">
        <f t="shared" si="29"/>
        <v>3.0457592325274136E-2</v>
      </c>
      <c r="R183" s="270">
        <f t="shared" si="29"/>
        <v>3.1883250281588019E-2</v>
      </c>
      <c r="S183" s="270">
        <f t="shared" si="29"/>
        <v>3.1607716583220861E-2</v>
      </c>
      <c r="T183" s="270">
        <f t="shared" si="29"/>
        <v>3.0815748023026442E-2</v>
      </c>
      <c r="U183" s="270">
        <f t="shared" si="29"/>
        <v>3.0641689463093615E-2</v>
      </c>
      <c r="V183" s="270">
        <f t="shared" si="29"/>
        <v>3.2046123118808161E-2</v>
      </c>
      <c r="W183" s="270">
        <f t="shared" si="29"/>
        <v>3.217825452136254E-2</v>
      </c>
      <c r="DA183" s="78"/>
    </row>
    <row r="184" spans="1:105" ht="12" customHeight="1" x14ac:dyDescent="0.25">
      <c r="A184" s="203" t="s">
        <v>1053</v>
      </c>
      <c r="B184" s="271">
        <f t="shared" ref="B184:W184" si="30">IF(B$72=0,0,B$72/B$61)</f>
        <v>0.58078314120428975</v>
      </c>
      <c r="C184" s="271">
        <f t="shared" si="30"/>
        <v>0.57632100516095708</v>
      </c>
      <c r="D184" s="271">
        <f t="shared" si="30"/>
        <v>0.58525905711068738</v>
      </c>
      <c r="E184" s="271">
        <f t="shared" si="30"/>
        <v>0.59852731563916439</v>
      </c>
      <c r="F184" s="271">
        <f t="shared" si="30"/>
        <v>0.59115245205812217</v>
      </c>
      <c r="G184" s="271">
        <f t="shared" si="30"/>
        <v>0.58344200411806468</v>
      </c>
      <c r="H184" s="271">
        <f t="shared" si="30"/>
        <v>0.57859804895976241</v>
      </c>
      <c r="I184" s="271">
        <f t="shared" si="30"/>
        <v>0.58062948412482185</v>
      </c>
      <c r="J184" s="271">
        <f t="shared" si="30"/>
        <v>0.58619697548121408</v>
      </c>
      <c r="K184" s="271">
        <f t="shared" si="30"/>
        <v>0.58119291698359477</v>
      </c>
      <c r="L184" s="271">
        <f t="shared" si="30"/>
        <v>0.59191608941033536</v>
      </c>
      <c r="M184" s="271">
        <f t="shared" si="30"/>
        <v>0.57233944307672657</v>
      </c>
      <c r="N184" s="271">
        <f t="shared" si="30"/>
        <v>0.57452268363217429</v>
      </c>
      <c r="O184" s="271">
        <f t="shared" si="30"/>
        <v>0.57143231385598725</v>
      </c>
      <c r="P184" s="271">
        <f t="shared" si="30"/>
        <v>0.58110357524401646</v>
      </c>
      <c r="Q184" s="271">
        <f t="shared" si="30"/>
        <v>0.58117208342073845</v>
      </c>
      <c r="R184" s="271">
        <f t="shared" si="30"/>
        <v>0.57389572629145591</v>
      </c>
      <c r="S184" s="271">
        <f t="shared" si="30"/>
        <v>0.5768272050365103</v>
      </c>
      <c r="T184" s="271">
        <f t="shared" si="30"/>
        <v>0.5778817213277132</v>
      </c>
      <c r="U184" s="271">
        <f t="shared" si="30"/>
        <v>0.57702696258066699</v>
      </c>
      <c r="V184" s="271">
        <f t="shared" si="30"/>
        <v>0.57373560588051764</v>
      </c>
      <c r="W184" s="271">
        <f t="shared" si="30"/>
        <v>0.57466942211457428</v>
      </c>
      <c r="DA184" s="79"/>
    </row>
    <row r="185" spans="1:105" ht="12" customHeight="1" x14ac:dyDescent="0.25">
      <c r="A185" s="62" t="s">
        <v>1054</v>
      </c>
      <c r="B185" s="320">
        <f t="shared" ref="B185:W185" si="31">IF(B$73=0,0,B$73/B$61)</f>
        <v>0.58078314120428975</v>
      </c>
      <c r="C185" s="320">
        <f t="shared" si="31"/>
        <v>0.57632100516095708</v>
      </c>
      <c r="D185" s="320">
        <f t="shared" si="31"/>
        <v>0.58525905711068738</v>
      </c>
      <c r="E185" s="320">
        <f t="shared" si="31"/>
        <v>0.59852731563916439</v>
      </c>
      <c r="F185" s="320">
        <f t="shared" si="31"/>
        <v>0.59115245205812217</v>
      </c>
      <c r="G185" s="320">
        <f t="shared" si="31"/>
        <v>0.58344200411806468</v>
      </c>
      <c r="H185" s="320">
        <f t="shared" si="31"/>
        <v>0.57859804895976241</v>
      </c>
      <c r="I185" s="320">
        <f t="shared" si="31"/>
        <v>0.58062948412482185</v>
      </c>
      <c r="J185" s="320">
        <f t="shared" si="31"/>
        <v>0.58619697548121408</v>
      </c>
      <c r="K185" s="320">
        <f t="shared" si="31"/>
        <v>0.58119291698359477</v>
      </c>
      <c r="L185" s="320">
        <f t="shared" si="31"/>
        <v>0.59191608941033536</v>
      </c>
      <c r="M185" s="320">
        <f t="shared" si="31"/>
        <v>0.57233944307672657</v>
      </c>
      <c r="N185" s="320">
        <f t="shared" si="31"/>
        <v>0.57452268363217429</v>
      </c>
      <c r="O185" s="320">
        <f t="shared" si="31"/>
        <v>0.57143231385598725</v>
      </c>
      <c r="P185" s="320">
        <f t="shared" si="31"/>
        <v>0.58110357524401646</v>
      </c>
      <c r="Q185" s="320">
        <f t="shared" si="31"/>
        <v>0.58117208342073845</v>
      </c>
      <c r="R185" s="320">
        <f t="shared" si="31"/>
        <v>0.57389572629145591</v>
      </c>
      <c r="S185" s="320">
        <f t="shared" si="31"/>
        <v>0.5768272050365103</v>
      </c>
      <c r="T185" s="320">
        <f t="shared" si="31"/>
        <v>0.5778817213277132</v>
      </c>
      <c r="U185" s="320">
        <f t="shared" si="31"/>
        <v>0.57702696258066699</v>
      </c>
      <c r="V185" s="320">
        <f t="shared" si="31"/>
        <v>0.57373560588051764</v>
      </c>
      <c r="W185" s="320">
        <f t="shared" si="31"/>
        <v>0.57466942211457428</v>
      </c>
      <c r="DA185" s="141"/>
    </row>
    <row r="186" spans="1:105" ht="12" customHeight="1" x14ac:dyDescent="0.25">
      <c r="A186" s="62" t="s">
        <v>1066</v>
      </c>
      <c r="B186" s="320">
        <f t="shared" ref="B186:W186" si="32">IF(B$84=0,0,B$84/B$61)</f>
        <v>0</v>
      </c>
      <c r="C186" s="320">
        <f t="shared" si="32"/>
        <v>0</v>
      </c>
      <c r="D186" s="320">
        <f t="shared" si="32"/>
        <v>0</v>
      </c>
      <c r="E186" s="320">
        <f t="shared" si="32"/>
        <v>0</v>
      </c>
      <c r="F186" s="320">
        <f t="shared" si="32"/>
        <v>0</v>
      </c>
      <c r="G186" s="320">
        <f t="shared" si="32"/>
        <v>0</v>
      </c>
      <c r="H186" s="320">
        <f t="shared" si="32"/>
        <v>0</v>
      </c>
      <c r="I186" s="320">
        <f t="shared" si="32"/>
        <v>0</v>
      </c>
      <c r="J186" s="320">
        <f t="shared" si="32"/>
        <v>0</v>
      </c>
      <c r="K186" s="320">
        <f t="shared" si="32"/>
        <v>0</v>
      </c>
      <c r="L186" s="320">
        <f t="shared" si="32"/>
        <v>0</v>
      </c>
      <c r="M186" s="320">
        <f t="shared" si="32"/>
        <v>0</v>
      </c>
      <c r="N186" s="320">
        <f t="shared" si="32"/>
        <v>0</v>
      </c>
      <c r="O186" s="320">
        <f t="shared" si="32"/>
        <v>0</v>
      </c>
      <c r="P186" s="320">
        <f t="shared" si="32"/>
        <v>0</v>
      </c>
      <c r="Q186" s="320">
        <f t="shared" si="32"/>
        <v>0</v>
      </c>
      <c r="R186" s="320">
        <f t="shared" si="32"/>
        <v>0</v>
      </c>
      <c r="S186" s="320">
        <f t="shared" si="32"/>
        <v>0</v>
      </c>
      <c r="T186" s="320">
        <f t="shared" si="32"/>
        <v>0</v>
      </c>
      <c r="U186" s="320">
        <f t="shared" si="32"/>
        <v>0</v>
      </c>
      <c r="V186" s="320">
        <f t="shared" si="32"/>
        <v>0</v>
      </c>
      <c r="W186" s="320">
        <f t="shared" si="32"/>
        <v>0</v>
      </c>
      <c r="DA186" s="141"/>
    </row>
    <row r="187" spans="1:105" ht="12" customHeight="1" x14ac:dyDescent="0.25">
      <c r="A187" s="203" t="s">
        <v>1012</v>
      </c>
      <c r="B187" s="271">
        <f t="shared" ref="B187:W187" si="33">IF(B$85=0,0,B$85/B$61)</f>
        <v>0.32017287768695379</v>
      </c>
      <c r="C187" s="271">
        <f t="shared" si="33"/>
        <v>0.31842237481163205</v>
      </c>
      <c r="D187" s="271">
        <f t="shared" si="33"/>
        <v>0.31551141551623302</v>
      </c>
      <c r="E187" s="271">
        <f t="shared" si="33"/>
        <v>0.32633647186454784</v>
      </c>
      <c r="F187" s="271">
        <f t="shared" si="33"/>
        <v>0.33506623457779267</v>
      </c>
      <c r="G187" s="271">
        <f t="shared" si="33"/>
        <v>0.34073610285071615</v>
      </c>
      <c r="H187" s="271">
        <f t="shared" si="33"/>
        <v>0.34743373603630084</v>
      </c>
      <c r="I187" s="271">
        <f t="shared" si="33"/>
        <v>0.34384869853982425</v>
      </c>
      <c r="J187" s="271">
        <f t="shared" si="33"/>
        <v>0.34051641549909301</v>
      </c>
      <c r="K187" s="271">
        <f t="shared" si="33"/>
        <v>0.34766116599574159</v>
      </c>
      <c r="L187" s="271">
        <f t="shared" si="33"/>
        <v>0.33661600004028625</v>
      </c>
      <c r="M187" s="271">
        <f t="shared" si="33"/>
        <v>0.34492220368379856</v>
      </c>
      <c r="N187" s="271">
        <f t="shared" si="33"/>
        <v>0.34121513477157195</v>
      </c>
      <c r="O187" s="271">
        <f t="shared" si="33"/>
        <v>0.3457031757560895</v>
      </c>
      <c r="P187" s="271">
        <f t="shared" si="33"/>
        <v>0.33885779887676426</v>
      </c>
      <c r="Q187" s="271">
        <f t="shared" si="33"/>
        <v>0.34284559554318567</v>
      </c>
      <c r="R187" s="271">
        <f t="shared" si="33"/>
        <v>0.34717296144352916</v>
      </c>
      <c r="S187" s="271">
        <f t="shared" si="33"/>
        <v>0.34461459119653631</v>
      </c>
      <c r="T187" s="271">
        <f t="shared" si="33"/>
        <v>0.34534595170276228</v>
      </c>
      <c r="U187" s="271">
        <f t="shared" si="33"/>
        <v>0.34647435586870534</v>
      </c>
      <c r="V187" s="271">
        <f t="shared" si="33"/>
        <v>0.34689081667845578</v>
      </c>
      <c r="W187" s="271">
        <f t="shared" si="33"/>
        <v>0.34537893246241241</v>
      </c>
      <c r="DA187" s="79"/>
    </row>
    <row r="188" spans="1:105" ht="12" customHeight="1" x14ac:dyDescent="0.25">
      <c r="A188" s="62" t="s">
        <v>1014</v>
      </c>
      <c r="B188" s="320">
        <f t="shared" ref="B188:W188" si="34">IF(B$86=0,0,B$86/B$61)</f>
        <v>0.32017287768695379</v>
      </c>
      <c r="C188" s="320">
        <f t="shared" si="34"/>
        <v>0.31842237481163205</v>
      </c>
      <c r="D188" s="320">
        <f t="shared" si="34"/>
        <v>0.31551141551623302</v>
      </c>
      <c r="E188" s="320">
        <f t="shared" si="34"/>
        <v>0.32633647186454784</v>
      </c>
      <c r="F188" s="320">
        <f t="shared" si="34"/>
        <v>0.33506623457779267</v>
      </c>
      <c r="G188" s="320">
        <f t="shared" si="34"/>
        <v>0.34073610285071615</v>
      </c>
      <c r="H188" s="320">
        <f t="shared" si="34"/>
        <v>0.34743373603630084</v>
      </c>
      <c r="I188" s="320">
        <f t="shared" si="34"/>
        <v>0.34384869853982425</v>
      </c>
      <c r="J188" s="320">
        <f t="shared" si="34"/>
        <v>0.34051641549909301</v>
      </c>
      <c r="K188" s="320">
        <f t="shared" si="34"/>
        <v>0.34766116599574159</v>
      </c>
      <c r="L188" s="320">
        <f t="shared" si="34"/>
        <v>0.33661600004028625</v>
      </c>
      <c r="M188" s="320">
        <f t="shared" si="34"/>
        <v>0.34492220368379856</v>
      </c>
      <c r="N188" s="320">
        <f t="shared" si="34"/>
        <v>0.34121513477157195</v>
      </c>
      <c r="O188" s="320">
        <f t="shared" si="34"/>
        <v>0.3457031757560895</v>
      </c>
      <c r="P188" s="320">
        <f t="shared" si="34"/>
        <v>0.33885779887676426</v>
      </c>
      <c r="Q188" s="320">
        <f t="shared" si="34"/>
        <v>0.34284559554318567</v>
      </c>
      <c r="R188" s="320">
        <f t="shared" si="34"/>
        <v>0.34717296144352916</v>
      </c>
      <c r="S188" s="320">
        <f t="shared" si="34"/>
        <v>0.34461459119653631</v>
      </c>
      <c r="T188" s="320">
        <f t="shared" si="34"/>
        <v>0.34534595170276228</v>
      </c>
      <c r="U188" s="320">
        <f t="shared" si="34"/>
        <v>0.34647435586870534</v>
      </c>
      <c r="V188" s="320">
        <f t="shared" si="34"/>
        <v>0.34689081667845578</v>
      </c>
      <c r="W188" s="320">
        <f t="shared" si="34"/>
        <v>0.34537893246241241</v>
      </c>
      <c r="DA188" s="141"/>
    </row>
    <row r="189" spans="1:105" ht="12" customHeight="1" x14ac:dyDescent="0.25">
      <c r="A189" s="62" t="s">
        <v>1021</v>
      </c>
      <c r="B189" s="320">
        <f t="shared" ref="B189:W189" si="35">IF(B$92=0,0,B$92/B$61)</f>
        <v>0</v>
      </c>
      <c r="C189" s="320">
        <f t="shared" si="35"/>
        <v>0</v>
      </c>
      <c r="D189" s="320">
        <f t="shared" si="35"/>
        <v>0</v>
      </c>
      <c r="E189" s="320">
        <f t="shared" si="35"/>
        <v>0</v>
      </c>
      <c r="F189" s="320">
        <f t="shared" si="35"/>
        <v>0</v>
      </c>
      <c r="G189" s="320">
        <f t="shared" si="35"/>
        <v>0</v>
      </c>
      <c r="H189" s="320">
        <f t="shared" si="35"/>
        <v>0</v>
      </c>
      <c r="I189" s="320">
        <f t="shared" si="35"/>
        <v>0</v>
      </c>
      <c r="J189" s="320">
        <f t="shared" si="35"/>
        <v>0</v>
      </c>
      <c r="K189" s="320">
        <f t="shared" si="35"/>
        <v>0</v>
      </c>
      <c r="L189" s="320">
        <f t="shared" si="35"/>
        <v>0</v>
      </c>
      <c r="M189" s="320">
        <f t="shared" si="35"/>
        <v>0</v>
      </c>
      <c r="N189" s="320">
        <f t="shared" si="35"/>
        <v>0</v>
      </c>
      <c r="O189" s="320">
        <f t="shared" si="35"/>
        <v>0</v>
      </c>
      <c r="P189" s="320">
        <f t="shared" si="35"/>
        <v>0</v>
      </c>
      <c r="Q189" s="320">
        <f t="shared" si="35"/>
        <v>0</v>
      </c>
      <c r="R189" s="320">
        <f t="shared" si="35"/>
        <v>0</v>
      </c>
      <c r="S189" s="320">
        <f t="shared" si="35"/>
        <v>0</v>
      </c>
      <c r="T189" s="320">
        <f t="shared" si="35"/>
        <v>0</v>
      </c>
      <c r="U189" s="320">
        <f t="shared" si="35"/>
        <v>0</v>
      </c>
      <c r="V189" s="320">
        <f t="shared" si="35"/>
        <v>0</v>
      </c>
      <c r="W189" s="320">
        <f t="shared" si="35"/>
        <v>0</v>
      </c>
      <c r="DA189" s="141"/>
    </row>
    <row r="190" spans="1:105" ht="12" customHeight="1" x14ac:dyDescent="0.25">
      <c r="A190" s="203" t="s">
        <v>1023</v>
      </c>
      <c r="B190" s="271">
        <f t="shared" ref="B190:W190" si="36">IF(B$93=0,0,B$93/B$61)</f>
        <v>4.2217739940620544E-2</v>
      </c>
      <c r="C190" s="271">
        <f t="shared" si="36"/>
        <v>4.2385624067627428E-2</v>
      </c>
      <c r="D190" s="271">
        <f t="shared" si="36"/>
        <v>4.2388126415849922E-2</v>
      </c>
      <c r="E190" s="271">
        <f t="shared" si="36"/>
        <v>4.4799480121152042E-2</v>
      </c>
      <c r="F190" s="271">
        <f t="shared" si="36"/>
        <v>4.3993867783245676E-2</v>
      </c>
      <c r="G190" s="271">
        <f t="shared" si="36"/>
        <v>4.4988965836617816E-2</v>
      </c>
      <c r="H190" s="271">
        <f t="shared" si="36"/>
        <v>4.3975855857770481E-2</v>
      </c>
      <c r="I190" s="271">
        <f t="shared" si="36"/>
        <v>4.4837776537016483E-2</v>
      </c>
      <c r="J190" s="271">
        <f t="shared" si="36"/>
        <v>4.3743672861412279E-2</v>
      </c>
      <c r="K190" s="271">
        <f t="shared" si="36"/>
        <v>4.2412784601142332E-2</v>
      </c>
      <c r="L190" s="271">
        <f t="shared" si="36"/>
        <v>4.2730626968557464E-2</v>
      </c>
      <c r="M190" s="271">
        <f t="shared" si="36"/>
        <v>4.8393566830355332E-2</v>
      </c>
      <c r="N190" s="271">
        <f t="shared" si="36"/>
        <v>4.9384791736909212E-2</v>
      </c>
      <c r="O190" s="271">
        <f t="shared" si="36"/>
        <v>4.8678392951212374E-2</v>
      </c>
      <c r="P190" s="271">
        <f t="shared" si="36"/>
        <v>4.7602376877580212E-2</v>
      </c>
      <c r="Q190" s="271">
        <f t="shared" si="36"/>
        <v>4.5440283527545318E-2</v>
      </c>
      <c r="R190" s="271">
        <f t="shared" si="36"/>
        <v>4.6972606040510054E-2</v>
      </c>
      <c r="S190" s="271">
        <f t="shared" si="36"/>
        <v>4.6873077618062656E-2</v>
      </c>
      <c r="T190" s="271">
        <f t="shared" si="36"/>
        <v>4.588347232188323E-2</v>
      </c>
      <c r="U190" s="271">
        <f t="shared" si="36"/>
        <v>4.5777595119301857E-2</v>
      </c>
      <c r="V190" s="271">
        <f t="shared" si="36"/>
        <v>4.7257319253947785E-2</v>
      </c>
      <c r="W190" s="271">
        <f t="shared" si="36"/>
        <v>4.7714428321324893E-2</v>
      </c>
      <c r="DA190" s="79"/>
    </row>
    <row r="191" spans="1:105" ht="12" customHeight="1" x14ac:dyDescent="0.25">
      <c r="A191" s="62" t="s">
        <v>1135</v>
      </c>
      <c r="B191" s="320">
        <f t="shared" ref="B191:W191" si="37">IF(B$94=0,0,B$94/B$61)</f>
        <v>2.9478854600209617E-2</v>
      </c>
      <c r="C191" s="320">
        <f t="shared" si="37"/>
        <v>2.9744611126390257E-2</v>
      </c>
      <c r="D191" s="320">
        <f t="shared" si="37"/>
        <v>2.9551066429035364E-2</v>
      </c>
      <c r="E191" s="320">
        <f t="shared" si="37"/>
        <v>3.167139442771881E-2</v>
      </c>
      <c r="F191" s="320">
        <f t="shared" si="37"/>
        <v>3.1027542194221221E-2</v>
      </c>
      <c r="G191" s="320">
        <f t="shared" si="37"/>
        <v>3.2191761052353524E-2</v>
      </c>
      <c r="H191" s="320">
        <f t="shared" si="37"/>
        <v>3.1284898285206836E-2</v>
      </c>
      <c r="I191" s="320">
        <f t="shared" si="37"/>
        <v>3.2102261507790941E-2</v>
      </c>
      <c r="J191" s="320">
        <f t="shared" si="37"/>
        <v>3.0886040592564834E-2</v>
      </c>
      <c r="K191" s="320">
        <f t="shared" si="37"/>
        <v>2.9664911247310397E-2</v>
      </c>
      <c r="L191" s="320">
        <f t="shared" si="37"/>
        <v>2.9747551773731222E-2</v>
      </c>
      <c r="M191" s="320">
        <f t="shared" si="37"/>
        <v>3.5839885389067641E-2</v>
      </c>
      <c r="N191" s="320">
        <f t="shared" si="37"/>
        <v>3.6783223142683986E-2</v>
      </c>
      <c r="O191" s="320">
        <f t="shared" si="37"/>
        <v>3.614460846338647E-2</v>
      </c>
      <c r="P191" s="320">
        <f t="shared" si="37"/>
        <v>3.485646314360611E-2</v>
      </c>
      <c r="Q191" s="320">
        <f t="shared" si="37"/>
        <v>3.2692867136647791E-2</v>
      </c>
      <c r="R191" s="320">
        <f t="shared" si="37"/>
        <v>3.4384789115557098E-2</v>
      </c>
      <c r="S191" s="320">
        <f t="shared" si="37"/>
        <v>3.4220961699282723E-2</v>
      </c>
      <c r="T191" s="320">
        <f t="shared" si="37"/>
        <v>3.320822666470323E-2</v>
      </c>
      <c r="U191" s="320">
        <f t="shared" si="37"/>
        <v>3.3121097722702816E-2</v>
      </c>
      <c r="V191" s="320">
        <f t="shared" si="37"/>
        <v>3.4673014406758254E-2</v>
      </c>
      <c r="W191" s="320">
        <f t="shared" si="37"/>
        <v>3.5109641168278485E-2</v>
      </c>
      <c r="DA191" s="141"/>
    </row>
    <row r="192" spans="1:105" ht="12" customHeight="1" x14ac:dyDescent="0.25">
      <c r="A192" s="62" t="s">
        <v>1026</v>
      </c>
      <c r="B192" s="320">
        <f t="shared" ref="B192:W192" si="38">IF(B$95=0,0,B$95/B$61)</f>
        <v>1.2738885340410925E-2</v>
      </c>
      <c r="C192" s="320">
        <f t="shared" si="38"/>
        <v>1.2641012941237175E-2</v>
      </c>
      <c r="D192" s="320">
        <f t="shared" si="38"/>
        <v>1.2837059986814557E-2</v>
      </c>
      <c r="E192" s="320">
        <f t="shared" si="38"/>
        <v>1.3128085693433234E-2</v>
      </c>
      <c r="F192" s="320">
        <f t="shared" si="38"/>
        <v>1.2966325589024452E-2</v>
      </c>
      <c r="G192" s="320">
        <f t="shared" si="38"/>
        <v>1.2797204784264299E-2</v>
      </c>
      <c r="H192" s="320">
        <f t="shared" si="38"/>
        <v>1.269095757256364E-2</v>
      </c>
      <c r="I192" s="320">
        <f t="shared" si="38"/>
        <v>1.2735515029225536E-2</v>
      </c>
      <c r="J192" s="320">
        <f t="shared" si="38"/>
        <v>1.2857632268847449E-2</v>
      </c>
      <c r="K192" s="320">
        <f t="shared" si="38"/>
        <v>1.2747873353831939E-2</v>
      </c>
      <c r="L192" s="320">
        <f t="shared" si="38"/>
        <v>1.2983075194826244E-2</v>
      </c>
      <c r="M192" s="320">
        <f t="shared" si="38"/>
        <v>1.2553681441287693E-2</v>
      </c>
      <c r="N192" s="320">
        <f t="shared" si="38"/>
        <v>1.2601568594225222E-2</v>
      </c>
      <c r="O192" s="320">
        <f t="shared" si="38"/>
        <v>1.2533784487825904E-2</v>
      </c>
      <c r="P192" s="320">
        <f t="shared" si="38"/>
        <v>1.2745913733974098E-2</v>
      </c>
      <c r="Q192" s="320">
        <f t="shared" si="38"/>
        <v>1.2747416390897527E-2</v>
      </c>
      <c r="R192" s="320">
        <f t="shared" si="38"/>
        <v>1.2587816924952958E-2</v>
      </c>
      <c r="S192" s="320">
        <f t="shared" si="38"/>
        <v>1.2652115918779938E-2</v>
      </c>
      <c r="T192" s="320">
        <f t="shared" si="38"/>
        <v>1.2675245657180001E-2</v>
      </c>
      <c r="U192" s="320">
        <f t="shared" si="38"/>
        <v>1.2656497396599039E-2</v>
      </c>
      <c r="V192" s="320">
        <f t="shared" si="38"/>
        <v>1.2584304847189535E-2</v>
      </c>
      <c r="W192" s="320">
        <f t="shared" si="38"/>
        <v>1.2604787153046408E-2</v>
      </c>
      <c r="DA192" s="141"/>
    </row>
    <row r="193" spans="1:105" ht="12" customHeight="1" x14ac:dyDescent="0.25">
      <c r="A193" s="62" t="s">
        <v>1038</v>
      </c>
      <c r="B193" s="320">
        <f t="shared" ref="B193:W193" si="39">IF(B$106=0,0,B$106/B$61)</f>
        <v>0</v>
      </c>
      <c r="C193" s="320">
        <f t="shared" si="39"/>
        <v>0</v>
      </c>
      <c r="D193" s="320">
        <f t="shared" si="39"/>
        <v>0</v>
      </c>
      <c r="E193" s="320">
        <f t="shared" si="39"/>
        <v>0</v>
      </c>
      <c r="F193" s="320">
        <f t="shared" si="39"/>
        <v>0</v>
      </c>
      <c r="G193" s="320">
        <f t="shared" si="39"/>
        <v>0</v>
      </c>
      <c r="H193" s="320">
        <f t="shared" si="39"/>
        <v>0</v>
      </c>
      <c r="I193" s="320">
        <f t="shared" si="39"/>
        <v>0</v>
      </c>
      <c r="J193" s="320">
        <f t="shared" si="39"/>
        <v>0</v>
      </c>
      <c r="K193" s="320">
        <f t="shared" si="39"/>
        <v>0</v>
      </c>
      <c r="L193" s="320">
        <f t="shared" si="39"/>
        <v>0</v>
      </c>
      <c r="M193" s="320">
        <f t="shared" si="39"/>
        <v>0</v>
      </c>
      <c r="N193" s="320">
        <f t="shared" si="39"/>
        <v>0</v>
      </c>
      <c r="O193" s="320">
        <f t="shared" si="39"/>
        <v>0</v>
      </c>
      <c r="P193" s="320">
        <f t="shared" si="39"/>
        <v>0</v>
      </c>
      <c r="Q193" s="320">
        <f t="shared" si="39"/>
        <v>0</v>
      </c>
      <c r="R193" s="320">
        <f t="shared" si="39"/>
        <v>0</v>
      </c>
      <c r="S193" s="320">
        <f t="shared" si="39"/>
        <v>0</v>
      </c>
      <c r="T193" s="320">
        <f t="shared" si="39"/>
        <v>0</v>
      </c>
      <c r="U193" s="320">
        <f t="shared" si="39"/>
        <v>0</v>
      </c>
      <c r="V193" s="320">
        <f t="shared" si="39"/>
        <v>0</v>
      </c>
      <c r="W193" s="320">
        <f t="shared" si="39"/>
        <v>0</v>
      </c>
      <c r="DA193" s="141"/>
    </row>
    <row r="194" spans="1:105" ht="12" customHeight="1" x14ac:dyDescent="0.25">
      <c r="A194" s="41" t="s">
        <v>1040</v>
      </c>
      <c r="B194" s="321">
        <f t="shared" ref="B194:W194" si="40">IF(B$107=0,0,B$107/B$61)</f>
        <v>0</v>
      </c>
      <c r="C194" s="321">
        <f t="shared" si="40"/>
        <v>0</v>
      </c>
      <c r="D194" s="321">
        <f t="shared" si="40"/>
        <v>0</v>
      </c>
      <c r="E194" s="321">
        <f t="shared" si="40"/>
        <v>0</v>
      </c>
      <c r="F194" s="321">
        <f t="shared" si="40"/>
        <v>0</v>
      </c>
      <c r="G194" s="321">
        <f t="shared" si="40"/>
        <v>0</v>
      </c>
      <c r="H194" s="321">
        <f t="shared" si="40"/>
        <v>0</v>
      </c>
      <c r="I194" s="321">
        <f t="shared" si="40"/>
        <v>0</v>
      </c>
      <c r="J194" s="321">
        <f t="shared" si="40"/>
        <v>0</v>
      </c>
      <c r="K194" s="321">
        <f t="shared" si="40"/>
        <v>0</v>
      </c>
      <c r="L194" s="321">
        <f t="shared" si="40"/>
        <v>0</v>
      </c>
      <c r="M194" s="321">
        <f t="shared" si="40"/>
        <v>0</v>
      </c>
      <c r="N194" s="321">
        <f t="shared" si="40"/>
        <v>0</v>
      </c>
      <c r="O194" s="321">
        <f t="shared" si="40"/>
        <v>0</v>
      </c>
      <c r="P194" s="321">
        <f t="shared" si="40"/>
        <v>0</v>
      </c>
      <c r="Q194" s="321">
        <f t="shared" si="40"/>
        <v>0</v>
      </c>
      <c r="R194" s="321">
        <f t="shared" si="40"/>
        <v>0</v>
      </c>
      <c r="S194" s="321">
        <f t="shared" si="40"/>
        <v>0</v>
      </c>
      <c r="T194" s="321">
        <f t="shared" si="40"/>
        <v>0</v>
      </c>
      <c r="U194" s="321">
        <f t="shared" si="40"/>
        <v>0</v>
      </c>
      <c r="V194" s="321">
        <f t="shared" si="40"/>
        <v>0</v>
      </c>
      <c r="W194" s="321">
        <f t="shared" si="40"/>
        <v>0</v>
      </c>
      <c r="DA194" s="82"/>
    </row>
    <row r="195" spans="1:105" ht="12" customHeight="1" x14ac:dyDescent="0.25">
      <c r="A195" s="100" t="s">
        <v>106</v>
      </c>
      <c r="B195" s="312">
        <f t="shared" ref="B195:W195" si="41">IF(B$108=0,0,B$108/B$61)</f>
        <v>2.9007947020429491E-2</v>
      </c>
      <c r="C195" s="312">
        <f t="shared" si="41"/>
        <v>3.4360680738484597E-2</v>
      </c>
      <c r="D195" s="312">
        <f t="shared" si="41"/>
        <v>2.8526867386682062E-2</v>
      </c>
      <c r="E195" s="312">
        <f t="shared" si="41"/>
        <v>3.8523303362269506E-5</v>
      </c>
      <c r="F195" s="312">
        <f t="shared" si="41"/>
        <v>4.5415788489501384E-5</v>
      </c>
      <c r="G195" s="312">
        <f t="shared" si="41"/>
        <v>4.4384281427368714E-5</v>
      </c>
      <c r="H195" s="312">
        <f t="shared" si="41"/>
        <v>4.7982577051256262E-5</v>
      </c>
      <c r="I195" s="312">
        <f t="shared" si="41"/>
        <v>4.6564595539009136E-5</v>
      </c>
      <c r="J195" s="312">
        <f t="shared" si="41"/>
        <v>6.2393296836534963E-5</v>
      </c>
      <c r="K195" s="312">
        <f t="shared" si="41"/>
        <v>5.3318482816551849E-5</v>
      </c>
      <c r="L195" s="312">
        <f t="shared" si="41"/>
        <v>5.948499018736689E-5</v>
      </c>
      <c r="M195" s="312">
        <f t="shared" si="41"/>
        <v>5.4235430666501171E-5</v>
      </c>
      <c r="N195" s="312">
        <f t="shared" si="41"/>
        <v>5.8779855344914093E-5</v>
      </c>
      <c r="O195" s="312">
        <f t="shared" si="41"/>
        <v>6.5825644763452509E-5</v>
      </c>
      <c r="P195" s="312">
        <f t="shared" si="41"/>
        <v>7.4382026099941307E-5</v>
      </c>
      <c r="Q195" s="312">
        <f t="shared" si="41"/>
        <v>8.4445183256325908E-5</v>
      </c>
      <c r="R195" s="312">
        <f t="shared" si="41"/>
        <v>7.5455942916824022E-5</v>
      </c>
      <c r="S195" s="312">
        <f t="shared" si="41"/>
        <v>7.740956566979531E-5</v>
      </c>
      <c r="T195" s="312">
        <f t="shared" si="41"/>
        <v>7.3106624614768112E-5</v>
      </c>
      <c r="U195" s="312">
        <f t="shared" si="41"/>
        <v>7.9396968232197228E-5</v>
      </c>
      <c r="V195" s="312">
        <f t="shared" si="41"/>
        <v>7.013506827054001E-5</v>
      </c>
      <c r="W195" s="312">
        <f t="shared" si="41"/>
        <v>5.8962580325829108E-5</v>
      </c>
      <c r="DA195" s="127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42">SUM(B$198:B$202,B$204:B$205,B$207:B$208,B$210:B$213)</f>
        <v>0.99999999999999978</v>
      </c>
      <c r="C197" s="234">
        <f t="shared" si="42"/>
        <v>1</v>
      </c>
      <c r="D197" s="234">
        <f t="shared" si="42"/>
        <v>1</v>
      </c>
      <c r="E197" s="234">
        <f t="shared" si="42"/>
        <v>1</v>
      </c>
      <c r="F197" s="234">
        <f t="shared" si="42"/>
        <v>0.99999999999999989</v>
      </c>
      <c r="G197" s="234">
        <f t="shared" si="42"/>
        <v>0.99999999999999978</v>
      </c>
      <c r="H197" s="234">
        <f t="shared" si="42"/>
        <v>1</v>
      </c>
      <c r="I197" s="234">
        <f t="shared" si="42"/>
        <v>1</v>
      </c>
      <c r="J197" s="234">
        <f t="shared" si="42"/>
        <v>1</v>
      </c>
      <c r="K197" s="234">
        <f t="shared" si="42"/>
        <v>0.99999999999999989</v>
      </c>
      <c r="L197" s="234">
        <f t="shared" si="42"/>
        <v>0.99999999999999989</v>
      </c>
      <c r="M197" s="234">
        <f t="shared" si="42"/>
        <v>1</v>
      </c>
      <c r="N197" s="234">
        <f t="shared" si="42"/>
        <v>0.99999999999999989</v>
      </c>
      <c r="O197" s="234">
        <f t="shared" si="42"/>
        <v>1.0000000000000002</v>
      </c>
      <c r="P197" s="234">
        <f t="shared" si="42"/>
        <v>1.0000000000000004</v>
      </c>
      <c r="Q197" s="234">
        <f t="shared" si="42"/>
        <v>1</v>
      </c>
      <c r="R197" s="234">
        <f t="shared" si="42"/>
        <v>1</v>
      </c>
      <c r="S197" s="234">
        <f t="shared" si="42"/>
        <v>0.99999999999999978</v>
      </c>
      <c r="T197" s="234">
        <f t="shared" si="42"/>
        <v>1.0000000000000002</v>
      </c>
      <c r="U197" s="234">
        <f t="shared" si="42"/>
        <v>0.99999999999999989</v>
      </c>
      <c r="V197" s="234">
        <f t="shared" si="42"/>
        <v>0.99999999999999978</v>
      </c>
      <c r="W197" s="234">
        <f t="shared" si="42"/>
        <v>0.99999999999999989</v>
      </c>
      <c r="DA197" s="95"/>
    </row>
    <row r="198" spans="1:105" ht="12" customHeight="1" x14ac:dyDescent="0.25">
      <c r="A198" s="55" t="s">
        <v>92</v>
      </c>
      <c r="B198" s="268">
        <f t="shared" ref="B198:W198" si="43">IF(B$111=0,0,B$111/B$110)</f>
        <v>0</v>
      </c>
      <c r="C198" s="268">
        <f t="shared" si="43"/>
        <v>0</v>
      </c>
      <c r="D198" s="268">
        <f t="shared" si="43"/>
        <v>0</v>
      </c>
      <c r="E198" s="268">
        <f t="shared" si="43"/>
        <v>0</v>
      </c>
      <c r="F198" s="268">
        <f t="shared" si="43"/>
        <v>0</v>
      </c>
      <c r="G198" s="268">
        <f t="shared" si="43"/>
        <v>0</v>
      </c>
      <c r="H198" s="268">
        <f t="shared" si="43"/>
        <v>0</v>
      </c>
      <c r="I198" s="268">
        <f t="shared" si="43"/>
        <v>0</v>
      </c>
      <c r="J198" s="268">
        <f t="shared" si="43"/>
        <v>0</v>
      </c>
      <c r="K198" s="268">
        <f t="shared" si="43"/>
        <v>0</v>
      </c>
      <c r="L198" s="268">
        <f t="shared" si="43"/>
        <v>0</v>
      </c>
      <c r="M198" s="268">
        <f t="shared" si="43"/>
        <v>0</v>
      </c>
      <c r="N198" s="268">
        <f t="shared" si="43"/>
        <v>0</v>
      </c>
      <c r="O198" s="268">
        <f t="shared" si="43"/>
        <v>0</v>
      </c>
      <c r="P198" s="268">
        <f t="shared" si="43"/>
        <v>0</v>
      </c>
      <c r="Q198" s="268">
        <f t="shared" si="43"/>
        <v>0</v>
      </c>
      <c r="R198" s="268">
        <f t="shared" si="43"/>
        <v>0</v>
      </c>
      <c r="S198" s="268">
        <f t="shared" si="43"/>
        <v>0</v>
      </c>
      <c r="T198" s="268">
        <f t="shared" si="43"/>
        <v>0</v>
      </c>
      <c r="U198" s="268">
        <f t="shared" si="43"/>
        <v>0</v>
      </c>
      <c r="V198" s="268">
        <f t="shared" si="43"/>
        <v>0</v>
      </c>
      <c r="W198" s="268">
        <f t="shared" si="43"/>
        <v>0</v>
      </c>
      <c r="DA198" s="76"/>
    </row>
    <row r="199" spans="1:105" ht="12" customHeight="1" x14ac:dyDescent="0.25">
      <c r="A199" s="202" t="s">
        <v>93</v>
      </c>
      <c r="B199" s="269">
        <f t="shared" ref="B199:W199" si="44">IF(B$112=0,0,B$112/B$110)</f>
        <v>0</v>
      </c>
      <c r="C199" s="269">
        <f t="shared" si="44"/>
        <v>0</v>
      </c>
      <c r="D199" s="269">
        <f t="shared" si="44"/>
        <v>0</v>
      </c>
      <c r="E199" s="269">
        <f t="shared" si="44"/>
        <v>0</v>
      </c>
      <c r="F199" s="269">
        <f t="shared" si="44"/>
        <v>0</v>
      </c>
      <c r="G199" s="269">
        <f t="shared" si="44"/>
        <v>0</v>
      </c>
      <c r="H199" s="269">
        <f t="shared" si="44"/>
        <v>0</v>
      </c>
      <c r="I199" s="269">
        <f t="shared" si="44"/>
        <v>0</v>
      </c>
      <c r="J199" s="269">
        <f t="shared" si="44"/>
        <v>0</v>
      </c>
      <c r="K199" s="269">
        <f t="shared" si="44"/>
        <v>0</v>
      </c>
      <c r="L199" s="269">
        <f t="shared" si="44"/>
        <v>0</v>
      </c>
      <c r="M199" s="269">
        <f t="shared" si="44"/>
        <v>0</v>
      </c>
      <c r="N199" s="269">
        <f t="shared" si="44"/>
        <v>0</v>
      </c>
      <c r="O199" s="269">
        <f t="shared" si="44"/>
        <v>0</v>
      </c>
      <c r="P199" s="269">
        <f t="shared" si="44"/>
        <v>0</v>
      </c>
      <c r="Q199" s="269">
        <f t="shared" si="44"/>
        <v>0</v>
      </c>
      <c r="R199" s="269">
        <f t="shared" si="44"/>
        <v>0</v>
      </c>
      <c r="S199" s="269">
        <f t="shared" si="44"/>
        <v>0</v>
      </c>
      <c r="T199" s="269">
        <f t="shared" si="44"/>
        <v>0</v>
      </c>
      <c r="U199" s="269">
        <f t="shared" si="44"/>
        <v>0</v>
      </c>
      <c r="V199" s="269">
        <f t="shared" si="44"/>
        <v>0</v>
      </c>
      <c r="W199" s="269">
        <f t="shared" si="44"/>
        <v>0</v>
      </c>
      <c r="DA199" s="77"/>
    </row>
    <row r="200" spans="1:105" ht="12" customHeight="1" x14ac:dyDescent="0.25">
      <c r="A200" s="202" t="s">
        <v>94</v>
      </c>
      <c r="B200" s="269">
        <f t="shared" ref="B200:W200" si="45">IF(B$113=0,0,B$113/B$110)</f>
        <v>0</v>
      </c>
      <c r="C200" s="269">
        <f t="shared" si="45"/>
        <v>0</v>
      </c>
      <c r="D200" s="269">
        <f t="shared" si="45"/>
        <v>0</v>
      </c>
      <c r="E200" s="269">
        <f t="shared" si="45"/>
        <v>0</v>
      </c>
      <c r="F200" s="269">
        <f t="shared" si="45"/>
        <v>0</v>
      </c>
      <c r="G200" s="269">
        <f t="shared" si="45"/>
        <v>0</v>
      </c>
      <c r="H200" s="269">
        <f t="shared" si="45"/>
        <v>0</v>
      </c>
      <c r="I200" s="269">
        <f t="shared" si="45"/>
        <v>0</v>
      </c>
      <c r="J200" s="269">
        <f t="shared" si="45"/>
        <v>0</v>
      </c>
      <c r="K200" s="269">
        <f t="shared" si="45"/>
        <v>0</v>
      </c>
      <c r="L200" s="269">
        <f t="shared" si="45"/>
        <v>0</v>
      </c>
      <c r="M200" s="269">
        <f t="shared" si="45"/>
        <v>0</v>
      </c>
      <c r="N200" s="269">
        <f t="shared" si="45"/>
        <v>0</v>
      </c>
      <c r="O200" s="269">
        <f t="shared" si="45"/>
        <v>0</v>
      </c>
      <c r="P200" s="269">
        <f t="shared" si="45"/>
        <v>0</v>
      </c>
      <c r="Q200" s="269">
        <f t="shared" si="45"/>
        <v>0</v>
      </c>
      <c r="R200" s="269">
        <f t="shared" si="45"/>
        <v>0</v>
      </c>
      <c r="S200" s="269">
        <f t="shared" si="45"/>
        <v>0</v>
      </c>
      <c r="T200" s="269">
        <f t="shared" si="45"/>
        <v>0</v>
      </c>
      <c r="U200" s="269">
        <f t="shared" si="45"/>
        <v>0</v>
      </c>
      <c r="V200" s="269">
        <f t="shared" si="45"/>
        <v>0</v>
      </c>
      <c r="W200" s="269">
        <f t="shared" si="45"/>
        <v>0</v>
      </c>
      <c r="DA200" s="77"/>
    </row>
    <row r="201" spans="1:105" ht="12" customHeight="1" x14ac:dyDescent="0.25">
      <c r="A201" s="202" t="s">
        <v>95</v>
      </c>
      <c r="B201" s="269">
        <f t="shared" ref="B201:W201" si="46">IF(B$114=0,0,B$114/B$110)</f>
        <v>0</v>
      </c>
      <c r="C201" s="269">
        <f t="shared" si="46"/>
        <v>0</v>
      </c>
      <c r="D201" s="269">
        <f t="shared" si="46"/>
        <v>0</v>
      </c>
      <c r="E201" s="269">
        <f t="shared" si="46"/>
        <v>0</v>
      </c>
      <c r="F201" s="269">
        <f t="shared" si="46"/>
        <v>0</v>
      </c>
      <c r="G201" s="269">
        <f t="shared" si="46"/>
        <v>0</v>
      </c>
      <c r="H201" s="269">
        <f t="shared" si="46"/>
        <v>0</v>
      </c>
      <c r="I201" s="269">
        <f t="shared" si="46"/>
        <v>0</v>
      </c>
      <c r="J201" s="269">
        <f t="shared" si="46"/>
        <v>0</v>
      </c>
      <c r="K201" s="269">
        <f t="shared" si="46"/>
        <v>0</v>
      </c>
      <c r="L201" s="269">
        <f t="shared" si="46"/>
        <v>0</v>
      </c>
      <c r="M201" s="269">
        <f t="shared" si="46"/>
        <v>0</v>
      </c>
      <c r="N201" s="269">
        <f t="shared" si="46"/>
        <v>0</v>
      </c>
      <c r="O201" s="269">
        <f t="shared" si="46"/>
        <v>0</v>
      </c>
      <c r="P201" s="269">
        <f t="shared" si="46"/>
        <v>0</v>
      </c>
      <c r="Q201" s="269">
        <f t="shared" si="46"/>
        <v>0</v>
      </c>
      <c r="R201" s="269">
        <f t="shared" si="46"/>
        <v>0</v>
      </c>
      <c r="S201" s="269">
        <f t="shared" si="46"/>
        <v>0</v>
      </c>
      <c r="T201" s="269">
        <f t="shared" si="46"/>
        <v>0</v>
      </c>
      <c r="U201" s="269">
        <f t="shared" si="46"/>
        <v>0</v>
      </c>
      <c r="V201" s="269">
        <f t="shared" si="46"/>
        <v>0</v>
      </c>
      <c r="W201" s="269">
        <f t="shared" si="46"/>
        <v>0</v>
      </c>
      <c r="DA201" s="77"/>
    </row>
    <row r="202" spans="1:105" ht="12" customHeight="1" x14ac:dyDescent="0.25">
      <c r="A202" s="56" t="s">
        <v>96</v>
      </c>
      <c r="B202" s="270">
        <f t="shared" ref="B202:W202" si="47">IF(B$115=0,0,B$115/B$110)</f>
        <v>5.033895653929759E-2</v>
      </c>
      <c r="C202" s="270">
        <f t="shared" si="47"/>
        <v>5.071050179223309E-2</v>
      </c>
      <c r="D202" s="270">
        <f t="shared" si="47"/>
        <v>5.0150558945321513E-2</v>
      </c>
      <c r="E202" s="270">
        <f t="shared" si="47"/>
        <v>5.1378742279710669E-2</v>
      </c>
      <c r="F202" s="270">
        <f t="shared" si="47"/>
        <v>5.3799639371022084E-2</v>
      </c>
      <c r="G202" s="270">
        <f t="shared" si="47"/>
        <v>5.4259883992009435E-2</v>
      </c>
      <c r="H202" s="270">
        <f t="shared" si="47"/>
        <v>5.1770587714465369E-2</v>
      </c>
      <c r="I202" s="270">
        <f t="shared" si="47"/>
        <v>5.2218486691169963E-2</v>
      </c>
      <c r="J202" s="270">
        <f t="shared" si="47"/>
        <v>5.0472629827232357E-2</v>
      </c>
      <c r="K202" s="270">
        <f t="shared" si="47"/>
        <v>5.3542041930523407E-2</v>
      </c>
      <c r="L202" s="270">
        <f t="shared" si="47"/>
        <v>5.096101001948513E-2</v>
      </c>
      <c r="M202" s="270">
        <f t="shared" si="47"/>
        <v>5.7254071513229851E-2</v>
      </c>
      <c r="N202" s="270">
        <f t="shared" si="47"/>
        <v>5.4115587694450906E-2</v>
      </c>
      <c r="O202" s="270">
        <f t="shared" si="47"/>
        <v>5.6662321889935141E-2</v>
      </c>
      <c r="P202" s="270">
        <f t="shared" si="47"/>
        <v>5.380439542408999E-2</v>
      </c>
      <c r="Q202" s="270">
        <f t="shared" si="47"/>
        <v>5.3421705980108126E-2</v>
      </c>
      <c r="R202" s="270">
        <f t="shared" si="47"/>
        <v>5.4135247215702773E-2</v>
      </c>
      <c r="S202" s="270">
        <f t="shared" si="47"/>
        <v>5.5093105657378516E-2</v>
      </c>
      <c r="T202" s="270">
        <f t="shared" si="47"/>
        <v>5.585835297087012E-2</v>
      </c>
      <c r="U202" s="270">
        <f t="shared" si="47"/>
        <v>5.5946343828475853E-2</v>
      </c>
      <c r="V202" s="270">
        <f t="shared" si="47"/>
        <v>5.623072117660486E-2</v>
      </c>
      <c r="W202" s="270">
        <f t="shared" si="47"/>
        <v>5.8845183241216674E-2</v>
      </c>
      <c r="DA202" s="78"/>
    </row>
    <row r="203" spans="1:105" ht="12" customHeight="1" x14ac:dyDescent="0.25">
      <c r="A203" s="203" t="s">
        <v>1053</v>
      </c>
      <c r="B203" s="271">
        <f t="shared" ref="B203:W203" si="48">IF(B$121=0,0,B$121/B$110)</f>
        <v>0.50367836771541152</v>
      </c>
      <c r="C203" s="271">
        <f t="shared" si="48"/>
        <v>0.49596128869496597</v>
      </c>
      <c r="D203" s="271">
        <f t="shared" si="48"/>
        <v>0.50068332556579276</v>
      </c>
      <c r="E203" s="271">
        <f t="shared" si="48"/>
        <v>0.49703393896376852</v>
      </c>
      <c r="F203" s="271">
        <f t="shared" si="48"/>
        <v>0.46703044477486377</v>
      </c>
      <c r="G203" s="271">
        <f t="shared" si="48"/>
        <v>0.46334152350231766</v>
      </c>
      <c r="H203" s="271">
        <f t="shared" si="48"/>
        <v>0.46557414228646748</v>
      </c>
      <c r="I203" s="271">
        <f t="shared" si="48"/>
        <v>0.47134503998781396</v>
      </c>
      <c r="J203" s="271">
        <f t="shared" si="48"/>
        <v>0.46783582924070488</v>
      </c>
      <c r="K203" s="271">
        <f t="shared" si="48"/>
        <v>0.46064614263746467</v>
      </c>
      <c r="L203" s="271">
        <f t="shared" si="48"/>
        <v>0.47630028908266492</v>
      </c>
      <c r="M203" s="271">
        <f t="shared" si="48"/>
        <v>0.45697616358585635</v>
      </c>
      <c r="N203" s="271">
        <f t="shared" si="48"/>
        <v>0.48073961231369838</v>
      </c>
      <c r="O203" s="271">
        <f t="shared" si="48"/>
        <v>0.4584960912485655</v>
      </c>
      <c r="P203" s="271">
        <f t="shared" si="48"/>
        <v>0.46663265698191803</v>
      </c>
      <c r="Q203" s="271">
        <f t="shared" si="48"/>
        <v>0.46183618716833202</v>
      </c>
      <c r="R203" s="271">
        <f t="shared" si="48"/>
        <v>0.46141015125575124</v>
      </c>
      <c r="S203" s="271">
        <f t="shared" si="48"/>
        <v>0.45787614083219874</v>
      </c>
      <c r="T203" s="271">
        <f t="shared" si="48"/>
        <v>0.45717944644079578</v>
      </c>
      <c r="U203" s="271">
        <f t="shared" si="48"/>
        <v>0.45518944180606979</v>
      </c>
      <c r="V203" s="271">
        <f t="shared" si="48"/>
        <v>0.45343211729618194</v>
      </c>
      <c r="W203" s="271">
        <f t="shared" si="48"/>
        <v>0.45316322614124871</v>
      </c>
      <c r="DA203" s="79"/>
    </row>
    <row r="204" spans="1:105" ht="12" customHeight="1" x14ac:dyDescent="0.25">
      <c r="A204" s="62" t="s">
        <v>1054</v>
      </c>
      <c r="B204" s="320">
        <f t="shared" ref="B204:W204" si="49">IF(B$122=0,0,B$122/B$110)</f>
        <v>0.50367836771541152</v>
      </c>
      <c r="C204" s="320">
        <f t="shared" si="49"/>
        <v>0.49596128869496597</v>
      </c>
      <c r="D204" s="320">
        <f t="shared" si="49"/>
        <v>0.50068332556579276</v>
      </c>
      <c r="E204" s="320">
        <f t="shared" si="49"/>
        <v>0.49703393896376852</v>
      </c>
      <c r="F204" s="320">
        <f t="shared" si="49"/>
        <v>0.46703044477486377</v>
      </c>
      <c r="G204" s="320">
        <f t="shared" si="49"/>
        <v>0.46334152350231766</v>
      </c>
      <c r="H204" s="320">
        <f t="shared" si="49"/>
        <v>0.46557414228646748</v>
      </c>
      <c r="I204" s="320">
        <f t="shared" si="49"/>
        <v>0.47134503998781396</v>
      </c>
      <c r="J204" s="320">
        <f t="shared" si="49"/>
        <v>0.46783582924070488</v>
      </c>
      <c r="K204" s="320">
        <f t="shared" si="49"/>
        <v>0.46064614263746467</v>
      </c>
      <c r="L204" s="320">
        <f t="shared" si="49"/>
        <v>0.47630028908266492</v>
      </c>
      <c r="M204" s="320">
        <f t="shared" si="49"/>
        <v>0.45697616358585635</v>
      </c>
      <c r="N204" s="320">
        <f t="shared" si="49"/>
        <v>0.48073961231369838</v>
      </c>
      <c r="O204" s="320">
        <f t="shared" si="49"/>
        <v>0.4584960912485655</v>
      </c>
      <c r="P204" s="320">
        <f t="shared" si="49"/>
        <v>0.46663265698191803</v>
      </c>
      <c r="Q204" s="320">
        <f t="shared" si="49"/>
        <v>0.46183618716833202</v>
      </c>
      <c r="R204" s="320">
        <f t="shared" si="49"/>
        <v>0.46141015125575124</v>
      </c>
      <c r="S204" s="320">
        <f t="shared" si="49"/>
        <v>0.45787614083219874</v>
      </c>
      <c r="T204" s="320">
        <f t="shared" si="49"/>
        <v>0.45717944644079578</v>
      </c>
      <c r="U204" s="320">
        <f t="shared" si="49"/>
        <v>0.45518944180606979</v>
      </c>
      <c r="V204" s="320">
        <f t="shared" si="49"/>
        <v>0.45343211729618194</v>
      </c>
      <c r="W204" s="320">
        <f t="shared" si="49"/>
        <v>0.45316322614124871</v>
      </c>
      <c r="DA204" s="141"/>
    </row>
    <row r="205" spans="1:105" ht="12" customHeight="1" x14ac:dyDescent="0.25">
      <c r="A205" s="62" t="s">
        <v>1066</v>
      </c>
      <c r="B205" s="320">
        <f t="shared" ref="B205:W205" si="50">IF(B$133=0,0,B$133/B$110)</f>
        <v>0</v>
      </c>
      <c r="C205" s="320">
        <f t="shared" si="50"/>
        <v>0</v>
      </c>
      <c r="D205" s="320">
        <f t="shared" si="50"/>
        <v>0</v>
      </c>
      <c r="E205" s="320">
        <f t="shared" si="50"/>
        <v>0</v>
      </c>
      <c r="F205" s="320">
        <f t="shared" si="50"/>
        <v>0</v>
      </c>
      <c r="G205" s="320">
        <f t="shared" si="50"/>
        <v>0</v>
      </c>
      <c r="H205" s="320">
        <f t="shared" si="50"/>
        <v>0</v>
      </c>
      <c r="I205" s="320">
        <f t="shared" si="50"/>
        <v>0</v>
      </c>
      <c r="J205" s="320">
        <f t="shared" si="50"/>
        <v>0</v>
      </c>
      <c r="K205" s="320">
        <f t="shared" si="50"/>
        <v>0</v>
      </c>
      <c r="L205" s="320">
        <f t="shared" si="50"/>
        <v>0</v>
      </c>
      <c r="M205" s="320">
        <f t="shared" si="50"/>
        <v>0</v>
      </c>
      <c r="N205" s="320">
        <f t="shared" si="50"/>
        <v>0</v>
      </c>
      <c r="O205" s="320">
        <f t="shared" si="50"/>
        <v>0</v>
      </c>
      <c r="P205" s="320">
        <f t="shared" si="50"/>
        <v>0</v>
      </c>
      <c r="Q205" s="320">
        <f t="shared" si="50"/>
        <v>0</v>
      </c>
      <c r="R205" s="320">
        <f t="shared" si="50"/>
        <v>0</v>
      </c>
      <c r="S205" s="320">
        <f t="shared" si="50"/>
        <v>0</v>
      </c>
      <c r="T205" s="320">
        <f t="shared" si="50"/>
        <v>0</v>
      </c>
      <c r="U205" s="320">
        <f t="shared" si="50"/>
        <v>0</v>
      </c>
      <c r="V205" s="320">
        <f t="shared" si="50"/>
        <v>0</v>
      </c>
      <c r="W205" s="320">
        <f t="shared" si="50"/>
        <v>0</v>
      </c>
      <c r="DA205" s="141"/>
    </row>
    <row r="206" spans="1:105" ht="12" customHeight="1" x14ac:dyDescent="0.25">
      <c r="A206" s="203" t="s">
        <v>1012</v>
      </c>
      <c r="B206" s="271">
        <f t="shared" ref="B206:W206" si="51">IF(B$134=0,0,B$134/B$110)</f>
        <v>0.28538765149427858</v>
      </c>
      <c r="C206" s="271">
        <f t="shared" si="51"/>
        <v>0.29324660352623272</v>
      </c>
      <c r="D206" s="271">
        <f t="shared" si="51"/>
        <v>0.28985471467220764</v>
      </c>
      <c r="E206" s="271">
        <f t="shared" si="51"/>
        <v>0.29028057243498501</v>
      </c>
      <c r="F206" s="271">
        <f t="shared" si="51"/>
        <v>0.31694202203057759</v>
      </c>
      <c r="G206" s="271">
        <f t="shared" si="51"/>
        <v>0.31947709303193006</v>
      </c>
      <c r="H206" s="271">
        <f t="shared" si="51"/>
        <v>0.32405830613245956</v>
      </c>
      <c r="I206" s="271">
        <f t="shared" si="51"/>
        <v>0.31655540908860513</v>
      </c>
      <c r="J206" s="271">
        <f t="shared" si="51"/>
        <v>0.32578766737974968</v>
      </c>
      <c r="K206" s="271">
        <f t="shared" si="51"/>
        <v>0.32417724413269111</v>
      </c>
      <c r="L206" s="271">
        <f t="shared" si="51"/>
        <v>0.3145520373356141</v>
      </c>
      <c r="M206" s="271">
        <f t="shared" si="51"/>
        <v>0.32529610922551094</v>
      </c>
      <c r="N206" s="271">
        <f t="shared" si="51"/>
        <v>0.302993824765456</v>
      </c>
      <c r="O206" s="271">
        <f t="shared" si="51"/>
        <v>0.31794513156115828</v>
      </c>
      <c r="P206" s="271">
        <f t="shared" si="51"/>
        <v>0.31621852470138395</v>
      </c>
      <c r="Q206" s="271">
        <f t="shared" si="51"/>
        <v>0.32203124674074002</v>
      </c>
      <c r="R206" s="271">
        <f t="shared" si="51"/>
        <v>0.32044122513523088</v>
      </c>
      <c r="S206" s="271">
        <f t="shared" si="51"/>
        <v>0.3209965943715552</v>
      </c>
      <c r="T206" s="271">
        <f t="shared" si="51"/>
        <v>0.31976703657870881</v>
      </c>
      <c r="U206" s="271">
        <f t="shared" si="51"/>
        <v>0.32145518693438513</v>
      </c>
      <c r="V206" s="271">
        <f t="shared" si="51"/>
        <v>0.3221496939985069</v>
      </c>
      <c r="W206" s="271">
        <f t="shared" si="51"/>
        <v>0.3131178076125028</v>
      </c>
      <c r="DA206" s="79"/>
    </row>
    <row r="207" spans="1:105" ht="12" customHeight="1" x14ac:dyDescent="0.25">
      <c r="A207" s="62" t="s">
        <v>1014</v>
      </c>
      <c r="B207" s="320">
        <f t="shared" ref="B207:W207" si="52">IF(B$135=0,0,B$135/B$110)</f>
        <v>0.28538765149427858</v>
      </c>
      <c r="C207" s="320">
        <f t="shared" si="52"/>
        <v>0.29324660352623272</v>
      </c>
      <c r="D207" s="320">
        <f t="shared" si="52"/>
        <v>0.28985471467220764</v>
      </c>
      <c r="E207" s="320">
        <f t="shared" si="52"/>
        <v>0.29028057243498501</v>
      </c>
      <c r="F207" s="320">
        <f t="shared" si="52"/>
        <v>0.31694202203057759</v>
      </c>
      <c r="G207" s="320">
        <f t="shared" si="52"/>
        <v>0.31947709303193006</v>
      </c>
      <c r="H207" s="320">
        <f t="shared" si="52"/>
        <v>0.32405830613245956</v>
      </c>
      <c r="I207" s="320">
        <f t="shared" si="52"/>
        <v>0.31655540908860513</v>
      </c>
      <c r="J207" s="320">
        <f t="shared" si="52"/>
        <v>0.32578766737974968</v>
      </c>
      <c r="K207" s="320">
        <f t="shared" si="52"/>
        <v>0.32417724413269111</v>
      </c>
      <c r="L207" s="320">
        <f t="shared" si="52"/>
        <v>0.3145520373356141</v>
      </c>
      <c r="M207" s="320">
        <f t="shared" si="52"/>
        <v>0.32529610922551094</v>
      </c>
      <c r="N207" s="320">
        <f t="shared" si="52"/>
        <v>0.302993824765456</v>
      </c>
      <c r="O207" s="320">
        <f t="shared" si="52"/>
        <v>0.31794513156115828</v>
      </c>
      <c r="P207" s="320">
        <f t="shared" si="52"/>
        <v>0.31621852470138395</v>
      </c>
      <c r="Q207" s="320">
        <f t="shared" si="52"/>
        <v>0.32203124674074002</v>
      </c>
      <c r="R207" s="320">
        <f t="shared" si="52"/>
        <v>0.32044122513523088</v>
      </c>
      <c r="S207" s="320">
        <f t="shared" si="52"/>
        <v>0.3209965943715552</v>
      </c>
      <c r="T207" s="320">
        <f t="shared" si="52"/>
        <v>0.31976703657870881</v>
      </c>
      <c r="U207" s="320">
        <f t="shared" si="52"/>
        <v>0.32145518693438513</v>
      </c>
      <c r="V207" s="320">
        <f t="shared" si="52"/>
        <v>0.3221496939985069</v>
      </c>
      <c r="W207" s="320">
        <f t="shared" si="52"/>
        <v>0.3131178076125028</v>
      </c>
      <c r="DA207" s="141"/>
    </row>
    <row r="208" spans="1:105" ht="12" customHeight="1" x14ac:dyDescent="0.25">
      <c r="A208" s="62" t="s">
        <v>1021</v>
      </c>
      <c r="B208" s="320">
        <f t="shared" ref="B208:W208" si="53">IF(B$141=0,0,B$141/B$110)</f>
        <v>0</v>
      </c>
      <c r="C208" s="320">
        <f t="shared" si="53"/>
        <v>0</v>
      </c>
      <c r="D208" s="320">
        <f t="shared" si="53"/>
        <v>0</v>
      </c>
      <c r="E208" s="320">
        <f t="shared" si="53"/>
        <v>0</v>
      </c>
      <c r="F208" s="320">
        <f t="shared" si="53"/>
        <v>0</v>
      </c>
      <c r="G208" s="320">
        <f t="shared" si="53"/>
        <v>0</v>
      </c>
      <c r="H208" s="320">
        <f t="shared" si="53"/>
        <v>0</v>
      </c>
      <c r="I208" s="320">
        <f t="shared" si="53"/>
        <v>0</v>
      </c>
      <c r="J208" s="320">
        <f t="shared" si="53"/>
        <v>0</v>
      </c>
      <c r="K208" s="320">
        <f t="shared" si="53"/>
        <v>0</v>
      </c>
      <c r="L208" s="320">
        <f t="shared" si="53"/>
        <v>0</v>
      </c>
      <c r="M208" s="320">
        <f t="shared" si="53"/>
        <v>0</v>
      </c>
      <c r="N208" s="320">
        <f t="shared" si="53"/>
        <v>0</v>
      </c>
      <c r="O208" s="320">
        <f t="shared" si="53"/>
        <v>0</v>
      </c>
      <c r="P208" s="320">
        <f t="shared" si="53"/>
        <v>0</v>
      </c>
      <c r="Q208" s="320">
        <f t="shared" si="53"/>
        <v>0</v>
      </c>
      <c r="R208" s="320">
        <f t="shared" si="53"/>
        <v>0</v>
      </c>
      <c r="S208" s="320">
        <f t="shared" si="53"/>
        <v>0</v>
      </c>
      <c r="T208" s="320">
        <f t="shared" si="53"/>
        <v>0</v>
      </c>
      <c r="U208" s="320">
        <f t="shared" si="53"/>
        <v>0</v>
      </c>
      <c r="V208" s="320">
        <f t="shared" si="53"/>
        <v>0</v>
      </c>
      <c r="W208" s="320">
        <f t="shared" si="53"/>
        <v>0</v>
      </c>
      <c r="DA208" s="141"/>
    </row>
    <row r="209" spans="1:105" ht="12" customHeight="1" x14ac:dyDescent="0.25">
      <c r="A209" s="203" t="s">
        <v>1023</v>
      </c>
      <c r="B209" s="271">
        <f t="shared" ref="B209:W209" si="54">IF(B$142=0,0,B$142/B$110)</f>
        <v>0.16059502425101216</v>
      </c>
      <c r="C209" s="271">
        <f t="shared" si="54"/>
        <v>0.16008160598656826</v>
      </c>
      <c r="D209" s="271">
        <f t="shared" si="54"/>
        <v>0.15931140081667811</v>
      </c>
      <c r="E209" s="271">
        <f t="shared" si="54"/>
        <v>0.16130674632153588</v>
      </c>
      <c r="F209" s="271">
        <f t="shared" si="54"/>
        <v>0.16222789382353647</v>
      </c>
      <c r="G209" s="271">
        <f t="shared" si="54"/>
        <v>0.16292149947374254</v>
      </c>
      <c r="H209" s="271">
        <f t="shared" si="54"/>
        <v>0.15859696386660765</v>
      </c>
      <c r="I209" s="271">
        <f t="shared" si="54"/>
        <v>0.15988106423241091</v>
      </c>
      <c r="J209" s="271">
        <f t="shared" si="54"/>
        <v>0.15590387355231314</v>
      </c>
      <c r="K209" s="271">
        <f t="shared" si="54"/>
        <v>0.16163457129932077</v>
      </c>
      <c r="L209" s="271">
        <f t="shared" si="54"/>
        <v>0.15818666356223571</v>
      </c>
      <c r="M209" s="271">
        <f t="shared" si="54"/>
        <v>0.16047365567540292</v>
      </c>
      <c r="N209" s="271">
        <f t="shared" si="54"/>
        <v>0.16215097522639468</v>
      </c>
      <c r="O209" s="271">
        <f t="shared" si="54"/>
        <v>0.16689645530034142</v>
      </c>
      <c r="P209" s="271">
        <f t="shared" si="54"/>
        <v>0.16334442289260834</v>
      </c>
      <c r="Q209" s="271">
        <f t="shared" si="54"/>
        <v>0.16271086011081973</v>
      </c>
      <c r="R209" s="271">
        <f t="shared" si="54"/>
        <v>0.16401337639331515</v>
      </c>
      <c r="S209" s="271">
        <f t="shared" si="54"/>
        <v>0.16603415913886749</v>
      </c>
      <c r="T209" s="271">
        <f t="shared" si="54"/>
        <v>0.16719516400962536</v>
      </c>
      <c r="U209" s="271">
        <f t="shared" si="54"/>
        <v>0.16740902743106909</v>
      </c>
      <c r="V209" s="271">
        <f t="shared" si="54"/>
        <v>0.16818746752870609</v>
      </c>
      <c r="W209" s="271">
        <f t="shared" si="54"/>
        <v>0.17487378300503173</v>
      </c>
      <c r="DA209" s="79"/>
    </row>
    <row r="210" spans="1:105" ht="12" customHeight="1" x14ac:dyDescent="0.25">
      <c r="A210" s="62" t="s">
        <v>1135</v>
      </c>
      <c r="B210" s="320">
        <f t="shared" ref="B210:W210" si="55">IF(B$143=0,0,B$143/B$110)</f>
        <v>0.1039488382617042</v>
      </c>
      <c r="C210" s="320">
        <f t="shared" si="55"/>
        <v>0.10430332126423179</v>
      </c>
      <c r="D210" s="320">
        <f t="shared" si="55"/>
        <v>0.10300205223299998</v>
      </c>
      <c r="E210" s="320">
        <f t="shared" si="55"/>
        <v>0.10540782599020222</v>
      </c>
      <c r="F210" s="320">
        <f t="shared" si="55"/>
        <v>0.10970331636871507</v>
      </c>
      <c r="G210" s="320">
        <f t="shared" si="55"/>
        <v>0.11081179653785747</v>
      </c>
      <c r="H210" s="320">
        <f t="shared" si="55"/>
        <v>0.10623616946641407</v>
      </c>
      <c r="I210" s="320">
        <f t="shared" si="55"/>
        <v>0.10687124584097767</v>
      </c>
      <c r="J210" s="320">
        <f t="shared" si="55"/>
        <v>0.10328871853615655</v>
      </c>
      <c r="K210" s="320">
        <f t="shared" si="55"/>
        <v>0.10982800436364754</v>
      </c>
      <c r="L210" s="320">
        <f t="shared" si="55"/>
        <v>0.10461955309744331</v>
      </c>
      <c r="M210" s="320">
        <f t="shared" si="55"/>
        <v>0.10907983292184976</v>
      </c>
      <c r="N210" s="320">
        <f t="shared" si="55"/>
        <v>0.10808459628884173</v>
      </c>
      <c r="O210" s="320">
        <f t="shared" si="55"/>
        <v>0.11533169388713796</v>
      </c>
      <c r="P210" s="320">
        <f t="shared" si="55"/>
        <v>0.11086458264062871</v>
      </c>
      <c r="Q210" s="320">
        <f t="shared" si="55"/>
        <v>0.11077045482084741</v>
      </c>
      <c r="R210" s="320">
        <f t="shared" si="55"/>
        <v>0.11212088523086759</v>
      </c>
      <c r="S210" s="320">
        <f t="shared" si="55"/>
        <v>0.11453912044722729</v>
      </c>
      <c r="T210" s="320">
        <f t="shared" si="55"/>
        <v>0.11577847905045163</v>
      </c>
      <c r="U210" s="320">
        <f t="shared" si="55"/>
        <v>0.11621614833667684</v>
      </c>
      <c r="V210" s="320">
        <f t="shared" si="55"/>
        <v>0.11719222592961107</v>
      </c>
      <c r="W210" s="320">
        <f t="shared" si="55"/>
        <v>0.12390878224880301</v>
      </c>
      <c r="DA210" s="141"/>
    </row>
    <row r="211" spans="1:105" ht="12" customHeight="1" x14ac:dyDescent="0.25">
      <c r="A211" s="62" t="s">
        <v>1026</v>
      </c>
      <c r="B211" s="320">
        <f t="shared" ref="B211:W211" si="56">IF(B$144=0,0,B$144/B$110)</f>
        <v>5.6646185989307964E-2</v>
      </c>
      <c r="C211" s="320">
        <f t="shared" si="56"/>
        <v>5.5778284722336452E-2</v>
      </c>
      <c r="D211" s="320">
        <f t="shared" si="56"/>
        <v>5.6309348583678143E-2</v>
      </c>
      <c r="E211" s="320">
        <f t="shared" si="56"/>
        <v>5.5898920331333667E-2</v>
      </c>
      <c r="F211" s="320">
        <f t="shared" si="56"/>
        <v>5.2524577454821419E-2</v>
      </c>
      <c r="G211" s="320">
        <f t="shared" si="56"/>
        <v>5.2109702935885079E-2</v>
      </c>
      <c r="H211" s="320">
        <f t="shared" si="56"/>
        <v>5.2360794400193575E-2</v>
      </c>
      <c r="I211" s="320">
        <f t="shared" si="56"/>
        <v>5.3009818391433247E-2</v>
      </c>
      <c r="J211" s="320">
        <f t="shared" si="56"/>
        <v>5.2615155016156566E-2</v>
      </c>
      <c r="K211" s="320">
        <f t="shared" si="56"/>
        <v>5.1806566935673225E-2</v>
      </c>
      <c r="L211" s="320">
        <f t="shared" si="56"/>
        <v>5.3567110464792407E-2</v>
      </c>
      <c r="M211" s="320">
        <f t="shared" si="56"/>
        <v>5.1393822753553156E-2</v>
      </c>
      <c r="N211" s="320">
        <f t="shared" si="56"/>
        <v>5.4066378937552936E-2</v>
      </c>
      <c r="O211" s="320">
        <f t="shared" si="56"/>
        <v>5.1564761413203451E-2</v>
      </c>
      <c r="P211" s="320">
        <f t="shared" si="56"/>
        <v>5.2479840251979645E-2</v>
      </c>
      <c r="Q211" s="320">
        <f t="shared" si="56"/>
        <v>5.1940405289972312E-2</v>
      </c>
      <c r="R211" s="320">
        <f t="shared" si="56"/>
        <v>5.1892491162447554E-2</v>
      </c>
      <c r="S211" s="320">
        <f t="shared" si="56"/>
        <v>5.1495038691640196E-2</v>
      </c>
      <c r="T211" s="320">
        <f t="shared" si="56"/>
        <v>5.1416684959173717E-2</v>
      </c>
      <c r="U211" s="320">
        <f t="shared" si="56"/>
        <v>5.1192879094392255E-2</v>
      </c>
      <c r="V211" s="320">
        <f t="shared" si="56"/>
        <v>5.099524159909502E-2</v>
      </c>
      <c r="W211" s="320">
        <f t="shared" si="56"/>
        <v>5.0965000756228715E-2</v>
      </c>
      <c r="DA211" s="141"/>
    </row>
    <row r="212" spans="1:105" ht="12" customHeight="1" x14ac:dyDescent="0.25">
      <c r="A212" s="62" t="s">
        <v>1038</v>
      </c>
      <c r="B212" s="320">
        <f t="shared" ref="B212:W212" si="57">IF(B$155=0,0,B$155/B$110)</f>
        <v>0</v>
      </c>
      <c r="C212" s="320">
        <f t="shared" si="57"/>
        <v>0</v>
      </c>
      <c r="D212" s="320">
        <f t="shared" si="57"/>
        <v>0</v>
      </c>
      <c r="E212" s="320">
        <f t="shared" si="57"/>
        <v>0</v>
      </c>
      <c r="F212" s="320">
        <f t="shared" si="57"/>
        <v>0</v>
      </c>
      <c r="G212" s="320">
        <f t="shared" si="57"/>
        <v>0</v>
      </c>
      <c r="H212" s="320">
        <f t="shared" si="57"/>
        <v>0</v>
      </c>
      <c r="I212" s="320">
        <f t="shared" si="57"/>
        <v>0</v>
      </c>
      <c r="J212" s="320">
        <f t="shared" si="57"/>
        <v>0</v>
      </c>
      <c r="K212" s="320">
        <f t="shared" si="57"/>
        <v>0</v>
      </c>
      <c r="L212" s="320">
        <f t="shared" si="57"/>
        <v>0</v>
      </c>
      <c r="M212" s="320">
        <f t="shared" si="57"/>
        <v>0</v>
      </c>
      <c r="N212" s="320">
        <f t="shared" si="57"/>
        <v>0</v>
      </c>
      <c r="O212" s="320">
        <f t="shared" si="57"/>
        <v>0</v>
      </c>
      <c r="P212" s="320">
        <f t="shared" si="57"/>
        <v>0</v>
      </c>
      <c r="Q212" s="320">
        <f t="shared" si="57"/>
        <v>0</v>
      </c>
      <c r="R212" s="320">
        <f t="shared" si="57"/>
        <v>0</v>
      </c>
      <c r="S212" s="320">
        <f t="shared" si="57"/>
        <v>0</v>
      </c>
      <c r="T212" s="320">
        <f t="shared" si="57"/>
        <v>0</v>
      </c>
      <c r="U212" s="320">
        <f t="shared" si="57"/>
        <v>0</v>
      </c>
      <c r="V212" s="320">
        <f t="shared" si="57"/>
        <v>0</v>
      </c>
      <c r="W212" s="320">
        <f t="shared" si="57"/>
        <v>0</v>
      </c>
      <c r="DA212" s="141"/>
    </row>
    <row r="213" spans="1:105" ht="12" customHeight="1" x14ac:dyDescent="0.25">
      <c r="A213" s="41" t="s">
        <v>1040</v>
      </c>
      <c r="B213" s="321">
        <f t="shared" ref="B213:W213" si="58">IF(B$156=0,0,B$156/B$110)</f>
        <v>0</v>
      </c>
      <c r="C213" s="321">
        <f t="shared" si="58"/>
        <v>0</v>
      </c>
      <c r="D213" s="321">
        <f t="shared" si="58"/>
        <v>0</v>
      </c>
      <c r="E213" s="321">
        <f t="shared" si="58"/>
        <v>0</v>
      </c>
      <c r="F213" s="321">
        <f t="shared" si="58"/>
        <v>0</v>
      </c>
      <c r="G213" s="321">
        <f t="shared" si="58"/>
        <v>0</v>
      </c>
      <c r="H213" s="321">
        <f t="shared" si="58"/>
        <v>0</v>
      </c>
      <c r="I213" s="321">
        <f t="shared" si="58"/>
        <v>0</v>
      </c>
      <c r="J213" s="321">
        <f t="shared" si="58"/>
        <v>0</v>
      </c>
      <c r="K213" s="321">
        <f t="shared" si="58"/>
        <v>0</v>
      </c>
      <c r="L213" s="321">
        <f t="shared" si="58"/>
        <v>0</v>
      </c>
      <c r="M213" s="321">
        <f t="shared" si="58"/>
        <v>0</v>
      </c>
      <c r="N213" s="321">
        <f t="shared" si="58"/>
        <v>0</v>
      </c>
      <c r="O213" s="321">
        <f t="shared" si="58"/>
        <v>0</v>
      </c>
      <c r="P213" s="321">
        <f t="shared" si="58"/>
        <v>0</v>
      </c>
      <c r="Q213" s="321">
        <f t="shared" si="58"/>
        <v>0</v>
      </c>
      <c r="R213" s="321">
        <f t="shared" si="58"/>
        <v>0</v>
      </c>
      <c r="S213" s="321">
        <f t="shared" si="58"/>
        <v>0</v>
      </c>
      <c r="T213" s="321">
        <f t="shared" si="58"/>
        <v>0</v>
      </c>
      <c r="U213" s="321">
        <f t="shared" si="58"/>
        <v>0</v>
      </c>
      <c r="V213" s="321">
        <f t="shared" si="58"/>
        <v>0</v>
      </c>
      <c r="W213" s="321">
        <f t="shared" si="58"/>
        <v>0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432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1404</v>
      </c>
      <c r="B217" s="322">
        <f>IF(B$5=0,0,(B$5-B$16-B$59)/(CHI_fec!B$5-CHI_fec!B$16))</f>
        <v>1.5261334150108989</v>
      </c>
      <c r="C217" s="322">
        <f>IF(C$5=0,0,(C$5-C$16-C$59)/(CHI_fec!C$5-CHI_fec!C$16))</f>
        <v>1.5377618043619654</v>
      </c>
      <c r="D217" s="322">
        <f>IF(D$5=0,0,(D$5-D$16-D$59)/(CHI_fec!D$5-CHI_fec!D$16))</f>
        <v>1.5479467746184028</v>
      </c>
      <c r="E217" s="322">
        <f>IF(E$5=0,0,(E$5-E$16-E$59)/(CHI_fec!E$5-CHI_fec!E$16))</f>
        <v>1.532921514141655</v>
      </c>
      <c r="F217" s="322">
        <f>IF(F$5=0,0,(F$5-F$16-F$59)/(CHI_fec!F$5-CHI_fec!F$16))</f>
        <v>1.4899157234763072</v>
      </c>
      <c r="G217" s="322">
        <f>IF(G$5=0,0,(G$5-G$16-G$59)/(CHI_fec!G$5-CHI_fec!G$16))</f>
        <v>1.4525966122506382</v>
      </c>
      <c r="H217" s="322">
        <f>IF(H$5=0,0,(H$5-H$16-H$59)/(CHI_fec!H$5-CHI_fec!H$16))</f>
        <v>1.405083280881295</v>
      </c>
      <c r="I217" s="322">
        <f>IF(I$5=0,0,(I$5-I$16-I$59)/(CHI_fec!I$5-CHI_fec!I$16))</f>
        <v>1.4182936990112296</v>
      </c>
      <c r="J217" s="322">
        <f>IF(J$5=0,0,(J$5-J$16-J$59)/(CHI_fec!J$5-CHI_fec!J$16))</f>
        <v>1.4361363134428766</v>
      </c>
      <c r="K217" s="322">
        <f>IF(K$5=0,0,(K$5-K$16-K$59)/(CHI_fec!K$5-CHI_fec!K$16))</f>
        <v>1.4724055756291661</v>
      </c>
      <c r="L217" s="322">
        <f>IF(L$5=0,0,(L$5-L$16-L$59)/(CHI_fec!L$5-CHI_fec!L$16))</f>
        <v>1.4547392644144101</v>
      </c>
      <c r="M217" s="322">
        <f>IF(M$5=0,0,(M$5-M$16-M$59)/(CHI_fec!M$5-CHI_fec!M$16))</f>
        <v>1.4960220920100697</v>
      </c>
      <c r="N217" s="322">
        <f>IF(N$5=0,0,(N$5-N$16-N$59)/(CHI_fec!N$5-CHI_fec!N$16))</f>
        <v>1.5296495892257591</v>
      </c>
      <c r="O217" s="322">
        <f>IF(O$5=0,0,(O$5-O$16-O$59)/(CHI_fec!O$5-CHI_fec!O$16))</f>
        <v>1.5237899723917252</v>
      </c>
      <c r="P217" s="322">
        <f>IF(P$5=0,0,(P$5-P$16-P$59)/(CHI_fec!P$5-CHI_fec!P$16))</f>
        <v>1.5199296539167244</v>
      </c>
      <c r="Q217" s="322">
        <f>IF(Q$5=0,0,(Q$5-Q$16-Q$59)/(CHI_fec!Q$5-CHI_fec!Q$16))</f>
        <v>1.5244820980787659</v>
      </c>
      <c r="R217" s="322">
        <f>IF(R$5=0,0,(R$5-R$16-R$59)/(CHI_fec!R$5-CHI_fec!R$16))</f>
        <v>1.5144683885460863</v>
      </c>
      <c r="S217" s="322">
        <f>IF(S$5=0,0,(S$5-S$16-S$59)/(CHI_fec!S$5-CHI_fec!S$16))</f>
        <v>1.5215293386183457</v>
      </c>
      <c r="T217" s="322">
        <f>IF(T$5=0,0,(T$5-T$16-T$59)/(CHI_fec!T$5-CHI_fec!T$16))</f>
        <v>1.4887429967670813</v>
      </c>
      <c r="U217" s="322">
        <f>IF(U$5=0,0,(U$5-U$16-U$59)/(CHI_fec!U$5-CHI_fec!U$16))</f>
        <v>1.4567930998052212</v>
      </c>
      <c r="V217" s="322">
        <f>IF(V$5=0,0,(V$5-V$16-V$59)/(CHI_fec!V$5-CHI_fec!V$16))</f>
        <v>1.4878192722406276</v>
      </c>
      <c r="W217" s="322">
        <f>IF(W$5=0,0,(W$5-W$16-W$59)/(CHI_fec!W$5-CHI_fec!W$16))</f>
        <v>1.4833402468968175</v>
      </c>
      <c r="DA217" s="95"/>
    </row>
    <row r="218" spans="1:105" ht="12" customHeight="1" x14ac:dyDescent="0.25">
      <c r="A218" s="55" t="s">
        <v>92</v>
      </c>
      <c r="B218" s="275">
        <f>IF(B$6=0,0,B$6/CHI_fec!B$6)</f>
        <v>0</v>
      </c>
      <c r="C218" s="275">
        <f>IF(C$6=0,0,C$6/CHI_fec!C$6)</f>
        <v>0</v>
      </c>
      <c r="D218" s="275">
        <f>IF(D$6=0,0,D$6/CHI_fec!D$6)</f>
        <v>0</v>
      </c>
      <c r="E218" s="275">
        <f>IF(E$6=0,0,E$6/CHI_fec!E$6)</f>
        <v>0</v>
      </c>
      <c r="F218" s="275">
        <f>IF(F$6=0,0,F$6/CHI_fec!F$6)</f>
        <v>0</v>
      </c>
      <c r="G218" s="275">
        <f>IF(G$6=0,0,G$6/CHI_fec!G$6)</f>
        <v>0</v>
      </c>
      <c r="H218" s="275">
        <f>IF(H$6=0,0,H$6/CHI_fec!H$6)</f>
        <v>0</v>
      </c>
      <c r="I218" s="275">
        <f>IF(I$6=0,0,I$6/CHI_fec!I$6)</f>
        <v>0</v>
      </c>
      <c r="J218" s="275">
        <f>IF(J$6=0,0,J$6/CHI_fec!J$6)</f>
        <v>0</v>
      </c>
      <c r="K218" s="275">
        <f>IF(K$6=0,0,K$6/CHI_fec!K$6)</f>
        <v>0</v>
      </c>
      <c r="L218" s="275">
        <f>IF(L$6=0,0,L$6/CHI_fec!L$6)</f>
        <v>0</v>
      </c>
      <c r="M218" s="275">
        <f>IF(M$6=0,0,M$6/CHI_fec!M$6)</f>
        <v>0</v>
      </c>
      <c r="N218" s="275">
        <f>IF(N$6=0,0,N$6/CHI_fec!N$6)</f>
        <v>0</v>
      </c>
      <c r="O218" s="275">
        <f>IF(O$6=0,0,O$6/CHI_fec!O$6)</f>
        <v>0</v>
      </c>
      <c r="P218" s="275">
        <f>IF(P$6=0,0,P$6/CHI_fec!P$6)</f>
        <v>0</v>
      </c>
      <c r="Q218" s="275">
        <f>IF(Q$6=0,0,Q$6/CHI_fec!Q$6)</f>
        <v>0</v>
      </c>
      <c r="R218" s="275">
        <f>IF(R$6=0,0,R$6/CHI_fec!R$6)</f>
        <v>0</v>
      </c>
      <c r="S218" s="275">
        <f>IF(S$6=0,0,S$6/CHI_fec!S$6)</f>
        <v>0</v>
      </c>
      <c r="T218" s="275">
        <f>IF(T$6=0,0,T$6/CHI_fec!T$6)</f>
        <v>0</v>
      </c>
      <c r="U218" s="275">
        <f>IF(U$6=0,0,U$6/CHI_fec!U$6)</f>
        <v>0</v>
      </c>
      <c r="V218" s="275">
        <f>IF(V$6=0,0,V$6/CHI_fec!V$6)</f>
        <v>0</v>
      </c>
      <c r="W218" s="275">
        <f>IF(W$6=0,0,W$6/CHI_fec!W$6)</f>
        <v>0</v>
      </c>
      <c r="DA218" s="76"/>
    </row>
    <row r="219" spans="1:105" ht="12" customHeight="1" x14ac:dyDescent="0.25">
      <c r="A219" s="202" t="s">
        <v>93</v>
      </c>
      <c r="B219" s="276">
        <f>IF(B$7=0,0,B$7/CHI_fec!B$7)</f>
        <v>0</v>
      </c>
      <c r="C219" s="276">
        <f>IF(C$7=0,0,C$7/CHI_fec!C$7)</f>
        <v>0</v>
      </c>
      <c r="D219" s="276">
        <f>IF(D$7=0,0,D$7/CHI_fec!D$7)</f>
        <v>0</v>
      </c>
      <c r="E219" s="276">
        <f>IF(E$7=0,0,E$7/CHI_fec!E$7)</f>
        <v>0</v>
      </c>
      <c r="F219" s="276">
        <f>IF(F$7=0,0,F$7/CHI_fec!F$7)</f>
        <v>0</v>
      </c>
      <c r="G219" s="276">
        <f>IF(G$7=0,0,G$7/CHI_fec!G$7)</f>
        <v>0</v>
      </c>
      <c r="H219" s="276">
        <f>IF(H$7=0,0,H$7/CHI_fec!H$7)</f>
        <v>0</v>
      </c>
      <c r="I219" s="276">
        <f>IF(I$7=0,0,I$7/CHI_fec!I$7)</f>
        <v>0</v>
      </c>
      <c r="J219" s="276">
        <f>IF(J$7=0,0,J$7/CHI_fec!J$7)</f>
        <v>0</v>
      </c>
      <c r="K219" s="276">
        <f>IF(K$7=0,0,K$7/CHI_fec!K$7)</f>
        <v>0</v>
      </c>
      <c r="L219" s="276">
        <f>IF(L$7=0,0,L$7/CHI_fec!L$7)</f>
        <v>0</v>
      </c>
      <c r="M219" s="276">
        <f>IF(M$7=0,0,M$7/CHI_fec!M$7)</f>
        <v>0</v>
      </c>
      <c r="N219" s="276">
        <f>IF(N$7=0,0,N$7/CHI_fec!N$7)</f>
        <v>0</v>
      </c>
      <c r="O219" s="276">
        <f>IF(O$7=0,0,O$7/CHI_fec!O$7)</f>
        <v>0</v>
      </c>
      <c r="P219" s="276">
        <f>IF(P$7=0,0,P$7/CHI_fec!P$7)</f>
        <v>0</v>
      </c>
      <c r="Q219" s="276">
        <f>IF(Q$7=0,0,Q$7/CHI_fec!Q$7)</f>
        <v>0</v>
      </c>
      <c r="R219" s="276">
        <f>IF(R$7=0,0,R$7/CHI_fec!R$7)</f>
        <v>0</v>
      </c>
      <c r="S219" s="276">
        <f>IF(S$7=0,0,S$7/CHI_fec!S$7)</f>
        <v>0</v>
      </c>
      <c r="T219" s="276">
        <f>IF(T$7=0,0,T$7/CHI_fec!T$7)</f>
        <v>0</v>
      </c>
      <c r="U219" s="276">
        <f>IF(U$7=0,0,U$7/CHI_fec!U$7)</f>
        <v>0</v>
      </c>
      <c r="V219" s="276">
        <f>IF(V$7=0,0,V$7/CHI_fec!V$7)</f>
        <v>0</v>
      </c>
      <c r="W219" s="276">
        <f>IF(W$7=0,0,W$7/CHI_fec!W$7)</f>
        <v>0</v>
      </c>
      <c r="DA219" s="77"/>
    </row>
    <row r="220" spans="1:105" ht="12" customHeight="1" x14ac:dyDescent="0.25">
      <c r="A220" s="202" t="s">
        <v>94</v>
      </c>
      <c r="B220" s="276">
        <f>IF(B$8=0,0,B$8/CHI_fec!B$8)</f>
        <v>0</v>
      </c>
      <c r="C220" s="276">
        <f>IF(C$8=0,0,C$8/CHI_fec!C$8)</f>
        <v>0</v>
      </c>
      <c r="D220" s="276">
        <f>IF(D$8=0,0,D$8/CHI_fec!D$8)</f>
        <v>0</v>
      </c>
      <c r="E220" s="276">
        <f>IF(E$8=0,0,E$8/CHI_fec!E$8)</f>
        <v>0</v>
      </c>
      <c r="F220" s="276">
        <f>IF(F$8=0,0,F$8/CHI_fec!F$8)</f>
        <v>0</v>
      </c>
      <c r="G220" s="276">
        <f>IF(G$8=0,0,G$8/CHI_fec!G$8)</f>
        <v>0</v>
      </c>
      <c r="H220" s="276">
        <f>IF(H$8=0,0,H$8/CHI_fec!H$8)</f>
        <v>0</v>
      </c>
      <c r="I220" s="276">
        <f>IF(I$8=0,0,I$8/CHI_fec!I$8)</f>
        <v>0</v>
      </c>
      <c r="J220" s="276">
        <f>IF(J$8=0,0,J$8/CHI_fec!J$8)</f>
        <v>0</v>
      </c>
      <c r="K220" s="276">
        <f>IF(K$8=0,0,K$8/CHI_fec!K$8)</f>
        <v>0</v>
      </c>
      <c r="L220" s="276">
        <f>IF(L$8=0,0,L$8/CHI_fec!L$8)</f>
        <v>0</v>
      </c>
      <c r="M220" s="276">
        <f>IF(M$8=0,0,M$8/CHI_fec!M$8)</f>
        <v>0</v>
      </c>
      <c r="N220" s="276">
        <f>IF(N$8=0,0,N$8/CHI_fec!N$8)</f>
        <v>0</v>
      </c>
      <c r="O220" s="276">
        <f>IF(O$8=0,0,O$8/CHI_fec!O$8)</f>
        <v>0</v>
      </c>
      <c r="P220" s="276">
        <f>IF(P$8=0,0,P$8/CHI_fec!P$8)</f>
        <v>0</v>
      </c>
      <c r="Q220" s="276">
        <f>IF(Q$8=0,0,Q$8/CHI_fec!Q$8)</f>
        <v>0</v>
      </c>
      <c r="R220" s="276">
        <f>IF(R$8=0,0,R$8/CHI_fec!R$8)</f>
        <v>0</v>
      </c>
      <c r="S220" s="276">
        <f>IF(S$8=0,0,S$8/CHI_fec!S$8)</f>
        <v>0</v>
      </c>
      <c r="T220" s="276">
        <f>IF(T$8=0,0,T$8/CHI_fec!T$8)</f>
        <v>0</v>
      </c>
      <c r="U220" s="276">
        <f>IF(U$8=0,0,U$8/CHI_fec!U$8)</f>
        <v>0</v>
      </c>
      <c r="V220" s="276">
        <f>IF(V$8=0,0,V$8/CHI_fec!V$8)</f>
        <v>0</v>
      </c>
      <c r="W220" s="276">
        <f>IF(W$8=0,0,W$8/CHI_fec!W$8)</f>
        <v>0</v>
      </c>
      <c r="DA220" s="77"/>
    </row>
    <row r="221" spans="1:105" ht="12" customHeight="1" x14ac:dyDescent="0.25">
      <c r="A221" s="202" t="s">
        <v>95</v>
      </c>
      <c r="B221" s="276">
        <f>IF(B$9=0,0,B$9/CHI_fec!B$9)</f>
        <v>0</v>
      </c>
      <c r="C221" s="276">
        <f>IF(C$9=0,0,C$9/CHI_fec!C$9)</f>
        <v>0</v>
      </c>
      <c r="D221" s="276">
        <f>IF(D$9=0,0,D$9/CHI_fec!D$9)</f>
        <v>0</v>
      </c>
      <c r="E221" s="276">
        <f>IF(E$9=0,0,E$9/CHI_fec!E$9)</f>
        <v>0</v>
      </c>
      <c r="F221" s="276">
        <f>IF(F$9=0,0,F$9/CHI_fec!F$9)</f>
        <v>0</v>
      </c>
      <c r="G221" s="276">
        <f>IF(G$9=0,0,G$9/CHI_fec!G$9)</f>
        <v>0</v>
      </c>
      <c r="H221" s="276">
        <f>IF(H$9=0,0,H$9/CHI_fec!H$9)</f>
        <v>0</v>
      </c>
      <c r="I221" s="276">
        <f>IF(I$9=0,0,I$9/CHI_fec!I$9)</f>
        <v>0</v>
      </c>
      <c r="J221" s="276">
        <f>IF(J$9=0,0,J$9/CHI_fec!J$9)</f>
        <v>0</v>
      </c>
      <c r="K221" s="276">
        <f>IF(K$9=0,0,K$9/CHI_fec!K$9)</f>
        <v>0</v>
      </c>
      <c r="L221" s="276">
        <f>IF(L$9=0,0,L$9/CHI_fec!L$9)</f>
        <v>0</v>
      </c>
      <c r="M221" s="276">
        <f>IF(M$9=0,0,M$9/CHI_fec!M$9)</f>
        <v>0</v>
      </c>
      <c r="N221" s="276">
        <f>IF(N$9=0,0,N$9/CHI_fec!N$9)</f>
        <v>0</v>
      </c>
      <c r="O221" s="276">
        <f>IF(O$9=0,0,O$9/CHI_fec!O$9)</f>
        <v>0</v>
      </c>
      <c r="P221" s="276">
        <f>IF(P$9=0,0,P$9/CHI_fec!P$9)</f>
        <v>0</v>
      </c>
      <c r="Q221" s="276">
        <f>IF(Q$9=0,0,Q$9/CHI_fec!Q$9)</f>
        <v>0</v>
      </c>
      <c r="R221" s="276">
        <f>IF(R$9=0,0,R$9/CHI_fec!R$9)</f>
        <v>0</v>
      </c>
      <c r="S221" s="276">
        <f>IF(S$9=0,0,S$9/CHI_fec!S$9)</f>
        <v>0</v>
      </c>
      <c r="T221" s="276">
        <f>IF(T$9=0,0,T$9/CHI_fec!T$9)</f>
        <v>0</v>
      </c>
      <c r="U221" s="276">
        <f>IF(U$9=0,0,U$9/CHI_fec!U$9)</f>
        <v>0</v>
      </c>
      <c r="V221" s="276">
        <f>IF(V$9=0,0,V$9/CHI_fec!V$9)</f>
        <v>0</v>
      </c>
      <c r="W221" s="276">
        <f>IF(W$9=0,0,W$9/CHI_fec!W$9)</f>
        <v>0</v>
      </c>
      <c r="DA221" s="77"/>
    </row>
    <row r="222" spans="1:105" ht="12" customHeight="1" x14ac:dyDescent="0.25">
      <c r="A222" s="56" t="s">
        <v>96</v>
      </c>
      <c r="B222" s="277">
        <f>IF(B$10=0,0,B$10/CHI_fec!B$10)</f>
        <v>1.7128783863236039</v>
      </c>
      <c r="C222" s="277">
        <f>IF(C$10=0,0,C$10/CHI_fec!C$10)</f>
        <v>1.6940526275742238</v>
      </c>
      <c r="D222" s="277">
        <f>IF(D$10=0,0,D$10/CHI_fec!D$10)</f>
        <v>1.7033676495310599</v>
      </c>
      <c r="E222" s="277">
        <f>IF(E$10=0,0,E$10/CHI_fec!E$10)</f>
        <v>1.7260807360970276</v>
      </c>
      <c r="F222" s="277">
        <f>IF(F$10=0,0,F$10/CHI_fec!F$10)</f>
        <v>1.654380424607357</v>
      </c>
      <c r="G222" s="277">
        <f>IF(G$10=0,0,G$10/CHI_fec!G$10)</f>
        <v>1.6768747041187924</v>
      </c>
      <c r="H222" s="277">
        <f>IF(H$10=0,0,H$10/CHI_fec!H$10)</f>
        <v>1.5737542954833124</v>
      </c>
      <c r="I222" s="277">
        <f>IF(I$10=0,0,I$10/CHI_fec!I$10)</f>
        <v>1.652972174614243</v>
      </c>
      <c r="J222" s="277">
        <f>IF(J$10=0,0,J$10/CHI_fec!J$10)</f>
        <v>1.6355357419006784</v>
      </c>
      <c r="K222" s="277">
        <f>IF(K$10=0,0,K$10/CHI_fec!K$10)</f>
        <v>1.7072259882163807</v>
      </c>
      <c r="L222" s="277">
        <f>IF(L$10=0,0,L$10/CHI_fec!L$10)</f>
        <v>1.6333277294676591</v>
      </c>
      <c r="M222" s="277">
        <f>IF(M$10=0,0,M$10/CHI_fec!M$10)</f>
        <v>1.8052725977337407</v>
      </c>
      <c r="N222" s="277">
        <f>IF(N$10=0,0,N$10/CHI_fec!N$10)</f>
        <v>1.8205481081524251</v>
      </c>
      <c r="O222" s="277">
        <f>IF(O$10=0,0,O$10/CHI_fec!O$10)</f>
        <v>1.8238904330901113</v>
      </c>
      <c r="P222" s="277">
        <f>IF(P$10=0,0,P$10/CHI_fec!P$10)</f>
        <v>1.7368101486429086</v>
      </c>
      <c r="Q222" s="277">
        <f>IF(Q$10=0,0,Q$10/CHI_fec!Q$10)</f>
        <v>1.7077531953265426</v>
      </c>
      <c r="R222" s="277">
        <f>IF(R$10=0,0,R$10/CHI_fec!R$10)</f>
        <v>1.7087693845744776</v>
      </c>
      <c r="S222" s="277">
        <f>IF(S$10=0,0,S$10/CHI_fec!S$10)</f>
        <v>1.7244384376034385</v>
      </c>
      <c r="T222" s="277">
        <f>IF(T$10=0,0,T$10/CHI_fec!T$10)</f>
        <v>1.7092107918396144</v>
      </c>
      <c r="U222" s="277">
        <f>IF(U$10=0,0,U$10/CHI_fec!U$10)</f>
        <v>1.6983966629004776</v>
      </c>
      <c r="V222" s="277">
        <f>IF(V$10=0,0,V$10/CHI_fec!V$10)</f>
        <v>1.7154324162025807</v>
      </c>
      <c r="W222" s="277">
        <f>IF(W$10=0,0,W$10/CHI_fec!W$10)</f>
        <v>1.7535663913309667</v>
      </c>
      <c r="DA222" s="78"/>
    </row>
    <row r="223" spans="1:105" ht="12" customHeight="1" x14ac:dyDescent="0.25">
      <c r="A223" s="134" t="s">
        <v>999</v>
      </c>
      <c r="B223" s="323">
        <f>IF(B$16=0,0,B$16/CHI_fec!B$16)</f>
        <v>0</v>
      </c>
      <c r="C223" s="323">
        <f>IF(C$16=0,0,C$16/CHI_fec!C$16)</f>
        <v>0</v>
      </c>
      <c r="D223" s="323">
        <f>IF(D$16=0,0,D$16/CHI_fec!D$16)</f>
        <v>0</v>
      </c>
      <c r="E223" s="323">
        <f>IF(E$16=0,0,E$16/CHI_fec!E$16)</f>
        <v>0</v>
      </c>
      <c r="F223" s="323">
        <f>IF(F$16=0,0,F$16/CHI_fec!F$16)</f>
        <v>0</v>
      </c>
      <c r="G223" s="323">
        <f>IF(G$16=0,0,G$16/CHI_fec!G$16)</f>
        <v>0</v>
      </c>
      <c r="H223" s="323">
        <f>IF(H$16=0,0,H$16/CHI_fec!H$16)</f>
        <v>0</v>
      </c>
      <c r="I223" s="323">
        <f>IF(I$16=0,0,I$16/CHI_fec!I$16)</f>
        <v>0</v>
      </c>
      <c r="J223" s="323">
        <f>IF(J$16=0,0,J$16/CHI_fec!J$16)</f>
        <v>0</v>
      </c>
      <c r="K223" s="323">
        <f>IF(K$16=0,0,K$16/CHI_fec!K$16)</f>
        <v>0</v>
      </c>
      <c r="L223" s="323">
        <f>IF(L$16=0,0,L$16/CHI_fec!L$16)</f>
        <v>0</v>
      </c>
      <c r="M223" s="323">
        <f>IF(M$16=0,0,M$16/CHI_fec!M$16)</f>
        <v>0</v>
      </c>
      <c r="N223" s="323">
        <f>IF(N$16=0,0,N$16/CHI_fec!N$16)</f>
        <v>0</v>
      </c>
      <c r="O223" s="323">
        <f>IF(O$16=0,0,O$16/CHI_fec!O$16)</f>
        <v>0</v>
      </c>
      <c r="P223" s="323">
        <f>IF(P$16=0,0,P$16/CHI_fec!P$16)</f>
        <v>0</v>
      </c>
      <c r="Q223" s="323">
        <f>IF(Q$16=0,0,Q$16/CHI_fec!Q$16)</f>
        <v>0</v>
      </c>
      <c r="R223" s="323">
        <f>IF(R$16=0,0,R$16/CHI_fec!R$16)</f>
        <v>0</v>
      </c>
      <c r="S223" s="323">
        <f>IF(S$16=0,0,S$16/CHI_fec!S$16)</f>
        <v>0</v>
      </c>
      <c r="T223" s="323">
        <f>IF(T$16=0,0,T$16/CHI_fec!T$16)</f>
        <v>0</v>
      </c>
      <c r="U223" s="323">
        <f>IF(U$16=0,0,U$16/CHI_fec!U$16)</f>
        <v>0</v>
      </c>
      <c r="V223" s="323">
        <f>IF(V$16=0,0,V$16/CHI_fec!V$16)</f>
        <v>0</v>
      </c>
      <c r="W223" s="323">
        <f>IF(W$16=0,0,W$16/CHI_fec!W$16)</f>
        <v>0</v>
      </c>
      <c r="DA223" s="140"/>
    </row>
    <row r="224" spans="1:105" ht="12" customHeight="1" x14ac:dyDescent="0.25">
      <c r="A224" s="203" t="s">
        <v>1000</v>
      </c>
      <c r="B224" s="278">
        <f>IF(B$25=0,0,B$25/CHI_fec!B$25)</f>
        <v>1.9522191148274866</v>
      </c>
      <c r="C224" s="278">
        <f>IF(C$25=0,0,C$25/CHI_fec!C$25)</f>
        <v>1.992582264577299</v>
      </c>
      <c r="D224" s="278">
        <f>IF(D$25=0,0,D$25/CHI_fec!D$25)</f>
        <v>1.9961911791488036</v>
      </c>
      <c r="E224" s="278">
        <f>IF(E$25=0,0,E$25/CHI_fec!E$25)</f>
        <v>1.9090425872428609</v>
      </c>
      <c r="F224" s="278">
        <f>IF(F$25=0,0,F$25/CHI_fec!F$25)</f>
        <v>1.8723383109695051</v>
      </c>
      <c r="G224" s="278">
        <f>IF(G$25=0,0,G$25/CHI_fec!G$25)</f>
        <v>1.8068801960066674</v>
      </c>
      <c r="H224" s="278">
        <f>IF(H$25=0,0,H$25/CHI_fec!H$25)</f>
        <v>1.764910461909174</v>
      </c>
      <c r="I224" s="278">
        <f>IF(I$25=0,0,I$25/CHI_fec!I$25)</f>
        <v>1.7538792534061367</v>
      </c>
      <c r="J224" s="278">
        <f>IF(J$25=0,0,J$25/CHI_fec!J$25)</f>
        <v>1.7913738317165471</v>
      </c>
      <c r="K224" s="278">
        <f>IF(K$25=0,0,K$25/CHI_fec!K$25)</f>
        <v>1.8047794869133793</v>
      </c>
      <c r="L224" s="278">
        <f>IF(L$25=0,0,L$25/CHI_fec!L$25)</f>
        <v>1.8424265898925096</v>
      </c>
      <c r="M224" s="278">
        <f>IF(M$25=0,0,M$25/CHI_fec!M$25)</f>
        <v>1.8025551012861123</v>
      </c>
      <c r="N224" s="278">
        <f>IF(N$25=0,0,N$25/CHI_fec!N$25)</f>
        <v>1.8489232555956838</v>
      </c>
      <c r="O224" s="278">
        <f>IF(O$25=0,0,O$25/CHI_fec!O$25)</f>
        <v>1.824209535991707</v>
      </c>
      <c r="P224" s="278">
        <f>IF(P$25=0,0,P$25/CHI_fec!P$25)</f>
        <v>1.8539181948133594</v>
      </c>
      <c r="Q224" s="278">
        <f>IF(Q$25=0,0,Q$25/CHI_fec!Q$25)</f>
        <v>1.8796090722790215</v>
      </c>
      <c r="R224" s="278">
        <f>IF(R$25=0,0,R$25/CHI_fec!R$25)</f>
        <v>1.8726759356316138</v>
      </c>
      <c r="S224" s="278">
        <f>IF(S$25=0,0,S$25/CHI_fec!S$25)</f>
        <v>1.8903096071470187</v>
      </c>
      <c r="T224" s="278">
        <f>IF(T$25=0,0,T$25/CHI_fec!T$25)</f>
        <v>1.8444037822253685</v>
      </c>
      <c r="U224" s="278">
        <f>IF(U$25=0,0,U$25/CHI_fec!U$25)</f>
        <v>1.7831992700911319</v>
      </c>
      <c r="V224" s="278">
        <f>IF(V$25=0,0,V$25/CHI_fec!V$25)</f>
        <v>1.8388062454216594</v>
      </c>
      <c r="W224" s="278">
        <f>IF(W$25=0,0,W$25/CHI_fec!W$25)</f>
        <v>1.830366653273362</v>
      </c>
      <c r="DA224" s="79"/>
    </row>
    <row r="225" spans="1:105" ht="12" customHeight="1" x14ac:dyDescent="0.25">
      <c r="A225" s="203" t="s">
        <v>1012</v>
      </c>
      <c r="B225" s="278">
        <f>IF(B$36=0,0,B$36/CHI_fec!B$36)</f>
        <v>2.6076408152744919</v>
      </c>
      <c r="C225" s="278">
        <f>IF(C$36=0,0,C$36/CHI_fec!C$36)</f>
        <v>2.6219099579559604</v>
      </c>
      <c r="D225" s="278">
        <f>IF(D$36=0,0,D$36/CHI_fec!D$36)</f>
        <v>2.6173184248273555</v>
      </c>
      <c r="E225" s="278">
        <f>IF(E$36=0,0,E$36/CHI_fec!E$36)</f>
        <v>2.6324535976633756</v>
      </c>
      <c r="F225" s="278">
        <f>IF(F$36=0,0,F$36/CHI_fec!F$36)</f>
        <v>2.6144189854541406</v>
      </c>
      <c r="G225" s="278">
        <f>IF(G$36=0,0,G$36/CHI_fec!G$36)</f>
        <v>2.5668061521146024</v>
      </c>
      <c r="H225" s="278">
        <f>IF(H$36=0,0,H$36/CHI_fec!H$36)</f>
        <v>2.5468871769705985</v>
      </c>
      <c r="I225" s="278">
        <f>IF(I$36=0,0,I$36/CHI_fec!I$36)</f>
        <v>2.5417465307082705</v>
      </c>
      <c r="J225" s="278">
        <f>IF(J$36=0,0,J$36/CHI_fec!J$36)</f>
        <v>2.5366493889495336</v>
      </c>
      <c r="K225" s="278">
        <f>IF(K$36=0,0,K$36/CHI_fec!K$36)</f>
        <v>2.5436757862976362</v>
      </c>
      <c r="L225" s="278">
        <f>IF(L$36=0,0,L$36/CHI_fec!L$36)</f>
        <v>2.4785526512965084</v>
      </c>
      <c r="M225" s="278">
        <f>IF(M$36=0,0,M$36/CHI_fec!M$36)</f>
        <v>2.5249573789046891</v>
      </c>
      <c r="N225" s="278">
        <f>IF(N$36=0,0,N$36/CHI_fec!N$36)</f>
        <v>2.5369453586145849</v>
      </c>
      <c r="O225" s="278">
        <f>IF(O$36=0,0,O$36/CHI_fec!O$36)</f>
        <v>2.5481108230822191</v>
      </c>
      <c r="P225" s="278">
        <f>IF(P$36=0,0,P$36/CHI_fec!P$36)</f>
        <v>2.5537190548533344</v>
      </c>
      <c r="Q225" s="278">
        <f>IF(Q$36=0,0,Q$36/CHI_fec!Q$36)</f>
        <v>2.5721346096624336</v>
      </c>
      <c r="R225" s="278">
        <f>IF(R$36=0,0,R$36/CHI_fec!R$36)</f>
        <v>2.524487890073682</v>
      </c>
      <c r="S225" s="278">
        <f>IF(S$36=0,0,S$36/CHI_fec!S$36)</f>
        <v>2.5270102517951902</v>
      </c>
      <c r="T225" s="278">
        <f>IF(T$36=0,0,T$36/CHI_fec!T$36)</f>
        <v>2.4925513949768612</v>
      </c>
      <c r="U225" s="278">
        <f>IF(U$36=0,0,U$36/CHI_fec!U$36)</f>
        <v>2.4835600967531817</v>
      </c>
      <c r="V225" s="278">
        <f>IF(V$36=0,0,V$36/CHI_fec!V$36)</f>
        <v>2.485135199106776</v>
      </c>
      <c r="W225" s="278">
        <f>IF(W$36=0,0,W$36/CHI_fec!W$36)</f>
        <v>2.4646065723255517</v>
      </c>
      <c r="DA225" s="79"/>
    </row>
    <row r="226" spans="1:105" ht="12" customHeight="1" x14ac:dyDescent="0.25">
      <c r="A226" s="203" t="s">
        <v>1023</v>
      </c>
      <c r="B226" s="278">
        <f>IF(B$44=0,0,B$44/CHI_fec!B$44)</f>
        <v>1.7799879455949255</v>
      </c>
      <c r="C226" s="278">
        <f>IF(C$44=0,0,C$44/CHI_fec!C$44)</f>
        <v>1.7644342871307723</v>
      </c>
      <c r="D226" s="278">
        <f>IF(D$44=0,0,D$44/CHI_fec!D$44)</f>
        <v>1.7746866705023536</v>
      </c>
      <c r="E226" s="278">
        <f>IF(E$44=0,0,E$44/CHI_fec!E$44)</f>
        <v>1.7611473407701981</v>
      </c>
      <c r="F226" s="278">
        <f>IF(F$44=0,0,F$44/CHI_fec!F$44)</f>
        <v>1.703517447601425</v>
      </c>
      <c r="G226" s="278">
        <f>IF(G$44=0,0,G$44/CHI_fec!G$44)</f>
        <v>1.6990236153227509</v>
      </c>
      <c r="H226" s="278">
        <f>IF(H$44=0,0,H$44/CHI_fec!H$44)</f>
        <v>1.6193053792332086</v>
      </c>
      <c r="I226" s="278">
        <f>IF(I$44=0,0,I$44/CHI_fec!I$44)</f>
        <v>1.6689262075270317</v>
      </c>
      <c r="J226" s="278">
        <f>IF(J$44=0,0,J$44/CHI_fec!J$44)</f>
        <v>1.6714387201529723</v>
      </c>
      <c r="K226" s="278">
        <f>IF(K$44=0,0,K$44/CHI_fec!K$44)</f>
        <v>1.7258046252595032</v>
      </c>
      <c r="L226" s="278">
        <f>IF(L$44=0,0,L$44/CHI_fec!L$44)</f>
        <v>1.6909607250068948</v>
      </c>
      <c r="M226" s="278">
        <f>IF(M$44=0,0,M$44/CHI_fec!M$44)</f>
        <v>1.7785096293350582</v>
      </c>
      <c r="N226" s="278">
        <f>IF(N$44=0,0,N$44/CHI_fec!N$44)</f>
        <v>1.8119412538962365</v>
      </c>
      <c r="O226" s="278">
        <f>IF(O$44=0,0,O$44/CHI_fec!O$44)</f>
        <v>1.8095032033088774</v>
      </c>
      <c r="P226" s="278">
        <f>IF(P$44=0,0,P$44/CHI_fec!P$44)</f>
        <v>1.7865499138814744</v>
      </c>
      <c r="Q226" s="278">
        <f>IF(Q$44=0,0,Q$44/CHI_fec!Q$44)</f>
        <v>1.7780048958710537</v>
      </c>
      <c r="R226" s="278">
        <f>IF(R$44=0,0,R$44/CHI_fec!R$44)</f>
        <v>1.7798450302673385</v>
      </c>
      <c r="S226" s="278">
        <f>IF(S$44=0,0,S$44/CHI_fec!S$44)</f>
        <v>1.7980392489594839</v>
      </c>
      <c r="T226" s="278">
        <f>IF(T$44=0,0,T$44/CHI_fec!T$44)</f>
        <v>1.7801078869499591</v>
      </c>
      <c r="U226" s="278">
        <f>IF(U$44=0,0,U$44/CHI_fec!U$44)</f>
        <v>1.7555024400700903</v>
      </c>
      <c r="V226" s="278">
        <f>IF(V$44=0,0,V$44/CHI_fec!V$44)</f>
        <v>1.7922138263336238</v>
      </c>
      <c r="W226" s="278">
        <f>IF(W$44=0,0,W$44/CHI_fec!W$44)</f>
        <v>1.8190009125205395</v>
      </c>
      <c r="DA226" s="79"/>
    </row>
    <row r="227" spans="1:105" ht="12" customHeight="1" x14ac:dyDescent="0.25">
      <c r="A227" s="41" t="s">
        <v>1040</v>
      </c>
      <c r="B227" s="279">
        <f>IF(B$58=0,0,B$58/CHI_fec!B$58)</f>
        <v>0</v>
      </c>
      <c r="C227" s="279">
        <f>IF(C$58=0,0,C$58/CHI_fec!C$58)</f>
        <v>0</v>
      </c>
      <c r="D227" s="279">
        <f>IF(D$58=0,0,D$58/CHI_fec!D$58)</f>
        <v>0</v>
      </c>
      <c r="E227" s="279">
        <f>IF(E$58=0,0,E$58/CHI_fec!E$58)</f>
        <v>0</v>
      </c>
      <c r="F227" s="279">
        <f>IF(F$58=0,0,F$58/CHI_fec!F$58)</f>
        <v>0</v>
      </c>
      <c r="G227" s="279">
        <f>IF(G$58=0,0,G$58/CHI_fec!G$58)</f>
        <v>0</v>
      </c>
      <c r="H227" s="279">
        <f>IF(H$58=0,0,H$58/CHI_fec!H$58)</f>
        <v>0</v>
      </c>
      <c r="I227" s="279">
        <f>IF(I$58=0,0,I$58/CHI_fec!I$58)</f>
        <v>0</v>
      </c>
      <c r="J227" s="279">
        <f>IF(J$58=0,0,J$58/CHI_fec!J$58)</f>
        <v>0</v>
      </c>
      <c r="K227" s="279">
        <f>IF(K$58=0,0,K$58/CHI_fec!K$58)</f>
        <v>0</v>
      </c>
      <c r="L227" s="279">
        <f>IF(L$58=0,0,L$58/CHI_fec!L$58)</f>
        <v>0</v>
      </c>
      <c r="M227" s="279">
        <f>IF(M$58=0,0,M$58/CHI_fec!M$58)</f>
        <v>0</v>
      </c>
      <c r="N227" s="279">
        <f>IF(N$58=0,0,N$58/CHI_fec!N$58)</f>
        <v>0</v>
      </c>
      <c r="O227" s="279">
        <f>IF(O$58=0,0,O$58/CHI_fec!O$58)</f>
        <v>0</v>
      </c>
      <c r="P227" s="279">
        <f>IF(P$58=0,0,P$58/CHI_fec!P$58)</f>
        <v>0</v>
      </c>
      <c r="Q227" s="279">
        <f>IF(Q$58=0,0,Q$58/CHI_fec!Q$58)</f>
        <v>0</v>
      </c>
      <c r="R227" s="279">
        <f>IF(R$58=0,0,R$58/CHI_fec!R$58)</f>
        <v>0</v>
      </c>
      <c r="S227" s="279">
        <f>IF(S$58=0,0,S$58/CHI_fec!S$58)</f>
        <v>0</v>
      </c>
      <c r="T227" s="279">
        <f>IF(T$58=0,0,T$58/CHI_fec!T$58)</f>
        <v>0</v>
      </c>
      <c r="U227" s="279">
        <f>IF(U$58=0,0,U$58/CHI_fec!U$58)</f>
        <v>0</v>
      </c>
      <c r="V227" s="279">
        <f>IF(V$58=0,0,V$58/CHI_fec!V$58)</f>
        <v>0</v>
      </c>
      <c r="W227" s="279">
        <f>IF(W$58=0,0,W$58/CHI_fec!W$58)</f>
        <v>0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1405</v>
      </c>
      <c r="B229" s="322">
        <f>IF(B$61=0,0,(B$61-B$108)/CHI_fec!B$61)</f>
        <v>1.6707019335402733</v>
      </c>
      <c r="C229" s="322">
        <f>IF(C$61=0,0,(C$61-C$108)/CHI_fec!C$61)</f>
        <v>1.6856200487131106</v>
      </c>
      <c r="D229" s="322">
        <f>IF(D$61=0,0,(D$61-D$108)/CHI_fec!D$61)</f>
        <v>1.688818644781348</v>
      </c>
      <c r="E229" s="322">
        <f>IF(E$61=0,0,(E$61-E$108)/CHI_fec!E$61)</f>
        <v>1.6904326235863352</v>
      </c>
      <c r="F229" s="322">
        <f>IF(F$61=0,0,(F$61-F$108)/CHI_fec!F$61)</f>
        <v>1.5788229133723635</v>
      </c>
      <c r="G229" s="322">
        <f>IF(G$61=0,0,(G$61-G$108)/CHI_fec!G$61)</f>
        <v>1.5252903594983136</v>
      </c>
      <c r="H229" s="322">
        <f>IF(H$61=0,0,(H$61-H$108)/CHI_fec!H$61)</f>
        <v>1.4684329255193684</v>
      </c>
      <c r="I229" s="322">
        <f>IF(I$61=0,0,(I$61-I$108)/CHI_fec!I$61)</f>
        <v>1.5000524322877549</v>
      </c>
      <c r="J229" s="322">
        <f>IF(J$61=0,0,(J$61-J$108)/CHI_fec!J$61)</f>
        <v>1.5336947089623651</v>
      </c>
      <c r="K229" s="322">
        <f>IF(K$61=0,0,(K$61-K$108)/CHI_fec!K$61)</f>
        <v>1.5027215547179529</v>
      </c>
      <c r="L229" s="322">
        <f>IF(L$61=0,0,(L$61-L$108)/CHI_fec!L$61)</f>
        <v>1.5545149255672346</v>
      </c>
      <c r="M229" s="322">
        <f>IF(M$61=0,0,(M$61-M$108)/CHI_fec!M$61)</f>
        <v>1.603437745722498</v>
      </c>
      <c r="N229" s="322">
        <f>IF(N$61=0,0,(N$61-N$108)/CHI_fec!N$61)</f>
        <v>1.5846078164741533</v>
      </c>
      <c r="O229" s="322">
        <f>IF(O$61=0,0,(O$61-O$108)/CHI_fec!O$61)</f>
        <v>1.557341348931097</v>
      </c>
      <c r="P229" s="322">
        <f>IF(P$61=0,0,(P$61-P$108)/CHI_fec!P$61)</f>
        <v>1.583564361942426</v>
      </c>
      <c r="Q229" s="322">
        <f>IF(Q$61=0,0,(Q$61-Q$108)/CHI_fec!Q$61)</f>
        <v>1.5888767701273658</v>
      </c>
      <c r="R229" s="322">
        <f>IF(R$61=0,0,(R$61-R$108)/CHI_fec!R$61)</f>
        <v>1.5595769186210029</v>
      </c>
      <c r="S229" s="322">
        <f>IF(S$61=0,0,(S$61-S$108)/CHI_fec!S$61)</f>
        <v>1.5710883626508902</v>
      </c>
      <c r="T229" s="322">
        <f>IF(T$61=0,0,(T$61-T$108)/CHI_fec!T$61)</f>
        <v>1.5788701827250926</v>
      </c>
      <c r="U229" s="322">
        <f>IF(U$61=0,0,(U$61-U$108)/CHI_fec!U$61)</f>
        <v>1.5695707250611795</v>
      </c>
      <c r="V229" s="322">
        <f>IF(V$61=0,0,(V$61-V$108)/CHI_fec!V$61)</f>
        <v>1.5609249941617334</v>
      </c>
      <c r="W229" s="322">
        <f>IF(W$61=0,0,(W$61-W$108)/CHI_fec!W$61)</f>
        <v>1.5746464063123269</v>
      </c>
      <c r="DA229" s="95"/>
    </row>
    <row r="230" spans="1:105" ht="12" customHeight="1" x14ac:dyDescent="0.25">
      <c r="A230" s="55" t="s">
        <v>92</v>
      </c>
      <c r="B230" s="275">
        <f>IF(B$62=0,0,B$62/CHI_fec!B$62)</f>
        <v>0</v>
      </c>
      <c r="C230" s="275">
        <f>IF(C$62=0,0,C$62/CHI_fec!C$62)</f>
        <v>0</v>
      </c>
      <c r="D230" s="275">
        <f>IF(D$62=0,0,D$62/CHI_fec!D$62)</f>
        <v>0</v>
      </c>
      <c r="E230" s="275">
        <f>IF(E$62=0,0,E$62/CHI_fec!E$62)</f>
        <v>0</v>
      </c>
      <c r="F230" s="275">
        <f>IF(F$62=0,0,F$62/CHI_fec!F$62)</f>
        <v>0</v>
      </c>
      <c r="G230" s="275">
        <f>IF(G$62=0,0,G$62/CHI_fec!G$62)</f>
        <v>0</v>
      </c>
      <c r="H230" s="275">
        <f>IF(H$62=0,0,H$62/CHI_fec!H$62)</f>
        <v>0</v>
      </c>
      <c r="I230" s="275">
        <f>IF(I$62=0,0,I$62/CHI_fec!I$62)</f>
        <v>0</v>
      </c>
      <c r="J230" s="275">
        <f>IF(J$62=0,0,J$62/CHI_fec!J$62)</f>
        <v>0</v>
      </c>
      <c r="K230" s="275">
        <f>IF(K$62=0,0,K$62/CHI_fec!K$62)</f>
        <v>0</v>
      </c>
      <c r="L230" s="275">
        <f>IF(L$62=0,0,L$62/CHI_fec!L$62)</f>
        <v>0</v>
      </c>
      <c r="M230" s="275">
        <f>IF(M$62=0,0,M$62/CHI_fec!M$62)</f>
        <v>0</v>
      </c>
      <c r="N230" s="275">
        <f>IF(N$62=0,0,N$62/CHI_fec!N$62)</f>
        <v>0</v>
      </c>
      <c r="O230" s="275">
        <f>IF(O$62=0,0,O$62/CHI_fec!O$62)</f>
        <v>0</v>
      </c>
      <c r="P230" s="275">
        <f>IF(P$62=0,0,P$62/CHI_fec!P$62)</f>
        <v>0</v>
      </c>
      <c r="Q230" s="275">
        <f>IF(Q$62=0,0,Q$62/CHI_fec!Q$62)</f>
        <v>0</v>
      </c>
      <c r="R230" s="275">
        <f>IF(R$62=0,0,R$62/CHI_fec!R$62)</f>
        <v>0</v>
      </c>
      <c r="S230" s="275">
        <f>IF(S$62=0,0,S$62/CHI_fec!S$62)</f>
        <v>0</v>
      </c>
      <c r="T230" s="275">
        <f>IF(T$62=0,0,T$62/CHI_fec!T$62)</f>
        <v>0</v>
      </c>
      <c r="U230" s="275">
        <f>IF(U$62=0,0,U$62/CHI_fec!U$62)</f>
        <v>0</v>
      </c>
      <c r="V230" s="275">
        <f>IF(V$62=0,0,V$62/CHI_fec!V$62)</f>
        <v>0</v>
      </c>
      <c r="W230" s="275">
        <f>IF(W$62=0,0,W$62/CHI_fec!W$62)</f>
        <v>0</v>
      </c>
      <c r="DA230" s="76"/>
    </row>
    <row r="231" spans="1:105" ht="12" customHeight="1" x14ac:dyDescent="0.25">
      <c r="A231" s="202" t="s">
        <v>93</v>
      </c>
      <c r="B231" s="276">
        <f>IF(B$63=0,0,B$63/CHI_fec!B$63)</f>
        <v>0</v>
      </c>
      <c r="C231" s="276">
        <f>IF(C$63=0,0,C$63/CHI_fec!C$63)</f>
        <v>0</v>
      </c>
      <c r="D231" s="276">
        <f>IF(D$63=0,0,D$63/CHI_fec!D$63)</f>
        <v>0</v>
      </c>
      <c r="E231" s="276">
        <f>IF(E$63=0,0,E$63/CHI_fec!E$63)</f>
        <v>0</v>
      </c>
      <c r="F231" s="276">
        <f>IF(F$63=0,0,F$63/CHI_fec!F$63)</f>
        <v>0</v>
      </c>
      <c r="G231" s="276">
        <f>IF(G$63=0,0,G$63/CHI_fec!G$63)</f>
        <v>0</v>
      </c>
      <c r="H231" s="276">
        <f>IF(H$63=0,0,H$63/CHI_fec!H$63)</f>
        <v>0</v>
      </c>
      <c r="I231" s="276">
        <f>IF(I$63=0,0,I$63/CHI_fec!I$63)</f>
        <v>0</v>
      </c>
      <c r="J231" s="276">
        <f>IF(J$63=0,0,J$63/CHI_fec!J$63)</f>
        <v>0</v>
      </c>
      <c r="K231" s="276">
        <f>IF(K$63=0,0,K$63/CHI_fec!K$63)</f>
        <v>0</v>
      </c>
      <c r="L231" s="276">
        <f>IF(L$63=0,0,L$63/CHI_fec!L$63)</f>
        <v>0</v>
      </c>
      <c r="M231" s="276">
        <f>IF(M$63=0,0,M$63/CHI_fec!M$63)</f>
        <v>0</v>
      </c>
      <c r="N231" s="276">
        <f>IF(N$63=0,0,N$63/CHI_fec!N$63)</f>
        <v>0</v>
      </c>
      <c r="O231" s="276">
        <f>IF(O$63=0,0,O$63/CHI_fec!O$63)</f>
        <v>0</v>
      </c>
      <c r="P231" s="276">
        <f>IF(P$63=0,0,P$63/CHI_fec!P$63)</f>
        <v>0</v>
      </c>
      <c r="Q231" s="276">
        <f>IF(Q$63=0,0,Q$63/CHI_fec!Q$63)</f>
        <v>0</v>
      </c>
      <c r="R231" s="276">
        <f>IF(R$63=0,0,R$63/CHI_fec!R$63)</f>
        <v>0</v>
      </c>
      <c r="S231" s="276">
        <f>IF(S$63=0,0,S$63/CHI_fec!S$63)</f>
        <v>0</v>
      </c>
      <c r="T231" s="276">
        <f>IF(T$63=0,0,T$63/CHI_fec!T$63)</f>
        <v>0</v>
      </c>
      <c r="U231" s="276">
        <f>IF(U$63=0,0,U$63/CHI_fec!U$63)</f>
        <v>0</v>
      </c>
      <c r="V231" s="276">
        <f>IF(V$63=0,0,V$63/CHI_fec!V$63)</f>
        <v>0</v>
      </c>
      <c r="W231" s="276">
        <f>IF(W$63=0,0,W$63/CHI_fec!W$63)</f>
        <v>0</v>
      </c>
      <c r="DA231" s="77"/>
    </row>
    <row r="232" spans="1:105" ht="12" customHeight="1" x14ac:dyDescent="0.25">
      <c r="A232" s="202" t="s">
        <v>94</v>
      </c>
      <c r="B232" s="276">
        <f>IF(B$64=0,0,B$64/CHI_fec!B$64)</f>
        <v>0</v>
      </c>
      <c r="C232" s="276">
        <f>IF(C$64=0,0,C$64/CHI_fec!C$64)</f>
        <v>0</v>
      </c>
      <c r="D232" s="276">
        <f>IF(D$64=0,0,D$64/CHI_fec!D$64)</f>
        <v>0</v>
      </c>
      <c r="E232" s="276">
        <f>IF(E$64=0,0,E$64/CHI_fec!E$64)</f>
        <v>0</v>
      </c>
      <c r="F232" s="276">
        <f>IF(F$64=0,0,F$64/CHI_fec!F$64)</f>
        <v>0</v>
      </c>
      <c r="G232" s="276">
        <f>IF(G$64=0,0,G$64/CHI_fec!G$64)</f>
        <v>0</v>
      </c>
      <c r="H232" s="276">
        <f>IF(H$64=0,0,H$64/CHI_fec!H$64)</f>
        <v>0</v>
      </c>
      <c r="I232" s="276">
        <f>IF(I$64=0,0,I$64/CHI_fec!I$64)</f>
        <v>0</v>
      </c>
      <c r="J232" s="276">
        <f>IF(J$64=0,0,J$64/CHI_fec!J$64)</f>
        <v>0</v>
      </c>
      <c r="K232" s="276">
        <f>IF(K$64=0,0,K$64/CHI_fec!K$64)</f>
        <v>0</v>
      </c>
      <c r="L232" s="276">
        <f>IF(L$64=0,0,L$64/CHI_fec!L$64)</f>
        <v>0</v>
      </c>
      <c r="M232" s="276">
        <f>IF(M$64=0,0,M$64/CHI_fec!M$64)</f>
        <v>0</v>
      </c>
      <c r="N232" s="276">
        <f>IF(N$64=0,0,N$64/CHI_fec!N$64)</f>
        <v>0</v>
      </c>
      <c r="O232" s="276">
        <f>IF(O$64=0,0,O$64/CHI_fec!O$64)</f>
        <v>0</v>
      </c>
      <c r="P232" s="276">
        <f>IF(P$64=0,0,P$64/CHI_fec!P$64)</f>
        <v>0</v>
      </c>
      <c r="Q232" s="276">
        <f>IF(Q$64=0,0,Q$64/CHI_fec!Q$64)</f>
        <v>0</v>
      </c>
      <c r="R232" s="276">
        <f>IF(R$64=0,0,R$64/CHI_fec!R$64)</f>
        <v>0</v>
      </c>
      <c r="S232" s="276">
        <f>IF(S$64=0,0,S$64/CHI_fec!S$64)</f>
        <v>0</v>
      </c>
      <c r="T232" s="276">
        <f>IF(T$64=0,0,T$64/CHI_fec!T$64)</f>
        <v>0</v>
      </c>
      <c r="U232" s="276">
        <f>IF(U$64=0,0,U$64/CHI_fec!U$64)</f>
        <v>0</v>
      </c>
      <c r="V232" s="276">
        <f>IF(V$64=0,0,V$64/CHI_fec!V$64)</f>
        <v>0</v>
      </c>
      <c r="W232" s="276">
        <f>IF(W$64=0,0,W$64/CHI_fec!W$64)</f>
        <v>0</v>
      </c>
      <c r="DA232" s="77"/>
    </row>
    <row r="233" spans="1:105" ht="12" customHeight="1" x14ac:dyDescent="0.25">
      <c r="A233" s="202" t="s">
        <v>95</v>
      </c>
      <c r="B233" s="276">
        <f>IF(B$65=0,0,B$65/CHI_fec!B$65)</f>
        <v>0</v>
      </c>
      <c r="C233" s="276">
        <f>IF(C$65=0,0,C$65/CHI_fec!C$65)</f>
        <v>0</v>
      </c>
      <c r="D233" s="276">
        <f>IF(D$65=0,0,D$65/CHI_fec!D$65)</f>
        <v>0</v>
      </c>
      <c r="E233" s="276">
        <f>IF(E$65=0,0,E$65/CHI_fec!E$65)</f>
        <v>0</v>
      </c>
      <c r="F233" s="276">
        <f>IF(F$65=0,0,F$65/CHI_fec!F$65)</f>
        <v>0</v>
      </c>
      <c r="G233" s="276">
        <f>IF(G$65=0,0,G$65/CHI_fec!G$65)</f>
        <v>0</v>
      </c>
      <c r="H233" s="276">
        <f>IF(H$65=0,0,H$65/CHI_fec!H$65)</f>
        <v>0</v>
      </c>
      <c r="I233" s="276">
        <f>IF(I$65=0,0,I$65/CHI_fec!I$65)</f>
        <v>0</v>
      </c>
      <c r="J233" s="276">
        <f>IF(J$65=0,0,J$65/CHI_fec!J$65)</f>
        <v>0</v>
      </c>
      <c r="K233" s="276">
        <f>IF(K$65=0,0,K$65/CHI_fec!K$65)</f>
        <v>0</v>
      </c>
      <c r="L233" s="276">
        <f>IF(L$65=0,0,L$65/CHI_fec!L$65)</f>
        <v>0</v>
      </c>
      <c r="M233" s="276">
        <f>IF(M$65=0,0,M$65/CHI_fec!M$65)</f>
        <v>0</v>
      </c>
      <c r="N233" s="276">
        <f>IF(N$65=0,0,N$65/CHI_fec!N$65)</f>
        <v>0</v>
      </c>
      <c r="O233" s="276">
        <f>IF(O$65=0,0,O$65/CHI_fec!O$65)</f>
        <v>0</v>
      </c>
      <c r="P233" s="276">
        <f>IF(P$65=0,0,P$65/CHI_fec!P$65)</f>
        <v>0</v>
      </c>
      <c r="Q233" s="276">
        <f>IF(Q$65=0,0,Q$65/CHI_fec!Q$65)</f>
        <v>0</v>
      </c>
      <c r="R233" s="276">
        <f>IF(R$65=0,0,R$65/CHI_fec!R$65)</f>
        <v>0</v>
      </c>
      <c r="S233" s="276">
        <f>IF(S$65=0,0,S$65/CHI_fec!S$65)</f>
        <v>0</v>
      </c>
      <c r="T233" s="276">
        <f>IF(T$65=0,0,T$65/CHI_fec!T$65)</f>
        <v>0</v>
      </c>
      <c r="U233" s="276">
        <f>IF(U$65=0,0,U$65/CHI_fec!U$65)</f>
        <v>0</v>
      </c>
      <c r="V233" s="276">
        <f>IF(V$65=0,0,V$65/CHI_fec!V$65)</f>
        <v>0</v>
      </c>
      <c r="W233" s="276">
        <f>IF(W$65=0,0,W$65/CHI_fec!W$65)</f>
        <v>0</v>
      </c>
      <c r="DA233" s="77"/>
    </row>
    <row r="234" spans="1:105" ht="12" customHeight="1" x14ac:dyDescent="0.25">
      <c r="A234" s="56" t="s">
        <v>96</v>
      </c>
      <c r="B234" s="277">
        <f>IF(B$66=0,0,B$66/CHI_fec!B$66)</f>
        <v>1.6337024137210132</v>
      </c>
      <c r="C234" s="277">
        <f>IF(C$66=0,0,C$66/CHI_fec!C$66)</f>
        <v>1.6788432354492586</v>
      </c>
      <c r="D234" s="277">
        <f>IF(D$66=0,0,D$66/CHI_fec!D$66)</f>
        <v>1.6654850084381154</v>
      </c>
      <c r="E234" s="277">
        <f>IF(E$66=0,0,E$66/CHI_fec!E$66)</f>
        <v>1.7429970772061572</v>
      </c>
      <c r="F234" s="277">
        <f>IF(F$66=0,0,F$66/CHI_fec!F$66)</f>
        <v>1.6184444523422206</v>
      </c>
      <c r="G234" s="277">
        <f>IF(G$66=0,0,G$66/CHI_fec!G$66)</f>
        <v>1.6089693826290621</v>
      </c>
      <c r="H234" s="277">
        <f>IF(H$66=0,0,H$66/CHI_fec!H$66)</f>
        <v>1.5294328551514742</v>
      </c>
      <c r="I234" s="277">
        <f>IF(I$66=0,0,I$66/CHI_fec!I$66)</f>
        <v>1.6148682830833452</v>
      </c>
      <c r="J234" s="277">
        <f>IF(J$66=0,0,J$66/CHI_fec!J$66)</f>
        <v>1.5488855609940986</v>
      </c>
      <c r="K234" s="277">
        <f>IF(K$66=0,0,K$66/CHI_fec!K$66)</f>
        <v>1.521604441164226</v>
      </c>
      <c r="L234" s="277">
        <f>IF(L$66=0,0,L$66/CHI_fec!L$66)</f>
        <v>1.5155697044259391</v>
      </c>
      <c r="M234" s="277">
        <f>IF(M$66=0,0,M$66/CHI_fec!M$66)</f>
        <v>1.8280979227286889</v>
      </c>
      <c r="N234" s="277">
        <f>IF(N$66=0,0,N$66/CHI_fec!N$66)</f>
        <v>1.8306483849544257</v>
      </c>
      <c r="O234" s="277">
        <f>IF(O$66=0,0,O$66/CHI_fec!O$66)</f>
        <v>1.7961560790374189</v>
      </c>
      <c r="P234" s="277">
        <f>IF(P$66=0,0,P$66/CHI_fec!P$66)</f>
        <v>1.7217405222555715</v>
      </c>
      <c r="Q234" s="277">
        <f>IF(Q$66=0,0,Q$66/CHI_fec!Q$66)</f>
        <v>1.6563557643761073</v>
      </c>
      <c r="R234" s="277">
        <f>IF(R$66=0,0,R$66/CHI_fec!R$66)</f>
        <v>1.6809461925905962</v>
      </c>
      <c r="S234" s="277">
        <f>IF(S$66=0,0,S$66/CHI_fec!S$66)</f>
        <v>1.6769417698637341</v>
      </c>
      <c r="T234" s="277">
        <f>IF(T$66=0,0,T$66/CHI_fec!T$66)</f>
        <v>1.6596064799021806</v>
      </c>
      <c r="U234" s="277">
        <f>IF(U$66=0,0,U$66/CHI_fec!U$66)</f>
        <v>1.6501640691422494</v>
      </c>
      <c r="V234" s="277">
        <f>IF(V$66=0,0,V$66/CHI_fec!V$66)</f>
        <v>1.6937657758200262</v>
      </c>
      <c r="W234" s="277">
        <f>IF(W$66=0,0,W$66/CHI_fec!W$66)</f>
        <v>1.7130054911449202</v>
      </c>
      <c r="DA234" s="78"/>
    </row>
    <row r="235" spans="1:105" ht="12" customHeight="1" x14ac:dyDescent="0.25">
      <c r="A235" s="203" t="s">
        <v>1053</v>
      </c>
      <c r="B235" s="278">
        <f>IF(B$72=0,0,B$72/CHI_fec!B$72)</f>
        <v>2.2754449338990819</v>
      </c>
      <c r="C235" s="278">
        <f>IF(C$72=0,0,C$72/CHI_fec!C$72)</f>
        <v>2.2689560456632978</v>
      </c>
      <c r="D235" s="278">
        <f>IF(D$72=0,0,D$72/CHI_fec!D$72)</f>
        <v>2.2886951967033511</v>
      </c>
      <c r="E235" s="278">
        <f>IF(E$72=0,0,E$72/CHI_fec!E$72)</f>
        <v>2.1987254304666322</v>
      </c>
      <c r="F235" s="278">
        <f>IF(F$72=0,0,F$72/CHI_fec!F$72)</f>
        <v>2.0548470458104995</v>
      </c>
      <c r="G235" s="278">
        <f>IF(G$72=0,0,G$72/CHI_fec!G$72)</f>
        <v>1.9707879229550809</v>
      </c>
      <c r="H235" s="278">
        <f>IF(H$72=0,0,H$72/CHI_fec!H$72)</f>
        <v>1.8733586946786762</v>
      </c>
      <c r="I235" s="278">
        <f>IF(I$72=0,0,I$72/CHI_fec!I$72)</f>
        <v>1.8635389949734744</v>
      </c>
      <c r="J235" s="278">
        <f>IF(J$72=0,0,J$72/CHI_fec!J$72)</f>
        <v>1.9685550851690239</v>
      </c>
      <c r="K235" s="278">
        <f>IF(K$72=0,0,K$72/CHI_fec!K$72)</f>
        <v>1.9163618477601914</v>
      </c>
      <c r="L235" s="278">
        <f>IF(L$72=0,0,L$72/CHI_fec!L$72)</f>
        <v>2.0392442442792209</v>
      </c>
      <c r="M235" s="278">
        <f>IF(M$72=0,0,M$72/CHI_fec!M$72)</f>
        <v>1.9458303677309683</v>
      </c>
      <c r="N235" s="278">
        <f>IF(N$72=0,0,N$72/CHI_fec!N$72)</f>
        <v>1.9214146273777466</v>
      </c>
      <c r="O235" s="278">
        <f>IF(O$72=0,0,O$72/CHI_fec!O$72)</f>
        <v>1.8707779671264253</v>
      </c>
      <c r="P235" s="278">
        <f>IF(P$72=0,0,P$72/CHI_fec!P$72)</f>
        <v>1.9537852526614043</v>
      </c>
      <c r="Q235" s="278">
        <f>IF(Q$72=0,0,Q$72/CHI_fec!Q$72)</f>
        <v>1.9878164255861035</v>
      </c>
      <c r="R235" s="278">
        <f>IF(R$72=0,0,R$72/CHI_fec!R$72)</f>
        <v>1.9156947244027978</v>
      </c>
      <c r="S235" s="278">
        <f>IF(S$72=0,0,S$72/CHI_fec!S$72)</f>
        <v>1.9410031774023677</v>
      </c>
      <c r="T235" s="278">
        <f>IF(T$72=0,0,T$72/CHI_fec!T$72)</f>
        <v>1.9478818177350676</v>
      </c>
      <c r="U235" s="278">
        <f>IF(U$72=0,0,U$72/CHI_fec!U$72)</f>
        <v>1.9203186072601262</v>
      </c>
      <c r="V235" s="278">
        <f>IF(V$72=0,0,V$72/CHI_fec!V$72)</f>
        <v>1.896974718469101</v>
      </c>
      <c r="W235" s="278">
        <f>IF(W$72=0,0,W$72/CHI_fec!W$72)</f>
        <v>1.9155200158301866</v>
      </c>
      <c r="DA235" s="79"/>
    </row>
    <row r="236" spans="1:105" ht="12" customHeight="1" x14ac:dyDescent="0.25">
      <c r="A236" s="203" t="s">
        <v>1012</v>
      </c>
      <c r="B236" s="278">
        <f>IF(B$85=0,0,B$85/CHI_fec!B$85)</f>
        <v>2.6052360199243951</v>
      </c>
      <c r="C236" s="278">
        <f>IF(C$85=0,0,C$85/CHI_fec!C$85)</f>
        <v>2.617291770094079</v>
      </c>
      <c r="D236" s="278">
        <f>IF(D$85=0,0,D$85/CHI_fec!D$85)</f>
        <v>2.6097193894585242</v>
      </c>
      <c r="E236" s="278">
        <f>IF(E$85=0,0,E$85/CHI_fec!E$85)</f>
        <v>2.6168593018409805</v>
      </c>
      <c r="F236" s="278">
        <f>IF(F$85=0,0,F$85/CHI_fec!F$85)</f>
        <v>2.5838865751749789</v>
      </c>
      <c r="G236" s="278">
        <f>IF(G$85=0,0,G$85/CHI_fec!G$85)</f>
        <v>2.546065549132662</v>
      </c>
      <c r="H236" s="278">
        <f>IF(H$85=0,0,H$85/CHI_fec!H$85)</f>
        <v>2.547264551216005</v>
      </c>
      <c r="I236" s="278">
        <f>IF(I$85=0,0,I$85/CHI_fec!I$85)</f>
        <v>2.5640812132189383</v>
      </c>
      <c r="J236" s="278">
        <f>IF(J$85=0,0,J$85/CHI_fec!J$85)</f>
        <v>2.573084097672925</v>
      </c>
      <c r="K236" s="278">
        <f>IF(K$85=0,0,K$85/CHI_fec!K$85)</f>
        <v>2.6008451343256236</v>
      </c>
      <c r="L236" s="278">
        <f>IF(L$85=0,0,L$85/CHI_fec!L$85)</f>
        <v>2.5668818612700819</v>
      </c>
      <c r="M236" s="278">
        <f>IF(M$85=0,0,M$85/CHI_fec!M$85)</f>
        <v>2.5613397838093346</v>
      </c>
      <c r="N236" s="278">
        <f>IF(N$85=0,0,N$85/CHI_fec!N$85)</f>
        <v>2.5247135165858978</v>
      </c>
      <c r="O236" s="278">
        <f>IF(O$85=0,0,O$85/CHI_fec!O$85)</f>
        <v>2.5486023191268186</v>
      </c>
      <c r="P236" s="278">
        <f>IF(P$85=0,0,P$85/CHI_fec!P$85)</f>
        <v>2.5483854128564358</v>
      </c>
      <c r="Q236" s="278">
        <f>IF(Q$85=0,0,Q$85/CHI_fec!Q$85)</f>
        <v>2.6135503367864001</v>
      </c>
      <c r="R236" s="278">
        <f>IF(R$85=0,0,R$85/CHI_fec!R$85)</f>
        <v>2.5842008138472425</v>
      </c>
      <c r="S236" s="278">
        <f>IF(S$85=0,0,S$85/CHI_fec!S$85)</f>
        <v>2.5826772730611554</v>
      </c>
      <c r="T236" s="278">
        <f>IF(T$85=0,0,T$85/CHI_fec!T$85)</f>
        <v>2.6051036879266438</v>
      </c>
      <c r="U236" s="278">
        <f>IF(U$85=0,0,U$85/CHI_fec!U$85)</f>
        <v>2.6100235718820324</v>
      </c>
      <c r="V236" s="278">
        <f>IF(V$85=0,0,V$85/CHI_fec!V$85)</f>
        <v>2.5799835177203243</v>
      </c>
      <c r="W236" s="278">
        <f>IF(W$85=0,0,W$85/CHI_fec!W$85)</f>
        <v>2.5785341219469937</v>
      </c>
      <c r="DA236" s="79"/>
    </row>
    <row r="237" spans="1:105" ht="12" customHeight="1" x14ac:dyDescent="0.25">
      <c r="A237" s="203" t="s">
        <v>1023</v>
      </c>
      <c r="B237" s="278">
        <f>IF(B$93=0,0,B$93/CHI_fec!B$93)</f>
        <v>1.7743833675026626</v>
      </c>
      <c r="C237" s="278">
        <f>IF(C$93=0,0,C$93/CHI_fec!C$93)</f>
        <v>1.7932499925468497</v>
      </c>
      <c r="D237" s="278">
        <f>IF(D$93=0,0,D$93/CHI_fec!D$93)</f>
        <v>1.7890130535163373</v>
      </c>
      <c r="E237" s="278">
        <f>IF(E$93=0,0,E$93/CHI_fec!E$93)</f>
        <v>1.829778136313192</v>
      </c>
      <c r="F237" s="278">
        <f>IF(F$93=0,0,F$93/CHI_fec!F$93)</f>
        <v>1.6988086797598676</v>
      </c>
      <c r="G237" s="278">
        <f>IF(G$93=0,0,G$93/CHI_fec!G$93)</f>
        <v>1.6727910500383978</v>
      </c>
      <c r="H237" s="278">
        <f>IF(H$93=0,0,H$93/CHI_fec!H$93)</f>
        <v>1.591126695265471</v>
      </c>
      <c r="I237" s="278">
        <f>IF(I$93=0,0,I$93/CHI_fec!I$93)</f>
        <v>1.656886489430385</v>
      </c>
      <c r="J237" s="278">
        <f>IF(J$93=0,0,J$93/CHI_fec!J$93)</f>
        <v>1.6323949970622333</v>
      </c>
      <c r="K237" s="278">
        <f>IF(K$93=0,0,K$93/CHI_fec!K$93)</f>
        <v>1.5919837400978467</v>
      </c>
      <c r="L237" s="278">
        <f>IF(L$93=0,0,L$93/CHI_fec!L$93)</f>
        <v>1.6157802924404274</v>
      </c>
      <c r="M237" s="278">
        <f>IF(M$93=0,0,M$93/CHI_fec!M$93)</f>
        <v>1.8316218096264887</v>
      </c>
      <c r="N237" s="278">
        <f>IF(N$93=0,0,N$93/CHI_fec!N$93)</f>
        <v>1.8416045690811549</v>
      </c>
      <c r="O237" s="278">
        <f>IF(O$93=0,0,O$93/CHI_fec!O$93)</f>
        <v>1.80888448884216</v>
      </c>
      <c r="P237" s="278">
        <f>IF(P$93=0,0,P$93/CHI_fec!P$93)</f>
        <v>1.8090624486694131</v>
      </c>
      <c r="Q237" s="278">
        <f>IF(Q$93=0,0,Q$93/CHI_fec!Q$93)</f>
        <v>1.7640531890277236</v>
      </c>
      <c r="R237" s="278">
        <f>IF(R$93=0,0,R$93/CHI_fec!R$93)</f>
        <v>1.7746288795606762</v>
      </c>
      <c r="S237" s="278">
        <f>IF(S$93=0,0,S$93/CHI_fec!S$93)</f>
        <v>1.7873159800936089</v>
      </c>
      <c r="T237" s="278">
        <f>IF(T$93=0,0,T$93/CHI_fec!T$93)</f>
        <v>1.770535391194159</v>
      </c>
      <c r="U237" s="278">
        <f>IF(U$93=0,0,U$93/CHI_fec!U$93)</f>
        <v>1.7672587665491319</v>
      </c>
      <c r="V237" s="278">
        <f>IF(V$93=0,0,V$93/CHI_fec!V$93)</f>
        <v>1.7963909553624446</v>
      </c>
      <c r="W237" s="278">
        <f>IF(W$93=0,0,W$93/CHI_fec!W$93)</f>
        <v>1.8283711605426898</v>
      </c>
      <c r="DA237" s="79"/>
    </row>
    <row r="238" spans="1:105" ht="12" customHeight="1" x14ac:dyDescent="0.25">
      <c r="A238" s="41" t="s">
        <v>1040</v>
      </c>
      <c r="B238" s="279">
        <f>IF(B$107=0,0,B$107/CHI_fec!B$107)</f>
        <v>0</v>
      </c>
      <c r="C238" s="279">
        <f>IF(C$107=0,0,C$107/CHI_fec!C$107)</f>
        <v>0</v>
      </c>
      <c r="D238" s="279">
        <f>IF(D$107=0,0,D$107/CHI_fec!D$107)</f>
        <v>0</v>
      </c>
      <c r="E238" s="279">
        <f>IF(E$107=0,0,E$107/CHI_fec!E$107)</f>
        <v>0</v>
      </c>
      <c r="F238" s="279">
        <f>IF(F$107=0,0,F$107/CHI_fec!F$107)</f>
        <v>0</v>
      </c>
      <c r="G238" s="279">
        <f>IF(G$107=0,0,G$107/CHI_fec!G$107)</f>
        <v>0</v>
      </c>
      <c r="H238" s="279">
        <f>IF(H$107=0,0,H$107/CHI_fec!H$107)</f>
        <v>0</v>
      </c>
      <c r="I238" s="279">
        <f>IF(I$107=0,0,I$107/CHI_fec!I$107)</f>
        <v>0</v>
      </c>
      <c r="J238" s="279">
        <f>IF(J$107=0,0,J$107/CHI_fec!J$107)</f>
        <v>0</v>
      </c>
      <c r="K238" s="279">
        <f>IF(K$107=0,0,K$107/CHI_fec!K$107)</f>
        <v>0</v>
      </c>
      <c r="L238" s="279">
        <f>IF(L$107=0,0,L$107/CHI_fec!L$107)</f>
        <v>0</v>
      </c>
      <c r="M238" s="279">
        <f>IF(M$107=0,0,M$107/CHI_fec!M$107)</f>
        <v>0</v>
      </c>
      <c r="N238" s="279">
        <f>IF(N$107=0,0,N$107/CHI_fec!N$107)</f>
        <v>0</v>
      </c>
      <c r="O238" s="279">
        <f>IF(O$107=0,0,O$107/CHI_fec!O$107)</f>
        <v>0</v>
      </c>
      <c r="P238" s="279">
        <f>IF(P$107=0,0,P$107/CHI_fec!P$107)</f>
        <v>0</v>
      </c>
      <c r="Q238" s="279">
        <f>IF(Q$107=0,0,Q$107/CHI_fec!Q$107)</f>
        <v>0</v>
      </c>
      <c r="R238" s="279">
        <f>IF(R$107=0,0,R$107/CHI_fec!R$107)</f>
        <v>0</v>
      </c>
      <c r="S238" s="279">
        <f>IF(S$107=0,0,S$107/CHI_fec!S$107)</f>
        <v>0</v>
      </c>
      <c r="T238" s="279">
        <f>IF(T$107=0,0,T$107/CHI_fec!T$107)</f>
        <v>0</v>
      </c>
      <c r="U238" s="279">
        <f>IF(U$107=0,0,U$107/CHI_fec!U$107)</f>
        <v>0</v>
      </c>
      <c r="V238" s="279">
        <f>IF(V$107=0,0,V$107/CHI_fec!V$107)</f>
        <v>0</v>
      </c>
      <c r="W238" s="279">
        <f>IF(W$107=0,0,W$107/CHI_fec!W$107)</f>
        <v>0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2">
        <f>IF(B$110=0,0,B$110/CHI_fec!B$110)</f>
        <v>1.8388124120201483</v>
      </c>
      <c r="C240" s="322">
        <f>IF(C$110=0,0,C$110/CHI_fec!C$110)</f>
        <v>1.8049565996212793</v>
      </c>
      <c r="D240" s="322">
        <f>IF(D$110=0,0,D$110/CHI_fec!D$110)</f>
        <v>1.8106360094237886</v>
      </c>
      <c r="E240" s="322">
        <f>IF(E$110=0,0,E$110/CHI_fec!E$110)</f>
        <v>1.8526634599602176</v>
      </c>
      <c r="F240" s="322">
        <f>IF(F$110=0,0,F$110/CHI_fec!F$110)</f>
        <v>1.5930892770355121</v>
      </c>
      <c r="G240" s="322">
        <f>IF(G$110=0,0,G$110/CHI_fec!G$110)</f>
        <v>1.5495505337905462</v>
      </c>
      <c r="H240" s="322">
        <f>IF(H$110=0,0,H$110/CHI_fec!H$110)</f>
        <v>1.4812015833900101</v>
      </c>
      <c r="I240" s="322">
        <f>IF(I$110=0,0,I$110/CHI_fec!I$110)</f>
        <v>1.5587055706388144</v>
      </c>
      <c r="J240" s="322">
        <f>IF(J$110=0,0,J$110/CHI_fec!J$110)</f>
        <v>1.4801820639127206</v>
      </c>
      <c r="K240" s="322">
        <f>IF(K$110=0,0,K$110/CHI_fec!K$110)</f>
        <v>1.4740456997951707</v>
      </c>
      <c r="L240" s="322">
        <f>IF(L$110=0,0,L$110/CHI_fec!L$110)</f>
        <v>1.4404630515320551</v>
      </c>
      <c r="M240" s="322">
        <f>IF(M$110=0,0,M$110/CHI_fec!M$110)</f>
        <v>1.5781900495011121</v>
      </c>
      <c r="N240" s="322">
        <f>IF(N$110=0,0,N$110/CHI_fec!N$110)</f>
        <v>1.5977654231720688</v>
      </c>
      <c r="O240" s="322">
        <f>IF(O$110=0,0,O$110/CHI_fec!O$110)</f>
        <v>1.5572359863313496</v>
      </c>
      <c r="P240" s="322">
        <f>IF(P$110=0,0,P$110/CHI_fec!P$110)</f>
        <v>1.5176050228041971</v>
      </c>
      <c r="Q240" s="322">
        <f>IF(Q$110=0,0,Q$110/CHI_fec!Q$110)</f>
        <v>1.5283337937393344</v>
      </c>
      <c r="R240" s="322">
        <f>IF(R$110=0,0,R$110/CHI_fec!R$110)</f>
        <v>1.4810169907767172</v>
      </c>
      <c r="S240" s="322">
        <f>IF(S$110=0,0,S$110/CHI_fec!S$110)</f>
        <v>1.4270519951620759</v>
      </c>
      <c r="T240" s="322">
        <f>IF(T$110=0,0,T$110/CHI_fec!T$110)</f>
        <v>1.4161119749914639</v>
      </c>
      <c r="U240" s="322">
        <f>IF(U$110=0,0,U$110/CHI_fec!U$110)</f>
        <v>1.3769510916319021</v>
      </c>
      <c r="V240" s="322">
        <f>IF(V$110=0,0,V$110/CHI_fec!V$110)</f>
        <v>1.3785750987409593</v>
      </c>
      <c r="W240" s="322">
        <f>IF(W$110=0,0,W$110/CHI_fec!W$110)</f>
        <v>1.4435256794876878</v>
      </c>
      <c r="DA240" s="95"/>
    </row>
    <row r="241" spans="1:105" ht="12" customHeight="1" x14ac:dyDescent="0.25">
      <c r="A241" s="55" t="s">
        <v>92</v>
      </c>
      <c r="B241" s="275">
        <f>IF(B$111=0,0,B$111/CHI_fec!B$111)</f>
        <v>0</v>
      </c>
      <c r="C241" s="275">
        <f>IF(C$111=0,0,C$111/CHI_fec!C$111)</f>
        <v>0</v>
      </c>
      <c r="D241" s="275">
        <f>IF(D$111=0,0,D$111/CHI_fec!D$111)</f>
        <v>0</v>
      </c>
      <c r="E241" s="275">
        <f>IF(E$111=0,0,E$111/CHI_fec!E$111)</f>
        <v>0</v>
      </c>
      <c r="F241" s="275">
        <f>IF(F$111=0,0,F$111/CHI_fec!F$111)</f>
        <v>0</v>
      </c>
      <c r="G241" s="275">
        <f>IF(G$111=0,0,G$111/CHI_fec!G$111)</f>
        <v>0</v>
      </c>
      <c r="H241" s="275">
        <f>IF(H$111=0,0,H$111/CHI_fec!H$111)</f>
        <v>0</v>
      </c>
      <c r="I241" s="275">
        <f>IF(I$111=0,0,I$111/CHI_fec!I$111)</f>
        <v>0</v>
      </c>
      <c r="J241" s="275">
        <f>IF(J$111=0,0,J$111/CHI_fec!J$111)</f>
        <v>0</v>
      </c>
      <c r="K241" s="275">
        <f>IF(K$111=0,0,K$111/CHI_fec!K$111)</f>
        <v>0</v>
      </c>
      <c r="L241" s="275">
        <f>IF(L$111=0,0,L$111/CHI_fec!L$111)</f>
        <v>0</v>
      </c>
      <c r="M241" s="275">
        <f>IF(M$111=0,0,M$111/CHI_fec!M$111)</f>
        <v>0</v>
      </c>
      <c r="N241" s="275">
        <f>IF(N$111=0,0,N$111/CHI_fec!N$111)</f>
        <v>0</v>
      </c>
      <c r="O241" s="275">
        <f>IF(O$111=0,0,O$111/CHI_fec!O$111)</f>
        <v>0</v>
      </c>
      <c r="P241" s="275">
        <f>IF(P$111=0,0,P$111/CHI_fec!P$111)</f>
        <v>0</v>
      </c>
      <c r="Q241" s="275">
        <f>IF(Q$111=0,0,Q$111/CHI_fec!Q$111)</f>
        <v>0</v>
      </c>
      <c r="R241" s="275">
        <f>IF(R$111=0,0,R$111/CHI_fec!R$111)</f>
        <v>0</v>
      </c>
      <c r="S241" s="275">
        <f>IF(S$111=0,0,S$111/CHI_fec!S$111)</f>
        <v>0</v>
      </c>
      <c r="T241" s="275">
        <f>IF(T$111=0,0,T$111/CHI_fec!T$111)</f>
        <v>0</v>
      </c>
      <c r="U241" s="275">
        <f>IF(U$111=0,0,U$111/CHI_fec!U$111)</f>
        <v>0</v>
      </c>
      <c r="V241" s="275">
        <f>IF(V$111=0,0,V$111/CHI_fec!V$111)</f>
        <v>0</v>
      </c>
      <c r="W241" s="275">
        <f>IF(W$111=0,0,W$111/CHI_fec!W$111)</f>
        <v>0</v>
      </c>
      <c r="DA241" s="76"/>
    </row>
    <row r="242" spans="1:105" ht="12" customHeight="1" x14ac:dyDescent="0.25">
      <c r="A242" s="202" t="s">
        <v>93</v>
      </c>
      <c r="B242" s="276">
        <f>IF(B$112=0,0,B$112/CHI_fec!B$112)</f>
        <v>0</v>
      </c>
      <c r="C242" s="276">
        <f>IF(C$112=0,0,C$112/CHI_fec!C$112)</f>
        <v>0</v>
      </c>
      <c r="D242" s="276">
        <f>IF(D$112=0,0,D$112/CHI_fec!D$112)</f>
        <v>0</v>
      </c>
      <c r="E242" s="276">
        <f>IF(E$112=0,0,E$112/CHI_fec!E$112)</f>
        <v>0</v>
      </c>
      <c r="F242" s="276">
        <f>IF(F$112=0,0,F$112/CHI_fec!F$112)</f>
        <v>0</v>
      </c>
      <c r="G242" s="276">
        <f>IF(G$112=0,0,G$112/CHI_fec!G$112)</f>
        <v>0</v>
      </c>
      <c r="H242" s="276">
        <f>IF(H$112=0,0,H$112/CHI_fec!H$112)</f>
        <v>0</v>
      </c>
      <c r="I242" s="276">
        <f>IF(I$112=0,0,I$112/CHI_fec!I$112)</f>
        <v>0</v>
      </c>
      <c r="J242" s="276">
        <f>IF(J$112=0,0,J$112/CHI_fec!J$112)</f>
        <v>0</v>
      </c>
      <c r="K242" s="276">
        <f>IF(K$112=0,0,K$112/CHI_fec!K$112)</f>
        <v>0</v>
      </c>
      <c r="L242" s="276">
        <f>IF(L$112=0,0,L$112/CHI_fec!L$112)</f>
        <v>0</v>
      </c>
      <c r="M242" s="276">
        <f>IF(M$112=0,0,M$112/CHI_fec!M$112)</f>
        <v>0</v>
      </c>
      <c r="N242" s="276">
        <f>IF(N$112=0,0,N$112/CHI_fec!N$112)</f>
        <v>0</v>
      </c>
      <c r="O242" s="276">
        <f>IF(O$112=0,0,O$112/CHI_fec!O$112)</f>
        <v>0</v>
      </c>
      <c r="P242" s="276">
        <f>IF(P$112=0,0,P$112/CHI_fec!P$112)</f>
        <v>0</v>
      </c>
      <c r="Q242" s="276">
        <f>IF(Q$112=0,0,Q$112/CHI_fec!Q$112)</f>
        <v>0</v>
      </c>
      <c r="R242" s="276">
        <f>IF(R$112=0,0,R$112/CHI_fec!R$112)</f>
        <v>0</v>
      </c>
      <c r="S242" s="276">
        <f>IF(S$112=0,0,S$112/CHI_fec!S$112)</f>
        <v>0</v>
      </c>
      <c r="T242" s="276">
        <f>IF(T$112=0,0,T$112/CHI_fec!T$112)</f>
        <v>0</v>
      </c>
      <c r="U242" s="276">
        <f>IF(U$112=0,0,U$112/CHI_fec!U$112)</f>
        <v>0</v>
      </c>
      <c r="V242" s="276">
        <f>IF(V$112=0,0,V$112/CHI_fec!V$112)</f>
        <v>0</v>
      </c>
      <c r="W242" s="276">
        <f>IF(W$112=0,0,W$112/CHI_fec!W$112)</f>
        <v>0</v>
      </c>
      <c r="DA242" s="77"/>
    </row>
    <row r="243" spans="1:105" ht="12" customHeight="1" x14ac:dyDescent="0.25">
      <c r="A243" s="202" t="s">
        <v>94</v>
      </c>
      <c r="B243" s="276">
        <f>IF(B$113=0,0,B$113/CHI_fec!B$113)</f>
        <v>0</v>
      </c>
      <c r="C243" s="276">
        <f>IF(C$113=0,0,C$113/CHI_fec!C$113)</f>
        <v>0</v>
      </c>
      <c r="D243" s="276">
        <f>IF(D$113=0,0,D$113/CHI_fec!D$113)</f>
        <v>0</v>
      </c>
      <c r="E243" s="276">
        <f>IF(E$113=0,0,E$113/CHI_fec!E$113)</f>
        <v>0</v>
      </c>
      <c r="F243" s="276">
        <f>IF(F$113=0,0,F$113/CHI_fec!F$113)</f>
        <v>0</v>
      </c>
      <c r="G243" s="276">
        <f>IF(G$113=0,0,G$113/CHI_fec!G$113)</f>
        <v>0</v>
      </c>
      <c r="H243" s="276">
        <f>IF(H$113=0,0,H$113/CHI_fec!H$113)</f>
        <v>0</v>
      </c>
      <c r="I243" s="276">
        <f>IF(I$113=0,0,I$113/CHI_fec!I$113)</f>
        <v>0</v>
      </c>
      <c r="J243" s="276">
        <f>IF(J$113=0,0,J$113/CHI_fec!J$113)</f>
        <v>0</v>
      </c>
      <c r="K243" s="276">
        <f>IF(K$113=0,0,K$113/CHI_fec!K$113)</f>
        <v>0</v>
      </c>
      <c r="L243" s="276">
        <f>IF(L$113=0,0,L$113/CHI_fec!L$113)</f>
        <v>0</v>
      </c>
      <c r="M243" s="276">
        <f>IF(M$113=0,0,M$113/CHI_fec!M$113)</f>
        <v>0</v>
      </c>
      <c r="N243" s="276">
        <f>IF(N$113=0,0,N$113/CHI_fec!N$113)</f>
        <v>0</v>
      </c>
      <c r="O243" s="276">
        <f>IF(O$113=0,0,O$113/CHI_fec!O$113)</f>
        <v>0</v>
      </c>
      <c r="P243" s="276">
        <f>IF(P$113=0,0,P$113/CHI_fec!P$113)</f>
        <v>0</v>
      </c>
      <c r="Q243" s="276">
        <f>IF(Q$113=0,0,Q$113/CHI_fec!Q$113)</f>
        <v>0</v>
      </c>
      <c r="R243" s="276">
        <f>IF(R$113=0,0,R$113/CHI_fec!R$113)</f>
        <v>0</v>
      </c>
      <c r="S243" s="276">
        <f>IF(S$113=0,0,S$113/CHI_fec!S$113)</f>
        <v>0</v>
      </c>
      <c r="T243" s="276">
        <f>IF(T$113=0,0,T$113/CHI_fec!T$113)</f>
        <v>0</v>
      </c>
      <c r="U243" s="276">
        <f>IF(U$113=0,0,U$113/CHI_fec!U$113)</f>
        <v>0</v>
      </c>
      <c r="V243" s="276">
        <f>IF(V$113=0,0,V$113/CHI_fec!V$113)</f>
        <v>0</v>
      </c>
      <c r="W243" s="276">
        <f>IF(W$113=0,0,W$113/CHI_fec!W$113)</f>
        <v>0</v>
      </c>
      <c r="DA243" s="77"/>
    </row>
    <row r="244" spans="1:105" ht="12" customHeight="1" x14ac:dyDescent="0.25">
      <c r="A244" s="202" t="s">
        <v>95</v>
      </c>
      <c r="B244" s="276">
        <f>IF(B$114=0,0,B$114/CHI_fec!B$114)</f>
        <v>0</v>
      </c>
      <c r="C244" s="276">
        <f>IF(C$114=0,0,C$114/CHI_fec!C$114)</f>
        <v>0</v>
      </c>
      <c r="D244" s="276">
        <f>IF(D$114=0,0,D$114/CHI_fec!D$114)</f>
        <v>0</v>
      </c>
      <c r="E244" s="276">
        <f>IF(E$114=0,0,E$114/CHI_fec!E$114)</f>
        <v>0</v>
      </c>
      <c r="F244" s="276">
        <f>IF(F$114=0,0,F$114/CHI_fec!F$114)</f>
        <v>0</v>
      </c>
      <c r="G244" s="276">
        <f>IF(G$114=0,0,G$114/CHI_fec!G$114)</f>
        <v>0</v>
      </c>
      <c r="H244" s="276">
        <f>IF(H$114=0,0,H$114/CHI_fec!H$114)</f>
        <v>0</v>
      </c>
      <c r="I244" s="276">
        <f>IF(I$114=0,0,I$114/CHI_fec!I$114)</f>
        <v>0</v>
      </c>
      <c r="J244" s="276">
        <f>IF(J$114=0,0,J$114/CHI_fec!J$114)</f>
        <v>0</v>
      </c>
      <c r="K244" s="276">
        <f>IF(K$114=0,0,K$114/CHI_fec!K$114)</f>
        <v>0</v>
      </c>
      <c r="L244" s="276">
        <f>IF(L$114=0,0,L$114/CHI_fec!L$114)</f>
        <v>0</v>
      </c>
      <c r="M244" s="276">
        <f>IF(M$114=0,0,M$114/CHI_fec!M$114)</f>
        <v>0</v>
      </c>
      <c r="N244" s="276">
        <f>IF(N$114=0,0,N$114/CHI_fec!N$114)</f>
        <v>0</v>
      </c>
      <c r="O244" s="276">
        <f>IF(O$114=0,0,O$114/CHI_fec!O$114)</f>
        <v>0</v>
      </c>
      <c r="P244" s="276">
        <f>IF(P$114=0,0,P$114/CHI_fec!P$114)</f>
        <v>0</v>
      </c>
      <c r="Q244" s="276">
        <f>IF(Q$114=0,0,Q$114/CHI_fec!Q$114)</f>
        <v>0</v>
      </c>
      <c r="R244" s="276">
        <f>IF(R$114=0,0,R$114/CHI_fec!R$114)</f>
        <v>0</v>
      </c>
      <c r="S244" s="276">
        <f>IF(S$114=0,0,S$114/CHI_fec!S$114)</f>
        <v>0</v>
      </c>
      <c r="T244" s="276">
        <f>IF(T$114=0,0,T$114/CHI_fec!T$114)</f>
        <v>0</v>
      </c>
      <c r="U244" s="276">
        <f>IF(U$114=0,0,U$114/CHI_fec!U$114)</f>
        <v>0</v>
      </c>
      <c r="V244" s="276">
        <f>IF(V$114=0,0,V$114/CHI_fec!V$114)</f>
        <v>0</v>
      </c>
      <c r="W244" s="276">
        <f>IF(W$114=0,0,W$114/CHI_fec!W$114)</f>
        <v>0</v>
      </c>
      <c r="DA244" s="77"/>
    </row>
    <row r="245" spans="1:105" ht="12" customHeight="1" x14ac:dyDescent="0.25">
      <c r="A245" s="56" t="s">
        <v>96</v>
      </c>
      <c r="B245" s="277">
        <f>IF(B$115=0,0,B$115/CHI_fec!B$115)</f>
        <v>1.600294752797615</v>
      </c>
      <c r="C245" s="277">
        <f>IF(C$115=0,0,C$115/CHI_fec!C$115)</f>
        <v>1.5568870129090842</v>
      </c>
      <c r="D245" s="277">
        <f>IF(D$115=0,0,D$115/CHI_fec!D$115)</f>
        <v>1.5610567686265242</v>
      </c>
      <c r="E245" s="277">
        <f>IF(E$115=0,0,E$115/CHI_fec!E$115)</f>
        <v>1.6741507397559574</v>
      </c>
      <c r="F245" s="277">
        <f>IF(F$115=0,0,F$115/CHI_fec!F$115)</f>
        <v>1.5396980463663525</v>
      </c>
      <c r="G245" s="277">
        <f>IF(G$115=0,0,G$115/CHI_fec!G$115)</f>
        <v>1.5105136854942602</v>
      </c>
      <c r="H245" s="277">
        <f>IF(H$115=0,0,H$115/CHI_fec!H$115)</f>
        <v>1.3712037435094624</v>
      </c>
      <c r="I245" s="277">
        <f>IF(I$115=0,0,I$115/CHI_fec!I$115)</f>
        <v>1.5032312956193974</v>
      </c>
      <c r="J245" s="277">
        <f>IF(J$115=0,0,J$115/CHI_fec!J$115)</f>
        <v>1.3542617659579057</v>
      </c>
      <c r="K245" s="277">
        <f>IF(K$115=0,0,K$115/CHI_fec!K$115)</f>
        <v>1.4527468318766266</v>
      </c>
      <c r="L245" s="277">
        <f>IF(L$115=0,0,L$115/CHI_fec!L$115)</f>
        <v>1.3179559789933706</v>
      </c>
      <c r="M245" s="277">
        <f>IF(M$115=0,0,M$115/CHI_fec!M$115)</f>
        <v>1.625158256349718</v>
      </c>
      <c r="N245" s="277">
        <f>IF(N$115=0,0,N$115/CHI_fec!N$115)</f>
        <v>1.5967908325536155</v>
      </c>
      <c r="O245" s="277">
        <f>IF(O$115=0,0,O$115/CHI_fec!O$115)</f>
        <v>1.6255459652664188</v>
      </c>
      <c r="P245" s="277">
        <f>IF(P$115=0,0,P$115/CHI_fec!P$115)</f>
        <v>1.5439710232372357</v>
      </c>
      <c r="Q245" s="277">
        <f>IF(Q$115=0,0,Q$115/CHI_fec!Q$115)</f>
        <v>1.5751679330815025</v>
      </c>
      <c r="R245" s="277">
        <f>IF(R$115=0,0,R$115/CHI_fec!R$115)</f>
        <v>1.594533076860378</v>
      </c>
      <c r="S245" s="277">
        <f>IF(S$115=0,0,S$115/CHI_fec!S$115)</f>
        <v>1.5797543571762973</v>
      </c>
      <c r="T245" s="277">
        <f>IF(T$115=0,0,T$115/CHI_fec!T$115)</f>
        <v>1.5839362689354759</v>
      </c>
      <c r="U245" s="277">
        <f>IF(U$115=0,0,U$115/CHI_fec!U$115)</f>
        <v>1.5596336717460386</v>
      </c>
      <c r="V245" s="277">
        <f>IF(V$115=0,0,V$115/CHI_fec!V$115)</f>
        <v>1.5516749846227771</v>
      </c>
      <c r="W245" s="277">
        <f>IF(W$115=0,0,W$115/CHI_fec!W$115)</f>
        <v>1.6790426853323137</v>
      </c>
      <c r="DA245" s="78"/>
    </row>
    <row r="246" spans="1:105" ht="12" customHeight="1" x14ac:dyDescent="0.25">
      <c r="A246" s="203" t="s">
        <v>1053</v>
      </c>
      <c r="B246" s="278">
        <f>IF(B$121=0,0,B$121/CHI_fec!B$121)</f>
        <v>2.3799281004889674</v>
      </c>
      <c r="C246" s="278">
        <f>IF(C$121=0,0,C$121/CHI_fec!C$121)</f>
        <v>2.3356869789706214</v>
      </c>
      <c r="D246" s="278">
        <f>IF(D$121=0,0,D$121/CHI_fec!D$121)</f>
        <v>2.3539857899021044</v>
      </c>
      <c r="E246" s="278">
        <f>IF(E$121=0,0,E$121/CHI_fec!E$121)</f>
        <v>2.3264346361040129</v>
      </c>
      <c r="F246" s="278">
        <f>IF(F$121=0,0,F$121/CHI_fec!F$121)</f>
        <v>1.8571128866375233</v>
      </c>
      <c r="G246" s="278">
        <f>IF(G$121=0,0,G$121/CHI_fec!G$121)</f>
        <v>1.812711664435805</v>
      </c>
      <c r="H246" s="278">
        <f>IF(H$121=0,0,H$121/CHI_fec!H$121)</f>
        <v>1.7678534697565611</v>
      </c>
      <c r="I246" s="278">
        <f>IF(I$121=0,0,I$121/CHI_fec!I$121)</f>
        <v>1.8237918758482352</v>
      </c>
      <c r="J246" s="278">
        <f>IF(J$121=0,0,J$121/CHI_fec!J$121)</f>
        <v>1.7141226052666119</v>
      </c>
      <c r="K246" s="278">
        <f>IF(K$121=0,0,K$121/CHI_fec!K$121)</f>
        <v>1.6825640394187242</v>
      </c>
      <c r="L246" s="278">
        <f>IF(L$121=0,0,L$121/CHI_fec!L$121)</f>
        <v>1.7437628976551076</v>
      </c>
      <c r="M246" s="278">
        <f>IF(M$121=0,0,M$121/CHI_fec!M$121)</f>
        <v>1.6984564247584533</v>
      </c>
      <c r="N246" s="278">
        <f>IF(N$121=0,0,N$121/CHI_fec!N$121)</f>
        <v>1.7912843455763678</v>
      </c>
      <c r="O246" s="278">
        <f>IF(O$121=0,0,O$121/CHI_fec!O$121)</f>
        <v>1.6703152677906514</v>
      </c>
      <c r="P246" s="278">
        <f>IF(P$121=0,0,P$121/CHI_fec!P$121)</f>
        <v>1.7756541994153312</v>
      </c>
      <c r="Q246" s="278">
        <f>IF(Q$121=0,0,Q$121/CHI_fec!Q$121)</f>
        <v>1.8344518241376735</v>
      </c>
      <c r="R246" s="278">
        <f>IF(R$121=0,0,R$121/CHI_fec!R$121)</f>
        <v>1.7754367267616125</v>
      </c>
      <c r="S246" s="278">
        <f>IF(S$121=0,0,S$121/CHI_fec!S$121)</f>
        <v>1.7259807750972547</v>
      </c>
      <c r="T246" s="278">
        <f>IF(T$121=0,0,T$121/CHI_fec!T$121)</f>
        <v>1.7162630830076024</v>
      </c>
      <c r="U246" s="278">
        <f>IF(U$121=0,0,U$121/CHI_fec!U$121)</f>
        <v>1.6768417736044192</v>
      </c>
      <c r="V246" s="278">
        <f>IF(V$121=0,0,V$121/CHI_fec!V$121)</f>
        <v>1.6858457903921262</v>
      </c>
      <c r="W246" s="278">
        <f>IF(W$121=0,0,W$121/CHI_fec!W$121)</f>
        <v>1.7946640529628355</v>
      </c>
      <c r="DA246" s="79"/>
    </row>
    <row r="247" spans="1:105" ht="12" customHeight="1" x14ac:dyDescent="0.25">
      <c r="A247" s="203" t="s">
        <v>1012</v>
      </c>
      <c r="B247" s="278">
        <f>IF(B$134=0,0,B$134/CHI_fec!B$134)</f>
        <v>2.4535416393536389</v>
      </c>
      <c r="C247" s="278">
        <f>IF(C$134=0,0,C$134/CHI_fec!C$134)</f>
        <v>2.4606506331677527</v>
      </c>
      <c r="D247" s="278">
        <f>IF(D$134=0,0,D$134/CHI_fec!D$134)</f>
        <v>2.4668351320753139</v>
      </c>
      <c r="E247" s="278">
        <f>IF(E$134=0,0,E$134/CHI_fec!E$134)</f>
        <v>2.5167944128146864</v>
      </c>
      <c r="F247" s="278">
        <f>IF(F$134=0,0,F$134/CHI_fec!F$134)</f>
        <v>2.4566145380663014</v>
      </c>
      <c r="G247" s="278">
        <f>IF(G$134=0,0,G$134/CHI_fec!G$134)</f>
        <v>2.4293162716082395</v>
      </c>
      <c r="H247" s="278">
        <f>IF(H$134=0,0,H$134/CHI_fec!H$134)</f>
        <v>2.3994055725165322</v>
      </c>
      <c r="I247" s="278">
        <f>IF(I$134=0,0,I$134/CHI_fec!I$134)</f>
        <v>2.4647919456019416</v>
      </c>
      <c r="J247" s="278">
        <f>IF(J$134=0,0,J$134/CHI_fec!J$134)</f>
        <v>2.4305296753807912</v>
      </c>
      <c r="K247" s="278">
        <f>IF(K$134=0,0,K$134/CHI_fec!K$134)</f>
        <v>2.4181006665206444</v>
      </c>
      <c r="L247" s="278">
        <f>IF(L$134=0,0,L$134/CHI_fec!L$134)</f>
        <v>2.3342155108199716</v>
      </c>
      <c r="M247" s="278">
        <f>IF(M$134=0,0,M$134/CHI_fec!M$134)</f>
        <v>2.491976283170505</v>
      </c>
      <c r="N247" s="278">
        <f>IF(N$134=0,0,N$134/CHI_fec!N$134)</f>
        <v>2.4236048254374021</v>
      </c>
      <c r="O247" s="278">
        <f>IF(O$134=0,0,O$134/CHI_fec!O$134)</f>
        <v>2.4483215051743237</v>
      </c>
      <c r="P247" s="278">
        <f>IF(P$134=0,0,P$134/CHI_fec!P$134)</f>
        <v>2.4615234152485166</v>
      </c>
      <c r="Q247" s="278">
        <f>IF(Q$134=0,0,Q$134/CHI_fec!Q$134)</f>
        <v>2.5321510563839049</v>
      </c>
      <c r="R247" s="278">
        <f>IF(R$134=0,0,R$134/CHI_fec!R$134)</f>
        <v>2.5068743151876145</v>
      </c>
      <c r="S247" s="278">
        <f>IF(S$134=0,0,S$134/CHI_fec!S$134)</f>
        <v>2.4667460640638108</v>
      </c>
      <c r="T247" s="278">
        <f>IF(T$134=0,0,T$134/CHI_fec!T$134)</f>
        <v>2.4465805652132775</v>
      </c>
      <c r="U247" s="278">
        <f>IF(U$134=0,0,U$134/CHI_fec!U$134)</f>
        <v>2.4300406282469362</v>
      </c>
      <c r="V247" s="278">
        <f>IF(V$134=0,0,V$134/CHI_fec!V$134)</f>
        <v>2.4287395736693709</v>
      </c>
      <c r="W247" s="278">
        <f>IF(W$134=0,0,W$134/CHI_fec!W$134)</f>
        <v>2.4164685238199004</v>
      </c>
      <c r="DA247" s="79"/>
    </row>
    <row r="248" spans="1:105" ht="12" customHeight="1" x14ac:dyDescent="0.25">
      <c r="A248" s="203" t="s">
        <v>1023</v>
      </c>
      <c r="B248" s="278">
        <f>IF(B$142=0,0,B$142/CHI_fec!B$142)</f>
        <v>1.8033666571695943</v>
      </c>
      <c r="C248" s="278">
        <f>IF(C$142=0,0,C$142/CHI_fec!C$142)</f>
        <v>1.7517761679211274</v>
      </c>
      <c r="D248" s="278">
        <f>IF(D$142=0,0,D$142/CHI_fec!D$142)</f>
        <v>1.7602961770060046</v>
      </c>
      <c r="E248" s="278">
        <f>IF(E$142=0,0,E$142/CHI_fec!E$142)</f>
        <v>1.841125134544394</v>
      </c>
      <c r="F248" s="278">
        <f>IF(F$142=0,0,F$142/CHI_fec!F$142)</f>
        <v>1.6117773287721979</v>
      </c>
      <c r="G248" s="278">
        <f>IF(G$142=0,0,G$142/CHI_fec!G$142)</f>
        <v>1.5793715487997355</v>
      </c>
      <c r="H248" s="278">
        <f>IF(H$142=0,0,H$142/CHI_fec!H$142)</f>
        <v>1.4704232871626994</v>
      </c>
      <c r="I248" s="278">
        <f>IF(I$142=0,0,I$142/CHI_fec!I$142)</f>
        <v>1.5830539741722123</v>
      </c>
      <c r="J248" s="278">
        <f>IF(J$142=0,0,J$142/CHI_fec!J$142)</f>
        <v>1.4457408460213639</v>
      </c>
      <c r="K248" s="278">
        <f>IF(K$142=0,0,K$142/CHI_fec!K$142)</f>
        <v>1.5109191200154091</v>
      </c>
      <c r="L248" s="278">
        <f>IF(L$142=0,0,L$142/CHI_fec!L$142)</f>
        <v>1.4306696208343901</v>
      </c>
      <c r="M248" s="278">
        <f>IF(M$142=0,0,M$142/CHI_fec!M$142)</f>
        <v>1.5606294699093681</v>
      </c>
      <c r="N248" s="278">
        <f>IF(N$142=0,0,N$142/CHI_fec!N$142)</f>
        <v>1.6199411886699158</v>
      </c>
      <c r="O248" s="278">
        <f>IF(O$142=0,0,O$142/CHI_fec!O$142)</f>
        <v>1.6232385481480875</v>
      </c>
      <c r="P248" s="278">
        <f>IF(P$142=0,0,P$142/CHI_fec!P$142)</f>
        <v>1.618936938991145</v>
      </c>
      <c r="Q248" s="278">
        <f>IF(Q$142=0,0,Q$142/CHI_fec!Q$142)</f>
        <v>1.6691011496802903</v>
      </c>
      <c r="R248" s="278">
        <f>IF(R$142=0,0,R$142/CHI_fec!R$142)</f>
        <v>1.6633346800051705</v>
      </c>
      <c r="S248" s="278">
        <f>IF(S$142=0,0,S$142/CHI_fec!S$142)</f>
        <v>1.6435339998064329</v>
      </c>
      <c r="T248" s="278">
        <f>IF(T$142=0,0,T$142/CHI_fec!T$142)</f>
        <v>1.6466115734568114</v>
      </c>
      <c r="U248" s="278">
        <f>IF(U$142=0,0,U$142/CHI_fec!U$142)</f>
        <v>1.6227804902784275</v>
      </c>
      <c r="V248" s="278">
        <f>IF(V$142=0,0,V$142/CHI_fec!V$142)</f>
        <v>1.6295639675514859</v>
      </c>
      <c r="W248" s="278">
        <f>IF(W$142=0,0,W$142/CHI_fec!W$142)</f>
        <v>1.7719820576609528</v>
      </c>
      <c r="DA248" s="79"/>
    </row>
    <row r="249" spans="1:105" ht="12" customHeight="1" x14ac:dyDescent="0.25">
      <c r="A249" s="41" t="s">
        <v>1040</v>
      </c>
      <c r="B249" s="279">
        <f>IF(B$156=0,0,B$156/CHI_fec!B$156)</f>
        <v>0</v>
      </c>
      <c r="C249" s="279">
        <f>IF(C$156=0,0,C$156/CHI_fec!C$156)</f>
        <v>0</v>
      </c>
      <c r="D249" s="279">
        <f>IF(D$156=0,0,D$156/CHI_fec!D$156)</f>
        <v>0</v>
      </c>
      <c r="E249" s="279">
        <f>IF(E$156=0,0,E$156/CHI_fec!E$156)</f>
        <v>0</v>
      </c>
      <c r="F249" s="279">
        <f>IF(F$156=0,0,F$156/CHI_fec!F$156)</f>
        <v>0</v>
      </c>
      <c r="G249" s="279">
        <f>IF(G$156=0,0,G$156/CHI_fec!G$156)</f>
        <v>0</v>
      </c>
      <c r="H249" s="279">
        <f>IF(H$156=0,0,H$156/CHI_fec!H$156)</f>
        <v>0</v>
      </c>
      <c r="I249" s="279">
        <f>IF(I$156=0,0,I$156/CHI_fec!I$156)</f>
        <v>0</v>
      </c>
      <c r="J249" s="279">
        <f>IF(J$156=0,0,J$156/CHI_fec!J$156)</f>
        <v>0</v>
      </c>
      <c r="K249" s="279">
        <f>IF(K$156=0,0,K$156/CHI_fec!K$156)</f>
        <v>0</v>
      </c>
      <c r="L249" s="279">
        <f>IF(L$156=0,0,L$156/CHI_fec!L$156)</f>
        <v>0</v>
      </c>
      <c r="M249" s="279">
        <f>IF(M$156=0,0,M$156/CHI_fec!M$156)</f>
        <v>0</v>
      </c>
      <c r="N249" s="279">
        <f>IF(N$156=0,0,N$156/CHI_fec!N$156)</f>
        <v>0</v>
      </c>
      <c r="O249" s="279">
        <f>IF(O$156=0,0,O$156/CHI_fec!O$156)</f>
        <v>0</v>
      </c>
      <c r="P249" s="279">
        <f>IF(P$156=0,0,P$156/CHI_fec!P$156)</f>
        <v>0</v>
      </c>
      <c r="Q249" s="279">
        <f>IF(Q$156=0,0,Q$156/CHI_fec!Q$156)</f>
        <v>0</v>
      </c>
      <c r="R249" s="279">
        <f>IF(R$156=0,0,R$156/CHI_fec!R$156)</f>
        <v>0</v>
      </c>
      <c r="S249" s="279">
        <f>IF(S$156=0,0,S$156/CHI_fec!S$156)</f>
        <v>0</v>
      </c>
      <c r="T249" s="279">
        <f>IF(T$156=0,0,T$156/CHI_fec!T$156)</f>
        <v>0</v>
      </c>
      <c r="U249" s="279">
        <f>IF(U$156=0,0,U$156/CHI_fec!U$156)</f>
        <v>0</v>
      </c>
      <c r="V249" s="279">
        <f>IF(V$156=0,0,V$156/CHI_fec!V$156)</f>
        <v>0</v>
      </c>
      <c r="W249" s="279">
        <f>IF(W$156=0,0,W$156/CHI_fec!W$156)</f>
        <v>0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61:W61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 tint="0.79998168889431442"/>
    <pageSetUpPr fitToPage="1"/>
  </sheetPr>
  <dimension ref="A1:DA7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products"</f>
        <v>EU27: Non-metallic mineral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SUM(B4:B6)</f>
        <v>83102.523023900692</v>
      </c>
      <c r="C3" s="205">
        <f t="shared" si="0"/>
        <v>81900.153487304793</v>
      </c>
      <c r="D3" s="205">
        <f t="shared" si="0"/>
        <v>81119.792120644517</v>
      </c>
      <c r="E3" s="205">
        <f t="shared" si="0"/>
        <v>78314.095199452058</v>
      </c>
      <c r="F3" s="205">
        <f t="shared" si="0"/>
        <v>78281.43824008209</v>
      </c>
      <c r="G3" s="205">
        <f t="shared" si="0"/>
        <v>78526.001312601264</v>
      </c>
      <c r="H3" s="205">
        <f t="shared" si="0"/>
        <v>81432.880638308037</v>
      </c>
      <c r="I3" s="205">
        <f t="shared" si="0"/>
        <v>85839.803375459349</v>
      </c>
      <c r="J3" s="205">
        <f t="shared" si="0"/>
        <v>80419.180085911328</v>
      </c>
      <c r="K3" s="205">
        <f t="shared" si="0"/>
        <v>66831.351590405931</v>
      </c>
      <c r="L3" s="205">
        <f t="shared" si="0"/>
        <v>64899.202043782025</v>
      </c>
      <c r="M3" s="205">
        <f t="shared" si="0"/>
        <v>65539.932794292879</v>
      </c>
      <c r="N3" s="205">
        <f t="shared" si="0"/>
        <v>61913.536712116715</v>
      </c>
      <c r="O3" s="205">
        <f t="shared" si="0"/>
        <v>60197.319950947072</v>
      </c>
      <c r="P3" s="205">
        <f t="shared" si="0"/>
        <v>62236.836004087469</v>
      </c>
      <c r="Q3" s="205">
        <f t="shared" si="0"/>
        <v>62435.099999999991</v>
      </c>
      <c r="R3" s="205">
        <f t="shared" si="0"/>
        <v>65121.844378480797</v>
      </c>
      <c r="S3" s="205">
        <f t="shared" si="0"/>
        <v>65606.262303498195</v>
      </c>
      <c r="T3" s="205">
        <f t="shared" si="0"/>
        <v>67438.680263810849</v>
      </c>
      <c r="U3" s="205">
        <f t="shared" si="0"/>
        <v>69219.309764854261</v>
      </c>
      <c r="V3" s="205">
        <f t="shared" si="0"/>
        <v>65652.145924005061</v>
      </c>
      <c r="W3" s="205">
        <f t="shared" si="0"/>
        <v>68801.680322362809</v>
      </c>
      <c r="DA3" s="112"/>
    </row>
    <row r="4" spans="1:105" ht="12" customHeight="1" x14ac:dyDescent="0.25">
      <c r="A4" s="50" t="s">
        <v>49</v>
      </c>
      <c r="B4" s="243">
        <v>35196.743127138361</v>
      </c>
      <c r="C4" s="243">
        <v>34087.492210248864</v>
      </c>
      <c r="D4" s="243">
        <v>34295.295941851073</v>
      </c>
      <c r="E4" s="243">
        <v>32659.044641054781</v>
      </c>
      <c r="F4" s="243">
        <v>32888.344302408252</v>
      </c>
      <c r="G4" s="243">
        <v>32140.666703245421</v>
      </c>
      <c r="H4" s="243">
        <v>37443.880459033317</v>
      </c>
      <c r="I4" s="243">
        <v>38496.600132115564</v>
      </c>
      <c r="J4" s="243">
        <v>35289.1310675122</v>
      </c>
      <c r="K4" s="243">
        <v>30345.833905075171</v>
      </c>
      <c r="L4" s="243">
        <v>26604.077790568481</v>
      </c>
      <c r="M4" s="243">
        <v>26736.202180668759</v>
      </c>
      <c r="N4" s="243">
        <v>24830.91238725945</v>
      </c>
      <c r="O4" s="243">
        <v>23673.55418270583</v>
      </c>
      <c r="P4" s="243">
        <v>24642.291510152379</v>
      </c>
      <c r="Q4" s="243">
        <v>24464.92947467657</v>
      </c>
      <c r="R4" s="243">
        <v>25179.112401502829</v>
      </c>
      <c r="S4" s="243">
        <v>25756.70491742995</v>
      </c>
      <c r="T4" s="243">
        <v>26657.578286546908</v>
      </c>
      <c r="U4" s="243">
        <v>27761.76954289489</v>
      </c>
      <c r="V4" s="243">
        <v>27876.163385500291</v>
      </c>
      <c r="W4" s="243">
        <v>28724.57974685447</v>
      </c>
      <c r="DA4" s="83" t="s">
        <v>1406</v>
      </c>
    </row>
    <row r="5" spans="1:105" ht="12" customHeight="1" x14ac:dyDescent="0.25">
      <c r="A5" s="144" t="s">
        <v>50</v>
      </c>
      <c r="B5" s="284">
        <v>28926.048809613061</v>
      </c>
      <c r="C5" s="284">
        <v>28863.7030173569</v>
      </c>
      <c r="D5" s="284">
        <v>27823.621539547519</v>
      </c>
      <c r="E5" s="284">
        <v>27820.102712793148</v>
      </c>
      <c r="F5" s="284">
        <v>27906.589178024351</v>
      </c>
      <c r="G5" s="284">
        <v>29329.08237037676</v>
      </c>
      <c r="H5" s="284">
        <v>25891.047988914968</v>
      </c>
      <c r="I5" s="284">
        <v>28751.896089563299</v>
      </c>
      <c r="J5" s="284">
        <v>27666.319354715259</v>
      </c>
      <c r="K5" s="284">
        <v>22285.8423027463</v>
      </c>
      <c r="L5" s="284">
        <v>22917.30444474224</v>
      </c>
      <c r="M5" s="284">
        <v>23169.788288042291</v>
      </c>
      <c r="N5" s="284">
        <v>22171.397506840349</v>
      </c>
      <c r="O5" s="284">
        <v>21869.390445108391</v>
      </c>
      <c r="P5" s="284">
        <v>22793.57695193178</v>
      </c>
      <c r="Q5" s="284">
        <v>22814.434492528591</v>
      </c>
      <c r="R5" s="284">
        <v>23971.911574424012</v>
      </c>
      <c r="S5" s="284">
        <v>23500.586896440109</v>
      </c>
      <c r="T5" s="284">
        <v>23703.387749819449</v>
      </c>
      <c r="U5" s="284">
        <v>24368.55134483322</v>
      </c>
      <c r="V5" s="284">
        <v>22438.889355426822</v>
      </c>
      <c r="W5" s="284">
        <v>23947.256761015338</v>
      </c>
      <c r="DA5" s="94" t="s">
        <v>1407</v>
      </c>
    </row>
    <row r="6" spans="1:105" ht="12" customHeight="1" x14ac:dyDescent="0.25">
      <c r="A6" s="49" t="s">
        <v>58</v>
      </c>
      <c r="B6" s="244">
        <v>18979.731087149259</v>
      </c>
      <c r="C6" s="244">
        <v>18948.958259699029</v>
      </c>
      <c r="D6" s="244">
        <v>19000.874639245929</v>
      </c>
      <c r="E6" s="244">
        <v>17834.947845604129</v>
      </c>
      <c r="F6" s="244">
        <v>17486.504759649481</v>
      </c>
      <c r="G6" s="244">
        <v>17056.252238979079</v>
      </c>
      <c r="H6" s="244">
        <v>18097.952190359742</v>
      </c>
      <c r="I6" s="244">
        <v>18591.30715378049</v>
      </c>
      <c r="J6" s="244">
        <v>17463.72966368388</v>
      </c>
      <c r="K6" s="244">
        <v>14199.675382584461</v>
      </c>
      <c r="L6" s="244">
        <v>15377.8198084713</v>
      </c>
      <c r="M6" s="244">
        <v>15633.94232558182</v>
      </c>
      <c r="N6" s="244">
        <v>14911.22681801691</v>
      </c>
      <c r="O6" s="244">
        <v>14654.37532313285</v>
      </c>
      <c r="P6" s="244">
        <v>14800.967542003311</v>
      </c>
      <c r="Q6" s="244">
        <v>15155.73603279483</v>
      </c>
      <c r="R6" s="244">
        <v>15970.820402553951</v>
      </c>
      <c r="S6" s="244">
        <v>16348.970489628129</v>
      </c>
      <c r="T6" s="244">
        <v>17077.7142274445</v>
      </c>
      <c r="U6" s="244">
        <v>17088.98887712615</v>
      </c>
      <c r="V6" s="244">
        <v>15337.093183077939</v>
      </c>
      <c r="W6" s="244">
        <v>16129.843814493001</v>
      </c>
      <c r="DA6" s="84" t="s">
        <v>1408</v>
      </c>
    </row>
    <row r="7" spans="1:105" ht="12" customHeight="1" x14ac:dyDescent="0.25">
      <c r="A7" s="201"/>
      <c r="B7" s="201"/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  <c r="Q7" s="201"/>
      <c r="R7" s="201"/>
      <c r="S7" s="201"/>
      <c r="T7" s="201"/>
      <c r="U7" s="201"/>
      <c r="V7" s="201"/>
      <c r="W7" s="201"/>
      <c r="DA7" s="173"/>
    </row>
    <row r="8" spans="1:105" ht="12" customHeight="1" x14ac:dyDescent="0.25">
      <c r="A8" s="30" t="s">
        <v>439</v>
      </c>
      <c r="B8" s="205"/>
      <c r="C8" s="205"/>
      <c r="D8" s="205"/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DA8" s="112"/>
    </row>
    <row r="9" spans="1:105" ht="12" customHeight="1" x14ac:dyDescent="0.25">
      <c r="A9" s="50" t="s">
        <v>1409</v>
      </c>
      <c r="B9" s="243">
        <v>220796.98199999999</v>
      </c>
      <c r="C9" s="243">
        <v>216649.72500000001</v>
      </c>
      <c r="D9" s="243">
        <v>215885.13399999999</v>
      </c>
      <c r="E9" s="243">
        <v>223432.35500000001</v>
      </c>
      <c r="F9" s="243">
        <v>231196.24</v>
      </c>
      <c r="G9" s="243">
        <v>232211.81299999999</v>
      </c>
      <c r="H9" s="243">
        <v>255089.13800000001</v>
      </c>
      <c r="I9" s="243">
        <v>258798.83420000001</v>
      </c>
      <c r="J9" s="243">
        <v>235718.53966800001</v>
      </c>
      <c r="K9" s="243">
        <v>188839.06277799999</v>
      </c>
      <c r="L9" s="243">
        <v>183329.14897499999</v>
      </c>
      <c r="M9" s="243">
        <v>184249.26954075001</v>
      </c>
      <c r="N9" s="243">
        <v>166801.56341589749</v>
      </c>
      <c r="O9" s="243">
        <v>157559.12222703471</v>
      </c>
      <c r="P9" s="243">
        <v>158695.23022200001</v>
      </c>
      <c r="Q9" s="243">
        <v>157175.951482089</v>
      </c>
      <c r="R9" s="243">
        <v>160513.80956629731</v>
      </c>
      <c r="S9" s="243">
        <v>167017.61890811089</v>
      </c>
      <c r="T9" s="243">
        <v>169387.175706446</v>
      </c>
      <c r="U9" s="243">
        <v>173937.23326962581</v>
      </c>
      <c r="V9" s="243">
        <v>172744.13729680571</v>
      </c>
      <c r="W9" s="243">
        <v>176142.90545704431</v>
      </c>
      <c r="DA9" s="83" t="s">
        <v>1410</v>
      </c>
    </row>
    <row r="10" spans="1:105" ht="12" customHeight="1" x14ac:dyDescent="0.25">
      <c r="A10" s="144" t="s">
        <v>1411</v>
      </c>
      <c r="B10" s="284">
        <v>325022.00936293718</v>
      </c>
      <c r="C10" s="284">
        <v>341574.60525658872</v>
      </c>
      <c r="D10" s="284">
        <v>329821.12584607559</v>
      </c>
      <c r="E10" s="284">
        <v>361482.08213064523</v>
      </c>
      <c r="F10" s="284">
        <v>365080.70789436571</v>
      </c>
      <c r="G10" s="284">
        <v>400597.53391052329</v>
      </c>
      <c r="H10" s="284">
        <v>337130.9596911582</v>
      </c>
      <c r="I10" s="284">
        <v>363323.53218121961</v>
      </c>
      <c r="J10" s="284">
        <v>365262.21862890403</v>
      </c>
      <c r="K10" s="284">
        <v>288218.59281333338</v>
      </c>
      <c r="L10" s="284">
        <v>312327.20460975199</v>
      </c>
      <c r="M10" s="284">
        <v>325732.39780923107</v>
      </c>
      <c r="N10" s="284">
        <v>311194.3022834232</v>
      </c>
      <c r="O10" s="284">
        <v>304177.4789439349</v>
      </c>
      <c r="P10" s="284">
        <v>295214.34315725887</v>
      </c>
      <c r="Q10" s="284">
        <v>311058.88010486629</v>
      </c>
      <c r="R10" s="284">
        <v>314123.73532037158</v>
      </c>
      <c r="S10" s="284">
        <v>295096.24771314522</v>
      </c>
      <c r="T10" s="284">
        <v>308914.71157955151</v>
      </c>
      <c r="U10" s="284">
        <v>312422.72584734572</v>
      </c>
      <c r="V10" s="284">
        <v>306004.21103624848</v>
      </c>
      <c r="W10" s="284">
        <v>328968.91806054453</v>
      </c>
      <c r="DA10" s="94" t="s">
        <v>1412</v>
      </c>
    </row>
    <row r="11" spans="1:105" ht="12" customHeight="1" x14ac:dyDescent="0.25">
      <c r="A11" s="49" t="s">
        <v>1413</v>
      </c>
      <c r="B11" s="244">
        <v>32689.128239463909</v>
      </c>
      <c r="C11" s="244">
        <v>33044.890524899172</v>
      </c>
      <c r="D11" s="244">
        <v>33392.874156494952</v>
      </c>
      <c r="E11" s="244">
        <v>33832.40458551039</v>
      </c>
      <c r="F11" s="244">
        <v>34319.410731783399</v>
      </c>
      <c r="G11" s="244">
        <v>34211.983117139418</v>
      </c>
      <c r="H11" s="244">
        <v>34977.921222803743</v>
      </c>
      <c r="I11" s="244">
        <v>35326.875341089843</v>
      </c>
      <c r="J11" s="244">
        <v>34467.449021295652</v>
      </c>
      <c r="K11" s="244">
        <v>30653.741364731712</v>
      </c>
      <c r="L11" s="244">
        <v>32229.3174656806</v>
      </c>
      <c r="M11" s="244">
        <v>32770.577314666189</v>
      </c>
      <c r="N11" s="244">
        <v>32224.647898134401</v>
      </c>
      <c r="O11" s="244">
        <v>31721.778690749139</v>
      </c>
      <c r="P11" s="244">
        <v>32532.229160688559</v>
      </c>
      <c r="Q11" s="244">
        <v>33162.177841473618</v>
      </c>
      <c r="R11" s="244">
        <v>33712.102438649177</v>
      </c>
      <c r="S11" s="244">
        <v>34793.927201366307</v>
      </c>
      <c r="T11" s="244">
        <v>35755.86749125916</v>
      </c>
      <c r="U11" s="244">
        <v>35423.057848159879</v>
      </c>
      <c r="V11" s="244">
        <v>34049.272234211749</v>
      </c>
      <c r="W11" s="244">
        <v>34253.800378097338</v>
      </c>
      <c r="DA11" s="84" t="s">
        <v>1414</v>
      </c>
    </row>
    <row r="12" spans="1:105" ht="12" customHeight="1" x14ac:dyDescent="0.25">
      <c r="A12" s="201"/>
      <c r="B12" s="201"/>
      <c r="C12" s="201"/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  <c r="Q12" s="201"/>
      <c r="R12" s="201"/>
      <c r="S12" s="201"/>
      <c r="T12" s="201"/>
      <c r="U12" s="201"/>
      <c r="V12" s="201"/>
      <c r="W12" s="201"/>
      <c r="DA12" s="173"/>
    </row>
    <row r="13" spans="1:105" ht="12" customHeight="1" x14ac:dyDescent="0.25">
      <c r="A13" s="30" t="s">
        <v>447</v>
      </c>
      <c r="B13" s="205"/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DA13" s="112"/>
    </row>
    <row r="14" spans="1:105" ht="12" customHeight="1" x14ac:dyDescent="0.25">
      <c r="A14" s="50" t="s">
        <v>1409</v>
      </c>
      <c r="B14" s="243">
        <v>257052.6466666667</v>
      </c>
      <c r="C14" s="243">
        <v>261924.9167165104</v>
      </c>
      <c r="D14" s="243">
        <v>263512.33318666893</v>
      </c>
      <c r="E14" s="243">
        <v>260648.8940018068</v>
      </c>
      <c r="F14" s="243">
        <v>267172.62628962839</v>
      </c>
      <c r="G14" s="243">
        <v>271356.44436024822</v>
      </c>
      <c r="H14" s="243">
        <v>281007.23373341397</v>
      </c>
      <c r="I14" s="243">
        <v>288070.97140798328</v>
      </c>
      <c r="J14" s="243">
        <v>279720.69992600899</v>
      </c>
      <c r="K14" s="243">
        <v>272509.63383570162</v>
      </c>
      <c r="L14" s="243">
        <v>272483.35247333709</v>
      </c>
      <c r="M14" s="243">
        <v>275402.45120317669</v>
      </c>
      <c r="N14" s="243">
        <v>263793.96489722881</v>
      </c>
      <c r="O14" s="243">
        <v>257655.6896274371</v>
      </c>
      <c r="P14" s="243">
        <v>257518.97604336779</v>
      </c>
      <c r="Q14" s="243">
        <v>254674.76504980741</v>
      </c>
      <c r="R14" s="243">
        <v>254152.35639554719</v>
      </c>
      <c r="S14" s="243">
        <v>254986.94070827961</v>
      </c>
      <c r="T14" s="243">
        <v>257460.08892450569</v>
      </c>
      <c r="U14" s="243">
        <v>258742.38441859311</v>
      </c>
      <c r="V14" s="243">
        <v>258783.7669928571</v>
      </c>
      <c r="W14" s="243">
        <v>260553.97529360719</v>
      </c>
      <c r="DA14" s="83" t="s">
        <v>1415</v>
      </c>
    </row>
    <row r="15" spans="1:105" ht="12" customHeight="1" x14ac:dyDescent="0.25">
      <c r="A15" s="107" t="s">
        <v>1411</v>
      </c>
      <c r="B15" s="284">
        <v>359977.98932675808</v>
      </c>
      <c r="C15" s="284">
        <v>394766.69702880422</v>
      </c>
      <c r="D15" s="284">
        <v>396029.39210111089</v>
      </c>
      <c r="E15" s="284">
        <v>409440.06851881422</v>
      </c>
      <c r="F15" s="284">
        <v>423225.21795996802</v>
      </c>
      <c r="G15" s="284">
        <v>459696.07143369381</v>
      </c>
      <c r="H15" s="284">
        <v>452050.08297116618</v>
      </c>
      <c r="I15" s="284">
        <v>470288.01489337801</v>
      </c>
      <c r="J15" s="284">
        <v>464407.79706503323</v>
      </c>
      <c r="K15" s="284">
        <v>459479.17638872238</v>
      </c>
      <c r="L15" s="284">
        <v>450261.77144012798</v>
      </c>
      <c r="M15" s="284">
        <v>444889.79089182691</v>
      </c>
      <c r="N15" s="284">
        <v>445496.08096428268</v>
      </c>
      <c r="O15" s="284">
        <v>443206.79257921327</v>
      </c>
      <c r="P15" s="284">
        <v>426288.60903088562</v>
      </c>
      <c r="Q15" s="284">
        <v>429463.24593441311</v>
      </c>
      <c r="R15" s="284">
        <v>429463.24593441311</v>
      </c>
      <c r="S15" s="284">
        <v>428345.78313492332</v>
      </c>
      <c r="T15" s="284">
        <v>433232.83135583543</v>
      </c>
      <c r="U15" s="284">
        <v>438371.79487535561</v>
      </c>
      <c r="V15" s="284">
        <v>439514.44108850538</v>
      </c>
      <c r="W15" s="284">
        <v>439514.44108850538</v>
      </c>
      <c r="DA15" s="94" t="s">
        <v>1416</v>
      </c>
    </row>
    <row r="16" spans="1:105" ht="12" customHeight="1" x14ac:dyDescent="0.25">
      <c r="A16" s="49" t="s">
        <v>1413</v>
      </c>
      <c r="B16" s="244">
        <v>40546.939444988697</v>
      </c>
      <c r="C16" s="244">
        <v>39881.153383995203</v>
      </c>
      <c r="D16" s="244">
        <v>39456.433350085419</v>
      </c>
      <c r="E16" s="244">
        <v>38832.275473151167</v>
      </c>
      <c r="F16" s="244">
        <v>39786.694665774172</v>
      </c>
      <c r="G16" s="244">
        <v>39603.734159820859</v>
      </c>
      <c r="H16" s="244">
        <v>40348.718185549478</v>
      </c>
      <c r="I16" s="244">
        <v>40314.182456790433</v>
      </c>
      <c r="J16" s="244">
        <v>40540.332692170363</v>
      </c>
      <c r="K16" s="244">
        <v>38677.134557529862</v>
      </c>
      <c r="L16" s="244">
        <v>38341.315912783342</v>
      </c>
      <c r="M16" s="244">
        <v>38722.769634550532</v>
      </c>
      <c r="N16" s="244">
        <v>37664.634309835819</v>
      </c>
      <c r="O16" s="244">
        <v>37657.005188560819</v>
      </c>
      <c r="P16" s="244">
        <v>37630.669684636377</v>
      </c>
      <c r="Q16" s="244">
        <v>38080.446377836182</v>
      </c>
      <c r="R16" s="244">
        <v>38768.495209091001</v>
      </c>
      <c r="S16" s="244">
        <v>39779.926039618127</v>
      </c>
      <c r="T16" s="244">
        <v>40823.273984752173</v>
      </c>
      <c r="U16" s="244">
        <v>41473.752998320757</v>
      </c>
      <c r="V16" s="244">
        <v>41769.98079926279</v>
      </c>
      <c r="W16" s="244">
        <v>41721.397148823693</v>
      </c>
      <c r="DA16" s="84" t="s">
        <v>1417</v>
      </c>
    </row>
    <row r="17" spans="1:105" ht="12" customHeight="1" x14ac:dyDescent="0.25">
      <c r="A17" s="108" t="s">
        <v>452</v>
      </c>
      <c r="B17" s="212"/>
      <c r="C17" s="212"/>
      <c r="D17" s="212"/>
      <c r="E17" s="212"/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DA17" s="109"/>
    </row>
    <row r="18" spans="1:105" ht="12" customHeight="1" x14ac:dyDescent="0.25">
      <c r="A18" s="51" t="s">
        <v>1409</v>
      </c>
      <c r="B18" s="248">
        <v>0</v>
      </c>
      <c r="C18" s="243">
        <v>6103.0650831345283</v>
      </c>
      <c r="D18" s="243">
        <v>4732.4266035491773</v>
      </c>
      <c r="E18" s="243">
        <v>5871.7220790257998</v>
      </c>
      <c r="F18" s="243">
        <v>15679.05593529935</v>
      </c>
      <c r="G18" s="243">
        <v>5681.9654201588792</v>
      </c>
      <c r="H18" s="243">
        <v>16656.424692078599</v>
      </c>
      <c r="I18" s="243">
        <v>11740.59817338318</v>
      </c>
      <c r="J18" s="243">
        <v>1122.5702464396729</v>
      </c>
      <c r="K18" s="243">
        <v>0</v>
      </c>
      <c r="L18" s="243">
        <v>425.01844302888901</v>
      </c>
      <c r="M18" s="243">
        <v>5728.6739558610016</v>
      </c>
      <c r="N18" s="243">
        <v>1155.930325324397</v>
      </c>
      <c r="O18" s="243">
        <v>102.7231455682339</v>
      </c>
      <c r="P18" s="243">
        <v>522.96437207268036</v>
      </c>
      <c r="Q18" s="243">
        <v>0</v>
      </c>
      <c r="R18" s="243">
        <v>12600.16237178892</v>
      </c>
      <c r="S18" s="243">
        <v>6544.0911517244494</v>
      </c>
      <c r="T18" s="243">
        <v>3574.8417713390518</v>
      </c>
      <c r="U18" s="243">
        <v>8242.6745891773371</v>
      </c>
      <c r="V18" s="243">
        <v>6035.1069422284318</v>
      </c>
      <c r="W18" s="243">
        <v>10026.329271905601</v>
      </c>
      <c r="DA18" s="83" t="s">
        <v>1418</v>
      </c>
    </row>
    <row r="19" spans="1:105" ht="12" customHeight="1" x14ac:dyDescent="0.25">
      <c r="A19" s="99" t="s">
        <v>1411</v>
      </c>
      <c r="B19" s="285">
        <v>0</v>
      </c>
      <c r="C19" s="284">
        <v>37459.533377483262</v>
      </c>
      <c r="D19" s="284">
        <v>12053.4232509472</v>
      </c>
      <c r="E19" s="284">
        <v>25534.364419911621</v>
      </c>
      <c r="F19" s="284">
        <v>20312.359205967939</v>
      </c>
      <c r="G19" s="284">
        <v>44049.794246127538</v>
      </c>
      <c r="H19" s="284">
        <v>1697.1299603793379</v>
      </c>
      <c r="I19" s="284">
        <v>29231.796010653601</v>
      </c>
      <c r="J19" s="284">
        <v>4595.5035473048674</v>
      </c>
      <c r="K19" s="284">
        <v>319.88475169449652</v>
      </c>
      <c r="L19" s="284">
        <v>5010.7290583244076</v>
      </c>
      <c r="M19" s="284">
        <v>4210.8364638697394</v>
      </c>
      <c r="N19" s="284">
        <v>3263.0589662351381</v>
      </c>
      <c r="O19" s="284">
        <v>3387.2560561488372</v>
      </c>
      <c r="P19" s="284">
        <v>3485.562412621066</v>
      </c>
      <c r="Q19" s="284">
        <v>5925.7375149698237</v>
      </c>
      <c r="R19" s="284">
        <v>6851.6494360895613</v>
      </c>
      <c r="S19" s="284">
        <v>11473.25965383302</v>
      </c>
      <c r="T19" s="284">
        <v>14567.62674512868</v>
      </c>
      <c r="U19" s="284">
        <v>11805.824378860731</v>
      </c>
      <c r="V19" s="284">
        <v>14627.14088210382</v>
      </c>
      <c r="W19" s="284">
        <v>1083.791110708381</v>
      </c>
      <c r="DA19" s="94" t="s">
        <v>1419</v>
      </c>
    </row>
    <row r="20" spans="1:105" ht="12" customHeight="1" x14ac:dyDescent="0.25">
      <c r="A20" s="52" t="s">
        <v>1413</v>
      </c>
      <c r="B20" s="249">
        <v>0</v>
      </c>
      <c r="C20" s="244">
        <v>1107.663825714106</v>
      </c>
      <c r="D20" s="244">
        <v>1451.9146533769749</v>
      </c>
      <c r="E20" s="244">
        <v>1353.296134694195</v>
      </c>
      <c r="F20" s="244">
        <v>2727.5066358822069</v>
      </c>
      <c r="G20" s="244">
        <v>2185.7617907711929</v>
      </c>
      <c r="H20" s="244">
        <v>2591.4657982831409</v>
      </c>
      <c r="I20" s="244">
        <v>1779.668919703344</v>
      </c>
      <c r="J20" s="244">
        <v>1988.760268977828</v>
      </c>
      <c r="K20" s="244">
        <v>330.46230449471591</v>
      </c>
      <c r="L20" s="244">
        <v>1519.712883325383</v>
      </c>
      <c r="M20" s="244">
        <v>1897.1791399226231</v>
      </c>
      <c r="N20" s="244">
        <v>924.83966943527503</v>
      </c>
      <c r="O20" s="244">
        <v>1908.5871090889741</v>
      </c>
      <c r="P20" s="244">
        <v>1679.5944748243789</v>
      </c>
      <c r="Q20" s="244">
        <v>2561.1153942904161</v>
      </c>
      <c r="R20" s="244">
        <v>3268.9951854795222</v>
      </c>
      <c r="S20" s="244">
        <v>2194.6062084147061</v>
      </c>
      <c r="T20" s="244">
        <v>3559.7456345884289</v>
      </c>
      <c r="U20" s="244">
        <v>2395.8439209905482</v>
      </c>
      <c r="V20" s="244">
        <v>2485.190945524977</v>
      </c>
      <c r="W20" s="244">
        <v>1813.220681437416</v>
      </c>
      <c r="DA20" s="84" t="s">
        <v>1420</v>
      </c>
    </row>
    <row r="21" spans="1:105" ht="12" customHeight="1" x14ac:dyDescent="0.25">
      <c r="A21" s="108" t="s">
        <v>457</v>
      </c>
      <c r="B21" s="247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DA21" s="109"/>
    </row>
    <row r="22" spans="1:105" ht="12" customHeight="1" x14ac:dyDescent="0.25">
      <c r="A22" s="51" t="s">
        <v>1409</v>
      </c>
      <c r="B22" s="248"/>
      <c r="C22" s="243">
        <f t="shared" ref="C22:W22" si="1">B14+C18-C14</f>
        <v>1230.7950332908367</v>
      </c>
      <c r="D22" s="243">
        <f t="shared" si="1"/>
        <v>3145.0101333906641</v>
      </c>
      <c r="E22" s="243">
        <f t="shared" si="1"/>
        <v>8735.1612638879451</v>
      </c>
      <c r="F22" s="243">
        <f t="shared" si="1"/>
        <v>9155.3236474777805</v>
      </c>
      <c r="G22" s="243">
        <f t="shared" si="1"/>
        <v>1498.1473495390383</v>
      </c>
      <c r="H22" s="243">
        <f t="shared" si="1"/>
        <v>7005.6353189128567</v>
      </c>
      <c r="I22" s="243">
        <f t="shared" si="1"/>
        <v>4676.8604988138541</v>
      </c>
      <c r="J22" s="243">
        <f t="shared" si="1"/>
        <v>9472.8417284139432</v>
      </c>
      <c r="K22" s="243">
        <f t="shared" si="1"/>
        <v>7211.0660903073731</v>
      </c>
      <c r="L22" s="243">
        <f t="shared" si="1"/>
        <v>451.29980539344251</v>
      </c>
      <c r="M22" s="243">
        <f t="shared" si="1"/>
        <v>2809.5752260214067</v>
      </c>
      <c r="N22" s="243">
        <f t="shared" si="1"/>
        <v>12764.416631272295</v>
      </c>
      <c r="O22" s="243">
        <f t="shared" si="1"/>
        <v>6240.9984153599362</v>
      </c>
      <c r="P22" s="243">
        <f t="shared" si="1"/>
        <v>659.67795614199713</v>
      </c>
      <c r="Q22" s="243">
        <f t="shared" si="1"/>
        <v>2844.2109935603803</v>
      </c>
      <c r="R22" s="243">
        <f t="shared" si="1"/>
        <v>13122.571026049118</v>
      </c>
      <c r="S22" s="243">
        <f t="shared" si="1"/>
        <v>5709.5068389920343</v>
      </c>
      <c r="T22" s="243">
        <f t="shared" si="1"/>
        <v>1101.6935551129864</v>
      </c>
      <c r="U22" s="243">
        <f t="shared" si="1"/>
        <v>6960.379095089942</v>
      </c>
      <c r="V22" s="243">
        <f t="shared" si="1"/>
        <v>5993.7243679644307</v>
      </c>
      <c r="W22" s="243">
        <f t="shared" si="1"/>
        <v>8256.1209711554984</v>
      </c>
      <c r="DA22" s="83"/>
    </row>
    <row r="23" spans="1:105" ht="12" customHeight="1" x14ac:dyDescent="0.25">
      <c r="A23" s="99" t="s">
        <v>1411</v>
      </c>
      <c r="B23" s="285"/>
      <c r="C23" s="284">
        <f t="shared" ref="C23:W23" si="2">B15+C19-C15</f>
        <v>2670.8256754371105</v>
      </c>
      <c r="D23" s="284">
        <f t="shared" si="2"/>
        <v>10790.728178640536</v>
      </c>
      <c r="E23" s="284">
        <f t="shared" si="2"/>
        <v>12123.688002208306</v>
      </c>
      <c r="F23" s="284">
        <f t="shared" si="2"/>
        <v>6527.2097648141207</v>
      </c>
      <c r="G23" s="284">
        <f t="shared" si="2"/>
        <v>7578.940772401751</v>
      </c>
      <c r="H23" s="284">
        <f t="shared" si="2"/>
        <v>9343.1184229069622</v>
      </c>
      <c r="I23" s="284">
        <f t="shared" si="2"/>
        <v>10993.864088441769</v>
      </c>
      <c r="J23" s="284">
        <f t="shared" si="2"/>
        <v>10475.721375649679</v>
      </c>
      <c r="K23" s="284">
        <f t="shared" si="2"/>
        <v>5248.5054280053591</v>
      </c>
      <c r="L23" s="284">
        <f t="shared" si="2"/>
        <v>14228.134006918815</v>
      </c>
      <c r="M23" s="284">
        <f t="shared" si="2"/>
        <v>9582.8170121707954</v>
      </c>
      <c r="N23" s="284">
        <f t="shared" si="2"/>
        <v>2656.7688937793719</v>
      </c>
      <c r="O23" s="284">
        <f t="shared" si="2"/>
        <v>5676.5444412182551</v>
      </c>
      <c r="P23" s="284">
        <f t="shared" si="2"/>
        <v>20403.745960948698</v>
      </c>
      <c r="Q23" s="284">
        <f t="shared" si="2"/>
        <v>2751.1006114423508</v>
      </c>
      <c r="R23" s="284">
        <f t="shared" si="2"/>
        <v>6851.6494360895595</v>
      </c>
      <c r="S23" s="284">
        <f t="shared" si="2"/>
        <v>12590.722453322785</v>
      </c>
      <c r="T23" s="284">
        <f t="shared" si="2"/>
        <v>9680.5785242165439</v>
      </c>
      <c r="U23" s="284">
        <f t="shared" si="2"/>
        <v>6666.8608593405224</v>
      </c>
      <c r="V23" s="284">
        <f t="shared" si="2"/>
        <v>13484.494668954052</v>
      </c>
      <c r="W23" s="284">
        <f t="shared" si="2"/>
        <v>1083.7911107083783</v>
      </c>
      <c r="DA23" s="94"/>
    </row>
    <row r="24" spans="1:105" ht="12" customHeight="1" x14ac:dyDescent="0.25">
      <c r="A24" s="52" t="s">
        <v>1413</v>
      </c>
      <c r="B24" s="249"/>
      <c r="C24" s="244">
        <f t="shared" ref="C24:W24" si="3">B16+C20-C16</f>
        <v>1773.4498867076036</v>
      </c>
      <c r="D24" s="244">
        <f t="shared" si="3"/>
        <v>1876.634687286758</v>
      </c>
      <c r="E24" s="244">
        <f t="shared" si="3"/>
        <v>1977.4540116284479</v>
      </c>
      <c r="F24" s="244">
        <f t="shared" si="3"/>
        <v>1773.0874432592027</v>
      </c>
      <c r="G24" s="244">
        <f t="shared" si="3"/>
        <v>2368.7222967245034</v>
      </c>
      <c r="H24" s="244">
        <f t="shared" si="3"/>
        <v>1846.4817725545217</v>
      </c>
      <c r="I24" s="244">
        <f t="shared" si="3"/>
        <v>1814.2046484623861</v>
      </c>
      <c r="J24" s="244">
        <f t="shared" si="3"/>
        <v>1762.610033597899</v>
      </c>
      <c r="K24" s="244">
        <f t="shared" si="3"/>
        <v>2193.6604391352157</v>
      </c>
      <c r="L24" s="244">
        <f t="shared" si="3"/>
        <v>1855.5315280719005</v>
      </c>
      <c r="M24" s="244">
        <f t="shared" si="3"/>
        <v>1515.7254181554308</v>
      </c>
      <c r="N24" s="244">
        <f t="shared" si="3"/>
        <v>1982.9749941499904</v>
      </c>
      <c r="O24" s="244">
        <f t="shared" si="3"/>
        <v>1916.2162303639707</v>
      </c>
      <c r="P24" s="244">
        <f t="shared" si="3"/>
        <v>1705.9299787488198</v>
      </c>
      <c r="Q24" s="244">
        <f t="shared" si="3"/>
        <v>2111.3387010906081</v>
      </c>
      <c r="R24" s="244">
        <f t="shared" si="3"/>
        <v>2580.9463542247031</v>
      </c>
      <c r="S24" s="244">
        <f t="shared" si="3"/>
        <v>1183.1753778875791</v>
      </c>
      <c r="T24" s="244">
        <f t="shared" si="3"/>
        <v>2516.3976894543812</v>
      </c>
      <c r="U24" s="244">
        <f t="shared" si="3"/>
        <v>1745.3649074219647</v>
      </c>
      <c r="V24" s="244">
        <f t="shared" si="3"/>
        <v>2188.9631445829436</v>
      </c>
      <c r="W24" s="244">
        <f t="shared" si="3"/>
        <v>1861.8043318765122</v>
      </c>
      <c r="DA24" s="84"/>
    </row>
    <row r="25" spans="1:105" ht="12" customHeight="1" x14ac:dyDescent="0.25">
      <c r="A25" s="30" t="s">
        <v>458</v>
      </c>
      <c r="B25" s="205"/>
      <c r="C25" s="205"/>
      <c r="D25" s="205"/>
      <c r="E25" s="205"/>
      <c r="F25" s="205"/>
      <c r="G25" s="205"/>
      <c r="H25" s="205"/>
      <c r="I25" s="205"/>
      <c r="J25" s="205"/>
      <c r="K25" s="205"/>
      <c r="L25" s="205"/>
      <c r="M25" s="205"/>
      <c r="N25" s="205"/>
      <c r="O25" s="205"/>
      <c r="P25" s="205"/>
      <c r="Q25" s="205"/>
      <c r="R25" s="205"/>
      <c r="S25" s="205"/>
      <c r="T25" s="205"/>
      <c r="U25" s="205"/>
      <c r="V25" s="205"/>
      <c r="W25" s="205"/>
      <c r="DA25" s="112"/>
    </row>
    <row r="26" spans="1:105" ht="12" customHeight="1" x14ac:dyDescent="0.25">
      <c r="A26" s="50" t="s">
        <v>1409</v>
      </c>
      <c r="B26" s="243">
        <f t="shared" ref="B26:W26" si="4">B14-B9</f>
        <v>36255.664666666707</v>
      </c>
      <c r="C26" s="243">
        <f t="shared" si="4"/>
        <v>45275.191716510395</v>
      </c>
      <c r="D26" s="243">
        <f t="shared" si="4"/>
        <v>47627.199186668935</v>
      </c>
      <c r="E26" s="243">
        <f t="shared" si="4"/>
        <v>37216.539001806785</v>
      </c>
      <c r="F26" s="243">
        <f t="shared" si="4"/>
        <v>35976.386289628397</v>
      </c>
      <c r="G26" s="243">
        <f t="shared" si="4"/>
        <v>39144.631360248226</v>
      </c>
      <c r="H26" s="243">
        <f t="shared" si="4"/>
        <v>25918.095733413968</v>
      </c>
      <c r="I26" s="243">
        <f t="shared" si="4"/>
        <v>29272.137207983265</v>
      </c>
      <c r="J26" s="243">
        <f t="shared" si="4"/>
        <v>44002.160258008982</v>
      </c>
      <c r="K26" s="243">
        <f t="shared" si="4"/>
        <v>83670.571057701629</v>
      </c>
      <c r="L26" s="243">
        <f t="shared" si="4"/>
        <v>89154.203498337098</v>
      </c>
      <c r="M26" s="243">
        <f t="shared" si="4"/>
        <v>91153.181662426679</v>
      </c>
      <c r="N26" s="243">
        <f t="shared" si="4"/>
        <v>96992.401481331326</v>
      </c>
      <c r="O26" s="243">
        <f t="shared" si="4"/>
        <v>100096.56740040239</v>
      </c>
      <c r="P26" s="243">
        <f t="shared" si="4"/>
        <v>98823.745821367775</v>
      </c>
      <c r="Q26" s="243">
        <f t="shared" si="4"/>
        <v>97498.813567718404</v>
      </c>
      <c r="R26" s="243">
        <f t="shared" si="4"/>
        <v>93638.546829249884</v>
      </c>
      <c r="S26" s="243">
        <f t="shared" si="4"/>
        <v>87969.32180016872</v>
      </c>
      <c r="T26" s="243">
        <f t="shared" si="4"/>
        <v>88072.913218059693</v>
      </c>
      <c r="U26" s="243">
        <f t="shared" si="4"/>
        <v>84805.151148967299</v>
      </c>
      <c r="V26" s="243">
        <f t="shared" si="4"/>
        <v>86039.629696051386</v>
      </c>
      <c r="W26" s="243">
        <f t="shared" si="4"/>
        <v>84411.069836562878</v>
      </c>
      <c r="DA26" s="83"/>
    </row>
    <row r="27" spans="1:105" ht="12" customHeight="1" x14ac:dyDescent="0.25">
      <c r="A27" s="107" t="s">
        <v>1411</v>
      </c>
      <c r="B27" s="284">
        <f t="shared" ref="B27:W27" si="5">B15-B10</f>
        <v>34955.979963820893</v>
      </c>
      <c r="C27" s="284">
        <f t="shared" si="5"/>
        <v>53192.091772215499</v>
      </c>
      <c r="D27" s="284">
        <f t="shared" si="5"/>
        <v>66208.266255035298</v>
      </c>
      <c r="E27" s="284">
        <f t="shared" si="5"/>
        <v>47957.986388168996</v>
      </c>
      <c r="F27" s="284">
        <f t="shared" si="5"/>
        <v>58144.510065602313</v>
      </c>
      <c r="G27" s="284">
        <f t="shared" si="5"/>
        <v>59098.537523170526</v>
      </c>
      <c r="H27" s="284">
        <f t="shared" si="5"/>
        <v>114919.12328000797</v>
      </c>
      <c r="I27" s="284">
        <f t="shared" si="5"/>
        <v>106964.48271215841</v>
      </c>
      <c r="J27" s="284">
        <f t="shared" si="5"/>
        <v>99145.578436129203</v>
      </c>
      <c r="K27" s="284">
        <f t="shared" si="5"/>
        <v>171260.583575389</v>
      </c>
      <c r="L27" s="284">
        <f t="shared" si="5"/>
        <v>137934.56683037599</v>
      </c>
      <c r="M27" s="284">
        <f t="shared" si="5"/>
        <v>119157.39308259584</v>
      </c>
      <c r="N27" s="284">
        <f t="shared" si="5"/>
        <v>134301.77868085948</v>
      </c>
      <c r="O27" s="284">
        <f t="shared" si="5"/>
        <v>139029.31363527838</v>
      </c>
      <c r="P27" s="284">
        <f t="shared" si="5"/>
        <v>131074.26587362675</v>
      </c>
      <c r="Q27" s="284">
        <f t="shared" si="5"/>
        <v>118404.36582954682</v>
      </c>
      <c r="R27" s="284">
        <f t="shared" si="5"/>
        <v>115339.51061404153</v>
      </c>
      <c r="S27" s="284">
        <f t="shared" si="5"/>
        <v>133249.5354217781</v>
      </c>
      <c r="T27" s="284">
        <f t="shared" si="5"/>
        <v>124318.11977628391</v>
      </c>
      <c r="U27" s="284">
        <f t="shared" si="5"/>
        <v>125949.06902800989</v>
      </c>
      <c r="V27" s="284">
        <f t="shared" si="5"/>
        <v>133510.2300522569</v>
      </c>
      <c r="W27" s="284">
        <f t="shared" si="5"/>
        <v>110545.52302796085</v>
      </c>
      <c r="DA27" s="94"/>
    </row>
    <row r="28" spans="1:105" ht="12" customHeight="1" x14ac:dyDescent="0.25">
      <c r="A28" s="49" t="s">
        <v>1413</v>
      </c>
      <c r="B28" s="244">
        <f t="shared" ref="B28:W28" si="6">B16-B11</f>
        <v>7857.8112055247875</v>
      </c>
      <c r="C28" s="244">
        <f t="shared" si="6"/>
        <v>6836.2628590960303</v>
      </c>
      <c r="D28" s="244">
        <f t="shared" si="6"/>
        <v>6063.5591935904667</v>
      </c>
      <c r="E28" s="244">
        <f t="shared" si="6"/>
        <v>4999.8708876407763</v>
      </c>
      <c r="F28" s="244">
        <f t="shared" si="6"/>
        <v>5467.2839339907732</v>
      </c>
      <c r="G28" s="244">
        <f t="shared" si="6"/>
        <v>5391.7510426814406</v>
      </c>
      <c r="H28" s="244">
        <f t="shared" si="6"/>
        <v>5370.7969627457351</v>
      </c>
      <c r="I28" s="244">
        <f t="shared" si="6"/>
        <v>4987.3071157005907</v>
      </c>
      <c r="J28" s="244">
        <f t="shared" si="6"/>
        <v>6072.8836708747112</v>
      </c>
      <c r="K28" s="244">
        <f t="shared" si="6"/>
        <v>8023.3931927981503</v>
      </c>
      <c r="L28" s="244">
        <f t="shared" si="6"/>
        <v>6111.9984471027419</v>
      </c>
      <c r="M28" s="244">
        <f t="shared" si="6"/>
        <v>5952.1923198843433</v>
      </c>
      <c r="N28" s="244">
        <f t="shared" si="6"/>
        <v>5439.9864117014185</v>
      </c>
      <c r="O28" s="244">
        <f t="shared" si="6"/>
        <v>5935.22649781168</v>
      </c>
      <c r="P28" s="244">
        <f t="shared" si="6"/>
        <v>5098.4405239478183</v>
      </c>
      <c r="Q28" s="244">
        <f t="shared" si="6"/>
        <v>4918.2685363625642</v>
      </c>
      <c r="R28" s="244">
        <f t="shared" si="6"/>
        <v>5056.3927704418238</v>
      </c>
      <c r="S28" s="244">
        <f t="shared" si="6"/>
        <v>4985.9988382518204</v>
      </c>
      <c r="T28" s="244">
        <f t="shared" si="6"/>
        <v>5067.4064934930138</v>
      </c>
      <c r="U28" s="244">
        <f t="shared" si="6"/>
        <v>6050.6951501608783</v>
      </c>
      <c r="V28" s="244">
        <f t="shared" si="6"/>
        <v>7720.7085650510417</v>
      </c>
      <c r="W28" s="244">
        <f t="shared" si="6"/>
        <v>7467.5967707263553</v>
      </c>
      <c r="DA28" s="84"/>
    </row>
    <row r="29" spans="1:105" ht="12" customHeight="1" x14ac:dyDescent="0.25">
      <c r="A29" s="142"/>
      <c r="B29" s="246"/>
      <c r="C29" s="246"/>
      <c r="D29" s="246"/>
      <c r="E29" s="246"/>
      <c r="F29" s="246"/>
      <c r="G29" s="246"/>
      <c r="H29" s="246"/>
      <c r="I29" s="246"/>
      <c r="J29" s="246"/>
      <c r="K29" s="246"/>
      <c r="L29" s="246"/>
      <c r="M29" s="246"/>
      <c r="N29" s="246"/>
      <c r="O29" s="246"/>
      <c r="P29" s="246"/>
      <c r="Q29" s="246"/>
      <c r="R29" s="246"/>
      <c r="S29" s="246"/>
      <c r="T29" s="246"/>
      <c r="U29" s="246"/>
      <c r="V29" s="246"/>
      <c r="W29" s="246"/>
      <c r="DA29" s="173"/>
    </row>
    <row r="30" spans="1:105" ht="12" customHeight="1" x14ac:dyDescent="0.25">
      <c r="A30" s="30" t="s">
        <v>67</v>
      </c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DA30" s="112"/>
    </row>
    <row r="31" spans="1:105" ht="12" customHeight="1" x14ac:dyDescent="0.25">
      <c r="A31" s="31" t="s">
        <v>68</v>
      </c>
      <c r="B31" s="212">
        <v>41959.502474002024</v>
      </c>
      <c r="C31" s="212">
        <v>42111.030462118513</v>
      </c>
      <c r="D31" s="212">
        <v>41155.706408796133</v>
      </c>
      <c r="E31" s="212">
        <v>42493.50459174448</v>
      </c>
      <c r="F31" s="212">
        <v>43194.176778821413</v>
      </c>
      <c r="G31" s="212">
        <v>43838.530204789327</v>
      </c>
      <c r="H31" s="212">
        <v>42620.655301879553</v>
      </c>
      <c r="I31" s="212">
        <v>43766.501933284591</v>
      </c>
      <c r="J31" s="212">
        <v>41996.346892353497</v>
      </c>
      <c r="K31" s="212">
        <v>34058.263878764526</v>
      </c>
      <c r="L31" s="212">
        <v>34876.794389534982</v>
      </c>
      <c r="M31" s="212">
        <v>35615.234520916492</v>
      </c>
      <c r="N31" s="212">
        <v>32962.389674786893</v>
      </c>
      <c r="O31" s="212">
        <v>31836.45604138021</v>
      </c>
      <c r="P31" s="212">
        <v>31742.600594679981</v>
      </c>
      <c r="Q31" s="212">
        <v>32393.32842394719</v>
      </c>
      <c r="R31" s="212">
        <v>33011.531422778076</v>
      </c>
      <c r="S31" s="212">
        <v>32904.709170734102</v>
      </c>
      <c r="T31" s="212">
        <v>33886.727212036429</v>
      </c>
      <c r="U31" s="212">
        <v>33547.032616801996</v>
      </c>
      <c r="V31" s="212">
        <v>33047.626405184703</v>
      </c>
      <c r="W31" s="212">
        <v>34360.789600544602</v>
      </c>
      <c r="DA31" s="109" t="s">
        <v>1421</v>
      </c>
    </row>
    <row r="32" spans="1:105" ht="12" customHeight="1" x14ac:dyDescent="0.25">
      <c r="A32" s="24" t="s">
        <v>30</v>
      </c>
      <c r="B32" s="215">
        <v>7036.1298366294059</v>
      </c>
      <c r="C32" s="215">
        <v>6212.6609630266548</v>
      </c>
      <c r="D32" s="215">
        <v>5456.9156491831473</v>
      </c>
      <c r="E32" s="215">
        <v>5549.9079105760966</v>
      </c>
      <c r="F32" s="215">
        <v>5463.2133276010327</v>
      </c>
      <c r="G32" s="215">
        <v>4962.6910576096298</v>
      </c>
      <c r="H32" s="215">
        <v>4967.1974204643157</v>
      </c>
      <c r="I32" s="215">
        <v>6664.9936371453141</v>
      </c>
      <c r="J32" s="215">
        <v>6179.3684436801377</v>
      </c>
      <c r="K32" s="215">
        <v>4150.2312983662932</v>
      </c>
      <c r="L32" s="215">
        <v>4480.0000859845222</v>
      </c>
      <c r="M32" s="215">
        <v>5145.0515907136714</v>
      </c>
      <c r="N32" s="215">
        <v>4742.9743766122092</v>
      </c>
      <c r="O32" s="215">
        <v>4075.5613929492688</v>
      </c>
      <c r="P32" s="215">
        <v>4196.6193465176266</v>
      </c>
      <c r="Q32" s="215">
        <v>3852.6489251934649</v>
      </c>
      <c r="R32" s="215">
        <v>3766.1469475494409</v>
      </c>
      <c r="S32" s="215">
        <v>3795.3564058469469</v>
      </c>
      <c r="T32" s="215">
        <v>3939.93920894239</v>
      </c>
      <c r="U32" s="215">
        <v>3756.8239036973341</v>
      </c>
      <c r="V32" s="215">
        <v>3840.948323301805</v>
      </c>
      <c r="W32" s="215">
        <v>3711.936199484092</v>
      </c>
      <c r="DA32" s="85" t="s">
        <v>1422</v>
      </c>
    </row>
    <row r="33" spans="1:105" ht="12" customHeight="1" x14ac:dyDescent="0.25">
      <c r="A33" s="14" t="s">
        <v>31</v>
      </c>
      <c r="B33" s="206">
        <f t="shared" ref="B33:W33" si="7">B34+B35+B36+B37+B38</f>
        <v>11299.735683576957</v>
      </c>
      <c r="C33" s="206">
        <f t="shared" si="7"/>
        <v>11460.915391229577</v>
      </c>
      <c r="D33" s="206">
        <f t="shared" si="7"/>
        <v>11857.774892519345</v>
      </c>
      <c r="E33" s="206">
        <f t="shared" si="7"/>
        <v>11827.698968185727</v>
      </c>
      <c r="F33" s="206">
        <f t="shared" si="7"/>
        <v>12618.424419604471</v>
      </c>
      <c r="G33" s="206">
        <f t="shared" si="7"/>
        <v>12634.417540842649</v>
      </c>
      <c r="H33" s="206">
        <f t="shared" si="7"/>
        <v>12231.111865864143</v>
      </c>
      <c r="I33" s="206">
        <f t="shared" si="7"/>
        <v>11842.691573516766</v>
      </c>
      <c r="J33" s="206">
        <f t="shared" si="7"/>
        <v>11498.72536543422</v>
      </c>
      <c r="K33" s="206">
        <f t="shared" si="7"/>
        <v>9469.6231298366292</v>
      </c>
      <c r="L33" s="206">
        <f t="shared" si="7"/>
        <v>8918.6888220120363</v>
      </c>
      <c r="M33" s="206">
        <f t="shared" si="7"/>
        <v>8354.3969045571775</v>
      </c>
      <c r="N33" s="206">
        <f t="shared" si="7"/>
        <v>7256.8889079965611</v>
      </c>
      <c r="O33" s="206">
        <f t="shared" si="7"/>
        <v>6464.2774720550306</v>
      </c>
      <c r="P33" s="206">
        <f t="shared" si="7"/>
        <v>5945.4784178847804</v>
      </c>
      <c r="Q33" s="206">
        <f t="shared" si="7"/>
        <v>6667.8953568357701</v>
      </c>
      <c r="R33" s="206">
        <f t="shared" si="7"/>
        <v>6504.9256233877895</v>
      </c>
      <c r="S33" s="206">
        <f t="shared" si="7"/>
        <v>5701.2943250214958</v>
      </c>
      <c r="T33" s="206">
        <f t="shared" si="7"/>
        <v>5635.2523645743768</v>
      </c>
      <c r="U33" s="206">
        <f t="shared" si="7"/>
        <v>5505.8335339638861</v>
      </c>
      <c r="V33" s="206">
        <f t="shared" si="7"/>
        <v>5365.7079105760959</v>
      </c>
      <c r="W33" s="206">
        <f t="shared" si="7"/>
        <v>5085.2503869303519</v>
      </c>
      <c r="DA33" s="71"/>
    </row>
    <row r="34" spans="1:105" ht="12" customHeight="1" x14ac:dyDescent="0.25">
      <c r="A34" s="18" t="s">
        <v>32</v>
      </c>
      <c r="B34" s="206">
        <v>0</v>
      </c>
      <c r="C34" s="206">
        <v>0</v>
      </c>
      <c r="D34" s="206">
        <v>0</v>
      </c>
      <c r="E34" s="206">
        <v>0</v>
      </c>
      <c r="F34" s="206">
        <v>0</v>
      </c>
      <c r="G34" s="206">
        <v>0</v>
      </c>
      <c r="H34" s="206">
        <v>0</v>
      </c>
      <c r="I34" s="206">
        <v>0</v>
      </c>
      <c r="J34" s="206">
        <v>0</v>
      </c>
      <c r="K34" s="206">
        <v>0</v>
      </c>
      <c r="L34" s="206">
        <v>0</v>
      </c>
      <c r="M34" s="206">
        <v>0</v>
      </c>
      <c r="N34" s="206">
        <v>0</v>
      </c>
      <c r="O34" s="206">
        <v>0</v>
      </c>
      <c r="P34" s="206">
        <v>0</v>
      </c>
      <c r="Q34" s="206">
        <v>0</v>
      </c>
      <c r="R34" s="206">
        <v>0</v>
      </c>
      <c r="S34" s="206">
        <v>0</v>
      </c>
      <c r="T34" s="206">
        <v>0</v>
      </c>
      <c r="U34" s="206">
        <v>0</v>
      </c>
      <c r="V34" s="206">
        <v>0</v>
      </c>
      <c r="W34" s="206">
        <v>0</v>
      </c>
      <c r="DA34" s="71" t="s">
        <v>1423</v>
      </c>
    </row>
    <row r="35" spans="1:105" ht="12" customHeight="1" x14ac:dyDescent="0.25">
      <c r="A35" s="18" t="s">
        <v>33</v>
      </c>
      <c r="B35" s="206">
        <v>778.82235597592432</v>
      </c>
      <c r="C35" s="206">
        <v>758.16921754084251</v>
      </c>
      <c r="D35" s="206">
        <v>720.97858985382629</v>
      </c>
      <c r="E35" s="206">
        <v>646.1817712811694</v>
      </c>
      <c r="F35" s="206">
        <v>500.74213241616508</v>
      </c>
      <c r="G35" s="206">
        <v>451.32218400687867</v>
      </c>
      <c r="H35" s="206">
        <v>465.60894239036969</v>
      </c>
      <c r="I35" s="206">
        <v>409.16913155631983</v>
      </c>
      <c r="J35" s="206">
        <v>347.26655202063631</v>
      </c>
      <c r="K35" s="206">
        <v>304.0324161650903</v>
      </c>
      <c r="L35" s="206">
        <v>314.18916595012888</v>
      </c>
      <c r="M35" s="206">
        <v>272.23361994840923</v>
      </c>
      <c r="N35" s="206">
        <v>253.3701633705933</v>
      </c>
      <c r="O35" s="206">
        <v>214.71057609630259</v>
      </c>
      <c r="P35" s="206">
        <v>187.31771281169389</v>
      </c>
      <c r="Q35" s="206">
        <v>250.41306964746349</v>
      </c>
      <c r="R35" s="206">
        <v>266.76302665520211</v>
      </c>
      <c r="S35" s="206">
        <v>207.43112639724851</v>
      </c>
      <c r="T35" s="206">
        <v>202.07815993121241</v>
      </c>
      <c r="U35" s="206">
        <v>208.8169389509888</v>
      </c>
      <c r="V35" s="206">
        <v>198.25262252794499</v>
      </c>
      <c r="W35" s="206">
        <v>212.94565778159929</v>
      </c>
      <c r="DA35" s="71" t="s">
        <v>1424</v>
      </c>
    </row>
    <row r="36" spans="1:105" ht="12" customHeight="1" x14ac:dyDescent="0.25">
      <c r="A36" s="18" t="s">
        <v>69</v>
      </c>
      <c r="B36" s="206">
        <v>703.96388650042991</v>
      </c>
      <c r="C36" s="206">
        <v>766.38890799656065</v>
      </c>
      <c r="D36" s="206">
        <v>690.77867583834905</v>
      </c>
      <c r="E36" s="206">
        <v>666.46569217540832</v>
      </c>
      <c r="F36" s="206">
        <v>669.09441100601885</v>
      </c>
      <c r="G36" s="206">
        <v>687.50687876182269</v>
      </c>
      <c r="H36" s="206">
        <v>558.30257953568344</v>
      </c>
      <c r="I36" s="206">
        <v>738.67730008598448</v>
      </c>
      <c r="J36" s="206">
        <v>788.53740326741183</v>
      </c>
      <c r="K36" s="206">
        <v>762.0838349097163</v>
      </c>
      <c r="L36" s="206">
        <v>731.27420464316413</v>
      </c>
      <c r="M36" s="206">
        <v>613.05382631126395</v>
      </c>
      <c r="N36" s="206">
        <v>556.13740326741186</v>
      </c>
      <c r="O36" s="206">
        <v>537.54754944110061</v>
      </c>
      <c r="P36" s="206">
        <v>470.45313843508171</v>
      </c>
      <c r="Q36" s="206">
        <v>510.95614789337912</v>
      </c>
      <c r="R36" s="206">
        <v>479.96328460877038</v>
      </c>
      <c r="S36" s="206">
        <v>473.87575236457428</v>
      </c>
      <c r="T36" s="206">
        <v>478.99888220120368</v>
      </c>
      <c r="U36" s="206">
        <v>481.43568357695608</v>
      </c>
      <c r="V36" s="206">
        <v>479.67162510748068</v>
      </c>
      <c r="W36" s="206">
        <v>541.79552880481504</v>
      </c>
      <c r="DA36" s="71" t="s">
        <v>1425</v>
      </c>
    </row>
    <row r="37" spans="1:105" ht="12" customHeight="1" x14ac:dyDescent="0.25">
      <c r="A37" s="18" t="s">
        <v>70</v>
      </c>
      <c r="B37" s="206">
        <v>3676.6586414445401</v>
      </c>
      <c r="C37" s="206">
        <v>3025.968357695614</v>
      </c>
      <c r="D37" s="206">
        <v>3088.287790197764</v>
      </c>
      <c r="E37" s="206">
        <v>2472.4133276010321</v>
      </c>
      <c r="F37" s="206">
        <v>2306.7296646603609</v>
      </c>
      <c r="G37" s="206">
        <v>2094.8047291487528</v>
      </c>
      <c r="H37" s="206">
        <v>2249.8569217540839</v>
      </c>
      <c r="I37" s="206">
        <v>2048.1631126397251</v>
      </c>
      <c r="J37" s="206">
        <v>1941.2687016337061</v>
      </c>
      <c r="K37" s="206">
        <v>1582.1212381771279</v>
      </c>
      <c r="L37" s="206">
        <v>1207.0740326741191</v>
      </c>
      <c r="M37" s="206">
        <v>1031.360533104041</v>
      </c>
      <c r="N37" s="206">
        <v>686.47644024075669</v>
      </c>
      <c r="O37" s="206">
        <v>528.02785898538264</v>
      </c>
      <c r="P37" s="206">
        <v>399.67540842648322</v>
      </c>
      <c r="Q37" s="206">
        <v>519.20292347377483</v>
      </c>
      <c r="R37" s="206">
        <v>629.81642304385218</v>
      </c>
      <c r="S37" s="206">
        <v>470.44806534823732</v>
      </c>
      <c r="T37" s="206">
        <v>407.13439380911439</v>
      </c>
      <c r="U37" s="206">
        <v>341.88099742046433</v>
      </c>
      <c r="V37" s="206">
        <v>503.02742906276859</v>
      </c>
      <c r="W37" s="206">
        <v>279.91693895098888</v>
      </c>
      <c r="DA37" s="71" t="s">
        <v>1426</v>
      </c>
    </row>
    <row r="38" spans="1:105" ht="12" customHeight="1" x14ac:dyDescent="0.25">
      <c r="A38" s="18" t="s">
        <v>34</v>
      </c>
      <c r="B38" s="206">
        <v>6140.2907996560616</v>
      </c>
      <c r="C38" s="206">
        <v>6910.3889079965602</v>
      </c>
      <c r="D38" s="206">
        <v>7357.7298366294062</v>
      </c>
      <c r="E38" s="206">
        <v>8042.6381771281176</v>
      </c>
      <c r="F38" s="206">
        <v>9141.8582115219251</v>
      </c>
      <c r="G38" s="206">
        <v>9400.7837489251942</v>
      </c>
      <c r="H38" s="206">
        <v>8957.3434221840052</v>
      </c>
      <c r="I38" s="206">
        <v>8646.6820292347365</v>
      </c>
      <c r="J38" s="206">
        <v>8421.6527085124671</v>
      </c>
      <c r="K38" s="206">
        <v>6821.3856405846936</v>
      </c>
      <c r="L38" s="206">
        <v>6666.1514187446246</v>
      </c>
      <c r="M38" s="206">
        <v>6437.7489251934639</v>
      </c>
      <c r="N38" s="206">
        <v>5760.9049011177995</v>
      </c>
      <c r="O38" s="206">
        <v>5183.9914875322447</v>
      </c>
      <c r="P38" s="206">
        <v>4888.0321582115221</v>
      </c>
      <c r="Q38" s="206">
        <v>5387.3232158211522</v>
      </c>
      <c r="R38" s="206">
        <v>5128.382889079965</v>
      </c>
      <c r="S38" s="206">
        <v>4549.5393809114357</v>
      </c>
      <c r="T38" s="206">
        <v>4547.0409286328459</v>
      </c>
      <c r="U38" s="206">
        <v>4473.6999140154767</v>
      </c>
      <c r="V38" s="206">
        <v>4184.7562338779016</v>
      </c>
      <c r="W38" s="206">
        <v>4050.5922613929488</v>
      </c>
      <c r="DA38" s="71" t="s">
        <v>1427</v>
      </c>
    </row>
    <row r="39" spans="1:105" ht="12" customHeight="1" x14ac:dyDescent="0.25">
      <c r="A39" s="14" t="s">
        <v>35</v>
      </c>
      <c r="B39" s="206">
        <f t="shared" ref="B39:W39" si="8">B40+B41</f>
        <v>16213.526225279445</v>
      </c>
      <c r="C39" s="206">
        <f t="shared" si="8"/>
        <v>16869.323043852102</v>
      </c>
      <c r="D39" s="206">
        <f t="shared" si="8"/>
        <v>16261.795700773861</v>
      </c>
      <c r="E39" s="206">
        <f t="shared" si="8"/>
        <v>17134.788564058465</v>
      </c>
      <c r="F39" s="206">
        <f t="shared" si="8"/>
        <v>16669.173430782452</v>
      </c>
      <c r="G39" s="206">
        <f t="shared" si="8"/>
        <v>17171.180653482366</v>
      </c>
      <c r="H39" s="206">
        <f t="shared" si="8"/>
        <v>16144.055975924332</v>
      </c>
      <c r="I39" s="206">
        <f t="shared" si="8"/>
        <v>15580.351934651762</v>
      </c>
      <c r="J39" s="206">
        <f t="shared" si="8"/>
        <v>14836.931986242473</v>
      </c>
      <c r="K39" s="206">
        <f t="shared" si="8"/>
        <v>11703.174978503863</v>
      </c>
      <c r="L39" s="206">
        <f t="shared" si="8"/>
        <v>12317.775924333622</v>
      </c>
      <c r="M39" s="206">
        <f t="shared" si="8"/>
        <v>12244.901289767842</v>
      </c>
      <c r="N39" s="206">
        <f t="shared" si="8"/>
        <v>11723.036113499564</v>
      </c>
      <c r="O39" s="206">
        <f t="shared" si="8"/>
        <v>11853.490627687021</v>
      </c>
      <c r="P39" s="206">
        <f t="shared" si="8"/>
        <v>11886.500945829755</v>
      </c>
      <c r="Q39" s="206">
        <f t="shared" si="8"/>
        <v>11900.031126397243</v>
      </c>
      <c r="R39" s="206">
        <f t="shared" si="8"/>
        <v>12450.91040412726</v>
      </c>
      <c r="S39" s="206">
        <f t="shared" si="8"/>
        <v>12820.973430782462</v>
      </c>
      <c r="T39" s="206">
        <f t="shared" si="8"/>
        <v>13064.992605331043</v>
      </c>
      <c r="U39" s="206">
        <f t="shared" si="8"/>
        <v>12953.724935511611</v>
      </c>
      <c r="V39" s="206">
        <f t="shared" si="8"/>
        <v>12538.946259673259</v>
      </c>
      <c r="W39" s="206">
        <f t="shared" si="8"/>
        <v>13670.118830610485</v>
      </c>
      <c r="DA39" s="71"/>
    </row>
    <row r="40" spans="1:105" ht="12" customHeight="1" x14ac:dyDescent="0.25">
      <c r="A40" s="18" t="s">
        <v>72</v>
      </c>
      <c r="B40" s="206">
        <v>16145.034737747201</v>
      </c>
      <c r="C40" s="206">
        <v>16784.594840928628</v>
      </c>
      <c r="D40" s="206">
        <v>16180.39226139295</v>
      </c>
      <c r="E40" s="206">
        <v>17089.085382631121</v>
      </c>
      <c r="F40" s="206">
        <v>16605.762252794491</v>
      </c>
      <c r="G40" s="206">
        <v>17111.098968185721</v>
      </c>
      <c r="H40" s="206">
        <v>16080.599398108339</v>
      </c>
      <c r="I40" s="206">
        <v>15514.04350816853</v>
      </c>
      <c r="J40" s="206">
        <v>14775.897334479791</v>
      </c>
      <c r="K40" s="206">
        <v>11655.398624247629</v>
      </c>
      <c r="L40" s="206">
        <v>12257.178331900261</v>
      </c>
      <c r="M40" s="206">
        <v>12177.807050730869</v>
      </c>
      <c r="N40" s="206">
        <v>11660.821496130689</v>
      </c>
      <c r="O40" s="206">
        <v>11796.974892519351</v>
      </c>
      <c r="P40" s="206">
        <v>11819.263456577821</v>
      </c>
      <c r="Q40" s="206">
        <v>11825.236543422179</v>
      </c>
      <c r="R40" s="206">
        <v>12368.53387790198</v>
      </c>
      <c r="S40" s="206">
        <v>12739.95950128977</v>
      </c>
      <c r="T40" s="206">
        <v>12997.83293207223</v>
      </c>
      <c r="U40" s="206">
        <v>12888.046173688739</v>
      </c>
      <c r="V40" s="206">
        <v>12472.96723989682</v>
      </c>
      <c r="W40" s="206">
        <v>13594.158469475489</v>
      </c>
      <c r="DA40" s="71" t="s">
        <v>1428</v>
      </c>
    </row>
    <row r="41" spans="1:105" ht="12" customHeight="1" x14ac:dyDescent="0.25">
      <c r="A41" s="18" t="s">
        <v>36</v>
      </c>
      <c r="B41" s="206">
        <v>68.491487532244193</v>
      </c>
      <c r="C41" s="206">
        <v>84.728202923473773</v>
      </c>
      <c r="D41" s="206">
        <v>81.403439380911436</v>
      </c>
      <c r="E41" s="206">
        <v>45.703181427343083</v>
      </c>
      <c r="F41" s="206">
        <v>63.411177987962162</v>
      </c>
      <c r="G41" s="206">
        <v>60.081685296646597</v>
      </c>
      <c r="H41" s="206">
        <v>63.456577815993107</v>
      </c>
      <c r="I41" s="206">
        <v>66.308426483233006</v>
      </c>
      <c r="J41" s="206">
        <v>61.034651762682707</v>
      </c>
      <c r="K41" s="206">
        <v>47.776354256233873</v>
      </c>
      <c r="L41" s="206">
        <v>60.597592433361982</v>
      </c>
      <c r="M41" s="206">
        <v>67.094239036973335</v>
      </c>
      <c r="N41" s="206">
        <v>62.214617368873597</v>
      </c>
      <c r="O41" s="206">
        <v>56.515735167669817</v>
      </c>
      <c r="P41" s="206">
        <v>67.237489251934647</v>
      </c>
      <c r="Q41" s="206">
        <v>74.794582975064486</v>
      </c>
      <c r="R41" s="206">
        <v>82.376526225279434</v>
      </c>
      <c r="S41" s="206">
        <v>81.013929492691304</v>
      </c>
      <c r="T41" s="206">
        <v>67.159673258813413</v>
      </c>
      <c r="U41" s="206">
        <v>65.678761822871877</v>
      </c>
      <c r="V41" s="206">
        <v>65.979019776440239</v>
      </c>
      <c r="W41" s="206">
        <v>75.960361134995679</v>
      </c>
      <c r="DA41" s="71" t="s">
        <v>1429</v>
      </c>
    </row>
    <row r="42" spans="1:105" ht="12" customHeight="1" x14ac:dyDescent="0.25">
      <c r="A42" s="14" t="s">
        <v>37</v>
      </c>
      <c r="B42" s="206">
        <f t="shared" ref="B42:W42" si="9">B43+B44+B45+B46+B47+B48</f>
        <v>1094.0171773554246</v>
      </c>
      <c r="C42" s="206">
        <f t="shared" si="9"/>
        <v>1032.5361370970111</v>
      </c>
      <c r="D42" s="206">
        <f t="shared" si="9"/>
        <v>1032.0742505846131</v>
      </c>
      <c r="E42" s="206">
        <f t="shared" si="9"/>
        <v>1571.9365779869613</v>
      </c>
      <c r="F42" s="206">
        <f t="shared" si="9"/>
        <v>1768.0122044448017</v>
      </c>
      <c r="G42" s="206">
        <f t="shared" si="9"/>
        <v>2282.5636527686888</v>
      </c>
      <c r="H42" s="206">
        <f t="shared" si="9"/>
        <v>2441.6148031693128</v>
      </c>
      <c r="I42" s="206">
        <f t="shared" si="9"/>
        <v>2634.9326297592279</v>
      </c>
      <c r="J42" s="206">
        <f t="shared" si="9"/>
        <v>2748.9684744687252</v>
      </c>
      <c r="K42" s="206">
        <f t="shared" si="9"/>
        <v>3055.4264754971173</v>
      </c>
      <c r="L42" s="206">
        <f t="shared" si="9"/>
        <v>3324.184759268428</v>
      </c>
      <c r="M42" s="206">
        <f t="shared" si="9"/>
        <v>4063.8503420686875</v>
      </c>
      <c r="N42" s="206">
        <f t="shared" si="9"/>
        <v>3708.245134804085</v>
      </c>
      <c r="O42" s="206">
        <f t="shared" si="9"/>
        <v>4097.0696269348127</v>
      </c>
      <c r="P42" s="206">
        <f t="shared" si="9"/>
        <v>4288.1054957977803</v>
      </c>
      <c r="Q42" s="206">
        <f t="shared" si="9"/>
        <v>4428.7300576531215</v>
      </c>
      <c r="R42" s="206">
        <f t="shared" si="9"/>
        <v>4677.0412250136733</v>
      </c>
      <c r="S42" s="206">
        <f t="shared" si="9"/>
        <v>4872.4190589542222</v>
      </c>
      <c r="T42" s="206">
        <f t="shared" si="9"/>
        <v>5345.7200753210445</v>
      </c>
      <c r="U42" s="206">
        <f t="shared" si="9"/>
        <v>5534.6133562688947</v>
      </c>
      <c r="V42" s="206">
        <f t="shared" si="9"/>
        <v>5730.9591652878826</v>
      </c>
      <c r="W42" s="206">
        <f t="shared" si="9"/>
        <v>5938.7411912582784</v>
      </c>
      <c r="DA42" s="71"/>
    </row>
    <row r="43" spans="1:105" ht="12" customHeight="1" x14ac:dyDescent="0.25">
      <c r="A43" s="18" t="s">
        <v>73</v>
      </c>
      <c r="B43" s="206">
        <v>1089.530352536543</v>
      </c>
      <c r="C43" s="206">
        <v>1028.1053310404129</v>
      </c>
      <c r="D43" s="206">
        <v>1027.4775580395531</v>
      </c>
      <c r="E43" s="206">
        <v>1556.2517626827171</v>
      </c>
      <c r="F43" s="206">
        <v>1760.7672398968191</v>
      </c>
      <c r="G43" s="206">
        <v>2274.1700773860712</v>
      </c>
      <c r="H43" s="206">
        <v>2432.1744625967322</v>
      </c>
      <c r="I43" s="206">
        <v>2619.528374892519</v>
      </c>
      <c r="J43" s="206">
        <v>2737.6314703353391</v>
      </c>
      <c r="K43" s="206">
        <v>3040.5421324161648</v>
      </c>
      <c r="L43" s="206">
        <v>3284.6468615649178</v>
      </c>
      <c r="M43" s="206">
        <v>4022.560705073086</v>
      </c>
      <c r="N43" s="206">
        <v>3687.9788478073951</v>
      </c>
      <c r="O43" s="206">
        <v>4074.7535683576948</v>
      </c>
      <c r="P43" s="206">
        <v>4238.6194325021497</v>
      </c>
      <c r="Q43" s="206">
        <v>4373.1161650902832</v>
      </c>
      <c r="R43" s="206">
        <v>4609.7668959587272</v>
      </c>
      <c r="S43" s="206">
        <v>4799.6865004299216</v>
      </c>
      <c r="T43" s="206">
        <v>5264.7644883920893</v>
      </c>
      <c r="U43" s="206">
        <v>5446.9133276010316</v>
      </c>
      <c r="V43" s="206">
        <v>5639.398194325021</v>
      </c>
      <c r="W43" s="206">
        <v>5843.3988822012034</v>
      </c>
      <c r="DA43" s="71" t="s">
        <v>1430</v>
      </c>
    </row>
    <row r="44" spans="1:105" ht="12" customHeight="1" x14ac:dyDescent="0.25">
      <c r="A44" s="18" t="s">
        <v>74</v>
      </c>
      <c r="B44" s="206">
        <v>0</v>
      </c>
      <c r="C44" s="206">
        <v>0</v>
      </c>
      <c r="D44" s="206">
        <v>0</v>
      </c>
      <c r="E44" s="206">
        <v>0.74041272570937233</v>
      </c>
      <c r="F44" s="206">
        <v>0.35829750644883918</v>
      </c>
      <c r="G44" s="206">
        <v>0.64488392089423896</v>
      </c>
      <c r="H44" s="206">
        <v>0.66878761822871879</v>
      </c>
      <c r="I44" s="206">
        <v>2.5795356835769558</v>
      </c>
      <c r="J44" s="206">
        <v>1.816165090283749</v>
      </c>
      <c r="K44" s="206">
        <v>4.3936371453138436</v>
      </c>
      <c r="L44" s="206">
        <v>4.2838349097162514</v>
      </c>
      <c r="M44" s="206">
        <v>5.1094582975064489</v>
      </c>
      <c r="N44" s="206">
        <v>5.3912295786758389</v>
      </c>
      <c r="O44" s="206">
        <v>6.0544282029234733</v>
      </c>
      <c r="P44" s="206">
        <v>10.794496990541701</v>
      </c>
      <c r="Q44" s="206">
        <v>9.761220980223559</v>
      </c>
      <c r="R44" s="206">
        <v>11.84282029234738</v>
      </c>
      <c r="S44" s="206">
        <v>12.05442820292347</v>
      </c>
      <c r="T44" s="206">
        <v>12.159157351676701</v>
      </c>
      <c r="U44" s="206">
        <v>11.516251074806529</v>
      </c>
      <c r="V44" s="206">
        <v>12.481255374032671</v>
      </c>
      <c r="W44" s="206">
        <v>10.104557179707649</v>
      </c>
      <c r="DA44" s="71" t="s">
        <v>1431</v>
      </c>
    </row>
    <row r="45" spans="1:105" ht="12" customHeight="1" x14ac:dyDescent="0.25">
      <c r="A45" s="18" t="s">
        <v>75</v>
      </c>
      <c r="B45" s="206">
        <v>0</v>
      </c>
      <c r="C45" s="206">
        <v>0</v>
      </c>
      <c r="D45" s="206">
        <v>0</v>
      </c>
      <c r="E45" s="206">
        <v>9.8065348237317274</v>
      </c>
      <c r="F45" s="206">
        <v>1.5276870163370591</v>
      </c>
      <c r="G45" s="206">
        <v>1.6668099742046429</v>
      </c>
      <c r="H45" s="206">
        <v>1.766981943250215</v>
      </c>
      <c r="I45" s="206">
        <v>5.2405846947549426</v>
      </c>
      <c r="J45" s="206">
        <v>3.110232158211522</v>
      </c>
      <c r="K45" s="206">
        <v>4.0445399828030961</v>
      </c>
      <c r="L45" s="206">
        <v>28.39501289767842</v>
      </c>
      <c r="M45" s="206">
        <v>27.719346517626821</v>
      </c>
      <c r="N45" s="206">
        <v>5.3822871883061048</v>
      </c>
      <c r="O45" s="206">
        <v>6.2242476354256233</v>
      </c>
      <c r="P45" s="206">
        <v>6.0759243336199464</v>
      </c>
      <c r="Q45" s="206">
        <v>6.8508168529664646</v>
      </c>
      <c r="R45" s="206">
        <v>10.04299226139295</v>
      </c>
      <c r="S45" s="206">
        <v>10.184264832330181</v>
      </c>
      <c r="T45" s="206">
        <v>10.10464316423044</v>
      </c>
      <c r="U45" s="206">
        <v>11.936887360275151</v>
      </c>
      <c r="V45" s="206">
        <v>8.6846087704213222</v>
      </c>
      <c r="W45" s="206">
        <v>9.1500429922613922</v>
      </c>
      <c r="DA45" s="71" t="s">
        <v>1432</v>
      </c>
    </row>
    <row r="46" spans="1:105" ht="12" customHeight="1" x14ac:dyDescent="0.25">
      <c r="A46" s="18" t="s">
        <v>76</v>
      </c>
      <c r="B46" s="206">
        <v>1.1177987962166811E-3</v>
      </c>
      <c r="C46" s="206">
        <v>1.1177987962166811E-3</v>
      </c>
      <c r="D46" s="206">
        <v>1.1177987962166811E-3</v>
      </c>
      <c r="E46" s="206">
        <v>6.0189165950128966E-3</v>
      </c>
      <c r="F46" s="206">
        <v>1.917454858125537E-2</v>
      </c>
      <c r="G46" s="206">
        <v>1.917454858125537E-2</v>
      </c>
      <c r="H46" s="206">
        <v>2.897678417884781E-2</v>
      </c>
      <c r="I46" s="206">
        <v>3.043852106620808E-2</v>
      </c>
      <c r="J46" s="206">
        <v>3.6371453138435081E-2</v>
      </c>
      <c r="K46" s="206">
        <v>4.1186586414445399E-2</v>
      </c>
      <c r="L46" s="206">
        <v>4.4883920894239038E-2</v>
      </c>
      <c r="M46" s="206">
        <v>4.4883920894239038E-2</v>
      </c>
      <c r="N46" s="206">
        <v>4.4883920894239038E-2</v>
      </c>
      <c r="O46" s="206">
        <v>4.4883920894239038E-2</v>
      </c>
      <c r="P46" s="206">
        <v>4.4883920894239038E-2</v>
      </c>
      <c r="Q46" s="206">
        <v>4.4883920894239038E-2</v>
      </c>
      <c r="R46" s="206">
        <v>4.4539982803095443E-2</v>
      </c>
      <c r="S46" s="206">
        <v>4.4539982803095443E-2</v>
      </c>
      <c r="T46" s="206">
        <v>4.4539982803095443E-2</v>
      </c>
      <c r="U46" s="206">
        <v>4.4539982803095443E-2</v>
      </c>
      <c r="V46" s="206">
        <v>4.4539982803095443E-2</v>
      </c>
      <c r="W46" s="206">
        <v>4.3766122098022352E-2</v>
      </c>
      <c r="DA46" s="71" t="s">
        <v>1433</v>
      </c>
    </row>
    <row r="47" spans="1:105" ht="12" customHeight="1" x14ac:dyDescent="0.25">
      <c r="A47" s="18" t="s">
        <v>77</v>
      </c>
      <c r="B47" s="206">
        <v>0</v>
      </c>
      <c r="C47" s="206">
        <v>0</v>
      </c>
      <c r="D47" s="206">
        <v>0</v>
      </c>
      <c r="E47" s="206">
        <v>0.26276870163370591</v>
      </c>
      <c r="F47" s="206">
        <v>0.2149613069647463</v>
      </c>
      <c r="G47" s="206">
        <v>0.28658641444539978</v>
      </c>
      <c r="H47" s="206">
        <v>0.2149613069647463</v>
      </c>
      <c r="I47" s="206">
        <v>0.28658641444539978</v>
      </c>
      <c r="J47" s="206">
        <v>0.31049011177987962</v>
      </c>
      <c r="K47" s="206">
        <v>0.35829750644883918</v>
      </c>
      <c r="L47" s="206">
        <v>0.3821152192605331</v>
      </c>
      <c r="M47" s="206">
        <v>0.40601891659501288</v>
      </c>
      <c r="N47" s="206">
        <v>0.14333619948409279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0.19105760963026661</v>
      </c>
      <c r="U47" s="206">
        <v>0.26276870163370591</v>
      </c>
      <c r="V47" s="206">
        <v>0</v>
      </c>
      <c r="W47" s="206">
        <v>0</v>
      </c>
      <c r="DA47" s="71" t="s">
        <v>1434</v>
      </c>
    </row>
    <row r="48" spans="1:105" ht="12" customHeight="1" x14ac:dyDescent="0.25">
      <c r="A48" s="18" t="s">
        <v>78</v>
      </c>
      <c r="B48" s="206">
        <v>4.4857070200854121</v>
      </c>
      <c r="C48" s="206">
        <v>4.4296882578019368</v>
      </c>
      <c r="D48" s="206">
        <v>4.5955747462637921</v>
      </c>
      <c r="E48" s="206">
        <v>4.8690801365747536</v>
      </c>
      <c r="F48" s="206">
        <v>5.1248441696505926</v>
      </c>
      <c r="G48" s="206">
        <v>5.7761205244919198</v>
      </c>
      <c r="H48" s="206">
        <v>6.7606329199583159</v>
      </c>
      <c r="I48" s="206">
        <v>7.2671095528653948</v>
      </c>
      <c r="J48" s="206">
        <v>6.0637453199717601</v>
      </c>
      <c r="K48" s="206">
        <v>6.0466818599726251</v>
      </c>
      <c r="L48" s="206">
        <v>6.4320507559605034</v>
      </c>
      <c r="M48" s="206">
        <v>8.0099293429787899</v>
      </c>
      <c r="N48" s="206">
        <v>9.3045501093294689</v>
      </c>
      <c r="O48" s="206">
        <v>9.9924988178749921</v>
      </c>
      <c r="P48" s="206">
        <v>32.570758050574902</v>
      </c>
      <c r="Q48" s="206">
        <v>38.956970808754768</v>
      </c>
      <c r="R48" s="206">
        <v>45.343976518402258</v>
      </c>
      <c r="S48" s="206">
        <v>50.449325506243902</v>
      </c>
      <c r="T48" s="206">
        <v>58.456188820613697</v>
      </c>
      <c r="U48" s="206">
        <v>63.93958154834381</v>
      </c>
      <c r="V48" s="206">
        <v>70.350566835604155</v>
      </c>
      <c r="W48" s="206">
        <v>76.043942763008133</v>
      </c>
      <c r="DA48" s="71" t="s">
        <v>1435</v>
      </c>
    </row>
    <row r="49" spans="1:105" ht="12" customHeight="1" x14ac:dyDescent="0.25">
      <c r="A49" s="14" t="s">
        <v>79</v>
      </c>
      <c r="B49" s="206">
        <v>152.5674978503869</v>
      </c>
      <c r="C49" s="206">
        <v>165.85993121238181</v>
      </c>
      <c r="D49" s="206">
        <v>138.7845227858985</v>
      </c>
      <c r="E49" s="206">
        <v>140.53800515907139</v>
      </c>
      <c r="F49" s="206">
        <v>235.4091143594153</v>
      </c>
      <c r="G49" s="206">
        <v>229.5068787618228</v>
      </c>
      <c r="H49" s="206">
        <v>241.88779019776439</v>
      </c>
      <c r="I49" s="206">
        <v>232.01478933791921</v>
      </c>
      <c r="J49" s="206">
        <v>211.44634565778151</v>
      </c>
      <c r="K49" s="206">
        <v>167.35503009458299</v>
      </c>
      <c r="L49" s="206">
        <v>194.41642304385209</v>
      </c>
      <c r="M49" s="206">
        <v>214.95554600171971</v>
      </c>
      <c r="N49" s="206">
        <v>217.67687016337061</v>
      </c>
      <c r="O49" s="206">
        <v>209.09836629406701</v>
      </c>
      <c r="P49" s="206">
        <v>229.72871883061049</v>
      </c>
      <c r="Q49" s="206">
        <v>278.71478933791923</v>
      </c>
      <c r="R49" s="206">
        <v>254.15984522785899</v>
      </c>
      <c r="S49" s="206">
        <v>240.9143594153052</v>
      </c>
      <c r="T49" s="206">
        <v>356.90429922613919</v>
      </c>
      <c r="U49" s="206">
        <v>278.77214101461738</v>
      </c>
      <c r="V49" s="206">
        <v>276.68039552880481</v>
      </c>
      <c r="W49" s="206">
        <v>246.8545141874462</v>
      </c>
      <c r="DA49" s="71" t="s">
        <v>1436</v>
      </c>
    </row>
    <row r="50" spans="1:105" ht="12" customHeight="1" x14ac:dyDescent="0.25">
      <c r="A50" s="21" t="s">
        <v>38</v>
      </c>
      <c r="B50" s="209">
        <v>6163.5260533104038</v>
      </c>
      <c r="C50" s="209">
        <v>6369.7349957007737</v>
      </c>
      <c r="D50" s="209">
        <v>6408.3613929492694</v>
      </c>
      <c r="E50" s="209">
        <v>6268.6345657781594</v>
      </c>
      <c r="F50" s="209">
        <v>6439.9442820292343</v>
      </c>
      <c r="G50" s="209">
        <v>6558.1704213241628</v>
      </c>
      <c r="H50" s="209">
        <v>6594.7874462596728</v>
      </c>
      <c r="I50" s="209">
        <v>6811.5173688736022</v>
      </c>
      <c r="J50" s="209">
        <v>6520.9062768701633</v>
      </c>
      <c r="K50" s="209">
        <v>5512.4529664660358</v>
      </c>
      <c r="L50" s="209">
        <v>5641.7283748925202</v>
      </c>
      <c r="M50" s="209">
        <v>5592.0788478073946</v>
      </c>
      <c r="N50" s="209">
        <v>5313.5682717110922</v>
      </c>
      <c r="O50" s="209">
        <v>5136.9585554600171</v>
      </c>
      <c r="P50" s="209">
        <v>5196.1676698194324</v>
      </c>
      <c r="Q50" s="209">
        <v>5265.3081685296638</v>
      </c>
      <c r="R50" s="209">
        <v>5358.3473774720542</v>
      </c>
      <c r="S50" s="209">
        <v>5473.7515907136703</v>
      </c>
      <c r="T50" s="209">
        <v>5543.9186586414444</v>
      </c>
      <c r="U50" s="209">
        <v>5517.2647463456569</v>
      </c>
      <c r="V50" s="209">
        <v>5294.3843508168529</v>
      </c>
      <c r="W50" s="209">
        <v>5707.8884780739463</v>
      </c>
      <c r="DA50" s="86" t="s">
        <v>1437</v>
      </c>
    </row>
    <row r="51" spans="1:105" ht="12" customHeight="1" x14ac:dyDescent="0.25">
      <c r="A51" s="114" t="s">
        <v>145</v>
      </c>
      <c r="B51" s="286">
        <f t="shared" ref="B51:W51" si="10">SUM(B52:B54)</f>
        <v>41959.502474002024</v>
      </c>
      <c r="C51" s="286">
        <f t="shared" si="10"/>
        <v>42111.030462118506</v>
      </c>
      <c r="D51" s="286">
        <f t="shared" si="10"/>
        <v>41155.706408796133</v>
      </c>
      <c r="E51" s="286">
        <f t="shared" si="10"/>
        <v>42493.504591744488</v>
      </c>
      <c r="F51" s="286">
        <f t="shared" si="10"/>
        <v>43194.176778821406</v>
      </c>
      <c r="G51" s="286">
        <f t="shared" si="10"/>
        <v>43838.53020478932</v>
      </c>
      <c r="H51" s="286">
        <f t="shared" si="10"/>
        <v>42620.655301879538</v>
      </c>
      <c r="I51" s="286">
        <f t="shared" si="10"/>
        <v>43766.501933284591</v>
      </c>
      <c r="J51" s="286">
        <f t="shared" si="10"/>
        <v>41996.346892353504</v>
      </c>
      <c r="K51" s="286">
        <f t="shared" si="10"/>
        <v>34058.263878764541</v>
      </c>
      <c r="L51" s="286">
        <f t="shared" si="10"/>
        <v>34876.794389534982</v>
      </c>
      <c r="M51" s="286">
        <f t="shared" si="10"/>
        <v>35615.234520916492</v>
      </c>
      <c r="N51" s="286">
        <f t="shared" si="10"/>
        <v>32962.389674786886</v>
      </c>
      <c r="O51" s="286">
        <f t="shared" si="10"/>
        <v>31836.45604138021</v>
      </c>
      <c r="P51" s="286">
        <f t="shared" si="10"/>
        <v>31742.600594679978</v>
      </c>
      <c r="Q51" s="286">
        <f t="shared" si="10"/>
        <v>32393.328423947183</v>
      </c>
      <c r="R51" s="286">
        <f t="shared" si="10"/>
        <v>33011.531422778091</v>
      </c>
      <c r="S51" s="286">
        <f t="shared" si="10"/>
        <v>32904.709170734102</v>
      </c>
      <c r="T51" s="286">
        <f t="shared" si="10"/>
        <v>33886.727212036421</v>
      </c>
      <c r="U51" s="286">
        <f t="shared" si="10"/>
        <v>33547.032616801996</v>
      </c>
      <c r="V51" s="286">
        <f t="shared" si="10"/>
        <v>33047.62640518471</v>
      </c>
      <c r="W51" s="286">
        <f t="shared" si="10"/>
        <v>34360.789600544609</v>
      </c>
      <c r="DA51" s="118"/>
    </row>
    <row r="52" spans="1:105" ht="12" customHeight="1" x14ac:dyDescent="0.25">
      <c r="A52" s="51" t="s">
        <v>49</v>
      </c>
      <c r="B52" s="243">
        <f>NMM_fec!B5</f>
        <v>18262.727712895081</v>
      </c>
      <c r="C52" s="243">
        <f>NMM_fec!C5</f>
        <v>17905.35445934704</v>
      </c>
      <c r="D52" s="243">
        <f>NMM_fec!D5</f>
        <v>17666.65748366556</v>
      </c>
      <c r="E52" s="243">
        <f>NMM_fec!E5</f>
        <v>18042.231732801341</v>
      </c>
      <c r="F52" s="243">
        <f>NMM_fec!F5</f>
        <v>18543.96269743449</v>
      </c>
      <c r="G52" s="243">
        <f>NMM_fec!G5</f>
        <v>18439.647741826251</v>
      </c>
      <c r="H52" s="243">
        <f>NMM_fec!H5</f>
        <v>19831.911971093079</v>
      </c>
      <c r="I52" s="243">
        <f>NMM_fec!I5</f>
        <v>20042.656615896809</v>
      </c>
      <c r="J52" s="243">
        <f>NMM_fec!J5</f>
        <v>18283.06601727198</v>
      </c>
      <c r="K52" s="243">
        <f>NMM_fec!K5</f>
        <v>14682.918152036231</v>
      </c>
      <c r="L52" s="243">
        <f>NMM_fec!L5</f>
        <v>14199.48441249644</v>
      </c>
      <c r="M52" s="243">
        <f>NMM_fec!M5</f>
        <v>14251.064213821021</v>
      </c>
      <c r="N52" s="243">
        <f>NMM_fec!N5</f>
        <v>12813.058428221861</v>
      </c>
      <c r="O52" s="243">
        <f>NMM_fec!O5</f>
        <v>12109.80684175044</v>
      </c>
      <c r="P52" s="243">
        <f>NMM_fec!P5</f>
        <v>12316.185034026001</v>
      </c>
      <c r="Q52" s="243">
        <f>NMM_fec!Q5</f>
        <v>12245.90845880316</v>
      </c>
      <c r="R52" s="243">
        <f>NMM_fec!R5</f>
        <v>12238.148039164071</v>
      </c>
      <c r="S52" s="243">
        <f>NMM_fec!S5</f>
        <v>12722.28188865113</v>
      </c>
      <c r="T52" s="243">
        <f>NMM_fec!T5</f>
        <v>13056.547545507599</v>
      </c>
      <c r="U52" s="243">
        <f>NMM_fec!U5</f>
        <v>12944.308438231141</v>
      </c>
      <c r="V52" s="243">
        <f>NMM_fec!V5</f>
        <v>12824.896242264571</v>
      </c>
      <c r="W52" s="243">
        <f>NMM_fec!W5</f>
        <v>12931.980560278769</v>
      </c>
      <c r="DA52" s="83"/>
    </row>
    <row r="53" spans="1:105" ht="12" customHeight="1" x14ac:dyDescent="0.25">
      <c r="A53" s="99" t="s">
        <v>50</v>
      </c>
      <c r="B53" s="284">
        <f>NMM_fec!B48</f>
        <v>17090.49317185285</v>
      </c>
      <c r="C53" s="284">
        <f>NMM_fec!C48</f>
        <v>17556.200216104291</v>
      </c>
      <c r="D53" s="284">
        <f>NMM_fec!D48</f>
        <v>16882.71500640492</v>
      </c>
      <c r="E53" s="284">
        <f>NMM_fec!E48</f>
        <v>17889.111857796499</v>
      </c>
      <c r="F53" s="284">
        <f>NMM_fec!F48</f>
        <v>18019.256406226199</v>
      </c>
      <c r="G53" s="284">
        <f>NMM_fec!G48</f>
        <v>18967.1535421349</v>
      </c>
      <c r="H53" s="284">
        <f>NMM_fec!H48</f>
        <v>16157.99244641467</v>
      </c>
      <c r="I53" s="284">
        <f>NMM_fec!I48</f>
        <v>17150.997373491529</v>
      </c>
      <c r="J53" s="284">
        <f>NMM_fec!J48</f>
        <v>17285.439545973459</v>
      </c>
      <c r="K53" s="284">
        <f>NMM_fec!K48</f>
        <v>13688.55272737112</v>
      </c>
      <c r="L53" s="284">
        <f>NMM_fec!L48</f>
        <v>14824.217761409551</v>
      </c>
      <c r="M53" s="284">
        <f>NMM_fec!M48</f>
        <v>15514.208808397239</v>
      </c>
      <c r="N53" s="284">
        <f>NMM_fec!N48</f>
        <v>14535.307361912481</v>
      </c>
      <c r="O53" s="284">
        <f>NMM_fec!O48</f>
        <v>14354.96891498994</v>
      </c>
      <c r="P53" s="284">
        <f>NMM_fec!P48</f>
        <v>13995.054097267581</v>
      </c>
      <c r="Q53" s="284">
        <f>NMM_fec!Q48</f>
        <v>14707.517245550011</v>
      </c>
      <c r="R53" s="284">
        <f>NMM_fec!R48</f>
        <v>15218.039992110351</v>
      </c>
      <c r="S53" s="284">
        <f>NMM_fec!S48</f>
        <v>14492.765449583139</v>
      </c>
      <c r="T53" s="284">
        <f>NMM_fec!T48</f>
        <v>15122.58047876698</v>
      </c>
      <c r="U53" s="284">
        <f>NMM_fec!U48</f>
        <v>15083.07067651193</v>
      </c>
      <c r="V53" s="284">
        <f>NMM_fec!V48</f>
        <v>14935.413495451099</v>
      </c>
      <c r="W53" s="284">
        <f>NMM_fec!W48</f>
        <v>16143.53202895373</v>
      </c>
      <c r="DA53" s="94"/>
    </row>
    <row r="54" spans="1:105" ht="12" customHeight="1" x14ac:dyDescent="0.25">
      <c r="A54" s="52" t="s">
        <v>51</v>
      </c>
      <c r="B54" s="244">
        <f>NMM_fec!B99</f>
        <v>6606.2815892540921</v>
      </c>
      <c r="C54" s="244">
        <f>NMM_fec!C99</f>
        <v>6649.4757866671716</v>
      </c>
      <c r="D54" s="244">
        <f>NMM_fec!D99</f>
        <v>6606.3339187256524</v>
      </c>
      <c r="E54" s="244">
        <f>NMM_fec!E99</f>
        <v>6562.1610011466482</v>
      </c>
      <c r="F54" s="244">
        <f>NMM_fec!F99</f>
        <v>6630.9576751607156</v>
      </c>
      <c r="G54" s="244">
        <f>NMM_fec!G99</f>
        <v>6431.7289208281736</v>
      </c>
      <c r="H54" s="244">
        <f>NMM_fec!H99</f>
        <v>6630.7508843717887</v>
      </c>
      <c r="I54" s="244">
        <f>NMM_fec!I99</f>
        <v>6572.8479438962531</v>
      </c>
      <c r="J54" s="244">
        <f>NMM_fec!J99</f>
        <v>6427.8413291080633</v>
      </c>
      <c r="K54" s="244">
        <f>NMM_fec!K99</f>
        <v>5686.7929993571861</v>
      </c>
      <c r="L54" s="244">
        <f>NMM_fec!L99</f>
        <v>5853.0922156289889</v>
      </c>
      <c r="M54" s="244">
        <f>NMM_fec!M99</f>
        <v>5849.9614986982306</v>
      </c>
      <c r="N54" s="244">
        <f>NMM_fec!N99</f>
        <v>5614.023884652549</v>
      </c>
      <c r="O54" s="244">
        <f>NMM_fec!O99</f>
        <v>5371.6802846398286</v>
      </c>
      <c r="P54" s="244">
        <f>NMM_fec!P99</f>
        <v>5431.361463386399</v>
      </c>
      <c r="Q54" s="244">
        <f>NMM_fec!Q99</f>
        <v>5439.9027195940143</v>
      </c>
      <c r="R54" s="244">
        <f>NMM_fec!R99</f>
        <v>5555.3433915036721</v>
      </c>
      <c r="S54" s="244">
        <f>NMM_fec!S99</f>
        <v>5689.6618324998362</v>
      </c>
      <c r="T54" s="244">
        <f>NMM_fec!T99</f>
        <v>5707.5991877618471</v>
      </c>
      <c r="U54" s="244">
        <f>NMM_fec!U99</f>
        <v>5519.6535020589236</v>
      </c>
      <c r="V54" s="244">
        <f>NMM_fec!V99</f>
        <v>5287.3166674690401</v>
      </c>
      <c r="W54" s="244">
        <f>NMM_fec!W99</f>
        <v>5285.2770113121096</v>
      </c>
      <c r="DA54" s="84"/>
    </row>
    <row r="55" spans="1:105" ht="12" customHeight="1" x14ac:dyDescent="0.25">
      <c r="A55" s="201"/>
      <c r="B55" s="201"/>
      <c r="C55" s="201"/>
      <c r="D55" s="201"/>
      <c r="E55" s="201"/>
      <c r="F55" s="201"/>
      <c r="G55" s="201"/>
      <c r="H55" s="201"/>
      <c r="I55" s="201"/>
      <c r="J55" s="201"/>
      <c r="K55" s="201"/>
      <c r="L55" s="201"/>
      <c r="M55" s="201"/>
      <c r="N55" s="201"/>
      <c r="O55" s="201"/>
      <c r="P55" s="201"/>
      <c r="Q55" s="201"/>
      <c r="R55" s="201"/>
      <c r="S55" s="201"/>
      <c r="T55" s="201"/>
      <c r="U55" s="201"/>
      <c r="V55" s="201"/>
      <c r="W55" s="201"/>
      <c r="DA55" s="173"/>
    </row>
    <row r="56" spans="1:105" ht="12" customHeight="1" x14ac:dyDescent="0.25">
      <c r="A56" s="30" t="s">
        <v>85</v>
      </c>
      <c r="B56" s="205">
        <f t="shared" ref="B56:W56" si="11">SUM(B57:B58)</f>
        <v>241075.97124025397</v>
      </c>
      <c r="C56" s="205">
        <f t="shared" si="11"/>
        <v>237537.59409121424</v>
      </c>
      <c r="D56" s="205">
        <f t="shared" si="11"/>
        <v>233875.71111417242</v>
      </c>
      <c r="E56" s="205">
        <f t="shared" si="11"/>
        <v>239135.84537128633</v>
      </c>
      <c r="F56" s="205">
        <f t="shared" si="11"/>
        <v>246993.70245732646</v>
      </c>
      <c r="G56" s="205">
        <f t="shared" si="11"/>
        <v>246982.36099881394</v>
      </c>
      <c r="H56" s="205">
        <f t="shared" si="11"/>
        <v>247756.6269351728</v>
      </c>
      <c r="I56" s="205">
        <f t="shared" si="11"/>
        <v>257278.09937135896</v>
      </c>
      <c r="J56" s="205">
        <f t="shared" si="11"/>
        <v>246694.35281390842</v>
      </c>
      <c r="K56" s="205">
        <f t="shared" si="11"/>
        <v>199537.9548327722</v>
      </c>
      <c r="L56" s="205">
        <f t="shared" si="11"/>
        <v>203008.74679801957</v>
      </c>
      <c r="M56" s="205">
        <f t="shared" si="11"/>
        <v>206682.55849409476</v>
      </c>
      <c r="N56" s="205">
        <f t="shared" si="11"/>
        <v>192558.58607752208</v>
      </c>
      <c r="O56" s="205">
        <f t="shared" si="11"/>
        <v>184417.81080907959</v>
      </c>
      <c r="P56" s="205">
        <f t="shared" si="11"/>
        <v>187377.83557533438</v>
      </c>
      <c r="Q56" s="205">
        <f t="shared" si="11"/>
        <v>187816.79374290392</v>
      </c>
      <c r="R56" s="205">
        <f t="shared" si="11"/>
        <v>189587.93683408963</v>
      </c>
      <c r="S56" s="205">
        <f t="shared" si="11"/>
        <v>190846.47471727958</v>
      </c>
      <c r="T56" s="205">
        <f t="shared" si="11"/>
        <v>195878.25188238104</v>
      </c>
      <c r="U56" s="205">
        <f t="shared" si="11"/>
        <v>193632.15385208937</v>
      </c>
      <c r="V56" s="205">
        <f t="shared" si="11"/>
        <v>186633.89392370585</v>
      </c>
      <c r="W56" s="205">
        <f t="shared" si="11"/>
        <v>193154.80642154621</v>
      </c>
      <c r="DA56" s="112"/>
    </row>
    <row r="57" spans="1:105" ht="12" customHeight="1" x14ac:dyDescent="0.25">
      <c r="A57" s="24" t="s">
        <v>146</v>
      </c>
      <c r="B57" s="215">
        <f>(NMM_emi!B5-NMM_emi!B46)+(NMM_emi!B48-NMM_emi!B97)+(NMM_emi!B99-NMM_emi!B128)</f>
        <v>110573.64059845166</v>
      </c>
      <c r="C57" s="215">
        <f>(NMM_emi!C5-NMM_emi!C46)+(NMM_emi!C48-NMM_emi!C97)+(NMM_emi!C99-NMM_emi!C128)</f>
        <v>109338.94397224922</v>
      </c>
      <c r="D57" s="215">
        <f>(NMM_emi!D5-NMM_emi!D46)+(NMM_emi!D48-NMM_emi!D97)+(NMM_emi!D99-NMM_emi!D128)</f>
        <v>106205.82491445902</v>
      </c>
      <c r="E57" s="215">
        <f>(NMM_emi!E5-NMM_emi!E46)+(NMM_emi!E48-NMM_emi!E97)+(NMM_emi!E99-NMM_emi!E128)</f>
        <v>109812.81436073783</v>
      </c>
      <c r="F57" s="215">
        <f>(NMM_emi!F5-NMM_emi!F46)+(NMM_emi!F48-NMM_emi!F97)+(NMM_emi!F99-NMM_emi!F128)</f>
        <v>111979.07801598372</v>
      </c>
      <c r="G57" s="215">
        <f>(NMM_emi!G5-NMM_emi!G46)+(NMM_emi!G48-NMM_emi!G97)+(NMM_emi!G99-NMM_emi!G128)</f>
        <v>112040.23512493847</v>
      </c>
      <c r="H57" s="215">
        <f>(NMM_emi!H5-NMM_emi!H46)+(NMM_emi!H48-NMM_emi!H97)+(NMM_emi!H99-NMM_emi!H128)</f>
        <v>108838.84854210398</v>
      </c>
      <c r="I57" s="215">
        <f>(NMM_emi!I5-NMM_emi!I46)+(NMM_emi!I48-NMM_emi!I97)+(NMM_emi!I99-NMM_emi!I128)</f>
        <v>113317.1027318612</v>
      </c>
      <c r="J57" s="215">
        <f>(NMM_emi!J5-NMM_emi!J46)+(NMM_emi!J48-NMM_emi!J97)+(NMM_emi!J99-NMM_emi!J128)</f>
        <v>111825.54594435835</v>
      </c>
      <c r="K57" s="215">
        <f>(NMM_emi!K5-NMM_emi!K46)+(NMM_emi!K48-NMM_emi!K97)+(NMM_emi!K99-NMM_emi!K128)</f>
        <v>90347.916013176553</v>
      </c>
      <c r="L57" s="215">
        <f>(NMM_emi!L5-NMM_emi!L46)+(NMM_emi!L48-NMM_emi!L97)+(NMM_emi!L99-NMM_emi!L128)</f>
        <v>92843.682199341929</v>
      </c>
      <c r="M57" s="215">
        <f>(NMM_emi!M5-NMM_emi!M46)+(NMM_emi!M48-NMM_emi!M97)+(NMM_emi!M99-NMM_emi!M128)</f>
        <v>96132.183437420652</v>
      </c>
      <c r="N57" s="215">
        <f>(NMM_emi!N5-NMM_emi!N46)+(NMM_emi!N48-NMM_emi!N97)+(NMM_emi!N99-NMM_emi!N128)</f>
        <v>88565.618100710795</v>
      </c>
      <c r="O57" s="215">
        <f>(NMM_emi!O5-NMM_emi!O46)+(NMM_emi!O48-NMM_emi!O97)+(NMM_emi!O99-NMM_emi!O128)</f>
        <v>84667.67349843093</v>
      </c>
      <c r="P57" s="215">
        <f>(NMM_emi!P5-NMM_emi!P46)+(NMM_emi!P48-NMM_emi!P97)+(NMM_emi!P99-NMM_emi!P128)</f>
        <v>84171.116094195342</v>
      </c>
      <c r="Q57" s="215">
        <f>(NMM_emi!Q5-NMM_emi!Q46)+(NMM_emi!Q48-NMM_emi!Q97)+(NMM_emi!Q99-NMM_emi!Q128)</f>
        <v>85622.826612092322</v>
      </c>
      <c r="R57" s="215">
        <f>(NMM_emi!R5-NMM_emi!R46)+(NMM_emi!R48-NMM_emi!R97)+(NMM_emi!R99-NMM_emi!R128)</f>
        <v>87669.738205054164</v>
      </c>
      <c r="S57" s="215">
        <f>(NMM_emi!S5-NMM_emi!S46)+(NMM_emi!S48-NMM_emi!S97)+(NMM_emi!S99-NMM_emi!S128)</f>
        <v>85927.602945086037</v>
      </c>
      <c r="T57" s="215">
        <f>(NMM_emi!T5-NMM_emi!T46)+(NMM_emi!T48-NMM_emi!T97)+(NMM_emi!T99-NMM_emi!T128)</f>
        <v>89291.881670303032</v>
      </c>
      <c r="U57" s="215">
        <f>(NMM_emi!U5-NMM_emi!U46)+(NMM_emi!U48-NMM_emi!U97)+(NMM_emi!U99-NMM_emi!U128)</f>
        <v>88435.317759144193</v>
      </c>
      <c r="V57" s="215">
        <f>(NMM_emi!V5-NMM_emi!V46)+(NMM_emi!V48-NMM_emi!V97)+(NMM_emi!V99-NMM_emi!V128)</f>
        <v>87499.372403143905</v>
      </c>
      <c r="W57" s="215">
        <f>(NMM_emi!W5-NMM_emi!W46)+(NMM_emi!W48-NMM_emi!W97)+(NMM_emi!W99-NMM_emi!W128)</f>
        <v>89069.268456366597</v>
      </c>
      <c r="DA57" s="85"/>
    </row>
    <row r="58" spans="1:105" ht="12" customHeight="1" x14ac:dyDescent="0.25">
      <c r="A58" s="14" t="s">
        <v>147</v>
      </c>
      <c r="B58" s="206">
        <f>NMM_emi!B46+NMM_emi!B97+NMM_emi!B128</f>
        <v>130502.33064180231</v>
      </c>
      <c r="C58" s="206">
        <f>NMM_emi!C46+NMM_emi!C97+NMM_emi!C128</f>
        <v>128198.65011896502</v>
      </c>
      <c r="D58" s="206">
        <f>NMM_emi!D46+NMM_emi!D97+NMM_emi!D128</f>
        <v>127669.88619971339</v>
      </c>
      <c r="E58" s="206">
        <f>NMM_emi!E46+NMM_emi!E97+NMM_emi!E128</f>
        <v>129323.03101054848</v>
      </c>
      <c r="F58" s="206">
        <f>NMM_emi!F46+NMM_emi!F97+NMM_emi!F128</f>
        <v>135014.62444134275</v>
      </c>
      <c r="G58" s="206">
        <f>NMM_emi!G46+NMM_emi!G97+NMM_emi!G128</f>
        <v>134942.12587387548</v>
      </c>
      <c r="H58" s="206">
        <f>NMM_emi!H46+NMM_emi!H97+NMM_emi!H128</f>
        <v>138917.77839306882</v>
      </c>
      <c r="I58" s="206">
        <f>NMM_emi!I46+NMM_emi!I97+NMM_emi!I128</f>
        <v>143960.99663949775</v>
      </c>
      <c r="J58" s="206">
        <f>NMM_emi!J46+NMM_emi!J97+NMM_emi!J128</f>
        <v>134868.80686955006</v>
      </c>
      <c r="K58" s="206">
        <f>NMM_emi!K46+NMM_emi!K97+NMM_emi!K128</f>
        <v>109190.03881959566</v>
      </c>
      <c r="L58" s="206">
        <f>NMM_emi!L46+NMM_emi!L97+NMM_emi!L128</f>
        <v>110165.06459867762</v>
      </c>
      <c r="M58" s="206">
        <f>NMM_emi!M46+NMM_emi!M97+NMM_emi!M128</f>
        <v>110550.37505667412</v>
      </c>
      <c r="N58" s="206">
        <f>NMM_emi!N46+NMM_emi!N97+NMM_emi!N128</f>
        <v>103992.96797681128</v>
      </c>
      <c r="O58" s="206">
        <f>NMM_emi!O46+NMM_emi!O97+NMM_emi!O128</f>
        <v>99750.137310648657</v>
      </c>
      <c r="P58" s="206">
        <f>NMM_emi!P46+NMM_emi!P97+NMM_emi!P128</f>
        <v>103206.71948113902</v>
      </c>
      <c r="Q58" s="206">
        <f>NMM_emi!Q46+NMM_emi!Q97+NMM_emi!Q128</f>
        <v>102193.96713081159</v>
      </c>
      <c r="R58" s="206">
        <f>NMM_emi!R46+NMM_emi!R97+NMM_emi!R128</f>
        <v>101918.19862903545</v>
      </c>
      <c r="S58" s="206">
        <f>NMM_emi!S46+NMM_emi!S97+NMM_emi!S128</f>
        <v>104918.87177219354</v>
      </c>
      <c r="T58" s="206">
        <f>NMM_emi!T46+NMM_emi!T97+NMM_emi!T128</f>
        <v>106586.37021207801</v>
      </c>
      <c r="U58" s="206">
        <f>NMM_emi!U46+NMM_emi!U97+NMM_emi!U128</f>
        <v>105196.83609294516</v>
      </c>
      <c r="V58" s="206">
        <f>NMM_emi!V46+NMM_emi!V97+NMM_emi!V128</f>
        <v>99134.521520561946</v>
      </c>
      <c r="W58" s="206">
        <f>NMM_emi!W46+NMM_emi!W97+NMM_emi!W128</f>
        <v>104085.5379651796</v>
      </c>
      <c r="DA58" s="71"/>
    </row>
    <row r="59" spans="1:105" ht="12" customHeight="1" x14ac:dyDescent="0.25">
      <c r="A59" s="31" t="s">
        <v>145</v>
      </c>
      <c r="B59" s="212">
        <f t="shared" ref="B59:W59" si="12">SUM(B60:B62)</f>
        <v>241075.97124025394</v>
      </c>
      <c r="C59" s="212">
        <f t="shared" si="12"/>
        <v>237537.59409121424</v>
      </c>
      <c r="D59" s="212">
        <f t="shared" si="12"/>
        <v>233875.71111417242</v>
      </c>
      <c r="E59" s="212">
        <f t="shared" si="12"/>
        <v>239135.84537128633</v>
      </c>
      <c r="F59" s="212">
        <f t="shared" si="12"/>
        <v>246993.70245732646</v>
      </c>
      <c r="G59" s="212">
        <f t="shared" si="12"/>
        <v>246982.36099881397</v>
      </c>
      <c r="H59" s="212">
        <f t="shared" si="12"/>
        <v>247756.62693517277</v>
      </c>
      <c r="I59" s="212">
        <f t="shared" si="12"/>
        <v>257278.09937135896</v>
      </c>
      <c r="J59" s="212">
        <f t="shared" si="12"/>
        <v>246694.35281390842</v>
      </c>
      <c r="K59" s="212">
        <f t="shared" si="12"/>
        <v>199537.95483277223</v>
      </c>
      <c r="L59" s="212">
        <f t="shared" si="12"/>
        <v>203008.74679801954</v>
      </c>
      <c r="M59" s="212">
        <f t="shared" si="12"/>
        <v>206682.55849409479</v>
      </c>
      <c r="N59" s="212">
        <f t="shared" si="12"/>
        <v>192558.58607752205</v>
      </c>
      <c r="O59" s="212">
        <f t="shared" si="12"/>
        <v>184417.81080907956</v>
      </c>
      <c r="P59" s="212">
        <f t="shared" si="12"/>
        <v>187377.83557533438</v>
      </c>
      <c r="Q59" s="212">
        <f t="shared" si="12"/>
        <v>187816.79374290392</v>
      </c>
      <c r="R59" s="212">
        <f t="shared" si="12"/>
        <v>189587.93683408957</v>
      </c>
      <c r="S59" s="212">
        <f t="shared" si="12"/>
        <v>190846.47471727958</v>
      </c>
      <c r="T59" s="212">
        <f t="shared" si="12"/>
        <v>195878.25188238107</v>
      </c>
      <c r="U59" s="212">
        <f t="shared" si="12"/>
        <v>193632.15385208934</v>
      </c>
      <c r="V59" s="212">
        <f t="shared" si="12"/>
        <v>186633.89392370585</v>
      </c>
      <c r="W59" s="212">
        <f t="shared" si="12"/>
        <v>193154.80642154621</v>
      </c>
      <c r="DA59" s="109"/>
    </row>
    <row r="60" spans="1:105" ht="12" customHeight="1" x14ac:dyDescent="0.25">
      <c r="A60" s="51" t="s">
        <v>49</v>
      </c>
      <c r="B60" s="243">
        <f>NMM_emi!B$5</f>
        <v>167575.09887634113</v>
      </c>
      <c r="C60" s="243">
        <f>NMM_emi!C$5</f>
        <v>163438.2495353815</v>
      </c>
      <c r="D60" s="243">
        <f>NMM_emi!D$5</f>
        <v>161668.52368822769</v>
      </c>
      <c r="E60" s="243">
        <f>NMM_emi!E$5</f>
        <v>163965.60300413897</v>
      </c>
      <c r="F60" s="243">
        <f>NMM_emi!F$5</f>
        <v>170742.35790782937</v>
      </c>
      <c r="G60" s="243">
        <f>NMM_emi!G$5</f>
        <v>169150.26064693608</v>
      </c>
      <c r="H60" s="243">
        <f>NMM_emi!H$5</f>
        <v>176524.77764507907</v>
      </c>
      <c r="I60" s="243">
        <f>NMM_emi!I$5</f>
        <v>182965.59374503649</v>
      </c>
      <c r="J60" s="243">
        <f>NMM_emi!J$5</f>
        <v>171958.08880727584</v>
      </c>
      <c r="K60" s="243">
        <f>NMM_emi!K$5</f>
        <v>139236.34402452793</v>
      </c>
      <c r="L60" s="243">
        <f>NMM_emi!L$5</f>
        <v>138288.00068676713</v>
      </c>
      <c r="M60" s="243">
        <f>NMM_emi!M$5</f>
        <v>138099.25821719278</v>
      </c>
      <c r="N60" s="243">
        <f>NMM_emi!N$5</f>
        <v>128101.14398546492</v>
      </c>
      <c r="O60" s="243">
        <f>NMM_emi!O$5</f>
        <v>122216.36910903078</v>
      </c>
      <c r="P60" s="243">
        <f>NMM_emi!P$5</f>
        <v>126521.30549946023</v>
      </c>
      <c r="Q60" s="243">
        <f>NMM_emi!Q$5</f>
        <v>125182.24931483492</v>
      </c>
      <c r="R60" s="243">
        <f>NMM_emi!R$5</f>
        <v>125215.11122275848</v>
      </c>
      <c r="S60" s="243">
        <f>NMM_emi!S$5</f>
        <v>128628.69407303707</v>
      </c>
      <c r="T60" s="243">
        <f>NMM_emi!T$5</f>
        <v>131706.90810839526</v>
      </c>
      <c r="U60" s="243">
        <f>NMM_emi!U$5</f>
        <v>130489.63646650652</v>
      </c>
      <c r="V60" s="243">
        <f>NMM_emi!V$5</f>
        <v>125343.08211782346</v>
      </c>
      <c r="W60" s="243">
        <f>NMM_emi!W$5</f>
        <v>128770.93336222201</v>
      </c>
      <c r="DA60" s="83"/>
    </row>
    <row r="61" spans="1:105" ht="12" customHeight="1" x14ac:dyDescent="0.25">
      <c r="A61" s="99" t="s">
        <v>50</v>
      </c>
      <c r="B61" s="284">
        <f>NMM_emi!B$48</f>
        <v>55687.051566305818</v>
      </c>
      <c r="C61" s="284">
        <f>NMM_emi!C$48</f>
        <v>56552.36154877986</v>
      </c>
      <c r="D61" s="284">
        <f>NMM_emi!D$48</f>
        <v>54897.817913286104</v>
      </c>
      <c r="E61" s="284">
        <f>NMM_emi!E$48</f>
        <v>57743.249320140785</v>
      </c>
      <c r="F61" s="284">
        <f>NMM_emi!F$48</f>
        <v>58737.858993125861</v>
      </c>
      <c r="G61" s="284">
        <f>NMM_emi!G$48</f>
        <v>60765.066517896412</v>
      </c>
      <c r="H61" s="284">
        <f>NMM_emi!H$48</f>
        <v>53754.459749174341</v>
      </c>
      <c r="I61" s="284">
        <f>NMM_emi!I$48</f>
        <v>56573.602915706535</v>
      </c>
      <c r="J61" s="284">
        <f>NMM_emi!J$48</f>
        <v>57450.628119094545</v>
      </c>
      <c r="K61" s="284">
        <f>NMM_emi!K$48</f>
        <v>45519.140276521233</v>
      </c>
      <c r="L61" s="284">
        <f>NMM_emi!L$48</f>
        <v>49442.283274253197</v>
      </c>
      <c r="M61" s="284">
        <f>NMM_emi!M$48</f>
        <v>53014.095376113371</v>
      </c>
      <c r="N61" s="284">
        <f>NMM_emi!N$48</f>
        <v>49651.072337550257</v>
      </c>
      <c r="O61" s="284">
        <f>NMM_emi!O$48</f>
        <v>48036.809523755845</v>
      </c>
      <c r="P61" s="284">
        <f>NMM_emi!P$48</f>
        <v>46569.45869739871</v>
      </c>
      <c r="Q61" s="284">
        <f>NMM_emi!Q$48</f>
        <v>48334.911120875127</v>
      </c>
      <c r="R61" s="284">
        <f>NMM_emi!R$48</f>
        <v>49813.339561895249</v>
      </c>
      <c r="S61" s="284">
        <f>NMM_emi!S$48</f>
        <v>47476.121515189981</v>
      </c>
      <c r="T61" s="284">
        <f>NMM_emi!T$48</f>
        <v>49274.969112984501</v>
      </c>
      <c r="U61" s="284">
        <f>NMM_emi!U$48</f>
        <v>48665.238725510266</v>
      </c>
      <c r="V61" s="284">
        <f>NMM_emi!V$48</f>
        <v>47367.416609227577</v>
      </c>
      <c r="W61" s="284">
        <f>NMM_emi!W$48</f>
        <v>50418.358315816979</v>
      </c>
      <c r="DA61" s="94"/>
    </row>
    <row r="62" spans="1:105" ht="12" customHeight="1" x14ac:dyDescent="0.25">
      <c r="A62" s="52" t="s">
        <v>51</v>
      </c>
      <c r="B62" s="244">
        <f>NMM_emi!B$99</f>
        <v>17813.820797607026</v>
      </c>
      <c r="C62" s="244">
        <f>NMM_emi!C$99</f>
        <v>17546.983007052891</v>
      </c>
      <c r="D62" s="244">
        <f>NMM_emi!D$99</f>
        <v>17309.369512658632</v>
      </c>
      <c r="E62" s="244">
        <f>NMM_emi!E$99</f>
        <v>17426.993047006566</v>
      </c>
      <c r="F62" s="244">
        <f>NMM_emi!F$99</f>
        <v>17513.485556371234</v>
      </c>
      <c r="G62" s="244">
        <f>NMM_emi!G$99</f>
        <v>17067.033833981455</v>
      </c>
      <c r="H62" s="244">
        <f>NMM_emi!H$99</f>
        <v>17477.389540919379</v>
      </c>
      <c r="I62" s="244">
        <f>NMM_emi!I$99</f>
        <v>17738.902710615919</v>
      </c>
      <c r="J62" s="244">
        <f>NMM_emi!J$99</f>
        <v>17285.635887538025</v>
      </c>
      <c r="K62" s="244">
        <f>NMM_emi!K$99</f>
        <v>14782.470531723055</v>
      </c>
      <c r="L62" s="244">
        <f>NMM_emi!L$99</f>
        <v>15278.462836999221</v>
      </c>
      <c r="M62" s="244">
        <f>NMM_emi!M$99</f>
        <v>15569.204900788625</v>
      </c>
      <c r="N62" s="244">
        <f>NMM_emi!N$99</f>
        <v>14806.369754506892</v>
      </c>
      <c r="O62" s="244">
        <f>NMM_emi!O$99</f>
        <v>14164.632176292953</v>
      </c>
      <c r="P62" s="244">
        <f>NMM_emi!P$99</f>
        <v>14287.071378475437</v>
      </c>
      <c r="Q62" s="244">
        <f>NMM_emi!Q$99</f>
        <v>14299.633307193872</v>
      </c>
      <c r="R62" s="244">
        <f>NMM_emi!R$99</f>
        <v>14559.486049435871</v>
      </c>
      <c r="S62" s="244">
        <f>NMM_emi!S$99</f>
        <v>14741.659129052514</v>
      </c>
      <c r="T62" s="244">
        <f>NMM_emi!T$99</f>
        <v>14896.3746610013</v>
      </c>
      <c r="U62" s="244">
        <f>NMM_emi!U$99</f>
        <v>14477.278660072558</v>
      </c>
      <c r="V62" s="244">
        <f>NMM_emi!V$99</f>
        <v>13923.395196654812</v>
      </c>
      <c r="W62" s="244">
        <f>NMM_emi!W$99</f>
        <v>13965.514743507194</v>
      </c>
      <c r="DA62" s="84"/>
    </row>
    <row r="63" spans="1:105" ht="12" customHeight="1" x14ac:dyDescent="0.25">
      <c r="A63" s="143"/>
      <c r="B63" s="251"/>
      <c r="C63" s="251"/>
      <c r="D63" s="251"/>
      <c r="E63" s="251"/>
      <c r="F63" s="251"/>
      <c r="G63" s="251"/>
      <c r="H63" s="251"/>
      <c r="I63" s="251"/>
      <c r="J63" s="251"/>
      <c r="K63" s="251"/>
      <c r="L63" s="251"/>
      <c r="M63" s="251"/>
      <c r="N63" s="251"/>
      <c r="O63" s="251"/>
      <c r="P63" s="251"/>
      <c r="Q63" s="251"/>
      <c r="R63" s="251"/>
      <c r="S63" s="251"/>
      <c r="T63" s="251"/>
      <c r="U63" s="251"/>
      <c r="V63" s="251"/>
      <c r="W63" s="251"/>
      <c r="DA63" s="145"/>
    </row>
    <row r="64" spans="1:105" ht="12" customHeight="1" x14ac:dyDescent="0.25">
      <c r="A64" s="115" t="s">
        <v>148</v>
      </c>
      <c r="B64" s="314"/>
      <c r="C64" s="314"/>
      <c r="D64" s="314"/>
      <c r="E64" s="314"/>
      <c r="F64" s="314"/>
      <c r="G64" s="314"/>
      <c r="H64" s="314"/>
      <c r="I64" s="314"/>
      <c r="J64" s="314"/>
      <c r="K64" s="314"/>
      <c r="L64" s="314"/>
      <c r="M64" s="314"/>
      <c r="N64" s="314"/>
      <c r="O64" s="314"/>
      <c r="P64" s="314"/>
      <c r="Q64" s="314"/>
      <c r="R64" s="314"/>
      <c r="S64" s="314"/>
      <c r="T64" s="314"/>
      <c r="U64" s="314"/>
      <c r="V64" s="314"/>
      <c r="W64" s="314"/>
      <c r="DA64" s="118"/>
    </row>
    <row r="65" spans="1:105" ht="12" customHeight="1" x14ac:dyDescent="0.25">
      <c r="A65" s="50" t="s">
        <v>49</v>
      </c>
      <c r="B65" s="289">
        <f t="shared" ref="B65:W65" si="13">IF(B$9=0,"",B$4/B$9*1000)</f>
        <v>159.40771838601654</v>
      </c>
      <c r="C65" s="289">
        <f t="shared" si="13"/>
        <v>157.33918983856944</v>
      </c>
      <c r="D65" s="289">
        <f t="shared" si="13"/>
        <v>158.85899740484712</v>
      </c>
      <c r="E65" s="289">
        <f t="shared" si="13"/>
        <v>146.16971942606423</v>
      </c>
      <c r="F65" s="289">
        <f t="shared" si="13"/>
        <v>142.25293760144305</v>
      </c>
      <c r="G65" s="289">
        <f t="shared" si="13"/>
        <v>138.41098903631325</v>
      </c>
      <c r="H65" s="289">
        <f t="shared" si="13"/>
        <v>146.78743576699577</v>
      </c>
      <c r="I65" s="289">
        <f t="shared" si="13"/>
        <v>148.75105697873951</v>
      </c>
      <c r="J65" s="289">
        <f t="shared" si="13"/>
        <v>149.70876332941612</v>
      </c>
      <c r="K65" s="289">
        <f t="shared" si="13"/>
        <v>160.69680424515695</v>
      </c>
      <c r="L65" s="289">
        <f t="shared" si="13"/>
        <v>145.11646369010526</v>
      </c>
      <c r="M65" s="289">
        <f t="shared" si="13"/>
        <v>145.10886391739845</v>
      </c>
      <c r="N65" s="289">
        <f t="shared" si="13"/>
        <v>148.86498590751739</v>
      </c>
      <c r="O65" s="289">
        <f t="shared" si="13"/>
        <v>150.25187909204925</v>
      </c>
      <c r="P65" s="289">
        <f t="shared" si="13"/>
        <v>155.2806059494043</v>
      </c>
      <c r="Q65" s="289">
        <f t="shared" si="13"/>
        <v>155.65313423577064</v>
      </c>
      <c r="R65" s="289">
        <f t="shared" si="13"/>
        <v>156.8657081252754</v>
      </c>
      <c r="S65" s="289">
        <f t="shared" si="13"/>
        <v>154.2154958609527</v>
      </c>
      <c r="T65" s="289">
        <f t="shared" si="13"/>
        <v>157.37660289433859</v>
      </c>
      <c r="U65" s="289">
        <f t="shared" si="13"/>
        <v>159.60797479088598</v>
      </c>
      <c r="V65" s="289">
        <f t="shared" si="13"/>
        <v>161.37255840760599</v>
      </c>
      <c r="W65" s="289">
        <f t="shared" si="13"/>
        <v>163.07542828546954</v>
      </c>
      <c r="DA65" s="83"/>
    </row>
    <row r="66" spans="1:105" ht="12" customHeight="1" x14ac:dyDescent="0.25">
      <c r="A66" s="107" t="s">
        <v>50</v>
      </c>
      <c r="B66" s="290">
        <f t="shared" ref="B66:W66" si="14">IF(B$10=0,"",B$5/B$10*1000)</f>
        <v>88.997200116723988</v>
      </c>
      <c r="C66" s="290">
        <f t="shared" si="14"/>
        <v>84.501899652858157</v>
      </c>
      <c r="D66" s="290">
        <f t="shared" si="14"/>
        <v>84.359731257883524</v>
      </c>
      <c r="E66" s="290">
        <f t="shared" si="14"/>
        <v>76.961221836546045</v>
      </c>
      <c r="F66" s="290">
        <f t="shared" si="14"/>
        <v>76.439506592879141</v>
      </c>
      <c r="G66" s="290">
        <f t="shared" si="14"/>
        <v>73.213337296598652</v>
      </c>
      <c r="H66" s="290">
        <f t="shared" si="14"/>
        <v>76.798191458397824</v>
      </c>
      <c r="I66" s="290">
        <f t="shared" si="14"/>
        <v>79.135793701417441</v>
      </c>
      <c r="J66" s="290">
        <f t="shared" si="14"/>
        <v>75.74372038413162</v>
      </c>
      <c r="K66" s="290">
        <f t="shared" si="14"/>
        <v>77.322708730244443</v>
      </c>
      <c r="L66" s="290">
        <f t="shared" si="14"/>
        <v>73.37594710450233</v>
      </c>
      <c r="M66" s="290">
        <f t="shared" si="14"/>
        <v>71.131359495937957</v>
      </c>
      <c r="N66" s="290">
        <f t="shared" si="14"/>
        <v>71.246155036114828</v>
      </c>
      <c r="O66" s="290">
        <f t="shared" si="14"/>
        <v>71.896810115713038</v>
      </c>
      <c r="P66" s="290">
        <f t="shared" si="14"/>
        <v>77.210262577891697</v>
      </c>
      <c r="Q66" s="290">
        <f t="shared" si="14"/>
        <v>73.344424325186381</v>
      </c>
      <c r="R66" s="290">
        <f t="shared" si="14"/>
        <v>76.313595182405763</v>
      </c>
      <c r="S66" s="290">
        <f t="shared" si="14"/>
        <v>79.637023779727514</v>
      </c>
      <c r="T66" s="290">
        <f t="shared" si="14"/>
        <v>76.731171618919049</v>
      </c>
      <c r="U66" s="290">
        <f t="shared" si="14"/>
        <v>77.998651598539766</v>
      </c>
      <c r="V66" s="290">
        <f t="shared" si="14"/>
        <v>73.328694658939739</v>
      </c>
      <c r="W66" s="290">
        <f t="shared" si="14"/>
        <v>72.794891694321109</v>
      </c>
      <c r="DA66" s="94"/>
    </row>
    <row r="67" spans="1:105" ht="12" customHeight="1" x14ac:dyDescent="0.25">
      <c r="A67" s="49" t="s">
        <v>58</v>
      </c>
      <c r="B67" s="291">
        <f t="shared" ref="B67:W67" si="15">IF(B$11=0,"",B$6/B$11*1000)</f>
        <v>580.61294715825443</v>
      </c>
      <c r="C67" s="291">
        <f t="shared" si="15"/>
        <v>573.43080756830102</v>
      </c>
      <c r="D67" s="291">
        <f t="shared" si="15"/>
        <v>569.00985971434386</v>
      </c>
      <c r="E67" s="291">
        <f t="shared" si="15"/>
        <v>527.1557864155601</v>
      </c>
      <c r="F67" s="291">
        <f t="shared" si="15"/>
        <v>509.52229035375399</v>
      </c>
      <c r="G67" s="291">
        <f t="shared" si="15"/>
        <v>498.54614333754557</v>
      </c>
      <c r="H67" s="291">
        <f t="shared" si="15"/>
        <v>517.41074248176983</v>
      </c>
      <c r="I67" s="291">
        <f t="shared" si="15"/>
        <v>526.26525766224029</v>
      </c>
      <c r="J67" s="291">
        <f t="shared" si="15"/>
        <v>506.67311215558618</v>
      </c>
      <c r="K67" s="291">
        <f t="shared" si="15"/>
        <v>463.22813302397481</v>
      </c>
      <c r="L67" s="291">
        <f t="shared" si="15"/>
        <v>477.1376193382431</v>
      </c>
      <c r="M67" s="291">
        <f t="shared" si="15"/>
        <v>477.07253294512401</v>
      </c>
      <c r="N67" s="291">
        <f t="shared" si="15"/>
        <v>462.72737766298985</v>
      </c>
      <c r="O67" s="291">
        <f t="shared" si="15"/>
        <v>461.965751227135</v>
      </c>
      <c r="P67" s="291">
        <f t="shared" si="15"/>
        <v>454.96321413746125</v>
      </c>
      <c r="Q67" s="291">
        <f t="shared" si="15"/>
        <v>457.01871889247906</v>
      </c>
      <c r="R67" s="291">
        <f t="shared" si="15"/>
        <v>473.74145328427318</v>
      </c>
      <c r="S67" s="291">
        <f t="shared" si="15"/>
        <v>469.87999931741331</v>
      </c>
      <c r="T67" s="291">
        <f t="shared" si="15"/>
        <v>477.61991039986088</v>
      </c>
      <c r="U67" s="291">
        <f t="shared" si="15"/>
        <v>482.42557010119532</v>
      </c>
      <c r="V67" s="291">
        <f t="shared" si="15"/>
        <v>450.43820841690882</v>
      </c>
      <c r="W67" s="291">
        <f t="shared" si="15"/>
        <v>470.89209478802212</v>
      </c>
      <c r="DA67" s="84"/>
    </row>
    <row r="68" spans="1:105" ht="12" customHeight="1" x14ac:dyDescent="0.25">
      <c r="A68" s="115" t="s">
        <v>149</v>
      </c>
      <c r="B68" s="288"/>
      <c r="C68" s="288"/>
      <c r="D68" s="288"/>
      <c r="E68" s="288"/>
      <c r="F68" s="288"/>
      <c r="G68" s="288"/>
      <c r="H68" s="288"/>
      <c r="I68" s="288"/>
      <c r="J68" s="288"/>
      <c r="K68" s="288"/>
      <c r="L68" s="288"/>
      <c r="M68" s="288"/>
      <c r="N68" s="288"/>
      <c r="O68" s="288"/>
      <c r="P68" s="288"/>
      <c r="Q68" s="288"/>
      <c r="R68" s="288"/>
      <c r="S68" s="288"/>
      <c r="T68" s="288"/>
      <c r="U68" s="288"/>
      <c r="V68" s="288"/>
      <c r="W68" s="288"/>
      <c r="DA68" s="118"/>
    </row>
    <row r="69" spans="1:105" ht="12" customHeight="1" x14ac:dyDescent="0.25">
      <c r="A69" s="50" t="s">
        <v>49</v>
      </c>
      <c r="B69" s="254">
        <f t="shared" ref="B69:W69" si="16">IF(B$52=0,"",B$52/B$9)</f>
        <v>8.2712759692046348E-2</v>
      </c>
      <c r="C69" s="254">
        <f t="shared" si="16"/>
        <v>8.2646559829914576E-2</v>
      </c>
      <c r="D69" s="254">
        <f t="shared" si="16"/>
        <v>8.1833598990033105E-2</v>
      </c>
      <c r="E69" s="254">
        <f t="shared" si="16"/>
        <v>8.0750309116158853E-2</v>
      </c>
      <c r="F69" s="254">
        <f t="shared" si="16"/>
        <v>8.0208755546519656E-2</v>
      </c>
      <c r="G69" s="254">
        <f t="shared" si="16"/>
        <v>7.9408741112693748E-2</v>
      </c>
      <c r="H69" s="254">
        <f t="shared" si="16"/>
        <v>7.7745027195525188E-2</v>
      </c>
      <c r="I69" s="254">
        <f t="shared" si="16"/>
        <v>7.7444926202441172E-2</v>
      </c>
      <c r="J69" s="254">
        <f t="shared" si="16"/>
        <v>7.7563122709918941E-2</v>
      </c>
      <c r="K69" s="254">
        <f t="shared" si="16"/>
        <v>7.7753606356845417E-2</v>
      </c>
      <c r="L69" s="254">
        <f t="shared" si="16"/>
        <v>7.7453500940173892E-2</v>
      </c>
      <c r="M69" s="254">
        <f t="shared" si="16"/>
        <v>7.7346652441784278E-2</v>
      </c>
      <c r="N69" s="254">
        <f t="shared" si="16"/>
        <v>7.6816177053893708E-2</v>
      </c>
      <c r="O69" s="254">
        <f t="shared" si="16"/>
        <v>7.6858811286729709E-2</v>
      </c>
      <c r="P69" s="254">
        <f t="shared" si="16"/>
        <v>7.7609043553462778E-2</v>
      </c>
      <c r="Q69" s="254">
        <f t="shared" si="16"/>
        <v>7.7912100059395181E-2</v>
      </c>
      <c r="R69" s="254">
        <f t="shared" si="16"/>
        <v>7.6243583478774302E-2</v>
      </c>
      <c r="S69" s="254">
        <f t="shared" si="16"/>
        <v>7.6173292206079324E-2</v>
      </c>
      <c r="T69" s="254">
        <f t="shared" si="16"/>
        <v>7.7081086517051686E-2</v>
      </c>
      <c r="U69" s="254">
        <f t="shared" si="16"/>
        <v>7.4419422425592713E-2</v>
      </c>
      <c r="V69" s="254">
        <f t="shared" si="16"/>
        <v>7.4242150517844066E-2</v>
      </c>
      <c r="W69" s="254">
        <f t="shared" si="16"/>
        <v>7.341754995311163E-2</v>
      </c>
      <c r="DA69" s="83"/>
    </row>
    <row r="70" spans="1:105" ht="12" customHeight="1" x14ac:dyDescent="0.25">
      <c r="A70" s="107" t="s">
        <v>50</v>
      </c>
      <c r="B70" s="293">
        <f t="shared" ref="B70:W70" si="17">IF(B$53=0,"",B$53/B$10)</f>
        <v>5.2582571885981665E-2</v>
      </c>
      <c r="C70" s="293">
        <f t="shared" si="17"/>
        <v>5.139784968181748E-2</v>
      </c>
      <c r="D70" s="293">
        <f t="shared" si="17"/>
        <v>5.1187488257753155E-2</v>
      </c>
      <c r="E70" s="293">
        <f t="shared" si="17"/>
        <v>4.9488239506518879E-2</v>
      </c>
      <c r="F70" s="293">
        <f t="shared" si="17"/>
        <v>4.9356912092544704E-2</v>
      </c>
      <c r="G70" s="293">
        <f t="shared" si="17"/>
        <v>4.7347155028596273E-2</v>
      </c>
      <c r="H70" s="293">
        <f t="shared" si="17"/>
        <v>4.7927940113292537E-2</v>
      </c>
      <c r="I70" s="293">
        <f t="shared" si="17"/>
        <v>4.720585333552494E-2</v>
      </c>
      <c r="J70" s="293">
        <f t="shared" si="17"/>
        <v>4.7323371168412495E-2</v>
      </c>
      <c r="K70" s="293">
        <f t="shared" si="17"/>
        <v>4.7493649156203459E-2</v>
      </c>
      <c r="L70" s="293">
        <f t="shared" si="17"/>
        <v>4.7463741686966342E-2</v>
      </c>
      <c r="M70" s="293">
        <f t="shared" si="17"/>
        <v>4.762869432927367E-2</v>
      </c>
      <c r="N70" s="293">
        <f t="shared" si="17"/>
        <v>4.6708141040044844E-2</v>
      </c>
      <c r="O70" s="293">
        <f t="shared" si="17"/>
        <v>4.7192740780246281E-2</v>
      </c>
      <c r="P70" s="293">
        <f t="shared" si="17"/>
        <v>4.7406416461995893E-2</v>
      </c>
      <c r="Q70" s="293">
        <f t="shared" si="17"/>
        <v>4.7282100548268265E-2</v>
      </c>
      <c r="R70" s="293">
        <f t="shared" si="17"/>
        <v>4.8446004809504853E-2</v>
      </c>
      <c r="S70" s="293">
        <f t="shared" si="17"/>
        <v>4.9111995024996559E-2</v>
      </c>
      <c r="T70" s="293">
        <f t="shared" si="17"/>
        <v>4.895390187615789E-2</v>
      </c>
      <c r="U70" s="293">
        <f t="shared" si="17"/>
        <v>4.8277764159454062E-2</v>
      </c>
      <c r="V70" s="293">
        <f t="shared" si="17"/>
        <v>4.8807869162564854E-2</v>
      </c>
      <c r="W70" s="293">
        <f t="shared" si="17"/>
        <v>4.9073122543396699E-2</v>
      </c>
      <c r="DA70" s="94"/>
    </row>
    <row r="71" spans="1:105" ht="12" customHeight="1" x14ac:dyDescent="0.25">
      <c r="A71" s="49" t="s">
        <v>51</v>
      </c>
      <c r="B71" s="255">
        <f t="shared" ref="B71:W71" si="18">IF(B$54=0,"",B$54/B$11)</f>
        <v>0.20209415010580389</v>
      </c>
      <c r="C71" s="255">
        <f t="shared" si="18"/>
        <v>0.20122553535642135</v>
      </c>
      <c r="D71" s="255">
        <f t="shared" si="18"/>
        <v>0.19783663687543687</v>
      </c>
      <c r="E71" s="255">
        <f t="shared" si="18"/>
        <v>0.19396082192623887</v>
      </c>
      <c r="F71" s="255">
        <f t="shared" si="18"/>
        <v>0.19321303990280195</v>
      </c>
      <c r="G71" s="255">
        <f t="shared" si="18"/>
        <v>0.18799637831009056</v>
      </c>
      <c r="H71" s="255">
        <f t="shared" si="18"/>
        <v>0.18956960998725367</v>
      </c>
      <c r="I71" s="255">
        <f t="shared" si="18"/>
        <v>0.18605800485986257</v>
      </c>
      <c r="J71" s="255">
        <f t="shared" si="18"/>
        <v>0.18649019615976317</v>
      </c>
      <c r="K71" s="255">
        <f t="shared" si="18"/>
        <v>0.18551709338488959</v>
      </c>
      <c r="L71" s="255">
        <f t="shared" si="18"/>
        <v>0.18160769994157203</v>
      </c>
      <c r="M71" s="255">
        <f t="shared" si="18"/>
        <v>0.17851261644023986</v>
      </c>
      <c r="N71" s="255">
        <f t="shared" si="18"/>
        <v>0.17421521260369038</v>
      </c>
      <c r="O71" s="255">
        <f t="shared" si="18"/>
        <v>0.16933729779176426</v>
      </c>
      <c r="P71" s="255">
        <f t="shared" si="18"/>
        <v>0.1669532523135418</v>
      </c>
      <c r="Q71" s="255">
        <f t="shared" si="18"/>
        <v>0.16403936875311936</v>
      </c>
      <c r="R71" s="255">
        <f t="shared" si="18"/>
        <v>0.16478780585143094</v>
      </c>
      <c r="S71" s="255">
        <f t="shared" si="18"/>
        <v>0.16352456563961573</v>
      </c>
      <c r="T71" s="255">
        <f t="shared" si="18"/>
        <v>0.15962692526358424</v>
      </c>
      <c r="U71" s="255">
        <f t="shared" si="18"/>
        <v>0.15582092109943729</v>
      </c>
      <c r="V71" s="255">
        <f t="shared" si="18"/>
        <v>0.15528427835695394</v>
      </c>
      <c r="W71" s="255">
        <f t="shared" si="18"/>
        <v>0.15429753641851771</v>
      </c>
      <c r="DA71" s="84"/>
    </row>
    <row r="72" spans="1:105" ht="12" customHeight="1" x14ac:dyDescent="0.25">
      <c r="A72" s="115" t="s">
        <v>150</v>
      </c>
      <c r="B72" s="288"/>
      <c r="C72" s="288"/>
      <c r="D72" s="288"/>
      <c r="E72" s="288"/>
      <c r="F72" s="288"/>
      <c r="G72" s="288"/>
      <c r="H72" s="288"/>
      <c r="I72" s="288"/>
      <c r="J72" s="288"/>
      <c r="K72" s="288"/>
      <c r="L72" s="288"/>
      <c r="M72" s="288"/>
      <c r="N72" s="288"/>
      <c r="O72" s="288"/>
      <c r="P72" s="288"/>
      <c r="Q72" s="288"/>
      <c r="R72" s="288"/>
      <c r="S72" s="288"/>
      <c r="T72" s="288"/>
      <c r="U72" s="288"/>
      <c r="V72" s="288"/>
      <c r="W72" s="288"/>
      <c r="DA72" s="118"/>
    </row>
    <row r="73" spans="1:105" ht="12" customHeight="1" x14ac:dyDescent="0.25">
      <c r="A73" s="50" t="s">
        <v>49</v>
      </c>
      <c r="B73" s="254">
        <f>IF(NMM_ued!B$5=0,"",NMM_ued!B$5/B$9)</f>
        <v>4.4603616474532252E-2</v>
      </c>
      <c r="C73" s="254">
        <f>IF(NMM_ued!C$5=0,"",NMM_ued!C$5/C$9)</f>
        <v>4.474679292711066E-2</v>
      </c>
      <c r="D73" s="254">
        <f>IF(NMM_ued!D$5=0,"",NMM_ued!D$5/D$9)</f>
        <v>4.4339997737933089E-2</v>
      </c>
      <c r="E73" s="254">
        <f>IF(NMM_ued!E$5=0,"",NMM_ued!E$5/E$9)</f>
        <v>4.3815514127513076E-2</v>
      </c>
      <c r="F73" s="254">
        <f>IF(NMM_ued!F$5=0,"",NMM_ued!F$5/F$9)</f>
        <v>4.3502650165424275E-2</v>
      </c>
      <c r="G73" s="254">
        <f>IF(NMM_ued!G$5=0,"",NMM_ued!G$5/G$9)</f>
        <v>4.3033626495044511E-2</v>
      </c>
      <c r="H73" s="254">
        <f>IF(NMM_ued!H$5=0,"",NMM_ued!H$5/H$9)</f>
        <v>4.2403140250069409E-2</v>
      </c>
      <c r="I73" s="254">
        <f>IF(NMM_ued!I$5=0,"",NMM_ued!I$5/I$9)</f>
        <v>4.241923575744222E-2</v>
      </c>
      <c r="J73" s="254">
        <f>IF(NMM_ued!J$5=0,"",NMM_ued!J$5/J$9)</f>
        <v>4.2358132051399239E-2</v>
      </c>
      <c r="K73" s="254">
        <f>IF(NMM_ued!K$5=0,"",NMM_ued!K$5/K$9)</f>
        <v>4.2320331153441276E-2</v>
      </c>
      <c r="L73" s="254">
        <f>IF(NMM_ued!L$5=0,"",NMM_ued!L$5/L$9)</f>
        <v>4.2234927156190621E-2</v>
      </c>
      <c r="M73" s="254">
        <f>IF(NMM_ued!M$5=0,"",NMM_ued!M$5/M$9)</f>
        <v>4.2133287314007395E-2</v>
      </c>
      <c r="N73" s="254">
        <f>IF(NMM_ued!N$5=0,"",NMM_ued!N$5/N$9)</f>
        <v>4.1731782562437064E-2</v>
      </c>
      <c r="O73" s="254">
        <f>IF(NMM_ued!O$5=0,"",NMM_ued!O$5/O$9)</f>
        <v>4.1690059055348928E-2</v>
      </c>
      <c r="P73" s="254">
        <f>IF(NMM_ued!P$5=0,"",NMM_ued!P$5/P$9)</f>
        <v>4.2136382498703988E-2</v>
      </c>
      <c r="Q73" s="254">
        <f>IF(NMM_ued!Q$5=0,"",NMM_ued!Q$5/Q$9)</f>
        <v>4.2238471444680188E-2</v>
      </c>
      <c r="R73" s="254">
        <f>IF(NMM_ued!R$5=0,"",NMM_ued!R$5/R$9)</f>
        <v>4.1886671503319615E-2</v>
      </c>
      <c r="S73" s="254">
        <f>IF(NMM_ued!S$5=0,"",NMM_ued!S$5/S$9)</f>
        <v>4.2080866076502674E-2</v>
      </c>
      <c r="T73" s="254">
        <f>IF(NMM_ued!T$5=0,"",NMM_ued!T$5/T$9)</f>
        <v>4.2801908991904981E-2</v>
      </c>
      <c r="U73" s="254">
        <f>IF(NMM_ued!U$5=0,"",NMM_ued!U$5/U$9)</f>
        <v>4.1693206023550429E-2</v>
      </c>
      <c r="V73" s="254">
        <f>IF(NMM_ued!V$5=0,"",NMM_ued!V$5/V$9)</f>
        <v>4.1899408463017533E-2</v>
      </c>
      <c r="W73" s="254">
        <f>IF(NMM_ued!W$5=0,"",NMM_ued!W$5/W$9)</f>
        <v>4.18676871098295E-2</v>
      </c>
      <c r="DA73" s="83"/>
    </row>
    <row r="74" spans="1:105" ht="12" customHeight="1" x14ac:dyDescent="0.25">
      <c r="A74" s="107" t="s">
        <v>50</v>
      </c>
      <c r="B74" s="293">
        <f>IF(NMM_ued!B$48=0,"",NMM_ued!B$48/B$10)</f>
        <v>2.6964407850250664E-2</v>
      </c>
      <c r="C74" s="293">
        <f>IF(NMM_ued!C$48=0,"",NMM_ued!C$48/C$10)</f>
        <v>2.6408379344609632E-2</v>
      </c>
      <c r="D74" s="293">
        <f>IF(NMM_ued!D$48=0,"",NMM_ued!D$48/D$10)</f>
        <v>2.6329325046397234E-2</v>
      </c>
      <c r="E74" s="293">
        <f>IF(NMM_ued!E$48=0,"",NMM_ued!E$48/E$10)</f>
        <v>2.5828108499954327E-2</v>
      </c>
      <c r="F74" s="293">
        <f>IF(NMM_ued!F$48=0,"",NMM_ued!F$48/F$10)</f>
        <v>2.5832594528720387E-2</v>
      </c>
      <c r="G74" s="293">
        <f>IF(NMM_ued!G$48=0,"",NMM_ued!G$48/G$10)</f>
        <v>2.5074193817404992E-2</v>
      </c>
      <c r="H74" s="293">
        <f>IF(NMM_ued!H$48=0,"",NMM_ued!H$48/H$10)</f>
        <v>2.5327519594181024E-2</v>
      </c>
      <c r="I74" s="293">
        <f>IF(NMM_ued!I$48=0,"",NMM_ued!I$48/I$10)</f>
        <v>2.5019699790333499E-2</v>
      </c>
      <c r="J74" s="293">
        <f>IF(NMM_ued!J$48=0,"",NMM_ued!J$48/J$10)</f>
        <v>2.5279858164980091E-2</v>
      </c>
      <c r="K74" s="293">
        <f>IF(NMM_ued!K$48=0,"",NMM_ued!K$48/K$10)</f>
        <v>2.5205547190542656E-2</v>
      </c>
      <c r="L74" s="293">
        <f>IF(NMM_ued!L$48=0,"",NMM_ued!L$48/L$10)</f>
        <v>2.5107624996497178E-2</v>
      </c>
      <c r="M74" s="293">
        <f>IF(NMM_ued!M$48=0,"",NMM_ued!M$48/M$10)</f>
        <v>2.5251626234989742E-2</v>
      </c>
      <c r="N74" s="293">
        <f>IF(NMM_ued!N$48=0,"",NMM_ued!N$48/N$10)</f>
        <v>2.5025123168900969E-2</v>
      </c>
      <c r="O74" s="293">
        <f>IF(NMM_ued!O$48=0,"",NMM_ued!O$48/O$10)</f>
        <v>2.5294999282760067E-2</v>
      </c>
      <c r="P74" s="293">
        <f>IF(NMM_ued!P$48=0,"",NMM_ued!P$48/P$10)</f>
        <v>2.5413872569236766E-2</v>
      </c>
      <c r="Q74" s="293">
        <f>IF(NMM_ued!Q$48=0,"",NMM_ued!Q$48/Q$10)</f>
        <v>2.542146344571225E-2</v>
      </c>
      <c r="R74" s="293">
        <f>IF(NMM_ued!R$48=0,"",NMM_ued!R$48/R$10)</f>
        <v>2.6054223629463684E-2</v>
      </c>
      <c r="S74" s="293">
        <f>IF(NMM_ued!S$48=0,"",NMM_ued!S$48/S$10)</f>
        <v>2.6391791798465916E-2</v>
      </c>
      <c r="T74" s="293">
        <f>IF(NMM_ued!T$48=0,"",NMM_ued!T$48/T$10)</f>
        <v>2.6637068924521189E-2</v>
      </c>
      <c r="U74" s="293">
        <f>IF(NMM_ued!U$48=0,"",NMM_ued!U$48/U$10)</f>
        <v>2.6457798782136215E-2</v>
      </c>
      <c r="V74" s="293">
        <f>IF(NMM_ued!V$48=0,"",NMM_ued!V$48/V$10)</f>
        <v>2.6912848604189115E-2</v>
      </c>
      <c r="W74" s="293">
        <f>IF(NMM_ued!W$48=0,"",NMM_ued!W$48/W$10)</f>
        <v>2.7300002640711821E-2</v>
      </c>
      <c r="DA74" s="94"/>
    </row>
    <row r="75" spans="1:105" ht="12" customHeight="1" x14ac:dyDescent="0.25">
      <c r="A75" s="49" t="s">
        <v>51</v>
      </c>
      <c r="B75" s="255">
        <f>IF(NMM_ued!B$99=0,"",NMM_ued!B$99/B$11)</f>
        <v>8.9949907164372248E-2</v>
      </c>
      <c r="C75" s="255">
        <f>IF(NMM_ued!C$99=0,"",NMM_ued!C$99/C$11)</f>
        <v>9.020959485852037E-2</v>
      </c>
      <c r="D75" s="255">
        <f>IF(NMM_ued!D$99=0,"",NMM_ued!D$99/D$11)</f>
        <v>8.8918520633273324E-2</v>
      </c>
      <c r="E75" s="255">
        <f>IF(NMM_ued!E$99=0,"",NMM_ued!E$99/E$11)</f>
        <v>8.7024605485005332E-2</v>
      </c>
      <c r="F75" s="255">
        <f>IF(NMM_ued!F$99=0,"",NMM_ued!F$99/F$11)</f>
        <v>8.696815955287171E-2</v>
      </c>
      <c r="G75" s="255">
        <f>IF(NMM_ued!G$99=0,"",NMM_ued!G$99/G$11)</f>
        <v>8.5258330846386912E-2</v>
      </c>
      <c r="H75" s="255">
        <f>IF(NMM_ued!H$99=0,"",NMM_ued!H$99/H$11)</f>
        <v>8.646024864134158E-2</v>
      </c>
      <c r="I75" s="255">
        <f>IF(NMM_ued!I$99=0,"",NMM_ued!I$99/I$11)</f>
        <v>8.4975587998019048E-2</v>
      </c>
      <c r="J75" s="255">
        <f>IF(NMM_ued!J$99=0,"",NMM_ued!J$99/J$11)</f>
        <v>8.5345985932469268E-2</v>
      </c>
      <c r="K75" s="255">
        <f>IF(NMM_ued!K$99=0,"",NMM_ued!K$99/K$11)</f>
        <v>8.5457363735737132E-2</v>
      </c>
      <c r="L75" s="255">
        <f>IF(NMM_ued!L$99=0,"",NMM_ued!L$99/L$11)</f>
        <v>8.4095926175259059E-2</v>
      </c>
      <c r="M75" s="255">
        <f>IF(NMM_ued!M$99=0,"",NMM_ued!M$99/M$11)</f>
        <v>8.3066740664696992E-2</v>
      </c>
      <c r="N75" s="255">
        <f>IF(NMM_ued!N$99=0,"",NMM_ued!N$99/N$11)</f>
        <v>8.1398331406103142E-2</v>
      </c>
      <c r="O75" s="255">
        <f>IF(NMM_ued!O$99=0,"",NMM_ued!O$99/O$11)</f>
        <v>8.0064908597902565E-2</v>
      </c>
      <c r="P75" s="255">
        <f>IF(NMM_ued!P$99=0,"",NMM_ued!P$99/P$11)</f>
        <v>7.9762851559269835E-2</v>
      </c>
      <c r="Q75" s="255">
        <f>IF(NMM_ued!Q$99=0,"",NMM_ued!Q$99/Q$11)</f>
        <v>7.9203139042708898E-2</v>
      </c>
      <c r="R75" s="255">
        <f>IF(NMM_ued!R$99=0,"",NMM_ued!R$99/R$11)</f>
        <v>8.0317314370339912E-2</v>
      </c>
      <c r="S75" s="255">
        <f>IF(NMM_ued!S$99=0,"",NMM_ued!S$99/S$11)</f>
        <v>8.0770919690183463E-2</v>
      </c>
      <c r="T75" s="255">
        <f>IF(NMM_ued!T$99=0,"",NMM_ued!T$99/T$11)</f>
        <v>8.0100990753868742E-2</v>
      </c>
      <c r="U75" s="255">
        <f>IF(NMM_ued!U$99=0,"",NMM_ued!U$99/U$11)</f>
        <v>7.912108441393377E-2</v>
      </c>
      <c r="V75" s="255">
        <f>IF(NMM_ued!V$99=0,"",NMM_ued!V$99/V$11)</f>
        <v>7.9732445098270349E-2</v>
      </c>
      <c r="W75" s="255">
        <f>IF(NMM_ued!W$99=0,"",NMM_ued!W$99/W$11)</f>
        <v>8.0140716647029264E-2</v>
      </c>
      <c r="DA75" s="84"/>
    </row>
    <row r="76" spans="1:105" ht="12" customHeight="1" x14ac:dyDescent="0.25">
      <c r="A76" s="110" t="s">
        <v>88</v>
      </c>
      <c r="B76" s="256">
        <f t="shared" ref="B76:W76" si="19">IF(B$51=0,"",B$59/B$51)</f>
        <v>5.7454439882747383</v>
      </c>
      <c r="C76" s="256">
        <f t="shared" si="19"/>
        <v>5.640745227189206</v>
      </c>
      <c r="D76" s="256">
        <f t="shared" si="19"/>
        <v>5.6827043324467539</v>
      </c>
      <c r="E76" s="256">
        <f t="shared" si="19"/>
        <v>5.6275858550331224</v>
      </c>
      <c r="F76" s="256">
        <f t="shared" si="19"/>
        <v>5.7182176135008618</v>
      </c>
      <c r="G76" s="256">
        <f t="shared" si="19"/>
        <v>5.6339106225744624</v>
      </c>
      <c r="H76" s="256">
        <f t="shared" si="19"/>
        <v>5.8130647025562485</v>
      </c>
      <c r="I76" s="256">
        <f t="shared" si="19"/>
        <v>5.8784250055793921</v>
      </c>
      <c r="J76" s="256">
        <f t="shared" si="19"/>
        <v>5.8741859963735408</v>
      </c>
      <c r="K76" s="256">
        <f t="shared" si="19"/>
        <v>5.8587236138359042</v>
      </c>
      <c r="L76" s="256">
        <f t="shared" si="19"/>
        <v>5.8207398458309481</v>
      </c>
      <c r="M76" s="256">
        <f t="shared" si="19"/>
        <v>5.8032064444981284</v>
      </c>
      <c r="N76" s="256">
        <f t="shared" si="19"/>
        <v>5.8417665702438795</v>
      </c>
      <c r="O76" s="256">
        <f t="shared" si="19"/>
        <v>5.7926614246691912</v>
      </c>
      <c r="P76" s="256">
        <f t="shared" si="19"/>
        <v>5.903039828650293</v>
      </c>
      <c r="Q76" s="256">
        <f t="shared" si="19"/>
        <v>5.7980085060989888</v>
      </c>
      <c r="R76" s="256">
        <f t="shared" si="19"/>
        <v>5.7430821492659723</v>
      </c>
      <c r="S76" s="256">
        <f t="shared" si="19"/>
        <v>5.7999745181465103</v>
      </c>
      <c r="T76" s="256">
        <f t="shared" si="19"/>
        <v>5.7803827043175167</v>
      </c>
      <c r="U76" s="256">
        <f t="shared" si="19"/>
        <v>5.7719606995913217</v>
      </c>
      <c r="V76" s="256">
        <f t="shared" si="19"/>
        <v>5.6474220458515472</v>
      </c>
      <c r="W76" s="256">
        <f t="shared" si="19"/>
        <v>5.6213727526938078</v>
      </c>
      <c r="DA76" s="109"/>
    </row>
    <row r="77" spans="1:105" ht="12" customHeight="1" x14ac:dyDescent="0.25">
      <c r="A77" s="50" t="s">
        <v>1438</v>
      </c>
      <c r="B77" s="257">
        <f t="shared" ref="B77:W77" si="20">IF(B$52=0,"",B$60/B$52)</f>
        <v>9.175797915336517</v>
      </c>
      <c r="C77" s="257">
        <f t="shared" si="20"/>
        <v>9.1278980210337402</v>
      </c>
      <c r="D77" s="257">
        <f t="shared" si="20"/>
        <v>9.1510532673033946</v>
      </c>
      <c r="E77" s="257">
        <f t="shared" si="20"/>
        <v>9.0878781202019692</v>
      </c>
      <c r="F77" s="257">
        <f t="shared" si="20"/>
        <v>9.2074364413735115</v>
      </c>
      <c r="G77" s="257">
        <f t="shared" si="20"/>
        <v>9.1731828620161888</v>
      </c>
      <c r="H77" s="257">
        <f t="shared" si="20"/>
        <v>8.9010468532928613</v>
      </c>
      <c r="I77" s="257">
        <f t="shared" si="20"/>
        <v>9.1288094812699399</v>
      </c>
      <c r="J77" s="257">
        <f t="shared" si="20"/>
        <v>9.4053201276431064</v>
      </c>
      <c r="K77" s="257">
        <f t="shared" si="20"/>
        <v>9.4828795327186786</v>
      </c>
      <c r="L77" s="257">
        <f t="shared" si="20"/>
        <v>9.7389452088179329</v>
      </c>
      <c r="M77" s="257">
        <f t="shared" si="20"/>
        <v>9.6904523160635847</v>
      </c>
      <c r="N77" s="257">
        <f t="shared" si="20"/>
        <v>9.9977023208846969</v>
      </c>
      <c r="O77" s="257">
        <f t="shared" si="20"/>
        <v>10.09234669934378</v>
      </c>
      <c r="P77" s="257">
        <f t="shared" si="20"/>
        <v>10.272767512823089</v>
      </c>
      <c r="Q77" s="257">
        <f t="shared" si="20"/>
        <v>10.222373434846782</v>
      </c>
      <c r="R77" s="257">
        <f t="shared" si="20"/>
        <v>10.231540819905895</v>
      </c>
      <c r="S77" s="257">
        <f t="shared" si="20"/>
        <v>10.110504954915349</v>
      </c>
      <c r="T77" s="257">
        <f t="shared" si="20"/>
        <v>10.087422241548992</v>
      </c>
      <c r="U77" s="257">
        <f t="shared" si="20"/>
        <v>10.080850366722112</v>
      </c>
      <c r="V77" s="257">
        <f t="shared" si="20"/>
        <v>9.7734188058967764</v>
      </c>
      <c r="W77" s="257">
        <f t="shared" si="20"/>
        <v>9.9575569853351329</v>
      </c>
      <c r="DA77" s="83"/>
    </row>
    <row r="78" spans="1:105" ht="12" customHeight="1" x14ac:dyDescent="0.25">
      <c r="A78" s="107" t="s">
        <v>1439</v>
      </c>
      <c r="B78" s="295">
        <f t="shared" ref="B78:W78" si="21">IF(B$53=0,"",B$61/B$53)</f>
        <v>3.2583642266110546</v>
      </c>
      <c r="C78" s="295">
        <f t="shared" si="21"/>
        <v>3.2212187633235358</v>
      </c>
      <c r="D78" s="295">
        <f t="shared" si="21"/>
        <v>3.2517173862414377</v>
      </c>
      <c r="E78" s="295">
        <f t="shared" si="21"/>
        <v>3.2278432702054412</v>
      </c>
      <c r="F78" s="295">
        <f t="shared" si="21"/>
        <v>3.2597271312943943</v>
      </c>
      <c r="G78" s="295">
        <f t="shared" si="21"/>
        <v>3.2036998268036814</v>
      </c>
      <c r="H78" s="295">
        <f t="shared" si="21"/>
        <v>3.326803124054067</v>
      </c>
      <c r="I78" s="295">
        <f t="shared" si="21"/>
        <v>3.2985605258820883</v>
      </c>
      <c r="J78" s="295">
        <f t="shared" si="21"/>
        <v>3.3236428825714954</v>
      </c>
      <c r="K78" s="295">
        <f t="shared" si="21"/>
        <v>3.3253435321546343</v>
      </c>
      <c r="L78" s="295">
        <f t="shared" si="21"/>
        <v>3.3352372496147149</v>
      </c>
      <c r="M78" s="295">
        <f t="shared" si="21"/>
        <v>3.4171317423173329</v>
      </c>
      <c r="N78" s="295">
        <f t="shared" si="21"/>
        <v>3.4158942154641458</v>
      </c>
      <c r="O78" s="295">
        <f t="shared" si="21"/>
        <v>3.3463541306309756</v>
      </c>
      <c r="P78" s="295">
        <f t="shared" si="21"/>
        <v>3.327565465180375</v>
      </c>
      <c r="Q78" s="295">
        <f t="shared" si="21"/>
        <v>3.2864085973109849</v>
      </c>
      <c r="R78" s="295">
        <f t="shared" si="21"/>
        <v>3.2733084935852781</v>
      </c>
      <c r="S78" s="295">
        <f t="shared" si="21"/>
        <v>3.2758497113851761</v>
      </c>
      <c r="T78" s="295">
        <f t="shared" si="21"/>
        <v>3.2583704336815762</v>
      </c>
      <c r="U78" s="295">
        <f t="shared" si="21"/>
        <v>3.2264808518927164</v>
      </c>
      <c r="V78" s="295">
        <f t="shared" si="21"/>
        <v>3.1714834426013274</v>
      </c>
      <c r="W78" s="295">
        <f t="shared" si="21"/>
        <v>3.1231305655658685</v>
      </c>
      <c r="DA78" s="94"/>
    </row>
    <row r="79" spans="1:105" ht="12" customHeight="1" x14ac:dyDescent="0.25">
      <c r="A79" s="49" t="s">
        <v>1440</v>
      </c>
      <c r="B79" s="258">
        <f t="shared" ref="B79:W79" si="22">IF(B$54=0,"",B$62/B$54)</f>
        <v>2.696497349822832</v>
      </c>
      <c r="C79" s="258">
        <f t="shared" si="22"/>
        <v>2.6388520794731298</v>
      </c>
      <c r="D79" s="258">
        <f t="shared" si="22"/>
        <v>2.6201172580143468</v>
      </c>
      <c r="E79" s="258">
        <f t="shared" si="22"/>
        <v>2.6556789819636299</v>
      </c>
      <c r="F79" s="258">
        <f t="shared" si="22"/>
        <v>2.6411698602716172</v>
      </c>
      <c r="G79" s="258">
        <f t="shared" si="22"/>
        <v>2.6535685884883096</v>
      </c>
      <c r="H79" s="258">
        <f t="shared" si="22"/>
        <v>2.6358084997752442</v>
      </c>
      <c r="I79" s="258">
        <f t="shared" si="22"/>
        <v>2.6988153175046143</v>
      </c>
      <c r="J79" s="258">
        <f t="shared" si="22"/>
        <v>2.6891821067923911</v>
      </c>
      <c r="K79" s="258">
        <f t="shared" si="22"/>
        <v>2.5994388284212229</v>
      </c>
      <c r="L79" s="258">
        <f t="shared" si="22"/>
        <v>2.6103232742861127</v>
      </c>
      <c r="M79" s="258">
        <f t="shared" si="22"/>
        <v>2.6614200630642064</v>
      </c>
      <c r="N79" s="258">
        <f t="shared" si="22"/>
        <v>2.6373898755550549</v>
      </c>
      <c r="O79" s="258">
        <f t="shared" si="22"/>
        <v>2.6369090164945832</v>
      </c>
      <c r="P79" s="258">
        <f t="shared" si="22"/>
        <v>2.6304769945411794</v>
      </c>
      <c r="Q79" s="258">
        <f t="shared" si="22"/>
        <v>2.6286560705741935</v>
      </c>
      <c r="R79" s="258">
        <f t="shared" si="22"/>
        <v>2.6208075763062841</v>
      </c>
      <c r="S79" s="258">
        <f t="shared" si="22"/>
        <v>2.590955238296746</v>
      </c>
      <c r="T79" s="258">
        <f t="shared" si="22"/>
        <v>2.6099195425183139</v>
      </c>
      <c r="U79" s="258">
        <f t="shared" si="22"/>
        <v>2.6228600499419557</v>
      </c>
      <c r="V79" s="258">
        <f t="shared" si="22"/>
        <v>2.6333575369753168</v>
      </c>
      <c r="W79" s="258">
        <f t="shared" si="22"/>
        <v>2.6423430056015458</v>
      </c>
      <c r="DA79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4" tint="0.79998168889431442"/>
    <pageSetUpPr fitToPage="1"/>
  </sheetPr>
  <dimension ref="A1:DA215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final energy consumption"</f>
        <v>EU27: Non-metallic mineral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v>18262.727712895081</v>
      </c>
      <c r="C5" s="225">
        <v>17905.35445934704</v>
      </c>
      <c r="D5" s="225">
        <v>17666.65748366556</v>
      </c>
      <c r="E5" s="225">
        <v>18042.231732801341</v>
      </c>
      <c r="F5" s="225">
        <v>18543.96269743449</v>
      </c>
      <c r="G5" s="225">
        <v>18439.647741826251</v>
      </c>
      <c r="H5" s="225">
        <v>19831.911971093079</v>
      </c>
      <c r="I5" s="225">
        <v>20042.656615896809</v>
      </c>
      <c r="J5" s="225">
        <v>18283.06601727198</v>
      </c>
      <c r="K5" s="225">
        <v>14682.918152036231</v>
      </c>
      <c r="L5" s="225">
        <v>14199.48441249644</v>
      </c>
      <c r="M5" s="225">
        <v>14251.064213821021</v>
      </c>
      <c r="N5" s="225">
        <v>12813.058428221861</v>
      </c>
      <c r="O5" s="225">
        <v>12109.80684175044</v>
      </c>
      <c r="P5" s="225">
        <v>12316.185034026001</v>
      </c>
      <c r="Q5" s="225">
        <v>12245.90845880316</v>
      </c>
      <c r="R5" s="225">
        <v>12238.148039164071</v>
      </c>
      <c r="S5" s="225">
        <v>12722.28188865113</v>
      </c>
      <c r="T5" s="225">
        <v>13056.547545507599</v>
      </c>
      <c r="U5" s="225">
        <v>12944.308438231141</v>
      </c>
      <c r="V5" s="225">
        <v>12824.896242264571</v>
      </c>
      <c r="W5" s="225">
        <v>12931.980560278769</v>
      </c>
      <c r="DA5" s="89" t="s">
        <v>1441</v>
      </c>
    </row>
    <row r="6" spans="1:105" ht="12" customHeight="1" x14ac:dyDescent="0.25">
      <c r="A6" s="55" t="s">
        <v>92</v>
      </c>
      <c r="B6" s="261">
        <v>87.821573186698544</v>
      </c>
      <c r="C6" s="261">
        <v>86.1067360928364</v>
      </c>
      <c r="D6" s="261">
        <v>84.962589910120442</v>
      </c>
      <c r="E6" s="261">
        <v>86.757842181983449</v>
      </c>
      <c r="F6" s="261">
        <v>89.182317163974616</v>
      </c>
      <c r="G6" s="261">
        <v>88.674844261266713</v>
      </c>
      <c r="H6" s="261">
        <v>95.380847143675595</v>
      </c>
      <c r="I6" s="261">
        <v>96.415739752108436</v>
      </c>
      <c r="J6" s="261">
        <v>87.904944372941586</v>
      </c>
      <c r="K6" s="261">
        <v>70.56810297196914</v>
      </c>
      <c r="L6" s="261">
        <v>68.241113695873992</v>
      </c>
      <c r="M6" s="261">
        <v>68.443648123625394</v>
      </c>
      <c r="N6" s="261">
        <v>61.521943895112791</v>
      </c>
      <c r="O6" s="261">
        <v>58.1286073127647</v>
      </c>
      <c r="P6" s="261">
        <v>59.120382838685437</v>
      </c>
      <c r="Q6" s="261">
        <v>58.78667559260191</v>
      </c>
      <c r="R6" s="261">
        <v>58.770639601979227</v>
      </c>
      <c r="S6" s="261">
        <v>61.086676005166247</v>
      </c>
      <c r="T6" s="261">
        <v>62.710904845531857</v>
      </c>
      <c r="U6" s="261">
        <v>62.173738400617317</v>
      </c>
      <c r="V6" s="261">
        <v>61.598383281564573</v>
      </c>
      <c r="W6" s="261">
        <v>62.122242605510358</v>
      </c>
      <c r="DA6" s="67" t="s">
        <v>1442</v>
      </c>
    </row>
    <row r="7" spans="1:105" ht="12" customHeight="1" x14ac:dyDescent="0.25">
      <c r="A7" s="202" t="s">
        <v>93</v>
      </c>
      <c r="B7" s="226">
        <v>35.114652689044192</v>
      </c>
      <c r="C7" s="226">
        <v>34.4289907635712</v>
      </c>
      <c r="D7" s="226">
        <v>33.971514378513099</v>
      </c>
      <c r="E7" s="226">
        <v>34.689329577310232</v>
      </c>
      <c r="F7" s="226">
        <v>35.658733720924353</v>
      </c>
      <c r="G7" s="226">
        <v>35.455825322895471</v>
      </c>
      <c r="H7" s="226">
        <v>38.137159232126592</v>
      </c>
      <c r="I7" s="226">
        <v>38.550951574906932</v>
      </c>
      <c r="J7" s="226">
        <v>35.147987895223821</v>
      </c>
      <c r="K7" s="226">
        <v>28.216010450160301</v>
      </c>
      <c r="L7" s="226">
        <v>27.28558507429619</v>
      </c>
      <c r="M7" s="226">
        <v>27.36656661254472</v>
      </c>
      <c r="N7" s="226">
        <v>24.59898649320656</v>
      </c>
      <c r="O7" s="226">
        <v>23.24219190137125</v>
      </c>
      <c r="P7" s="226">
        <v>23.638744273123521</v>
      </c>
      <c r="Q7" s="226">
        <v>23.50531448337096</v>
      </c>
      <c r="R7" s="226">
        <v>23.49890263921003</v>
      </c>
      <c r="S7" s="226">
        <v>24.424948609033461</v>
      </c>
      <c r="T7" s="226">
        <v>25.07438165318673</v>
      </c>
      <c r="U7" s="226">
        <v>24.859600563928819</v>
      </c>
      <c r="V7" s="226">
        <v>24.629550082648429</v>
      </c>
      <c r="W7" s="226">
        <v>24.839010441314151</v>
      </c>
      <c r="DA7" s="174" t="s">
        <v>1443</v>
      </c>
    </row>
    <row r="8" spans="1:105" ht="12" customHeight="1" x14ac:dyDescent="0.25">
      <c r="A8" s="202" t="s">
        <v>94</v>
      </c>
      <c r="B8" s="226">
        <v>145.22745262749419</v>
      </c>
      <c r="C8" s="226">
        <v>145.34485881664929</v>
      </c>
      <c r="D8" s="226">
        <v>150.20243368817</v>
      </c>
      <c r="E8" s="226">
        <v>146.005927122711</v>
      </c>
      <c r="F8" s="226">
        <v>152.20933186818479</v>
      </c>
      <c r="G8" s="226">
        <v>155.80812095689311</v>
      </c>
      <c r="H8" s="226">
        <v>183.13726663764791</v>
      </c>
      <c r="I8" s="226">
        <v>181.22394067765501</v>
      </c>
      <c r="J8" s="226">
        <v>159.27880831020039</v>
      </c>
      <c r="K8" s="226">
        <v>131.0391196843693</v>
      </c>
      <c r="L8" s="226">
        <v>126.05830338065169</v>
      </c>
      <c r="M8" s="226">
        <v>122.0464029493653</v>
      </c>
      <c r="N8" s="226">
        <v>110.6757492639846</v>
      </c>
      <c r="O8" s="226">
        <v>104.8494088031142</v>
      </c>
      <c r="P8" s="226">
        <v>108.5695357931714</v>
      </c>
      <c r="Q8" s="226">
        <v>107.7178518395876</v>
      </c>
      <c r="R8" s="226">
        <v>106.9094776190769</v>
      </c>
      <c r="S8" s="226">
        <v>116.77904873824809</v>
      </c>
      <c r="T8" s="226">
        <v>117.59575996701609</v>
      </c>
      <c r="U8" s="226">
        <v>117.5554895275887</v>
      </c>
      <c r="V8" s="226">
        <v>112.83197684645759</v>
      </c>
      <c r="W8" s="226">
        <v>118.5715806897915</v>
      </c>
      <c r="DA8" s="174" t="s">
        <v>1444</v>
      </c>
    </row>
    <row r="9" spans="1:105" ht="12" customHeight="1" x14ac:dyDescent="0.25">
      <c r="A9" s="202" t="s">
        <v>95</v>
      </c>
      <c r="B9" s="226">
        <v>17.522384880434071</v>
      </c>
      <c r="C9" s="226">
        <v>17.180236197877239</v>
      </c>
      <c r="D9" s="226">
        <v>16.95195322541888</v>
      </c>
      <c r="E9" s="226">
        <v>17.31014654994728</v>
      </c>
      <c r="F9" s="226">
        <v>17.793883998798481</v>
      </c>
      <c r="G9" s="226">
        <v>17.692631707419739</v>
      </c>
      <c r="H9" s="226">
        <v>19.03063055270421</v>
      </c>
      <c r="I9" s="226">
        <v>19.23711497261236</v>
      </c>
      <c r="J9" s="226">
        <v>17.53901931272992</v>
      </c>
      <c r="K9" s="226">
        <v>14.07992837851179</v>
      </c>
      <c r="L9" s="226">
        <v>13.615641527014599</v>
      </c>
      <c r="M9" s="226">
        <v>13.65605171400879</v>
      </c>
      <c r="N9" s="226">
        <v>12.2750155845069</v>
      </c>
      <c r="O9" s="226">
        <v>11.59796839134906</v>
      </c>
      <c r="P9" s="226">
        <v>11.79584998068513</v>
      </c>
      <c r="Q9" s="226">
        <v>11.729267857510971</v>
      </c>
      <c r="R9" s="226">
        <v>11.726068315650879</v>
      </c>
      <c r="S9" s="226">
        <v>12.188169821934141</v>
      </c>
      <c r="T9" s="226">
        <v>12.51224011402836</v>
      </c>
      <c r="U9" s="226">
        <v>12.40506329116916</v>
      </c>
      <c r="V9" s="226">
        <v>12.29026696638074</v>
      </c>
      <c r="W9" s="226">
        <v>12.394788718432119</v>
      </c>
      <c r="DA9" s="174" t="s">
        <v>1445</v>
      </c>
    </row>
    <row r="10" spans="1:105" ht="12" customHeight="1" x14ac:dyDescent="0.25">
      <c r="A10" s="56" t="s">
        <v>96</v>
      </c>
      <c r="B10" s="262">
        <v>73.772796985882366</v>
      </c>
      <c r="C10" s="262">
        <v>72.492946543619823</v>
      </c>
      <c r="D10" s="262">
        <v>72.174199441730181</v>
      </c>
      <c r="E10" s="262">
        <v>72.836515939744089</v>
      </c>
      <c r="F10" s="262">
        <v>74.616137158340166</v>
      </c>
      <c r="G10" s="262">
        <v>75.481715048502494</v>
      </c>
      <c r="H10" s="262">
        <v>84.306592473466509</v>
      </c>
      <c r="I10" s="262">
        <v>83.903295181578216</v>
      </c>
      <c r="J10" s="262">
        <v>76.06299851200545</v>
      </c>
      <c r="K10" s="262">
        <v>60.298945524007223</v>
      </c>
      <c r="L10" s="262">
        <v>58.158982398694278</v>
      </c>
      <c r="M10" s="262">
        <v>57.323977544072719</v>
      </c>
      <c r="N10" s="262">
        <v>51.813543424292781</v>
      </c>
      <c r="O10" s="262">
        <v>49.445564709548918</v>
      </c>
      <c r="P10" s="262">
        <v>52.880334001433852</v>
      </c>
      <c r="Q10" s="262">
        <v>53.618033284562607</v>
      </c>
      <c r="R10" s="262">
        <v>54.156238833554859</v>
      </c>
      <c r="S10" s="262">
        <v>57.977442509625547</v>
      </c>
      <c r="T10" s="262">
        <v>59.673581148369607</v>
      </c>
      <c r="U10" s="262">
        <v>60.473606572500323</v>
      </c>
      <c r="V10" s="262">
        <v>60.443530301497219</v>
      </c>
      <c r="W10" s="262">
        <v>61.780525783411093</v>
      </c>
      <c r="DA10" s="68" t="s">
        <v>1446</v>
      </c>
    </row>
    <row r="11" spans="1:105" ht="12" customHeight="1" x14ac:dyDescent="0.25">
      <c r="A11" s="37" t="s">
        <v>160</v>
      </c>
      <c r="B11" s="228">
        <v>2.7374813559760751</v>
      </c>
      <c r="C11" s="228">
        <v>2.673341988577294</v>
      </c>
      <c r="D11" s="228">
        <v>2.3172538141787449</v>
      </c>
      <c r="E11" s="228">
        <v>2.3466499213360028</v>
      </c>
      <c r="F11" s="228">
        <v>2.1277103020626988</v>
      </c>
      <c r="G11" s="228">
        <v>2.0427177497465072</v>
      </c>
      <c r="H11" s="228">
        <v>1.7303897729310731</v>
      </c>
      <c r="I11" s="228">
        <v>2.335107461742612</v>
      </c>
      <c r="J11" s="228">
        <v>2.5019651474678981</v>
      </c>
      <c r="K11" s="228">
        <v>2.2011908196291792</v>
      </c>
      <c r="L11" s="228">
        <v>1.980665941249427</v>
      </c>
      <c r="M11" s="228">
        <v>1.6978918248272139</v>
      </c>
      <c r="N11" s="228">
        <v>1.508403270961711</v>
      </c>
      <c r="O11" s="228">
        <v>1.354623121018262</v>
      </c>
      <c r="P11" s="228">
        <v>1.221395227850574</v>
      </c>
      <c r="Q11" s="228">
        <v>1.2261584522172839</v>
      </c>
      <c r="R11" s="228">
        <v>1.149519226890281</v>
      </c>
      <c r="S11" s="228">
        <v>1.136141733218397</v>
      </c>
      <c r="T11" s="228">
        <v>1.191599744952083</v>
      </c>
      <c r="U11" s="228">
        <v>1.1885613765855649</v>
      </c>
      <c r="V11" s="228">
        <v>1.2092011694087941</v>
      </c>
      <c r="W11" s="228">
        <v>1.336085855095428</v>
      </c>
      <c r="DA11" s="69" t="s">
        <v>1447</v>
      </c>
    </row>
    <row r="12" spans="1:105" ht="12" customHeight="1" x14ac:dyDescent="0.25">
      <c r="A12" s="37" t="s">
        <v>162</v>
      </c>
      <c r="B12" s="228">
        <v>46.975899721746131</v>
      </c>
      <c r="C12" s="228">
        <v>45.613659654876543</v>
      </c>
      <c r="D12" s="228">
        <v>43.507731001350123</v>
      </c>
      <c r="E12" s="228">
        <v>46.381755410158362</v>
      </c>
      <c r="F12" s="228">
        <v>45.756693146630639</v>
      </c>
      <c r="G12" s="228">
        <v>45.259539431396128</v>
      </c>
      <c r="H12" s="228">
        <v>46.21563293687629</v>
      </c>
      <c r="I12" s="228">
        <v>45.604037361218388</v>
      </c>
      <c r="J12" s="228">
        <v>41.711845744520552</v>
      </c>
      <c r="K12" s="228">
        <v>31.199638859817391</v>
      </c>
      <c r="L12" s="228">
        <v>30.290676748259571</v>
      </c>
      <c r="M12" s="228">
        <v>31.57556569531264</v>
      </c>
      <c r="N12" s="228">
        <v>28.36312776681077</v>
      </c>
      <c r="O12" s="228">
        <v>26.818373115606761</v>
      </c>
      <c r="P12" s="228">
        <v>26.031910625213399</v>
      </c>
      <c r="Q12" s="228">
        <v>24.90630873241571</v>
      </c>
      <c r="R12" s="228">
        <v>24.711041658409261</v>
      </c>
      <c r="S12" s="228">
        <v>25.516421721461011</v>
      </c>
      <c r="T12" s="228">
        <v>26.09842237186264</v>
      </c>
      <c r="U12" s="228">
        <v>25.622125040964089</v>
      </c>
      <c r="V12" s="228">
        <v>25.841720775201601</v>
      </c>
      <c r="W12" s="228">
        <v>25.98585098150161</v>
      </c>
      <c r="DA12" s="69" t="s">
        <v>1448</v>
      </c>
    </row>
    <row r="13" spans="1:105" ht="12" customHeight="1" x14ac:dyDescent="0.25">
      <c r="A13" s="37" t="s">
        <v>97</v>
      </c>
      <c r="B13" s="228">
        <v>3.3088143178992791E-4</v>
      </c>
      <c r="C13" s="228">
        <v>3.1749408744612318E-4</v>
      </c>
      <c r="D13" s="228">
        <v>3.6885060104837708E-4</v>
      </c>
      <c r="E13" s="228">
        <v>7.3657300005402479E-2</v>
      </c>
      <c r="F13" s="228">
        <v>7.0114943959403181E-2</v>
      </c>
      <c r="G13" s="228">
        <v>8.342109996174446E-2</v>
      </c>
      <c r="H13" s="228">
        <v>7.3837737919937751E-2</v>
      </c>
      <c r="I13" s="228">
        <v>9.1194428727144783E-2</v>
      </c>
      <c r="J13" s="228">
        <v>0.10164455035858599</v>
      </c>
      <c r="K13" s="228">
        <v>0.1242873481353329</v>
      </c>
      <c r="L13" s="228">
        <v>9.9306167598029113E-2</v>
      </c>
      <c r="M13" s="228">
        <v>8.3351509889164135E-2</v>
      </c>
      <c r="N13" s="228">
        <v>4.4937831689124193E-2</v>
      </c>
      <c r="O13" s="228">
        <v>6.5184896912836411E-3</v>
      </c>
      <c r="P13" s="228">
        <v>6.9366106554863867E-3</v>
      </c>
      <c r="Q13" s="228">
        <v>7.1770034460741034E-3</v>
      </c>
      <c r="R13" s="228">
        <v>6.6284415155921537E-3</v>
      </c>
      <c r="S13" s="228">
        <v>6.4565247497332511E-3</v>
      </c>
      <c r="T13" s="228">
        <v>3.099125134762035E-2</v>
      </c>
      <c r="U13" s="228">
        <v>5.7117561301456787E-2</v>
      </c>
      <c r="V13" s="228">
        <v>7.1920346030160554E-3</v>
      </c>
      <c r="W13" s="228">
        <v>6.1859797205970719E-3</v>
      </c>
      <c r="DA13" s="69" t="s">
        <v>1449</v>
      </c>
    </row>
    <row r="14" spans="1:105" ht="12" customHeight="1" x14ac:dyDescent="0.25">
      <c r="A14" s="37" t="s">
        <v>78</v>
      </c>
      <c r="B14" s="228">
        <v>0.68498130909539379</v>
      </c>
      <c r="C14" s="228">
        <v>0.78514356110676176</v>
      </c>
      <c r="D14" s="228">
        <v>0.82158889805544888</v>
      </c>
      <c r="E14" s="228">
        <v>0.80079847840142049</v>
      </c>
      <c r="F14" s="228">
        <v>0.90312646476691116</v>
      </c>
      <c r="G14" s="228">
        <v>0.95635682334418304</v>
      </c>
      <c r="H14" s="228">
        <v>1.432622159531505</v>
      </c>
      <c r="I14" s="228">
        <v>1.3756046572746661</v>
      </c>
      <c r="J14" s="228">
        <v>1.549851104197608</v>
      </c>
      <c r="K14" s="228">
        <v>1.152280745068192</v>
      </c>
      <c r="L14" s="228">
        <v>1.1769437962896421</v>
      </c>
      <c r="M14" s="228">
        <v>1.4959711782517091</v>
      </c>
      <c r="N14" s="228">
        <v>1.730208468924439</v>
      </c>
      <c r="O14" s="228">
        <v>1.9971164861121571</v>
      </c>
      <c r="P14" s="228">
        <v>5.6224675369706718</v>
      </c>
      <c r="Q14" s="228">
        <v>6.901365156789705</v>
      </c>
      <c r="R14" s="228">
        <v>7.7715879629480602</v>
      </c>
      <c r="S14" s="228">
        <v>8.2628246791954627</v>
      </c>
      <c r="T14" s="228">
        <v>9.5851335293561597</v>
      </c>
      <c r="U14" s="228">
        <v>10.7323928334635</v>
      </c>
      <c r="V14" s="228">
        <v>12.233876994711659</v>
      </c>
      <c r="W14" s="228">
        <v>12.26727731183316</v>
      </c>
      <c r="DA14" s="69" t="s">
        <v>1450</v>
      </c>
    </row>
    <row r="15" spans="1:105" ht="12" customHeight="1" x14ac:dyDescent="0.25">
      <c r="A15" s="37" t="s">
        <v>38</v>
      </c>
      <c r="B15" s="228">
        <v>23.37410371763298</v>
      </c>
      <c r="C15" s="228">
        <v>23.420483844971798</v>
      </c>
      <c r="D15" s="228">
        <v>25.527256877544811</v>
      </c>
      <c r="E15" s="228">
        <v>23.233654829842891</v>
      </c>
      <c r="F15" s="228">
        <v>25.758492300920519</v>
      </c>
      <c r="G15" s="228">
        <v>27.139679944053931</v>
      </c>
      <c r="H15" s="228">
        <v>34.854109866207708</v>
      </c>
      <c r="I15" s="228">
        <v>34.497351272615397</v>
      </c>
      <c r="J15" s="228">
        <v>30.197691965460809</v>
      </c>
      <c r="K15" s="228">
        <v>25.621547751357131</v>
      </c>
      <c r="L15" s="228">
        <v>24.611389745297611</v>
      </c>
      <c r="M15" s="228">
        <v>22.471197335791992</v>
      </c>
      <c r="N15" s="228">
        <v>20.16686608590674</v>
      </c>
      <c r="O15" s="228">
        <v>19.268933497120461</v>
      </c>
      <c r="P15" s="228">
        <v>19.99762400074372</v>
      </c>
      <c r="Q15" s="228">
        <v>20.577023939693849</v>
      </c>
      <c r="R15" s="228">
        <v>20.517461543791661</v>
      </c>
      <c r="S15" s="228">
        <v>23.055597851000961</v>
      </c>
      <c r="T15" s="228">
        <v>22.7674342508511</v>
      </c>
      <c r="U15" s="228">
        <v>22.873409760185709</v>
      </c>
      <c r="V15" s="228">
        <v>21.151539327572149</v>
      </c>
      <c r="W15" s="228">
        <v>22.1851256552603</v>
      </c>
      <c r="DA15" s="69" t="s">
        <v>1451</v>
      </c>
    </row>
    <row r="16" spans="1:105" ht="12" customHeight="1" x14ac:dyDescent="0.25">
      <c r="A16" s="57" t="s">
        <v>1452</v>
      </c>
      <c r="B16" s="263">
        <v>575.44497078140012</v>
      </c>
      <c r="C16" s="263">
        <v>575.91017759915826</v>
      </c>
      <c r="D16" s="263">
        <v>595.15768886123681</v>
      </c>
      <c r="E16" s="263">
        <v>578.52957513856097</v>
      </c>
      <c r="F16" s="263">
        <v>603.10976296062938</v>
      </c>
      <c r="G16" s="263">
        <v>617.36949859967569</v>
      </c>
      <c r="H16" s="263">
        <v>725.65769861431443</v>
      </c>
      <c r="I16" s="263">
        <v>718.07639231702979</v>
      </c>
      <c r="J16" s="263">
        <v>631.12164770428103</v>
      </c>
      <c r="K16" s="263">
        <v>519.2255392057782</v>
      </c>
      <c r="L16" s="263">
        <v>499.48969973118511</v>
      </c>
      <c r="M16" s="263">
        <v>483.59306390447921</v>
      </c>
      <c r="N16" s="263">
        <v>438.53832143417992</v>
      </c>
      <c r="O16" s="263">
        <v>415.45220200145991</v>
      </c>
      <c r="P16" s="263">
        <v>430.19272335858551</v>
      </c>
      <c r="Q16" s="263">
        <v>426.81803600493419</v>
      </c>
      <c r="R16" s="263">
        <v>423.61495785899018</v>
      </c>
      <c r="S16" s="263">
        <v>462.72185508498512</v>
      </c>
      <c r="T16" s="263">
        <v>465.95796754631618</v>
      </c>
      <c r="U16" s="263">
        <v>465.79840114602229</v>
      </c>
      <c r="V16" s="263">
        <v>447.08209394926263</v>
      </c>
      <c r="W16" s="263">
        <v>469.82453076935741</v>
      </c>
      <c r="DA16" s="70" t="s">
        <v>1453</v>
      </c>
    </row>
    <row r="17" spans="1:105" ht="12" customHeight="1" x14ac:dyDescent="0.25">
      <c r="A17" s="57" t="s">
        <v>1454</v>
      </c>
      <c r="B17" s="263">
        <v>7037.6916181286197</v>
      </c>
      <c r="C17" s="263">
        <v>6914.5923434769466</v>
      </c>
      <c r="D17" s="263">
        <v>6790.3692051949156</v>
      </c>
      <c r="E17" s="263">
        <v>6933.1260978248711</v>
      </c>
      <c r="F17" s="263">
        <v>7111.676872971927</v>
      </c>
      <c r="G17" s="263">
        <v>7056.0612551749828</v>
      </c>
      <c r="H17" s="263">
        <v>7477.6275345483336</v>
      </c>
      <c r="I17" s="263">
        <v>7575.047902961569</v>
      </c>
      <c r="J17" s="263">
        <v>6890.8230130184556</v>
      </c>
      <c r="K17" s="263">
        <v>5467.6295912777096</v>
      </c>
      <c r="L17" s="263">
        <v>5261.3182662331128</v>
      </c>
      <c r="M17" s="263">
        <v>5240.8567058898316</v>
      </c>
      <c r="N17" s="263">
        <v>4688.2614593672388</v>
      </c>
      <c r="O17" s="263">
        <v>4406.5897425563626</v>
      </c>
      <c r="P17" s="263">
        <v>4495.8066568075119</v>
      </c>
      <c r="Q17" s="263">
        <v>4480.7535952908001</v>
      </c>
      <c r="R17" s="263">
        <v>4486.5011705221768</v>
      </c>
      <c r="S17" s="263">
        <v>4629.0520377675621</v>
      </c>
      <c r="T17" s="263">
        <v>4734.9596037002912</v>
      </c>
      <c r="U17" s="263">
        <v>4710.9887756644684</v>
      </c>
      <c r="V17" s="263">
        <v>4681.2991485177927</v>
      </c>
      <c r="W17" s="263">
        <v>4698.9943153750028</v>
      </c>
      <c r="DA17" s="70" t="s">
        <v>1455</v>
      </c>
    </row>
    <row r="18" spans="1:105" ht="12" customHeight="1" x14ac:dyDescent="0.25">
      <c r="A18" s="18" t="s">
        <v>30</v>
      </c>
      <c r="B18" s="232">
        <v>1403.2198630036701</v>
      </c>
      <c r="C18" s="232">
        <v>1195.623376100481</v>
      </c>
      <c r="D18" s="232">
        <v>1015.041378666452</v>
      </c>
      <c r="E18" s="232">
        <v>978.62169791364738</v>
      </c>
      <c r="F18" s="232">
        <v>964.12422016997732</v>
      </c>
      <c r="G18" s="232">
        <v>851.05748060832195</v>
      </c>
      <c r="H18" s="232">
        <v>899.61878826201064</v>
      </c>
      <c r="I18" s="232">
        <v>1157.842067415676</v>
      </c>
      <c r="J18" s="232">
        <v>1068.8183012067329</v>
      </c>
      <c r="K18" s="232">
        <v>677.9623062765296</v>
      </c>
      <c r="L18" s="232">
        <v>687.88441058585818</v>
      </c>
      <c r="M18" s="232">
        <v>759.74044948282369</v>
      </c>
      <c r="N18" s="232">
        <v>706.53372750174185</v>
      </c>
      <c r="O18" s="232">
        <v>595.90344492782526</v>
      </c>
      <c r="P18" s="232">
        <v>617.51717529347798</v>
      </c>
      <c r="Q18" s="232">
        <v>565.36124444801942</v>
      </c>
      <c r="R18" s="232">
        <v>543.85961486238739</v>
      </c>
      <c r="S18" s="232">
        <v>570.96927802939092</v>
      </c>
      <c r="T18" s="232">
        <v>598.36714328589062</v>
      </c>
      <c r="U18" s="232">
        <v>554.88434317223278</v>
      </c>
      <c r="V18" s="232">
        <v>553.60271063461221</v>
      </c>
      <c r="W18" s="232">
        <v>571.62657446321987</v>
      </c>
      <c r="DA18" s="71" t="s">
        <v>1456</v>
      </c>
    </row>
    <row r="19" spans="1:105" ht="12" customHeight="1" x14ac:dyDescent="0.25">
      <c r="A19" s="18" t="s">
        <v>33</v>
      </c>
      <c r="B19" s="232">
        <v>140.58448986305831</v>
      </c>
      <c r="C19" s="232">
        <v>131.93684879765181</v>
      </c>
      <c r="D19" s="232">
        <v>123.2520506791538</v>
      </c>
      <c r="E19" s="232">
        <v>103.53794579001089</v>
      </c>
      <c r="F19" s="232">
        <v>80.487137630167311</v>
      </c>
      <c r="G19" s="232">
        <v>68.031600609251072</v>
      </c>
      <c r="H19" s="232">
        <v>90.298735510516181</v>
      </c>
      <c r="I19" s="232">
        <v>70.096416535830471</v>
      </c>
      <c r="J19" s="232">
        <v>56.877008625018227</v>
      </c>
      <c r="K19" s="232">
        <v>47.986159930639481</v>
      </c>
      <c r="L19" s="232">
        <v>47.746890111786627</v>
      </c>
      <c r="M19" s="232">
        <v>38.246177443360388</v>
      </c>
      <c r="N19" s="232">
        <v>33.630321899514087</v>
      </c>
      <c r="O19" s="232">
        <v>30.825392822813171</v>
      </c>
      <c r="P19" s="232">
        <v>27.658423460463531</v>
      </c>
      <c r="Q19" s="232">
        <v>32.526326460899682</v>
      </c>
      <c r="R19" s="232">
        <v>36.158794141211537</v>
      </c>
      <c r="S19" s="232">
        <v>33.377356819290029</v>
      </c>
      <c r="T19" s="232">
        <v>31.54599700841856</v>
      </c>
      <c r="U19" s="232">
        <v>32.826010230922947</v>
      </c>
      <c r="V19" s="232">
        <v>30.620818672517881</v>
      </c>
      <c r="W19" s="232">
        <v>32.891766176701367</v>
      </c>
      <c r="DA19" s="71" t="s">
        <v>1457</v>
      </c>
    </row>
    <row r="20" spans="1:105" ht="12" customHeight="1" x14ac:dyDescent="0.25">
      <c r="A20" s="18" t="s">
        <v>160</v>
      </c>
      <c r="B20" s="297">
        <v>134.74232081402889</v>
      </c>
      <c r="C20" s="297">
        <v>137.7538745502122</v>
      </c>
      <c r="D20" s="297">
        <v>123.1633712186463</v>
      </c>
      <c r="E20" s="297">
        <v>125.20421134696529</v>
      </c>
      <c r="F20" s="297">
        <v>112.17655085691661</v>
      </c>
      <c r="G20" s="297">
        <v>108.3559611303354</v>
      </c>
      <c r="H20" s="297">
        <v>93.279166834670846</v>
      </c>
      <c r="I20" s="297">
        <v>128.52006897175741</v>
      </c>
      <c r="J20" s="297">
        <v>131.93503065831641</v>
      </c>
      <c r="K20" s="297">
        <v>121.1166129663365</v>
      </c>
      <c r="L20" s="297">
        <v>103.0385982612468</v>
      </c>
      <c r="M20" s="297">
        <v>84.20825969090555</v>
      </c>
      <c r="N20" s="297">
        <v>77.224336875764024</v>
      </c>
      <c r="O20" s="297">
        <v>73.925178542934788</v>
      </c>
      <c r="P20" s="297">
        <v>69.224504464591305</v>
      </c>
      <c r="Q20" s="297">
        <v>72.857924657489306</v>
      </c>
      <c r="R20" s="297">
        <v>69.191526910951524</v>
      </c>
      <c r="S20" s="297">
        <v>72.651712886080077</v>
      </c>
      <c r="T20" s="297">
        <v>73.658801729488204</v>
      </c>
      <c r="U20" s="297">
        <v>74.946994158199786</v>
      </c>
      <c r="V20" s="297">
        <v>70.939879291689451</v>
      </c>
      <c r="W20" s="297">
        <v>78.424096774517494</v>
      </c>
      <c r="DA20" s="122" t="s">
        <v>1458</v>
      </c>
    </row>
    <row r="21" spans="1:105" ht="12" customHeight="1" x14ac:dyDescent="0.25">
      <c r="A21" s="18" t="s">
        <v>70</v>
      </c>
      <c r="B21" s="297">
        <v>653.0556754515768</v>
      </c>
      <c r="C21" s="297">
        <v>517.08215256243318</v>
      </c>
      <c r="D21" s="297">
        <v>501.95172181885692</v>
      </c>
      <c r="E21" s="297">
        <v>400.60997277130042</v>
      </c>
      <c r="F21" s="297">
        <v>383.09699567427441</v>
      </c>
      <c r="G21" s="297">
        <v>342.6912482465716</v>
      </c>
      <c r="H21" s="297">
        <v>418.55346936918272</v>
      </c>
      <c r="I21" s="297">
        <v>357.62122965369781</v>
      </c>
      <c r="J21" s="297">
        <v>323.48329110726689</v>
      </c>
      <c r="K21" s="297">
        <v>244.78991783116049</v>
      </c>
      <c r="L21" s="297">
        <v>180.9886818224156</v>
      </c>
      <c r="M21" s="297">
        <v>140.11494844399351</v>
      </c>
      <c r="N21" s="297">
        <v>88.138777430796068</v>
      </c>
      <c r="O21" s="297">
        <v>69.981537659012062</v>
      </c>
      <c r="P21" s="297">
        <v>52.314203681883143</v>
      </c>
      <c r="Q21" s="297">
        <v>63.662488273432288</v>
      </c>
      <c r="R21" s="297">
        <v>79.053378785588478</v>
      </c>
      <c r="S21" s="297">
        <v>66.82623889557911</v>
      </c>
      <c r="T21" s="297">
        <v>56.532235023058931</v>
      </c>
      <c r="U21" s="297">
        <v>50.404994601041118</v>
      </c>
      <c r="V21" s="297">
        <v>65.933284519890094</v>
      </c>
      <c r="W21" s="297">
        <v>41.036351889390687</v>
      </c>
      <c r="DA21" s="122" t="s">
        <v>1459</v>
      </c>
    </row>
    <row r="22" spans="1:105" ht="12" customHeight="1" x14ac:dyDescent="0.25">
      <c r="A22" s="18" t="s">
        <v>34</v>
      </c>
      <c r="B22" s="297">
        <v>1631.386705131081</v>
      </c>
      <c r="C22" s="297">
        <v>1820.63034583372</v>
      </c>
      <c r="D22" s="297">
        <v>1984.406800609629</v>
      </c>
      <c r="E22" s="297">
        <v>2104.837800477259</v>
      </c>
      <c r="F22" s="297">
        <v>2433.8405715855279</v>
      </c>
      <c r="G22" s="297">
        <v>2367.263246646904</v>
      </c>
      <c r="H22" s="297">
        <v>2500.050308985421</v>
      </c>
      <c r="I22" s="297">
        <v>2490.0934742997629</v>
      </c>
      <c r="J22" s="297">
        <v>2248.706934576318</v>
      </c>
      <c r="K22" s="297">
        <v>1853.900765296323</v>
      </c>
      <c r="L22" s="297">
        <v>1692.0514529460011</v>
      </c>
      <c r="M22" s="297">
        <v>1546.5678791349001</v>
      </c>
      <c r="N22" s="297">
        <v>1355.729186711209</v>
      </c>
      <c r="O22" s="297">
        <v>1180.936283796058</v>
      </c>
      <c r="P22" s="297">
        <v>1171.522357343506</v>
      </c>
      <c r="Q22" s="297">
        <v>1248.826965596078</v>
      </c>
      <c r="R22" s="297">
        <v>1202.3729899187319</v>
      </c>
      <c r="S22" s="297">
        <v>1100.0375175022459</v>
      </c>
      <c r="T22" s="297">
        <v>1089.304818862418</v>
      </c>
      <c r="U22" s="297">
        <v>1085.338472584672</v>
      </c>
      <c r="V22" s="297">
        <v>1023.026680631627</v>
      </c>
      <c r="W22" s="297">
        <v>927.76483241592564</v>
      </c>
      <c r="DA22" s="122" t="s">
        <v>1460</v>
      </c>
    </row>
    <row r="23" spans="1:105" ht="12" customHeight="1" x14ac:dyDescent="0.25">
      <c r="A23" s="18" t="s">
        <v>162</v>
      </c>
      <c r="B23" s="297">
        <v>2784.6027572834801</v>
      </c>
      <c r="C23" s="297">
        <v>2846.709397204389</v>
      </c>
      <c r="D23" s="297">
        <v>2774.7466209559989</v>
      </c>
      <c r="E23" s="297">
        <v>2860.0010780191351</v>
      </c>
      <c r="F23" s="297">
        <v>2724.572040190093</v>
      </c>
      <c r="G23" s="297">
        <v>2798.903100175512</v>
      </c>
      <c r="H23" s="297">
        <v>2894.7589590437742</v>
      </c>
      <c r="I23" s="297">
        <v>2751.71161061465</v>
      </c>
      <c r="J23" s="297">
        <v>2410.5197455333978</v>
      </c>
      <c r="K23" s="297">
        <v>1788.063773137013</v>
      </c>
      <c r="L23" s="297">
        <v>1781.983623272745</v>
      </c>
      <c r="M23" s="297">
        <v>1764.68196910553</v>
      </c>
      <c r="N23" s="297">
        <v>1626.210208070338</v>
      </c>
      <c r="O23" s="297">
        <v>1581.5589999817109</v>
      </c>
      <c r="P23" s="297">
        <v>1621.4319783781721</v>
      </c>
      <c r="Q23" s="297">
        <v>1551.1875145909</v>
      </c>
      <c r="R23" s="297">
        <v>1567.504677538984</v>
      </c>
      <c r="S23" s="297">
        <v>1718.317220108589</v>
      </c>
      <c r="T23" s="297">
        <v>1723.895102678322</v>
      </c>
      <c r="U23" s="297">
        <v>1720.878404803685</v>
      </c>
      <c r="V23" s="297">
        <v>1666.19340460748</v>
      </c>
      <c r="W23" s="297">
        <v>1764.09794947049</v>
      </c>
      <c r="DA23" s="122" t="s">
        <v>1461</v>
      </c>
    </row>
    <row r="24" spans="1:105" ht="12" customHeight="1" x14ac:dyDescent="0.25">
      <c r="A24" s="18" t="s">
        <v>73</v>
      </c>
      <c r="B24" s="297">
        <v>290.09980658172458</v>
      </c>
      <c r="C24" s="297">
        <v>264.85634842805968</v>
      </c>
      <c r="D24" s="297">
        <v>267.80726124617871</v>
      </c>
      <c r="E24" s="297">
        <v>360.31339150655282</v>
      </c>
      <c r="F24" s="297">
        <v>413.37935686497042</v>
      </c>
      <c r="G24" s="297">
        <v>519.75861775808664</v>
      </c>
      <c r="H24" s="297">
        <v>581.06810654275887</v>
      </c>
      <c r="I24" s="297">
        <v>619.16303547019425</v>
      </c>
      <c r="J24" s="297">
        <v>650.48270131140521</v>
      </c>
      <c r="K24" s="297">
        <v>733.81005583970784</v>
      </c>
      <c r="L24" s="297">
        <v>767.62460923306071</v>
      </c>
      <c r="M24" s="297">
        <v>907.29702258831901</v>
      </c>
      <c r="N24" s="297">
        <v>800.79490087787497</v>
      </c>
      <c r="O24" s="297">
        <v>873.45890482600782</v>
      </c>
      <c r="P24" s="297">
        <v>936.13801418541743</v>
      </c>
      <c r="Q24" s="297">
        <v>946.331131263982</v>
      </c>
      <c r="R24" s="297">
        <v>988.36018836432174</v>
      </c>
      <c r="S24" s="297">
        <v>1066.872713526388</v>
      </c>
      <c r="T24" s="297">
        <v>1161.655505112695</v>
      </c>
      <c r="U24" s="297">
        <v>1191.7095561137151</v>
      </c>
      <c r="V24" s="297">
        <v>1270.982370159976</v>
      </c>
      <c r="W24" s="297">
        <v>1283.1527441847579</v>
      </c>
      <c r="DA24" s="122" t="s">
        <v>1462</v>
      </c>
    </row>
    <row r="25" spans="1:105" ht="12" customHeight="1" x14ac:dyDescent="0.25">
      <c r="A25" s="57" t="s">
        <v>1463</v>
      </c>
      <c r="B25" s="263">
        <v>9176.8540580166446</v>
      </c>
      <c r="C25" s="263">
        <v>8951.4571223090461</v>
      </c>
      <c r="D25" s="263">
        <v>8806.0743188871911</v>
      </c>
      <c r="E25" s="263">
        <v>9069.7948510182596</v>
      </c>
      <c r="F25" s="263">
        <v>9297.9574319029816</v>
      </c>
      <c r="G25" s="263">
        <v>9220.0790165015278</v>
      </c>
      <c r="H25" s="263">
        <v>9861.4127459899573</v>
      </c>
      <c r="I25" s="263">
        <v>9996.39722662245</v>
      </c>
      <c r="J25" s="263">
        <v>9193.3789423785784</v>
      </c>
      <c r="K25" s="263">
        <v>7414.6030009614587</v>
      </c>
      <c r="L25" s="263">
        <v>7189.5160481193052</v>
      </c>
      <c r="M25" s="263">
        <v>7282.6714341746401</v>
      </c>
      <c r="N25" s="263">
        <v>6557.9437917323976</v>
      </c>
      <c r="O25" s="263">
        <v>6220.9927713298084</v>
      </c>
      <c r="P25" s="263">
        <v>6283.3159382770446</v>
      </c>
      <c r="Q25" s="263">
        <v>6232.6541397158071</v>
      </c>
      <c r="R25" s="263">
        <v>6231.868735889766</v>
      </c>
      <c r="S25" s="263">
        <v>6456.328522476585</v>
      </c>
      <c r="T25" s="263">
        <v>6642.8832152303949</v>
      </c>
      <c r="U25" s="263">
        <v>6578.2785773309388</v>
      </c>
      <c r="V25" s="263">
        <v>6534.6234290952807</v>
      </c>
      <c r="W25" s="263">
        <v>6576.5817010620594</v>
      </c>
      <c r="DA25" s="70" t="s">
        <v>1464</v>
      </c>
    </row>
    <row r="26" spans="1:105" ht="12" customHeight="1" x14ac:dyDescent="0.25">
      <c r="A26" s="18" t="s">
        <v>30</v>
      </c>
      <c r="B26" s="232">
        <v>1946.554092334758</v>
      </c>
      <c r="C26" s="232">
        <v>1670.369413751408</v>
      </c>
      <c r="D26" s="232">
        <v>1436.37085066749</v>
      </c>
      <c r="E26" s="232">
        <v>1457.6546281216899</v>
      </c>
      <c r="F26" s="232">
        <v>1472.680236346336</v>
      </c>
      <c r="G26" s="232">
        <v>1305.395535169609</v>
      </c>
      <c r="H26" s="232">
        <v>1373.415984549139</v>
      </c>
      <c r="I26" s="232">
        <v>1753.3521822888961</v>
      </c>
      <c r="J26" s="232">
        <v>1629.8321840171229</v>
      </c>
      <c r="K26" s="232">
        <v>1060.694214705285</v>
      </c>
      <c r="L26" s="232">
        <v>1088.327608929198</v>
      </c>
      <c r="M26" s="232">
        <v>1249.195346357521</v>
      </c>
      <c r="N26" s="232">
        <v>1127.7463879518391</v>
      </c>
      <c r="O26" s="232">
        <v>959.63670352489805</v>
      </c>
      <c r="P26" s="232">
        <v>995.09948916463077</v>
      </c>
      <c r="Q26" s="232">
        <v>901.14047854313469</v>
      </c>
      <c r="R26" s="232">
        <v>852.4341023129823</v>
      </c>
      <c r="S26" s="232">
        <v>894.29443371047387</v>
      </c>
      <c r="T26" s="232">
        <v>935.01776671717971</v>
      </c>
      <c r="U26" s="232">
        <v>882.94947113315527</v>
      </c>
      <c r="V26" s="232">
        <v>895.03375587357618</v>
      </c>
      <c r="W26" s="232">
        <v>904.9442704744954</v>
      </c>
      <c r="DA26" s="71" t="s">
        <v>1465</v>
      </c>
    </row>
    <row r="27" spans="1:105" ht="12" customHeight="1" x14ac:dyDescent="0.25">
      <c r="A27" s="18" t="s">
        <v>33</v>
      </c>
      <c r="B27" s="297">
        <v>166.36891726921439</v>
      </c>
      <c r="C27" s="297">
        <v>160.0840923914846</v>
      </c>
      <c r="D27" s="297">
        <v>150.12739533968141</v>
      </c>
      <c r="E27" s="297">
        <v>149.79978927080811</v>
      </c>
      <c r="F27" s="297">
        <v>110.1228118148521</v>
      </c>
      <c r="G27" s="297">
        <v>91.140962253619875</v>
      </c>
      <c r="H27" s="297">
        <v>112.5635417707427</v>
      </c>
      <c r="I27" s="297">
        <v>92.983878887932775</v>
      </c>
      <c r="J27" s="297">
        <v>75.558604540405611</v>
      </c>
      <c r="K27" s="297">
        <v>65.933850272748458</v>
      </c>
      <c r="L27" s="297">
        <v>66.315447917127585</v>
      </c>
      <c r="M27" s="297">
        <v>53.742951517818163</v>
      </c>
      <c r="N27" s="297">
        <v>46.948499325937412</v>
      </c>
      <c r="O27" s="297">
        <v>39.694206319095123</v>
      </c>
      <c r="P27" s="297">
        <v>33.488313145466797</v>
      </c>
      <c r="Q27" s="297">
        <v>41.379015692789373</v>
      </c>
      <c r="R27" s="297">
        <v>45.239119554536572</v>
      </c>
      <c r="S27" s="297">
        <v>40.098789041560451</v>
      </c>
      <c r="T27" s="297">
        <v>38.087186224300517</v>
      </c>
      <c r="U27" s="297">
        <v>39.882217743670431</v>
      </c>
      <c r="V27" s="297">
        <v>37.642238818332793</v>
      </c>
      <c r="W27" s="297">
        <v>40.328925375294439</v>
      </c>
      <c r="DA27" s="122" t="s">
        <v>1466</v>
      </c>
    </row>
    <row r="28" spans="1:105" ht="12" customHeight="1" x14ac:dyDescent="0.25">
      <c r="A28" s="18" t="s">
        <v>160</v>
      </c>
      <c r="B28" s="297">
        <v>183.28423675792061</v>
      </c>
      <c r="C28" s="297">
        <v>182.21130079366841</v>
      </c>
      <c r="D28" s="297">
        <v>161.13490687937369</v>
      </c>
      <c r="E28" s="297">
        <v>162.26325903252391</v>
      </c>
      <c r="F28" s="297">
        <v>153.24472843601799</v>
      </c>
      <c r="G28" s="297">
        <v>150.31611646470719</v>
      </c>
      <c r="H28" s="297">
        <v>135.06458788661919</v>
      </c>
      <c r="I28" s="297">
        <v>174.38670151211329</v>
      </c>
      <c r="J28" s="297">
        <v>182.0877442648119</v>
      </c>
      <c r="K28" s="297">
        <v>167.33351735432049</v>
      </c>
      <c r="L28" s="297">
        <v>153.04328589755829</v>
      </c>
      <c r="M28" s="297">
        <v>126.31151777432621</v>
      </c>
      <c r="N28" s="297">
        <v>110.3040769956644</v>
      </c>
      <c r="O28" s="297">
        <v>98.035750385873115</v>
      </c>
      <c r="P28" s="297">
        <v>87.101524876887595</v>
      </c>
      <c r="Q28" s="297">
        <v>91.000688340018399</v>
      </c>
      <c r="R28" s="297">
        <v>87.414454917797997</v>
      </c>
      <c r="S28" s="297">
        <v>92.632965284446669</v>
      </c>
      <c r="T28" s="297">
        <v>94.663567058567423</v>
      </c>
      <c r="U28" s="297">
        <v>94.810295808681644</v>
      </c>
      <c r="V28" s="297">
        <v>93.126900837100962</v>
      </c>
      <c r="W28" s="297">
        <v>103.99213282092821</v>
      </c>
      <c r="DA28" s="122" t="s">
        <v>1467</v>
      </c>
    </row>
    <row r="29" spans="1:105" ht="12" customHeight="1" x14ac:dyDescent="0.25">
      <c r="A29" s="18" t="s">
        <v>70</v>
      </c>
      <c r="B29" s="297">
        <v>920.32479026709348</v>
      </c>
      <c r="C29" s="297">
        <v>754.75196163622638</v>
      </c>
      <c r="D29" s="297">
        <v>770.13804393111241</v>
      </c>
      <c r="E29" s="297">
        <v>597.70752885017657</v>
      </c>
      <c r="F29" s="297">
        <v>543.80224542029566</v>
      </c>
      <c r="G29" s="297">
        <v>485.63291434431329</v>
      </c>
      <c r="H29" s="297">
        <v>568.16536158997883</v>
      </c>
      <c r="I29" s="297">
        <v>494.05300489168297</v>
      </c>
      <c r="J29" s="297">
        <v>450.15251425817593</v>
      </c>
      <c r="K29" s="297">
        <v>348.48089064669631</v>
      </c>
      <c r="L29" s="297">
        <v>255.73805638528239</v>
      </c>
      <c r="M29" s="297">
        <v>203.5541810354658</v>
      </c>
      <c r="N29" s="297">
        <v>134.33471382086779</v>
      </c>
      <c r="O29" s="297">
        <v>102.36402776177511</v>
      </c>
      <c r="P29" s="297">
        <v>79.411840887901633</v>
      </c>
      <c r="Q29" s="297">
        <v>96.316346636138732</v>
      </c>
      <c r="R29" s="297">
        <v>116.0342640594306</v>
      </c>
      <c r="S29" s="297">
        <v>99.54346226763856</v>
      </c>
      <c r="T29" s="297">
        <v>83.189744632300531</v>
      </c>
      <c r="U29" s="297">
        <v>75.69780108004791</v>
      </c>
      <c r="V29" s="297">
        <v>106.2031981391638</v>
      </c>
      <c r="W29" s="297">
        <v>57.51463778092063</v>
      </c>
      <c r="DA29" s="122" t="s">
        <v>1468</v>
      </c>
    </row>
    <row r="30" spans="1:105" ht="12" customHeight="1" x14ac:dyDescent="0.25">
      <c r="A30" s="18" t="s">
        <v>34</v>
      </c>
      <c r="B30" s="297">
        <v>1946.433009018629</v>
      </c>
      <c r="C30" s="297">
        <v>2152.8495392417881</v>
      </c>
      <c r="D30" s="297">
        <v>2369.1846629174161</v>
      </c>
      <c r="E30" s="297">
        <v>2539.9442370916081</v>
      </c>
      <c r="F30" s="297">
        <v>2933.190215492526</v>
      </c>
      <c r="G30" s="297">
        <v>2901.8379341340251</v>
      </c>
      <c r="H30" s="297">
        <v>3119.5322474806239</v>
      </c>
      <c r="I30" s="297">
        <v>3060.713338390266</v>
      </c>
      <c r="J30" s="297">
        <v>2762.76745042827</v>
      </c>
      <c r="K30" s="297">
        <v>2270.6112669082868</v>
      </c>
      <c r="L30" s="297">
        <v>2084.7509354653521</v>
      </c>
      <c r="M30" s="297">
        <v>1904.9188610475301</v>
      </c>
      <c r="N30" s="297">
        <v>1663.824794559994</v>
      </c>
      <c r="O30" s="297">
        <v>1489.333963673892</v>
      </c>
      <c r="P30" s="297">
        <v>1424.275075130445</v>
      </c>
      <c r="Q30" s="297">
        <v>1524.3311534091999</v>
      </c>
      <c r="R30" s="297">
        <v>1474.0532604033231</v>
      </c>
      <c r="S30" s="297">
        <v>1333.05062718611</v>
      </c>
      <c r="T30" s="297">
        <v>1322.638994918764</v>
      </c>
      <c r="U30" s="297">
        <v>1297.763949197906</v>
      </c>
      <c r="V30" s="297">
        <v>1238.4129367299199</v>
      </c>
      <c r="W30" s="297">
        <v>1122.171288034034</v>
      </c>
      <c r="DA30" s="122" t="s">
        <v>1469</v>
      </c>
    </row>
    <row r="31" spans="1:105" ht="12" customHeight="1" x14ac:dyDescent="0.25">
      <c r="A31" s="18" t="s">
        <v>162</v>
      </c>
      <c r="B31" s="297">
        <v>3683.9229251615761</v>
      </c>
      <c r="C31" s="297">
        <v>3736.984881077492</v>
      </c>
      <c r="D31" s="297">
        <v>3621.2094637774399</v>
      </c>
      <c r="E31" s="297">
        <v>3688.2372034249511</v>
      </c>
      <c r="F31" s="297">
        <v>3534.8737857253232</v>
      </c>
      <c r="G31" s="297">
        <v>3579.8883491612892</v>
      </c>
      <c r="H31" s="297">
        <v>3757.8305761331908</v>
      </c>
      <c r="I31" s="297">
        <v>3571.291686626676</v>
      </c>
      <c r="J31" s="297">
        <v>3189.047973371305</v>
      </c>
      <c r="K31" s="297">
        <v>2496.7149911225488</v>
      </c>
      <c r="L31" s="297">
        <v>2497.577533062939</v>
      </c>
      <c r="M31" s="297">
        <v>2484.525486554347</v>
      </c>
      <c r="N31" s="297">
        <v>2296.1809805079138</v>
      </c>
      <c r="O31" s="297">
        <v>2230.3049058326192</v>
      </c>
      <c r="P31" s="297">
        <v>2290.540756323805</v>
      </c>
      <c r="Q31" s="297">
        <v>2176.9271547526441</v>
      </c>
      <c r="R31" s="297">
        <v>2210.1053447053132</v>
      </c>
      <c r="S31" s="297">
        <v>2424.9129079564382</v>
      </c>
      <c r="T31" s="297">
        <v>2430.3762456890072</v>
      </c>
      <c r="U31" s="297">
        <v>2411.1324598023398</v>
      </c>
      <c r="V31" s="297">
        <v>2340.9633297354048</v>
      </c>
      <c r="W31" s="297">
        <v>2499.8397254326751</v>
      </c>
      <c r="DA31" s="122" t="s">
        <v>1470</v>
      </c>
    </row>
    <row r="32" spans="1:105" ht="12" customHeight="1" x14ac:dyDescent="0.25">
      <c r="A32" s="18" t="s">
        <v>73</v>
      </c>
      <c r="B32" s="297">
        <v>329.96608720745252</v>
      </c>
      <c r="C32" s="297">
        <v>294.20593341697833</v>
      </c>
      <c r="D32" s="297">
        <v>297.90899537467789</v>
      </c>
      <c r="E32" s="297">
        <v>474.18820522650191</v>
      </c>
      <c r="F32" s="297">
        <v>550.04340866763232</v>
      </c>
      <c r="G32" s="297">
        <v>705.86720497396504</v>
      </c>
      <c r="H32" s="297">
        <v>794.84044657966206</v>
      </c>
      <c r="I32" s="297">
        <v>849.61643402488289</v>
      </c>
      <c r="J32" s="297">
        <v>903.93247149848639</v>
      </c>
      <c r="K32" s="297">
        <v>1004.834269951573</v>
      </c>
      <c r="L32" s="297">
        <v>1043.7631804618491</v>
      </c>
      <c r="M32" s="297">
        <v>1260.4230898876319</v>
      </c>
      <c r="N32" s="297">
        <v>1178.6043385701821</v>
      </c>
      <c r="O32" s="297">
        <v>1301.623213831655</v>
      </c>
      <c r="P32" s="297">
        <v>1373.398938747908</v>
      </c>
      <c r="Q32" s="297">
        <v>1401.5593023418819</v>
      </c>
      <c r="R32" s="297">
        <v>1446.588189936381</v>
      </c>
      <c r="S32" s="297">
        <v>1571.7953370299169</v>
      </c>
      <c r="T32" s="297">
        <v>1738.9097099902749</v>
      </c>
      <c r="U32" s="297">
        <v>1776.042382565138</v>
      </c>
      <c r="V32" s="297">
        <v>1823.2410689617809</v>
      </c>
      <c r="W32" s="297">
        <v>1847.7907211437121</v>
      </c>
      <c r="DA32" s="122" t="s">
        <v>1471</v>
      </c>
    </row>
    <row r="33" spans="1:105" ht="12" customHeight="1" x14ac:dyDescent="0.25">
      <c r="A33" s="57" t="s">
        <v>1472</v>
      </c>
      <c r="B33" s="263">
        <f t="shared" ref="B33:W33" si="0">B34+B35</f>
        <v>1113.2782055988569</v>
      </c>
      <c r="C33" s="263">
        <f t="shared" si="0"/>
        <v>1107.8410475473388</v>
      </c>
      <c r="D33" s="263">
        <f t="shared" si="0"/>
        <v>1116.7935800782636</v>
      </c>
      <c r="E33" s="263">
        <f t="shared" si="0"/>
        <v>1103.1814474479495</v>
      </c>
      <c r="F33" s="263">
        <f t="shared" si="0"/>
        <v>1161.7582256887272</v>
      </c>
      <c r="G33" s="263">
        <f t="shared" si="0"/>
        <v>1173.0248342530888</v>
      </c>
      <c r="H33" s="263">
        <f t="shared" si="0"/>
        <v>1347.2214959008566</v>
      </c>
      <c r="I33" s="263">
        <f t="shared" si="0"/>
        <v>1333.8040518369044</v>
      </c>
      <c r="J33" s="263">
        <f t="shared" si="0"/>
        <v>1191.8086557675608</v>
      </c>
      <c r="K33" s="263">
        <f t="shared" si="0"/>
        <v>977.25791358226377</v>
      </c>
      <c r="L33" s="263">
        <f t="shared" si="0"/>
        <v>955.800772336303</v>
      </c>
      <c r="M33" s="263">
        <f t="shared" si="0"/>
        <v>955.10636290844877</v>
      </c>
      <c r="N33" s="263">
        <f t="shared" si="0"/>
        <v>867.42961702694174</v>
      </c>
      <c r="O33" s="263">
        <f t="shared" si="0"/>
        <v>819.50838474466468</v>
      </c>
      <c r="P33" s="263">
        <f t="shared" si="0"/>
        <v>850.86486869575697</v>
      </c>
      <c r="Q33" s="263">
        <f t="shared" si="0"/>
        <v>850.32554473398659</v>
      </c>
      <c r="R33" s="263">
        <f t="shared" si="0"/>
        <v>841.10184788365916</v>
      </c>
      <c r="S33" s="263">
        <f t="shared" si="0"/>
        <v>901.72318763799171</v>
      </c>
      <c r="T33" s="263">
        <f t="shared" si="0"/>
        <v>935.1798913024686</v>
      </c>
      <c r="U33" s="263">
        <f t="shared" si="0"/>
        <v>911.77518573390785</v>
      </c>
      <c r="V33" s="263">
        <f t="shared" si="0"/>
        <v>890.09786322368393</v>
      </c>
      <c r="W33" s="263">
        <f t="shared" si="0"/>
        <v>906.87186483388689</v>
      </c>
      <c r="DA33" s="70"/>
    </row>
    <row r="34" spans="1:105" ht="12" customHeight="1" x14ac:dyDescent="0.25">
      <c r="A34" s="60" t="s">
        <v>1473</v>
      </c>
      <c r="B34" s="264">
        <v>699.18514746418282</v>
      </c>
      <c r="C34" s="264">
        <v>699.68075597751692</v>
      </c>
      <c r="D34" s="264">
        <v>723.23595907816457</v>
      </c>
      <c r="E34" s="264">
        <v>702.84285974238855</v>
      </c>
      <c r="F34" s="264">
        <v>732.58407011011639</v>
      </c>
      <c r="G34" s="264">
        <v>749.84811865561824</v>
      </c>
      <c r="H34" s="264">
        <v>881.27533968858643</v>
      </c>
      <c r="I34" s="264">
        <v>872.11231577300316</v>
      </c>
      <c r="J34" s="264">
        <v>766.52182827566389</v>
      </c>
      <c r="K34" s="264">
        <v>630.64902233515375</v>
      </c>
      <c r="L34" s="264">
        <v>606.67912595156156</v>
      </c>
      <c r="M34" s="264">
        <v>587.82409010251058</v>
      </c>
      <c r="N34" s="264">
        <v>532.95290730001523</v>
      </c>
      <c r="O34" s="264">
        <v>505.06874292849932</v>
      </c>
      <c r="P34" s="264">
        <v>522.89541509076014</v>
      </c>
      <c r="Q34" s="264">
        <v>518.74866800814982</v>
      </c>
      <c r="R34" s="264">
        <v>514.80958530689315</v>
      </c>
      <c r="S34" s="264">
        <v>562.25012272842935</v>
      </c>
      <c r="T34" s="264">
        <v>565.97373628351068</v>
      </c>
      <c r="U34" s="264">
        <v>565.76489651945883</v>
      </c>
      <c r="V34" s="264">
        <v>543.06413090505691</v>
      </c>
      <c r="W34" s="264">
        <v>570.60397762926527</v>
      </c>
      <c r="DA34" s="72" t="s">
        <v>1474</v>
      </c>
    </row>
    <row r="35" spans="1:105" ht="12" customHeight="1" x14ac:dyDescent="0.25">
      <c r="A35" s="60" t="s">
        <v>1475</v>
      </c>
      <c r="B35" s="264">
        <v>414.09305813467392</v>
      </c>
      <c r="C35" s="264">
        <v>408.16029156982188</v>
      </c>
      <c r="D35" s="264">
        <v>393.55762100009912</v>
      </c>
      <c r="E35" s="264">
        <v>400.33858770556088</v>
      </c>
      <c r="F35" s="264">
        <v>429.17415557861079</v>
      </c>
      <c r="G35" s="264">
        <v>423.1767155974706</v>
      </c>
      <c r="H35" s="264">
        <v>465.94615621227013</v>
      </c>
      <c r="I35" s="264">
        <v>461.69173606390109</v>
      </c>
      <c r="J35" s="264">
        <v>425.28682749189699</v>
      </c>
      <c r="K35" s="264">
        <v>346.60889124711002</v>
      </c>
      <c r="L35" s="264">
        <v>349.12164638474138</v>
      </c>
      <c r="M35" s="264">
        <v>367.28227280593819</v>
      </c>
      <c r="N35" s="264">
        <v>334.47670972692657</v>
      </c>
      <c r="O35" s="264">
        <v>314.43964181616531</v>
      </c>
      <c r="P35" s="264">
        <v>327.96945360499689</v>
      </c>
      <c r="Q35" s="264">
        <v>331.57687672583683</v>
      </c>
      <c r="R35" s="264">
        <v>326.29226257676601</v>
      </c>
      <c r="S35" s="264">
        <v>339.47306490956242</v>
      </c>
      <c r="T35" s="264">
        <v>369.20615501895787</v>
      </c>
      <c r="U35" s="264">
        <v>346.01028921444902</v>
      </c>
      <c r="V35" s="264">
        <v>347.03373231862702</v>
      </c>
      <c r="W35" s="264">
        <v>336.26788720462162</v>
      </c>
      <c r="DA35" s="72" t="s">
        <v>1476</v>
      </c>
    </row>
    <row r="36" spans="1:105" ht="12" customHeight="1" x14ac:dyDescent="0.25">
      <c r="A36" s="64" t="s">
        <v>30</v>
      </c>
      <c r="B36" s="231">
        <v>60.662354696135822</v>
      </c>
      <c r="C36" s="231">
        <v>48.875700471625137</v>
      </c>
      <c r="D36" s="231">
        <v>44.637605226624039</v>
      </c>
      <c r="E36" s="231">
        <v>46.331747912763483</v>
      </c>
      <c r="F36" s="231">
        <v>44.889047778400069</v>
      </c>
      <c r="G36" s="231">
        <v>42.702923556746669</v>
      </c>
      <c r="H36" s="231">
        <v>47.094221177160833</v>
      </c>
      <c r="I36" s="231">
        <v>56.782447086637767</v>
      </c>
      <c r="J36" s="231">
        <v>53.959391085171163</v>
      </c>
      <c r="K36" s="231">
        <v>37.570146869286823</v>
      </c>
      <c r="L36" s="231">
        <v>38.802150631235108</v>
      </c>
      <c r="M36" s="231">
        <v>45.188687821892131</v>
      </c>
      <c r="N36" s="231">
        <v>42.662765863590877</v>
      </c>
      <c r="O36" s="231">
        <v>38.629827320887308</v>
      </c>
      <c r="P36" s="231">
        <v>40.505596456538719</v>
      </c>
      <c r="Q36" s="231">
        <v>37.726868320910533</v>
      </c>
      <c r="R36" s="231">
        <v>35.556870655153197</v>
      </c>
      <c r="S36" s="231">
        <v>38.383162044748111</v>
      </c>
      <c r="T36" s="231">
        <v>33.501571005952727</v>
      </c>
      <c r="U36" s="231">
        <v>35.002401327877017</v>
      </c>
      <c r="V36" s="231">
        <v>35.037880270040979</v>
      </c>
      <c r="W36" s="231">
        <v>33.050309764835347</v>
      </c>
      <c r="DA36" s="73" t="s">
        <v>1477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1478</v>
      </c>
    </row>
    <row r="38" spans="1:105" ht="12" customHeight="1" x14ac:dyDescent="0.25">
      <c r="A38" s="64" t="s">
        <v>33</v>
      </c>
      <c r="B38" s="231">
        <v>6.2369559996072343</v>
      </c>
      <c r="C38" s="231">
        <v>5.8000223470635914</v>
      </c>
      <c r="D38" s="231">
        <v>5.4292633507072816</v>
      </c>
      <c r="E38" s="231">
        <v>5.7801369025036458</v>
      </c>
      <c r="F38" s="231">
        <v>3.3518954912439942</v>
      </c>
      <c r="G38" s="231">
        <v>2.826658060777075</v>
      </c>
      <c r="H38" s="231">
        <v>3.0316644629694758</v>
      </c>
      <c r="I38" s="231">
        <v>2.6417039310867749</v>
      </c>
      <c r="J38" s="231">
        <v>2.1153858018058149</v>
      </c>
      <c r="K38" s="231">
        <v>1.8982832760878849</v>
      </c>
      <c r="L38" s="231">
        <v>1.785508122654722</v>
      </c>
      <c r="M38" s="231">
        <v>1.428124184793307</v>
      </c>
      <c r="N38" s="231">
        <v>1.284100314894576</v>
      </c>
      <c r="O38" s="231">
        <v>1.1598236863951841</v>
      </c>
      <c r="P38" s="231">
        <v>1.042907638413455</v>
      </c>
      <c r="Q38" s="231">
        <v>1.260456933043878</v>
      </c>
      <c r="R38" s="231">
        <v>1.3472674036308661</v>
      </c>
      <c r="S38" s="231">
        <v>1.3384014616916819</v>
      </c>
      <c r="T38" s="231">
        <v>1.155012560321212</v>
      </c>
      <c r="U38" s="231">
        <v>1.2692497683290771</v>
      </c>
      <c r="V38" s="231">
        <v>1.1324267105023409</v>
      </c>
      <c r="W38" s="231">
        <v>1.1277836543826021</v>
      </c>
      <c r="DA38" s="73" t="s">
        <v>1479</v>
      </c>
    </row>
    <row r="39" spans="1:105" ht="12" customHeight="1" x14ac:dyDescent="0.25">
      <c r="A39" s="64" t="s">
        <v>160</v>
      </c>
      <c r="B39" s="231">
        <v>6.0620914747283168</v>
      </c>
      <c r="C39" s="231">
        <v>6.3518527004119933</v>
      </c>
      <c r="D39" s="231">
        <v>5.8118392409300901</v>
      </c>
      <c r="E39" s="231">
        <v>5.7341936376339664</v>
      </c>
      <c r="F39" s="231">
        <v>5.6538476986045314</v>
      </c>
      <c r="G39" s="231">
        <v>6.2604334012371536</v>
      </c>
      <c r="H39" s="231">
        <v>5.3747983697678734</v>
      </c>
      <c r="I39" s="231">
        <v>7.4477562093141367</v>
      </c>
      <c r="J39" s="231">
        <v>7.9232548129789553</v>
      </c>
      <c r="K39" s="231">
        <v>7.2041334615309767</v>
      </c>
      <c r="L39" s="231">
        <v>6.675437294096767</v>
      </c>
      <c r="M39" s="231">
        <v>5.1962647139076026</v>
      </c>
      <c r="N39" s="231">
        <v>4.0857467879408178</v>
      </c>
      <c r="O39" s="231">
        <v>3.9310498109168601</v>
      </c>
      <c r="P39" s="231">
        <v>3.185119113101476</v>
      </c>
      <c r="Q39" s="231">
        <v>3.2915542578741031</v>
      </c>
      <c r="R39" s="231">
        <v>3.1230665376656011</v>
      </c>
      <c r="S39" s="231">
        <v>3.2786691727533901</v>
      </c>
      <c r="T39" s="231">
        <v>2.9594502389519701</v>
      </c>
      <c r="U39" s="231">
        <v>3.2200528775632442</v>
      </c>
      <c r="V39" s="231">
        <v>3.4398130218255218</v>
      </c>
      <c r="W39" s="231">
        <v>3.811088111583921</v>
      </c>
      <c r="DA39" s="73" t="s">
        <v>1480</v>
      </c>
    </row>
    <row r="40" spans="1:105" ht="12" customHeight="1" x14ac:dyDescent="0.25">
      <c r="A40" s="64" t="s">
        <v>70</v>
      </c>
      <c r="B40" s="231">
        <v>29.557315706076611</v>
      </c>
      <c r="C40" s="231">
        <v>23.833484671547659</v>
      </c>
      <c r="D40" s="231">
        <v>26.81172472593067</v>
      </c>
      <c r="E40" s="231">
        <v>20.902095842082609</v>
      </c>
      <c r="F40" s="231">
        <v>19.322143852107459</v>
      </c>
      <c r="G40" s="231">
        <v>16.691094811156479</v>
      </c>
      <c r="H40" s="231">
        <v>19.605753056753329</v>
      </c>
      <c r="I40" s="231">
        <v>17.551163662611639</v>
      </c>
      <c r="J40" s="231">
        <v>16.436176182268891</v>
      </c>
      <c r="K40" s="231">
        <v>13.694636125867801</v>
      </c>
      <c r="L40" s="231">
        <v>9.5440155329577365</v>
      </c>
      <c r="M40" s="231">
        <v>9.0203243496638486</v>
      </c>
      <c r="N40" s="231">
        <v>5.6501188111269576</v>
      </c>
      <c r="O40" s="231">
        <v>4.3324796254880971</v>
      </c>
      <c r="P40" s="231">
        <v>3.0623222120827589</v>
      </c>
      <c r="Q40" s="231">
        <v>3.5744568380705748</v>
      </c>
      <c r="R40" s="231">
        <v>3.7870863912984558</v>
      </c>
      <c r="S40" s="231">
        <v>3.279915613632761</v>
      </c>
      <c r="T40" s="231">
        <v>2.4107105787777772</v>
      </c>
      <c r="U40" s="231">
        <v>2.3622199339039791</v>
      </c>
      <c r="V40" s="231">
        <v>4.5723219948453648</v>
      </c>
      <c r="W40" s="231">
        <v>1.660580092049643</v>
      </c>
      <c r="DA40" s="73" t="s">
        <v>1481</v>
      </c>
    </row>
    <row r="41" spans="1:105" ht="12" customHeight="1" x14ac:dyDescent="0.25">
      <c r="A41" s="64" t="s">
        <v>34</v>
      </c>
      <c r="B41" s="231">
        <v>68.160271943469979</v>
      </c>
      <c r="C41" s="231">
        <v>75.234602161957923</v>
      </c>
      <c r="D41" s="231">
        <v>80.80116692064486</v>
      </c>
      <c r="E41" s="231">
        <v>84.644732200452708</v>
      </c>
      <c r="F41" s="231">
        <v>87.841340161566237</v>
      </c>
      <c r="G41" s="231">
        <v>85.738925427215776</v>
      </c>
      <c r="H41" s="231">
        <v>90.34703969429053</v>
      </c>
      <c r="I41" s="231">
        <v>88.221000805003499</v>
      </c>
      <c r="J41" s="231">
        <v>79.227512741925352</v>
      </c>
      <c r="K41" s="231">
        <v>66.690600114882173</v>
      </c>
      <c r="L41" s="231">
        <v>60.227851666067039</v>
      </c>
      <c r="M41" s="231">
        <v>53.921382569122471</v>
      </c>
      <c r="N41" s="231">
        <v>45.005539729169207</v>
      </c>
      <c r="O41" s="231">
        <v>39.636997804505249</v>
      </c>
      <c r="P41" s="231">
        <v>38.581432348842981</v>
      </c>
      <c r="Q41" s="231">
        <v>38.842571183370687</v>
      </c>
      <c r="R41" s="231">
        <v>37.337894535006512</v>
      </c>
      <c r="S41" s="231">
        <v>33.875037978655122</v>
      </c>
      <c r="T41" s="231">
        <v>33.902801936968757</v>
      </c>
      <c r="U41" s="231">
        <v>35.547339271293573</v>
      </c>
      <c r="V41" s="231">
        <v>32.704428323008898</v>
      </c>
      <c r="W41" s="231">
        <v>30.301695277295838</v>
      </c>
      <c r="DA41" s="73" t="s">
        <v>1482</v>
      </c>
    </row>
    <row r="42" spans="1:105" ht="12" customHeight="1" x14ac:dyDescent="0.25">
      <c r="A42" s="64" t="s">
        <v>162</v>
      </c>
      <c r="B42" s="231">
        <v>133.42987383885</v>
      </c>
      <c r="C42" s="231">
        <v>133.0374006107773</v>
      </c>
      <c r="D42" s="231">
        <v>127.3209282016452</v>
      </c>
      <c r="E42" s="231">
        <v>137.6868139392493</v>
      </c>
      <c r="F42" s="231">
        <v>126.59275089540201</v>
      </c>
      <c r="G42" s="231">
        <v>131.30973289086651</v>
      </c>
      <c r="H42" s="231">
        <v>131.74026084883829</v>
      </c>
      <c r="I42" s="231">
        <v>125.57162150865901</v>
      </c>
      <c r="J42" s="231">
        <v>115.3549088782495</v>
      </c>
      <c r="K42" s="231">
        <v>86.517746628363014</v>
      </c>
      <c r="L42" s="231">
        <v>85.07353876070411</v>
      </c>
      <c r="M42" s="231">
        <v>84.93681188291805</v>
      </c>
      <c r="N42" s="231">
        <v>82.359731494879298</v>
      </c>
      <c r="O42" s="231">
        <v>82.400983202108151</v>
      </c>
      <c r="P42" s="231">
        <v>83.274396690516085</v>
      </c>
      <c r="Q42" s="231">
        <v>80.565299436030784</v>
      </c>
      <c r="R42" s="231">
        <v>80.414489537759323</v>
      </c>
      <c r="S42" s="231">
        <v>86.68728854753617</v>
      </c>
      <c r="T42" s="231">
        <v>77.388059766666231</v>
      </c>
      <c r="U42" s="231">
        <v>83.627952401365249</v>
      </c>
      <c r="V42" s="231">
        <v>81.48023764764423</v>
      </c>
      <c r="W42" s="231">
        <v>87.392740824489053</v>
      </c>
      <c r="DA42" s="73" t="s">
        <v>1483</v>
      </c>
    </row>
    <row r="43" spans="1:105" ht="12" customHeight="1" x14ac:dyDescent="0.25">
      <c r="A43" s="64" t="s">
        <v>36</v>
      </c>
      <c r="B43" s="231">
        <v>31.05026874226116</v>
      </c>
      <c r="C43" s="231">
        <v>34.492860902186941</v>
      </c>
      <c r="D43" s="231">
        <v>30.50387087723232</v>
      </c>
      <c r="E43" s="231">
        <v>14.708824376470529</v>
      </c>
      <c r="F43" s="231">
        <v>21.76190298552174</v>
      </c>
      <c r="G43" s="231">
        <v>20.868579371121491</v>
      </c>
      <c r="H43" s="231">
        <v>27.444683979582411</v>
      </c>
      <c r="I43" s="231">
        <v>26.109586218527291</v>
      </c>
      <c r="J43" s="231">
        <v>26.254141050524819</v>
      </c>
      <c r="K43" s="231">
        <v>18.631370843506861</v>
      </c>
      <c r="L43" s="231">
        <v>23.40696057769733</v>
      </c>
      <c r="M43" s="231">
        <v>28.440925046386809</v>
      </c>
      <c r="N43" s="231">
        <v>23.711221551209171</v>
      </c>
      <c r="O43" s="231">
        <v>20.706713405327331</v>
      </c>
      <c r="P43" s="231">
        <v>25.88901554529588</v>
      </c>
      <c r="Q43" s="231">
        <v>26.87534988372477</v>
      </c>
      <c r="R43" s="231">
        <v>30.127324683168901</v>
      </c>
      <c r="S43" s="231">
        <v>30.176345661690661</v>
      </c>
      <c r="T43" s="231">
        <v>26.589460647289759</v>
      </c>
      <c r="U43" s="231">
        <v>26.321764005009069</v>
      </c>
      <c r="V43" s="231">
        <v>25.75522588423766</v>
      </c>
      <c r="W43" s="231">
        <v>30.236798338704471</v>
      </c>
      <c r="DA43" s="73" t="s">
        <v>1484</v>
      </c>
    </row>
    <row r="44" spans="1:105" ht="12" customHeight="1" x14ac:dyDescent="0.25">
      <c r="A44" s="64" t="s">
        <v>73</v>
      </c>
      <c r="B44" s="231">
        <v>14.6022730658383</v>
      </c>
      <c r="C44" s="231">
        <v>15.88564295106069</v>
      </c>
      <c r="D44" s="231">
        <v>16.70394852362173</v>
      </c>
      <c r="E44" s="231">
        <v>25.78487105872501</v>
      </c>
      <c r="F44" s="231">
        <v>28.801436445156281</v>
      </c>
      <c r="G44" s="231">
        <v>37.600474241024649</v>
      </c>
      <c r="H44" s="231">
        <v>40.330124896228597</v>
      </c>
      <c r="I44" s="231">
        <v>40.803567117140993</v>
      </c>
      <c r="J44" s="231">
        <v>43.540636373784409</v>
      </c>
      <c r="K44" s="231">
        <v>46.443348104096607</v>
      </c>
      <c r="L44" s="231">
        <v>45.509404283943738</v>
      </c>
      <c r="M44" s="231">
        <v>53.756525665482627</v>
      </c>
      <c r="N44" s="231">
        <v>48.994129960670982</v>
      </c>
      <c r="O44" s="231">
        <v>52.818520030442308</v>
      </c>
      <c r="P44" s="231">
        <v>54.161701144730998</v>
      </c>
      <c r="Q44" s="231">
        <v>53.951031846188449</v>
      </c>
      <c r="R44" s="231">
        <v>53.084911349855837</v>
      </c>
      <c r="S44" s="231">
        <v>57.842456877389132</v>
      </c>
      <c r="T44" s="231">
        <v>55.689181160573199</v>
      </c>
      <c r="U44" s="231">
        <v>62.758277784938578</v>
      </c>
      <c r="V44" s="231">
        <v>60.872490035151827</v>
      </c>
      <c r="W44" s="231">
        <v>62.624054667785451</v>
      </c>
      <c r="DA44" s="73" t="s">
        <v>1485</v>
      </c>
    </row>
    <row r="45" spans="1:105" ht="12" customHeight="1" x14ac:dyDescent="0.25">
      <c r="A45" s="146" t="s">
        <v>79</v>
      </c>
      <c r="B45" s="327">
        <v>64.33165266770645</v>
      </c>
      <c r="C45" s="327">
        <v>64.648724753190649</v>
      </c>
      <c r="D45" s="327">
        <v>55.537273932762901</v>
      </c>
      <c r="E45" s="327">
        <v>58.76517183567973</v>
      </c>
      <c r="F45" s="327">
        <v>90.959790270608423</v>
      </c>
      <c r="G45" s="327">
        <v>79.177893837324802</v>
      </c>
      <c r="H45" s="327">
        <v>100.97760972667869</v>
      </c>
      <c r="I45" s="327">
        <v>96.562889524920038</v>
      </c>
      <c r="J45" s="327">
        <v>80.475420565188102</v>
      </c>
      <c r="K45" s="327">
        <v>67.958625823487893</v>
      </c>
      <c r="L45" s="327">
        <v>78.096779515384867</v>
      </c>
      <c r="M45" s="327">
        <v>85.39322657177145</v>
      </c>
      <c r="N45" s="327">
        <v>80.723355213444663</v>
      </c>
      <c r="O45" s="327">
        <v>70.823246930094811</v>
      </c>
      <c r="P45" s="327">
        <v>78.266962455474584</v>
      </c>
      <c r="Q45" s="327">
        <v>85.489288026622944</v>
      </c>
      <c r="R45" s="327">
        <v>81.513351483227325</v>
      </c>
      <c r="S45" s="327">
        <v>84.611787551465369</v>
      </c>
      <c r="T45" s="327">
        <v>135.6099071234562</v>
      </c>
      <c r="U45" s="327">
        <v>95.901031844169168</v>
      </c>
      <c r="V45" s="327">
        <v>102.0389084313701</v>
      </c>
      <c r="W45" s="327">
        <v>86.062836473495224</v>
      </c>
      <c r="DA45" s="148" t="s">
        <v>1486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DA46" s="94"/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v>17090.49317185285</v>
      </c>
      <c r="C48" s="225">
        <v>17556.200216104291</v>
      </c>
      <c r="D48" s="225">
        <v>16882.71500640492</v>
      </c>
      <c r="E48" s="225">
        <v>17889.111857796499</v>
      </c>
      <c r="F48" s="225">
        <v>18019.256406226199</v>
      </c>
      <c r="G48" s="225">
        <v>18967.1535421349</v>
      </c>
      <c r="H48" s="225">
        <v>16157.99244641467</v>
      </c>
      <c r="I48" s="225">
        <v>17150.997373491529</v>
      </c>
      <c r="J48" s="225">
        <v>17285.439545973459</v>
      </c>
      <c r="K48" s="225">
        <v>13688.55272737112</v>
      </c>
      <c r="L48" s="225">
        <v>14824.217761409551</v>
      </c>
      <c r="M48" s="225">
        <v>15514.208808397239</v>
      </c>
      <c r="N48" s="225">
        <v>14535.307361912481</v>
      </c>
      <c r="O48" s="225">
        <v>14354.96891498994</v>
      </c>
      <c r="P48" s="225">
        <v>13995.054097267581</v>
      </c>
      <c r="Q48" s="225">
        <v>14707.517245550011</v>
      </c>
      <c r="R48" s="225">
        <v>15218.039992110351</v>
      </c>
      <c r="S48" s="225">
        <v>14492.765449583139</v>
      </c>
      <c r="T48" s="225">
        <v>15122.58047876698</v>
      </c>
      <c r="U48" s="225">
        <v>15083.07067651193</v>
      </c>
      <c r="V48" s="225">
        <v>14935.413495451099</v>
      </c>
      <c r="W48" s="225">
        <v>16143.53202895373</v>
      </c>
      <c r="DA48" s="89" t="s">
        <v>1487</v>
      </c>
    </row>
    <row r="49" spans="1:105" ht="12" customHeight="1" x14ac:dyDescent="0.25">
      <c r="A49" s="55" t="s">
        <v>92</v>
      </c>
      <c r="B49" s="261">
        <v>122.97550204572769</v>
      </c>
      <c r="C49" s="261">
        <v>126.326520474345</v>
      </c>
      <c r="D49" s="261">
        <v>121.48042381988751</v>
      </c>
      <c r="E49" s="261">
        <v>128.72200291375179</v>
      </c>
      <c r="F49" s="261">
        <v>129.65846454892579</v>
      </c>
      <c r="G49" s="261">
        <v>136.4791060016899</v>
      </c>
      <c r="H49" s="261">
        <v>116.2656462378436</v>
      </c>
      <c r="I49" s="261">
        <v>123.4108630676477</v>
      </c>
      <c r="J49" s="261">
        <v>124.37824847255131</v>
      </c>
      <c r="K49" s="261">
        <v>98.496668703523426</v>
      </c>
      <c r="L49" s="261">
        <v>106.66840349855291</v>
      </c>
      <c r="M49" s="261">
        <v>111.6332687342841</v>
      </c>
      <c r="N49" s="261">
        <v>104.5895342074742</v>
      </c>
      <c r="O49" s="261">
        <v>103.2918998545378</v>
      </c>
      <c r="P49" s="261">
        <v>100.7021147056788</v>
      </c>
      <c r="Q49" s="261">
        <v>105.8286790750106</v>
      </c>
      <c r="R49" s="261">
        <v>109.5021711406111</v>
      </c>
      <c r="S49" s="261">
        <v>104.28342174049931</v>
      </c>
      <c r="T49" s="261">
        <v>108.8152874175738</v>
      </c>
      <c r="U49" s="261">
        <v>108.53099265093461</v>
      </c>
      <c r="V49" s="261">
        <v>107.4685179880309</v>
      </c>
      <c r="W49" s="261">
        <v>116.1615955776775</v>
      </c>
      <c r="DA49" s="67" t="s">
        <v>1488</v>
      </c>
    </row>
    <row r="50" spans="1:105" ht="12" customHeight="1" x14ac:dyDescent="0.25">
      <c r="A50" s="202" t="s">
        <v>93</v>
      </c>
      <c r="B50" s="226">
        <v>137.68853741676921</v>
      </c>
      <c r="C50" s="226">
        <v>141.4404784019045</v>
      </c>
      <c r="D50" s="226">
        <v>136.0145850375136</v>
      </c>
      <c r="E50" s="226">
        <v>144.12256115824749</v>
      </c>
      <c r="F50" s="226">
        <v>145.17106293908259</v>
      </c>
      <c r="G50" s="226">
        <v>152.80773959624369</v>
      </c>
      <c r="H50" s="226">
        <v>130.17590102093291</v>
      </c>
      <c r="I50" s="226">
        <v>138.17598590333151</v>
      </c>
      <c r="J50" s="226">
        <v>139.2591112356435</v>
      </c>
      <c r="K50" s="226">
        <v>110.2810074251155</v>
      </c>
      <c r="L50" s="226">
        <v>119.4304249381008</v>
      </c>
      <c r="M50" s="226">
        <v>124.9892965947093</v>
      </c>
      <c r="N50" s="226">
        <v>117.10283556129281</v>
      </c>
      <c r="O50" s="226">
        <v>115.64994963535339</v>
      </c>
      <c r="P50" s="226">
        <v>112.7503174042324</v>
      </c>
      <c r="Q50" s="226">
        <v>118.4902342026509</v>
      </c>
      <c r="R50" s="226">
        <v>122.6032302165771</v>
      </c>
      <c r="S50" s="226">
        <v>116.7600991856597</v>
      </c>
      <c r="T50" s="226">
        <v>121.8341663491636</v>
      </c>
      <c r="U50" s="226">
        <v>121.51585798723281</v>
      </c>
      <c r="V50" s="226">
        <v>120.3262667276405</v>
      </c>
      <c r="W50" s="226">
        <v>130.0594015313826</v>
      </c>
      <c r="DA50" s="174" t="s">
        <v>1489</v>
      </c>
    </row>
    <row r="51" spans="1:105" ht="12" customHeight="1" x14ac:dyDescent="0.25">
      <c r="A51" s="202" t="s">
        <v>94</v>
      </c>
      <c r="B51" s="226">
        <v>166.71119744985259</v>
      </c>
      <c r="C51" s="226">
        <v>175.78956854184659</v>
      </c>
      <c r="D51" s="226">
        <v>173.63063520104271</v>
      </c>
      <c r="E51" s="226">
        <v>174.10892346377801</v>
      </c>
      <c r="F51" s="226">
        <v>178.11376054340559</v>
      </c>
      <c r="G51" s="226">
        <v>186.25910188616791</v>
      </c>
      <c r="H51" s="226">
        <v>165.83197884236139</v>
      </c>
      <c r="I51" s="226">
        <v>180.01742650093581</v>
      </c>
      <c r="J51" s="226">
        <v>180.81051954646369</v>
      </c>
      <c r="K51" s="226">
        <v>147.29707865634131</v>
      </c>
      <c r="L51" s="226">
        <v>156.43195769405739</v>
      </c>
      <c r="M51" s="226">
        <v>156.3392037019407</v>
      </c>
      <c r="N51" s="226">
        <v>149.99582116034179</v>
      </c>
      <c r="O51" s="226">
        <v>147.91078587304179</v>
      </c>
      <c r="P51" s="226">
        <v>147.18592068017131</v>
      </c>
      <c r="Q51" s="226">
        <v>151.96704620287031</v>
      </c>
      <c r="R51" s="226">
        <v>157.3484438662513</v>
      </c>
      <c r="S51" s="226">
        <v>154.09770954008289</v>
      </c>
      <c r="T51" s="226">
        <v>158.6954526744903</v>
      </c>
      <c r="U51" s="226">
        <v>160.35307894070581</v>
      </c>
      <c r="V51" s="226">
        <v>155.05303513961309</v>
      </c>
      <c r="W51" s="226">
        <v>175.04983437940689</v>
      </c>
      <c r="DA51" s="174" t="s">
        <v>1490</v>
      </c>
    </row>
    <row r="52" spans="1:105" ht="12" customHeight="1" x14ac:dyDescent="0.25">
      <c r="A52" s="202" t="s">
        <v>95</v>
      </c>
      <c r="B52" s="226">
        <v>101.2720861274712</v>
      </c>
      <c r="C52" s="226">
        <v>104.0316977677757</v>
      </c>
      <c r="D52" s="226">
        <v>100.04086780889671</v>
      </c>
      <c r="E52" s="226">
        <v>106.0044118440333</v>
      </c>
      <c r="F52" s="226">
        <v>106.775601404513</v>
      </c>
      <c r="G52" s="226">
        <v>112.3924972671709</v>
      </c>
      <c r="H52" s="226">
        <v>95.746423829086993</v>
      </c>
      <c r="I52" s="226">
        <v>101.6306121605021</v>
      </c>
      <c r="J52" s="226">
        <v>102.42726788797719</v>
      </c>
      <c r="K52" s="226">
        <v>81.113416495775695</v>
      </c>
      <c r="L52" s="226">
        <v>87.842957064476593</v>
      </c>
      <c r="M52" s="226">
        <v>91.931594650012073</v>
      </c>
      <c r="N52" s="226">
        <v>86.13097844766564</v>
      </c>
      <c r="O52" s="226">
        <v>85.062357984512929</v>
      </c>
      <c r="P52" s="226">
        <v>82.929632845896464</v>
      </c>
      <c r="Q52" s="226">
        <v>87.151431982410216</v>
      </c>
      <c r="R52" s="226">
        <v>90.176605278452101</v>
      </c>
      <c r="S52" s="226">
        <v>85.878890449613365</v>
      </c>
      <c r="T52" s="226">
        <v>89.610946700915818</v>
      </c>
      <c r="U52" s="226">
        <v>89.376825891374679</v>
      </c>
      <c r="V52" s="226">
        <v>88.501862798889633</v>
      </c>
      <c r="W52" s="226">
        <v>95.660736621125551</v>
      </c>
      <c r="DA52" s="174" t="s">
        <v>1491</v>
      </c>
    </row>
    <row r="53" spans="1:105" ht="12" customHeight="1" x14ac:dyDescent="0.25">
      <c r="A53" s="56" t="s">
        <v>96</v>
      </c>
      <c r="B53" s="262">
        <v>138.92332287984061</v>
      </c>
      <c r="C53" s="262">
        <v>143.4458463401331</v>
      </c>
      <c r="D53" s="262">
        <v>138.5035738073488</v>
      </c>
      <c r="E53" s="262">
        <v>144.0909717217281</v>
      </c>
      <c r="F53" s="262">
        <v>144.46612030773841</v>
      </c>
      <c r="G53" s="262">
        <v>151.4781262522352</v>
      </c>
      <c r="H53" s="262">
        <v>130.86725955965241</v>
      </c>
      <c r="I53" s="262">
        <v>141.3264080887063</v>
      </c>
      <c r="J53" s="262">
        <v>141.4221682265501</v>
      </c>
      <c r="K53" s="262">
        <v>112.56365128674901</v>
      </c>
      <c r="L53" s="262">
        <v>120.8032772042385</v>
      </c>
      <c r="M53" s="262">
        <v>124.63637097578319</v>
      </c>
      <c r="N53" s="262">
        <v>118.0849989209056</v>
      </c>
      <c r="O53" s="262">
        <v>117.3131555839105</v>
      </c>
      <c r="P53" s="262">
        <v>122.9575160817937</v>
      </c>
      <c r="Q53" s="262">
        <v>130.7510844354496</v>
      </c>
      <c r="R53" s="262">
        <v>138.71479316679279</v>
      </c>
      <c r="S53" s="262">
        <v>137.2069605504756</v>
      </c>
      <c r="T53" s="262">
        <v>145.2873086126931</v>
      </c>
      <c r="U53" s="262">
        <v>148.95332029793789</v>
      </c>
      <c r="V53" s="262">
        <v>150.40871718621261</v>
      </c>
      <c r="W53" s="262">
        <v>164.69062976361971</v>
      </c>
      <c r="DA53" s="68" t="s">
        <v>1492</v>
      </c>
    </row>
    <row r="54" spans="1:105" ht="12" customHeight="1" x14ac:dyDescent="0.25">
      <c r="A54" s="37" t="s">
        <v>160</v>
      </c>
      <c r="B54" s="228">
        <v>4.0671193775133618</v>
      </c>
      <c r="C54" s="228">
        <v>4.498795946977566</v>
      </c>
      <c r="D54" s="228">
        <v>4.0596101194208263</v>
      </c>
      <c r="E54" s="228">
        <v>4.0213358617971267</v>
      </c>
      <c r="F54" s="228">
        <v>4.1160980922276078</v>
      </c>
      <c r="G54" s="228">
        <v>4.3426625706034514</v>
      </c>
      <c r="H54" s="228">
        <v>3.1730415013536359</v>
      </c>
      <c r="I54" s="228">
        <v>4.2991713116840859</v>
      </c>
      <c r="J54" s="228">
        <v>4.6853720407696207</v>
      </c>
      <c r="K54" s="228">
        <v>4.2562880493207098</v>
      </c>
      <c r="L54" s="228">
        <v>4.4650830720577188</v>
      </c>
      <c r="M54" s="228">
        <v>4.117912705683195</v>
      </c>
      <c r="N54" s="228">
        <v>3.5062354402307272</v>
      </c>
      <c r="O54" s="228">
        <v>3.2830039585922419</v>
      </c>
      <c r="P54" s="228">
        <v>2.657622340958389</v>
      </c>
      <c r="Q54" s="228">
        <v>2.7966596211214578</v>
      </c>
      <c r="R54" s="228">
        <v>2.572578942088672</v>
      </c>
      <c r="S54" s="228">
        <v>2.2807291466329311</v>
      </c>
      <c r="T54" s="228">
        <v>2.3718957936374081</v>
      </c>
      <c r="U54" s="228">
        <v>2.3066626673771489</v>
      </c>
      <c r="V54" s="228">
        <v>2.4815935691295681</v>
      </c>
      <c r="W54" s="228">
        <v>2.7750544833592832</v>
      </c>
      <c r="DA54" s="69" t="s">
        <v>1493</v>
      </c>
    </row>
    <row r="55" spans="1:105" ht="12" customHeight="1" x14ac:dyDescent="0.25">
      <c r="A55" s="37" t="s">
        <v>162</v>
      </c>
      <c r="B55" s="228">
        <v>92.929974665279815</v>
      </c>
      <c r="C55" s="228">
        <v>93.391410956473578</v>
      </c>
      <c r="D55" s="228">
        <v>87.155409299483622</v>
      </c>
      <c r="E55" s="228">
        <v>97.044692612500242</v>
      </c>
      <c r="F55" s="228">
        <v>93.990849267387276</v>
      </c>
      <c r="G55" s="228">
        <v>98.631592741930078</v>
      </c>
      <c r="H55" s="228">
        <v>80.319173895318286</v>
      </c>
      <c r="I55" s="228">
        <v>82.902890345941074</v>
      </c>
      <c r="J55" s="228">
        <v>83.324285445818859</v>
      </c>
      <c r="K55" s="228">
        <v>60.639241773121697</v>
      </c>
      <c r="L55" s="228">
        <v>66.282977425878073</v>
      </c>
      <c r="M55" s="228">
        <v>71.128021806966345</v>
      </c>
      <c r="N55" s="228">
        <v>65.926123981534658</v>
      </c>
      <c r="O55" s="228">
        <v>67.027117398055239</v>
      </c>
      <c r="P55" s="228">
        <v>60.637218194259759</v>
      </c>
      <c r="Q55" s="228">
        <v>62.69350385548487</v>
      </c>
      <c r="R55" s="228">
        <v>65.889124081110637</v>
      </c>
      <c r="S55" s="228">
        <v>61.056509834019828</v>
      </c>
      <c r="T55" s="228">
        <v>63.773908766473753</v>
      </c>
      <c r="U55" s="228">
        <v>62.576919243909138</v>
      </c>
      <c r="V55" s="228">
        <v>63.27899213236487</v>
      </c>
      <c r="W55" s="228">
        <v>67.287081362423507</v>
      </c>
      <c r="DA55" s="69" t="s">
        <v>1494</v>
      </c>
    </row>
    <row r="56" spans="1:105" ht="12" customHeight="1" x14ac:dyDescent="0.25">
      <c r="A56" s="37" t="s">
        <v>97</v>
      </c>
      <c r="B56" s="228">
        <v>5.6770070443500672E-4</v>
      </c>
      <c r="C56" s="228">
        <v>5.8935631709056135E-4</v>
      </c>
      <c r="D56" s="228">
        <v>5.1205312225228322E-4</v>
      </c>
      <c r="E56" s="228">
        <v>0.1515475686924202</v>
      </c>
      <c r="F56" s="228">
        <v>0.12583459768476521</v>
      </c>
      <c r="G56" s="228">
        <v>0.16417755065417111</v>
      </c>
      <c r="H56" s="228">
        <v>0.12418038499675819</v>
      </c>
      <c r="I56" s="228">
        <v>0.1680577200593672</v>
      </c>
      <c r="J56" s="228">
        <v>0.17952043724867611</v>
      </c>
      <c r="K56" s="228">
        <v>0.18257730194103311</v>
      </c>
      <c r="L56" s="228">
        <v>0.23336304332056729</v>
      </c>
      <c r="M56" s="228">
        <v>0.26384669792311161</v>
      </c>
      <c r="N56" s="228">
        <v>9.7230188015248464E-2</v>
      </c>
      <c r="O56" s="228">
        <v>2.638039959318831E-2</v>
      </c>
      <c r="P56" s="228">
        <v>2.6029084364759671E-2</v>
      </c>
      <c r="Q56" s="228">
        <v>2.6225866018176711E-2</v>
      </c>
      <c r="R56" s="228">
        <v>2.6958623905169728E-2</v>
      </c>
      <c r="S56" s="228">
        <v>2.7400245441691468E-2</v>
      </c>
      <c r="T56" s="228">
        <v>0.16464572406257719</v>
      </c>
      <c r="U56" s="228">
        <v>0.19858409106971139</v>
      </c>
      <c r="V56" s="228">
        <v>2.7003641925922039E-2</v>
      </c>
      <c r="W56" s="228">
        <v>2.8032032195092451E-2</v>
      </c>
      <c r="DA56" s="69" t="s">
        <v>1495</v>
      </c>
    </row>
    <row r="57" spans="1:105" ht="12" customHeight="1" x14ac:dyDescent="0.25">
      <c r="A57" s="37" t="s">
        <v>78</v>
      </c>
      <c r="B57" s="228">
        <v>3.4488559374639109</v>
      </c>
      <c r="C57" s="228">
        <v>3.2389752663043438</v>
      </c>
      <c r="D57" s="228">
        <v>3.3739806600115361</v>
      </c>
      <c r="E57" s="228">
        <v>3.6891018389926971</v>
      </c>
      <c r="F57" s="228">
        <v>3.8330968650729349</v>
      </c>
      <c r="G57" s="228">
        <v>4.4022942173437638</v>
      </c>
      <c r="H57" s="228">
        <v>4.6204462488503752</v>
      </c>
      <c r="I57" s="228">
        <v>5.1944672070978806</v>
      </c>
      <c r="J57" s="228">
        <v>3.733552238794712</v>
      </c>
      <c r="K57" s="228">
        <v>4.241203492699146</v>
      </c>
      <c r="L57" s="228">
        <v>4.4615083680828489</v>
      </c>
      <c r="M57" s="228">
        <v>5.5726923680770399</v>
      </c>
      <c r="N57" s="228">
        <v>6.3356393958015627</v>
      </c>
      <c r="O57" s="228">
        <v>6.4531830991618682</v>
      </c>
      <c r="P57" s="228">
        <v>19.481659168055891</v>
      </c>
      <c r="Q57" s="228">
        <v>23.44933624610584</v>
      </c>
      <c r="R57" s="228">
        <v>27.94633323525801</v>
      </c>
      <c r="S57" s="228">
        <v>31.774767139971271</v>
      </c>
      <c r="T57" s="228">
        <v>36.96460704225165</v>
      </c>
      <c r="U57" s="228">
        <v>40.982292081961511</v>
      </c>
      <c r="V57" s="228">
        <v>44.775690117173298</v>
      </c>
      <c r="W57" s="228">
        <v>50.073616560934447</v>
      </c>
      <c r="DA57" s="69" t="s">
        <v>1496</v>
      </c>
    </row>
    <row r="58" spans="1:105" ht="12" customHeight="1" x14ac:dyDescent="0.25">
      <c r="A58" s="37" t="s">
        <v>38</v>
      </c>
      <c r="B58" s="228">
        <v>38.476805198879092</v>
      </c>
      <c r="C58" s="228">
        <v>42.316074814060528</v>
      </c>
      <c r="D58" s="228">
        <v>43.914061675310542</v>
      </c>
      <c r="E58" s="228">
        <v>39.184293839745592</v>
      </c>
      <c r="F58" s="228">
        <v>42.400241485365839</v>
      </c>
      <c r="G58" s="228">
        <v>43.937399171703788</v>
      </c>
      <c r="H58" s="228">
        <v>42.630417529133389</v>
      </c>
      <c r="I58" s="228">
        <v>48.761821503923883</v>
      </c>
      <c r="J58" s="228">
        <v>49.499438063918213</v>
      </c>
      <c r="K58" s="228">
        <v>43.244340669666379</v>
      </c>
      <c r="L58" s="228">
        <v>45.360345294899282</v>
      </c>
      <c r="M58" s="228">
        <v>43.553897397133497</v>
      </c>
      <c r="N58" s="228">
        <v>42.219769915323411</v>
      </c>
      <c r="O58" s="228">
        <v>40.523470728507917</v>
      </c>
      <c r="P58" s="228">
        <v>40.154987294154857</v>
      </c>
      <c r="Q58" s="228">
        <v>41.785358846719298</v>
      </c>
      <c r="R58" s="228">
        <v>42.279798284430328</v>
      </c>
      <c r="S58" s="228">
        <v>42.067554184409893</v>
      </c>
      <c r="T58" s="228">
        <v>42.012251286267677</v>
      </c>
      <c r="U58" s="228">
        <v>42.888862213620449</v>
      </c>
      <c r="V58" s="228">
        <v>39.845437725618957</v>
      </c>
      <c r="W58" s="228">
        <v>44.526845324707317</v>
      </c>
      <c r="DA58" s="69" t="s">
        <v>1497</v>
      </c>
    </row>
    <row r="59" spans="1:105" ht="12" customHeight="1" x14ac:dyDescent="0.25">
      <c r="A59" s="57" t="s">
        <v>1498</v>
      </c>
      <c r="B59" s="263">
        <v>710.91830201665687</v>
      </c>
      <c r="C59" s="263">
        <v>749.63183932262518</v>
      </c>
      <c r="D59" s="263">
        <v>740.42534780742164</v>
      </c>
      <c r="E59" s="263">
        <v>742.46494613566585</v>
      </c>
      <c r="F59" s="263">
        <v>759.54305498530459</v>
      </c>
      <c r="G59" s="263">
        <v>794.27780781127785</v>
      </c>
      <c r="H59" s="263">
        <v>707.16898817871231</v>
      </c>
      <c r="I59" s="263">
        <v>767.66099181760046</v>
      </c>
      <c r="J59" s="263">
        <v>771.04303435518977</v>
      </c>
      <c r="K59" s="263">
        <v>628.12930776218093</v>
      </c>
      <c r="L59" s="263">
        <v>667.08381588137365</v>
      </c>
      <c r="M59" s="263">
        <v>666.688278499425</v>
      </c>
      <c r="N59" s="263">
        <v>639.63774551484767</v>
      </c>
      <c r="O59" s="263">
        <v>630.74638267440025</v>
      </c>
      <c r="P59" s="263">
        <v>627.65528897470176</v>
      </c>
      <c r="Q59" s="263">
        <v>648.0437793119994</v>
      </c>
      <c r="R59" s="263">
        <v>670.99205242051698</v>
      </c>
      <c r="S59" s="263">
        <v>657.1297170596182</v>
      </c>
      <c r="T59" s="263">
        <v>676.73619696151479</v>
      </c>
      <c r="U59" s="263">
        <v>683.80492940769955</v>
      </c>
      <c r="V59" s="263">
        <v>661.20357930450621</v>
      </c>
      <c r="W59" s="263">
        <v>746.47733882865862</v>
      </c>
      <c r="DA59" s="70" t="s">
        <v>1499</v>
      </c>
    </row>
    <row r="60" spans="1:105" ht="12" customHeight="1" x14ac:dyDescent="0.25">
      <c r="A60" s="57" t="s">
        <v>1500</v>
      </c>
      <c r="B60" s="263">
        <f t="shared" ref="B60:W60" si="1">B61+B67+B78</f>
        <v>2620.7963578445674</v>
      </c>
      <c r="C60" s="263">
        <f t="shared" si="1"/>
        <v>2683.5288625583476</v>
      </c>
      <c r="D60" s="263">
        <f t="shared" si="1"/>
        <v>2555.8036013332626</v>
      </c>
      <c r="E60" s="263">
        <f t="shared" si="1"/>
        <v>2707.382203270859</v>
      </c>
      <c r="F60" s="263">
        <f t="shared" si="1"/>
        <v>2735.8723960679526</v>
      </c>
      <c r="G60" s="263">
        <f t="shared" si="1"/>
        <v>2864.8490467809834</v>
      </c>
      <c r="H60" s="263">
        <f t="shared" si="1"/>
        <v>2430.8014422500314</v>
      </c>
      <c r="I60" s="263">
        <f t="shared" si="1"/>
        <v>2590.4736994415171</v>
      </c>
      <c r="J60" s="263">
        <f t="shared" si="1"/>
        <v>2588.1481196349118</v>
      </c>
      <c r="K60" s="263">
        <f t="shared" si="1"/>
        <v>2010.440814030537</v>
      </c>
      <c r="L60" s="263">
        <f t="shared" si="1"/>
        <v>2182.5636885633994</v>
      </c>
      <c r="M60" s="263">
        <f t="shared" si="1"/>
        <v>2295.5797526651495</v>
      </c>
      <c r="N60" s="263">
        <f t="shared" si="1"/>
        <v>2155.9087212110608</v>
      </c>
      <c r="O60" s="263">
        <f t="shared" si="1"/>
        <v>2136.0294437669577</v>
      </c>
      <c r="P60" s="263">
        <f t="shared" si="1"/>
        <v>2090.2703581482865</v>
      </c>
      <c r="Q60" s="263">
        <f t="shared" si="1"/>
        <v>2215.3844543798932</v>
      </c>
      <c r="R60" s="263">
        <f t="shared" si="1"/>
        <v>2288.6105276329281</v>
      </c>
      <c r="S60" s="263">
        <f t="shared" si="1"/>
        <v>2170.4373779735379</v>
      </c>
      <c r="T60" s="263">
        <f t="shared" si="1"/>
        <v>2295.8857801473396</v>
      </c>
      <c r="U60" s="263">
        <f t="shared" si="1"/>
        <v>2266.3371298096868</v>
      </c>
      <c r="V60" s="263">
        <f t="shared" si="1"/>
        <v>2254.9991597919252</v>
      </c>
      <c r="W60" s="263">
        <f t="shared" si="1"/>
        <v>2407.1722722728082</v>
      </c>
      <c r="DA60" s="70"/>
    </row>
    <row r="61" spans="1:105" ht="12" customHeight="1" x14ac:dyDescent="0.25">
      <c r="A61" s="60" t="s">
        <v>1501</v>
      </c>
      <c r="B61" s="264">
        <v>2108.7852198960859</v>
      </c>
      <c r="C61" s="264">
        <v>2143.047373327428</v>
      </c>
      <c r="D61" s="264">
        <v>2045.713195975944</v>
      </c>
      <c r="E61" s="264">
        <v>2178.412543454237</v>
      </c>
      <c r="F61" s="264">
        <v>2164.1355931331782</v>
      </c>
      <c r="G61" s="264">
        <v>2263.2767932330921</v>
      </c>
      <c r="H61" s="264">
        <v>1910.417186678706</v>
      </c>
      <c r="I61" s="264">
        <v>2048.6251624386318</v>
      </c>
      <c r="J61" s="264">
        <v>2048.560276630777</v>
      </c>
      <c r="K61" s="264">
        <v>1583.9568271466339</v>
      </c>
      <c r="L61" s="264">
        <v>1707.239806333949</v>
      </c>
      <c r="M61" s="264">
        <v>1790.0892793423061</v>
      </c>
      <c r="N61" s="264">
        <v>1670.5003991361191</v>
      </c>
      <c r="O61" s="264">
        <v>1658.062973808625</v>
      </c>
      <c r="P61" s="264">
        <v>1606.7229587465711</v>
      </c>
      <c r="Q61" s="264">
        <v>1676.645429700917</v>
      </c>
      <c r="R61" s="264">
        <v>1750.9516414765831</v>
      </c>
      <c r="S61" s="264">
        <v>1664.0704403802561</v>
      </c>
      <c r="T61" s="264">
        <v>1742.0663976237961</v>
      </c>
      <c r="U61" s="264">
        <v>1734.555720463381</v>
      </c>
      <c r="V61" s="264">
        <v>1732.3311733137591</v>
      </c>
      <c r="W61" s="264">
        <v>1868.35952148242</v>
      </c>
      <c r="DA61" s="72" t="s">
        <v>1502</v>
      </c>
    </row>
    <row r="62" spans="1:105" ht="12" customHeight="1" x14ac:dyDescent="0.25">
      <c r="A62" s="59" t="s">
        <v>30</v>
      </c>
      <c r="B62" s="232">
        <v>450.76663264947058</v>
      </c>
      <c r="C62" s="232">
        <v>415.80905339176883</v>
      </c>
      <c r="D62" s="232">
        <v>378.04167929213071</v>
      </c>
      <c r="E62" s="232">
        <v>412.53248840927142</v>
      </c>
      <c r="F62" s="232">
        <v>398.5622178550139</v>
      </c>
      <c r="G62" s="232">
        <v>384.45801184770153</v>
      </c>
      <c r="H62" s="232">
        <v>345.8593106446977</v>
      </c>
      <c r="I62" s="232">
        <v>517.6330869274442</v>
      </c>
      <c r="J62" s="232">
        <v>474.58988384126269</v>
      </c>
      <c r="K62" s="232">
        <v>321.05103516868883</v>
      </c>
      <c r="L62" s="232">
        <v>366.25210787317161</v>
      </c>
      <c r="M62" s="232">
        <v>438.02962115538361</v>
      </c>
      <c r="N62" s="232">
        <v>410.68034261792923</v>
      </c>
      <c r="O62" s="232">
        <v>364.58001788018009</v>
      </c>
      <c r="P62" s="232">
        <v>369.61016396907121</v>
      </c>
      <c r="Q62" s="232">
        <v>349.15848644878952</v>
      </c>
      <c r="R62" s="232">
        <v>341.37040961574462</v>
      </c>
      <c r="S62" s="232">
        <v>329.06570923179152</v>
      </c>
      <c r="T62" s="232">
        <v>349.96880676924337</v>
      </c>
      <c r="U62" s="232">
        <v>344.42884647152539</v>
      </c>
      <c r="V62" s="232">
        <v>362.38389014799498</v>
      </c>
      <c r="W62" s="232">
        <v>342.29807665877752</v>
      </c>
      <c r="DA62" s="71" t="s">
        <v>1503</v>
      </c>
    </row>
    <row r="63" spans="1:105" ht="12" customHeight="1" x14ac:dyDescent="0.25">
      <c r="A63" s="59" t="s">
        <v>33</v>
      </c>
      <c r="B63" s="297">
        <v>67.105822509289652</v>
      </c>
      <c r="C63" s="297">
        <v>68.505543537704824</v>
      </c>
      <c r="D63" s="297">
        <v>66.908480030533283</v>
      </c>
      <c r="E63" s="297">
        <v>54.806410836672001</v>
      </c>
      <c r="F63" s="297">
        <v>46.288604310280753</v>
      </c>
      <c r="G63" s="297">
        <v>46.789906839529927</v>
      </c>
      <c r="H63" s="297">
        <v>39.909432030126013</v>
      </c>
      <c r="I63" s="297">
        <v>37.078285253715173</v>
      </c>
      <c r="J63" s="297">
        <v>33.747436290083357</v>
      </c>
      <c r="K63" s="297">
        <v>29.296505202030641</v>
      </c>
      <c r="L63" s="297">
        <v>31.154244871985469</v>
      </c>
      <c r="M63" s="297">
        <v>28.711017173728219</v>
      </c>
      <c r="N63" s="297">
        <v>27.695362443082342</v>
      </c>
      <c r="O63" s="297">
        <v>23.567989722808729</v>
      </c>
      <c r="P63" s="297">
        <v>20.13619058244516</v>
      </c>
      <c r="Q63" s="297">
        <v>29.236409974977601</v>
      </c>
      <c r="R63" s="297">
        <v>30.225092135566111</v>
      </c>
      <c r="S63" s="297">
        <v>21.479772888227082</v>
      </c>
      <c r="T63" s="297">
        <v>21.199150400154821</v>
      </c>
      <c r="U63" s="297">
        <v>22.097399163757469</v>
      </c>
      <c r="V63" s="297">
        <v>21.36996068002269</v>
      </c>
      <c r="W63" s="297">
        <v>23.385539958251599</v>
      </c>
      <c r="DA63" s="122" t="s">
        <v>1504</v>
      </c>
    </row>
    <row r="64" spans="1:105" ht="12" customHeight="1" x14ac:dyDescent="0.25">
      <c r="A64" s="59" t="s">
        <v>160</v>
      </c>
      <c r="B64" s="297">
        <v>47.619917631411283</v>
      </c>
      <c r="C64" s="297">
        <v>58.255570744298367</v>
      </c>
      <c r="D64" s="297">
        <v>52.953409221579541</v>
      </c>
      <c r="E64" s="297">
        <v>52.942019006908993</v>
      </c>
      <c r="F64" s="297">
        <v>56.71334993553036</v>
      </c>
      <c r="G64" s="297">
        <v>63.296809773755932</v>
      </c>
      <c r="H64" s="297">
        <v>45.999210935469023</v>
      </c>
      <c r="I64" s="297">
        <v>61.198725573878569</v>
      </c>
      <c r="J64" s="297">
        <v>66.937655273206218</v>
      </c>
      <c r="K64" s="297">
        <v>67.743616963263392</v>
      </c>
      <c r="L64" s="297">
        <v>72.785848362753015</v>
      </c>
      <c r="M64" s="297">
        <v>64.957025451125048</v>
      </c>
      <c r="N64" s="297">
        <v>58.788124408520048</v>
      </c>
      <c r="O64" s="297">
        <v>58.514417266441249</v>
      </c>
      <c r="P64" s="297">
        <v>51.27673538248208</v>
      </c>
      <c r="Q64" s="297">
        <v>57.359488590269578</v>
      </c>
      <c r="R64" s="297">
        <v>53.821613912310113</v>
      </c>
      <c r="S64" s="297">
        <v>50.174793560042737</v>
      </c>
      <c r="T64" s="297">
        <v>50.252455095083647</v>
      </c>
      <c r="U64" s="297">
        <v>51.290022878556002</v>
      </c>
      <c r="V64" s="297">
        <v>50.999677174057616</v>
      </c>
      <c r="W64" s="297">
        <v>59.672413868673807</v>
      </c>
      <c r="DA64" s="122" t="s">
        <v>1505</v>
      </c>
    </row>
    <row r="65" spans="1:105" ht="12" customHeight="1" x14ac:dyDescent="0.25">
      <c r="A65" s="59" t="s">
        <v>70</v>
      </c>
      <c r="B65" s="297">
        <v>287.49663163368712</v>
      </c>
      <c r="C65" s="297">
        <v>242.36467437068151</v>
      </c>
      <c r="D65" s="297">
        <v>250.02793078117071</v>
      </c>
      <c r="E65" s="297">
        <v>209.36502834414719</v>
      </c>
      <c r="F65" s="297">
        <v>199.1647951012649</v>
      </c>
      <c r="G65" s="297">
        <v>190.2638358606946</v>
      </c>
      <c r="H65" s="297">
        <v>178.01490497238879</v>
      </c>
      <c r="I65" s="297">
        <v>170.63558814458449</v>
      </c>
      <c r="J65" s="297">
        <v>169.9930687219958</v>
      </c>
      <c r="K65" s="297">
        <v>144.89859138279309</v>
      </c>
      <c r="L65" s="297">
        <v>115.84627177550099</v>
      </c>
      <c r="M65" s="297">
        <v>109.7501035276633</v>
      </c>
      <c r="N65" s="297">
        <v>72.122652861478102</v>
      </c>
      <c r="O65" s="297">
        <v>58.987560879373767</v>
      </c>
      <c r="P65" s="297">
        <v>43.823482052634468</v>
      </c>
      <c r="Q65" s="297">
        <v>60.80215223807798</v>
      </c>
      <c r="R65" s="297">
        <v>71.535191831958556</v>
      </c>
      <c r="S65" s="297">
        <v>46.383512696304642</v>
      </c>
      <c r="T65" s="297">
        <v>40.385447917836082</v>
      </c>
      <c r="U65" s="297">
        <v>33.101947882928208</v>
      </c>
      <c r="V65" s="297">
        <v>50.372662017518103</v>
      </c>
      <c r="W65" s="297">
        <v>29.378049533842919</v>
      </c>
      <c r="DA65" s="122" t="s">
        <v>1506</v>
      </c>
    </row>
    <row r="66" spans="1:105" ht="12" customHeight="1" x14ac:dyDescent="0.25">
      <c r="A66" s="59" t="s">
        <v>162</v>
      </c>
      <c r="B66" s="297">
        <v>1255.796215472227</v>
      </c>
      <c r="C66" s="297">
        <v>1358.1125312829749</v>
      </c>
      <c r="D66" s="297">
        <v>1297.78169665053</v>
      </c>
      <c r="E66" s="297">
        <v>1448.766596857238</v>
      </c>
      <c r="F66" s="297">
        <v>1463.406625931088</v>
      </c>
      <c r="G66" s="297">
        <v>1578.4682289114101</v>
      </c>
      <c r="H66" s="297">
        <v>1300.634328096025</v>
      </c>
      <c r="I66" s="297">
        <v>1262.079476539009</v>
      </c>
      <c r="J66" s="297">
        <v>1303.2922325042291</v>
      </c>
      <c r="K66" s="297">
        <v>1020.967078429858</v>
      </c>
      <c r="L66" s="297">
        <v>1121.201333450538</v>
      </c>
      <c r="M66" s="297">
        <v>1148.6415120344061</v>
      </c>
      <c r="N66" s="297">
        <v>1101.213916805109</v>
      </c>
      <c r="O66" s="297">
        <v>1152.4129880598209</v>
      </c>
      <c r="P66" s="297">
        <v>1121.876386759938</v>
      </c>
      <c r="Q66" s="297">
        <v>1180.0888924488031</v>
      </c>
      <c r="R66" s="297">
        <v>1253.999333981003</v>
      </c>
      <c r="S66" s="297">
        <v>1216.96665200389</v>
      </c>
      <c r="T66" s="297">
        <v>1280.2605374414779</v>
      </c>
      <c r="U66" s="297">
        <v>1283.6375040666139</v>
      </c>
      <c r="V66" s="297">
        <v>1247.2049832941659</v>
      </c>
      <c r="W66" s="297">
        <v>1413.625441462875</v>
      </c>
      <c r="DA66" s="122" t="s">
        <v>1507</v>
      </c>
    </row>
    <row r="67" spans="1:105" ht="12" customHeight="1" x14ac:dyDescent="0.25">
      <c r="A67" s="60" t="s">
        <v>1508</v>
      </c>
      <c r="B67" s="264">
        <v>512.01113794848141</v>
      </c>
      <c r="C67" s="264">
        <v>540.48148923091946</v>
      </c>
      <c r="D67" s="264">
        <v>510.09040535731862</v>
      </c>
      <c r="E67" s="264">
        <v>528.96965981662197</v>
      </c>
      <c r="F67" s="264">
        <v>571.73680293477469</v>
      </c>
      <c r="G67" s="264">
        <v>601.57225354789125</v>
      </c>
      <c r="H67" s="264">
        <v>520.38425557132541</v>
      </c>
      <c r="I67" s="264">
        <v>541.84853700288511</v>
      </c>
      <c r="J67" s="264">
        <v>539.58784300413481</v>
      </c>
      <c r="K67" s="264">
        <v>426.48398688390301</v>
      </c>
      <c r="L67" s="264">
        <v>475.32388222945031</v>
      </c>
      <c r="M67" s="264">
        <v>505.49047332284329</v>
      </c>
      <c r="N67" s="264">
        <v>485.40832207494151</v>
      </c>
      <c r="O67" s="264">
        <v>477.9664699583326</v>
      </c>
      <c r="P67" s="264">
        <v>483.54739940171561</v>
      </c>
      <c r="Q67" s="264">
        <v>538.73902467897608</v>
      </c>
      <c r="R67" s="264">
        <v>537.65888615634481</v>
      </c>
      <c r="S67" s="264">
        <v>506.36693759328182</v>
      </c>
      <c r="T67" s="264">
        <v>553.81938252354337</v>
      </c>
      <c r="U67" s="264">
        <v>531.78140934630585</v>
      </c>
      <c r="V67" s="264">
        <v>522.66798647816609</v>
      </c>
      <c r="W67" s="264">
        <v>538.81275079038835</v>
      </c>
      <c r="DA67" s="72" t="s">
        <v>1509</v>
      </c>
    </row>
    <row r="68" spans="1:105" ht="12" customHeight="1" x14ac:dyDescent="0.25">
      <c r="A68" s="147" t="s">
        <v>30</v>
      </c>
      <c r="B68" s="231">
        <v>58.750235856547917</v>
      </c>
      <c r="C68" s="231">
        <v>51.148274367638543</v>
      </c>
      <c r="D68" s="231">
        <v>45.653431471189784</v>
      </c>
      <c r="E68" s="231">
        <v>50.026769779745841</v>
      </c>
      <c r="F68" s="231">
        <v>46.015341491302507</v>
      </c>
      <c r="G68" s="231">
        <v>43.069389813073883</v>
      </c>
      <c r="H68" s="231">
        <v>40.169603047144442</v>
      </c>
      <c r="I68" s="231">
        <v>57.882671640751937</v>
      </c>
      <c r="J68" s="231">
        <v>53.654984750165212</v>
      </c>
      <c r="K68" s="231">
        <v>37.697440017591951</v>
      </c>
      <c r="L68" s="231">
        <v>42.168859001627233</v>
      </c>
      <c r="M68" s="231">
        <v>47.748106108482823</v>
      </c>
      <c r="N68" s="231">
        <v>44.487230935245783</v>
      </c>
      <c r="O68" s="231">
        <v>37.70782204881791</v>
      </c>
      <c r="P68" s="231">
        <v>37.46155869193867</v>
      </c>
      <c r="Q68" s="231">
        <v>35.108976760145133</v>
      </c>
      <c r="R68" s="231">
        <v>34.132767731246517</v>
      </c>
      <c r="S68" s="231">
        <v>33.36208081444255</v>
      </c>
      <c r="T68" s="231">
        <v>30.9849180382658</v>
      </c>
      <c r="U68" s="231">
        <v>33.215030005277747</v>
      </c>
      <c r="V68" s="231">
        <v>36.640127636214679</v>
      </c>
      <c r="W68" s="231">
        <v>34.613131573500198</v>
      </c>
      <c r="DA68" s="73" t="s">
        <v>1510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1511</v>
      </c>
    </row>
    <row r="70" spans="1:105" ht="12" customHeight="1" x14ac:dyDescent="0.25">
      <c r="A70" s="147" t="s">
        <v>33</v>
      </c>
      <c r="B70" s="231">
        <v>8.6308484434574098</v>
      </c>
      <c r="C70" s="231">
        <v>8.1963907120579265</v>
      </c>
      <c r="D70" s="231">
        <v>7.6852122835663508</v>
      </c>
      <c r="E70" s="231">
        <v>6.9283365878244814</v>
      </c>
      <c r="F70" s="231">
        <v>4.5547450398360008</v>
      </c>
      <c r="G70" s="231">
        <v>4.3727728662185958</v>
      </c>
      <c r="H70" s="231">
        <v>3.6771769517203858</v>
      </c>
      <c r="I70" s="231">
        <v>3.5716463336859898</v>
      </c>
      <c r="J70" s="231">
        <v>3.0873994577477828</v>
      </c>
      <c r="K70" s="231">
        <v>2.580687656005805</v>
      </c>
      <c r="L70" s="231">
        <v>2.657776721056814</v>
      </c>
      <c r="M70" s="231">
        <v>2.3282436310527581</v>
      </c>
      <c r="N70" s="231">
        <v>2.1469113193450289</v>
      </c>
      <c r="O70" s="231">
        <v>1.666994597404067</v>
      </c>
      <c r="P70" s="231">
        <v>1.4360081779979761</v>
      </c>
      <c r="Q70" s="231">
        <v>1.902143179445329</v>
      </c>
      <c r="R70" s="231">
        <v>2.157453365300404</v>
      </c>
      <c r="S70" s="231">
        <v>1.620127676618246</v>
      </c>
      <c r="T70" s="231">
        <v>1.5921446649125841</v>
      </c>
      <c r="U70" s="231">
        <v>1.6770296173014969</v>
      </c>
      <c r="V70" s="231">
        <v>1.6320307218914289</v>
      </c>
      <c r="W70" s="231">
        <v>1.8338376334004589</v>
      </c>
      <c r="DA70" s="73" t="s">
        <v>1512</v>
      </c>
    </row>
    <row r="71" spans="1:105" ht="12" customHeight="1" x14ac:dyDescent="0.25">
      <c r="A71" s="147" t="s">
        <v>160</v>
      </c>
      <c r="B71" s="231">
        <v>6.3306150232201492</v>
      </c>
      <c r="C71" s="231">
        <v>7.3505775369708264</v>
      </c>
      <c r="D71" s="231">
        <v>6.5083412394692166</v>
      </c>
      <c r="E71" s="231">
        <v>6.3950165043348246</v>
      </c>
      <c r="F71" s="231">
        <v>6.1041267773761936</v>
      </c>
      <c r="G71" s="231">
        <v>6.7962973603629484</v>
      </c>
      <c r="H71" s="231">
        <v>4.9291668956066559</v>
      </c>
      <c r="I71" s="231">
        <v>6.956136538847332</v>
      </c>
      <c r="J71" s="231">
        <v>7.5455632360386176</v>
      </c>
      <c r="K71" s="231">
        <v>6.792480664541892</v>
      </c>
      <c r="L71" s="231">
        <v>7.1083122151043181</v>
      </c>
      <c r="M71" s="231">
        <v>6.0553531958123674</v>
      </c>
      <c r="N71" s="231">
        <v>5.0795168565848954</v>
      </c>
      <c r="O71" s="231">
        <v>5.0912988626306843</v>
      </c>
      <c r="P71" s="231">
        <v>4.2070990374120072</v>
      </c>
      <c r="Q71" s="231">
        <v>4.5720141125675466</v>
      </c>
      <c r="R71" s="231">
        <v>4.4454334321561699</v>
      </c>
      <c r="S71" s="231">
        <v>4.3227703848407701</v>
      </c>
      <c r="T71" s="231">
        <v>4.1529047639828729</v>
      </c>
      <c r="U71" s="231">
        <v>4.4666804844821506</v>
      </c>
      <c r="V71" s="231">
        <v>4.6226942560259321</v>
      </c>
      <c r="W71" s="231">
        <v>5.5118215523677652</v>
      </c>
      <c r="DA71" s="73" t="s">
        <v>1513</v>
      </c>
    </row>
    <row r="72" spans="1:105" ht="12" customHeight="1" x14ac:dyDescent="0.25">
      <c r="A72" s="147" t="s">
        <v>70</v>
      </c>
      <c r="B72" s="231">
        <v>37.676577157321979</v>
      </c>
      <c r="C72" s="231">
        <v>30.370251568156629</v>
      </c>
      <c r="D72" s="231">
        <v>31.781988555450219</v>
      </c>
      <c r="E72" s="231">
        <v>25.717204513206799</v>
      </c>
      <c r="F72" s="231">
        <v>22.345792989034312</v>
      </c>
      <c r="G72" s="231">
        <v>20.411573784276371</v>
      </c>
      <c r="H72" s="231">
        <v>19.540260561819149</v>
      </c>
      <c r="I72" s="231">
        <v>19.74483852155592</v>
      </c>
      <c r="J72" s="231">
        <v>19.184764431840978</v>
      </c>
      <c r="K72" s="231">
        <v>15.56229299813795</v>
      </c>
      <c r="L72" s="231">
        <v>12.372691035712471</v>
      </c>
      <c r="M72" s="231">
        <v>10.917365727577611</v>
      </c>
      <c r="N72" s="231">
        <v>7.3744493351088556</v>
      </c>
      <c r="O72" s="231">
        <v>5.3862220375327814</v>
      </c>
      <c r="P72" s="231">
        <v>3.8274436568264179</v>
      </c>
      <c r="Q72" s="231">
        <v>4.7132437383694343</v>
      </c>
      <c r="R72" s="231">
        <v>5.7651324867307077</v>
      </c>
      <c r="S72" s="231">
        <v>3.9130028392093008</v>
      </c>
      <c r="T72" s="231">
        <v>3.0926992784652212</v>
      </c>
      <c r="U72" s="231">
        <v>2.8398962874672868</v>
      </c>
      <c r="V72" s="231">
        <v>5.1362277532078489</v>
      </c>
      <c r="W72" s="231">
        <v>2.4549761931201868</v>
      </c>
      <c r="DA72" s="73" t="s">
        <v>1514</v>
      </c>
    </row>
    <row r="73" spans="1:105" ht="12" customHeight="1" x14ac:dyDescent="0.25">
      <c r="A73" s="147" t="s">
        <v>34</v>
      </c>
      <c r="B73" s="231">
        <v>94.410808922338703</v>
      </c>
      <c r="C73" s="231">
        <v>108.2562946113184</v>
      </c>
      <c r="D73" s="231">
        <v>110.0971510029038</v>
      </c>
      <c r="E73" s="231">
        <v>126.1471315967394</v>
      </c>
      <c r="F73" s="231">
        <v>126.06388643417399</v>
      </c>
      <c r="G73" s="231">
        <v>137.10382954946161</v>
      </c>
      <c r="H73" s="231">
        <v>108.436227524316</v>
      </c>
      <c r="I73" s="231">
        <v>102.250670326009</v>
      </c>
      <c r="J73" s="231">
        <v>112.20345754545581</v>
      </c>
      <c r="K73" s="231">
        <v>90.32494216453955</v>
      </c>
      <c r="L73" s="231">
        <v>98.742269191175239</v>
      </c>
      <c r="M73" s="231">
        <v>100.7897373184428</v>
      </c>
      <c r="N73" s="231">
        <v>90.501024852667214</v>
      </c>
      <c r="O73" s="231">
        <v>81.474428445333231</v>
      </c>
      <c r="P73" s="231">
        <v>75.523580389740104</v>
      </c>
      <c r="Q73" s="231">
        <v>79.309441325971207</v>
      </c>
      <c r="R73" s="231">
        <v>79.069373306041811</v>
      </c>
      <c r="S73" s="231">
        <v>69.9728251174203</v>
      </c>
      <c r="T73" s="231">
        <v>68.603226316738784</v>
      </c>
      <c r="U73" s="231">
        <v>68.72098076635173</v>
      </c>
      <c r="V73" s="231">
        <v>60.557385571436612</v>
      </c>
      <c r="W73" s="231">
        <v>63.301611635729387</v>
      </c>
      <c r="DA73" s="73" t="s">
        <v>1515</v>
      </c>
    </row>
    <row r="74" spans="1:105" ht="12" customHeight="1" x14ac:dyDescent="0.25">
      <c r="A74" s="147" t="s">
        <v>162</v>
      </c>
      <c r="B74" s="231">
        <v>163.39367988327601</v>
      </c>
      <c r="C74" s="231">
        <v>167.32519934946629</v>
      </c>
      <c r="D74" s="231">
        <v>157.88571087700171</v>
      </c>
      <c r="E74" s="231">
        <v>175.50413417320041</v>
      </c>
      <c r="F74" s="231">
        <v>153.51710209093531</v>
      </c>
      <c r="G74" s="231">
        <v>163.94133571866391</v>
      </c>
      <c r="H74" s="231">
        <v>130.574332969182</v>
      </c>
      <c r="I74" s="231">
        <v>136.32532572875681</v>
      </c>
      <c r="J74" s="231">
        <v>137.37613897071549</v>
      </c>
      <c r="K74" s="231">
        <v>100.9147141672332</v>
      </c>
      <c r="L74" s="231">
        <v>110.0277917704818</v>
      </c>
      <c r="M74" s="231">
        <v>107.3825412828342</v>
      </c>
      <c r="N74" s="231">
        <v>103.7576569863175</v>
      </c>
      <c r="O74" s="231">
        <v>109.9667886841228</v>
      </c>
      <c r="P74" s="231">
        <v>105.78358738804781</v>
      </c>
      <c r="Q74" s="231">
        <v>107.5804688938755</v>
      </c>
      <c r="R74" s="231">
        <v>118.1539421821436</v>
      </c>
      <c r="S74" s="231">
        <v>117.0401898494292</v>
      </c>
      <c r="T74" s="231">
        <v>113.3890153601303</v>
      </c>
      <c r="U74" s="231">
        <v>119.331147283381</v>
      </c>
      <c r="V74" s="231">
        <v>117.9964462467521</v>
      </c>
      <c r="W74" s="231">
        <v>137.40153378393791</v>
      </c>
      <c r="DA74" s="73" t="s">
        <v>1516</v>
      </c>
    </row>
    <row r="75" spans="1:105" ht="12" customHeight="1" x14ac:dyDescent="0.25">
      <c r="A75" s="147" t="s">
        <v>36</v>
      </c>
      <c r="B75" s="231">
        <v>37.441218789854332</v>
      </c>
      <c r="C75" s="231">
        <v>50.235342021126421</v>
      </c>
      <c r="D75" s="231">
        <v>50.899568503455612</v>
      </c>
      <c r="E75" s="231">
        <v>30.99435705087096</v>
      </c>
      <c r="F75" s="231">
        <v>41.649275002291581</v>
      </c>
      <c r="G75" s="231">
        <v>39.213105925586333</v>
      </c>
      <c r="H75" s="231">
        <v>36.011893836485328</v>
      </c>
      <c r="I75" s="231">
        <v>40.19884026455135</v>
      </c>
      <c r="J75" s="231">
        <v>34.780510711963849</v>
      </c>
      <c r="K75" s="231">
        <v>29.14498341202227</v>
      </c>
      <c r="L75" s="231">
        <v>37.190631855013507</v>
      </c>
      <c r="M75" s="231">
        <v>38.65331399047939</v>
      </c>
      <c r="N75" s="231">
        <v>38.50339581730293</v>
      </c>
      <c r="O75" s="231">
        <v>35.809021762335412</v>
      </c>
      <c r="P75" s="231">
        <v>41.348473705748702</v>
      </c>
      <c r="Q75" s="231">
        <v>47.919233091007627</v>
      </c>
      <c r="R75" s="231">
        <v>52.24920154164279</v>
      </c>
      <c r="S75" s="231">
        <v>50.837583830928452</v>
      </c>
      <c r="T75" s="231">
        <v>40.570212611504857</v>
      </c>
      <c r="U75" s="231">
        <v>39.3569978178543</v>
      </c>
      <c r="V75" s="231">
        <v>40.223793892176182</v>
      </c>
      <c r="W75" s="231">
        <v>45.723562796223092</v>
      </c>
      <c r="DA75" s="73" t="s">
        <v>1517</v>
      </c>
    </row>
    <row r="76" spans="1:105" ht="12" customHeight="1" x14ac:dyDescent="0.25">
      <c r="A76" s="147" t="s">
        <v>73</v>
      </c>
      <c r="B76" s="231">
        <v>17.141308689903479</v>
      </c>
      <c r="C76" s="231">
        <v>16.387952605127872</v>
      </c>
      <c r="D76" s="231">
        <v>16.33175257126797</v>
      </c>
      <c r="E76" s="231">
        <v>25.483876287389251</v>
      </c>
      <c r="F76" s="231">
        <v>27.037209021100999</v>
      </c>
      <c r="G76" s="231">
        <v>36.334963605771783</v>
      </c>
      <c r="H76" s="231">
        <v>36.135413314043063</v>
      </c>
      <c r="I76" s="231">
        <v>39.466507835830491</v>
      </c>
      <c r="J76" s="231">
        <v>40.784098807875203</v>
      </c>
      <c r="K76" s="231">
        <v>44.070041533236861</v>
      </c>
      <c r="L76" s="231">
        <v>48.735906911387609</v>
      </c>
      <c r="M76" s="231">
        <v>62.053492638282293</v>
      </c>
      <c r="N76" s="231">
        <v>56.604621022799627</v>
      </c>
      <c r="O76" s="231">
        <v>62.58877415624471</v>
      </c>
      <c r="P76" s="231">
        <v>62.49789197938825</v>
      </c>
      <c r="Q76" s="231">
        <v>64.408002266502251</v>
      </c>
      <c r="R76" s="231">
        <v>69.039088366631276</v>
      </c>
      <c r="S76" s="231">
        <v>68.995785216569075</v>
      </c>
      <c r="T76" s="231">
        <v>70.139869386817026</v>
      </c>
      <c r="U76" s="231">
        <v>79.302537913673589</v>
      </c>
      <c r="V76" s="231">
        <v>81.217793302914842</v>
      </c>
      <c r="W76" s="231">
        <v>87.180597908054409</v>
      </c>
      <c r="DA76" s="73" t="s">
        <v>1518</v>
      </c>
    </row>
    <row r="77" spans="1:105" ht="12" customHeight="1" x14ac:dyDescent="0.25">
      <c r="A77" s="147" t="s">
        <v>79</v>
      </c>
      <c r="B77" s="231">
        <v>88.23584518256142</v>
      </c>
      <c r="C77" s="231">
        <v>101.2112064590567</v>
      </c>
      <c r="D77" s="231">
        <v>83.247248853013943</v>
      </c>
      <c r="E77" s="231">
        <v>81.772833323310053</v>
      </c>
      <c r="F77" s="231">
        <v>144.4493240887239</v>
      </c>
      <c r="G77" s="231">
        <v>150.32898492447589</v>
      </c>
      <c r="H77" s="231">
        <v>140.9101804710084</v>
      </c>
      <c r="I77" s="231">
        <v>135.45189981289639</v>
      </c>
      <c r="J77" s="231">
        <v>130.97092509233201</v>
      </c>
      <c r="K77" s="231">
        <v>99.396404270593493</v>
      </c>
      <c r="L77" s="231">
        <v>116.3196435278913</v>
      </c>
      <c r="M77" s="231">
        <v>129.56231942987901</v>
      </c>
      <c r="N77" s="231">
        <v>136.95351494956961</v>
      </c>
      <c r="O77" s="231">
        <v>138.27511936391099</v>
      </c>
      <c r="P77" s="231">
        <v>151.46175637461559</v>
      </c>
      <c r="Q77" s="231">
        <v>193.2255013110921</v>
      </c>
      <c r="R77" s="231">
        <v>172.6464937444515</v>
      </c>
      <c r="S77" s="231">
        <v>156.30257186382391</v>
      </c>
      <c r="T77" s="231">
        <v>221.29439210272591</v>
      </c>
      <c r="U77" s="231">
        <v>182.87110917051649</v>
      </c>
      <c r="V77" s="231">
        <v>174.64148709754639</v>
      </c>
      <c r="W77" s="231">
        <v>160.791677714055</v>
      </c>
      <c r="DA77" s="73" t="s">
        <v>1519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1521</v>
      </c>
    </row>
    <row r="79" spans="1:105" ht="12" customHeight="1" x14ac:dyDescent="0.25">
      <c r="A79" s="57" t="s">
        <v>1522</v>
      </c>
      <c r="B79" s="263">
        <f t="shared" ref="B79:W79" si="2">B80+B88</f>
        <v>11223.714152686349</v>
      </c>
      <c r="C79" s="263">
        <f t="shared" si="2"/>
        <v>11505.743480850486</v>
      </c>
      <c r="D79" s="263">
        <f t="shared" si="2"/>
        <v>11052.046031044842</v>
      </c>
      <c r="E79" s="263">
        <f t="shared" si="2"/>
        <v>11804.612450533326</v>
      </c>
      <c r="F79" s="263">
        <f t="shared" si="2"/>
        <v>11871.786530854482</v>
      </c>
      <c r="G79" s="263">
        <f t="shared" si="2"/>
        <v>12531.570360617241</v>
      </c>
      <c r="H79" s="263">
        <f t="shared" si="2"/>
        <v>10623.2504540707</v>
      </c>
      <c r="I79" s="263">
        <f t="shared" si="2"/>
        <v>11213.477602953362</v>
      </c>
      <c r="J79" s="263">
        <f t="shared" si="2"/>
        <v>11339.622515793893</v>
      </c>
      <c r="K79" s="263">
        <f t="shared" si="2"/>
        <v>8998.9925097280575</v>
      </c>
      <c r="L79" s="263">
        <f t="shared" si="2"/>
        <v>9775.7064465928033</v>
      </c>
      <c r="M79" s="263">
        <f t="shared" si="2"/>
        <v>10290.998004154633</v>
      </c>
      <c r="N79" s="263">
        <f t="shared" si="2"/>
        <v>9604.4664307264266</v>
      </c>
      <c r="O79" s="263">
        <f t="shared" si="2"/>
        <v>9475.5059155811596</v>
      </c>
      <c r="P79" s="263">
        <f t="shared" si="2"/>
        <v>9197.7315004578977</v>
      </c>
      <c r="Q79" s="263">
        <f t="shared" si="2"/>
        <v>9678.4393049501305</v>
      </c>
      <c r="R79" s="263">
        <f t="shared" si="2"/>
        <v>10005.026761480081</v>
      </c>
      <c r="S79" s="263">
        <f t="shared" si="2"/>
        <v>9492.701150844332</v>
      </c>
      <c r="T79" s="263">
        <f t="shared" si="2"/>
        <v>9889.3724606259602</v>
      </c>
      <c r="U79" s="263">
        <f t="shared" si="2"/>
        <v>9864.459657553889</v>
      </c>
      <c r="V79" s="263">
        <f t="shared" si="2"/>
        <v>9782.5512328138975</v>
      </c>
      <c r="W79" s="263">
        <f t="shared" si="2"/>
        <v>10531.646521987428</v>
      </c>
      <c r="DA79" s="70"/>
    </row>
    <row r="80" spans="1:105" ht="12" customHeight="1" x14ac:dyDescent="0.25">
      <c r="A80" s="60" t="s">
        <v>1523</v>
      </c>
      <c r="B80" s="264">
        <v>10520.17515215385</v>
      </c>
      <c r="C80" s="264">
        <v>10763.892787868859</v>
      </c>
      <c r="D80" s="264">
        <v>10319.306266591349</v>
      </c>
      <c r="E80" s="264">
        <v>11069.854258694761</v>
      </c>
      <c r="F80" s="264">
        <v>11120.127500203669</v>
      </c>
      <c r="G80" s="264">
        <v>11745.53712238504</v>
      </c>
      <c r="H80" s="264">
        <v>9923.421849659313</v>
      </c>
      <c r="I80" s="264">
        <v>10453.7848993064</v>
      </c>
      <c r="J80" s="264">
        <v>10576.582875065829</v>
      </c>
      <c r="K80" s="264">
        <v>8377.3831572404342</v>
      </c>
      <c r="L80" s="264">
        <v>9115.5469321095334</v>
      </c>
      <c r="M80" s="264">
        <v>9631.2299213922506</v>
      </c>
      <c r="N80" s="264">
        <v>8971.4680975764204</v>
      </c>
      <c r="O80" s="264">
        <v>8851.3066533066612</v>
      </c>
      <c r="P80" s="264">
        <v>8576.5912464630692</v>
      </c>
      <c r="Q80" s="264">
        <v>9037.1221922732584</v>
      </c>
      <c r="R80" s="264">
        <v>9340.9995777853219</v>
      </c>
      <c r="S80" s="264">
        <v>8842.3924120639713</v>
      </c>
      <c r="T80" s="264">
        <v>9219.6607563641774</v>
      </c>
      <c r="U80" s="264">
        <v>9187.7525939855386</v>
      </c>
      <c r="V80" s="264">
        <v>9128.2109183040266</v>
      </c>
      <c r="W80" s="264">
        <v>9792.9175859199349</v>
      </c>
      <c r="DA80" s="72" t="s">
        <v>1524</v>
      </c>
    </row>
    <row r="81" spans="1:105" ht="12" customHeight="1" x14ac:dyDescent="0.25">
      <c r="A81" s="59" t="s">
        <v>30</v>
      </c>
      <c r="B81" s="232">
        <v>1774.4086652824919</v>
      </c>
      <c r="C81" s="232">
        <v>1623.2044559233759</v>
      </c>
      <c r="D81" s="232">
        <v>1429.215848798299</v>
      </c>
      <c r="E81" s="232">
        <v>1468.3472402733939</v>
      </c>
      <c r="F81" s="232">
        <v>1413.7698855109029</v>
      </c>
      <c r="G81" s="232">
        <v>1295.808994677863</v>
      </c>
      <c r="H81" s="232">
        <v>1191.705903289065</v>
      </c>
      <c r="I81" s="232">
        <v>1725.877085796606</v>
      </c>
      <c r="J81" s="232">
        <v>1572.8319546307389</v>
      </c>
      <c r="K81" s="232">
        <v>1075.7826242201279</v>
      </c>
      <c r="L81" s="232">
        <v>1222.7313806492989</v>
      </c>
      <c r="M81" s="232">
        <v>1402.639756593147</v>
      </c>
      <c r="N81" s="232">
        <v>1295.0705071568041</v>
      </c>
      <c r="O81" s="232">
        <v>1094.2657338870681</v>
      </c>
      <c r="P81" s="232">
        <v>1109.7039488821979</v>
      </c>
      <c r="Q81" s="232">
        <v>1020.191315971795</v>
      </c>
      <c r="R81" s="232">
        <v>1008.65740157321</v>
      </c>
      <c r="S81" s="232">
        <v>972.56177940365444</v>
      </c>
      <c r="T81" s="232">
        <v>1006.7032758342719</v>
      </c>
      <c r="U81" s="232">
        <v>975.27224672252623</v>
      </c>
      <c r="V81" s="232">
        <v>1051.127759853588</v>
      </c>
      <c r="W81" s="232">
        <v>989.93296852415699</v>
      </c>
      <c r="DA81" s="71" t="s">
        <v>1525</v>
      </c>
    </row>
    <row r="82" spans="1:105" ht="12" customHeight="1" x14ac:dyDescent="0.25">
      <c r="A82" s="59" t="s">
        <v>33</v>
      </c>
      <c r="B82" s="297">
        <v>228.38004732463409</v>
      </c>
      <c r="C82" s="297">
        <v>219.57835355844369</v>
      </c>
      <c r="D82" s="297">
        <v>209.84375708388441</v>
      </c>
      <c r="E82" s="297">
        <v>186.7865346125528</v>
      </c>
      <c r="F82" s="297">
        <v>143.84453122400831</v>
      </c>
      <c r="G82" s="297">
        <v>133.9350637030908</v>
      </c>
      <c r="H82" s="297">
        <v>115.11994170479041</v>
      </c>
      <c r="I82" s="297">
        <v>111.2187976080243</v>
      </c>
      <c r="J82" s="297">
        <v>96.399565488187463</v>
      </c>
      <c r="K82" s="297">
        <v>79.027449671609872</v>
      </c>
      <c r="L82" s="297">
        <v>83.335541167573766</v>
      </c>
      <c r="M82" s="297">
        <v>74.230156752861745</v>
      </c>
      <c r="N82" s="297">
        <v>71.73302349089839</v>
      </c>
      <c r="O82" s="297">
        <v>59.034189720857761</v>
      </c>
      <c r="P82" s="297">
        <v>49.445687343017809</v>
      </c>
      <c r="Q82" s="297">
        <v>70.332951104778658</v>
      </c>
      <c r="R82" s="297">
        <v>76.83504200703976</v>
      </c>
      <c r="S82" s="297">
        <v>55.593721191736421</v>
      </c>
      <c r="T82" s="297">
        <v>56.388944353103959</v>
      </c>
      <c r="U82" s="297">
        <v>57.076888544158876</v>
      </c>
      <c r="V82" s="297">
        <v>55.008596676266272</v>
      </c>
      <c r="W82" s="297">
        <v>62.822476098171258</v>
      </c>
      <c r="DA82" s="122" t="s">
        <v>1526</v>
      </c>
    </row>
    <row r="83" spans="1:105" ht="12" customHeight="1" x14ac:dyDescent="0.25">
      <c r="A83" s="59" t="s">
        <v>160</v>
      </c>
      <c r="B83" s="297">
        <v>183.78424424605461</v>
      </c>
      <c r="C83" s="297">
        <v>209.43456450072901</v>
      </c>
      <c r="D83" s="297">
        <v>186.79767805068749</v>
      </c>
      <c r="E83" s="297">
        <v>177.446589210566</v>
      </c>
      <c r="F83" s="297">
        <v>179.82140610724261</v>
      </c>
      <c r="G83" s="297">
        <v>191.4106913454348</v>
      </c>
      <c r="H83" s="297">
        <v>140.74414921049461</v>
      </c>
      <c r="I83" s="297">
        <v>191.8881802523035</v>
      </c>
      <c r="J83" s="297">
        <v>205.54871537266911</v>
      </c>
      <c r="K83" s="297">
        <v>186.1227731433365</v>
      </c>
      <c r="L83" s="297">
        <v>197.52265670399029</v>
      </c>
      <c r="M83" s="297">
        <v>172.2327224660186</v>
      </c>
      <c r="N83" s="297">
        <v>146.17332656048771</v>
      </c>
      <c r="O83" s="297">
        <v>141.10406399780291</v>
      </c>
      <c r="P83" s="297">
        <v>119.85041521096799</v>
      </c>
      <c r="Q83" s="297">
        <v>132.01744578591871</v>
      </c>
      <c r="R83" s="297">
        <v>129.3888033864267</v>
      </c>
      <c r="S83" s="297">
        <v>124.0782518497807</v>
      </c>
      <c r="T83" s="297">
        <v>127.7623063871001</v>
      </c>
      <c r="U83" s="297">
        <v>127.87493993592579</v>
      </c>
      <c r="V83" s="297">
        <v>131.1487314866219</v>
      </c>
      <c r="W83" s="297">
        <v>156.82774272348831</v>
      </c>
      <c r="DA83" s="122" t="s">
        <v>1527</v>
      </c>
    </row>
    <row r="84" spans="1:105" ht="12" customHeight="1" x14ac:dyDescent="0.25">
      <c r="A84" s="59" t="s">
        <v>70</v>
      </c>
      <c r="B84" s="297">
        <v>1024.3731424094331</v>
      </c>
      <c r="C84" s="297">
        <v>851.02024679003421</v>
      </c>
      <c r="D84" s="297">
        <v>865.60523527851956</v>
      </c>
      <c r="E84" s="297">
        <v>677.97634454419301</v>
      </c>
      <c r="F84" s="297">
        <v>624.779899895011</v>
      </c>
      <c r="G84" s="297">
        <v>566.19744664662664</v>
      </c>
      <c r="H84" s="297">
        <v>538.29202338657251</v>
      </c>
      <c r="I84" s="297">
        <v>534.77202079715755</v>
      </c>
      <c r="J84" s="297">
        <v>519.09350256640096</v>
      </c>
      <c r="K84" s="297">
        <v>416.91981464914318</v>
      </c>
      <c r="L84" s="297">
        <v>332.22298369451232</v>
      </c>
      <c r="M84" s="297">
        <v>291.07058639234049</v>
      </c>
      <c r="N84" s="297">
        <v>200.7153232176411</v>
      </c>
      <c r="O84" s="297">
        <v>152.35224082838991</v>
      </c>
      <c r="P84" s="297">
        <v>115.48321278842729</v>
      </c>
      <c r="Q84" s="297">
        <v>152.75245165576081</v>
      </c>
      <c r="R84" s="297">
        <v>195.44888636739799</v>
      </c>
      <c r="S84" s="297">
        <v>132.57673946639781</v>
      </c>
      <c r="T84" s="297">
        <v>119.22449431343109</v>
      </c>
      <c r="U84" s="297">
        <v>95.296979760493898</v>
      </c>
      <c r="V84" s="297">
        <v>150.0265255891164</v>
      </c>
      <c r="W84" s="297">
        <v>82.207729342798103</v>
      </c>
      <c r="DA84" s="122" t="s">
        <v>1528</v>
      </c>
    </row>
    <row r="85" spans="1:105" ht="12" customHeight="1" x14ac:dyDescent="0.25">
      <c r="A85" s="59" t="s">
        <v>34</v>
      </c>
      <c r="B85" s="297">
        <v>2399.9000046382789</v>
      </c>
      <c r="C85" s="297">
        <v>2753.4181261457461</v>
      </c>
      <c r="D85" s="297">
        <v>2813.2400551771002</v>
      </c>
      <c r="E85" s="297">
        <v>3187.064275759612</v>
      </c>
      <c r="F85" s="297">
        <v>3560.9221978464511</v>
      </c>
      <c r="G85" s="297">
        <v>3908.8398131660301</v>
      </c>
      <c r="H85" s="297">
        <v>3138.9775984984658</v>
      </c>
      <c r="I85" s="297">
        <v>2905.4035454128448</v>
      </c>
      <c r="J85" s="297">
        <v>3218.7473532180989</v>
      </c>
      <c r="K85" s="297">
        <v>2539.8580661002211</v>
      </c>
      <c r="L85" s="297">
        <v>2730.3789094763438</v>
      </c>
      <c r="M85" s="297">
        <v>2831.5510651243649</v>
      </c>
      <c r="N85" s="297">
        <v>2605.8443552629919</v>
      </c>
      <c r="O85" s="297">
        <v>2392.609813810222</v>
      </c>
      <c r="P85" s="297">
        <v>2178.1297129973591</v>
      </c>
      <c r="Q85" s="297">
        <v>2496.0130843050142</v>
      </c>
      <c r="R85" s="297">
        <v>2335.549370915609</v>
      </c>
      <c r="S85" s="297">
        <v>2012.6033731262789</v>
      </c>
      <c r="T85" s="297">
        <v>2032.5910865991291</v>
      </c>
      <c r="U85" s="297">
        <v>1986.3291721966809</v>
      </c>
      <c r="V85" s="297">
        <v>1830.054802622951</v>
      </c>
      <c r="W85" s="297">
        <v>1907.0528340313419</v>
      </c>
      <c r="DA85" s="122" t="s">
        <v>1529</v>
      </c>
    </row>
    <row r="86" spans="1:105" ht="12" customHeight="1" x14ac:dyDescent="0.25">
      <c r="A86" s="59" t="s">
        <v>162</v>
      </c>
      <c r="B86" s="297">
        <v>4471.608171261887</v>
      </c>
      <c r="C86" s="297">
        <v>4670.4675873118731</v>
      </c>
      <c r="D86" s="297">
        <v>4385.8780918794409</v>
      </c>
      <c r="E86" s="297">
        <v>4701.7518556917612</v>
      </c>
      <c r="F86" s="297">
        <v>4455.4837507229377</v>
      </c>
      <c r="G86" s="297">
        <v>4674.7362960393266</v>
      </c>
      <c r="H86" s="297">
        <v>3818.7818623066032</v>
      </c>
      <c r="I86" s="297">
        <v>3914.1464389952471</v>
      </c>
      <c r="J86" s="297">
        <v>3865.0702214467151</v>
      </c>
      <c r="K86" s="297">
        <v>2868.28801246901</v>
      </c>
      <c r="L86" s="297">
        <v>3170.341699743954</v>
      </c>
      <c r="M86" s="297">
        <v>3120.475059770401</v>
      </c>
      <c r="N86" s="297">
        <v>3048.9507045123441</v>
      </c>
      <c r="O86" s="297">
        <v>3227.6764555501459</v>
      </c>
      <c r="P86" s="297">
        <v>3191.555382797033</v>
      </c>
      <c r="Q86" s="297">
        <v>3258.9482460791728</v>
      </c>
      <c r="R86" s="297">
        <v>3542.425555593094</v>
      </c>
      <c r="S86" s="297">
        <v>3510.7983392462761</v>
      </c>
      <c r="T86" s="297">
        <v>3638.6204261350781</v>
      </c>
      <c r="U86" s="297">
        <v>3608.8017936021761</v>
      </c>
      <c r="V86" s="297">
        <v>3507.760030210592</v>
      </c>
      <c r="W86" s="297">
        <v>4031.42307090335</v>
      </c>
      <c r="DA86" s="122" t="s">
        <v>1530</v>
      </c>
    </row>
    <row r="87" spans="1:105" ht="12" customHeight="1" x14ac:dyDescent="0.25">
      <c r="A87" s="59" t="s">
        <v>73</v>
      </c>
      <c r="B87" s="297">
        <v>437.72087699106828</v>
      </c>
      <c r="C87" s="297">
        <v>436.769453638659</v>
      </c>
      <c r="D87" s="297">
        <v>428.72560032342369</v>
      </c>
      <c r="E87" s="297">
        <v>670.48141860267674</v>
      </c>
      <c r="F87" s="297">
        <v>741.50582889711973</v>
      </c>
      <c r="G87" s="297">
        <v>974.60881680666751</v>
      </c>
      <c r="H87" s="297">
        <v>979.8003712633199</v>
      </c>
      <c r="I87" s="297">
        <v>1070.4788304442129</v>
      </c>
      <c r="J87" s="297">
        <v>1098.8915623430189</v>
      </c>
      <c r="K87" s="297">
        <v>1211.3844169869849</v>
      </c>
      <c r="L87" s="297">
        <v>1379.013760673859</v>
      </c>
      <c r="M87" s="297">
        <v>1739.0305742931171</v>
      </c>
      <c r="N87" s="297">
        <v>1602.980857375253</v>
      </c>
      <c r="O87" s="297">
        <v>1784.264155512175</v>
      </c>
      <c r="P87" s="297">
        <v>1812.4228864440649</v>
      </c>
      <c r="Q87" s="297">
        <v>1906.866697370818</v>
      </c>
      <c r="R87" s="297">
        <v>2052.6945179425452</v>
      </c>
      <c r="S87" s="297">
        <v>2034.180207779847</v>
      </c>
      <c r="T87" s="297">
        <v>2238.3702227420631</v>
      </c>
      <c r="U87" s="297">
        <v>2337.1005732235772</v>
      </c>
      <c r="V87" s="297">
        <v>2403.0844718648918</v>
      </c>
      <c r="W87" s="297">
        <v>2562.6507642966289</v>
      </c>
      <c r="DA87" s="122" t="s">
        <v>1531</v>
      </c>
    </row>
    <row r="88" spans="1:105" ht="12" customHeight="1" x14ac:dyDescent="0.25">
      <c r="A88" s="60" t="s">
        <v>1532</v>
      </c>
      <c r="B88" s="264">
        <v>703.53900053249902</v>
      </c>
      <c r="C88" s="264">
        <v>741.85069298162716</v>
      </c>
      <c r="D88" s="264">
        <v>732.73976445349149</v>
      </c>
      <c r="E88" s="264">
        <v>734.75819183856549</v>
      </c>
      <c r="F88" s="264">
        <v>751.65903065081272</v>
      </c>
      <c r="G88" s="264">
        <v>786.03323823220114</v>
      </c>
      <c r="H88" s="264">
        <v>699.82860441138689</v>
      </c>
      <c r="I88" s="264">
        <v>759.69270364696195</v>
      </c>
      <c r="J88" s="264">
        <v>763.03964072806434</v>
      </c>
      <c r="K88" s="264">
        <v>621.60935248762394</v>
      </c>
      <c r="L88" s="264">
        <v>660.1595144832703</v>
      </c>
      <c r="M88" s="264">
        <v>659.76808276238205</v>
      </c>
      <c r="N88" s="264">
        <v>632.99833315000672</v>
      </c>
      <c r="O88" s="264">
        <v>624.19926227449901</v>
      </c>
      <c r="P88" s="264">
        <v>621.14025399482853</v>
      </c>
      <c r="Q88" s="264">
        <v>641.31711267687263</v>
      </c>
      <c r="R88" s="264">
        <v>664.02718369475883</v>
      </c>
      <c r="S88" s="264">
        <v>650.30873878036061</v>
      </c>
      <c r="T88" s="264">
        <v>669.71170426178332</v>
      </c>
      <c r="U88" s="264">
        <v>676.70706356834955</v>
      </c>
      <c r="V88" s="264">
        <v>654.34031450987175</v>
      </c>
      <c r="W88" s="264">
        <v>738.72893606749369</v>
      </c>
      <c r="DA88" s="72" t="s">
        <v>1533</v>
      </c>
    </row>
    <row r="89" spans="1:105" ht="12" customHeight="1" x14ac:dyDescent="0.25">
      <c r="A89" s="57" t="s">
        <v>1534</v>
      </c>
      <c r="B89" s="263">
        <f t="shared" ref="B89:W89" si="3">B90+B96</f>
        <v>1867.4937133856261</v>
      </c>
      <c r="C89" s="263">
        <f t="shared" si="3"/>
        <v>1926.2619218468253</v>
      </c>
      <c r="D89" s="263">
        <f t="shared" si="3"/>
        <v>1864.769940544699</v>
      </c>
      <c r="E89" s="263">
        <f t="shared" si="3"/>
        <v>1937.6033867551182</v>
      </c>
      <c r="F89" s="263">
        <f t="shared" si="3"/>
        <v>1947.8694145747961</v>
      </c>
      <c r="G89" s="263">
        <f t="shared" si="3"/>
        <v>2037.039755921895</v>
      </c>
      <c r="H89" s="263">
        <f t="shared" si="3"/>
        <v>1757.8843524253516</v>
      </c>
      <c r="I89" s="263">
        <f t="shared" si="3"/>
        <v>1894.8237835579253</v>
      </c>
      <c r="J89" s="263">
        <f t="shared" si="3"/>
        <v>1898.3285608202837</v>
      </c>
      <c r="K89" s="263">
        <f t="shared" si="3"/>
        <v>1501.2382732828371</v>
      </c>
      <c r="L89" s="263">
        <f t="shared" si="3"/>
        <v>1607.686789972546</v>
      </c>
      <c r="M89" s="263">
        <f t="shared" si="3"/>
        <v>1651.4130384213083</v>
      </c>
      <c r="N89" s="263">
        <f t="shared" si="3"/>
        <v>1559.3902961624608</v>
      </c>
      <c r="O89" s="263">
        <f t="shared" si="3"/>
        <v>1543.4590240360712</v>
      </c>
      <c r="P89" s="263">
        <f t="shared" si="3"/>
        <v>1512.8714479689233</v>
      </c>
      <c r="Q89" s="263">
        <f t="shared" si="3"/>
        <v>1571.4612310095956</v>
      </c>
      <c r="R89" s="263">
        <f t="shared" si="3"/>
        <v>1635.0654069081349</v>
      </c>
      <c r="S89" s="263">
        <f t="shared" si="3"/>
        <v>1574.2701222393193</v>
      </c>
      <c r="T89" s="263">
        <f t="shared" si="3"/>
        <v>1636.3428792773298</v>
      </c>
      <c r="U89" s="263">
        <f t="shared" si="3"/>
        <v>1639.7388839724708</v>
      </c>
      <c r="V89" s="263">
        <f t="shared" si="3"/>
        <v>1614.9011237003797</v>
      </c>
      <c r="W89" s="263">
        <f t="shared" si="3"/>
        <v>1776.6136979916205</v>
      </c>
      <c r="DA89" s="70"/>
    </row>
    <row r="90" spans="1:105" ht="12" customHeight="1" x14ac:dyDescent="0.25">
      <c r="A90" s="60" t="s">
        <v>1535</v>
      </c>
      <c r="B90" s="264">
        <v>1123.509443833309</v>
      </c>
      <c r="C90" s="264">
        <v>1141.7634853464019</v>
      </c>
      <c r="D90" s="264">
        <v>1089.906204467163</v>
      </c>
      <c r="E90" s="264">
        <v>1160.6051873108149</v>
      </c>
      <c r="F90" s="264">
        <v>1152.998775636685</v>
      </c>
      <c r="G90" s="264">
        <v>1205.8187942589279</v>
      </c>
      <c r="H90" s="264">
        <v>1017.823783401116</v>
      </c>
      <c r="I90" s="264">
        <v>1091.4576293302021</v>
      </c>
      <c r="J90" s="264">
        <v>1091.423059750897</v>
      </c>
      <c r="K90" s="264">
        <v>843.89364888055331</v>
      </c>
      <c r="L90" s="264">
        <v>909.57581986413015</v>
      </c>
      <c r="M90" s="264">
        <v>953.71600278237361</v>
      </c>
      <c r="N90" s="264">
        <v>890.00195783296772</v>
      </c>
      <c r="O90" s="264">
        <v>883.37560030704617</v>
      </c>
      <c r="P90" s="264">
        <v>856.02288973958287</v>
      </c>
      <c r="Q90" s="264">
        <v>893.27588056680406</v>
      </c>
      <c r="R90" s="264">
        <v>932.86442181689472</v>
      </c>
      <c r="S90" s="264">
        <v>886.57623229320552</v>
      </c>
      <c r="T90" s="264">
        <v>928.13058013155705</v>
      </c>
      <c r="U90" s="264">
        <v>924.12907412720222</v>
      </c>
      <c r="V90" s="264">
        <v>922.94388954449937</v>
      </c>
      <c r="W90" s="264">
        <v>995.41648293837136</v>
      </c>
      <c r="DA90" s="72" t="s">
        <v>1536</v>
      </c>
    </row>
    <row r="91" spans="1:105" ht="12" customHeight="1" x14ac:dyDescent="0.25">
      <c r="A91" s="59" t="s">
        <v>30</v>
      </c>
      <c r="B91" s="232">
        <v>240.1574916062699</v>
      </c>
      <c r="C91" s="232">
        <v>221.53294413741261</v>
      </c>
      <c r="D91" s="232">
        <v>201.41140635851079</v>
      </c>
      <c r="E91" s="232">
        <v>219.7872700562225</v>
      </c>
      <c r="F91" s="232">
        <v>212.34424989820559</v>
      </c>
      <c r="G91" s="232">
        <v>204.82987219037679</v>
      </c>
      <c r="H91" s="232">
        <v>184.2654235627391</v>
      </c>
      <c r="I91" s="232">
        <v>275.78231112233868</v>
      </c>
      <c r="J91" s="232">
        <v>252.84994005680991</v>
      </c>
      <c r="K91" s="232">
        <v>171.048178146021</v>
      </c>
      <c r="L91" s="232">
        <v>195.13020962829069</v>
      </c>
      <c r="M91" s="232">
        <v>233.37152186179051</v>
      </c>
      <c r="N91" s="232">
        <v>218.80049185411079</v>
      </c>
      <c r="O91" s="232">
        <v>194.23936077353741</v>
      </c>
      <c r="P91" s="232">
        <v>196.91930019145909</v>
      </c>
      <c r="Q91" s="232">
        <v>186.023144139397</v>
      </c>
      <c r="R91" s="232">
        <v>181.8738463405171</v>
      </c>
      <c r="S91" s="232">
        <v>175.31820143439799</v>
      </c>
      <c r="T91" s="232">
        <v>186.45486308543781</v>
      </c>
      <c r="U91" s="232">
        <v>183.5033070643583</v>
      </c>
      <c r="V91" s="232">
        <v>193.06931736480379</v>
      </c>
      <c r="W91" s="232">
        <v>182.3680847644907</v>
      </c>
      <c r="DA91" s="71" t="s">
        <v>1537</v>
      </c>
    </row>
    <row r="92" spans="1:105" ht="12" customHeight="1" x14ac:dyDescent="0.25">
      <c r="A92" s="59" t="s">
        <v>33</v>
      </c>
      <c r="B92" s="297">
        <v>35.752349084229607</v>
      </c>
      <c r="C92" s="297">
        <v>36.498086383277077</v>
      </c>
      <c r="D92" s="297">
        <v>35.647209814255433</v>
      </c>
      <c r="E92" s="297">
        <v>29.199521874799299</v>
      </c>
      <c r="F92" s="297">
        <v>24.661441854674191</v>
      </c>
      <c r="G92" s="297">
        <v>24.928523642100949</v>
      </c>
      <c r="H92" s="297">
        <v>21.262774113183351</v>
      </c>
      <c r="I92" s="297">
        <v>19.754408012091002</v>
      </c>
      <c r="J92" s="297">
        <v>17.979812746857149</v>
      </c>
      <c r="K92" s="297">
        <v>15.608464985075649</v>
      </c>
      <c r="L92" s="297">
        <v>16.598223469574538</v>
      </c>
      <c r="M92" s="297">
        <v>15.296531212568681</v>
      </c>
      <c r="N92" s="297">
        <v>14.75541508998373</v>
      </c>
      <c r="O92" s="297">
        <v>12.556451352142339</v>
      </c>
      <c r="P92" s="297">
        <v>10.7280722895617</v>
      </c>
      <c r="Q92" s="297">
        <v>15.576447710634239</v>
      </c>
      <c r="R92" s="297">
        <v>16.103193504321769</v>
      </c>
      <c r="S92" s="297">
        <v>11.443900243433511</v>
      </c>
      <c r="T92" s="297">
        <v>11.29439141127434</v>
      </c>
      <c r="U92" s="297">
        <v>11.77295649191773</v>
      </c>
      <c r="V92" s="297">
        <v>11.385394971392619</v>
      </c>
      <c r="W92" s="297">
        <v>12.45924655785077</v>
      </c>
      <c r="DA92" s="122" t="s">
        <v>1538</v>
      </c>
    </row>
    <row r="93" spans="1:105" ht="12" customHeight="1" x14ac:dyDescent="0.25">
      <c r="A93" s="59" t="s">
        <v>160</v>
      </c>
      <c r="B93" s="297">
        <v>25.370733192112979</v>
      </c>
      <c r="C93" s="297">
        <v>31.037150331670041</v>
      </c>
      <c r="D93" s="297">
        <v>28.212287710621428</v>
      </c>
      <c r="E93" s="297">
        <v>28.206219281447659</v>
      </c>
      <c r="F93" s="297">
        <v>30.21549261765567</v>
      </c>
      <c r="G93" s="297">
        <v>33.722999798357662</v>
      </c>
      <c r="H93" s="297">
        <v>24.507260107516569</v>
      </c>
      <c r="I93" s="297">
        <v>32.605191597560498</v>
      </c>
      <c r="J93" s="297">
        <v>35.66275367351615</v>
      </c>
      <c r="K93" s="297">
        <v>36.092150447357213</v>
      </c>
      <c r="L93" s="297">
        <v>38.77852862464669</v>
      </c>
      <c r="M93" s="297">
        <v>34.60752230673156</v>
      </c>
      <c r="N93" s="297">
        <v>31.320881963253921</v>
      </c>
      <c r="O93" s="297">
        <v>31.175057459141868</v>
      </c>
      <c r="P93" s="297">
        <v>27.31899669421955</v>
      </c>
      <c r="Q93" s="297">
        <v>30.559739567878989</v>
      </c>
      <c r="R93" s="297">
        <v>28.67484604041865</v>
      </c>
      <c r="S93" s="297">
        <v>26.731908909088681</v>
      </c>
      <c r="T93" s="297">
        <v>26.773285084916289</v>
      </c>
      <c r="U93" s="297">
        <v>27.326075948751068</v>
      </c>
      <c r="V93" s="297">
        <v>27.171386823513149</v>
      </c>
      <c r="W93" s="297">
        <v>31.792009866746131</v>
      </c>
      <c r="DA93" s="122" t="s">
        <v>1539</v>
      </c>
    </row>
    <row r="94" spans="1:105" ht="12" customHeight="1" x14ac:dyDescent="0.25">
      <c r="A94" s="59" t="s">
        <v>70</v>
      </c>
      <c r="B94" s="297">
        <v>153.17120855324961</v>
      </c>
      <c r="C94" s="297">
        <v>129.12600009614229</v>
      </c>
      <c r="D94" s="297">
        <v>133.2087966116286</v>
      </c>
      <c r="E94" s="297">
        <v>111.54459180279579</v>
      </c>
      <c r="F94" s="297">
        <v>106.1101557732008</v>
      </c>
      <c r="G94" s="297">
        <v>101.36794131171619</v>
      </c>
      <c r="H94" s="297">
        <v>94.842009035620734</v>
      </c>
      <c r="I94" s="297">
        <v>90.910488619575347</v>
      </c>
      <c r="J94" s="297">
        <v>90.56816990816084</v>
      </c>
      <c r="K94" s="297">
        <v>77.198443104003658</v>
      </c>
      <c r="L94" s="297">
        <v>61.720074261080569</v>
      </c>
      <c r="M94" s="297">
        <v>58.472184180563069</v>
      </c>
      <c r="N94" s="297">
        <v>38.425194201700172</v>
      </c>
      <c r="O94" s="297">
        <v>31.42713686125628</v>
      </c>
      <c r="P94" s="297">
        <v>23.348084709271902</v>
      </c>
      <c r="Q94" s="297">
        <v>32.393906975617639</v>
      </c>
      <c r="R94" s="297">
        <v>38.112209262161493</v>
      </c>
      <c r="S94" s="297">
        <v>24.712006732970369</v>
      </c>
      <c r="T94" s="297">
        <v>21.516383793396919</v>
      </c>
      <c r="U94" s="297">
        <v>17.635912232721591</v>
      </c>
      <c r="V94" s="297">
        <v>26.837328407723671</v>
      </c>
      <c r="W94" s="297">
        <v>15.651909820527729</v>
      </c>
      <c r="DA94" s="122" t="s">
        <v>1540</v>
      </c>
    </row>
    <row r="95" spans="1:105" ht="12" customHeight="1" x14ac:dyDescent="0.25">
      <c r="A95" s="59" t="s">
        <v>162</v>
      </c>
      <c r="B95" s="297">
        <v>669.05766139744719</v>
      </c>
      <c r="C95" s="297">
        <v>723.56930439789983</v>
      </c>
      <c r="D95" s="297">
        <v>691.42650397214675</v>
      </c>
      <c r="E95" s="297">
        <v>771.8675842955497</v>
      </c>
      <c r="F95" s="297">
        <v>779.66743549294927</v>
      </c>
      <c r="G95" s="297">
        <v>840.96945731637663</v>
      </c>
      <c r="H95" s="297">
        <v>692.94631658205662</v>
      </c>
      <c r="I95" s="297">
        <v>672.40522997863627</v>
      </c>
      <c r="J95" s="297">
        <v>694.36238336555311</v>
      </c>
      <c r="K95" s="297">
        <v>543.9464121980958</v>
      </c>
      <c r="L95" s="297">
        <v>597.34878388053767</v>
      </c>
      <c r="M95" s="297">
        <v>611.96824322071984</v>
      </c>
      <c r="N95" s="297">
        <v>586.69997472391913</v>
      </c>
      <c r="O95" s="297">
        <v>613.97759386096834</v>
      </c>
      <c r="P95" s="297">
        <v>597.70843585507055</v>
      </c>
      <c r="Q95" s="297">
        <v>628.7226421732762</v>
      </c>
      <c r="R95" s="297">
        <v>668.10032666947575</v>
      </c>
      <c r="S95" s="297">
        <v>648.37021497331489</v>
      </c>
      <c r="T95" s="297">
        <v>682.09165675653162</v>
      </c>
      <c r="U95" s="297">
        <v>683.89082238945355</v>
      </c>
      <c r="V95" s="297">
        <v>664.48046197706606</v>
      </c>
      <c r="W95" s="297">
        <v>753.14523192875595</v>
      </c>
      <c r="DA95" s="122" t="s">
        <v>1541</v>
      </c>
    </row>
    <row r="96" spans="1:105" ht="12" customHeight="1" x14ac:dyDescent="0.25">
      <c r="A96" s="61" t="s">
        <v>1542</v>
      </c>
      <c r="B96" s="265">
        <v>743.98426955231707</v>
      </c>
      <c r="C96" s="265">
        <v>784.49843650042351</v>
      </c>
      <c r="D96" s="265">
        <v>774.86373607753603</v>
      </c>
      <c r="E96" s="265">
        <v>776.99819944430328</v>
      </c>
      <c r="F96" s="265">
        <v>794.87063893811114</v>
      </c>
      <c r="G96" s="265">
        <v>831.22096166296717</v>
      </c>
      <c r="H96" s="265">
        <v>740.06056902423552</v>
      </c>
      <c r="I96" s="265">
        <v>803.3661542277232</v>
      </c>
      <c r="J96" s="265">
        <v>806.90550106938656</v>
      </c>
      <c r="K96" s="265">
        <v>657.34462440228378</v>
      </c>
      <c r="L96" s="265">
        <v>698.11097010841581</v>
      </c>
      <c r="M96" s="265">
        <v>697.69703563893472</v>
      </c>
      <c r="N96" s="265">
        <v>669.38833832949319</v>
      </c>
      <c r="O96" s="265">
        <v>660.08342372902496</v>
      </c>
      <c r="P96" s="265">
        <v>656.84855822934048</v>
      </c>
      <c r="Q96" s="265">
        <v>678.18535044279156</v>
      </c>
      <c r="R96" s="265">
        <v>702.20098509124023</v>
      </c>
      <c r="S96" s="265">
        <v>687.6938899461137</v>
      </c>
      <c r="T96" s="265">
        <v>708.21229914577282</v>
      </c>
      <c r="U96" s="265">
        <v>715.60980984526861</v>
      </c>
      <c r="V96" s="265">
        <v>691.95723415588031</v>
      </c>
      <c r="W96" s="265">
        <v>781.19721505324924</v>
      </c>
      <c r="DA96" s="74" t="s">
        <v>1543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DA97" s="94"/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v>6606.2815892540921</v>
      </c>
      <c r="C99" s="225">
        <v>6649.4757866671716</v>
      </c>
      <c r="D99" s="225">
        <v>6606.3339187256524</v>
      </c>
      <c r="E99" s="225">
        <v>6562.1610011466482</v>
      </c>
      <c r="F99" s="225">
        <v>6630.9576751607156</v>
      </c>
      <c r="G99" s="225">
        <v>6431.7289208281736</v>
      </c>
      <c r="H99" s="225">
        <v>6630.7508843717887</v>
      </c>
      <c r="I99" s="225">
        <v>6572.8479438962531</v>
      </c>
      <c r="J99" s="225">
        <v>6427.8413291080633</v>
      </c>
      <c r="K99" s="225">
        <v>5686.7929993571861</v>
      </c>
      <c r="L99" s="225">
        <v>5853.0922156289889</v>
      </c>
      <c r="M99" s="225">
        <v>5849.9614986982306</v>
      </c>
      <c r="N99" s="225">
        <v>5614.023884652549</v>
      </c>
      <c r="O99" s="225">
        <v>5371.6802846398286</v>
      </c>
      <c r="P99" s="225">
        <v>5431.361463386399</v>
      </c>
      <c r="Q99" s="225">
        <v>5439.9027195940143</v>
      </c>
      <c r="R99" s="225">
        <v>5555.3433915036721</v>
      </c>
      <c r="S99" s="225">
        <v>5689.6618324998362</v>
      </c>
      <c r="T99" s="225">
        <v>5707.5991877618471</v>
      </c>
      <c r="U99" s="225">
        <v>5519.6535020589236</v>
      </c>
      <c r="V99" s="225">
        <v>5287.3166674690401</v>
      </c>
      <c r="W99" s="225">
        <v>5285.2770113121096</v>
      </c>
      <c r="DA99" s="89" t="s">
        <v>1544</v>
      </c>
    </row>
    <row r="100" spans="1:105" ht="12" customHeight="1" x14ac:dyDescent="0.25">
      <c r="A100" s="55" t="s">
        <v>92</v>
      </c>
      <c r="B100" s="261">
        <v>56.088039170564372</v>
      </c>
      <c r="C100" s="261">
        <v>56.454762538878363</v>
      </c>
      <c r="D100" s="261">
        <v>56.088483453384598</v>
      </c>
      <c r="E100" s="261">
        <v>55.713450645902327</v>
      </c>
      <c r="F100" s="261">
        <v>56.297541786247379</v>
      </c>
      <c r="G100" s="261">
        <v>54.606068296059313</v>
      </c>
      <c r="H100" s="261">
        <v>56.295786110267137</v>
      </c>
      <c r="I100" s="261">
        <v>55.804183935942277</v>
      </c>
      <c r="J100" s="261">
        <v>54.573062225446982</v>
      </c>
      <c r="K100" s="261">
        <v>48.281482433574311</v>
      </c>
      <c r="L100" s="261">
        <v>49.693380614156418</v>
      </c>
      <c r="M100" s="261">
        <v>49.6668004916624</v>
      </c>
      <c r="N100" s="261">
        <v>47.663664845751413</v>
      </c>
      <c r="O100" s="261">
        <v>45.606141691977612</v>
      </c>
      <c r="P100" s="261">
        <v>46.112841299927958</v>
      </c>
      <c r="Q100" s="261">
        <v>46.185357481119823</v>
      </c>
      <c r="R100" s="261">
        <v>47.165461165836398</v>
      </c>
      <c r="S100" s="261">
        <v>48.305839134611531</v>
      </c>
      <c r="T100" s="261">
        <v>48.458129204441988</v>
      </c>
      <c r="U100" s="261">
        <v>46.862450176955157</v>
      </c>
      <c r="V100" s="261">
        <v>44.889885534777378</v>
      </c>
      <c r="W100" s="261">
        <v>44.872568635266298</v>
      </c>
      <c r="DA100" s="67" t="s">
        <v>1545</v>
      </c>
    </row>
    <row r="101" spans="1:105" ht="12" customHeight="1" x14ac:dyDescent="0.25">
      <c r="A101" s="202" t="s">
        <v>93</v>
      </c>
      <c r="B101" s="226">
        <v>62.885316108469851</v>
      </c>
      <c r="C101" s="226">
        <v>63.2964824691026</v>
      </c>
      <c r="D101" s="226">
        <v>62.885814233667404</v>
      </c>
      <c r="E101" s="226">
        <v>62.465331417752751</v>
      </c>
      <c r="F101" s="226">
        <v>63.120208224643008</v>
      </c>
      <c r="G101" s="226">
        <v>61.223746043176753</v>
      </c>
      <c r="H101" s="226">
        <v>63.118239779308951</v>
      </c>
      <c r="I101" s="226">
        <v>62.56706062259039</v>
      </c>
      <c r="J101" s="226">
        <v>61.186739986009322</v>
      </c>
      <c r="K101" s="226">
        <v>54.132687288064147</v>
      </c>
      <c r="L101" s="226">
        <v>55.715692590297593</v>
      </c>
      <c r="M101" s="226">
        <v>55.685891238174086</v>
      </c>
      <c r="N101" s="226">
        <v>53.439996745086397</v>
      </c>
      <c r="O101" s="226">
        <v>51.133123553600953</v>
      </c>
      <c r="P101" s="226">
        <v>51.701229793170093</v>
      </c>
      <c r="Q101" s="226">
        <v>51.782534168303627</v>
      </c>
      <c r="R101" s="226">
        <v>52.881416050143862</v>
      </c>
      <c r="S101" s="226">
        <v>54.15999576357401</v>
      </c>
      <c r="T101" s="226">
        <v>54.330741778644111</v>
      </c>
      <c r="U101" s="226">
        <v>52.54168333525628</v>
      </c>
      <c r="V101" s="226">
        <v>50.330064728114102</v>
      </c>
      <c r="W101" s="226">
        <v>50.310649203594487</v>
      </c>
      <c r="DA101" s="174" t="s">
        <v>1546</v>
      </c>
    </row>
    <row r="102" spans="1:105" ht="12" customHeight="1" x14ac:dyDescent="0.25">
      <c r="A102" s="202" t="s">
        <v>94</v>
      </c>
      <c r="B102" s="226">
        <v>111.16674203896331</v>
      </c>
      <c r="C102" s="226">
        <v>115.503269260108</v>
      </c>
      <c r="D102" s="226">
        <v>117.7356971992338</v>
      </c>
      <c r="E102" s="226">
        <v>109.885927665054</v>
      </c>
      <c r="F102" s="226">
        <v>112.54193670191459</v>
      </c>
      <c r="G102" s="226">
        <v>109.4019871530428</v>
      </c>
      <c r="H102" s="226">
        <v>115.39349565601751</v>
      </c>
      <c r="I102" s="226">
        <v>116.0357192463986</v>
      </c>
      <c r="J102" s="226">
        <v>111.502745515684</v>
      </c>
      <c r="K102" s="226">
        <v>102.768806934639</v>
      </c>
      <c r="L102" s="226">
        <v>104.4204711929666</v>
      </c>
      <c r="M102" s="226">
        <v>103.0881110039107</v>
      </c>
      <c r="N102" s="226">
        <v>100.62862044726199</v>
      </c>
      <c r="O102" s="226">
        <v>95.864580166310205</v>
      </c>
      <c r="P102" s="226">
        <v>98.329060344662238</v>
      </c>
      <c r="Q102" s="226">
        <v>97.914701838128792</v>
      </c>
      <c r="R102" s="226">
        <v>98.704103749463826</v>
      </c>
      <c r="S102" s="226">
        <v>103.3154564906897</v>
      </c>
      <c r="T102" s="226">
        <v>102.16731088719079</v>
      </c>
      <c r="U102" s="226">
        <v>99.278322726216416</v>
      </c>
      <c r="V102" s="226">
        <v>93.500231685222047</v>
      </c>
      <c r="W102" s="226">
        <v>96.570059449693886</v>
      </c>
      <c r="DA102" s="174" t="s">
        <v>1547</v>
      </c>
    </row>
    <row r="103" spans="1:105" ht="12" customHeight="1" x14ac:dyDescent="0.25">
      <c r="A103" s="202" t="s">
        <v>95</v>
      </c>
      <c r="B103" s="226">
        <v>50.341113877731729</v>
      </c>
      <c r="C103" s="226">
        <v>50.670261822978652</v>
      </c>
      <c r="D103" s="226">
        <v>50.341512638187218</v>
      </c>
      <c r="E103" s="226">
        <v>50.004906660361222</v>
      </c>
      <c r="F103" s="226">
        <v>50.529150314550442</v>
      </c>
      <c r="G103" s="226">
        <v>49.010989564951437</v>
      </c>
      <c r="H103" s="226">
        <v>50.52757452966366</v>
      </c>
      <c r="I103" s="226">
        <v>50.086343183262521</v>
      </c>
      <c r="J103" s="226">
        <v>48.981365381544009</v>
      </c>
      <c r="K103" s="226">
        <v>43.334437097773332</v>
      </c>
      <c r="L103" s="226">
        <v>44.601668545752858</v>
      </c>
      <c r="M103" s="226">
        <v>44.577811891230013</v>
      </c>
      <c r="N103" s="226">
        <v>42.779922694984563</v>
      </c>
      <c r="O103" s="226">
        <v>40.933218675341188</v>
      </c>
      <c r="P103" s="226">
        <v>41.38800053334235</v>
      </c>
      <c r="Q103" s="226">
        <v>41.453086519398227</v>
      </c>
      <c r="R103" s="226">
        <v>42.332766250298782</v>
      </c>
      <c r="S103" s="226">
        <v>43.356298148341907</v>
      </c>
      <c r="T103" s="226">
        <v>43.492984184458628</v>
      </c>
      <c r="U103" s="226">
        <v>42.060802549605178</v>
      </c>
      <c r="V103" s="226">
        <v>40.290351973126967</v>
      </c>
      <c r="W103" s="226">
        <v>40.274809407845879</v>
      </c>
      <c r="DA103" s="174" t="s">
        <v>1548</v>
      </c>
    </row>
    <row r="104" spans="1:105" ht="12" customHeight="1" x14ac:dyDescent="0.25">
      <c r="A104" s="56" t="s">
        <v>96</v>
      </c>
      <c r="B104" s="262">
        <v>53.627720021576977</v>
      </c>
      <c r="C104" s="262">
        <v>54.386816804597458</v>
      </c>
      <c r="D104" s="262">
        <v>53.978632959218892</v>
      </c>
      <c r="E104" s="262">
        <v>53.26742304540435</v>
      </c>
      <c r="F104" s="262">
        <v>53.852120367976688</v>
      </c>
      <c r="G104" s="262">
        <v>52.330849878336608</v>
      </c>
      <c r="H104" s="262">
        <v>54.354209773383523</v>
      </c>
      <c r="I104" s="262">
        <v>53.825854465079082</v>
      </c>
      <c r="J104" s="262">
        <v>52.763999981314797</v>
      </c>
      <c r="K104" s="262">
        <v>46.914813410191272</v>
      </c>
      <c r="L104" s="262">
        <v>48.495800639494483</v>
      </c>
      <c r="M104" s="262">
        <v>48.241213015750454</v>
      </c>
      <c r="N104" s="262">
        <v>46.498880641631771</v>
      </c>
      <c r="O104" s="262">
        <v>44.789668851791383</v>
      </c>
      <c r="P104" s="262">
        <v>48.957864193697603</v>
      </c>
      <c r="Q104" s="262">
        <v>49.984070442962732</v>
      </c>
      <c r="R104" s="262">
        <v>51.682021424576199</v>
      </c>
      <c r="S104" s="262">
        <v>53.487935626679644</v>
      </c>
      <c r="T104" s="262">
        <v>54.528838457221248</v>
      </c>
      <c r="U104" s="262">
        <v>53.415849030463448</v>
      </c>
      <c r="V104" s="262">
        <v>52.347196791016273</v>
      </c>
      <c r="W104" s="262">
        <v>52.51260103678031</v>
      </c>
      <c r="DA104" s="68" t="s">
        <v>1549</v>
      </c>
    </row>
    <row r="105" spans="1:105" ht="12" customHeight="1" x14ac:dyDescent="0.25">
      <c r="A105" s="37" t="s">
        <v>160</v>
      </c>
      <c r="B105" s="228">
        <v>1.61503483675111</v>
      </c>
      <c r="C105" s="228">
        <v>1.668241654582981</v>
      </c>
      <c r="D105" s="228">
        <v>1.565215113974664</v>
      </c>
      <c r="E105" s="228">
        <v>1.491411884628141</v>
      </c>
      <c r="F105" s="228">
        <v>1.535043028392767</v>
      </c>
      <c r="G105" s="228">
        <v>1.4831798095383819</v>
      </c>
      <c r="H105" s="228">
        <v>1.2767195252274821</v>
      </c>
      <c r="I105" s="228">
        <v>1.6113922933245199</v>
      </c>
      <c r="J105" s="228">
        <v>1.785949368124498</v>
      </c>
      <c r="K105" s="228">
        <v>1.7889911265157861</v>
      </c>
      <c r="L105" s="228">
        <v>1.839688696513518</v>
      </c>
      <c r="M105" s="228">
        <v>1.5687800894039861</v>
      </c>
      <c r="N105" s="228">
        <v>1.286887444758344</v>
      </c>
      <c r="O105" s="228">
        <v>1.2633656501416239</v>
      </c>
      <c r="P105" s="228">
        <v>0.96698949136082391</v>
      </c>
      <c r="Q105" s="228">
        <v>0.9965286023644192</v>
      </c>
      <c r="R105" s="228">
        <v>0.92206093748204487</v>
      </c>
      <c r="S105" s="228">
        <v>0.87858851737734833</v>
      </c>
      <c r="T105" s="228">
        <v>0.89942634960954471</v>
      </c>
      <c r="U105" s="228">
        <v>0.89045299002151779</v>
      </c>
      <c r="V105" s="228">
        <v>0.89527524697697514</v>
      </c>
      <c r="W105" s="228">
        <v>0.8877148275353991</v>
      </c>
      <c r="DA105" s="69" t="s">
        <v>1550</v>
      </c>
    </row>
    <row r="106" spans="1:105" ht="12" customHeight="1" x14ac:dyDescent="0.25">
      <c r="A106" s="37" t="s">
        <v>162</v>
      </c>
      <c r="B106" s="228">
        <v>36.246494531677278</v>
      </c>
      <c r="C106" s="228">
        <v>35.625852202882498</v>
      </c>
      <c r="D106" s="228">
        <v>34.282802553007294</v>
      </c>
      <c r="E106" s="228">
        <v>36.941010314274543</v>
      </c>
      <c r="F106" s="228">
        <v>36.575993321693588</v>
      </c>
      <c r="G106" s="228">
        <v>35.476774952911057</v>
      </c>
      <c r="H106" s="228">
        <v>35.680120090373933</v>
      </c>
      <c r="I106" s="228">
        <v>33.89575638215166</v>
      </c>
      <c r="J106" s="228">
        <v>33.629307977128967</v>
      </c>
      <c r="K106" s="228">
        <v>28.00904660172937</v>
      </c>
      <c r="L106" s="228">
        <v>29.343410697103121</v>
      </c>
      <c r="M106" s="228">
        <v>29.69455226976789</v>
      </c>
      <c r="N106" s="228">
        <v>28.311952896902302</v>
      </c>
      <c r="O106" s="228">
        <v>27.489846196344519</v>
      </c>
      <c r="P106" s="228">
        <v>25.864723619844099</v>
      </c>
      <c r="Q106" s="228">
        <v>25.652095930029851</v>
      </c>
      <c r="R106" s="228">
        <v>26.505963002673671</v>
      </c>
      <c r="S106" s="228">
        <v>26.612022526540251</v>
      </c>
      <c r="T106" s="228">
        <v>26.651782247566519</v>
      </c>
      <c r="U106" s="228">
        <v>25.664107616632421</v>
      </c>
      <c r="V106" s="228">
        <v>24.790307138696321</v>
      </c>
      <c r="W106" s="228">
        <v>24.208347184295761</v>
      </c>
      <c r="DA106" s="69" t="s">
        <v>1551</v>
      </c>
    </row>
    <row r="107" spans="1:105" ht="12" customHeight="1" x14ac:dyDescent="0.25">
      <c r="A107" s="37" t="s">
        <v>97</v>
      </c>
      <c r="B107" s="228">
        <v>2.1921665999182719E-4</v>
      </c>
      <c r="C107" s="228">
        <v>2.1094839168006349E-4</v>
      </c>
      <c r="D107" s="228">
        <v>2.3689507291586661E-4</v>
      </c>
      <c r="E107" s="228">
        <v>4.3582749530985197E-2</v>
      </c>
      <c r="F107" s="228">
        <v>3.8186313901981933E-2</v>
      </c>
      <c r="G107" s="228">
        <v>5.8162312410863219E-2</v>
      </c>
      <c r="H107" s="228">
        <v>4.5919968227113923E-2</v>
      </c>
      <c r="I107" s="228">
        <v>5.7772786725304677E-2</v>
      </c>
      <c r="J107" s="228">
        <v>6.5696577311597781E-2</v>
      </c>
      <c r="K107" s="228">
        <v>9.2619442785507169E-2</v>
      </c>
      <c r="L107" s="228">
        <v>9.4329929234839502E-2</v>
      </c>
      <c r="M107" s="228">
        <v>0.1037046296759087</v>
      </c>
      <c r="N107" s="228">
        <v>4.605210067302528E-2</v>
      </c>
      <c r="O107" s="228">
        <v>1.198503160977449E-2</v>
      </c>
      <c r="P107" s="228">
        <v>1.191822587400043E-2</v>
      </c>
      <c r="Q107" s="228">
        <v>1.148105142999381E-2</v>
      </c>
      <c r="R107" s="228">
        <v>1.0952917382336509E-2</v>
      </c>
      <c r="S107" s="228">
        <v>1.0683212611672811E-2</v>
      </c>
      <c r="T107" s="228">
        <v>3.9960617022666997E-2</v>
      </c>
      <c r="U107" s="228">
        <v>5.1607032064668622E-2</v>
      </c>
      <c r="V107" s="228">
        <v>1.034430627415966E-2</v>
      </c>
      <c r="W107" s="228">
        <v>9.5481101823347292E-3</v>
      </c>
      <c r="DA107" s="69" t="s">
        <v>1552</v>
      </c>
    </row>
    <row r="108" spans="1:105" ht="12" customHeight="1" x14ac:dyDescent="0.25">
      <c r="A108" s="37" t="s">
        <v>78</v>
      </c>
      <c r="B108" s="228">
        <v>0.35186977352979998</v>
      </c>
      <c r="C108" s="228">
        <v>0.40556943039499188</v>
      </c>
      <c r="D108" s="228">
        <v>0.4000051882059984</v>
      </c>
      <c r="E108" s="228">
        <v>0.37917981918511062</v>
      </c>
      <c r="F108" s="228">
        <v>0.38862083981586781</v>
      </c>
      <c r="G108" s="228">
        <v>0.41746948380966148</v>
      </c>
      <c r="H108" s="228">
        <v>0.70756451158448064</v>
      </c>
      <c r="I108" s="228">
        <v>0.69703768849872527</v>
      </c>
      <c r="J108" s="228">
        <v>0.78034197699205643</v>
      </c>
      <c r="K108" s="228">
        <v>0.65319762221483124</v>
      </c>
      <c r="L108" s="228">
        <v>0.79359859159588164</v>
      </c>
      <c r="M108" s="228">
        <v>0.94126579665516652</v>
      </c>
      <c r="N108" s="228">
        <v>1.2387022446109079</v>
      </c>
      <c r="O108" s="228">
        <v>1.542199232610834</v>
      </c>
      <c r="P108" s="228">
        <v>7.4666313455622051</v>
      </c>
      <c r="Q108" s="228">
        <v>8.6062694058690905</v>
      </c>
      <c r="R108" s="228">
        <v>9.6260553202110035</v>
      </c>
      <c r="S108" s="228">
        <v>10.41173368708688</v>
      </c>
      <c r="T108" s="228">
        <v>11.906448249007701</v>
      </c>
      <c r="U108" s="228">
        <v>12.224896632920659</v>
      </c>
      <c r="V108" s="228">
        <v>13.34099972372139</v>
      </c>
      <c r="W108" s="228">
        <v>13.703048890236211</v>
      </c>
      <c r="DA108" s="69" t="s">
        <v>1553</v>
      </c>
    </row>
    <row r="109" spans="1:105" ht="12" customHeight="1" x14ac:dyDescent="0.25">
      <c r="A109" s="37" t="s">
        <v>38</v>
      </c>
      <c r="B109" s="228">
        <v>15.414101662958799</v>
      </c>
      <c r="C109" s="228">
        <v>16.686942568345309</v>
      </c>
      <c r="D109" s="228">
        <v>17.730373208958031</v>
      </c>
      <c r="E109" s="228">
        <v>14.41223827778558</v>
      </c>
      <c r="F109" s="228">
        <v>15.31427686417249</v>
      </c>
      <c r="G109" s="228">
        <v>14.89526331966665</v>
      </c>
      <c r="H109" s="228">
        <v>16.643885677970509</v>
      </c>
      <c r="I109" s="228">
        <v>17.563895314378868</v>
      </c>
      <c r="J109" s="228">
        <v>16.50270408175767</v>
      </c>
      <c r="K109" s="228">
        <v>16.370958616945771</v>
      </c>
      <c r="L109" s="228">
        <v>16.424772725047131</v>
      </c>
      <c r="M109" s="228">
        <v>15.932910230247501</v>
      </c>
      <c r="N109" s="228">
        <v>15.6152859546872</v>
      </c>
      <c r="O109" s="228">
        <v>14.48227274108463</v>
      </c>
      <c r="P109" s="228">
        <v>14.64760151105647</v>
      </c>
      <c r="Q109" s="228">
        <v>14.71769545326937</v>
      </c>
      <c r="R109" s="228">
        <v>14.616989246827149</v>
      </c>
      <c r="S109" s="228">
        <v>15.57490768306349</v>
      </c>
      <c r="T109" s="228">
        <v>15.03122099401482</v>
      </c>
      <c r="U109" s="228">
        <v>14.58478475882419</v>
      </c>
      <c r="V109" s="228">
        <v>13.31027037534742</v>
      </c>
      <c r="W109" s="228">
        <v>13.70394202453061</v>
      </c>
      <c r="DA109" s="69" t="s">
        <v>1554</v>
      </c>
    </row>
    <row r="110" spans="1:105" ht="12" customHeight="1" x14ac:dyDescent="0.25">
      <c r="A110" s="57" t="s">
        <v>1555</v>
      </c>
      <c r="B110" s="263">
        <f t="shared" ref="B110:W110" si="4">B111+B117</f>
        <v>4908.7353205193704</v>
      </c>
      <c r="C110" s="263">
        <f t="shared" si="4"/>
        <v>4908.5673779523249</v>
      </c>
      <c r="D110" s="263">
        <f t="shared" si="4"/>
        <v>4850.4317877392568</v>
      </c>
      <c r="E110" s="263">
        <f t="shared" si="4"/>
        <v>4880.7096629958432</v>
      </c>
      <c r="F110" s="263">
        <f t="shared" si="4"/>
        <v>4918.5686386296065</v>
      </c>
      <c r="G110" s="263">
        <f t="shared" si="4"/>
        <v>4768.5673609068026</v>
      </c>
      <c r="H110" s="263">
        <f t="shared" si="4"/>
        <v>4892.7301573644481</v>
      </c>
      <c r="I110" s="263">
        <f t="shared" si="4"/>
        <v>4835.4796964197994</v>
      </c>
      <c r="J110" s="263">
        <f t="shared" si="4"/>
        <v>4746.1149928697023</v>
      </c>
      <c r="K110" s="263">
        <f t="shared" si="4"/>
        <v>4162.3305449864374</v>
      </c>
      <c r="L110" s="263">
        <f t="shared" si="4"/>
        <v>4295.813986220297</v>
      </c>
      <c r="M110" s="263">
        <f t="shared" si="4"/>
        <v>4305.0032404439653</v>
      </c>
      <c r="N110" s="263">
        <f t="shared" si="4"/>
        <v>4116.1873931155287</v>
      </c>
      <c r="O110" s="263">
        <f t="shared" si="4"/>
        <v>3941.9380691807446</v>
      </c>
      <c r="P110" s="263">
        <f t="shared" si="4"/>
        <v>3969.9855188203096</v>
      </c>
      <c r="Q110" s="263">
        <f t="shared" si="4"/>
        <v>3980.3788336820667</v>
      </c>
      <c r="R110" s="263">
        <f t="shared" si="4"/>
        <v>4075.6403027677902</v>
      </c>
      <c r="S110" s="263">
        <f t="shared" si="4"/>
        <v>4154.0154513672396</v>
      </c>
      <c r="T110" s="263">
        <f t="shared" si="4"/>
        <v>4179.3258523581835</v>
      </c>
      <c r="U110" s="263">
        <f t="shared" si="4"/>
        <v>4036.8764098702836</v>
      </c>
      <c r="V110" s="263">
        <f t="shared" si="4"/>
        <v>3879.991409379556</v>
      </c>
      <c r="W110" s="263">
        <f t="shared" si="4"/>
        <v>3850.8874870981517</v>
      </c>
      <c r="DA110" s="70"/>
    </row>
    <row r="111" spans="1:105" ht="12" customHeight="1" x14ac:dyDescent="0.25">
      <c r="A111" s="60" t="s">
        <v>1556</v>
      </c>
      <c r="B111" s="264">
        <v>4350.0250735877216</v>
      </c>
      <c r="C111" s="264">
        <v>4328.0622834780334</v>
      </c>
      <c r="D111" s="264">
        <v>4258.7067875427219</v>
      </c>
      <c r="E111" s="264">
        <v>4328.4366301265591</v>
      </c>
      <c r="F111" s="264">
        <v>4352.9468340178082</v>
      </c>
      <c r="G111" s="264">
        <v>4218.7265529818396</v>
      </c>
      <c r="H111" s="264">
        <v>4312.7767713986823</v>
      </c>
      <c r="I111" s="264">
        <v>4252.298574404691</v>
      </c>
      <c r="J111" s="264">
        <v>4185.7160341704393</v>
      </c>
      <c r="K111" s="264">
        <v>3645.8272774966122</v>
      </c>
      <c r="L111" s="264">
        <v>3771.009659180711</v>
      </c>
      <c r="M111" s="264">
        <v>3786.8951903355528</v>
      </c>
      <c r="N111" s="264">
        <v>3610.4404372609142</v>
      </c>
      <c r="O111" s="264">
        <v>3460.1345884423658</v>
      </c>
      <c r="P111" s="264">
        <v>3475.7958666087879</v>
      </c>
      <c r="Q111" s="264">
        <v>3488.271695892191</v>
      </c>
      <c r="R111" s="264">
        <v>3579.5657289559458</v>
      </c>
      <c r="S111" s="264">
        <v>3634.7647910615028</v>
      </c>
      <c r="T111" s="264">
        <v>3665.8456293422209</v>
      </c>
      <c r="U111" s="264">
        <v>3537.91588275613</v>
      </c>
      <c r="V111" s="264">
        <v>3410.0708506327042</v>
      </c>
      <c r="W111" s="264">
        <v>3365.5383550490028</v>
      </c>
      <c r="DA111" s="72" t="s">
        <v>1557</v>
      </c>
    </row>
    <row r="112" spans="1:105" ht="12" customHeight="1" x14ac:dyDescent="0.25">
      <c r="A112" s="59" t="s">
        <v>30</v>
      </c>
      <c r="B112" s="232">
        <v>1016.59710490032</v>
      </c>
      <c r="C112" s="232">
        <v>909.99868964947746</v>
      </c>
      <c r="D112" s="232">
        <v>836.58375116568948</v>
      </c>
      <c r="E112" s="232">
        <v>845.86981892430947</v>
      </c>
      <c r="F112" s="232">
        <v>840.53777404794062</v>
      </c>
      <c r="G112" s="232">
        <v>770.90183259102673</v>
      </c>
      <c r="H112" s="232">
        <v>816.76577563378976</v>
      </c>
      <c r="I112" s="232">
        <v>1033.4214454217181</v>
      </c>
      <c r="J112" s="232">
        <v>990.03931507200605</v>
      </c>
      <c r="K112" s="232">
        <v>709.12449391463008</v>
      </c>
      <c r="L112" s="232">
        <v>773.97901107714483</v>
      </c>
      <c r="M112" s="232">
        <v>894.34785433807497</v>
      </c>
      <c r="N112" s="232">
        <v>827.77025761059247</v>
      </c>
      <c r="O112" s="232">
        <v>729.58648057563744</v>
      </c>
      <c r="P112" s="232">
        <v>765.76469240250799</v>
      </c>
      <c r="Q112" s="232">
        <v>699.44684898314813</v>
      </c>
      <c r="R112" s="232">
        <v>708.97368673123344</v>
      </c>
      <c r="S112" s="232">
        <v>721.09948780826028</v>
      </c>
      <c r="T112" s="232">
        <v>737.28506459963137</v>
      </c>
      <c r="U112" s="232">
        <v>689.87698081080418</v>
      </c>
      <c r="V112" s="232">
        <v>658.94805043276403</v>
      </c>
      <c r="W112" s="232">
        <v>602.70158821426344</v>
      </c>
      <c r="DA112" s="71" t="s">
        <v>1558</v>
      </c>
    </row>
    <row r="113" spans="1:105" ht="12" customHeight="1" x14ac:dyDescent="0.25">
      <c r="A113" s="59" t="s">
        <v>33</v>
      </c>
      <c r="B113" s="297">
        <v>116.0575591918149</v>
      </c>
      <c r="C113" s="297">
        <v>117.7250673894455</v>
      </c>
      <c r="D113" s="297">
        <v>112.6636704726218</v>
      </c>
      <c r="E113" s="297">
        <v>100.90487891111511</v>
      </c>
      <c r="F113" s="297">
        <v>80.683749703598394</v>
      </c>
      <c r="G113" s="297">
        <v>73.17721783424345</v>
      </c>
      <c r="H113" s="297">
        <v>73.591549014524873</v>
      </c>
      <c r="I113" s="297">
        <v>66.281199474598807</v>
      </c>
      <c r="J113" s="297">
        <v>56.755162717266501</v>
      </c>
      <c r="K113" s="297">
        <v>56.939429429921233</v>
      </c>
      <c r="L113" s="297">
        <v>59.610572288363883</v>
      </c>
      <c r="M113" s="297">
        <v>53.755121493958363</v>
      </c>
      <c r="N113" s="297">
        <v>50.918450826316359</v>
      </c>
      <c r="O113" s="297">
        <v>42.639758623310406</v>
      </c>
      <c r="P113" s="297">
        <v>40.034229484780319</v>
      </c>
      <c r="Q113" s="297">
        <v>53.707965494460979</v>
      </c>
      <c r="R113" s="297">
        <v>54.167299436859103</v>
      </c>
      <c r="S113" s="297">
        <v>39.200866725753983</v>
      </c>
      <c r="T113" s="297">
        <v>37.665535715375853</v>
      </c>
      <c r="U113" s="297">
        <v>38.957360371840892</v>
      </c>
      <c r="V113" s="297">
        <v>36.415862200952162</v>
      </c>
      <c r="W113" s="297">
        <v>35.156134550508817</v>
      </c>
      <c r="DA113" s="122" t="s">
        <v>1559</v>
      </c>
    </row>
    <row r="114" spans="1:105" ht="12" customHeight="1" x14ac:dyDescent="0.25">
      <c r="A114" s="59" t="s">
        <v>160</v>
      </c>
      <c r="B114" s="297">
        <v>99.98850729021197</v>
      </c>
      <c r="C114" s="297">
        <v>115.49529090009131</v>
      </c>
      <c r="D114" s="297">
        <v>109.1288162276053</v>
      </c>
      <c r="E114" s="297">
        <v>101.7153304377884</v>
      </c>
      <c r="F114" s="297">
        <v>109.736942344751</v>
      </c>
      <c r="G114" s="297">
        <v>111.79676398293741</v>
      </c>
      <c r="H114" s="297">
        <v>95.965879981214286</v>
      </c>
      <c r="I114" s="297">
        <v>122.4310967814146</v>
      </c>
      <c r="J114" s="297">
        <v>133.84110791837239</v>
      </c>
      <c r="K114" s="297">
        <v>152.70647159993149</v>
      </c>
      <c r="L114" s="297">
        <v>159.1242726379127</v>
      </c>
      <c r="M114" s="297">
        <v>129.02975087687909</v>
      </c>
      <c r="N114" s="297">
        <v>112.8084922638984</v>
      </c>
      <c r="O114" s="297">
        <v>116.3630729990445</v>
      </c>
      <c r="P114" s="297">
        <v>101.06689570562931</v>
      </c>
      <c r="Q114" s="297">
        <v>111.7810236981624</v>
      </c>
      <c r="R114" s="297">
        <v>100.8672987862146</v>
      </c>
      <c r="S114" s="297">
        <v>97.721482254332514</v>
      </c>
      <c r="T114" s="297">
        <v>96.359708566215531</v>
      </c>
      <c r="U114" s="297">
        <v>96.944780362479378</v>
      </c>
      <c r="V114" s="297">
        <v>94.424766833046561</v>
      </c>
      <c r="W114" s="297">
        <v>97.741715407726346</v>
      </c>
      <c r="DA114" s="122" t="s">
        <v>1560</v>
      </c>
    </row>
    <row r="115" spans="1:105" ht="12" customHeight="1" x14ac:dyDescent="0.25">
      <c r="A115" s="59" t="s">
        <v>70</v>
      </c>
      <c r="B115" s="297">
        <v>526.93787986397535</v>
      </c>
      <c r="C115" s="297">
        <v>440.5762004098541</v>
      </c>
      <c r="D115" s="297">
        <v>469.50018177823608</v>
      </c>
      <c r="E115" s="297">
        <v>395.51540490768411</v>
      </c>
      <c r="F115" s="297">
        <v>376.61318655532762</v>
      </c>
      <c r="G115" s="297">
        <v>342.87554998140661</v>
      </c>
      <c r="H115" s="297">
        <v>380.98324246522742</v>
      </c>
      <c r="I115" s="297">
        <v>334.87103537012717</v>
      </c>
      <c r="J115" s="297">
        <v>325.1651320666686</v>
      </c>
      <c r="K115" s="297">
        <v>295.83713608148838</v>
      </c>
      <c r="L115" s="297">
        <v>220.22485433665869</v>
      </c>
      <c r="M115" s="297">
        <v>192.37351644366561</v>
      </c>
      <c r="N115" s="297">
        <v>128.93311965831319</v>
      </c>
      <c r="O115" s="297">
        <v>95.232769567085171</v>
      </c>
      <c r="P115" s="297">
        <v>72.354168144833267</v>
      </c>
      <c r="Q115" s="297">
        <v>96.885761176067518</v>
      </c>
      <c r="R115" s="297">
        <v>110.8134486991781</v>
      </c>
      <c r="S115" s="297">
        <v>86.019746338229069</v>
      </c>
      <c r="T115" s="297">
        <v>74.548523972814309</v>
      </c>
      <c r="U115" s="297">
        <v>59.560473865141589</v>
      </c>
      <c r="V115" s="297">
        <v>86.695896756016865</v>
      </c>
      <c r="W115" s="297">
        <v>46.15312793648495</v>
      </c>
      <c r="DA115" s="122" t="s">
        <v>1561</v>
      </c>
    </row>
    <row r="116" spans="1:105" ht="12" customHeight="1" x14ac:dyDescent="0.25">
      <c r="A116" s="59" t="s">
        <v>162</v>
      </c>
      <c r="B116" s="297">
        <v>2590.444022341399</v>
      </c>
      <c r="C116" s="297">
        <v>2744.267035129164</v>
      </c>
      <c r="D116" s="297">
        <v>2730.830367898569</v>
      </c>
      <c r="E116" s="297">
        <v>2884.4311969456621</v>
      </c>
      <c r="F116" s="297">
        <v>2945.3751813661911</v>
      </c>
      <c r="G116" s="297">
        <v>2919.975188592226</v>
      </c>
      <c r="H116" s="297">
        <v>2945.4703243039271</v>
      </c>
      <c r="I116" s="297">
        <v>2695.2937973568328</v>
      </c>
      <c r="J116" s="297">
        <v>2679.915316396125</v>
      </c>
      <c r="K116" s="297">
        <v>2431.219746470641</v>
      </c>
      <c r="L116" s="297">
        <v>2558.070948840631</v>
      </c>
      <c r="M116" s="297">
        <v>2517.3889471829748</v>
      </c>
      <c r="N116" s="297">
        <v>2490.010116901793</v>
      </c>
      <c r="O116" s="297">
        <v>2476.3125066772891</v>
      </c>
      <c r="P116" s="297">
        <v>2496.575880871037</v>
      </c>
      <c r="Q116" s="297">
        <v>2526.4500965403522</v>
      </c>
      <c r="R116" s="297">
        <v>2604.7439953024609</v>
      </c>
      <c r="S116" s="297">
        <v>2690.7232079349269</v>
      </c>
      <c r="T116" s="297">
        <v>2719.9867964881851</v>
      </c>
      <c r="U116" s="297">
        <v>2652.5762873458639</v>
      </c>
      <c r="V116" s="297">
        <v>2533.586274409924</v>
      </c>
      <c r="W116" s="297">
        <v>2583.7857889400202</v>
      </c>
      <c r="DA116" s="122" t="s">
        <v>1562</v>
      </c>
    </row>
    <row r="117" spans="1:105" ht="12" customHeight="1" x14ac:dyDescent="0.25">
      <c r="A117" s="60" t="s">
        <v>1563</v>
      </c>
      <c r="B117" s="264">
        <v>558.71024693164873</v>
      </c>
      <c r="C117" s="264">
        <v>580.50509447429181</v>
      </c>
      <c r="D117" s="264">
        <v>591.72500019653489</v>
      </c>
      <c r="E117" s="264">
        <v>552.27303286928395</v>
      </c>
      <c r="F117" s="264">
        <v>565.62180461179832</v>
      </c>
      <c r="G117" s="264">
        <v>549.84080792496331</v>
      </c>
      <c r="H117" s="264">
        <v>579.95338596576619</v>
      </c>
      <c r="I117" s="264">
        <v>583.18112201510883</v>
      </c>
      <c r="J117" s="264">
        <v>560.39895869926261</v>
      </c>
      <c r="K117" s="264">
        <v>516.50326748982536</v>
      </c>
      <c r="L117" s="264">
        <v>524.8043270395865</v>
      </c>
      <c r="M117" s="264">
        <v>518.10805010841227</v>
      </c>
      <c r="N117" s="264">
        <v>505.74695585461461</v>
      </c>
      <c r="O117" s="264">
        <v>481.80348073837882</v>
      </c>
      <c r="P117" s="264">
        <v>494.18965221152149</v>
      </c>
      <c r="Q117" s="264">
        <v>492.10713778987571</v>
      </c>
      <c r="R117" s="264">
        <v>496.07457381184457</v>
      </c>
      <c r="S117" s="264">
        <v>519.25066030573691</v>
      </c>
      <c r="T117" s="264">
        <v>513.48022301596268</v>
      </c>
      <c r="U117" s="264">
        <v>498.96052711415348</v>
      </c>
      <c r="V117" s="264">
        <v>469.92055874685161</v>
      </c>
      <c r="W117" s="264">
        <v>485.34913204914869</v>
      </c>
      <c r="DA117" s="72" t="s">
        <v>1564</v>
      </c>
    </row>
    <row r="118" spans="1:105" ht="12" customHeight="1" x14ac:dyDescent="0.25">
      <c r="A118" s="57" t="s">
        <v>1565</v>
      </c>
      <c r="B118" s="263">
        <v>457.74023297099842</v>
      </c>
      <c r="C118" s="263">
        <v>475.59631963940228</v>
      </c>
      <c r="D118" s="263">
        <v>484.78856604515062</v>
      </c>
      <c r="E118" s="263">
        <v>452.46635106034228</v>
      </c>
      <c r="F118" s="263">
        <v>463.40273520731631</v>
      </c>
      <c r="G118" s="263">
        <v>450.4736773645127</v>
      </c>
      <c r="H118" s="263">
        <v>475.14431579194923</v>
      </c>
      <c r="I118" s="263">
        <v>477.78873597094002</v>
      </c>
      <c r="J118" s="263">
        <v>459.12376105585741</v>
      </c>
      <c r="K118" s="263">
        <v>423.16089115866561</v>
      </c>
      <c r="L118" s="263">
        <v>429.96178474005478</v>
      </c>
      <c r="M118" s="263">
        <v>424.47565775500772</v>
      </c>
      <c r="N118" s="263">
        <v>414.34845820106432</v>
      </c>
      <c r="O118" s="263">
        <v>394.73204354242671</v>
      </c>
      <c r="P118" s="263">
        <v>404.87978836520722</v>
      </c>
      <c r="Q118" s="263">
        <v>403.17362557015412</v>
      </c>
      <c r="R118" s="263">
        <v>406.4240672775814</v>
      </c>
      <c r="S118" s="263">
        <v>425.41177564579419</v>
      </c>
      <c r="T118" s="263">
        <v>420.68417073095361</v>
      </c>
      <c r="U118" s="263">
        <v>408.78847162526807</v>
      </c>
      <c r="V118" s="263">
        <v>384.99660104669721</v>
      </c>
      <c r="W118" s="263">
        <v>397.63692539476227</v>
      </c>
      <c r="DA118" s="70" t="s">
        <v>1566</v>
      </c>
    </row>
    <row r="119" spans="1:105" ht="12" customHeight="1" x14ac:dyDescent="0.25">
      <c r="A119" s="57" t="s">
        <v>1567</v>
      </c>
      <c r="B119" s="263">
        <f t="shared" ref="B119:W119" si="5">B120+B126</f>
        <v>497.25197358767889</v>
      </c>
      <c r="C119" s="263">
        <f t="shared" si="5"/>
        <v>500.62224173231039</v>
      </c>
      <c r="D119" s="263">
        <f t="shared" si="5"/>
        <v>497.50285783264894</v>
      </c>
      <c r="E119" s="263">
        <f t="shared" si="5"/>
        <v>493.90874209444985</v>
      </c>
      <c r="F119" s="263">
        <f t="shared" si="5"/>
        <v>499.14751866654774</v>
      </c>
      <c r="G119" s="263">
        <f t="shared" si="5"/>
        <v>484.15311412680182</v>
      </c>
      <c r="H119" s="263">
        <f t="shared" si="5"/>
        <v>499.21217742931765</v>
      </c>
      <c r="I119" s="263">
        <f t="shared" si="5"/>
        <v>494.9257856474012</v>
      </c>
      <c r="J119" s="263">
        <f t="shared" si="5"/>
        <v>483.91499838112406</v>
      </c>
      <c r="K119" s="263">
        <f t="shared" si="5"/>
        <v>428.27961778318462</v>
      </c>
      <c r="L119" s="263">
        <f t="shared" si="5"/>
        <v>440.7312231640733</v>
      </c>
      <c r="M119" s="263">
        <f t="shared" si="5"/>
        <v>440.4598782463695</v>
      </c>
      <c r="N119" s="263">
        <f t="shared" si="5"/>
        <v>422.75063141259801</v>
      </c>
      <c r="O119" s="263">
        <f t="shared" si="5"/>
        <v>404.46100012439126</v>
      </c>
      <c r="P119" s="263">
        <f t="shared" si="5"/>
        <v>408.72981041789751</v>
      </c>
      <c r="Q119" s="263">
        <f t="shared" si="5"/>
        <v>409.27558246004855</v>
      </c>
      <c r="R119" s="263">
        <f t="shared" si="5"/>
        <v>417.85793124721528</v>
      </c>
      <c r="S119" s="263">
        <f t="shared" si="5"/>
        <v>428.01088051588772</v>
      </c>
      <c r="T119" s="263">
        <f t="shared" si="5"/>
        <v>429.23143858543824</v>
      </c>
      <c r="U119" s="263">
        <f t="shared" si="5"/>
        <v>415.06441498694471</v>
      </c>
      <c r="V119" s="263">
        <f t="shared" si="5"/>
        <v>397.43549770424642</v>
      </c>
      <c r="W119" s="263">
        <f t="shared" si="5"/>
        <v>397.39742381068703</v>
      </c>
      <c r="DA119" s="70"/>
    </row>
    <row r="120" spans="1:105" ht="12" customHeight="1" x14ac:dyDescent="0.25">
      <c r="A120" s="60" t="s">
        <v>1568</v>
      </c>
      <c r="B120" s="264">
        <v>363.77282967412413</v>
      </c>
      <c r="C120" s="264">
        <v>361.93618133978453</v>
      </c>
      <c r="D120" s="264">
        <v>356.136296377505</v>
      </c>
      <c r="E120" s="264">
        <v>361.96748624890802</v>
      </c>
      <c r="F120" s="264">
        <v>364.01716322193192</v>
      </c>
      <c r="G120" s="264">
        <v>352.79293103794561</v>
      </c>
      <c r="H120" s="264">
        <v>360.65792342447162</v>
      </c>
      <c r="I120" s="264">
        <v>355.60040663274691</v>
      </c>
      <c r="J120" s="264">
        <v>350.03241135497967</v>
      </c>
      <c r="K120" s="264">
        <v>304.88396797773203</v>
      </c>
      <c r="L120" s="264">
        <v>315.35240170862392</v>
      </c>
      <c r="M120" s="264">
        <v>316.68083649263468</v>
      </c>
      <c r="N120" s="264">
        <v>301.9247273324479</v>
      </c>
      <c r="O120" s="264">
        <v>289.35533221027248</v>
      </c>
      <c r="P120" s="264">
        <v>290.66501373590438</v>
      </c>
      <c r="Q120" s="264">
        <v>291.70831064665327</v>
      </c>
      <c r="R120" s="264">
        <v>299.34281577666047</v>
      </c>
      <c r="S120" s="264">
        <v>303.95886250692331</v>
      </c>
      <c r="T120" s="264">
        <v>306.55801177589427</v>
      </c>
      <c r="U120" s="264">
        <v>295.8598284027272</v>
      </c>
      <c r="V120" s="264">
        <v>285.16872931511631</v>
      </c>
      <c r="W120" s="264">
        <v>281.44467907244211</v>
      </c>
      <c r="DA120" s="72" t="s">
        <v>1569</v>
      </c>
    </row>
    <row r="121" spans="1:105" ht="12" customHeight="1" x14ac:dyDescent="0.25">
      <c r="A121" s="59" t="s">
        <v>30</v>
      </c>
      <c r="B121" s="232">
        <v>85.013396298221181</v>
      </c>
      <c r="C121" s="232">
        <v>76.099055231539907</v>
      </c>
      <c r="D121" s="232">
        <v>69.959697535706439</v>
      </c>
      <c r="E121" s="232">
        <v>70.736249184939311</v>
      </c>
      <c r="F121" s="232">
        <v>70.290354501618239</v>
      </c>
      <c r="G121" s="232">
        <v>64.46701715475767</v>
      </c>
      <c r="H121" s="232">
        <v>68.302410298116826</v>
      </c>
      <c r="I121" s="232">
        <v>86.420339443452818</v>
      </c>
      <c r="J121" s="232">
        <v>82.792489017848098</v>
      </c>
      <c r="K121" s="232">
        <v>59.300859047647087</v>
      </c>
      <c r="L121" s="232">
        <v>64.724347608346136</v>
      </c>
      <c r="M121" s="232">
        <v>74.790246994419348</v>
      </c>
      <c r="N121" s="232">
        <v>69.222665119659226</v>
      </c>
      <c r="O121" s="232">
        <v>61.012002009471388</v>
      </c>
      <c r="P121" s="232">
        <v>64.037421464802534</v>
      </c>
      <c r="Q121" s="232">
        <v>58.491561578838919</v>
      </c>
      <c r="R121" s="232">
        <v>59.288247728192303</v>
      </c>
      <c r="S121" s="232">
        <v>60.302273370627873</v>
      </c>
      <c r="T121" s="232">
        <v>61.655799607764877</v>
      </c>
      <c r="U121" s="232">
        <v>57.691276990642123</v>
      </c>
      <c r="V121" s="232">
        <v>55.104831089277653</v>
      </c>
      <c r="W121" s="232">
        <v>50.401195047127821</v>
      </c>
      <c r="DA121" s="71" t="s">
        <v>1570</v>
      </c>
    </row>
    <row r="122" spans="1:105" ht="12" customHeight="1" x14ac:dyDescent="0.25">
      <c r="A122" s="59" t="s">
        <v>33</v>
      </c>
      <c r="B122" s="297">
        <v>9.7053662905576115</v>
      </c>
      <c r="C122" s="297">
        <v>9.8448124236937069</v>
      </c>
      <c r="D122" s="297">
        <v>9.4215507993605208</v>
      </c>
      <c r="E122" s="297">
        <v>8.4382164949562508</v>
      </c>
      <c r="F122" s="297">
        <v>6.7472153474714647</v>
      </c>
      <c r="G122" s="297">
        <v>6.1194781981538169</v>
      </c>
      <c r="H122" s="297">
        <v>6.1541268319716638</v>
      </c>
      <c r="I122" s="297">
        <v>5.5427955193793554</v>
      </c>
      <c r="J122" s="297">
        <v>4.7461763532428156</v>
      </c>
      <c r="K122" s="297">
        <v>4.7615857410838549</v>
      </c>
      <c r="L122" s="297">
        <v>4.984961280222552</v>
      </c>
      <c r="M122" s="297">
        <v>4.4952965384187298</v>
      </c>
      <c r="N122" s="297">
        <v>4.2580786607823038</v>
      </c>
      <c r="O122" s="297">
        <v>3.5657692515850892</v>
      </c>
      <c r="P122" s="297">
        <v>3.3478806896831341</v>
      </c>
      <c r="Q122" s="297">
        <v>4.4913530964653869</v>
      </c>
      <c r="R122" s="297">
        <v>4.5297651067790943</v>
      </c>
      <c r="S122" s="297">
        <v>3.2781903490833222</v>
      </c>
      <c r="T122" s="297">
        <v>3.1497975934822509</v>
      </c>
      <c r="U122" s="297">
        <v>3.2578270192385279</v>
      </c>
      <c r="V122" s="297">
        <v>3.0452930761931629</v>
      </c>
      <c r="W122" s="297">
        <v>2.939947777196402</v>
      </c>
      <c r="DA122" s="122" t="s">
        <v>1571</v>
      </c>
    </row>
    <row r="123" spans="1:105" ht="12" customHeight="1" x14ac:dyDescent="0.25">
      <c r="A123" s="59" t="s">
        <v>160</v>
      </c>
      <c r="B123" s="297">
        <v>8.3615845004436178</v>
      </c>
      <c r="C123" s="297">
        <v>9.6583463483604426</v>
      </c>
      <c r="D123" s="297">
        <v>9.1259470018093687</v>
      </c>
      <c r="E123" s="297">
        <v>8.5059908733067875</v>
      </c>
      <c r="F123" s="297">
        <v>9.1768018255610819</v>
      </c>
      <c r="G123" s="297">
        <v>9.3490553489940105</v>
      </c>
      <c r="H123" s="297">
        <v>8.0251904580728191</v>
      </c>
      <c r="I123" s="297">
        <v>10.238356276771841</v>
      </c>
      <c r="J123" s="297">
        <v>11.192523659186749</v>
      </c>
      <c r="K123" s="297">
        <v>12.77014829655743</v>
      </c>
      <c r="L123" s="297">
        <v>13.30683983381941</v>
      </c>
      <c r="M123" s="297">
        <v>10.79017173340508</v>
      </c>
      <c r="N123" s="297">
        <v>9.4336615876709224</v>
      </c>
      <c r="O123" s="297">
        <v>9.7309150219511853</v>
      </c>
      <c r="P123" s="297">
        <v>8.4517652232504936</v>
      </c>
      <c r="Q123" s="297">
        <v>9.3477390605047148</v>
      </c>
      <c r="R123" s="297">
        <v>8.4350738398810972</v>
      </c>
      <c r="S123" s="297">
        <v>8.1720034984279675</v>
      </c>
      <c r="T123" s="297">
        <v>8.0581245530145527</v>
      </c>
      <c r="U123" s="297">
        <v>8.107051448673543</v>
      </c>
      <c r="V123" s="297">
        <v>7.8963141685633893</v>
      </c>
      <c r="W123" s="297">
        <v>8.1736955051035149</v>
      </c>
      <c r="DA123" s="122" t="s">
        <v>1572</v>
      </c>
    </row>
    <row r="124" spans="1:105" ht="12" customHeight="1" x14ac:dyDescent="0.25">
      <c r="A124" s="59" t="s">
        <v>70</v>
      </c>
      <c r="B124" s="297">
        <v>44.065420400555873</v>
      </c>
      <c r="C124" s="297">
        <v>36.843385589495647</v>
      </c>
      <c r="D124" s="297">
        <v>39.262166716000763</v>
      </c>
      <c r="E124" s="297">
        <v>33.075156025321647</v>
      </c>
      <c r="F124" s="297">
        <v>31.494449399305871</v>
      </c>
      <c r="G124" s="297">
        <v>28.673124162003191</v>
      </c>
      <c r="H124" s="297">
        <v>31.859897316797351</v>
      </c>
      <c r="I124" s="297">
        <v>28.003742978893971</v>
      </c>
      <c r="J124" s="297">
        <v>27.192082390848078</v>
      </c>
      <c r="K124" s="297">
        <v>24.739515357849061</v>
      </c>
      <c r="L124" s="297">
        <v>18.41640383018418</v>
      </c>
      <c r="M124" s="297">
        <v>16.087323003257328</v>
      </c>
      <c r="N124" s="297">
        <v>10.78209090370458</v>
      </c>
      <c r="O124" s="297">
        <v>7.9638837655136054</v>
      </c>
      <c r="P124" s="297">
        <v>6.0506502927017198</v>
      </c>
      <c r="Q124" s="297">
        <v>8.1021159423068188</v>
      </c>
      <c r="R124" s="297">
        <v>9.2668251601597351</v>
      </c>
      <c r="S124" s="297">
        <v>7.1934404983785294</v>
      </c>
      <c r="T124" s="297">
        <v>6.2341542990816672</v>
      </c>
      <c r="U124" s="297">
        <v>4.9807717767439552</v>
      </c>
      <c r="V124" s="297">
        <v>7.2499838852793186</v>
      </c>
      <c r="W124" s="297">
        <v>3.8595763619173611</v>
      </c>
      <c r="DA124" s="122" t="s">
        <v>1573</v>
      </c>
    </row>
    <row r="125" spans="1:105" ht="12" customHeight="1" x14ac:dyDescent="0.25">
      <c r="A125" s="59" t="s">
        <v>162</v>
      </c>
      <c r="B125" s="297">
        <v>216.62706218434579</v>
      </c>
      <c r="C125" s="297">
        <v>229.4905817466948</v>
      </c>
      <c r="D125" s="297">
        <v>228.36693432462789</v>
      </c>
      <c r="E125" s="297">
        <v>241.21187367038399</v>
      </c>
      <c r="F125" s="297">
        <v>246.3083421479752</v>
      </c>
      <c r="G125" s="297">
        <v>244.1842561740369</v>
      </c>
      <c r="H125" s="297">
        <v>246.31629851951291</v>
      </c>
      <c r="I125" s="297">
        <v>225.39517241424889</v>
      </c>
      <c r="J125" s="297">
        <v>224.10913993385401</v>
      </c>
      <c r="K125" s="297">
        <v>203.31185953459459</v>
      </c>
      <c r="L125" s="297">
        <v>213.91984915605161</v>
      </c>
      <c r="M125" s="297">
        <v>210.51779822313429</v>
      </c>
      <c r="N125" s="297">
        <v>208.22823106063089</v>
      </c>
      <c r="O125" s="297">
        <v>207.0827621617513</v>
      </c>
      <c r="P125" s="297">
        <v>208.77729606546649</v>
      </c>
      <c r="Q125" s="297">
        <v>211.2755409685374</v>
      </c>
      <c r="R125" s="297">
        <v>217.82290394164829</v>
      </c>
      <c r="S125" s="297">
        <v>225.01295479040559</v>
      </c>
      <c r="T125" s="297">
        <v>227.46013572255089</v>
      </c>
      <c r="U125" s="297">
        <v>221.82290116742911</v>
      </c>
      <c r="V125" s="297">
        <v>211.8723070958028</v>
      </c>
      <c r="W125" s="297">
        <v>216.07026438109699</v>
      </c>
      <c r="DA125" s="122" t="s">
        <v>1574</v>
      </c>
    </row>
    <row r="126" spans="1:105" ht="12" customHeight="1" x14ac:dyDescent="0.25">
      <c r="A126" s="60" t="s">
        <v>1575</v>
      </c>
      <c r="B126" s="264">
        <v>133.47914391355479</v>
      </c>
      <c r="C126" s="264">
        <v>138.68606039252589</v>
      </c>
      <c r="D126" s="264">
        <v>141.36656145514391</v>
      </c>
      <c r="E126" s="264">
        <v>131.9412558455418</v>
      </c>
      <c r="F126" s="264">
        <v>135.13035544461579</v>
      </c>
      <c r="G126" s="264">
        <v>131.36018308885619</v>
      </c>
      <c r="H126" s="264">
        <v>138.554254004846</v>
      </c>
      <c r="I126" s="264">
        <v>139.32537901465429</v>
      </c>
      <c r="J126" s="264">
        <v>133.88258702614439</v>
      </c>
      <c r="K126" s="264">
        <v>123.39564980545261</v>
      </c>
      <c r="L126" s="264">
        <v>125.3788214554494</v>
      </c>
      <c r="M126" s="264">
        <v>123.7790417537348</v>
      </c>
      <c r="N126" s="264">
        <v>120.8259040801501</v>
      </c>
      <c r="O126" s="264">
        <v>115.1056679141188</v>
      </c>
      <c r="P126" s="264">
        <v>118.0647966819931</v>
      </c>
      <c r="Q126" s="264">
        <v>117.56727181339529</v>
      </c>
      <c r="R126" s="264">
        <v>118.5151154705548</v>
      </c>
      <c r="S126" s="264">
        <v>124.0520180089644</v>
      </c>
      <c r="T126" s="264">
        <v>122.673426809544</v>
      </c>
      <c r="U126" s="264">
        <v>119.20458658421749</v>
      </c>
      <c r="V126" s="264">
        <v>112.26676838913011</v>
      </c>
      <c r="W126" s="264">
        <v>115.9527447382449</v>
      </c>
      <c r="DA126" s="72" t="s">
        <v>1576</v>
      </c>
    </row>
    <row r="127" spans="1:105" ht="12" customHeight="1" x14ac:dyDescent="0.25">
      <c r="A127" s="132" t="s">
        <v>1577</v>
      </c>
      <c r="B127" s="318">
        <v>408.44513095873782</v>
      </c>
      <c r="C127" s="318">
        <v>424.37825444746738</v>
      </c>
      <c r="D127" s="318">
        <v>432.58056662490429</v>
      </c>
      <c r="E127" s="318">
        <v>403.73920556153689</v>
      </c>
      <c r="F127" s="318">
        <v>413.4978252619137</v>
      </c>
      <c r="G127" s="318">
        <v>401.96112749448889</v>
      </c>
      <c r="H127" s="318">
        <v>423.97492793743231</v>
      </c>
      <c r="I127" s="318">
        <v>426.33456440483951</v>
      </c>
      <c r="J127" s="318">
        <v>409.67966371138118</v>
      </c>
      <c r="K127" s="318">
        <v>377.58971826465609</v>
      </c>
      <c r="L127" s="318">
        <v>383.65820792189572</v>
      </c>
      <c r="M127" s="318">
        <v>378.7628946121614</v>
      </c>
      <c r="N127" s="318">
        <v>369.72631654864261</v>
      </c>
      <c r="O127" s="318">
        <v>352.22243885324292</v>
      </c>
      <c r="P127" s="318">
        <v>361.2773496181855</v>
      </c>
      <c r="Q127" s="318">
        <v>359.75492743183048</v>
      </c>
      <c r="R127" s="318">
        <v>362.65532157076558</v>
      </c>
      <c r="S127" s="318">
        <v>379.59819980701701</v>
      </c>
      <c r="T127" s="318">
        <v>375.37972157531311</v>
      </c>
      <c r="U127" s="318">
        <v>364.76509775793221</v>
      </c>
      <c r="V127" s="318">
        <v>343.53542862628422</v>
      </c>
      <c r="W127" s="318">
        <v>354.814487275327</v>
      </c>
      <c r="DA127" s="139" t="s">
        <v>1578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DA128" s="94"/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253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6">SUM(B133:B138,B140:B141,B139)</f>
        <v>0.99999999999999978</v>
      </c>
      <c r="C132" s="234">
        <f t="shared" si="6"/>
        <v>1.0000000000000002</v>
      </c>
      <c r="D132" s="234">
        <f t="shared" si="6"/>
        <v>1</v>
      </c>
      <c r="E132" s="234">
        <f t="shared" si="6"/>
        <v>0.99999999999999978</v>
      </c>
      <c r="F132" s="234">
        <f t="shared" si="6"/>
        <v>1</v>
      </c>
      <c r="G132" s="234">
        <f t="shared" si="6"/>
        <v>1</v>
      </c>
      <c r="H132" s="234">
        <f t="shared" si="6"/>
        <v>1.0000000000000002</v>
      </c>
      <c r="I132" s="234">
        <f t="shared" si="6"/>
        <v>1.0000000000000002</v>
      </c>
      <c r="J132" s="234">
        <f t="shared" si="6"/>
        <v>0.99999999999999978</v>
      </c>
      <c r="K132" s="234">
        <f t="shared" si="6"/>
        <v>0.99999999999999989</v>
      </c>
      <c r="L132" s="234">
        <f t="shared" si="6"/>
        <v>0.99999999999999978</v>
      </c>
      <c r="M132" s="234">
        <f t="shared" si="6"/>
        <v>0.99999999999999967</v>
      </c>
      <c r="N132" s="234">
        <f t="shared" si="6"/>
        <v>1</v>
      </c>
      <c r="O132" s="234">
        <f t="shared" si="6"/>
        <v>1.0000000000000002</v>
      </c>
      <c r="P132" s="234">
        <f t="shared" si="6"/>
        <v>0.99999999999999978</v>
      </c>
      <c r="Q132" s="234">
        <f t="shared" si="6"/>
        <v>1.0000000000000002</v>
      </c>
      <c r="R132" s="234">
        <f t="shared" si="6"/>
        <v>0.99999999999999944</v>
      </c>
      <c r="S132" s="234">
        <f t="shared" si="6"/>
        <v>1.0000000000000002</v>
      </c>
      <c r="T132" s="234">
        <f t="shared" si="6"/>
        <v>1.0000000000000004</v>
      </c>
      <c r="U132" s="234">
        <f t="shared" si="6"/>
        <v>1</v>
      </c>
      <c r="V132" s="234">
        <f t="shared" si="6"/>
        <v>0.99999999999999978</v>
      </c>
      <c r="W132" s="234">
        <f t="shared" si="6"/>
        <v>0.99999999999999967</v>
      </c>
      <c r="DA132" s="95"/>
    </row>
    <row r="133" spans="1:105" ht="12" customHeight="1" x14ac:dyDescent="0.25">
      <c r="A133" s="55" t="s">
        <v>92</v>
      </c>
      <c r="B133" s="268">
        <f t="shared" ref="B133:W133" si="7">IF(B$6=0,0,B$6/B$5)</f>
        <v>4.8087873053426098E-3</v>
      </c>
      <c r="C133" s="268">
        <f t="shared" si="7"/>
        <v>4.8089936609932091E-3</v>
      </c>
      <c r="D133" s="268">
        <f t="shared" si="7"/>
        <v>4.8092057022487769E-3</v>
      </c>
      <c r="E133" s="268">
        <f t="shared" si="7"/>
        <v>4.8085981527581749E-3</v>
      </c>
      <c r="F133" s="268">
        <f t="shared" si="7"/>
        <v>4.8092373037566969E-3</v>
      </c>
      <c r="G133" s="268">
        <f t="shared" si="7"/>
        <v>4.8089228982464505E-3</v>
      </c>
      <c r="H133" s="268">
        <f t="shared" si="7"/>
        <v>4.8094630150992178E-3</v>
      </c>
      <c r="I133" s="268">
        <f t="shared" si="7"/>
        <v>4.8105269475921877E-3</v>
      </c>
      <c r="J133" s="268">
        <f t="shared" si="7"/>
        <v>4.8079979741853986E-3</v>
      </c>
      <c r="K133" s="268">
        <f t="shared" si="7"/>
        <v>4.8061360991910685E-3</v>
      </c>
      <c r="L133" s="268">
        <f t="shared" si="7"/>
        <v>4.8058867289447159E-3</v>
      </c>
      <c r="M133" s="268">
        <f t="shared" si="7"/>
        <v>4.8027043522298578E-3</v>
      </c>
      <c r="N133" s="268">
        <f t="shared" si="7"/>
        <v>4.8015034224463873E-3</v>
      </c>
      <c r="O133" s="268">
        <f t="shared" si="7"/>
        <v>4.8001267131988681E-3</v>
      </c>
      <c r="P133" s="268">
        <f t="shared" si="7"/>
        <v>4.8002187913995433E-3</v>
      </c>
      <c r="Q133" s="268">
        <f t="shared" si="7"/>
        <v>4.8005156816554673E-3</v>
      </c>
      <c r="R133" s="268">
        <f t="shared" si="7"/>
        <v>4.8022494427999718E-3</v>
      </c>
      <c r="S133" s="268">
        <f t="shared" si="7"/>
        <v>4.8015502674609353E-3</v>
      </c>
      <c r="T133" s="268">
        <f t="shared" si="7"/>
        <v>4.8030235119167443E-3</v>
      </c>
      <c r="U133" s="268">
        <f t="shared" si="7"/>
        <v>4.8031718880389603E-3</v>
      </c>
      <c r="V133" s="268">
        <f t="shared" si="7"/>
        <v>4.80303170629689E-3</v>
      </c>
      <c r="W133" s="268">
        <f t="shared" si="7"/>
        <v>4.8037686351247669E-3</v>
      </c>
      <c r="DA133" s="76"/>
    </row>
    <row r="134" spans="1:105" ht="12" customHeight="1" x14ac:dyDescent="0.25">
      <c r="A134" s="202" t="s">
        <v>93</v>
      </c>
      <c r="B134" s="269">
        <f t="shared" ref="B134:W134" si="8">IF(B$7=0,0,B$7/B$5)</f>
        <v>1.9227496155599024E-3</v>
      </c>
      <c r="C134" s="269">
        <f t="shared" si="8"/>
        <v>1.9228321249791518E-3</v>
      </c>
      <c r="D134" s="269">
        <f t="shared" si="8"/>
        <v>1.9229169077355391E-3</v>
      </c>
      <c r="E134" s="269">
        <f t="shared" si="8"/>
        <v>1.9226739846292932E-3</v>
      </c>
      <c r="F134" s="269">
        <f t="shared" si="8"/>
        <v>1.9229295433094054E-3</v>
      </c>
      <c r="G134" s="269">
        <f t="shared" si="8"/>
        <v>1.922803831142164E-3</v>
      </c>
      <c r="H134" s="269">
        <f t="shared" si="8"/>
        <v>1.9230197919250132E-3</v>
      </c>
      <c r="I134" s="269">
        <f t="shared" si="8"/>
        <v>1.923445195599983E-3</v>
      </c>
      <c r="J134" s="269">
        <f t="shared" si="8"/>
        <v>1.9224340087171145E-3</v>
      </c>
      <c r="K134" s="269">
        <f t="shared" si="8"/>
        <v>1.9216895550321718E-3</v>
      </c>
      <c r="L134" s="269">
        <f t="shared" si="8"/>
        <v>1.9215898466202869E-3</v>
      </c>
      <c r="M134" s="269">
        <f t="shared" si="8"/>
        <v>1.9203174024017078E-3</v>
      </c>
      <c r="N134" s="269">
        <f t="shared" si="8"/>
        <v>1.9198372216133177E-3</v>
      </c>
      <c r="O134" s="269">
        <f t="shared" si="8"/>
        <v>1.9192867570141732E-3</v>
      </c>
      <c r="P134" s="269">
        <f t="shared" si="8"/>
        <v>1.9193235736404265E-3</v>
      </c>
      <c r="Q134" s="269">
        <f t="shared" si="8"/>
        <v>1.9194422824934481E-3</v>
      </c>
      <c r="R134" s="269">
        <f t="shared" si="8"/>
        <v>1.9201355110274616E-3</v>
      </c>
      <c r="S134" s="269">
        <f t="shared" si="8"/>
        <v>1.9198559521638688E-3</v>
      </c>
      <c r="T134" s="269">
        <f t="shared" si="8"/>
        <v>1.9204450154829895E-3</v>
      </c>
      <c r="U134" s="269">
        <f t="shared" si="8"/>
        <v>1.9205043423181842E-3</v>
      </c>
      <c r="V134" s="269">
        <f t="shared" si="8"/>
        <v>1.9204482919309325E-3</v>
      </c>
      <c r="W134" s="269">
        <f t="shared" si="8"/>
        <v>1.9207429461816875E-3</v>
      </c>
      <c r="DA134" s="77"/>
    </row>
    <row r="135" spans="1:105" ht="12" customHeight="1" x14ac:dyDescent="0.25">
      <c r="A135" s="202" t="s">
        <v>94</v>
      </c>
      <c r="B135" s="269">
        <f t="shared" ref="B135:W135" si="9">IF(B$8=0,0,B$8/B$5)</f>
        <v>7.9521227557343976E-3</v>
      </c>
      <c r="C135" s="269">
        <f t="shared" si="9"/>
        <v>8.1173963434594647E-3</v>
      </c>
      <c r="D135" s="269">
        <f t="shared" si="9"/>
        <v>8.5020289676780054E-3</v>
      </c>
      <c r="E135" s="269">
        <f t="shared" si="9"/>
        <v>8.0924538208467667E-3</v>
      </c>
      <c r="F135" s="269">
        <f t="shared" si="9"/>
        <v>8.2080262105597608E-3</v>
      </c>
      <c r="G135" s="269">
        <f t="shared" si="9"/>
        <v>8.4496256728091908E-3</v>
      </c>
      <c r="H135" s="269">
        <f t="shared" si="9"/>
        <v>9.2344735547731406E-3</v>
      </c>
      <c r="I135" s="269">
        <f t="shared" si="9"/>
        <v>9.0419121651726282E-3</v>
      </c>
      <c r="J135" s="269">
        <f t="shared" si="9"/>
        <v>8.7118215380139179E-3</v>
      </c>
      <c r="K135" s="269">
        <f t="shared" si="9"/>
        <v>8.9245964819463872E-3</v>
      </c>
      <c r="L135" s="269">
        <f t="shared" si="9"/>
        <v>8.877667647545882E-3</v>
      </c>
      <c r="M135" s="269">
        <f t="shared" si="9"/>
        <v>8.5640202807451948E-3</v>
      </c>
      <c r="N135" s="269">
        <f t="shared" si="9"/>
        <v>8.637730787226551E-3</v>
      </c>
      <c r="O135" s="269">
        <f t="shared" si="9"/>
        <v>8.6582230561786985E-3</v>
      </c>
      <c r="P135" s="269">
        <f t="shared" si="9"/>
        <v>8.8151920008692364E-3</v>
      </c>
      <c r="Q135" s="269">
        <f t="shared" si="9"/>
        <v>8.7962319987908259E-3</v>
      </c>
      <c r="R135" s="269">
        <f t="shared" si="9"/>
        <v>8.7357562007706665E-3</v>
      </c>
      <c r="S135" s="269">
        <f t="shared" si="9"/>
        <v>9.1790961527444589E-3</v>
      </c>
      <c r="T135" s="269">
        <f t="shared" si="9"/>
        <v>9.006650460785675E-3</v>
      </c>
      <c r="U135" s="269">
        <f t="shared" si="9"/>
        <v>9.0816353835008624E-3</v>
      </c>
      <c r="V135" s="269">
        <f t="shared" si="9"/>
        <v>8.7978861360779436E-3</v>
      </c>
      <c r="W135" s="269">
        <f t="shared" si="9"/>
        <v>9.1688647486828194E-3</v>
      </c>
      <c r="DA135" s="77"/>
    </row>
    <row r="136" spans="1:105" ht="12" customHeight="1" x14ac:dyDescent="0.25">
      <c r="A136" s="202" t="s">
        <v>95</v>
      </c>
      <c r="B136" s="269">
        <f t="shared" ref="B136:W136" si="10">IF(B$9=0,0,B$9/B$5)</f>
        <v>9.5946154133709927E-4</v>
      </c>
      <c r="C136" s="269">
        <f t="shared" si="10"/>
        <v>9.5950271394424865E-4</v>
      </c>
      <c r="D136" s="269">
        <f t="shared" si="10"/>
        <v>9.595450209578416E-4</v>
      </c>
      <c r="E136" s="269">
        <f t="shared" si="10"/>
        <v>9.5942380112970689E-4</v>
      </c>
      <c r="F136" s="269">
        <f t="shared" si="10"/>
        <v>9.59551326171521E-4</v>
      </c>
      <c r="G136" s="269">
        <f t="shared" si="10"/>
        <v>9.5948859518004391E-4</v>
      </c>
      <c r="H136" s="269">
        <f t="shared" si="10"/>
        <v>9.5959636067582314E-4</v>
      </c>
      <c r="I136" s="269">
        <f t="shared" si="10"/>
        <v>9.5980863920776184E-4</v>
      </c>
      <c r="J136" s="269">
        <f t="shared" si="10"/>
        <v>9.5930405196594708E-4</v>
      </c>
      <c r="K136" s="269">
        <f t="shared" si="10"/>
        <v>9.5893256590544849E-4</v>
      </c>
      <c r="L136" s="269">
        <f t="shared" si="10"/>
        <v>9.5888281091614693E-4</v>
      </c>
      <c r="M136" s="269">
        <f t="shared" si="10"/>
        <v>9.5824785497526752E-4</v>
      </c>
      <c r="N136" s="269">
        <f t="shared" si="10"/>
        <v>9.5800824239356658E-4</v>
      </c>
      <c r="O136" s="269">
        <f t="shared" si="10"/>
        <v>9.57733557843653E-4</v>
      </c>
      <c r="P136" s="269">
        <f t="shared" si="10"/>
        <v>9.5775192952173602E-4</v>
      </c>
      <c r="Q136" s="269">
        <f t="shared" si="10"/>
        <v>9.5781116582487644E-4</v>
      </c>
      <c r="R136" s="269">
        <f t="shared" si="10"/>
        <v>9.581570902824142E-4</v>
      </c>
      <c r="S136" s="269">
        <f t="shared" si="10"/>
        <v>9.5801758903067203E-4</v>
      </c>
      <c r="T136" s="269">
        <f t="shared" si="10"/>
        <v>9.5831153453222631E-4</v>
      </c>
      <c r="U136" s="269">
        <f t="shared" si="10"/>
        <v>9.5834113891559358E-4</v>
      </c>
      <c r="V136" s="269">
        <f t="shared" si="10"/>
        <v>9.5831316949590941E-4</v>
      </c>
      <c r="W136" s="269">
        <f t="shared" si="10"/>
        <v>9.5846020342029727E-4</v>
      </c>
      <c r="DA136" s="77"/>
    </row>
    <row r="137" spans="1:105" ht="12" customHeight="1" x14ac:dyDescent="0.25">
      <c r="A137" s="56" t="s">
        <v>96</v>
      </c>
      <c r="B137" s="270">
        <f t="shared" ref="B137:W137" si="11">IF(B$10=0,0,B$10/B$5)</f>
        <v>4.0395278375525649E-3</v>
      </c>
      <c r="C137" s="270">
        <f t="shared" si="11"/>
        <v>4.0486741945383103E-3</v>
      </c>
      <c r="D137" s="270">
        <f t="shared" si="11"/>
        <v>4.085334167397643E-3</v>
      </c>
      <c r="E137" s="270">
        <f t="shared" si="11"/>
        <v>4.0370014651416449E-3</v>
      </c>
      <c r="F137" s="270">
        <f t="shared" si="11"/>
        <v>4.0237428415806249E-3</v>
      </c>
      <c r="G137" s="270">
        <f t="shared" si="11"/>
        <v>4.0934466918957982E-3</v>
      </c>
      <c r="H137" s="270">
        <f t="shared" si="11"/>
        <v>4.2510572150759587E-3</v>
      </c>
      <c r="I137" s="270">
        <f t="shared" si="11"/>
        <v>4.186236225542597E-3</v>
      </c>
      <c r="J137" s="270">
        <f t="shared" si="11"/>
        <v>4.1602977553189856E-3</v>
      </c>
      <c r="K137" s="270">
        <f t="shared" si="11"/>
        <v>4.1067412417364014E-3</v>
      </c>
      <c r="L137" s="270">
        <f t="shared" si="11"/>
        <v>4.0958517020174843E-3</v>
      </c>
      <c r="M137" s="270">
        <f t="shared" si="11"/>
        <v>4.0224348640909612E-3</v>
      </c>
      <c r="N137" s="270">
        <f t="shared" si="11"/>
        <v>4.0438076291113298E-3</v>
      </c>
      <c r="O137" s="270">
        <f t="shared" si="11"/>
        <v>4.0831010234678271E-3</v>
      </c>
      <c r="P137" s="270">
        <f t="shared" si="11"/>
        <v>4.2935644321144108E-3</v>
      </c>
      <c r="Q137" s="270">
        <f t="shared" si="11"/>
        <v>4.3784447242065129E-3</v>
      </c>
      <c r="R137" s="270">
        <f t="shared" si="11"/>
        <v>4.4251988667113728E-3</v>
      </c>
      <c r="S137" s="270">
        <f t="shared" si="11"/>
        <v>4.557157514434901E-3</v>
      </c>
      <c r="T137" s="270">
        <f t="shared" si="11"/>
        <v>4.570395117115141E-3</v>
      </c>
      <c r="U137" s="270">
        <f t="shared" si="11"/>
        <v>4.6718298517896047E-3</v>
      </c>
      <c r="V137" s="270">
        <f t="shared" si="11"/>
        <v>4.7129839617965075E-3</v>
      </c>
      <c r="W137" s="270">
        <f t="shared" si="11"/>
        <v>4.7773444674958062E-3</v>
      </c>
      <c r="DA137" s="78"/>
    </row>
    <row r="138" spans="1:105" ht="12" customHeight="1" x14ac:dyDescent="0.25">
      <c r="A138" s="203" t="s">
        <v>1452</v>
      </c>
      <c r="B138" s="271">
        <f t="shared" ref="B138:W138" si="12">IF(B$16=0,0,B$16/B$5)</f>
        <v>3.15092564390086E-2</v>
      </c>
      <c r="C138" s="271">
        <f t="shared" si="12"/>
        <v>3.2164131623684158E-2</v>
      </c>
      <c r="D138" s="271">
        <f t="shared" si="12"/>
        <v>3.3688188578485462E-2</v>
      </c>
      <c r="E138" s="271">
        <f t="shared" si="12"/>
        <v>3.2065300108454771E-2</v>
      </c>
      <c r="F138" s="271">
        <f t="shared" si="12"/>
        <v>3.2523240733441948E-2</v>
      </c>
      <c r="G138" s="271">
        <f t="shared" si="12"/>
        <v>3.3480547309985211E-2</v>
      </c>
      <c r="H138" s="271">
        <f t="shared" si="12"/>
        <v>3.659040538663294E-2</v>
      </c>
      <c r="I138" s="271">
        <f t="shared" si="12"/>
        <v>3.5827405821416324E-2</v>
      </c>
      <c r="J138" s="271">
        <f t="shared" si="12"/>
        <v>3.4519464465536664E-2</v>
      </c>
      <c r="K138" s="271">
        <f t="shared" si="12"/>
        <v>3.536255762167903E-2</v>
      </c>
      <c r="L138" s="271">
        <f t="shared" si="12"/>
        <v>3.5176608193717422E-2</v>
      </c>
      <c r="M138" s="271">
        <f t="shared" si="12"/>
        <v>3.3933821127230569E-2</v>
      </c>
      <c r="N138" s="271">
        <f t="shared" si="12"/>
        <v>3.4225889461977452E-2</v>
      </c>
      <c r="O138" s="271">
        <f t="shared" si="12"/>
        <v>3.4307087423485892E-2</v>
      </c>
      <c r="P138" s="271">
        <f t="shared" si="12"/>
        <v>3.4929056535777062E-2</v>
      </c>
      <c r="Q138" s="271">
        <f t="shared" si="12"/>
        <v>3.485392998329246E-2</v>
      </c>
      <c r="R138" s="271">
        <f t="shared" si="12"/>
        <v>3.4614302466627563E-2</v>
      </c>
      <c r="S138" s="271">
        <f t="shared" si="12"/>
        <v>3.6370979603726171E-2</v>
      </c>
      <c r="T138" s="271">
        <f t="shared" si="12"/>
        <v>3.5687685884974972E-2</v>
      </c>
      <c r="U138" s="271">
        <f t="shared" si="12"/>
        <v>3.5984803928982574E-2</v>
      </c>
      <c r="V138" s="271">
        <f t="shared" si="12"/>
        <v>3.4860484288044315E-2</v>
      </c>
      <c r="W138" s="271">
        <f t="shared" si="12"/>
        <v>3.633043899033124E-2</v>
      </c>
      <c r="DA138" s="79"/>
    </row>
    <row r="139" spans="1:105" ht="12" customHeight="1" x14ac:dyDescent="0.25">
      <c r="A139" s="203" t="s">
        <v>1454</v>
      </c>
      <c r="B139" s="271">
        <f t="shared" ref="B139:W139" si="13">IF(B$17=0,0,B$17/B$5)</f>
        <v>0.38535818574130054</v>
      </c>
      <c r="C139" s="271">
        <f t="shared" si="13"/>
        <v>0.38617455796120015</v>
      </c>
      <c r="D139" s="271">
        <f t="shared" si="13"/>
        <v>0.38436072083659473</v>
      </c>
      <c r="E139" s="271">
        <f t="shared" si="13"/>
        <v>0.38427209008851332</v>
      </c>
      <c r="F139" s="271">
        <f t="shared" si="13"/>
        <v>0.3835036226618278</v>
      </c>
      <c r="G139" s="271">
        <f t="shared" si="13"/>
        <v>0.38265705256233679</v>
      </c>
      <c r="H139" s="271">
        <f t="shared" si="13"/>
        <v>0.37705025846462487</v>
      </c>
      <c r="I139" s="271">
        <f t="shared" si="13"/>
        <v>0.37794629964140725</v>
      </c>
      <c r="J139" s="271">
        <f t="shared" si="13"/>
        <v>0.37689646837727914</v>
      </c>
      <c r="K139" s="271">
        <f t="shared" si="13"/>
        <v>0.37238030850968529</v>
      </c>
      <c r="L139" s="271">
        <f t="shared" si="13"/>
        <v>0.3705288243848362</v>
      </c>
      <c r="M139" s="271">
        <f t="shared" si="13"/>
        <v>0.36775195362653157</v>
      </c>
      <c r="N139" s="271">
        <f t="shared" si="13"/>
        <v>0.3658971420157533</v>
      </c>
      <c r="O139" s="271">
        <f t="shared" si="13"/>
        <v>0.36388604708078082</v>
      </c>
      <c r="P139" s="271">
        <f t="shared" si="13"/>
        <v>0.36503240608897308</v>
      </c>
      <c r="Q139" s="271">
        <f t="shared" si="13"/>
        <v>0.3658980148646907</v>
      </c>
      <c r="R139" s="271">
        <f t="shared" si="13"/>
        <v>0.36659968127241482</v>
      </c>
      <c r="S139" s="271">
        <f t="shared" si="13"/>
        <v>0.36385391223699365</v>
      </c>
      <c r="T139" s="271">
        <f t="shared" si="13"/>
        <v>0.36265020191570174</v>
      </c>
      <c r="U139" s="271">
        <f t="shared" si="13"/>
        <v>0.36394287096485722</v>
      </c>
      <c r="V139" s="271">
        <f t="shared" si="13"/>
        <v>0.36501653191473982</v>
      </c>
      <c r="W139" s="271">
        <f t="shared" si="13"/>
        <v>0.36336230892646104</v>
      </c>
      <c r="DA139" s="79"/>
    </row>
    <row r="140" spans="1:105" ht="12" customHeight="1" x14ac:dyDescent="0.25">
      <c r="A140" s="203" t="s">
        <v>1463</v>
      </c>
      <c r="B140" s="271">
        <f t="shared" ref="B140:W140" si="14">IF(B$25=0,0,B$25/B$5)</f>
        <v>0.50249087662501724</v>
      </c>
      <c r="C140" s="271">
        <f t="shared" si="14"/>
        <v>0.49993185796085499</v>
      </c>
      <c r="D140" s="271">
        <f t="shared" si="14"/>
        <v>0.49845729601251465</v>
      </c>
      <c r="E140" s="271">
        <f t="shared" si="14"/>
        <v>0.5026980578311212</v>
      </c>
      <c r="F140" s="271">
        <f t="shared" si="14"/>
        <v>0.50140078383512554</v>
      </c>
      <c r="G140" s="271">
        <f t="shared" si="14"/>
        <v>0.50001383679297862</v>
      </c>
      <c r="H140" s="271">
        <f t="shared" si="14"/>
        <v>0.49724972359517911</v>
      </c>
      <c r="I140" s="271">
        <f t="shared" si="14"/>
        <v>0.49875609896413731</v>
      </c>
      <c r="J140" s="271">
        <f t="shared" si="14"/>
        <v>0.50283573519308034</v>
      </c>
      <c r="K140" s="271">
        <f t="shared" si="14"/>
        <v>0.50498156593845756</v>
      </c>
      <c r="L140" s="271">
        <f t="shared" si="14"/>
        <v>0.50632233109760505</v>
      </c>
      <c r="M140" s="271">
        <f t="shared" si="14"/>
        <v>0.51102649773423459</v>
      </c>
      <c r="N140" s="271">
        <f t="shared" si="14"/>
        <v>0.5118172080826513</v>
      </c>
      <c r="O140" s="271">
        <f t="shared" si="14"/>
        <v>0.51371527660391492</v>
      </c>
      <c r="P140" s="271">
        <f t="shared" si="14"/>
        <v>0.51016738713474086</v>
      </c>
      <c r="Q140" s="271">
        <f t="shared" si="14"/>
        <v>0.50895808675062959</v>
      </c>
      <c r="R140" s="271">
        <f t="shared" si="14"/>
        <v>0.50921664911608921</v>
      </c>
      <c r="S140" s="271">
        <f t="shared" si="14"/>
        <v>0.50748195795252204</v>
      </c>
      <c r="T140" s="271">
        <f t="shared" si="14"/>
        <v>0.50877792862754356</v>
      </c>
      <c r="U140" s="271">
        <f t="shared" si="14"/>
        <v>0.50819853441547558</v>
      </c>
      <c r="V140" s="271">
        <f t="shared" si="14"/>
        <v>0.50952641687348432</v>
      </c>
      <c r="W140" s="271">
        <f t="shared" si="14"/>
        <v>0.50855177754151304</v>
      </c>
      <c r="DA140" s="79"/>
    </row>
    <row r="141" spans="1:105" ht="12" customHeight="1" x14ac:dyDescent="0.25">
      <c r="A141" s="203" t="s">
        <v>1472</v>
      </c>
      <c r="B141" s="271">
        <f t="shared" ref="B141:W141" si="15">IF(B$33=0,0,B$33/B$5)</f>
        <v>6.0959032139146725E-2</v>
      </c>
      <c r="C141" s="271">
        <f t="shared" si="15"/>
        <v>6.1872053416346544E-2</v>
      </c>
      <c r="D141" s="271">
        <f t="shared" si="15"/>
        <v>6.3214763806387339E-2</v>
      </c>
      <c r="E141" s="271">
        <f t="shared" si="15"/>
        <v>6.1144400747404834E-2</v>
      </c>
      <c r="F141" s="271">
        <f t="shared" si="15"/>
        <v>6.2648865544226606E-2</v>
      </c>
      <c r="G141" s="271">
        <f t="shared" si="15"/>
        <v>6.3614275645425808E-2</v>
      </c>
      <c r="H141" s="271">
        <f t="shared" si="15"/>
        <v>6.7932002616014106E-2</v>
      </c>
      <c r="I141" s="271">
        <f t="shared" si="15"/>
        <v>6.6548266399924214E-2</v>
      </c>
      <c r="J141" s="271">
        <f t="shared" si="15"/>
        <v>6.5186476635902393E-2</v>
      </c>
      <c r="K141" s="271">
        <f t="shared" si="15"/>
        <v>6.6557471986366509E-2</v>
      </c>
      <c r="L141" s="271">
        <f t="shared" si="15"/>
        <v>6.7312357587796509E-2</v>
      </c>
      <c r="M141" s="271">
        <f t="shared" si="15"/>
        <v>6.7020002757559954E-2</v>
      </c>
      <c r="N141" s="271">
        <f t="shared" si="15"/>
        <v>6.7698873136826848E-2</v>
      </c>
      <c r="O141" s="271">
        <f t="shared" si="15"/>
        <v>6.7673117784115458E-2</v>
      </c>
      <c r="P141" s="271">
        <f t="shared" si="15"/>
        <v>6.9085099512963419E-2</v>
      </c>
      <c r="Q141" s="271">
        <f t="shared" si="15"/>
        <v>6.9437522548416328E-2</v>
      </c>
      <c r="R141" s="271">
        <f t="shared" si="15"/>
        <v>6.8727870033275948E-2</v>
      </c>
      <c r="S141" s="271">
        <f t="shared" si="15"/>
        <v>7.0877472730923444E-2</v>
      </c>
      <c r="T141" s="271">
        <f t="shared" si="15"/>
        <v>7.1625357931947214E-2</v>
      </c>
      <c r="U141" s="271">
        <f t="shared" si="15"/>
        <v>7.0438308086121545E-2</v>
      </c>
      <c r="V141" s="271">
        <f t="shared" si="15"/>
        <v>6.9403903658133134E-2</v>
      </c>
      <c r="W141" s="271">
        <f t="shared" si="15"/>
        <v>7.0126293540789073E-2</v>
      </c>
      <c r="DA141" s="79"/>
    </row>
    <row r="142" spans="1:105" ht="12" customHeight="1" x14ac:dyDescent="0.25">
      <c r="A142" s="62" t="s">
        <v>1579</v>
      </c>
      <c r="B142" s="320">
        <f t="shared" ref="B142:W142" si="16">IF(B$34=0,0,B$34/B$5)</f>
        <v>3.8284814758011043E-2</v>
      </c>
      <c r="C142" s="320">
        <f t="shared" si="16"/>
        <v>3.9076621329451881E-2</v>
      </c>
      <c r="D142" s="320">
        <f t="shared" si="16"/>
        <v>4.0937905755339531E-2</v>
      </c>
      <c r="E142" s="320">
        <f t="shared" si="16"/>
        <v>3.8955428028595723E-2</v>
      </c>
      <c r="F142" s="320">
        <f t="shared" si="16"/>
        <v>3.9505260124982212E-2</v>
      </c>
      <c r="G142" s="320">
        <f t="shared" si="16"/>
        <v>4.0664991498441376E-2</v>
      </c>
      <c r="H142" s="320">
        <f t="shared" si="16"/>
        <v>4.4437235349427229E-2</v>
      </c>
      <c r="I142" s="320">
        <f t="shared" si="16"/>
        <v>4.3512810326815074E-2</v>
      </c>
      <c r="J142" s="320">
        <f t="shared" si="16"/>
        <v>4.1925234397312362E-2</v>
      </c>
      <c r="K142" s="320">
        <f t="shared" si="16"/>
        <v>4.2951204645085839E-2</v>
      </c>
      <c r="L142" s="320">
        <f t="shared" si="16"/>
        <v>4.2725433426135231E-2</v>
      </c>
      <c r="M142" s="320">
        <f t="shared" si="16"/>
        <v>4.1247732890882974E-2</v>
      </c>
      <c r="N142" s="320">
        <f t="shared" si="16"/>
        <v>4.1594511590311703E-2</v>
      </c>
      <c r="O142" s="320">
        <f t="shared" si="16"/>
        <v>4.1707415281571326E-2</v>
      </c>
      <c r="P142" s="320">
        <f t="shared" si="16"/>
        <v>4.2455956422070125E-2</v>
      </c>
      <c r="Q142" s="320">
        <f t="shared" si="16"/>
        <v>4.2360978750844686E-2</v>
      </c>
      <c r="R142" s="320">
        <f t="shared" si="16"/>
        <v>4.2065971392029125E-2</v>
      </c>
      <c r="S142" s="320">
        <f t="shared" si="16"/>
        <v>4.4194125523188001E-2</v>
      </c>
      <c r="T142" s="320">
        <f t="shared" si="16"/>
        <v>4.3347886132291284E-2</v>
      </c>
      <c r="U142" s="320">
        <f t="shared" si="16"/>
        <v>4.3707618620123942E-2</v>
      </c>
      <c r="V142" s="320">
        <f t="shared" si="16"/>
        <v>4.234452432569269E-2</v>
      </c>
      <c r="W142" s="320">
        <f t="shared" si="16"/>
        <v>4.4123479382725352E-2</v>
      </c>
      <c r="DA142" s="141"/>
    </row>
    <row r="143" spans="1:105" ht="12" customHeight="1" x14ac:dyDescent="0.25">
      <c r="A143" s="63" t="s">
        <v>1580</v>
      </c>
      <c r="B143" s="328">
        <f t="shared" ref="B143:W143" si="17">IF(B$35=0,0,B$35/B$5)</f>
        <v>2.2674217381135682E-2</v>
      </c>
      <c r="C143" s="328">
        <f t="shared" si="17"/>
        <v>2.2795432086894659E-2</v>
      </c>
      <c r="D143" s="328">
        <f t="shared" si="17"/>
        <v>2.2276858051047808E-2</v>
      </c>
      <c r="E143" s="328">
        <f t="shared" si="17"/>
        <v>2.2188972718809104E-2</v>
      </c>
      <c r="F143" s="328">
        <f t="shared" si="17"/>
        <v>2.3143605419244397E-2</v>
      </c>
      <c r="G143" s="328">
        <f t="shared" si="17"/>
        <v>2.2949284146984439E-2</v>
      </c>
      <c r="H143" s="328">
        <f t="shared" si="17"/>
        <v>2.3494767266586877E-2</v>
      </c>
      <c r="I143" s="328">
        <f t="shared" si="17"/>
        <v>2.3035456073109133E-2</v>
      </c>
      <c r="J143" s="328">
        <f t="shared" si="17"/>
        <v>2.3261242238590031E-2</v>
      </c>
      <c r="K143" s="328">
        <f t="shared" si="17"/>
        <v>2.3606267341280671E-2</v>
      </c>
      <c r="L143" s="328">
        <f t="shared" si="17"/>
        <v>2.4586924161661274E-2</v>
      </c>
      <c r="M143" s="328">
        <f t="shared" si="17"/>
        <v>2.5772269866676984E-2</v>
      </c>
      <c r="N143" s="328">
        <f t="shared" si="17"/>
        <v>2.6104361546515149E-2</v>
      </c>
      <c r="O143" s="328">
        <f t="shared" si="17"/>
        <v>2.5965702502544121E-2</v>
      </c>
      <c r="P143" s="328">
        <f t="shared" si="17"/>
        <v>2.6629143090893297E-2</v>
      </c>
      <c r="Q143" s="328">
        <f t="shared" si="17"/>
        <v>2.7076543797571642E-2</v>
      </c>
      <c r="R143" s="328">
        <f t="shared" si="17"/>
        <v>2.6661898641246823E-2</v>
      </c>
      <c r="S143" s="328">
        <f t="shared" si="17"/>
        <v>2.668334720773545E-2</v>
      </c>
      <c r="T143" s="328">
        <f t="shared" si="17"/>
        <v>2.827747179965592E-2</v>
      </c>
      <c r="U143" s="328">
        <f t="shared" si="17"/>
        <v>2.67306894659976E-2</v>
      </c>
      <c r="V143" s="328">
        <f t="shared" si="17"/>
        <v>2.7059379332440441E-2</v>
      </c>
      <c r="W143" s="328">
        <f t="shared" si="17"/>
        <v>2.6002814158063724E-2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DA144" s="94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18">SUM(B147:B152,B154:B156,B158:B159,B161:B162)</f>
        <v>1.0000000000000007</v>
      </c>
      <c r="C146" s="234">
        <f t="shared" si="18"/>
        <v>0.99999999999999989</v>
      </c>
      <c r="D146" s="234">
        <f t="shared" si="18"/>
        <v>0.99999999999999967</v>
      </c>
      <c r="E146" s="234">
        <f t="shared" si="18"/>
        <v>1.0000000000000007</v>
      </c>
      <c r="F146" s="234">
        <f t="shared" si="18"/>
        <v>1.0000000000000002</v>
      </c>
      <c r="G146" s="234">
        <f t="shared" si="18"/>
        <v>1.0000000000000002</v>
      </c>
      <c r="H146" s="234">
        <f t="shared" si="18"/>
        <v>1.0000000000000002</v>
      </c>
      <c r="I146" s="234">
        <f t="shared" si="18"/>
        <v>1</v>
      </c>
      <c r="J146" s="234">
        <f t="shared" si="18"/>
        <v>1.0000000000000004</v>
      </c>
      <c r="K146" s="234">
        <f t="shared" si="18"/>
        <v>0.99999999999999989</v>
      </c>
      <c r="L146" s="234">
        <f t="shared" si="18"/>
        <v>0.99999999999999978</v>
      </c>
      <c r="M146" s="234">
        <f t="shared" si="18"/>
        <v>1.0000000000000004</v>
      </c>
      <c r="N146" s="234">
        <f t="shared" si="18"/>
        <v>0.99999999999999967</v>
      </c>
      <c r="O146" s="234">
        <f t="shared" si="18"/>
        <v>1.0000000000000004</v>
      </c>
      <c r="P146" s="234">
        <f t="shared" si="18"/>
        <v>1</v>
      </c>
      <c r="Q146" s="234">
        <f t="shared" si="18"/>
        <v>0.99999999999999989</v>
      </c>
      <c r="R146" s="234">
        <f t="shared" si="18"/>
        <v>0.99999999999999967</v>
      </c>
      <c r="S146" s="234">
        <f t="shared" si="18"/>
        <v>0.99999999999999989</v>
      </c>
      <c r="T146" s="234">
        <f t="shared" si="18"/>
        <v>1.0000000000000002</v>
      </c>
      <c r="U146" s="234">
        <f t="shared" si="18"/>
        <v>1</v>
      </c>
      <c r="V146" s="234">
        <f t="shared" si="18"/>
        <v>0.99999999999999978</v>
      </c>
      <c r="W146" s="234">
        <f t="shared" si="18"/>
        <v>0.99999999999999978</v>
      </c>
      <c r="DA146" s="95"/>
    </row>
    <row r="147" spans="1:105" ht="12" customHeight="1" x14ac:dyDescent="0.25">
      <c r="A147" s="55" t="s">
        <v>92</v>
      </c>
      <c r="B147" s="268">
        <f t="shared" ref="B147:W147" si="19">IF(B$49=0,0,B$49/B$48)</f>
        <v>7.1955502283726916E-3</v>
      </c>
      <c r="C147" s="268">
        <f t="shared" si="19"/>
        <v>7.1955502283726387E-3</v>
      </c>
      <c r="D147" s="268">
        <f t="shared" si="19"/>
        <v>7.195550228372663E-3</v>
      </c>
      <c r="E147" s="268">
        <f t="shared" si="19"/>
        <v>7.1955502283726673E-3</v>
      </c>
      <c r="F147" s="268">
        <f t="shared" si="19"/>
        <v>7.195550228372624E-3</v>
      </c>
      <c r="G147" s="268">
        <f t="shared" si="19"/>
        <v>7.1955502283727558E-3</v>
      </c>
      <c r="H147" s="268">
        <f t="shared" si="19"/>
        <v>7.1955502283727098E-3</v>
      </c>
      <c r="I147" s="268">
        <f t="shared" si="19"/>
        <v>7.1955502283727671E-3</v>
      </c>
      <c r="J147" s="268">
        <f t="shared" si="19"/>
        <v>7.1955502283726699E-3</v>
      </c>
      <c r="K147" s="268">
        <f t="shared" si="19"/>
        <v>7.1955502283724384E-3</v>
      </c>
      <c r="L147" s="268">
        <f t="shared" si="19"/>
        <v>7.1955502283724149E-3</v>
      </c>
      <c r="M147" s="268">
        <f t="shared" si="19"/>
        <v>7.1955502283726734E-3</v>
      </c>
      <c r="N147" s="268">
        <f t="shared" si="19"/>
        <v>7.1955502283725251E-3</v>
      </c>
      <c r="O147" s="268">
        <f t="shared" si="19"/>
        <v>7.1955502283726257E-3</v>
      </c>
      <c r="P147" s="268">
        <f t="shared" si="19"/>
        <v>7.1955502283724687E-3</v>
      </c>
      <c r="Q147" s="268">
        <f t="shared" si="19"/>
        <v>7.1955502283725502E-3</v>
      </c>
      <c r="R147" s="268">
        <f t="shared" si="19"/>
        <v>7.1955502283724757E-3</v>
      </c>
      <c r="S147" s="268">
        <f t="shared" si="19"/>
        <v>7.1955502283726569E-3</v>
      </c>
      <c r="T147" s="268">
        <f t="shared" si="19"/>
        <v>7.1955502283725355E-3</v>
      </c>
      <c r="U147" s="268">
        <f t="shared" si="19"/>
        <v>7.1955502283725416E-3</v>
      </c>
      <c r="V147" s="268">
        <f t="shared" si="19"/>
        <v>7.1955502283725017E-3</v>
      </c>
      <c r="W147" s="268">
        <f t="shared" si="19"/>
        <v>7.1955502283725442E-3</v>
      </c>
      <c r="DA147" s="76"/>
    </row>
    <row r="148" spans="1:105" ht="12" customHeight="1" x14ac:dyDescent="0.25">
      <c r="A148" s="202" t="s">
        <v>93</v>
      </c>
      <c r="B148" s="269">
        <f t="shared" ref="B148:W148" si="20">IF(B$50=0,0,B$50/B$48)</f>
        <v>8.0564402695842054E-3</v>
      </c>
      <c r="C148" s="269">
        <f t="shared" si="20"/>
        <v>8.0564402695841465E-3</v>
      </c>
      <c r="D148" s="269">
        <f t="shared" si="20"/>
        <v>8.0564402695841725E-3</v>
      </c>
      <c r="E148" s="269">
        <f t="shared" si="20"/>
        <v>8.0564402695841759E-3</v>
      </c>
      <c r="F148" s="269">
        <f t="shared" si="20"/>
        <v>8.0564402695841308E-3</v>
      </c>
      <c r="G148" s="269">
        <f t="shared" si="20"/>
        <v>8.0564402695842783E-3</v>
      </c>
      <c r="H148" s="269">
        <f t="shared" si="20"/>
        <v>8.056440269584228E-3</v>
      </c>
      <c r="I148" s="269">
        <f t="shared" si="20"/>
        <v>8.056440269584287E-3</v>
      </c>
      <c r="J148" s="269">
        <f t="shared" si="20"/>
        <v>8.0564402695841829E-3</v>
      </c>
      <c r="K148" s="269">
        <f t="shared" si="20"/>
        <v>8.0564402695839209E-3</v>
      </c>
      <c r="L148" s="269">
        <f t="shared" si="20"/>
        <v>8.0564402695839001E-3</v>
      </c>
      <c r="M148" s="269">
        <f t="shared" si="20"/>
        <v>8.0564402695841916E-3</v>
      </c>
      <c r="N148" s="269">
        <f t="shared" si="20"/>
        <v>8.0564402695840216E-3</v>
      </c>
      <c r="O148" s="269">
        <f t="shared" si="20"/>
        <v>8.0564402695841326E-3</v>
      </c>
      <c r="P148" s="269">
        <f t="shared" si="20"/>
        <v>8.0564402695839504E-3</v>
      </c>
      <c r="Q148" s="269">
        <f t="shared" si="20"/>
        <v>8.0564402695840441E-3</v>
      </c>
      <c r="R148" s="269">
        <f t="shared" si="20"/>
        <v>8.056440269583966E-3</v>
      </c>
      <c r="S148" s="269">
        <f t="shared" si="20"/>
        <v>8.0564402695841673E-3</v>
      </c>
      <c r="T148" s="269">
        <f t="shared" si="20"/>
        <v>8.0564402695840268E-3</v>
      </c>
      <c r="U148" s="269">
        <f t="shared" si="20"/>
        <v>8.0564402695840337E-3</v>
      </c>
      <c r="V148" s="269">
        <f t="shared" si="20"/>
        <v>8.0564402695839955E-3</v>
      </c>
      <c r="W148" s="269">
        <f t="shared" si="20"/>
        <v>8.0564402695840424E-3</v>
      </c>
      <c r="DA148" s="77"/>
    </row>
    <row r="149" spans="1:105" ht="12" customHeight="1" x14ac:dyDescent="0.25">
      <c r="A149" s="202" t="s">
        <v>94</v>
      </c>
      <c r="B149" s="269">
        <f t="shared" ref="B149:W149" si="21">IF(B$51=0,0,B$51/B$48)</f>
        <v>9.7546159594983032E-3</v>
      </c>
      <c r="C149" s="269">
        <f t="shared" si="21"/>
        <v>1.0012962165958606E-2</v>
      </c>
      <c r="D149" s="269">
        <f t="shared" si="21"/>
        <v>1.0284520892236301E-2</v>
      </c>
      <c r="E149" s="269">
        <f t="shared" si="21"/>
        <v>9.7326756547669088E-3</v>
      </c>
      <c r="F149" s="269">
        <f t="shared" si="21"/>
        <v>9.884634333848643E-3</v>
      </c>
      <c r="G149" s="269">
        <f t="shared" si="21"/>
        <v>9.8200872087843612E-3</v>
      </c>
      <c r="H149" s="269">
        <f t="shared" si="21"/>
        <v>1.0263154868546693E-2</v>
      </c>
      <c r="I149" s="269">
        <f t="shared" si="21"/>
        <v>1.0496032538560678E-2</v>
      </c>
      <c r="J149" s="269">
        <f t="shared" si="21"/>
        <v>1.0460278957070688E-2</v>
      </c>
      <c r="K149" s="269">
        <f t="shared" si="21"/>
        <v>1.0760602789059765E-2</v>
      </c>
      <c r="L149" s="269">
        <f t="shared" si="21"/>
        <v>1.0552459509956846E-2</v>
      </c>
      <c r="M149" s="269">
        <f t="shared" si="21"/>
        <v>1.0077162530990324E-2</v>
      </c>
      <c r="N149" s="269">
        <f t="shared" si="21"/>
        <v>1.0319411721102133E-2</v>
      </c>
      <c r="O149" s="269">
        <f t="shared" si="21"/>
        <v>1.0303803982367972E-2</v>
      </c>
      <c r="P149" s="269">
        <f t="shared" si="21"/>
        <v>1.0516995479775111E-2</v>
      </c>
      <c r="Q149" s="269">
        <f t="shared" si="21"/>
        <v>1.0332610437621639E-2</v>
      </c>
      <c r="R149" s="269">
        <f t="shared" si="21"/>
        <v>1.0339599839915463E-2</v>
      </c>
      <c r="S149" s="269">
        <f t="shared" si="21"/>
        <v>1.0632733281729558E-2</v>
      </c>
      <c r="T149" s="269">
        <f t="shared" si="21"/>
        <v>1.0493940032080394E-2</v>
      </c>
      <c r="U149" s="269">
        <f t="shared" si="21"/>
        <v>1.0631328486076459E-2</v>
      </c>
      <c r="V149" s="269">
        <f t="shared" si="21"/>
        <v>1.0381569628911701E-2</v>
      </c>
      <c r="W149" s="269">
        <f t="shared" si="21"/>
        <v>1.0843341721343984E-2</v>
      </c>
      <c r="DA149" s="77"/>
    </row>
    <row r="150" spans="1:105" ht="12" customHeight="1" x14ac:dyDescent="0.25">
      <c r="A150" s="202" t="s">
        <v>95</v>
      </c>
      <c r="B150" s="269">
        <f t="shared" ref="B150:W150" si="22">IF(B$52=0,0,B$52/B$48)</f>
        <v>5.9256386055764054E-3</v>
      </c>
      <c r="C150" s="269">
        <f t="shared" si="22"/>
        <v>5.9256386055763647E-3</v>
      </c>
      <c r="D150" s="269">
        <f t="shared" si="22"/>
        <v>5.925638605576382E-3</v>
      </c>
      <c r="E150" s="269">
        <f t="shared" si="22"/>
        <v>5.9256386055763898E-3</v>
      </c>
      <c r="F150" s="269">
        <f t="shared" si="22"/>
        <v>5.9256386055763543E-3</v>
      </c>
      <c r="G150" s="269">
        <f t="shared" si="22"/>
        <v>5.9256386055764618E-3</v>
      </c>
      <c r="H150" s="269">
        <f t="shared" si="22"/>
        <v>5.9256386055764228E-3</v>
      </c>
      <c r="I150" s="269">
        <f t="shared" si="22"/>
        <v>5.9256386055764731E-3</v>
      </c>
      <c r="J150" s="269">
        <f t="shared" si="22"/>
        <v>5.9256386055763924E-3</v>
      </c>
      <c r="K150" s="269">
        <f t="shared" si="22"/>
        <v>5.9256386055762007E-3</v>
      </c>
      <c r="L150" s="269">
        <f t="shared" si="22"/>
        <v>5.9256386055761842E-3</v>
      </c>
      <c r="M150" s="269">
        <f t="shared" si="22"/>
        <v>5.9256386055763968E-3</v>
      </c>
      <c r="N150" s="269">
        <f t="shared" si="22"/>
        <v>5.9256386055762753E-3</v>
      </c>
      <c r="O150" s="269">
        <f t="shared" si="22"/>
        <v>5.925638605576356E-3</v>
      </c>
      <c r="P150" s="269">
        <f t="shared" si="22"/>
        <v>5.9256386055762224E-3</v>
      </c>
      <c r="Q150" s="269">
        <f t="shared" si="22"/>
        <v>5.9256386055762909E-3</v>
      </c>
      <c r="R150" s="269">
        <f t="shared" si="22"/>
        <v>5.9256386055762311E-3</v>
      </c>
      <c r="S150" s="269">
        <f t="shared" si="22"/>
        <v>5.9256386055763794E-3</v>
      </c>
      <c r="T150" s="269">
        <f t="shared" si="22"/>
        <v>5.9256386055762788E-3</v>
      </c>
      <c r="U150" s="269">
        <f t="shared" si="22"/>
        <v>5.9256386055762831E-3</v>
      </c>
      <c r="V150" s="269">
        <f t="shared" si="22"/>
        <v>5.9256386055762554E-3</v>
      </c>
      <c r="W150" s="269">
        <f t="shared" si="22"/>
        <v>5.9256386055762892E-3</v>
      </c>
      <c r="DA150" s="77"/>
    </row>
    <row r="151" spans="1:105" ht="12" customHeight="1" x14ac:dyDescent="0.25">
      <c r="A151" s="56" t="s">
        <v>96</v>
      </c>
      <c r="B151" s="270">
        <f t="shared" ref="B151:W151" si="23">IF(B$53=0,0,B$53/B$48)</f>
        <v>8.1286901134392121E-3</v>
      </c>
      <c r="C151" s="270">
        <f t="shared" si="23"/>
        <v>8.1706658943516905E-3</v>
      </c>
      <c r="D151" s="270">
        <f t="shared" si="23"/>
        <v>8.2038684983312023E-3</v>
      </c>
      <c r="E151" s="270">
        <f t="shared" si="23"/>
        <v>8.0546744224716683E-3</v>
      </c>
      <c r="F151" s="270">
        <f t="shared" si="23"/>
        <v>8.0173186423953095E-3</v>
      </c>
      <c r="G151" s="270">
        <f t="shared" si="23"/>
        <v>7.9863394323102608E-3</v>
      </c>
      <c r="H151" s="270">
        <f t="shared" si="23"/>
        <v>8.0992276728468707E-3</v>
      </c>
      <c r="I151" s="270">
        <f t="shared" si="23"/>
        <v>8.2401276736908304E-3</v>
      </c>
      <c r="J151" s="270">
        <f t="shared" si="23"/>
        <v>8.1815777869237681E-3</v>
      </c>
      <c r="K151" s="270">
        <f t="shared" si="23"/>
        <v>8.2231959454465136E-3</v>
      </c>
      <c r="L151" s="270">
        <f t="shared" si="23"/>
        <v>8.1490490188773374E-3</v>
      </c>
      <c r="M151" s="270">
        <f t="shared" si="23"/>
        <v>8.0336917283414643E-3</v>
      </c>
      <c r="N151" s="270">
        <f t="shared" si="23"/>
        <v>8.1240111392710569E-3</v>
      </c>
      <c r="O151" s="270">
        <f t="shared" si="23"/>
        <v>8.172303003833618E-3</v>
      </c>
      <c r="P151" s="270">
        <f t="shared" si="23"/>
        <v>8.785783550904612E-3</v>
      </c>
      <c r="Q151" s="270">
        <f t="shared" si="23"/>
        <v>8.8900854068357724E-3</v>
      </c>
      <c r="R151" s="270">
        <f t="shared" si="23"/>
        <v>9.1151549896509778E-3</v>
      </c>
      <c r="S151" s="270">
        <f t="shared" si="23"/>
        <v>9.4672725524873602E-3</v>
      </c>
      <c r="T151" s="270">
        <f t="shared" si="23"/>
        <v>9.6073093356444875E-3</v>
      </c>
      <c r="U151" s="270">
        <f t="shared" si="23"/>
        <v>9.8755302214352837E-3</v>
      </c>
      <c r="V151" s="270">
        <f t="shared" si="23"/>
        <v>1.0070609510210268E-2</v>
      </c>
      <c r="W151" s="270">
        <f t="shared" si="23"/>
        <v>1.0201647908787491E-2</v>
      </c>
      <c r="DA151" s="78"/>
    </row>
    <row r="152" spans="1:105" ht="12" customHeight="1" x14ac:dyDescent="0.25">
      <c r="A152" s="203" t="s">
        <v>1498</v>
      </c>
      <c r="B152" s="271">
        <f t="shared" ref="B152:W152" si="24">IF(B$59=0,0,B$59/B$48)</f>
        <v>4.1597295927510283E-2</v>
      </c>
      <c r="C152" s="271">
        <f t="shared" si="24"/>
        <v>4.2698979852997372E-2</v>
      </c>
      <c r="D152" s="271">
        <f t="shared" si="24"/>
        <v>4.3857006857399475E-2</v>
      </c>
      <c r="E152" s="271">
        <f t="shared" si="24"/>
        <v>4.150373434062251E-2</v>
      </c>
      <c r="F152" s="271">
        <f t="shared" si="24"/>
        <v>4.2151742439430491E-2</v>
      </c>
      <c r="G152" s="271">
        <f t="shared" si="24"/>
        <v>4.1876489587476376E-2</v>
      </c>
      <c r="H152" s="271">
        <f t="shared" si="24"/>
        <v>4.3765894217609159E-2</v>
      </c>
      <c r="I152" s="271">
        <f t="shared" si="24"/>
        <v>4.475897086918644E-2</v>
      </c>
      <c r="J152" s="271">
        <f t="shared" si="24"/>
        <v>4.4606504353243349E-2</v>
      </c>
      <c r="K152" s="271">
        <f t="shared" si="24"/>
        <v>4.5887196424074621E-2</v>
      </c>
      <c r="L152" s="271">
        <f t="shared" si="24"/>
        <v>4.4999596377889715E-2</v>
      </c>
      <c r="M152" s="271">
        <f t="shared" si="24"/>
        <v>4.2972753991719674E-2</v>
      </c>
      <c r="N152" s="271">
        <f t="shared" si="24"/>
        <v>4.4005794276557181E-2</v>
      </c>
      <c r="O152" s="271">
        <f t="shared" si="24"/>
        <v>4.3939237096901944E-2</v>
      </c>
      <c r="P152" s="271">
        <f t="shared" si="24"/>
        <v>4.484836461598575E-2</v>
      </c>
      <c r="Q152" s="271">
        <f t="shared" si="24"/>
        <v>4.4062078493096797E-2</v>
      </c>
      <c r="R152" s="271">
        <f t="shared" si="24"/>
        <v>4.4091883893614847E-2</v>
      </c>
      <c r="S152" s="271">
        <f t="shared" si="24"/>
        <v>4.5341913477149352E-2</v>
      </c>
      <c r="T152" s="271">
        <f t="shared" si="24"/>
        <v>4.4750047646411502E-2</v>
      </c>
      <c r="U152" s="271">
        <f t="shared" si="24"/>
        <v>4.5335922908095426E-2</v>
      </c>
      <c r="V152" s="271">
        <f t="shared" si="24"/>
        <v>4.4270858621081363E-2</v>
      </c>
      <c r="W152" s="271">
        <f t="shared" si="24"/>
        <v>4.6240025880943364E-2</v>
      </c>
      <c r="DA152" s="79"/>
    </row>
    <row r="153" spans="1:105" ht="12" customHeight="1" x14ac:dyDescent="0.25">
      <c r="A153" s="203" t="s">
        <v>1500</v>
      </c>
      <c r="B153" s="271">
        <f t="shared" ref="B153:W153" si="25">IF(B$60=0,0,B$60/B$48)</f>
        <v>0.15334819958038906</v>
      </c>
      <c r="C153" s="271">
        <f t="shared" si="25"/>
        <v>0.15285362604242508</v>
      </c>
      <c r="D153" s="271">
        <f t="shared" si="25"/>
        <v>0.15138581681700181</v>
      </c>
      <c r="E153" s="271">
        <f t="shared" si="25"/>
        <v>0.15134246041906868</v>
      </c>
      <c r="F153" s="271">
        <f t="shared" si="25"/>
        <v>0.15183048258987122</v>
      </c>
      <c r="G153" s="271">
        <f t="shared" si="25"/>
        <v>0.1510426454036351</v>
      </c>
      <c r="H153" s="271">
        <f t="shared" si="25"/>
        <v>0.15043957040525829</v>
      </c>
      <c r="I153" s="271">
        <f t="shared" si="25"/>
        <v>0.15103924530041246</v>
      </c>
      <c r="J153" s="271">
        <f t="shared" si="25"/>
        <v>0.14972995698207778</v>
      </c>
      <c r="K153" s="271">
        <f t="shared" si="25"/>
        <v>0.1468702246374472</v>
      </c>
      <c r="L153" s="271">
        <f t="shared" si="25"/>
        <v>0.14722960251198253</v>
      </c>
      <c r="M153" s="271">
        <f t="shared" si="25"/>
        <v>0.14796627923575717</v>
      </c>
      <c r="N153" s="271">
        <f t="shared" si="25"/>
        <v>0.14832219694647017</v>
      </c>
      <c r="O153" s="271">
        <f t="shared" si="25"/>
        <v>0.14880070144467147</v>
      </c>
      <c r="P153" s="271">
        <f t="shared" si="25"/>
        <v>0.14935779051803699</v>
      </c>
      <c r="Q153" s="271">
        <f t="shared" si="25"/>
        <v>0.15062939702145803</v>
      </c>
      <c r="R153" s="271">
        <f t="shared" si="25"/>
        <v>0.15038799535416103</v>
      </c>
      <c r="S153" s="271">
        <f t="shared" si="25"/>
        <v>0.14976005687278732</v>
      </c>
      <c r="T153" s="271">
        <f t="shared" si="25"/>
        <v>0.1518183873030732</v>
      </c>
      <c r="U153" s="271">
        <f t="shared" si="25"/>
        <v>0.15025701187881682</v>
      </c>
      <c r="V153" s="271">
        <f t="shared" si="25"/>
        <v>0.15098337655524124</v>
      </c>
      <c r="W153" s="271">
        <f t="shared" si="25"/>
        <v>0.14911063254035728</v>
      </c>
      <c r="DA153" s="79"/>
    </row>
    <row r="154" spans="1:105" ht="12" customHeight="1" x14ac:dyDescent="0.25">
      <c r="A154" s="62" t="s">
        <v>1501</v>
      </c>
      <c r="B154" s="320">
        <f t="shared" ref="B154:W154" si="26">IF(B$61=0,0,B$61/B$48)</f>
        <v>0.1233893720146792</v>
      </c>
      <c r="C154" s="320">
        <f t="shared" si="26"/>
        <v>0.12206783626001326</v>
      </c>
      <c r="D154" s="320">
        <f t="shared" si="26"/>
        <v>0.12117205053807084</v>
      </c>
      <c r="E154" s="320">
        <f t="shared" si="26"/>
        <v>0.12177309643825796</v>
      </c>
      <c r="F154" s="320">
        <f t="shared" si="26"/>
        <v>0.12010127079302806</v>
      </c>
      <c r="G154" s="320">
        <f t="shared" si="26"/>
        <v>0.11932611755397551</v>
      </c>
      <c r="H154" s="320">
        <f t="shared" si="26"/>
        <v>0.11823357344758584</v>
      </c>
      <c r="I154" s="320">
        <f t="shared" si="26"/>
        <v>0.11944641572885864</v>
      </c>
      <c r="J154" s="320">
        <f t="shared" si="26"/>
        <v>0.11851363520044111</v>
      </c>
      <c r="K154" s="320">
        <f t="shared" si="26"/>
        <v>0.11571397347065135</v>
      </c>
      <c r="L154" s="320">
        <f t="shared" si="26"/>
        <v>0.11516559145388709</v>
      </c>
      <c r="M154" s="320">
        <f t="shared" si="26"/>
        <v>0.11538385885159676</v>
      </c>
      <c r="N154" s="320">
        <f t="shared" si="26"/>
        <v>0.1149270777385421</v>
      </c>
      <c r="O154" s="320">
        <f t="shared" si="26"/>
        <v>0.1155044628537802</v>
      </c>
      <c r="P154" s="320">
        <f t="shared" si="26"/>
        <v>0.11480648431793275</v>
      </c>
      <c r="Q154" s="320">
        <f t="shared" si="26"/>
        <v>0.11399921561936038</v>
      </c>
      <c r="R154" s="320">
        <f t="shared" si="26"/>
        <v>0.11505763175706907</v>
      </c>
      <c r="S154" s="320">
        <f t="shared" si="26"/>
        <v>0.11482076669005364</v>
      </c>
      <c r="T154" s="320">
        <f t="shared" si="26"/>
        <v>0.11519637141754761</v>
      </c>
      <c r="U154" s="320">
        <f t="shared" si="26"/>
        <v>0.115000171892353</v>
      </c>
      <c r="V154" s="320">
        <f t="shared" si="26"/>
        <v>0.11598816288825065</v>
      </c>
      <c r="W154" s="320">
        <f t="shared" si="26"/>
        <v>0.11573424688794756</v>
      </c>
      <c r="DA154" s="141"/>
    </row>
    <row r="155" spans="1:105" ht="12" customHeight="1" x14ac:dyDescent="0.25">
      <c r="A155" s="62" t="s">
        <v>1508</v>
      </c>
      <c r="B155" s="320">
        <f t="shared" ref="B155:W155" si="27">IF(B$67=0,0,B$67/B$48)</f>
        <v>2.9958827565709868E-2</v>
      </c>
      <c r="C155" s="320">
        <f t="shared" si="27"/>
        <v>3.078578978241181E-2</v>
      </c>
      <c r="D155" s="320">
        <f t="shared" si="27"/>
        <v>3.0213766278930958E-2</v>
      </c>
      <c r="E155" s="320">
        <f t="shared" si="27"/>
        <v>2.9569363980810733E-2</v>
      </c>
      <c r="F155" s="320">
        <f t="shared" si="27"/>
        <v>3.1729211796843196E-2</v>
      </c>
      <c r="G155" s="320">
        <f t="shared" si="27"/>
        <v>3.1716527849659601E-2</v>
      </c>
      <c r="H155" s="320">
        <f t="shared" si="27"/>
        <v>3.2205996957672456E-2</v>
      </c>
      <c r="I155" s="320">
        <f t="shared" si="27"/>
        <v>3.1592829571553821E-2</v>
      </c>
      <c r="J155" s="320">
        <f t="shared" si="27"/>
        <v>3.121632178163665E-2</v>
      </c>
      <c r="K155" s="320">
        <f t="shared" si="27"/>
        <v>3.1156251166795854E-2</v>
      </c>
      <c r="L155" s="320">
        <f t="shared" si="27"/>
        <v>3.2064011058095414E-2</v>
      </c>
      <c r="M155" s="320">
        <f t="shared" si="27"/>
        <v>3.2582420384160413E-2</v>
      </c>
      <c r="N155" s="320">
        <f t="shared" si="27"/>
        <v>3.3395119207928051E-2</v>
      </c>
      <c r="O155" s="320">
        <f t="shared" si="27"/>
        <v>3.3296238590891265E-2</v>
      </c>
      <c r="P155" s="320">
        <f t="shared" si="27"/>
        <v>3.4551306200104243E-2</v>
      </c>
      <c r="Q155" s="320">
        <f t="shared" si="27"/>
        <v>3.6630181402097624E-2</v>
      </c>
      <c r="R155" s="320">
        <f t="shared" si="27"/>
        <v>3.5330363597091935E-2</v>
      </c>
      <c r="S155" s="320">
        <f t="shared" si="27"/>
        <v>3.4939290182733666E-2</v>
      </c>
      <c r="T155" s="320">
        <f t="shared" si="27"/>
        <v>3.6622015885525577E-2</v>
      </c>
      <c r="U155" s="320">
        <f t="shared" si="27"/>
        <v>3.5256839986463825E-2</v>
      </c>
      <c r="V155" s="320">
        <f t="shared" si="27"/>
        <v>3.4995213666990592E-2</v>
      </c>
      <c r="W155" s="320">
        <f t="shared" si="27"/>
        <v>3.3376385652409739E-2</v>
      </c>
      <c r="DA155" s="141"/>
    </row>
    <row r="156" spans="1:105" ht="12" customHeight="1" x14ac:dyDescent="0.25">
      <c r="A156" s="62" t="s">
        <v>1520</v>
      </c>
      <c r="B156" s="320">
        <f t="shared" ref="B156:W156" si="28">IF(B$78=0,0,B$78/B$48)</f>
        <v>0</v>
      </c>
      <c r="C156" s="320">
        <f t="shared" si="28"/>
        <v>0</v>
      </c>
      <c r="D156" s="320">
        <f t="shared" si="28"/>
        <v>0</v>
      </c>
      <c r="E156" s="320">
        <f t="shared" si="28"/>
        <v>0</v>
      </c>
      <c r="F156" s="320">
        <f t="shared" si="28"/>
        <v>0</v>
      </c>
      <c r="G156" s="320">
        <f t="shared" si="28"/>
        <v>0</v>
      </c>
      <c r="H156" s="320">
        <f t="shared" si="28"/>
        <v>0</v>
      </c>
      <c r="I156" s="320">
        <f t="shared" si="28"/>
        <v>0</v>
      </c>
      <c r="J156" s="320">
        <f t="shared" si="28"/>
        <v>0</v>
      </c>
      <c r="K156" s="320">
        <f t="shared" si="28"/>
        <v>0</v>
      </c>
      <c r="L156" s="320">
        <f t="shared" si="28"/>
        <v>0</v>
      </c>
      <c r="M156" s="320">
        <f t="shared" si="28"/>
        <v>0</v>
      </c>
      <c r="N156" s="320">
        <f t="shared" si="28"/>
        <v>0</v>
      </c>
      <c r="O156" s="320">
        <f t="shared" si="28"/>
        <v>0</v>
      </c>
      <c r="P156" s="320">
        <f t="shared" si="28"/>
        <v>0</v>
      </c>
      <c r="Q156" s="320">
        <f t="shared" si="28"/>
        <v>0</v>
      </c>
      <c r="R156" s="320">
        <f t="shared" si="28"/>
        <v>0</v>
      </c>
      <c r="S156" s="320">
        <f t="shared" si="28"/>
        <v>0</v>
      </c>
      <c r="T156" s="320">
        <f t="shared" si="28"/>
        <v>0</v>
      </c>
      <c r="U156" s="320">
        <f t="shared" si="28"/>
        <v>0</v>
      </c>
      <c r="V156" s="320">
        <f t="shared" si="28"/>
        <v>0</v>
      </c>
      <c r="W156" s="320">
        <f t="shared" si="28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29">IF(B$79=0,0,B$79/B$48)</f>
        <v>0.65672266094528042</v>
      </c>
      <c r="C157" s="271">
        <f t="shared" si="29"/>
        <v>0.65536638562006577</v>
      </c>
      <c r="D157" s="271">
        <f t="shared" si="29"/>
        <v>0.65463677061728198</v>
      </c>
      <c r="E157" s="271">
        <f t="shared" si="29"/>
        <v>0.65987694326974633</v>
      </c>
      <c r="F157" s="271">
        <f t="shared" si="29"/>
        <v>0.65883887010744913</v>
      </c>
      <c r="G157" s="271">
        <f t="shared" si="29"/>
        <v>0.66069852457190137</v>
      </c>
      <c r="H157" s="271">
        <f t="shared" si="29"/>
        <v>0.65746103603532224</v>
      </c>
      <c r="I157" s="271">
        <f t="shared" si="29"/>
        <v>0.65380906770383163</v>
      </c>
      <c r="J157" s="271">
        <f t="shared" si="29"/>
        <v>0.65602164675270824</v>
      </c>
      <c r="K157" s="271">
        <f t="shared" si="29"/>
        <v>0.65741007752660419</v>
      </c>
      <c r="L157" s="271">
        <f t="shared" si="29"/>
        <v>0.65944163826579449</v>
      </c>
      <c r="M157" s="271">
        <f t="shared" si="29"/>
        <v>0.66332728476520919</v>
      </c>
      <c r="N157" s="271">
        <f t="shared" si="29"/>
        <v>0.66076803135883055</v>
      </c>
      <c r="O157" s="271">
        <f t="shared" si="29"/>
        <v>0.66008543603926007</v>
      </c>
      <c r="P157" s="271">
        <f t="shared" si="29"/>
        <v>0.65721300085961643</v>
      </c>
      <c r="Q157" s="271">
        <f t="shared" si="29"/>
        <v>0.65806071435194091</v>
      </c>
      <c r="R157" s="271">
        <f t="shared" si="29"/>
        <v>0.6574451615758069</v>
      </c>
      <c r="S157" s="271">
        <f t="shared" si="29"/>
        <v>0.65499584491773954</v>
      </c>
      <c r="T157" s="271">
        <f t="shared" si="29"/>
        <v>0.65394741820096369</v>
      </c>
      <c r="U157" s="271">
        <f t="shared" si="29"/>
        <v>0.65400871408202654</v>
      </c>
      <c r="V157" s="271">
        <f t="shared" si="29"/>
        <v>0.65499031786387318</v>
      </c>
      <c r="W157" s="271">
        <f t="shared" si="29"/>
        <v>0.65237560795857563</v>
      </c>
      <c r="DA157" s="79"/>
    </row>
    <row r="158" spans="1:105" ht="12" customHeight="1" x14ac:dyDescent="0.25">
      <c r="A158" s="62" t="s">
        <v>1523</v>
      </c>
      <c r="B158" s="320">
        <f t="shared" ref="B158:W158" si="30">IF(B$80=0,0,B$80/B$48)</f>
        <v>0.61555714316541954</v>
      </c>
      <c r="C158" s="320">
        <f t="shared" si="30"/>
        <v>0.61311061934661393</v>
      </c>
      <c r="D158" s="320">
        <f t="shared" si="30"/>
        <v>0.61123499761006672</v>
      </c>
      <c r="E158" s="320">
        <f t="shared" si="30"/>
        <v>0.61880401591151413</v>
      </c>
      <c r="F158" s="320">
        <f t="shared" si="30"/>
        <v>0.61712466094668195</v>
      </c>
      <c r="G158" s="320">
        <f t="shared" si="30"/>
        <v>0.61925671115029046</v>
      </c>
      <c r="H158" s="320">
        <f t="shared" si="30"/>
        <v>0.61414942992260413</v>
      </c>
      <c r="I158" s="320">
        <f t="shared" si="30"/>
        <v>0.60951469303258732</v>
      </c>
      <c r="J158" s="320">
        <f t="shared" si="30"/>
        <v>0.61187815600151063</v>
      </c>
      <c r="K158" s="320">
        <f t="shared" si="30"/>
        <v>0.61199918823334265</v>
      </c>
      <c r="L158" s="320">
        <f t="shared" si="30"/>
        <v>0.61490913576830697</v>
      </c>
      <c r="M158" s="320">
        <f t="shared" si="30"/>
        <v>0.62080058611685307</v>
      </c>
      <c r="N158" s="320">
        <f t="shared" si="30"/>
        <v>0.6172190153394872</v>
      </c>
      <c r="O158" s="320">
        <f t="shared" si="30"/>
        <v>0.61660228633890179</v>
      </c>
      <c r="P158" s="320">
        <f t="shared" si="30"/>
        <v>0.61283016034483051</v>
      </c>
      <c r="Q158" s="320">
        <f t="shared" si="30"/>
        <v>0.61445599834381159</v>
      </c>
      <c r="R158" s="320">
        <f t="shared" si="30"/>
        <v>0.61381094954593862</v>
      </c>
      <c r="S158" s="320">
        <f t="shared" si="30"/>
        <v>0.61012457855780089</v>
      </c>
      <c r="T158" s="320">
        <f t="shared" si="30"/>
        <v>0.60966187412982464</v>
      </c>
      <c r="U158" s="320">
        <f t="shared" si="30"/>
        <v>0.60914337610929192</v>
      </c>
      <c r="V158" s="320">
        <f t="shared" si="30"/>
        <v>0.61117898885653343</v>
      </c>
      <c r="W158" s="320">
        <f t="shared" si="30"/>
        <v>0.60661555156307501</v>
      </c>
      <c r="DA158" s="141"/>
    </row>
    <row r="159" spans="1:105" ht="12" customHeight="1" x14ac:dyDescent="0.25">
      <c r="A159" s="62" t="s">
        <v>1532</v>
      </c>
      <c r="B159" s="320">
        <f t="shared" ref="B159:W159" si="31">IF(B$88=0,0,B$88/B$48)</f>
        <v>4.1165517779860855E-2</v>
      </c>
      <c r="C159" s="320">
        <f t="shared" si="31"/>
        <v>4.2255766273451817E-2</v>
      </c>
      <c r="D159" s="320">
        <f t="shared" si="31"/>
        <v>4.3401773007215164E-2</v>
      </c>
      <c r="E159" s="320">
        <f t="shared" si="31"/>
        <v>4.1072927358232175E-2</v>
      </c>
      <c r="F159" s="320">
        <f t="shared" si="31"/>
        <v>4.1714209160767131E-2</v>
      </c>
      <c r="G159" s="320">
        <f t="shared" si="31"/>
        <v>4.1441813421610914E-2</v>
      </c>
      <c r="H159" s="320">
        <f t="shared" si="31"/>
        <v>4.3311606112718122E-2</v>
      </c>
      <c r="I159" s="320">
        <f t="shared" si="31"/>
        <v>4.429437467124437E-2</v>
      </c>
      <c r="J159" s="320">
        <f t="shared" si="31"/>
        <v>4.4143490751197584E-2</v>
      </c>
      <c r="K159" s="320">
        <f t="shared" si="31"/>
        <v>4.5410889293261592E-2</v>
      </c>
      <c r="L159" s="320">
        <f t="shared" si="31"/>
        <v>4.453250249748756E-2</v>
      </c>
      <c r="M159" s="320">
        <f t="shared" si="31"/>
        <v>4.2526698648356155E-2</v>
      </c>
      <c r="N159" s="320">
        <f t="shared" si="31"/>
        <v>4.3549016019343405E-2</v>
      </c>
      <c r="O159" s="320">
        <f t="shared" si="31"/>
        <v>4.3483149700358402E-2</v>
      </c>
      <c r="P159" s="320">
        <f t="shared" si="31"/>
        <v>4.4382840514785936E-2</v>
      </c>
      <c r="Q159" s="320">
        <f t="shared" si="31"/>
        <v>4.3604716008129325E-2</v>
      </c>
      <c r="R159" s="320">
        <f t="shared" si="31"/>
        <v>4.3634212029868329E-2</v>
      </c>
      <c r="S159" s="320">
        <f t="shared" si="31"/>
        <v>4.4871266359938621E-2</v>
      </c>
      <c r="T159" s="320">
        <f t="shared" si="31"/>
        <v>4.4285544071139125E-2</v>
      </c>
      <c r="U159" s="320">
        <f t="shared" si="31"/>
        <v>4.4865337972734537E-2</v>
      </c>
      <c r="V159" s="320">
        <f t="shared" si="31"/>
        <v>4.3811329007339847E-2</v>
      </c>
      <c r="W159" s="320">
        <f t="shared" si="31"/>
        <v>4.5760056395500646E-2</v>
      </c>
      <c r="DA159" s="141"/>
    </row>
    <row r="160" spans="1:105" ht="12" customHeight="1" x14ac:dyDescent="0.25">
      <c r="A160" s="203" t="s">
        <v>1534</v>
      </c>
      <c r="B160" s="271">
        <f t="shared" ref="B160:W160" si="32">IF(B$89=0,0,B$89/B$48)</f>
        <v>0.10927090837035006</v>
      </c>
      <c r="C160" s="271">
        <f t="shared" si="32"/>
        <v>0.10971975132066827</v>
      </c>
      <c r="D160" s="271">
        <f t="shared" si="32"/>
        <v>0.11045438721421569</v>
      </c>
      <c r="E160" s="271">
        <f t="shared" si="32"/>
        <v>0.10831188278979119</v>
      </c>
      <c r="F160" s="271">
        <f t="shared" si="32"/>
        <v>0.10809932278347226</v>
      </c>
      <c r="G160" s="271">
        <f t="shared" si="32"/>
        <v>0.10739828469235929</v>
      </c>
      <c r="H160" s="271">
        <f t="shared" si="32"/>
        <v>0.10879348769688355</v>
      </c>
      <c r="I160" s="271">
        <f t="shared" si="32"/>
        <v>0.11047892681078435</v>
      </c>
      <c r="J160" s="271">
        <f t="shared" si="32"/>
        <v>0.1098224060644433</v>
      </c>
      <c r="K160" s="271">
        <f t="shared" si="32"/>
        <v>0.10967107357383495</v>
      </c>
      <c r="L160" s="271">
        <f t="shared" si="32"/>
        <v>0.10845002521196641</v>
      </c>
      <c r="M160" s="271">
        <f t="shared" si="32"/>
        <v>0.10644519864444925</v>
      </c>
      <c r="N160" s="271">
        <f t="shared" si="32"/>
        <v>0.10728292545423575</v>
      </c>
      <c r="O160" s="271">
        <f t="shared" si="32"/>
        <v>0.10752088932943209</v>
      </c>
      <c r="P160" s="271">
        <f t="shared" si="32"/>
        <v>0.10810043587214851</v>
      </c>
      <c r="Q160" s="271">
        <f t="shared" si="32"/>
        <v>0.10684748518551394</v>
      </c>
      <c r="R160" s="271">
        <f t="shared" si="32"/>
        <v>0.10744257524331774</v>
      </c>
      <c r="S160" s="271">
        <f t="shared" si="32"/>
        <v>0.10862454979457359</v>
      </c>
      <c r="T160" s="271">
        <f t="shared" si="32"/>
        <v>0.10820526837829393</v>
      </c>
      <c r="U160" s="271">
        <f t="shared" si="32"/>
        <v>0.10871386332001677</v>
      </c>
      <c r="V160" s="271">
        <f t="shared" si="32"/>
        <v>0.10812563871714918</v>
      </c>
      <c r="W160" s="271">
        <f t="shared" si="32"/>
        <v>0.11005111488645919</v>
      </c>
      <c r="DA160" s="79"/>
    </row>
    <row r="161" spans="1:105" ht="12" customHeight="1" x14ac:dyDescent="0.25">
      <c r="A161" s="62" t="s">
        <v>1535</v>
      </c>
      <c r="B161" s="320">
        <f t="shared" ref="B161:W161" si="33">IF(B$90=0,0,B$90/B$48)</f>
        <v>6.5738854492722917E-2</v>
      </c>
      <c r="C161" s="320">
        <f t="shared" si="33"/>
        <v>6.503477240474069E-2</v>
      </c>
      <c r="D161" s="320">
        <f t="shared" si="33"/>
        <v>6.4557519572751021E-2</v>
      </c>
      <c r="E161" s="320">
        <f t="shared" si="33"/>
        <v>6.4877742200767544E-2</v>
      </c>
      <c r="F161" s="320">
        <f t="shared" si="33"/>
        <v>6.3987034184068162E-2</v>
      </c>
      <c r="G161" s="320">
        <f t="shared" si="33"/>
        <v>6.3574051403139736E-2</v>
      </c>
      <c r="H161" s="320">
        <f t="shared" si="33"/>
        <v>6.2991970492408733E-2</v>
      </c>
      <c r="I161" s="320">
        <f t="shared" si="33"/>
        <v>6.3638143343031001E-2</v>
      </c>
      <c r="J161" s="320">
        <f t="shared" si="33"/>
        <v>6.3141180578490844E-2</v>
      </c>
      <c r="K161" s="320">
        <f t="shared" si="33"/>
        <v>6.1649588943989309E-2</v>
      </c>
      <c r="L161" s="320">
        <f t="shared" si="33"/>
        <v>6.1357424351384041E-2</v>
      </c>
      <c r="M161" s="320">
        <f t="shared" si="33"/>
        <v>6.1473711908928551E-2</v>
      </c>
      <c r="N161" s="320">
        <f t="shared" si="33"/>
        <v>6.1230350048536289E-2</v>
      </c>
      <c r="O161" s="320">
        <f t="shared" si="33"/>
        <v>6.1537966786162503E-2</v>
      </c>
      <c r="P161" s="320">
        <f t="shared" si="33"/>
        <v>6.1166100808907505E-2</v>
      </c>
      <c r="Q161" s="320">
        <f t="shared" si="33"/>
        <v>6.0736007692738125E-2</v>
      </c>
      <c r="R161" s="320">
        <f t="shared" si="33"/>
        <v>6.1299906052325361E-2</v>
      </c>
      <c r="S161" s="320">
        <f t="shared" si="33"/>
        <v>6.1173710109184612E-2</v>
      </c>
      <c r="T161" s="320">
        <f t="shared" si="33"/>
        <v>6.1373823166932961E-2</v>
      </c>
      <c r="U161" s="320">
        <f t="shared" si="33"/>
        <v>6.1269292834800516E-2</v>
      </c>
      <c r="V161" s="320">
        <f t="shared" si="33"/>
        <v>6.1795670392761591E-2</v>
      </c>
      <c r="W161" s="320">
        <f t="shared" si="33"/>
        <v>6.16603901273323E-2</v>
      </c>
      <c r="DA161" s="141"/>
    </row>
    <row r="162" spans="1:105" ht="12" customHeight="1" x14ac:dyDescent="0.25">
      <c r="A162" s="63" t="s">
        <v>1542</v>
      </c>
      <c r="B162" s="328">
        <f t="shared" ref="B162:W162" si="34">IF(B$96=0,0,B$96/B$48)</f>
        <v>4.3532053877627146E-2</v>
      </c>
      <c r="C162" s="328">
        <f t="shared" si="34"/>
        <v>4.4684978915927584E-2</v>
      </c>
      <c r="D162" s="328">
        <f t="shared" si="34"/>
        <v>4.5896867641464674E-2</v>
      </c>
      <c r="E162" s="328">
        <f t="shared" si="34"/>
        <v>4.3434140589023652E-2</v>
      </c>
      <c r="F162" s="328">
        <f t="shared" si="34"/>
        <v>4.4112288599404095E-2</v>
      </c>
      <c r="G162" s="328">
        <f t="shared" si="34"/>
        <v>4.3824233289219569E-2</v>
      </c>
      <c r="H162" s="328">
        <f t="shared" si="34"/>
        <v>4.5801517204474812E-2</v>
      </c>
      <c r="I162" s="328">
        <f t="shared" si="34"/>
        <v>4.6840783467753354E-2</v>
      </c>
      <c r="J162" s="328">
        <f t="shared" si="34"/>
        <v>4.6681225485952452E-2</v>
      </c>
      <c r="K162" s="328">
        <f t="shared" si="34"/>
        <v>4.8021484629845637E-2</v>
      </c>
      <c r="L162" s="328">
        <f t="shared" si="34"/>
        <v>4.7092600860582368E-2</v>
      </c>
      <c r="M162" s="328">
        <f t="shared" si="34"/>
        <v>4.4971486735520691E-2</v>
      </c>
      <c r="N162" s="328">
        <f t="shared" si="34"/>
        <v>4.6052575405699472E-2</v>
      </c>
      <c r="O162" s="328">
        <f t="shared" si="34"/>
        <v>4.5982922543269578E-2</v>
      </c>
      <c r="P162" s="328">
        <f t="shared" si="34"/>
        <v>4.6934335063241003E-2</v>
      </c>
      <c r="Q162" s="328">
        <f t="shared" si="34"/>
        <v>4.6111477492775825E-2</v>
      </c>
      <c r="R162" s="328">
        <f t="shared" si="34"/>
        <v>4.6142669190992379E-2</v>
      </c>
      <c r="S162" s="328">
        <f t="shared" si="34"/>
        <v>4.7450839685388969E-2</v>
      </c>
      <c r="T162" s="328">
        <f t="shared" si="34"/>
        <v>4.683144521136097E-2</v>
      </c>
      <c r="U162" s="328">
        <f t="shared" si="34"/>
        <v>4.7444570485216248E-2</v>
      </c>
      <c r="V162" s="328">
        <f t="shared" si="34"/>
        <v>4.6329968324387585E-2</v>
      </c>
      <c r="W162" s="328">
        <f t="shared" si="34"/>
        <v>4.8390724759126889E-2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DA163" s="94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35">SUM(B166:B170,B172:B174,B176:B178)</f>
        <v>0.99999999999999989</v>
      </c>
      <c r="C165" s="234">
        <f t="shared" si="35"/>
        <v>0.99999999999999978</v>
      </c>
      <c r="D165" s="234">
        <f t="shared" si="35"/>
        <v>1</v>
      </c>
      <c r="E165" s="234">
        <f t="shared" si="35"/>
        <v>0.99999999999999978</v>
      </c>
      <c r="F165" s="234">
        <f t="shared" si="35"/>
        <v>1.0000000000000002</v>
      </c>
      <c r="G165" s="234">
        <f t="shared" si="35"/>
        <v>1</v>
      </c>
      <c r="H165" s="234">
        <f t="shared" si="35"/>
        <v>1</v>
      </c>
      <c r="I165" s="234">
        <f t="shared" si="35"/>
        <v>1</v>
      </c>
      <c r="J165" s="234">
        <f t="shared" si="35"/>
        <v>1</v>
      </c>
      <c r="K165" s="234">
        <f t="shared" si="35"/>
        <v>1</v>
      </c>
      <c r="L165" s="234">
        <f t="shared" si="35"/>
        <v>1</v>
      </c>
      <c r="M165" s="234">
        <f t="shared" si="35"/>
        <v>1.0000000000000002</v>
      </c>
      <c r="N165" s="234">
        <f t="shared" si="35"/>
        <v>1.0000000000000002</v>
      </c>
      <c r="O165" s="234">
        <f t="shared" si="35"/>
        <v>0.99999999999999956</v>
      </c>
      <c r="P165" s="234">
        <f t="shared" si="35"/>
        <v>1</v>
      </c>
      <c r="Q165" s="234">
        <f t="shared" si="35"/>
        <v>0.99999999999999978</v>
      </c>
      <c r="R165" s="234">
        <f t="shared" si="35"/>
        <v>1</v>
      </c>
      <c r="S165" s="234">
        <f t="shared" si="35"/>
        <v>0.99999999999999989</v>
      </c>
      <c r="T165" s="234">
        <f t="shared" si="35"/>
        <v>0.99999999999999978</v>
      </c>
      <c r="U165" s="234">
        <f t="shared" si="35"/>
        <v>1.0000000000000002</v>
      </c>
      <c r="V165" s="234">
        <f t="shared" si="35"/>
        <v>1</v>
      </c>
      <c r="W165" s="234">
        <f t="shared" si="35"/>
        <v>0.99999999999999989</v>
      </c>
      <c r="DA165" s="95"/>
    </row>
    <row r="166" spans="1:105" ht="12" customHeight="1" x14ac:dyDescent="0.25">
      <c r="A166" s="55" t="s">
        <v>92</v>
      </c>
      <c r="B166" s="268">
        <f t="shared" ref="B166:W166" si="36">IF(B$100=0,0,B$100/B$99)</f>
        <v>8.4901072430515652E-3</v>
      </c>
      <c r="C166" s="268">
        <f t="shared" si="36"/>
        <v>8.490107243051475E-3</v>
      </c>
      <c r="D166" s="268">
        <f t="shared" si="36"/>
        <v>8.4901072430507638E-3</v>
      </c>
      <c r="E166" s="268">
        <f t="shared" si="36"/>
        <v>8.4901072430510552E-3</v>
      </c>
      <c r="F166" s="268">
        <f t="shared" si="36"/>
        <v>8.4901072430511159E-3</v>
      </c>
      <c r="G166" s="268">
        <f t="shared" si="36"/>
        <v>8.4901072430502919E-3</v>
      </c>
      <c r="H166" s="268">
        <f t="shared" si="36"/>
        <v>8.4901072430503041E-3</v>
      </c>
      <c r="I166" s="268">
        <f t="shared" si="36"/>
        <v>8.4901072430503648E-3</v>
      </c>
      <c r="J166" s="268">
        <f t="shared" si="36"/>
        <v>8.4901072430516294E-3</v>
      </c>
      <c r="K166" s="268">
        <f t="shared" si="36"/>
        <v>8.4901072430510257E-3</v>
      </c>
      <c r="L166" s="268">
        <f t="shared" si="36"/>
        <v>8.4901072430508834E-3</v>
      </c>
      <c r="M166" s="268">
        <f t="shared" si="36"/>
        <v>8.4901072430501566E-3</v>
      </c>
      <c r="N166" s="268">
        <f t="shared" si="36"/>
        <v>8.4901072430512668E-3</v>
      </c>
      <c r="O166" s="268">
        <f t="shared" si="36"/>
        <v>8.4901072430515114E-3</v>
      </c>
      <c r="P166" s="268">
        <f t="shared" si="36"/>
        <v>8.4901072430515548E-3</v>
      </c>
      <c r="Q166" s="268">
        <f t="shared" si="36"/>
        <v>8.4901072430513397E-3</v>
      </c>
      <c r="R166" s="268">
        <f t="shared" si="36"/>
        <v>8.4901072430502017E-3</v>
      </c>
      <c r="S166" s="268">
        <f t="shared" si="36"/>
        <v>8.4901072430499189E-3</v>
      </c>
      <c r="T166" s="268">
        <f t="shared" si="36"/>
        <v>8.4901072430497958E-3</v>
      </c>
      <c r="U166" s="268">
        <f t="shared" si="36"/>
        <v>8.490107243049709E-3</v>
      </c>
      <c r="V166" s="268">
        <f t="shared" si="36"/>
        <v>8.4901072430499033E-3</v>
      </c>
      <c r="W166" s="268">
        <f t="shared" si="36"/>
        <v>8.4901072430499432E-3</v>
      </c>
      <c r="DA166" s="76"/>
    </row>
    <row r="167" spans="1:105" ht="12" customHeight="1" x14ac:dyDescent="0.25">
      <c r="A167" s="202" t="s">
        <v>93</v>
      </c>
      <c r="B167" s="269">
        <f t="shared" ref="B167:W167" si="37">IF(B$101=0,0,B$101/B$99)</f>
        <v>9.519018415860496E-3</v>
      </c>
      <c r="C167" s="269">
        <f t="shared" si="37"/>
        <v>9.5190184158603953E-3</v>
      </c>
      <c r="D167" s="269">
        <f t="shared" si="37"/>
        <v>9.5190184158596008E-3</v>
      </c>
      <c r="E167" s="269">
        <f t="shared" si="37"/>
        <v>9.5190184158599252E-3</v>
      </c>
      <c r="F167" s="269">
        <f t="shared" si="37"/>
        <v>9.5190184158599912E-3</v>
      </c>
      <c r="G167" s="269">
        <f t="shared" si="37"/>
        <v>9.5190184158590683E-3</v>
      </c>
      <c r="H167" s="269">
        <f t="shared" si="37"/>
        <v>9.5190184158590822E-3</v>
      </c>
      <c r="I167" s="269">
        <f t="shared" si="37"/>
        <v>9.5190184158591516E-3</v>
      </c>
      <c r="J167" s="269">
        <f t="shared" si="37"/>
        <v>9.5190184158605671E-3</v>
      </c>
      <c r="K167" s="269">
        <f t="shared" si="37"/>
        <v>9.5190184158598888E-3</v>
      </c>
      <c r="L167" s="269">
        <f t="shared" si="37"/>
        <v>9.5190184158597327E-3</v>
      </c>
      <c r="M167" s="269">
        <f t="shared" si="37"/>
        <v>9.5190184158589174E-3</v>
      </c>
      <c r="N167" s="269">
        <f t="shared" si="37"/>
        <v>9.5190184158601577E-3</v>
      </c>
      <c r="O167" s="269">
        <f t="shared" si="37"/>
        <v>9.5190184158604352E-3</v>
      </c>
      <c r="P167" s="269">
        <f t="shared" si="37"/>
        <v>9.5190184158604856E-3</v>
      </c>
      <c r="Q167" s="269">
        <f t="shared" si="37"/>
        <v>9.519018415860241E-3</v>
      </c>
      <c r="R167" s="269">
        <f t="shared" si="37"/>
        <v>9.5190184158589659E-3</v>
      </c>
      <c r="S167" s="269">
        <f t="shared" si="37"/>
        <v>9.5190184158586485E-3</v>
      </c>
      <c r="T167" s="269">
        <f t="shared" si="37"/>
        <v>9.5190184158585132E-3</v>
      </c>
      <c r="U167" s="269">
        <f t="shared" si="37"/>
        <v>9.5190184158584143E-3</v>
      </c>
      <c r="V167" s="269">
        <f t="shared" si="37"/>
        <v>9.5190184158586363E-3</v>
      </c>
      <c r="W167" s="269">
        <f t="shared" si="37"/>
        <v>9.519018415858678E-3</v>
      </c>
      <c r="DA167" s="77"/>
    </row>
    <row r="168" spans="1:105" ht="12" customHeight="1" x14ac:dyDescent="0.25">
      <c r="A168" s="202" t="s">
        <v>94</v>
      </c>
      <c r="B168" s="269">
        <f t="shared" ref="B168:W168" si="38">IF(B$102=0,0,B$102/B$99)</f>
        <v>1.6827430156744958E-2</v>
      </c>
      <c r="C168" s="269">
        <f t="shared" si="38"/>
        <v>1.7370281953910261E-2</v>
      </c>
      <c r="D168" s="269">
        <f t="shared" si="38"/>
        <v>1.7821638846548762E-2</v>
      </c>
      <c r="E168" s="269">
        <f t="shared" si="38"/>
        <v>1.6745387326804834E-2</v>
      </c>
      <c r="F168" s="269">
        <f t="shared" si="38"/>
        <v>1.6972199524586302E-2</v>
      </c>
      <c r="G168" s="269">
        <f t="shared" si="38"/>
        <v>1.7009732297448225E-2</v>
      </c>
      <c r="H168" s="269">
        <f t="shared" si="38"/>
        <v>1.7402779514457678E-2</v>
      </c>
      <c r="I168" s="269">
        <f t="shared" si="38"/>
        <v>1.7653796381240327E-2</v>
      </c>
      <c r="J168" s="269">
        <f t="shared" si="38"/>
        <v>1.7346841623291327E-2</v>
      </c>
      <c r="K168" s="269">
        <f t="shared" si="38"/>
        <v>1.8071487206630453E-2</v>
      </c>
      <c r="L168" s="269">
        <f t="shared" si="38"/>
        <v>1.7840223141221311E-2</v>
      </c>
      <c r="M168" s="269">
        <f t="shared" si="38"/>
        <v>1.7622015294775958E-2</v>
      </c>
      <c r="N168" s="269">
        <f t="shared" si="38"/>
        <v>1.7924508786355098E-2</v>
      </c>
      <c r="O168" s="269">
        <f t="shared" si="38"/>
        <v>1.784629298218517E-2</v>
      </c>
      <c r="P168" s="269">
        <f t="shared" si="38"/>
        <v>1.8103943368069461E-2</v>
      </c>
      <c r="Q168" s="269">
        <f t="shared" si="38"/>
        <v>1.7999347945221393E-2</v>
      </c>
      <c r="R168" s="269">
        <f t="shared" si="38"/>
        <v>1.7767417204204088E-2</v>
      </c>
      <c r="S168" s="269">
        <f t="shared" si="38"/>
        <v>1.8158452915521789E-2</v>
      </c>
      <c r="T168" s="269">
        <f t="shared" si="38"/>
        <v>1.7900225213125773E-2</v>
      </c>
      <c r="U168" s="269">
        <f t="shared" si="38"/>
        <v>1.7986332419088251E-2</v>
      </c>
      <c r="V168" s="269">
        <f t="shared" si="38"/>
        <v>1.7683872097257837E-2</v>
      </c>
      <c r="W168" s="269">
        <f t="shared" si="38"/>
        <v>1.8271522806279486E-2</v>
      </c>
      <c r="DA168" s="77"/>
    </row>
    <row r="169" spans="1:105" ht="12" customHeight="1" x14ac:dyDescent="0.25">
      <c r="A169" s="202" t="s">
        <v>95</v>
      </c>
      <c r="B169" s="269">
        <f t="shared" ref="B169:W169" si="39">IF(B$103=0,0,B$103/B$99)</f>
        <v>7.6201889364839633E-3</v>
      </c>
      <c r="C169" s="269">
        <f t="shared" si="39"/>
        <v>7.6201889364838843E-3</v>
      </c>
      <c r="D169" s="269">
        <f t="shared" si="39"/>
        <v>7.6201889364832451E-3</v>
      </c>
      <c r="E169" s="269">
        <f t="shared" si="39"/>
        <v>7.620188936483507E-3</v>
      </c>
      <c r="F169" s="269">
        <f t="shared" si="39"/>
        <v>7.6201889364835617E-3</v>
      </c>
      <c r="G169" s="269">
        <f t="shared" si="39"/>
        <v>7.6201889364828201E-3</v>
      </c>
      <c r="H169" s="269">
        <f t="shared" si="39"/>
        <v>7.6201889364828322E-3</v>
      </c>
      <c r="I169" s="269">
        <f t="shared" si="39"/>
        <v>7.6201889364828869E-3</v>
      </c>
      <c r="J169" s="269">
        <f t="shared" si="39"/>
        <v>7.6201889364840214E-3</v>
      </c>
      <c r="K169" s="269">
        <f t="shared" si="39"/>
        <v>7.6201889364834793E-3</v>
      </c>
      <c r="L169" s="269">
        <f t="shared" si="39"/>
        <v>7.6201889364833535E-3</v>
      </c>
      <c r="M169" s="269">
        <f t="shared" si="39"/>
        <v>7.6201889364827004E-3</v>
      </c>
      <c r="N169" s="269">
        <f t="shared" si="39"/>
        <v>7.6201889364836935E-3</v>
      </c>
      <c r="O169" s="269">
        <f t="shared" si="39"/>
        <v>7.6201889364839147E-3</v>
      </c>
      <c r="P169" s="269">
        <f t="shared" si="39"/>
        <v>7.6201889364839563E-3</v>
      </c>
      <c r="Q169" s="269">
        <f t="shared" si="39"/>
        <v>7.6201889364837603E-3</v>
      </c>
      <c r="R169" s="269">
        <f t="shared" si="39"/>
        <v>7.6201889364827394E-3</v>
      </c>
      <c r="S169" s="269">
        <f t="shared" si="39"/>
        <v>7.6201889364824835E-3</v>
      </c>
      <c r="T169" s="269">
        <f t="shared" si="39"/>
        <v>7.6201889364823768E-3</v>
      </c>
      <c r="U169" s="269">
        <f t="shared" si="39"/>
        <v>7.6201889364822979E-3</v>
      </c>
      <c r="V169" s="269">
        <f t="shared" si="39"/>
        <v>7.6201889364824749E-3</v>
      </c>
      <c r="W169" s="269">
        <f t="shared" si="39"/>
        <v>7.6201889364825096E-3</v>
      </c>
      <c r="DA169" s="77"/>
    </row>
    <row r="170" spans="1:105" ht="12" customHeight="1" x14ac:dyDescent="0.25">
      <c r="A170" s="56" t="s">
        <v>96</v>
      </c>
      <c r="B170" s="270">
        <f t="shared" ref="B170:W170" si="40">IF(B$104=0,0,B$104/B$99)</f>
        <v>8.1176860684850135E-3</v>
      </c>
      <c r="C170" s="270">
        <f t="shared" si="40"/>
        <v>8.1791134443482266E-3</v>
      </c>
      <c r="D170" s="270">
        <f t="shared" si="40"/>
        <v>8.1707394181539123E-3</v>
      </c>
      <c r="E170" s="270">
        <f t="shared" si="40"/>
        <v>8.1173599727432152E-3</v>
      </c>
      <c r="F170" s="270">
        <f t="shared" si="40"/>
        <v>8.1213186701077026E-3</v>
      </c>
      <c r="G170" s="270">
        <f t="shared" si="40"/>
        <v>8.1363581274190716E-3</v>
      </c>
      <c r="H170" s="270">
        <f t="shared" si="40"/>
        <v>8.1972932962226883E-3</v>
      </c>
      <c r="I170" s="270">
        <f t="shared" si="40"/>
        <v>8.189122116397567E-3</v>
      </c>
      <c r="J170" s="270">
        <f t="shared" si="40"/>
        <v>8.208665597014107E-3</v>
      </c>
      <c r="K170" s="270">
        <f t="shared" si="40"/>
        <v>8.2497839143247081E-3</v>
      </c>
      <c r="L170" s="270">
        <f t="shared" si="40"/>
        <v>8.2855008690962493E-3</v>
      </c>
      <c r="M170" s="270">
        <f t="shared" si="40"/>
        <v>8.2464154723899275E-3</v>
      </c>
      <c r="N170" s="270">
        <f t="shared" si="40"/>
        <v>8.2826296426613041E-3</v>
      </c>
      <c r="O170" s="270">
        <f t="shared" si="40"/>
        <v>8.3381114434278973E-3</v>
      </c>
      <c r="P170" s="270">
        <f t="shared" si="40"/>
        <v>9.0139211915335991E-3</v>
      </c>
      <c r="Q170" s="270">
        <f t="shared" si="40"/>
        <v>9.1884125543136731E-3</v>
      </c>
      <c r="R170" s="270">
        <f t="shared" si="40"/>
        <v>9.3031191381649867E-3</v>
      </c>
      <c r="S170" s="270">
        <f t="shared" si="40"/>
        <v>9.4008988937008472E-3</v>
      </c>
      <c r="T170" s="270">
        <f t="shared" si="40"/>
        <v>9.5537259473547492E-3</v>
      </c>
      <c r="U170" s="270">
        <f t="shared" si="40"/>
        <v>9.6773917077473143E-3</v>
      </c>
      <c r="V170" s="270">
        <f t="shared" si="40"/>
        <v>9.9005223411508091E-3</v>
      </c>
      <c r="W170" s="270">
        <f t="shared" si="40"/>
        <v>9.935638363776823E-3</v>
      </c>
      <c r="DA170" s="78"/>
    </row>
    <row r="171" spans="1:105" ht="12" customHeight="1" x14ac:dyDescent="0.25">
      <c r="A171" s="203" t="s">
        <v>1555</v>
      </c>
      <c r="B171" s="271">
        <f t="shared" ref="B171:W171" si="41">IF(B$110=0,0,B$110/B$99)</f>
        <v>0.74304058254253291</v>
      </c>
      <c r="C171" s="271">
        <f t="shared" si="41"/>
        <v>0.7381886234993843</v>
      </c>
      <c r="D171" s="271">
        <f t="shared" si="41"/>
        <v>0.7342092978362339</v>
      </c>
      <c r="E171" s="271">
        <f t="shared" si="41"/>
        <v>0.74376560741850217</v>
      </c>
      <c r="F171" s="271">
        <f t="shared" si="41"/>
        <v>0.74175841252227481</v>
      </c>
      <c r="G171" s="271">
        <f t="shared" si="41"/>
        <v>0.74141298857676108</v>
      </c>
      <c r="H171" s="271">
        <f t="shared" si="41"/>
        <v>0.73788477997209445</v>
      </c>
      <c r="I171" s="271">
        <f t="shared" si="41"/>
        <v>0.73567496733439164</v>
      </c>
      <c r="J171" s="271">
        <f t="shared" si="41"/>
        <v>0.73836841170568845</v>
      </c>
      <c r="K171" s="271">
        <f t="shared" si="41"/>
        <v>0.73192932210772077</v>
      </c>
      <c r="L171" s="271">
        <f t="shared" si="41"/>
        <v>0.73393922869514494</v>
      </c>
      <c r="M171" s="271">
        <f t="shared" si="41"/>
        <v>0.73590283310444715</v>
      </c>
      <c r="N171" s="271">
        <f t="shared" si="41"/>
        <v>0.73319734252792168</v>
      </c>
      <c r="O171" s="271">
        <f t="shared" si="41"/>
        <v>0.73383706034266549</v>
      </c>
      <c r="P171" s="271">
        <f t="shared" si="41"/>
        <v>0.73093745381937147</v>
      </c>
      <c r="Q171" s="271">
        <f t="shared" si="41"/>
        <v>0.73170037018219447</v>
      </c>
      <c r="R171" s="271">
        <f t="shared" si="41"/>
        <v>0.73364327198946222</v>
      </c>
      <c r="S171" s="271">
        <f t="shared" si="41"/>
        <v>0.73009883076690907</v>
      </c>
      <c r="T171" s="271">
        <f t="shared" si="41"/>
        <v>0.73223884769614422</v>
      </c>
      <c r="U171" s="271">
        <f t="shared" si="41"/>
        <v>0.73136409891752463</v>
      </c>
      <c r="V171" s="271">
        <f t="shared" si="41"/>
        <v>0.73382996582212467</v>
      </c>
      <c r="W171" s="271">
        <f t="shared" si="41"/>
        <v>0.72860655720713874</v>
      </c>
      <c r="DA171" s="79"/>
    </row>
    <row r="172" spans="1:105" ht="12" customHeight="1" x14ac:dyDescent="0.25">
      <c r="A172" s="62" t="s">
        <v>1556</v>
      </c>
      <c r="B172" s="320">
        <f t="shared" ref="B172:W172" si="42">IF(B$111=0,0,B$111/B$99)</f>
        <v>0.65846800727712818</v>
      </c>
      <c r="C172" s="320">
        <f t="shared" si="42"/>
        <v>0.65088774248282966</v>
      </c>
      <c r="D172" s="320">
        <f t="shared" si="42"/>
        <v>0.64463995310188882</v>
      </c>
      <c r="E172" s="320">
        <f t="shared" si="42"/>
        <v>0.65960536923282187</v>
      </c>
      <c r="F172" s="320">
        <f t="shared" si="42"/>
        <v>0.65645824438357692</v>
      </c>
      <c r="G172" s="320">
        <f t="shared" si="42"/>
        <v>0.65592418538040942</v>
      </c>
      <c r="H172" s="320">
        <f t="shared" si="42"/>
        <v>0.65042057024998368</v>
      </c>
      <c r="I172" s="320">
        <f t="shared" si="42"/>
        <v>0.64694917799726448</v>
      </c>
      <c r="J172" s="320">
        <f t="shared" si="42"/>
        <v>0.65118533888129682</v>
      </c>
      <c r="K172" s="320">
        <f t="shared" si="42"/>
        <v>0.64110427052799757</v>
      </c>
      <c r="L172" s="320">
        <f t="shared" si="42"/>
        <v>0.64427648160254869</v>
      </c>
      <c r="M172" s="320">
        <f t="shared" si="42"/>
        <v>0.6473367715630669</v>
      </c>
      <c r="N172" s="320">
        <f t="shared" si="42"/>
        <v>0.64311098624482677</v>
      </c>
      <c r="O172" s="320">
        <f t="shared" si="42"/>
        <v>0.64414380698280294</v>
      </c>
      <c r="P172" s="320">
        <f t="shared" si="42"/>
        <v>0.63994928160087217</v>
      </c>
      <c r="Q172" s="320">
        <f t="shared" si="42"/>
        <v>0.64123788157603756</v>
      </c>
      <c r="R172" s="320">
        <f t="shared" si="42"/>
        <v>0.64434643849928785</v>
      </c>
      <c r="S172" s="320">
        <f t="shared" si="42"/>
        <v>0.63883670032890438</v>
      </c>
      <c r="T172" s="320">
        <f t="shared" si="42"/>
        <v>0.64227453763790476</v>
      </c>
      <c r="U172" s="320">
        <f t="shared" si="42"/>
        <v>0.64096702473016254</v>
      </c>
      <c r="V172" s="320">
        <f t="shared" si="42"/>
        <v>0.64495301966943741</v>
      </c>
      <c r="W172" s="320">
        <f t="shared" si="42"/>
        <v>0.63677615153297007</v>
      </c>
      <c r="DA172" s="141"/>
    </row>
    <row r="173" spans="1:105" ht="12" customHeight="1" x14ac:dyDescent="0.25">
      <c r="A173" s="62" t="s">
        <v>1563</v>
      </c>
      <c r="B173" s="320">
        <f t="shared" ref="B173:W173" si="43">IF(B$117=0,0,B$117/B$99)</f>
        <v>8.457257526540464E-2</v>
      </c>
      <c r="C173" s="320">
        <f t="shared" si="43"/>
        <v>8.7300881016554643E-2</v>
      </c>
      <c r="D173" s="320">
        <f t="shared" si="43"/>
        <v>8.9569344734345094E-2</v>
      </c>
      <c r="E173" s="320">
        <f t="shared" si="43"/>
        <v>8.4160238185680261E-2</v>
      </c>
      <c r="F173" s="320">
        <f t="shared" si="43"/>
        <v>8.5300168138697896E-2</v>
      </c>
      <c r="G173" s="320">
        <f t="shared" si="43"/>
        <v>8.5488803196351715E-2</v>
      </c>
      <c r="H173" s="320">
        <f t="shared" si="43"/>
        <v>8.7464209722110858E-2</v>
      </c>
      <c r="I173" s="320">
        <f t="shared" si="43"/>
        <v>8.8725789337127228E-2</v>
      </c>
      <c r="J173" s="320">
        <f t="shared" si="43"/>
        <v>8.7183072824391639E-2</v>
      </c>
      <c r="K173" s="320">
        <f t="shared" si="43"/>
        <v>9.0825051579723218E-2</v>
      </c>
      <c r="L173" s="320">
        <f t="shared" si="43"/>
        <v>8.9662747092596362E-2</v>
      </c>
      <c r="M173" s="320">
        <f t="shared" si="43"/>
        <v>8.8566061541380206E-2</v>
      </c>
      <c r="N173" s="320">
        <f t="shared" si="43"/>
        <v>9.0086356283095012E-2</v>
      </c>
      <c r="O173" s="320">
        <f t="shared" si="43"/>
        <v>8.9693253359862571E-2</v>
      </c>
      <c r="P173" s="320">
        <f t="shared" si="43"/>
        <v>9.0988172218499197E-2</v>
      </c>
      <c r="Q173" s="320">
        <f t="shared" si="43"/>
        <v>9.0462488606156952E-2</v>
      </c>
      <c r="R173" s="320">
        <f t="shared" si="43"/>
        <v>8.9296833490174476E-2</v>
      </c>
      <c r="S173" s="320">
        <f t="shared" si="43"/>
        <v>9.1262130438004699E-2</v>
      </c>
      <c r="T173" s="320">
        <f t="shared" si="43"/>
        <v>8.9964310058239488E-2</v>
      </c>
      <c r="U173" s="320">
        <f t="shared" si="43"/>
        <v>9.0397074187362092E-2</v>
      </c>
      <c r="V173" s="320">
        <f t="shared" si="43"/>
        <v>8.8876946152687236E-2</v>
      </c>
      <c r="W173" s="320">
        <f t="shared" si="43"/>
        <v>9.1830405674168655E-2</v>
      </c>
      <c r="DA173" s="141"/>
    </row>
    <row r="174" spans="1:105" ht="12" customHeight="1" x14ac:dyDescent="0.25">
      <c r="A174" s="203" t="s">
        <v>1565</v>
      </c>
      <c r="B174" s="271">
        <f t="shared" ref="B174:W174" si="44">IF(B$118=0,0,B$118/B$99)</f>
        <v>6.9288634882831476E-2</v>
      </c>
      <c r="C174" s="271">
        <f t="shared" si="44"/>
        <v>7.1523881716062179E-2</v>
      </c>
      <c r="D174" s="271">
        <f t="shared" si="44"/>
        <v>7.3382389084363037E-2</v>
      </c>
      <c r="E174" s="271">
        <f t="shared" si="44"/>
        <v>6.8950815284976999E-2</v>
      </c>
      <c r="F174" s="271">
        <f t="shared" si="44"/>
        <v>6.9884737304718919E-2</v>
      </c>
      <c r="G174" s="271">
        <f t="shared" si="44"/>
        <v>7.0039282269145756E-2</v>
      </c>
      <c r="H174" s="271">
        <f t="shared" si="44"/>
        <v>7.1657693687728605E-2</v>
      </c>
      <c r="I174" s="271">
        <f t="shared" si="44"/>
        <v>7.2691280864732186E-2</v>
      </c>
      <c r="J174" s="271">
        <f t="shared" si="44"/>
        <v>7.142736379890792E-2</v>
      </c>
      <c r="K174" s="271">
        <f t="shared" si="44"/>
        <v>7.4411164817586667E-2</v>
      </c>
      <c r="L174" s="271">
        <f t="shared" si="44"/>
        <v>7.3458911785460393E-2</v>
      </c>
      <c r="M174" s="271">
        <f t="shared" si="44"/>
        <v>7.2560419047110761E-2</v>
      </c>
      <c r="N174" s="271">
        <f t="shared" si="44"/>
        <v>7.3805966400285139E-2</v>
      </c>
      <c r="O174" s="271">
        <f t="shared" si="44"/>
        <v>7.3483904965668201E-2</v>
      </c>
      <c r="P174" s="271">
        <f t="shared" si="44"/>
        <v>7.4544806324263455E-2</v>
      </c>
      <c r="Q174" s="271">
        <f t="shared" si="44"/>
        <v>7.4114124158500286E-2</v>
      </c>
      <c r="R174" s="271">
        <f t="shared" si="44"/>
        <v>7.3159126022554311E-2</v>
      </c>
      <c r="S174" s="271">
        <f t="shared" si="44"/>
        <v>7.4769254864288356E-2</v>
      </c>
      <c r="T174" s="271">
        <f t="shared" si="44"/>
        <v>7.3705976346933863E-2</v>
      </c>
      <c r="U174" s="271">
        <f t="shared" si="44"/>
        <v>7.4060531421543604E-2</v>
      </c>
      <c r="V174" s="271">
        <f t="shared" si="44"/>
        <v>7.2815120648143314E-2</v>
      </c>
      <c r="W174" s="271">
        <f t="shared" si="44"/>
        <v>7.5234831503381491E-2</v>
      </c>
      <c r="DA174" s="79"/>
    </row>
    <row r="175" spans="1:105" ht="12" customHeight="1" x14ac:dyDescent="0.25">
      <c r="A175" s="203" t="s">
        <v>1567</v>
      </c>
      <c r="B175" s="271">
        <f t="shared" ref="B175:W175" si="45">IF(B$119=0,0,B$119/B$99)</f>
        <v>7.5269569858559884E-2</v>
      </c>
      <c r="C175" s="271">
        <f t="shared" si="45"/>
        <v>7.528747495195115E-2</v>
      </c>
      <c r="D175" s="271">
        <f t="shared" si="45"/>
        <v>7.5306949959413519E-2</v>
      </c>
      <c r="E175" s="271">
        <f t="shared" si="45"/>
        <v>7.5266172531906192E-2</v>
      </c>
      <c r="F175" s="271">
        <f t="shared" si="45"/>
        <v>7.5275328711014555E-2</v>
      </c>
      <c r="G175" s="271">
        <f t="shared" si="45"/>
        <v>7.5275733801364944E-2</v>
      </c>
      <c r="H175" s="271">
        <f t="shared" si="45"/>
        <v>7.5287427643515523E-2</v>
      </c>
      <c r="I175" s="271">
        <f t="shared" si="45"/>
        <v>7.5298529628546232E-2</v>
      </c>
      <c r="J175" s="271">
        <f t="shared" si="45"/>
        <v>7.5284216520676434E-2</v>
      </c>
      <c r="K175" s="271">
        <f t="shared" si="45"/>
        <v>7.5311272598034731E-2</v>
      </c>
      <c r="L175" s="271">
        <f t="shared" si="45"/>
        <v>7.5298868858964516E-2</v>
      </c>
      <c r="M175" s="271">
        <f t="shared" si="45"/>
        <v>7.5292782413077991E-2</v>
      </c>
      <c r="N175" s="271">
        <f t="shared" si="45"/>
        <v>7.5302606490204121E-2</v>
      </c>
      <c r="O175" s="271">
        <f t="shared" si="45"/>
        <v>7.5295062008983726E-2</v>
      </c>
      <c r="P175" s="271">
        <f t="shared" si="45"/>
        <v>7.5253656596638768E-2</v>
      </c>
      <c r="Q175" s="271">
        <f t="shared" si="45"/>
        <v>7.5235827469097322E-2</v>
      </c>
      <c r="R175" s="271">
        <f t="shared" si="45"/>
        <v>7.521730013778917E-2</v>
      </c>
      <c r="S175" s="271">
        <f t="shared" si="45"/>
        <v>7.522606670066978E-2</v>
      </c>
      <c r="T175" s="271">
        <f t="shared" si="45"/>
        <v>7.520350053763239E-2</v>
      </c>
      <c r="U175" s="271">
        <f t="shared" si="45"/>
        <v>7.5197549054867072E-2</v>
      </c>
      <c r="V175" s="271">
        <f t="shared" si="45"/>
        <v>7.5167712225281347E-2</v>
      </c>
      <c r="W175" s="271">
        <f t="shared" si="45"/>
        <v>7.5189516644091681E-2</v>
      </c>
      <c r="DA175" s="79"/>
    </row>
    <row r="176" spans="1:105" ht="12" customHeight="1" x14ac:dyDescent="0.25">
      <c r="A176" s="62" t="s">
        <v>1568</v>
      </c>
      <c r="B176" s="320">
        <f t="shared" ref="B176:W176" si="46">IF(B$120=0,0,B$120/B$99)</f>
        <v>5.5064687261566957E-2</v>
      </c>
      <c r="C176" s="320">
        <f t="shared" si="46"/>
        <v>5.4430784162790818E-2</v>
      </c>
      <c r="D176" s="320">
        <f t="shared" si="46"/>
        <v>5.3908309927846176E-2</v>
      </c>
      <c r="E176" s="320">
        <f t="shared" si="46"/>
        <v>5.5159799673561674E-2</v>
      </c>
      <c r="F176" s="320">
        <f t="shared" si="46"/>
        <v>5.4896619923472695E-2</v>
      </c>
      <c r="G176" s="320">
        <f t="shared" si="46"/>
        <v>5.4851958995889814E-2</v>
      </c>
      <c r="H176" s="320">
        <f t="shared" si="46"/>
        <v>5.4391716671865452E-2</v>
      </c>
      <c r="I176" s="320">
        <f t="shared" si="46"/>
        <v>5.4101419912348389E-2</v>
      </c>
      <c r="J176" s="320">
        <f t="shared" si="46"/>
        <v>5.445567079726759E-2</v>
      </c>
      <c r="K176" s="320">
        <f t="shared" si="46"/>
        <v>5.3612636860915275E-2</v>
      </c>
      <c r="L176" s="320">
        <f t="shared" si="46"/>
        <v>5.3877914458030675E-2</v>
      </c>
      <c r="M176" s="320">
        <f t="shared" si="46"/>
        <v>5.4133832600967449E-2</v>
      </c>
      <c r="N176" s="320">
        <f t="shared" si="46"/>
        <v>5.3780449377467149E-2</v>
      </c>
      <c r="O176" s="320">
        <f t="shared" si="46"/>
        <v>5.3866819482476659E-2</v>
      </c>
      <c r="P176" s="320">
        <f t="shared" si="46"/>
        <v>5.3516050385399624E-2</v>
      </c>
      <c r="Q176" s="320">
        <f t="shared" si="46"/>
        <v>5.362381014571227E-2</v>
      </c>
      <c r="R176" s="320">
        <f t="shared" si="46"/>
        <v>5.3883764635409323E-2</v>
      </c>
      <c r="S176" s="320">
        <f t="shared" si="46"/>
        <v>5.3423010269377388E-2</v>
      </c>
      <c r="T176" s="320">
        <f t="shared" si="46"/>
        <v>5.3710500981430438E-2</v>
      </c>
      <c r="U176" s="320">
        <f t="shared" si="46"/>
        <v>5.3601159618509843E-2</v>
      </c>
      <c r="V176" s="320">
        <f t="shared" si="46"/>
        <v>5.3934490262264233E-2</v>
      </c>
      <c r="W176" s="320">
        <f t="shared" si="46"/>
        <v>5.325069593704633E-2</v>
      </c>
      <c r="DA176" s="141"/>
    </row>
    <row r="177" spans="1:105" ht="12" customHeight="1" x14ac:dyDescent="0.25">
      <c r="A177" s="62" t="s">
        <v>1575</v>
      </c>
      <c r="B177" s="320">
        <f t="shared" ref="B177:W177" si="47">IF(B$126=0,0,B$126/B$99)</f>
        <v>2.0204882596992928E-2</v>
      </c>
      <c r="C177" s="320">
        <f t="shared" si="47"/>
        <v>2.0856690789160338E-2</v>
      </c>
      <c r="D177" s="320">
        <f t="shared" si="47"/>
        <v>2.1398640031567343E-2</v>
      </c>
      <c r="E177" s="320">
        <f t="shared" si="47"/>
        <v>2.0106372858344511E-2</v>
      </c>
      <c r="F177" s="320">
        <f t="shared" si="47"/>
        <v>2.0378708787541857E-2</v>
      </c>
      <c r="G177" s="320">
        <f t="shared" si="47"/>
        <v>2.042377480547513E-2</v>
      </c>
      <c r="H177" s="320">
        <f t="shared" si="47"/>
        <v>2.0895710971650071E-2</v>
      </c>
      <c r="I177" s="320">
        <f t="shared" si="47"/>
        <v>2.1197109716197843E-2</v>
      </c>
      <c r="J177" s="320">
        <f t="shared" si="47"/>
        <v>2.0828545723408847E-2</v>
      </c>
      <c r="K177" s="320">
        <f t="shared" si="47"/>
        <v>2.169863573711946E-2</v>
      </c>
      <c r="L177" s="320">
        <f t="shared" si="47"/>
        <v>2.1420954400933841E-2</v>
      </c>
      <c r="M177" s="320">
        <f t="shared" si="47"/>
        <v>2.1158949812110538E-2</v>
      </c>
      <c r="N177" s="320">
        <f t="shared" si="47"/>
        <v>2.1522157112736969E-2</v>
      </c>
      <c r="O177" s="320">
        <f t="shared" si="47"/>
        <v>2.1428242526507074E-2</v>
      </c>
      <c r="P177" s="320">
        <f t="shared" si="47"/>
        <v>2.173760621123914E-2</v>
      </c>
      <c r="Q177" s="320">
        <f t="shared" si="47"/>
        <v>2.1612017323385052E-2</v>
      </c>
      <c r="R177" s="320">
        <f t="shared" si="47"/>
        <v>2.1333535502379836E-2</v>
      </c>
      <c r="S177" s="320">
        <f t="shared" si="47"/>
        <v>2.1803056431292388E-2</v>
      </c>
      <c r="T177" s="320">
        <f t="shared" si="47"/>
        <v>2.1492999556201951E-2</v>
      </c>
      <c r="U177" s="320">
        <f t="shared" si="47"/>
        <v>2.1596389436357225E-2</v>
      </c>
      <c r="V177" s="320">
        <f t="shared" si="47"/>
        <v>2.1233221963017121E-2</v>
      </c>
      <c r="W177" s="320">
        <f t="shared" si="47"/>
        <v>2.1938820707045358E-2</v>
      </c>
      <c r="DA177" s="141"/>
    </row>
    <row r="178" spans="1:105" ht="12" customHeight="1" x14ac:dyDescent="0.25">
      <c r="A178" s="41" t="s">
        <v>1577</v>
      </c>
      <c r="B178" s="321">
        <f t="shared" ref="B178:W178" si="48">IF(B$127=0,0,B$127/B$99)</f>
        <v>6.1826781895449739E-2</v>
      </c>
      <c r="C178" s="321">
        <f t="shared" si="48"/>
        <v>6.3821309838947904E-2</v>
      </c>
      <c r="D178" s="321">
        <f t="shared" si="48"/>
        <v>6.5479670259893277E-2</v>
      </c>
      <c r="E178" s="321">
        <f t="shared" si="48"/>
        <v>6.1525342869671894E-2</v>
      </c>
      <c r="F178" s="321">
        <f t="shared" si="48"/>
        <v>6.235868867190314E-2</v>
      </c>
      <c r="G178" s="321">
        <f t="shared" si="48"/>
        <v>6.2496590332468627E-2</v>
      </c>
      <c r="H178" s="321">
        <f t="shared" si="48"/>
        <v>6.3940711290588717E-2</v>
      </c>
      <c r="I178" s="321">
        <f t="shared" si="48"/>
        <v>6.4862989079299604E-2</v>
      </c>
      <c r="J178" s="321">
        <f t="shared" si="48"/>
        <v>6.3735186159025639E-2</v>
      </c>
      <c r="K178" s="321">
        <f t="shared" si="48"/>
        <v>6.6397654760308206E-2</v>
      </c>
      <c r="L178" s="321">
        <f t="shared" si="48"/>
        <v>6.5547952054718611E-2</v>
      </c>
      <c r="M178" s="321">
        <f t="shared" si="48"/>
        <v>6.4746220072806643E-2</v>
      </c>
      <c r="N178" s="321">
        <f t="shared" si="48"/>
        <v>6.5857631557177623E-2</v>
      </c>
      <c r="O178" s="321">
        <f t="shared" si="48"/>
        <v>6.5570253661673281E-2</v>
      </c>
      <c r="P178" s="321">
        <f t="shared" si="48"/>
        <v>6.6516904104727492E-2</v>
      </c>
      <c r="Q178" s="321">
        <f t="shared" si="48"/>
        <v>6.6132603095277298E-2</v>
      </c>
      <c r="R178" s="321">
        <f t="shared" si="48"/>
        <v>6.5280450912433188E-2</v>
      </c>
      <c r="S178" s="321">
        <f t="shared" si="48"/>
        <v>6.6717181263518957E-2</v>
      </c>
      <c r="T178" s="321">
        <f t="shared" si="48"/>
        <v>6.5768409663418015E-2</v>
      </c>
      <c r="U178" s="321">
        <f t="shared" si="48"/>
        <v>6.6084781883839025E-2</v>
      </c>
      <c r="V178" s="321">
        <f t="shared" si="48"/>
        <v>6.4973492270651065E-2</v>
      </c>
      <c r="W178" s="321">
        <f t="shared" si="48"/>
        <v>6.7132618879940528E-2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DA179" s="94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254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49</v>
      </c>
      <c r="B183" s="322">
        <f t="shared" ref="B183:W183" si="49">SUM(B184:B190,B191:B192)</f>
        <v>82.712759692046305</v>
      </c>
      <c r="C183" s="322">
        <f t="shared" si="49"/>
        <v>82.64655982991458</v>
      </c>
      <c r="D183" s="322">
        <f t="shared" si="49"/>
        <v>81.83359899003311</v>
      </c>
      <c r="E183" s="322">
        <f t="shared" si="49"/>
        <v>80.750309116158832</v>
      </c>
      <c r="F183" s="322">
        <f t="shared" si="49"/>
        <v>80.208755546519654</v>
      </c>
      <c r="G183" s="322">
        <f t="shared" si="49"/>
        <v>79.408741112693747</v>
      </c>
      <c r="H183" s="322">
        <f t="shared" si="49"/>
        <v>77.745027195525196</v>
      </c>
      <c r="I183" s="322">
        <f t="shared" si="49"/>
        <v>77.444926202441181</v>
      </c>
      <c r="J183" s="322">
        <f t="shared" si="49"/>
        <v>77.563122709918915</v>
      </c>
      <c r="K183" s="322">
        <f t="shared" si="49"/>
        <v>77.753606356845395</v>
      </c>
      <c r="L183" s="322">
        <f t="shared" si="49"/>
        <v>77.453500940173853</v>
      </c>
      <c r="M183" s="322">
        <f t="shared" si="49"/>
        <v>77.346652441784258</v>
      </c>
      <c r="N183" s="322">
        <f t="shared" si="49"/>
        <v>76.816177053893711</v>
      </c>
      <c r="O183" s="322">
        <f t="shared" si="49"/>
        <v>76.858811286729733</v>
      </c>
      <c r="P183" s="322">
        <f t="shared" si="49"/>
        <v>77.609043553462755</v>
      </c>
      <c r="Q183" s="322">
        <f t="shared" si="49"/>
        <v>77.912100059395186</v>
      </c>
      <c r="R183" s="322">
        <f t="shared" si="49"/>
        <v>76.243583478774255</v>
      </c>
      <c r="S183" s="322">
        <f t="shared" si="49"/>
        <v>76.173292206079338</v>
      </c>
      <c r="T183" s="322">
        <f t="shared" si="49"/>
        <v>77.081086517051716</v>
      </c>
      <c r="U183" s="322">
        <f t="shared" si="49"/>
        <v>74.4194224255927</v>
      </c>
      <c r="V183" s="322">
        <f t="shared" si="49"/>
        <v>74.242150517844053</v>
      </c>
      <c r="W183" s="322">
        <f t="shared" si="49"/>
        <v>73.417549953111603</v>
      </c>
      <c r="DA183" s="95"/>
    </row>
    <row r="184" spans="1:105" ht="12" customHeight="1" x14ac:dyDescent="0.25">
      <c r="A184" s="55" t="s">
        <v>92</v>
      </c>
      <c r="B184" s="275">
        <f>IF(B$6=0,0,B$6/NMM!B$9*1000)</f>
        <v>0.39774806879696639</v>
      </c>
      <c r="C184" s="275">
        <f>IF(C$6=0,0,C$6/NMM!C$9*1000)</f>
        <v>0.39744678232495517</v>
      </c>
      <c r="D184" s="275">
        <f>IF(D$6=0,0,D$6/NMM!D$9*1000)</f>
        <v>0.39355461089840693</v>
      </c>
      <c r="E184" s="275">
        <f>IF(E$6=0,0,E$6/NMM!E$9*1000)</f>
        <v>0.38829578725061303</v>
      </c>
      <c r="F184" s="275">
        <f>IF(F$6=0,0,F$6/NMM!F$9*1000)</f>
        <v>0.38574293926222425</v>
      </c>
      <c r="G184" s="275">
        <f>IF(G$6=0,0,G$6/NMM!G$9*1000)</f>
        <v>0.3818705134577573</v>
      </c>
      <c r="H184" s="275">
        <f>IF(H$6=0,0,H$6/NMM!H$9*1000)</f>
        <v>0.37391183290476127</v>
      </c>
      <c r="I184" s="275">
        <f>IF(I$6=0,0,I$6/NMM!I$9*1000)</f>
        <v>0.37255090445113154</v>
      </c>
      <c r="J184" s="275">
        <f>IF(J$6=0,0,J$6/NMM!J$9*1000)</f>
        <v>0.37292333686078372</v>
      </c>
      <c r="K184" s="275">
        <f>IF(K$6=0,0,K$6/NMM!K$9*1000)</f>
        <v>0.37369441435392686</v>
      </c>
      <c r="L184" s="275">
        <f>IF(L$6=0,0,L$6/NMM!L$9*1000)</f>
        <v>0.37223275227868874</v>
      </c>
      <c r="M184" s="275">
        <f>IF(M$6=0,0,M$6/NMM!M$9*1000)</f>
        <v>0.37147310431256747</v>
      </c>
      <c r="N184" s="275">
        <f>IF(N$6=0,0,N$6/NMM!N$9*1000)</f>
        <v>0.36883313702351828</v>
      </c>
      <c r="O184" s="275">
        <f>IF(O$6=0,0,O$6/NMM!O$9*1000)</f>
        <v>0.36893203320214185</v>
      </c>
      <c r="P184" s="275">
        <f>IF(P$6=0,0,P$6/NMM!P$9*1000)</f>
        <v>0.37254038924787763</v>
      </c>
      <c r="Q184" s="275">
        <f>IF(Q$6=0,0,Q$6/NMM!Q$9*1000)</f>
        <v>0.37401825812583644</v>
      </c>
      <c r="R184" s="275">
        <f>IF(R$6=0,0,R$6/NMM!R$9*1000)</f>
        <v>0.36614070627801709</v>
      </c>
      <c r="S184" s="275">
        <f>IF(S$6=0,0,S$6/NMM!S$9*1000)</f>
        <v>0.36574989156548016</v>
      </c>
      <c r="T184" s="275">
        <f>IF(T$6=0,0,T$6/NMM!T$9*1000)</f>
        <v>0.37022227086548798</v>
      </c>
      <c r="U184" s="275">
        <f>IF(U$6=0,0,U$6/NMM!U$9*1000)</f>
        <v>0.35744927771870311</v>
      </c>
      <c r="V184" s="275">
        <f>IF(V$6=0,0,V$6/NMM!V$9*1000)</f>
        <v>0.35658740288087115</v>
      </c>
      <c r="W184" s="275">
        <f>IF(W$6=0,0,W$6/NMM!W$9*1000)</f>
        <v>0.3526809237324634</v>
      </c>
      <c r="DA184" s="76"/>
    </row>
    <row r="185" spans="1:105" ht="12" customHeight="1" x14ac:dyDescent="0.25">
      <c r="A185" s="202" t="s">
        <v>93</v>
      </c>
      <c r="B185" s="276">
        <f>IF(B$7=0,0,B$7/NMM!B$9*1000)</f>
        <v>0.15903592689978069</v>
      </c>
      <c r="C185" s="276">
        <f>IF(C$7=0,0,C$7/NMM!C$9*1000)</f>
        <v>0.15891546025997125</v>
      </c>
      <c r="D185" s="276">
        <f>IF(D$7=0,0,D$7/NMM!D$9*1000)</f>
        <v>0.15735921111878459</v>
      </c>
      <c r="E185" s="276">
        <f>IF(E$7=0,0,E$7/NMM!E$9*1000)</f>
        <v>0.15525651858841227</v>
      </c>
      <c r="F185" s="276">
        <f>IF(F$7=0,0,F$7/NMM!F$9*1000)</f>
        <v>0.1542357856724848</v>
      </c>
      <c r="G185" s="276">
        <f>IF(G$7=0,0,G$7/NMM!G$9*1000)</f>
        <v>0.1526874316376638</v>
      </c>
      <c r="H185" s="276">
        <f>IF(H$7=0,0,H$7/NMM!H$9*1000)</f>
        <v>0.14950522602074334</v>
      </c>
      <c r="I185" s="276">
        <f>IF(I$7=0,0,I$7/NMM!I$9*1000)</f>
        <v>0.14896107122768071</v>
      </c>
      <c r="J185" s="276">
        <f>IF(J$7=0,0,J$7/NMM!J$9*1000)</f>
        <v>0.14910998491984692</v>
      </c>
      <c r="K185" s="276">
        <f>IF(K$7=0,0,K$7/NMM!K$9*1000)</f>
        <v>0.1494182932020329</v>
      </c>
      <c r="L185" s="276">
        <f>IF(L$7=0,0,L$7/NMM!L$9*1000)</f>
        <v>0.14883386099183299</v>
      </c>
      <c r="M185" s="276">
        <f>IF(M$7=0,0,M$7/NMM!M$9*1000)</f>
        <v>0.14853012270147489</v>
      </c>
      <c r="N185" s="276">
        <f>IF(N$7=0,0,N$7/NMM!N$9*1000)</f>
        <v>0.14747455593010397</v>
      </c>
      <c r="O185" s="276">
        <f>IF(O$7=0,0,O$7/NMM!O$9*1000)</f>
        <v>0.14751409866247178</v>
      </c>
      <c r="P185" s="276">
        <f>IF(P$7=0,0,P$7/NMM!P$9*1000)</f>
        <v>0.14895686681984768</v>
      </c>
      <c r="Q185" s="276">
        <f>IF(Q$7=0,0,Q$7/NMM!Q$9*1000)</f>
        <v>0.14954777917186338</v>
      </c>
      <c r="R185" s="276">
        <f>IF(R$7=0,0,R$7/NMM!R$9*1000)</f>
        <v>0.14639801212558123</v>
      </c>
      <c r="S185" s="276">
        <f>IF(S$7=0,0,S$7/NMM!S$9*1000)</f>
        <v>0.14624174843775903</v>
      </c>
      <c r="T185" s="276">
        <f>IF(T$7=0,0,T$7/NMM!T$9*1000)</f>
        <v>0.14802998838968498</v>
      </c>
      <c r="U185" s="276">
        <f>IF(U$7=0,0,U$7/NMM!U$9*1000)</f>
        <v>0.14292282392116204</v>
      </c>
      <c r="V185" s="276">
        <f>IF(V$7=0,0,V$7/NMM!V$9*1000)</f>
        <v>0.14257821115127281</v>
      </c>
      <c r="W185" s="276">
        <f>IF(W$7=0,0,W$7/NMM!W$9*1000)</f>
        <v>0.14101624119838085</v>
      </c>
      <c r="DA185" s="77"/>
    </row>
    <row r="186" spans="1:105" ht="12" customHeight="1" x14ac:dyDescent="0.25">
      <c r="A186" s="202" t="s">
        <v>94</v>
      </c>
      <c r="B186" s="276">
        <f>IF(B$8=0,0,B$8/NMM!B$9*1000)</f>
        <v>0.65774201853671255</v>
      </c>
      <c r="C186" s="276">
        <f>IF(C$8=0,0,C$8/NMM!C$9*1000)</f>
        <v>0.67087488256285244</v>
      </c>
      <c r="D186" s="276">
        <f>IF(D$8=0,0,D$8/NMM!D$9*1000)</f>
        <v>0.69575162914260691</v>
      </c>
      <c r="E186" s="276">
        <f>IF(E$8=0,0,E$8/NMM!E$9*1000)</f>
        <v>0.65346814754161719</v>
      </c>
      <c r="F186" s="276">
        <f>IF(F$8=0,0,F$8/NMM!F$9*1000)</f>
        <v>0.65835556784221405</v>
      </c>
      <c r="G186" s="276">
        <f>IF(G$8=0,0,G$8/NMM!G$9*1000)</f>
        <v>0.67097413755127566</v>
      </c>
      <c r="H186" s="276">
        <f>IF(H$8=0,0,H$8/NMM!H$9*1000)</f>
        <v>0.71793439765219602</v>
      </c>
      <c r="I186" s="276">
        <f>IF(I$8=0,0,I$8/NMM!I$9*1000)</f>
        <v>0.70025022036074924</v>
      </c>
      <c r="J186" s="276">
        <f>IF(J$8=0,0,J$8/NMM!J$9*1000)</f>
        <v>0.67571608297988828</v>
      </c>
      <c r="K186" s="276">
        <f>IF(K$8=0,0,K$8/NMM!K$9*1000)</f>
        <v>0.69391956175094682</v>
      </c>
      <c r="L186" s="276">
        <f>IF(L$8=0,0,L$8/NMM!L$9*1000)</f>
        <v>0.68760643948574629</v>
      </c>
      <c r="M186" s="276">
        <f>IF(M$8=0,0,M$8/NMM!M$9*1000)</f>
        <v>0.66239830015919043</v>
      </c>
      <c r="N186" s="276">
        <f>IF(N$8=0,0,N$8/NMM!N$9*1000)</f>
        <v>0.66351745749546331</v>
      </c>
      <c r="O186" s="276">
        <f>IF(O$8=0,0,O$8/NMM!O$9*1000)</f>
        <v>0.66546073195325073</v>
      </c>
      <c r="P186" s="276">
        <f>IF(P$8=0,0,P$8/NMM!P$9*1000)</f>
        <v>0.68413861992759717</v>
      </c>
      <c r="Q186" s="276">
        <f>IF(Q$8=0,0,Q$8/NMM!Q$9*1000)</f>
        <v>0.68533290763544441</v>
      </c>
      <c r="R186" s="276">
        <f>IF(R$8=0,0,R$8/NMM!R$9*1000)</f>
        <v>0.66604535714367852</v>
      </c>
      <c r="S186" s="276">
        <f>IF(S$8=0,0,S$8/NMM!S$9*1000)</f>
        <v>0.69920197343070212</v>
      </c>
      <c r="T186" s="276">
        <f>IF(T$8=0,0,T$8/NMM!T$9*1000)</f>
        <v>0.69424240339666399</v>
      </c>
      <c r="U186" s="276">
        <f>IF(U$8=0,0,U$8/NMM!U$9*1000)</f>
        <v>0.67585005991996028</v>
      </c>
      <c r="V186" s="276">
        <f>IF(V$8=0,0,V$8/NMM!V$9*1000)</f>
        <v>0.65317398675355232</v>
      </c>
      <c r="W186" s="276">
        <f>IF(W$8=0,0,W$8/NMM!W$9*1000)</f>
        <v>0.6731555856997451</v>
      </c>
      <c r="DA186" s="77"/>
    </row>
    <row r="187" spans="1:105" ht="12" customHeight="1" x14ac:dyDescent="0.25">
      <c r="A187" s="202" t="s">
        <v>95</v>
      </c>
      <c r="B187" s="276">
        <f>IF(B$9=0,0,B$9/NMM!B$9*1000)</f>
        <v>7.9359711902375868E-2</v>
      </c>
      <c r="C187" s="276">
        <f>IF(C$9=0,0,C$9/NMM!C$9*1000)</f>
        <v>7.929959845495875E-2</v>
      </c>
      <c r="D187" s="276">
        <f>IF(D$9=0,0,D$9/NMM!D$9*1000)</f>
        <v>7.8523022457946928E-2</v>
      </c>
      <c r="E187" s="276">
        <f>IF(E$9=0,0,E$9/NMM!E$9*1000)</f>
        <v>7.7473768514623939E-2</v>
      </c>
      <c r="F187" s="276">
        <f>IF(F$9=0,0,F$9/NMM!F$9*1000)</f>
        <v>7.6964417755230288E-2</v>
      </c>
      <c r="G187" s="276">
        <f>IF(G$9=0,0,G$9/NMM!G$9*1000)</f>
        <v>7.6191781455234323E-2</v>
      </c>
      <c r="H187" s="276">
        <f>IF(H$9=0,0,H$9/NMM!H$9*1000)</f>
        <v>7.4603845157468873E-2</v>
      </c>
      <c r="I187" s="276">
        <f>IF(I$9=0,0,I$9/NMM!I$9*1000)</f>
        <v>7.4332309231910587E-2</v>
      </c>
      <c r="J187" s="276">
        <f>IF(J$9=0,0,J$9/NMM!J$9*1000)</f>
        <v>7.4406617898757202E-2</v>
      </c>
      <c r="K187" s="276">
        <f>IF(K$9=0,0,K$9/NMM!K$9*1000)</f>
        <v>7.456046525217197E-2</v>
      </c>
      <c r="L187" s="276">
        <f>IF(L$9=0,0,L$9/NMM!L$9*1000)</f>
        <v>7.4268830696810353E-2</v>
      </c>
      <c r="M187" s="276">
        <f>IF(M$9=0,0,M$9/NMM!M$9*1000)</f>
        <v>7.4117263791857319E-2</v>
      </c>
      <c r="N187" s="276">
        <f>IF(N$9=0,0,N$9/NMM!N$9*1000)</f>
        <v>7.3590530766793741E-2</v>
      </c>
      <c r="O187" s="276">
        <f>IF(O$9=0,0,O$9/NMM!O$9*1000)</f>
        <v>7.3610262785273564E-2</v>
      </c>
      <c r="P187" s="276">
        <f>IF(P$9=0,0,P$9/NMM!P$9*1000)</f>
        <v>7.4330211211665415E-2</v>
      </c>
      <c r="Q187" s="276">
        <f>IF(Q$9=0,0,Q$9/NMM!Q$9*1000)</f>
        <v>7.4625079389753726E-2</v>
      </c>
      <c r="R187" s="276">
        <f>IF(R$9=0,0,R$9/NMM!R$9*1000)</f>
        <v>7.3053330098726749E-2</v>
      </c>
      <c r="S187" s="276">
        <f>IF(S$9=0,0,S$9/NMM!S$9*1000)</f>
        <v>7.2975353747796984E-2</v>
      </c>
      <c r="T187" s="276">
        <f>IF(T$9=0,0,T$9/NMM!T$9*1000)</f>
        <v>7.38676943035671E-2</v>
      </c>
      <c r="U187" s="276">
        <f>IF(U$9=0,0,U$9/NMM!U$9*1000)</f>
        <v>7.131919404478318E-2</v>
      </c>
      <c r="V187" s="276">
        <f>IF(V$9=0,0,V$9/NMM!V$9*1000)</f>
        <v>7.1147230572947529E-2</v>
      </c>
      <c r="W187" s="276">
        <f>IF(W$9=0,0,W$9/NMM!W$9*1000)</f>
        <v>7.0367799862679214E-2</v>
      </c>
      <c r="DA187" s="77"/>
    </row>
    <row r="188" spans="1:105" ht="12" customHeight="1" x14ac:dyDescent="0.25">
      <c r="A188" s="56" t="s">
        <v>96</v>
      </c>
      <c r="B188" s="277">
        <f>IF(B$10=0,0,B$10/NMM!B$9*1000)</f>
        <v>0.33412049529681692</v>
      </c>
      <c r="C188" s="277">
        <f>IF(C$10=0,0,C$10/NMM!C$9*1000)</f>
        <v>0.33460899405074168</v>
      </c>
      <c r="D188" s="277">
        <f>IF(D$10=0,0,D$10/NMM!D$9*1000)</f>
        <v>0.33431759799509952</v>
      </c>
      <c r="E188" s="277">
        <f>IF(E$10=0,0,E$10/NMM!E$9*1000)</f>
        <v>0.32598911621257398</v>
      </c>
      <c r="F188" s="277">
        <f>IF(F$10=0,0,F$10/NMM!F$9*1000)</f>
        <v>0.32273940596239875</v>
      </c>
      <c r="G188" s="277">
        <f>IF(G$10=0,0,G$10/NMM!G$9*1000)</f>
        <v>0.32505544861536606</v>
      </c>
      <c r="H188" s="277">
        <f>IF(H$10=0,0,H$10/NMM!H$9*1000)</f>
        <v>0.33049855879581397</v>
      </c>
      <c r="I188" s="277">
        <f>IF(I$10=0,0,I$10/NMM!I$9*1000)</f>
        <v>0.32420275555313227</v>
      </c>
      <c r="J188" s="277">
        <f>IF(J$10=0,0,J$10/NMM!J$9*1000)</f>
        <v>0.32268568530560682</v>
      </c>
      <c r="K188" s="277">
        <f>IF(K$10=0,0,K$10/NMM!K$9*1000)</f>
        <v>0.31931394191939477</v>
      </c>
      <c r="L188" s="277">
        <f>IF(L$10=0,0,L$10/NMM!L$9*1000)</f>
        <v>0.31723805365302399</v>
      </c>
      <c r="M188" s="277">
        <f>IF(M$10=0,0,M$10/NMM!M$9*1000)</f>
        <v>0.31112187140255937</v>
      </c>
      <c r="N188" s="277">
        <f>IF(N$10=0,0,N$10/NMM!N$9*1000)</f>
        <v>0.31062984280970207</v>
      </c>
      <c r="O188" s="277">
        <f>IF(O$10=0,0,O$10/NMM!O$9*1000)</f>
        <v>0.31382229102736664</v>
      </c>
      <c r="P188" s="277">
        <f>IF(P$10=0,0,P$10/NMM!P$9*1000)</f>
        <v>0.33321942901156598</v>
      </c>
      <c r="Q188" s="277">
        <f>IF(Q$10=0,0,Q$10/NMM!Q$9*1000)</f>
        <v>0.34113382345690874</v>
      </c>
      <c r="R188" s="277">
        <f>IF(R$10=0,0,R$10/NMM!R$9*1000)</f>
        <v>0.33739301920428599</v>
      </c>
      <c r="S188" s="277">
        <f>IF(S$10=0,0,S$10/NMM!S$9*1000)</f>
        <v>0.34713369097617985</v>
      </c>
      <c r="T188" s="277">
        <f>IF(T$10=0,0,T$10/NMM!T$9*1000)</f>
        <v>0.35229102143946273</v>
      </c>
      <c r="U188" s="277">
        <f>IF(U$10=0,0,U$10/NMM!U$9*1000)</f>
        <v>0.34767487924082474</v>
      </c>
      <c r="V188" s="277">
        <f>IF(V$10=0,0,V$10/NMM!V$9*1000)</f>
        <v>0.34990206467988139</v>
      </c>
      <c r="W188" s="277">
        <f>IF(W$10=0,0,W$10/NMM!W$9*1000)</f>
        <v>0.35074092608559482</v>
      </c>
      <c r="DA188" s="78"/>
    </row>
    <row r="189" spans="1:105" ht="12" customHeight="1" x14ac:dyDescent="0.25">
      <c r="A189" s="203" t="s">
        <v>1452</v>
      </c>
      <c r="B189" s="278">
        <f>IF(B$16=0,0,B$16/NMM!B$9*1000)</f>
        <v>2.6062175559147822</v>
      </c>
      <c r="C189" s="278">
        <f>IF(C$16=0,0,C$16/NMM!C$9*1000)</f>
        <v>2.6582548286140604</v>
      </c>
      <c r="D189" s="278">
        <f>IF(D$16=0,0,D$16/NMM!D$9*1000)</f>
        <v>2.7568257148323925</v>
      </c>
      <c r="E189" s="278">
        <f>IF(E$16=0,0,E$16/NMM!E$9*1000)</f>
        <v>2.5892828956601246</v>
      </c>
      <c r="F189" s="278">
        <f>IF(F$16=0,0,F$16/NMM!F$9*1000)</f>
        <v>2.6086486655692558</v>
      </c>
      <c r="G189" s="278">
        <f>IF(G$16=0,0,G$16/NMM!G$9*1000)</f>
        <v>2.6586481136499103</v>
      </c>
      <c r="H189" s="278">
        <f>IF(H$16=0,0,H$16/NMM!H$9*1000)</f>
        <v>2.8447220618790694</v>
      </c>
      <c r="I189" s="278">
        <f>IF(I$16=0,0,I$16/NMM!I$9*1000)</f>
        <v>2.7746507998644985</v>
      </c>
      <c r="J189" s="278">
        <f>IF(J$16=0,0,J$16/NMM!J$9*1000)</f>
        <v>2.6774374582211062</v>
      </c>
      <c r="K189" s="278">
        <f>IF(K$16=0,0,K$16/NMM!K$9*1000)</f>
        <v>2.7495663850872951</v>
      </c>
      <c r="L189" s="278">
        <f>IF(L$16=0,0,L$16/NMM!L$9*1000)</f>
        <v>2.7245514558042205</v>
      </c>
      <c r="M189" s="278">
        <f>IF(M$16=0,0,M$16/NMM!M$9*1000)</f>
        <v>2.6246674687495788</v>
      </c>
      <c r="N189" s="278">
        <f>IF(N$16=0,0,N$16/NMM!N$9*1000)</f>
        <v>2.6291019847382544</v>
      </c>
      <c r="O189" s="278">
        <f>IF(O$16=0,0,O$16/NMM!O$9*1000)</f>
        <v>2.6368019580790398</v>
      </c>
      <c r="P189" s="278">
        <f>IF(P$16=0,0,P$16/NMM!P$9*1000)</f>
        <v>2.7108106699664858</v>
      </c>
      <c r="Q189" s="278">
        <f>IF(Q$16=0,0,Q$16/NMM!Q$9*1000)</f>
        <v>2.7155428803214354</v>
      </c>
      <c r="R189" s="278">
        <f>IF(R$16=0,0,R$16/NMM!R$9*1000)</f>
        <v>2.6391184596738619</v>
      </c>
      <c r="S189" s="278">
        <f>IF(S$16=0,0,S$16/NMM!S$9*1000)</f>
        <v>2.7704972571759847</v>
      </c>
      <c r="T189" s="278">
        <f>IF(T$16=0,0,T$16/NMM!T$9*1000)</f>
        <v>2.7508456032931203</v>
      </c>
      <c r="U189" s="278">
        <f>IF(U$16=0,0,U$16/NMM!U$9*1000)</f>
        <v>2.677968324493083</v>
      </c>
      <c r="V189" s="278">
        <f>IF(V$16=0,0,V$16/NMM!V$9*1000)</f>
        <v>2.5881173216379243</v>
      </c>
      <c r="W189" s="278">
        <f>IF(W$16=0,0,W$16/NMM!W$9*1000)</f>
        <v>2.6672918193911177</v>
      </c>
      <c r="DA189" s="79"/>
    </row>
    <row r="190" spans="1:105" ht="12" customHeight="1" x14ac:dyDescent="0.25">
      <c r="A190" s="203" t="s">
        <v>1454</v>
      </c>
      <c r="B190" s="278">
        <f>IF(B$17=0,0,B$17/NMM!B$9*1000)</f>
        <v>31.87403901258315</v>
      </c>
      <c r="C190" s="278">
        <f>IF(C$17=0,0,C$17/NMM!C$9*1000)</f>
        <v>31.915998709331138</v>
      </c>
      <c r="D190" s="278">
        <f>IF(D$17=0,0,D$17/NMM!D$9*1000)</f>
        <v>31.453621096461958</v>
      </c>
      <c r="E190" s="278">
        <f>IF(E$17=0,0,E$17/NMM!E$9*1000)</f>
        <v>31.030090059359893</v>
      </c>
      <c r="F190" s="278">
        <f>IF(F$17=0,0,F$17/NMM!F$9*1000)</f>
        <v>30.760348321287264</v>
      </c>
      <c r="G190" s="278">
        <f>IF(G$17=0,0,G$17/NMM!G$9*1000)</f>
        <v>30.386314821869046</v>
      </c>
      <c r="H190" s="278">
        <f>IF(H$17=0,0,H$17/NMM!H$9*1000)</f>
        <v>29.313782598412065</v>
      </c>
      <c r="I190" s="278">
        <f>IF(I$17=0,0,I$17/NMM!I$9*1000)</f>
        <v>29.270023284214503</v>
      </c>
      <c r="J190" s="278">
        <f>IF(J$17=0,0,J$17/NMM!J$9*1000)</f>
        <v>29.233267025681986</v>
      </c>
      <c r="K190" s="278">
        <f>IF(K$17=0,0,K$17/NMM!K$9*1000)</f>
        <v>28.953911922902723</v>
      </c>
      <c r="L190" s="278">
        <f>IF(L$17=0,0,L$17/NMM!L$9*1000)</f>
        <v>28.698754647852439</v>
      </c>
      <c r="M190" s="278">
        <f>IF(M$17=0,0,M$17/NMM!M$9*1000)</f>
        <v>28.444382541938506</v>
      </c>
      <c r="N190" s="278">
        <f>IF(N$17=0,0,N$17/NMM!N$9*1000)</f>
        <v>28.106819644595795</v>
      </c>
      <c r="O190" s="278">
        <f>IF(O$17=0,0,O$17/NMM!O$9*1000)</f>
        <v>27.967849022455777</v>
      </c>
      <c r="P190" s="278">
        <f>IF(P$17=0,0,P$17/NMM!P$9*1000)</f>
        <v>28.329815902584421</v>
      </c>
      <c r="Q190" s="278">
        <f>IF(Q$17=0,0,Q$17/NMM!Q$9*1000)</f>
        <v>28.507882745671846</v>
      </c>
      <c r="R190" s="278">
        <f>IF(R$17=0,0,R$17/NMM!R$9*1000)</f>
        <v>27.950873402385415</v>
      </c>
      <c r="S190" s="278">
        <f>IF(S$17=0,0,S$17/NMM!S$9*1000)</f>
        <v>27.715950377153657</v>
      </c>
      <c r="T190" s="278">
        <f>IF(T$17=0,0,T$17/NMM!T$9*1000)</f>
        <v>27.953471589290473</v>
      </c>
      <c r="U190" s="278">
        <f>IF(U$17=0,0,U$17/NMM!U$9*1000)</f>
        <v>27.084418253116688</v>
      </c>
      <c r="V190" s="278">
        <f>IF(V$17=0,0,V$17/NMM!V$9*1000)</f>
        <v>27.099612303915549</v>
      </c>
      <c r="W190" s="278">
        <f>IF(W$17=0,0,W$17/NMM!W$9*1000)</f>
        <v>26.677170466686434</v>
      </c>
      <c r="DA190" s="79"/>
    </row>
    <row r="191" spans="1:105" ht="12" customHeight="1" x14ac:dyDescent="0.25">
      <c r="A191" s="203" t="s">
        <v>1463</v>
      </c>
      <c r="B191" s="278">
        <f>IF(B$25=0,0,B$25/NMM!B$9*1000)</f>
        <v>41.562407125730758</v>
      </c>
      <c r="C191" s="278">
        <f>IF(C$25=0,0,C$25/NMM!C$9*1000)</f>
        <v>41.317648209842154</v>
      </c>
      <c r="D191" s="278">
        <f>IF(D$25=0,0,D$25/NMM!D$9*1000)</f>
        <v>40.790554475544347</v>
      </c>
      <c r="E191" s="278">
        <f>IF(E$25=0,0,E$25/NMM!E$9*1000)</f>
        <v>40.593023561955739</v>
      </c>
      <c r="F191" s="278">
        <f>IF(F$25=0,0,F$25/NMM!F$9*1000)</f>
        <v>40.21673290146493</v>
      </c>
      <c r="G191" s="278">
        <f>IF(G$25=0,0,G$25/NMM!G$9*1000)</f>
        <v>39.705469318658345</v>
      </c>
      <c r="H191" s="278">
        <f>IF(H$25=0,0,H$25/NMM!H$9*1000)</f>
        <v>38.658693283874584</v>
      </c>
      <c r="I191" s="278">
        <f>IF(I$25=0,0,I$25/NMM!I$9*1000)</f>
        <v>38.626129277295057</v>
      </c>
      <c r="J191" s="278">
        <f>IF(J$25=0,0,J$25/NMM!J$9*1000)</f>
        <v>39.001509831713186</v>
      </c>
      <c r="K191" s="278">
        <f>IF(K$25=0,0,K$25/NMM!K$9*1000)</f>
        <v>39.264137895442204</v>
      </c>
      <c r="L191" s="278">
        <f>IF(L$25=0,0,L$25/NMM!L$9*1000)</f>
        <v>39.216437147699388</v>
      </c>
      <c r="M191" s="278">
        <f>IF(M$25=0,0,M$25/NMM!M$9*1000)</f>
        <v>39.526188908792108</v>
      </c>
      <c r="N191" s="278">
        <f>IF(N$25=0,0,N$25/NMM!N$9*1000)</f>
        <v>39.315841275306504</v>
      </c>
      <c r="O191" s="278">
        <f>IF(O$25=0,0,O$25/NMM!O$9*1000)</f>
        <v>39.483545499610443</v>
      </c>
      <c r="P191" s="278">
        <f>IF(P$25=0,0,P$25/NMM!P$9*1000)</f>
        <v>39.593602967696405</v>
      </c>
      <c r="Q191" s="278">
        <f>IF(Q$25=0,0,Q$25/NMM!Q$9*1000)</f>
        <v>39.653993380953381</v>
      </c>
      <c r="R191" s="278">
        <f>IF(R$25=0,0,R$25/NMM!R$9*1000)</f>
        <v>38.824502095664272</v>
      </c>
      <c r="S191" s="278">
        <f>IF(S$25=0,0,S$25/NMM!S$9*1000)</f>
        <v>38.65657147243072</v>
      </c>
      <c r="T191" s="278">
        <f>IF(T$25=0,0,T$25/NMM!T$9*1000)</f>
        <v>39.217155534506034</v>
      </c>
      <c r="U191" s="278">
        <f>IF(U$25=0,0,U$25/NMM!U$9*1000)</f>
        <v>37.819841408732387</v>
      </c>
      <c r="V191" s="278">
        <f>IF(V$25=0,0,V$25/NMM!V$9*1000)</f>
        <v>37.828336934338985</v>
      </c>
      <c r="W191" s="278">
        <f>IF(W$25=0,0,W$25/NMM!W$9*1000)</f>
        <v>37.336625531397743</v>
      </c>
      <c r="DA191" s="79"/>
    </row>
    <row r="192" spans="1:105" ht="12" customHeight="1" x14ac:dyDescent="0.25">
      <c r="A192" s="41" t="s">
        <v>1472</v>
      </c>
      <c r="B192" s="279">
        <f>IF(B$33=0,0,B$33/NMM!B$9*1000)</f>
        <v>5.042089776384973</v>
      </c>
      <c r="C192" s="279">
        <f>IF(C$33=0,0,C$33/NMM!C$9*1000)</f>
        <v>5.1135123644737543</v>
      </c>
      <c r="D192" s="279">
        <f>IF(D$33=0,0,D$33/NMM!D$9*1000)</f>
        <v>5.1730916315815598</v>
      </c>
      <c r="E192" s="279">
        <f>IF(E$33=0,0,E$33/NMM!E$9*1000)</f>
        <v>4.9374292610752342</v>
      </c>
      <c r="F192" s="279">
        <f>IF(F$33=0,0,F$33/NMM!F$9*1000)</f>
        <v>5.0249875417036503</v>
      </c>
      <c r="G192" s="279">
        <f>IF(G$33=0,0,G$33/NMM!G$9*1000)</f>
        <v>5.0515295457991574</v>
      </c>
      <c r="H192" s="279">
        <f>IF(H$33=0,0,H$33/NMM!H$9*1000)</f>
        <v>5.2813753908285053</v>
      </c>
      <c r="I192" s="279">
        <f>IF(I$33=0,0,I$33/NMM!I$9*1000)</f>
        <v>5.1538255802425255</v>
      </c>
      <c r="J192" s="279">
        <f>IF(J$33=0,0,J$33/NMM!J$9*1000)</f>
        <v>5.0560666863377604</v>
      </c>
      <c r="K192" s="279">
        <f>IF(K$33=0,0,K$33/NMM!K$9*1000)</f>
        <v>5.1750834769347076</v>
      </c>
      <c r="L192" s="279">
        <f>IF(L$33=0,0,L$33/NMM!L$9*1000)</f>
        <v>5.2135777517117177</v>
      </c>
      <c r="M192" s="279">
        <f>IF(M$33=0,0,M$33/NMM!M$9*1000)</f>
        <v>5.183772859936413</v>
      </c>
      <c r="N192" s="279">
        <f>IF(N$33=0,0,N$33/NMM!N$9*1000)</f>
        <v>5.2003686252275791</v>
      </c>
      <c r="O192" s="279">
        <f>IF(O$33=0,0,O$33/NMM!O$9*1000)</f>
        <v>5.2012753889539614</v>
      </c>
      <c r="P192" s="279">
        <f>IF(P$33=0,0,P$33/NMM!P$9*1000)</f>
        <v>5.3616284969968877</v>
      </c>
      <c r="Q192" s="279">
        <f>IF(Q$33=0,0,Q$33/NMM!Q$9*1000)</f>
        <v>5.4100232046687209</v>
      </c>
      <c r="R192" s="279">
        <f>IF(R$33=0,0,R$33/NMM!R$9*1000)</f>
        <v>5.2400590962004259</v>
      </c>
      <c r="S192" s="279">
        <f>IF(S$33=0,0,S$33/NMM!S$9*1000)</f>
        <v>5.3989704411610511</v>
      </c>
      <c r="T192" s="279">
        <f>IF(T$33=0,0,T$33/NMM!T$9*1000)</f>
        <v>5.5209604115672173</v>
      </c>
      <c r="U192" s="279">
        <f>IF(U$33=0,0,U$33/NMM!U$9*1000)</f>
        <v>5.2419782044051217</v>
      </c>
      <c r="V192" s="279">
        <f>IF(V$33=0,0,V$33/NMM!V$9*1000)</f>
        <v>5.1526950619130689</v>
      </c>
      <c r="W192" s="279">
        <f>IF(W$33=0,0,W$33/NMM!W$9*1000)</f>
        <v>5.1485006590574507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50</v>
      </c>
      <c r="B194" s="322">
        <f t="shared" ref="B194:W194" si="50">SUM(B195:B201,B202,B203)</f>
        <v>52.5825718859817</v>
      </c>
      <c r="C194" s="322">
        <f t="shared" si="50"/>
        <v>51.397849681817476</v>
      </c>
      <c r="D194" s="322">
        <f t="shared" si="50"/>
        <v>51.187488257753138</v>
      </c>
      <c r="E194" s="322">
        <f t="shared" si="50"/>
        <v>49.488239506518902</v>
      </c>
      <c r="F194" s="322">
        <f t="shared" si="50"/>
        <v>49.356912092544704</v>
      </c>
      <c r="G194" s="322">
        <f t="shared" si="50"/>
        <v>47.347155028596291</v>
      </c>
      <c r="H194" s="322">
        <f t="shared" si="50"/>
        <v>47.927940113292543</v>
      </c>
      <c r="I194" s="322">
        <f t="shared" si="50"/>
        <v>47.205853335524935</v>
      </c>
      <c r="J194" s="322">
        <f t="shared" si="50"/>
        <v>47.323371168412514</v>
      </c>
      <c r="K194" s="322">
        <f t="shared" si="50"/>
        <v>47.49364915620346</v>
      </c>
      <c r="L194" s="322">
        <f t="shared" si="50"/>
        <v>47.463741686966323</v>
      </c>
      <c r="M194" s="322">
        <f t="shared" si="50"/>
        <v>47.628694329273692</v>
      </c>
      <c r="N194" s="322">
        <f t="shared" si="50"/>
        <v>46.708141040044829</v>
      </c>
      <c r="O194" s="322">
        <f t="shared" si="50"/>
        <v>47.192740780246297</v>
      </c>
      <c r="P194" s="322">
        <f t="shared" si="50"/>
        <v>47.406416461995889</v>
      </c>
      <c r="Q194" s="322">
        <f t="shared" si="50"/>
        <v>47.282100548268261</v>
      </c>
      <c r="R194" s="322">
        <f t="shared" si="50"/>
        <v>48.446004809504842</v>
      </c>
      <c r="S194" s="322">
        <f t="shared" si="50"/>
        <v>49.111995024996553</v>
      </c>
      <c r="T194" s="322">
        <f t="shared" si="50"/>
        <v>48.953901876157893</v>
      </c>
      <c r="U194" s="322">
        <f t="shared" si="50"/>
        <v>48.277764159454073</v>
      </c>
      <c r="V194" s="322">
        <f t="shared" si="50"/>
        <v>48.807869162564835</v>
      </c>
      <c r="W194" s="322">
        <f t="shared" si="50"/>
        <v>49.073122543396693</v>
      </c>
      <c r="DA194" s="95"/>
    </row>
    <row r="195" spans="1:105" ht="12" customHeight="1" x14ac:dyDescent="0.25">
      <c r="A195" s="55" t="s">
        <v>92</v>
      </c>
      <c r="B195" s="275">
        <f>IF(B$49=0,0,B$49/NMM!B$10*1000)</f>
        <v>0.37836053714259882</v>
      </c>
      <c r="C195" s="275">
        <f>IF(C$49=0,0,C$49/NMM!C$10*1000)</f>
        <v>0.36983580901586433</v>
      </c>
      <c r="D195" s="275">
        <f>IF(D$49=0,0,D$49/NMM!D$10*1000)</f>
        <v>0.36832214282289871</v>
      </c>
      <c r="E195" s="275">
        <f>IF(E$49=0,0,E$49/NMM!E$10*1000)</f>
        <v>0.35609511308289316</v>
      </c>
      <c r="F195" s="275">
        <f>IF(F$49=0,0,F$49/NMM!F$10*1000)</f>
        <v>0.35515014007927753</v>
      </c>
      <c r="G195" s="275">
        <f>IF(G$49=0,0,G$49/NMM!G$10*1000)</f>
        <v>0.34068883217881624</v>
      </c>
      <c r="H195" s="275">
        <f>IF(H$49=0,0,H$49/NMM!H$10*1000)</f>
        <v>0.34486790042763565</v>
      </c>
      <c r="I195" s="275">
        <f>IF(I$49=0,0,I$49/NMM!I$10*1000)</f>
        <v>0.33967208874896782</v>
      </c>
      <c r="J195" s="275">
        <f>IF(J$49=0,0,J$49/NMM!J$10*1000)</f>
        <v>0.34051769421823519</v>
      </c>
      <c r="K195" s="275">
        <f>IF(K$49=0,0,K$49/NMM!K$10*1000)</f>
        <v>0.34174293803216027</v>
      </c>
      <c r="L195" s="275">
        <f>IF(L$49=0,0,L$49/NMM!L$10*1000)</f>
        <v>0.34152773733505998</v>
      </c>
      <c r="M195" s="275">
        <f>IF(M$49=0,0,M$49/NMM!M$10*1000)</f>
        <v>0.34271466235809744</v>
      </c>
      <c r="N195" s="275">
        <f>IF(N$49=0,0,N$49/NMM!N$10*1000)</f>
        <v>0.33609077492755085</v>
      </c>
      <c r="O195" s="275">
        <f>IF(O$49=0,0,O$49/NMM!O$10*1000)</f>
        <v>0.33957773669883118</v>
      </c>
      <c r="P195" s="275">
        <f>IF(P$49=0,0,P$49/NMM!P$10*1000)</f>
        <v>0.34111525079943489</v>
      </c>
      <c r="Q195" s="275">
        <f>IF(Q$49=0,0,Q$49/NMM!Q$10*1000)</f>
        <v>0.34022072939802561</v>
      </c>
      <c r="R195" s="275">
        <f>IF(R$49=0,0,R$49/NMM!R$10*1000)</f>
        <v>0.34859566097076666</v>
      </c>
      <c r="S195" s="275">
        <f>IF(S$49=0,0,S$49/NMM!S$10*1000)</f>
        <v>0.35338782701795074</v>
      </c>
      <c r="T195" s="275">
        <f>IF(T$49=0,0,T$49/NMM!T$10*1000)</f>
        <v>0.35225025982471458</v>
      </c>
      <c r="U195" s="275">
        <f>IF(U$49=0,0,U$49/NMM!U$10*1000)</f>
        <v>0.3473850769228754</v>
      </c>
      <c r="V195" s="275">
        <f>IF(V$49=0,0,V$49/NMM!V$10*1000)</f>
        <v>0.35119947409906865</v>
      </c>
      <c r="W195" s="275">
        <f>IF(W$49=0,0,W$49/NMM!W$10*1000)</f>
        <v>0.35310811812409204</v>
      </c>
      <c r="DA195" s="76"/>
    </row>
    <row r="196" spans="1:105" ht="12" customHeight="1" x14ac:dyDescent="0.25">
      <c r="A196" s="202" t="s">
        <v>93</v>
      </c>
      <c r="B196" s="276">
        <f>IF(B$50=0,0,B$50/NMM!B$10*1000)</f>
        <v>0.42362834962052903</v>
      </c>
      <c r="C196" s="276">
        <f>IF(C$50=0,0,C$50/NMM!C$10*1000)</f>
        <v>0.41408370594662702</v>
      </c>
      <c r="D196" s="276">
        <f>IF(D$50=0,0,D$50/NMM!D$10*1000)</f>
        <v>0.4123889416986295</v>
      </c>
      <c r="E196" s="276">
        <f>IF(E$50=0,0,E$50/NMM!E$10*1000)</f>
        <v>0.39869904563114522</v>
      </c>
      <c r="F196" s="276">
        <f>IF(F$50=0,0,F$50/NMM!F$10*1000)</f>
        <v>0.3976410141647011</v>
      </c>
      <c r="G196" s="276">
        <f>IF(G$50=0,0,G$50/NMM!G$10*1000)</f>
        <v>0.3814495264226328</v>
      </c>
      <c r="H196" s="276">
        <f>IF(H$50=0,0,H$50/NMM!H$10*1000)</f>
        <v>0.38612858676695122</v>
      </c>
      <c r="I196" s="276">
        <f>IF(I$50=0,0,I$50/NMM!I$10*1000)</f>
        <v>0.38031113777241293</v>
      </c>
      <c r="J196" s="276">
        <f>IF(J$50=0,0,J$50/NMM!J$10*1000)</f>
        <v>0.38125791317367747</v>
      </c>
      <c r="K196" s="276">
        <f>IF(K$50=0,0,K$50/NMM!K$10*1000)</f>
        <v>0.38262974761152796</v>
      </c>
      <c r="L196" s="276">
        <f>IF(L$50=0,0,L$50/NMM!L$10*1000)</f>
        <v>0.38238879987200369</v>
      </c>
      <c r="M196" s="276">
        <f>IF(M$50=0,0,M$50/NMM!M$10*1000)</f>
        <v>0.38371773098207662</v>
      </c>
      <c r="N196" s="276">
        <f>IF(N$50=0,0,N$50/NMM!N$10*1000)</f>
        <v>0.3763013483924274</v>
      </c>
      <c r="O196" s="276">
        <f>IF(O$50=0,0,O$50/NMM!O$10*1000)</f>
        <v>0.38020549725402142</v>
      </c>
      <c r="P196" s="276">
        <f>IF(P$50=0,0,P$50/NMM!P$10*1000)</f>
        <v>0.38192696262109121</v>
      </c>
      <c r="Q196" s="276">
        <f>IF(Q$50=0,0,Q$50/NMM!Q$10*1000)</f>
        <v>0.38092541888759024</v>
      </c>
      <c r="R196" s="276">
        <f>IF(R$50=0,0,R$50/NMM!R$10*1000)</f>
        <v>0.39030234404775344</v>
      </c>
      <c r="S196" s="276">
        <f>IF(S$50=0,0,S$50/NMM!S$10*1000)</f>
        <v>0.3956678544389996</v>
      </c>
      <c r="T196" s="276">
        <f>IF(T$50=0,0,T$50/NMM!T$10*1000)</f>
        <v>0.39439418642834345</v>
      </c>
      <c r="U196" s="276">
        <f>IF(U$50=0,0,U$50/NMM!U$10*1000)</f>
        <v>0.38894692329970648</v>
      </c>
      <c r="V196" s="276">
        <f>IF(V$50=0,0,V$50/NMM!V$10*1000)</f>
        <v>0.39321768259387435</v>
      </c>
      <c r="W196" s="276">
        <f>IF(W$50=0,0,W$50/NMM!W$10*1000)</f>
        <v>0.39535468061285367</v>
      </c>
      <c r="DA196" s="77"/>
    </row>
    <row r="197" spans="1:105" ht="12" customHeight="1" x14ac:dyDescent="0.25">
      <c r="A197" s="202" t="s">
        <v>94</v>
      </c>
      <c r="B197" s="276">
        <f>IF(B$51=0,0,B$51/NMM!B$10*1000)</f>
        <v>0.51292279491046355</v>
      </c>
      <c r="C197" s="276">
        <f>IF(C$51=0,0,C$51/NMM!C$10*1000)</f>
        <v>0.5146447242756661</v>
      </c>
      <c r="D197" s="276">
        <f>IF(D$51=0,0,D$51/NMM!D$10*1000)</f>
        <v>0.52643879240796265</v>
      </c>
      <c r="E197" s="276">
        <f>IF(E$51=0,0,E$51/NMM!E$10*1000)</f>
        <v>0.48165298384237021</v>
      </c>
      <c r="F197" s="276">
        <f>IF(F$51=0,0,F$51/NMM!F$10*1000)</f>
        <v>0.48787502788271664</v>
      </c>
      <c r="G197" s="276">
        <f>IF(G$51=0,0,G$51/NMM!G$10*1000)</f>
        <v>0.46495319146864844</v>
      </c>
      <c r="H197" s="276">
        <f>IF(H$51=0,0,H$51/NMM!H$10*1000)</f>
        <v>0.49189187191315265</v>
      </c>
      <c r="I197" s="276">
        <f>IF(I$51=0,0,I$51/NMM!I$10*1000)</f>
        <v>0.49547417262019283</v>
      </c>
      <c r="J197" s="276">
        <f>IF(J$51=0,0,J$51/NMM!J$10*1000)</f>
        <v>0.49501566361059096</v>
      </c>
      <c r="K197" s="276">
        <f>IF(K$51=0,0,K$51/NMM!K$10*1000)</f>
        <v>0.51106029357286886</v>
      </c>
      <c r="L197" s="276">
        <f>IF(L$51=0,0,L$51/NMM!L$10*1000)</f>
        <v>0.50085921234276309</v>
      </c>
      <c r="M197" s="276">
        <f>IF(M$51=0,0,M$51/NMM!M$10*1000)</f>
        <v>0.47996209389494798</v>
      </c>
      <c r="N197" s="276">
        <f>IF(N$51=0,0,N$51/NMM!N$10*1000)</f>
        <v>0.48200053811953036</v>
      </c>
      <c r="O197" s="276">
        <f>IF(O$51=0,0,O$51/NMM!O$10*1000)</f>
        <v>0.48626475039036099</v>
      </c>
      <c r="P197" s="276">
        <f>IF(P$51=0,0,P$51/NMM!P$10*1000)</f>
        <v>0.49857306764314724</v>
      </c>
      <c r="Q197" s="276">
        <f>IF(Q$51=0,0,Q$51/NMM!Q$10*1000)</f>
        <v>0.48854752563771248</v>
      </c>
      <c r="R197" s="276">
        <f>IF(R$51=0,0,R$51/NMM!R$10*1000)</f>
        <v>0.50091230357290017</v>
      </c>
      <c r="S197" s="276">
        <f>IF(S$51=0,0,S$51/NMM!S$10*1000)</f>
        <v>0.52219474403441735</v>
      </c>
      <c r="T197" s="276">
        <f>IF(T$51=0,0,T$51/NMM!T$10*1000)</f>
        <v>0.51371931062474874</v>
      </c>
      <c r="U197" s="276">
        <f>IF(U$51=0,0,U$51/NMM!U$10*1000)</f>
        <v>0.51325676935248521</v>
      </c>
      <c r="V197" s="276">
        <f>IF(V$51=0,0,V$51/NMM!V$10*1000)</f>
        <v>0.50670229214997931</v>
      </c>
      <c r="W197" s="276">
        <f>IF(W$51=0,0,W$51/NMM!W$10*1000)</f>
        <v>0.53211663707143941</v>
      </c>
      <c r="DA197" s="77"/>
    </row>
    <row r="198" spans="1:105" ht="12" customHeight="1" x14ac:dyDescent="0.25">
      <c r="A198" s="202" t="s">
        <v>95</v>
      </c>
      <c r="B198" s="276">
        <f>IF(B$52=0,0,B$52/NMM!B$10*1000)</f>
        <v>0.31158531794806948</v>
      </c>
      <c r="C198" s="276">
        <f>IF(C$52=0,0,C$52/NMM!C$10*1000)</f>
        <v>0.30456508231818852</v>
      </c>
      <c r="D198" s="276">
        <f>IF(D$52=0,0,D$52/NMM!D$10*1000)</f>
        <v>0.30331855654262979</v>
      </c>
      <c r="E198" s="276">
        <f>IF(E$52=0,0,E$52/NMM!E$10*1000)</f>
        <v>0.29324942254183889</v>
      </c>
      <c r="F198" s="276">
        <f>IF(F$52=0,0,F$52/NMM!F$10*1000)</f>
        <v>0.2924712237476213</v>
      </c>
      <c r="G198" s="276">
        <f>IF(G$52=0,0,G$52/NMM!G$10*1000)</f>
        <v>0.28056212970166378</v>
      </c>
      <c r="H198" s="276">
        <f>IF(H$52=0,0,H$52/NMM!H$10*1000)</f>
        <v>0.28400365222108109</v>
      </c>
      <c r="I198" s="276">
        <f>IF(I$52=0,0,I$52/NMM!I$10*1000)</f>
        <v>0.27972482693416756</v>
      </c>
      <c r="J198" s="276">
        <f>IF(J$52=0,0,J$52/NMM!J$10*1000)</f>
        <v>0.28042119514156588</v>
      </c>
      <c r="K198" s="276">
        <f>IF(K$52=0,0,K$52/NMM!K$10*1000)</f>
        <v>0.28143020095969079</v>
      </c>
      <c r="L198" s="276">
        <f>IF(L$52=0,0,L$52/NMM!L$10*1000)</f>
        <v>0.28125298010538341</v>
      </c>
      <c r="M198" s="276">
        <f>IF(M$52=0,0,M$52/NMM!M$10*1000)</f>
        <v>0.28223042985074165</v>
      </c>
      <c r="N198" s="276">
        <f>IF(N$52=0,0,N$52/NMM!N$10*1000)</f>
        <v>0.27677556374159135</v>
      </c>
      <c r="O198" s="276">
        <f>IF(O$52=0,0,O$52/NMM!O$10*1000)</f>
        <v>0.27964712667038499</v>
      </c>
      <c r="P198" s="276">
        <f>IF(P$52=0,0,P$52/NMM!P$10*1000)</f>
        <v>0.28091329153922701</v>
      </c>
      <c r="Q198" s="276">
        <f>IF(Q$52=0,0,Q$52/NMM!Q$10*1000)</f>
        <v>0.28017664036155837</v>
      </c>
      <c r="R198" s="276">
        <f>IF(R$52=0,0,R$52/NMM!R$10*1000)</f>
        <v>0.28707351638513373</v>
      </c>
      <c r="S198" s="276">
        <f>IF(S$52=0,0,S$52/NMM!S$10*1000)</f>
        <v>0.29101993371699469</v>
      </c>
      <c r="T198" s="276">
        <f>IF(T$52=0,0,T$52/NMM!T$10*1000)</f>
        <v>0.29008313085095422</v>
      </c>
      <c r="U198" s="276">
        <f>IF(U$52=0,0,U$52/NMM!U$10*1000)</f>
        <v>0.286076583094168</v>
      </c>
      <c r="V198" s="276">
        <f>IF(V$52=0,0,V$52/NMM!V$10*1000)</f>
        <v>0.28921779376560908</v>
      </c>
      <c r="W198" s="276">
        <f>IF(W$52=0,0,W$52/NMM!W$10*1000)</f>
        <v>0.29078958943932759</v>
      </c>
      <c r="DA198" s="77"/>
    </row>
    <row r="199" spans="1:105" ht="12" customHeight="1" x14ac:dyDescent="0.25">
      <c r="A199" s="56" t="s">
        <v>96</v>
      </c>
      <c r="B199" s="277">
        <f>IF(B$53=0,0,B$53/NMM!B$10*1000)</f>
        <v>0.42742743222878576</v>
      </c>
      <c r="C199" s="277">
        <f>IF(C$53=0,0,C$53/NMM!C$10*1000)</f>
        <v>0.41995465743824101</v>
      </c>
      <c r="D199" s="277">
        <f>IF(D$53=0,0,D$53/NMM!D$10*1000)</f>
        <v>0.41993542242647947</v>
      </c>
      <c r="E199" s="277">
        <f>IF(E$53=0,0,E$53/NMM!E$10*1000)</f>
        <v>0.39861165696630957</v>
      </c>
      <c r="F199" s="277">
        <f>IF(F$53=0,0,F$53/NMM!F$10*1000)</f>
        <v>0.39571009145062508</v>
      </c>
      <c r="G199" s="277">
        <f>IF(G$53=0,0,G$53/NMM!G$10*1000)</f>
        <v>0.37813045121258554</v>
      </c>
      <c r="H199" s="277">
        <f>IF(H$53=0,0,H$53/NMM!H$10*1000)</f>
        <v>0.38817929886812647</v>
      </c>
      <c r="I199" s="277">
        <f>IF(I$53=0,0,I$53/NMM!I$10*1000)</f>
        <v>0.38898225843024969</v>
      </c>
      <c r="J199" s="277">
        <f>IF(J$53=0,0,J$53/NMM!J$10*1000)</f>
        <v>0.38717984235383235</v>
      </c>
      <c r="K199" s="277">
        <f>IF(K$53=0,0,K$53/NMM!K$10*1000)</f>
        <v>0.3905495831757515</v>
      </c>
      <c r="L199" s="277">
        <f>IF(L$53=0,0,L$53/NMM!L$10*1000)</f>
        <v>0.38678435762642044</v>
      </c>
      <c r="M199" s="277">
        <f>IF(M$53=0,0,M$53/NMM!M$10*1000)</f>
        <v>0.38263424766478993</v>
      </c>
      <c r="N199" s="277">
        <f>IF(N$53=0,0,N$53/NMM!N$10*1000)</f>
        <v>0.37945745810396797</v>
      </c>
      <c r="O199" s="277">
        <f>IF(O$53=0,0,O$53/NMM!O$10*1000)</f>
        <v>0.38567337723754797</v>
      </c>
      <c r="P199" s="277">
        <f>IF(P$53=0,0,P$53/NMM!P$10*1000)</f>
        <v>0.41650251395913712</v>
      </c>
      <c r="Q199" s="277">
        <f>IF(Q$53=0,0,Q$53/NMM!Q$10*1000)</f>
        <v>0.42034191208870136</v>
      </c>
      <c r="R199" s="277">
        <f>IF(R$53=0,0,R$53/NMM!R$10*1000)</f>
        <v>0.44159284246801339</v>
      </c>
      <c r="S199" s="277">
        <f>IF(S$53=0,0,S$53/NMM!S$10*1000)</f>
        <v>0.46495664249804569</v>
      </c>
      <c r="T199" s="277">
        <f>IF(T$53=0,0,T$53/NMM!T$10*1000)</f>
        <v>0.47031527851103594</v>
      </c>
      <c r="U199" s="277">
        <f>IF(U$53=0,0,U$53/NMM!U$10*1000)</f>
        <v>0.47676851898001377</v>
      </c>
      <c r="V199" s="277">
        <f>IF(V$53=0,0,V$53/NMM!V$10*1000)</f>
        <v>0.49152499136162398</v>
      </c>
      <c r="W199" s="277">
        <f>IF(W$53=0,0,W$53/NMM!W$10*1000)</f>
        <v>0.50062671797251534</v>
      </c>
      <c r="DA199" s="78"/>
    </row>
    <row r="200" spans="1:105" ht="12" customHeight="1" x14ac:dyDescent="0.25">
      <c r="A200" s="203" t="s">
        <v>1498</v>
      </c>
      <c r="B200" s="278">
        <f>IF(B$59=0,0,B$59/NMM!B$10*1000)</f>
        <v>2.1872928033707617</v>
      </c>
      <c r="C200" s="278">
        <f>IF(C$59=0,0,C$59/NMM!C$10*1000)</f>
        <v>2.1946357480513119</v>
      </c>
      <c r="D200" s="278">
        <f>IF(D$59=0,0,D$59/NMM!D$10*1000)</f>
        <v>2.2449300235333354</v>
      </c>
      <c r="E200" s="278">
        <f>IF(E$59=0,0,E$59/NMM!E$10*1000)</f>
        <v>2.0539467454636591</v>
      </c>
      <c r="F200" s="278">
        <f>IF(F$59=0,0,F$59/NMM!F$10*1000)</f>
        <v>2.0804798461305563</v>
      </c>
      <c r="G200" s="278">
        <f>IF(G$59=0,0,G$59/NMM!G$10*1000)</f>
        <v>1.9827326445516418</v>
      </c>
      <c r="H200" s="278">
        <f>IF(H$59=0,0,H$59/NMM!H$10*1000)</f>
        <v>2.0976091570662678</v>
      </c>
      <c r="I200" s="278">
        <f>IF(I$59=0,0,I$59/NMM!I$10*1000)</f>
        <v>2.1128854142998486</v>
      </c>
      <c r="J200" s="278">
        <f>IF(J$59=0,0,J$59/NMM!J$10*1000)</f>
        <v>2.1109301620339429</v>
      </c>
      <c r="K200" s="278">
        <f>IF(K$59=0,0,K$59/NMM!K$10*1000)</f>
        <v>2.179350407726794</v>
      </c>
      <c r="L200" s="278">
        <f>IF(L$59=0,0,L$59/NMM!L$10*1000)</f>
        <v>2.1358492184979037</v>
      </c>
      <c r="M200" s="278">
        <f>IF(M$59=0,0,M$59/NMM!M$10*1000)</f>
        <v>2.0467361643586917</v>
      </c>
      <c r="N200" s="278">
        <f>IF(N$59=0,0,N$59/NMM!N$10*1000)</f>
        <v>2.0554288456486312</v>
      </c>
      <c r="O200" s="278">
        <f>IF(O$59=0,0,O$59/NMM!O$10*1000)</f>
        <v>2.0736130263958743</v>
      </c>
      <c r="P200" s="278">
        <f>IF(P$59=0,0,P$59/NMM!P$10*1000)</f>
        <v>2.126100250624861</v>
      </c>
      <c r="Q200" s="278">
        <f>IF(Q$59=0,0,Q$59/NMM!Q$10*1000)</f>
        <v>2.0833476256762915</v>
      </c>
      <c r="R200" s="278">
        <f>IF(R$59=0,0,R$59/NMM!R$10*1000)</f>
        <v>2.1360756191701946</v>
      </c>
      <c r="S200" s="278">
        <f>IF(S$59=0,0,S$59/NMM!S$10*1000)</f>
        <v>2.2268318291135833</v>
      </c>
      <c r="T200" s="278">
        <f>IF(T$59=0,0,T$59/NMM!T$10*1000)</f>
        <v>2.1906894414358189</v>
      </c>
      <c r="U200" s="278">
        <f>IF(U$59=0,0,U$59/NMM!U$10*1000)</f>
        <v>2.1887169941082218</v>
      </c>
      <c r="V200" s="278">
        <f>IF(V$59=0,0,V$59/NMM!V$10*1000)</f>
        <v>2.1607662752921453</v>
      </c>
      <c r="W200" s="278">
        <f>IF(W$59=0,0,W$59/NMM!W$10*1000)</f>
        <v>2.2691424564653686</v>
      </c>
      <c r="DA200" s="79"/>
    </row>
    <row r="201" spans="1:105" ht="12" customHeight="1" x14ac:dyDescent="0.25">
      <c r="A201" s="203" t="s">
        <v>1500</v>
      </c>
      <c r="B201" s="278">
        <f>IF(B$60=0,0,B$60/NMM!B$10*1000)</f>
        <v>8.0634427280216716</v>
      </c>
      <c r="C201" s="278">
        <f>IF(C$60=0,0,C$60/NMM!C$10*1000)</f>
        <v>7.8563476946493065</v>
      </c>
      <c r="D201" s="278">
        <f>IF(D$60=0,0,D$60/NMM!D$10*1000)</f>
        <v>7.7490597207106502</v>
      </c>
      <c r="E201" s="278">
        <f>IF(E$60=0,0,E$60/NMM!E$10*1000)</f>
        <v>7.4896719287247242</v>
      </c>
      <c r="F201" s="278">
        <f>IF(F$60=0,0,F$60/NMM!F$10*1000)</f>
        <v>7.4938837821569138</v>
      </c>
      <c r="G201" s="278">
        <f>IF(G$60=0,0,G$60/NMM!G$10*1000)</f>
        <v>7.1514395478552064</v>
      </c>
      <c r="H201" s="278">
        <f>IF(H$60=0,0,H$60/NMM!H$10*1000)</f>
        <v>7.2102587210526758</v>
      </c>
      <c r="I201" s="278">
        <f>IF(I$60=0,0,I$60/NMM!I$10*1000)</f>
        <v>7.1299364615596463</v>
      </c>
      <c r="J201" s="278">
        <f>IF(J$60=0,0,J$60/NMM!J$10*1000)</f>
        <v>7.0857263292933022</v>
      </c>
      <c r="K201" s="278">
        <f>IF(K$60=0,0,K$60/NMM!K$10*1000)</f>
        <v>6.9754029204237069</v>
      </c>
      <c r="L201" s="278">
        <f>IF(L$60=0,0,L$60/NMM!L$10*1000)</f>
        <v>6.988067822303468</v>
      </c>
      <c r="M201" s="278">
        <f>IF(M$60=0,0,M$60/NMM!M$10*1000)</f>
        <v>7.0474406847598328</v>
      </c>
      <c r="N201" s="278">
        <f>IF(N$60=0,0,N$60/NMM!N$10*1000)</f>
        <v>6.9278540943450375</v>
      </c>
      <c r="O201" s="278">
        <f>IF(O$60=0,0,O$60/NMM!O$10*1000)</f>
        <v>7.0223129311971988</v>
      </c>
      <c r="P201" s="278">
        <f>IF(P$60=0,0,P$60/NMM!P$10*1000)</f>
        <v>7.0805176191416024</v>
      </c>
      <c r="Q201" s="278">
        <f>IF(Q$60=0,0,Q$60/NMM!Q$10*1000)</f>
        <v>7.1220742954935981</v>
      </c>
      <c r="R201" s="278">
        <f>IF(R$60=0,0,R$60/NMM!R$10*1000)</f>
        <v>7.2856975462194784</v>
      </c>
      <c r="S201" s="278">
        <f>IF(S$60=0,0,S$60/NMM!S$10*1000)</f>
        <v>7.3550151680795315</v>
      </c>
      <c r="T201" s="278">
        <f>IF(T$60=0,0,T$60/NMM!T$10*1000)</f>
        <v>7.4321024350311804</v>
      </c>
      <c r="U201" s="278">
        <f>IF(U$60=0,0,U$60/NMM!U$10*1000)</f>
        <v>7.2540725827898065</v>
      </c>
      <c r="V201" s="278">
        <f>IF(V$60=0,0,V$60/NMM!V$10*1000)</f>
        <v>7.3691768886304763</v>
      </c>
      <c r="W201" s="278">
        <f>IF(W$60=0,0,W$60/NMM!W$10*1000)</f>
        <v>7.3173243431763497</v>
      </c>
      <c r="DA201" s="79"/>
    </row>
    <row r="202" spans="1:105" ht="12" customHeight="1" x14ac:dyDescent="0.25">
      <c r="A202" s="203" t="s">
        <v>1522</v>
      </c>
      <c r="B202" s="278">
        <f>IF(B$79=0,0,B$79/NMM!B$10*1000)</f>
        <v>34.532166528308373</v>
      </c>
      <c r="C202" s="278">
        <f>IF(C$79=0,0,C$79/NMM!C$10*1000)</f>
        <v>33.684422974616169</v>
      </c>
      <c r="D202" s="278">
        <f>IF(D$79=0,0,D$79/NMM!D$10*1000)</f>
        <v>33.509212009065564</v>
      </c>
      <c r="E202" s="278">
        <f>IF(E$79=0,0,E$79/NMM!E$10*1000)</f>
        <v>32.656148213362776</v>
      </c>
      <c r="F202" s="278">
        <f>IF(F$79=0,0,F$79/NMM!F$10*1000)</f>
        <v>32.518252195044838</v>
      </c>
      <c r="G202" s="278">
        <f>IF(G$79=0,0,G$79/NMM!G$10*1000)</f>
        <v>31.28219547007064</v>
      </c>
      <c r="H202" s="278">
        <f>IF(H$79=0,0,H$79/NMM!H$10*1000)</f>
        <v>31.510753161924193</v>
      </c>
      <c r="I202" s="278">
        <f>IF(I$79=0,0,I$79/NMM!I$10*1000)</f>
        <v>30.863614959463373</v>
      </c>
      <c r="J202" s="278">
        <f>IF(J$79=0,0,J$79/NMM!J$10*1000)</f>
        <v>31.045155883791601</v>
      </c>
      <c r="K202" s="278">
        <f>IF(K$79=0,0,K$79/NMM!K$10*1000)</f>
        <v>31.222803573801059</v>
      </c>
      <c r="L202" s="278">
        <f>IF(L$79=0,0,L$79/NMM!L$10*1000)</f>
        <v>31.299567576277568</v>
      </c>
      <c r="M202" s="278">
        <f>IF(M$79=0,0,M$79/NMM!M$10*1000)</f>
        <v>31.593412486349226</v>
      </c>
      <c r="N202" s="278">
        <f>IF(N$79=0,0,N$79/NMM!N$10*1000)</f>
        <v>30.863246403461034</v>
      </c>
      <c r="O202" s="278">
        <f>IF(O$79=0,0,O$79/NMM!O$10*1000)</f>
        <v>31.151240875816637</v>
      </c>
      <c r="P202" s="278">
        <f>IF(P$79=0,0,P$79/NMM!P$10*1000)</f>
        <v>31.156113222989042</v>
      </c>
      <c r="Q202" s="278">
        <f>IF(Q$79=0,0,Q$79/NMM!Q$10*1000)</f>
        <v>31.114492862853712</v>
      </c>
      <c r="R202" s="278">
        <f>IF(R$79=0,0,R$79/NMM!R$10*1000)</f>
        <v>31.850591459687237</v>
      </c>
      <c r="S202" s="278">
        <f>IF(S$79=0,0,S$79/NMM!S$10*1000)</f>
        <v>32.168152676993437</v>
      </c>
      <c r="T202" s="278">
        <f>IF(T$79=0,0,T$79/NMM!T$10*1000)</f>
        <v>32.013277742776765</v>
      </c>
      <c r="U202" s="278">
        <f>IF(U$79=0,0,U$79/NMM!U$10*1000)</f>
        <v>31.574078456679899</v>
      </c>
      <c r="V202" s="278">
        <f>IF(V$79=0,0,V$79/NMM!V$10*1000)</f>
        <v>31.968681737046687</v>
      </c>
      <c r="W202" s="278">
        <f>IF(W$79=0,0,W$79/NMM!W$10*1000)</f>
        <v>32.014108153674108</v>
      </c>
      <c r="DA202" s="79"/>
    </row>
    <row r="203" spans="1:105" ht="12" customHeight="1" x14ac:dyDescent="0.25">
      <c r="A203" s="41" t="s">
        <v>1534</v>
      </c>
      <c r="B203" s="279">
        <f>IF(B$89=0,0,B$89/NMM!B$10*1000)</f>
        <v>5.7457453944304477</v>
      </c>
      <c r="C203" s="279">
        <f>IF(C$89=0,0,C$89/NMM!C$10*1000)</f>
        <v>5.639359285506103</v>
      </c>
      <c r="D203" s="279">
        <f>IF(D$89=0,0,D$89/NMM!D$10*1000)</f>
        <v>5.653882648544986</v>
      </c>
      <c r="E203" s="279">
        <f>IF(E$89=0,0,E$89/NMM!E$10*1000)</f>
        <v>5.3601643969031869</v>
      </c>
      <c r="F203" s="279">
        <f>IF(F$89=0,0,F$89/NMM!F$10*1000)</f>
        <v>5.3354487718874548</v>
      </c>
      <c r="G203" s="279">
        <f>IF(G$89=0,0,G$89/NMM!G$10*1000)</f>
        <v>5.0850032351344536</v>
      </c>
      <c r="H203" s="279">
        <f>IF(H$89=0,0,H$89/NMM!H$10*1000)</f>
        <v>5.2142477630524624</v>
      </c>
      <c r="I203" s="279">
        <f>IF(I$89=0,0,I$89/NMM!I$10*1000)</f>
        <v>5.2152520156960795</v>
      </c>
      <c r="J203" s="279">
        <f>IF(J$89=0,0,J$89/NMM!J$10*1000)</f>
        <v>5.1971664847957655</v>
      </c>
      <c r="K203" s="279">
        <f>IF(K$89=0,0,K$89/NMM!K$10*1000)</f>
        <v>5.2086794908998932</v>
      </c>
      <c r="L203" s="279">
        <f>IF(L$89=0,0,L$89/NMM!L$10*1000)</f>
        <v>5.1474439826057603</v>
      </c>
      <c r="M203" s="279">
        <f>IF(M$89=0,0,M$89/NMM!M$10*1000)</f>
        <v>5.0698458290552884</v>
      </c>
      <c r="N203" s="279">
        <f>IF(N$89=0,0,N$89/NMM!N$10*1000)</f>
        <v>5.0109860133050601</v>
      </c>
      <c r="O203" s="279">
        <f>IF(O$89=0,0,O$89/NMM!O$10*1000)</f>
        <v>5.0742054585854373</v>
      </c>
      <c r="P203" s="279">
        <f>IF(P$89=0,0,P$89/NMM!P$10*1000)</f>
        <v>5.1246542826783523</v>
      </c>
      <c r="Q203" s="279">
        <f>IF(Q$89=0,0,Q$89/NMM!Q$10*1000)</f>
        <v>5.0519735378710742</v>
      </c>
      <c r="R203" s="279">
        <f>IF(R$89=0,0,R$89/NMM!R$10*1000)</f>
        <v>5.2051635169833581</v>
      </c>
      <c r="S203" s="279">
        <f>IF(S$89=0,0,S$89/NMM!S$10*1000)</f>
        <v>5.3347683491035882</v>
      </c>
      <c r="T203" s="279">
        <f>IF(T$89=0,0,T$89/NMM!T$10*1000)</f>
        <v>5.2970700906743309</v>
      </c>
      <c r="U203" s="279">
        <f>IF(U$89=0,0,U$89/NMM!U$10*1000)</f>
        <v>5.2484622542268937</v>
      </c>
      <c r="V203" s="279">
        <f>IF(V$89=0,0,V$89/NMM!V$10*1000)</f>
        <v>5.2773820276253733</v>
      </c>
      <c r="W203" s="279">
        <f>IF(W$89=0,0,W$89/NMM!W$10*1000)</f>
        <v>5.4005518468606404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51</v>
      </c>
      <c r="B205" s="322">
        <f t="shared" ref="B205:W205" si="51">SUM(B206:B211,B212:B213,B214)</f>
        <v>202.09415010580386</v>
      </c>
      <c r="C205" s="322">
        <f t="shared" si="51"/>
        <v>201.22553535642129</v>
      </c>
      <c r="D205" s="322">
        <f t="shared" si="51"/>
        <v>197.83663687543691</v>
      </c>
      <c r="E205" s="322">
        <f t="shared" si="51"/>
        <v>193.96082192623885</v>
      </c>
      <c r="F205" s="322">
        <f t="shared" si="51"/>
        <v>193.213039902802</v>
      </c>
      <c r="G205" s="322">
        <f t="shared" si="51"/>
        <v>187.99637831009056</v>
      </c>
      <c r="H205" s="322">
        <f t="shared" si="51"/>
        <v>189.56960998725364</v>
      </c>
      <c r="I205" s="322">
        <f t="shared" si="51"/>
        <v>186.05800485986254</v>
      </c>
      <c r="J205" s="322">
        <f t="shared" si="51"/>
        <v>186.49019615976317</v>
      </c>
      <c r="K205" s="322">
        <f t="shared" si="51"/>
        <v>185.51709338488959</v>
      </c>
      <c r="L205" s="322">
        <f t="shared" si="51"/>
        <v>181.60769994157204</v>
      </c>
      <c r="M205" s="322">
        <f t="shared" si="51"/>
        <v>178.51261644023987</v>
      </c>
      <c r="N205" s="322">
        <f t="shared" si="51"/>
        <v>174.21521260369042</v>
      </c>
      <c r="O205" s="322">
        <f t="shared" si="51"/>
        <v>169.3372977917642</v>
      </c>
      <c r="P205" s="322">
        <f t="shared" si="51"/>
        <v>166.95325231354184</v>
      </c>
      <c r="Q205" s="322">
        <f t="shared" si="51"/>
        <v>164.03936875311933</v>
      </c>
      <c r="R205" s="322">
        <f t="shared" si="51"/>
        <v>164.78780585143093</v>
      </c>
      <c r="S205" s="322">
        <f t="shared" si="51"/>
        <v>163.5245656396157</v>
      </c>
      <c r="T205" s="322">
        <f t="shared" si="51"/>
        <v>159.62692526358418</v>
      </c>
      <c r="U205" s="322">
        <f t="shared" si="51"/>
        <v>155.82092109943736</v>
      </c>
      <c r="V205" s="322">
        <f t="shared" si="51"/>
        <v>155.28427835695396</v>
      </c>
      <c r="W205" s="322">
        <f t="shared" si="51"/>
        <v>154.29753641851769</v>
      </c>
      <c r="DA205" s="95"/>
    </row>
    <row r="206" spans="1:105" ht="12" customHeight="1" x14ac:dyDescent="0.25">
      <c r="A206" s="55" t="s">
        <v>92</v>
      </c>
      <c r="B206" s="275">
        <f>IF(B$100=0,0,B$100/NMM!B$11*1000)</f>
        <v>1.7158010075916357</v>
      </c>
      <c r="C206" s="275">
        <f>IF(C$100=0,0,C$100/NMM!C$11*1000)</f>
        <v>1.7084263752164639</v>
      </c>
      <c r="D206" s="275">
        <f>IF(D$100=0,0,D$100/NMM!D$11*1000)</f>
        <v>1.6796542636769505</v>
      </c>
      <c r="E206" s="275">
        <f>IF(E$100=0,0,E$100/NMM!E$11*1000)</f>
        <v>1.6467481791040968</v>
      </c>
      <c r="F206" s="275">
        <f>IF(F$100=0,0,F$100/NMM!F$11*1000)</f>
        <v>1.6403994295307032</v>
      </c>
      <c r="G206" s="275">
        <f>IF(G$100=0,0,G$100/NMM!G$11*1000)</f>
        <v>1.5961094131577227</v>
      </c>
      <c r="H206" s="275">
        <f>IF(H$100=0,0,H$100/NMM!H$11*1000)</f>
        <v>1.6094663188150038</v>
      </c>
      <c r="I206" s="275">
        <f>IF(I$100=0,0,I$100/NMM!I$11*1000)</f>
        <v>1.5796524146882194</v>
      </c>
      <c r="J206" s="275">
        <f>IF(J$100=0,0,J$100/NMM!J$11*1000)</f>
        <v>1.5833217651741245</v>
      </c>
      <c r="K206" s="275">
        <f>IF(K$100=0,0,K$100/NMM!K$11*1000)</f>
        <v>1.5750600182568248</v>
      </c>
      <c r="L206" s="275">
        <f>IF(L$100=0,0,L$100/NMM!L$11*1000)</f>
        <v>1.5418688486677521</v>
      </c>
      <c r="M206" s="275">
        <f>IF(M$100=0,0,M$100/NMM!M$11*1000)</f>
        <v>1.5155912578151149</v>
      </c>
      <c r="N206" s="275">
        <f>IF(N$100=0,0,N$100/NMM!N$11*1000)</f>
        <v>1.4791058383763078</v>
      </c>
      <c r="O206" s="275">
        <f>IF(O$100=0,0,O$100/NMM!O$11*1000)</f>
        <v>1.4376918185006284</v>
      </c>
      <c r="P206" s="275">
        <f>IF(P$100=0,0,P$100/NMM!P$11*1000)</f>
        <v>1.4174510167182148</v>
      </c>
      <c r="Q206" s="275">
        <f>IF(Q$100=0,0,Q$100/NMM!Q$11*1000)</f>
        <v>1.3927118327964283</v>
      </c>
      <c r="R206" s="275">
        <f>IF(R$100=0,0,R$100/NMM!R$11*1000)</f>
        <v>1.3990661440255843</v>
      </c>
      <c r="S206" s="275">
        <f>IF(S$100=0,0,S$100/NMM!S$11*1000)</f>
        <v>1.3883410991534932</v>
      </c>
      <c r="T206" s="275">
        <f>IF(T$100=0,0,T$100/NMM!T$11*1000)</f>
        <v>1.3552497143661248</v>
      </c>
      <c r="U206" s="275">
        <f>IF(U$100=0,0,U$100/NMM!U$11*1000)</f>
        <v>1.3229363308450099</v>
      </c>
      <c r="V206" s="275">
        <f>IF(V$100=0,0,V$100/NMM!V$11*1000)</f>
        <v>1.3183801764101519</v>
      </c>
      <c r="W206" s="275">
        <f>IF(W$100=0,0,W$100/NMM!W$11*1000)</f>
        <v>1.3100026315316196</v>
      </c>
      <c r="DA206" s="76"/>
    </row>
    <row r="207" spans="1:105" ht="12" customHeight="1" x14ac:dyDescent="0.25">
      <c r="A207" s="202" t="s">
        <v>93</v>
      </c>
      <c r="B207" s="276">
        <f>IF(B$101=0,0,B$101/NMM!B$11*1000)</f>
        <v>1.9237379365948228</v>
      </c>
      <c r="C207" s="276">
        <f>IF(C$101=0,0,C$101/NMM!C$11*1000)</f>
        <v>1.9154695767991423</v>
      </c>
      <c r="D207" s="276">
        <f>IF(D$101=0,0,D$101/NMM!D$11*1000)</f>
        <v>1.8832105897490121</v>
      </c>
      <c r="E207" s="276">
        <f>IF(E$101=0,0,E$101/NMM!E$11*1000)</f>
        <v>1.8463166358711955</v>
      </c>
      <c r="F207" s="276">
        <f>IF(F$101=0,0,F$101/NMM!F$11*1000)</f>
        <v>1.8391984850190632</v>
      </c>
      <c r="G207" s="276">
        <f>IF(G$101=0,0,G$101/NMM!G$11*1000)</f>
        <v>1.7895409872485604</v>
      </c>
      <c r="H207" s="276">
        <f>IF(H$101=0,0,H$101/NMM!H$11*1000)</f>
        <v>1.8045166085558915</v>
      </c>
      <c r="I207" s="276">
        <f>IF(I$101=0,0,I$101/NMM!I$11*1000)</f>
        <v>1.7710895746790434</v>
      </c>
      <c r="J207" s="276">
        <f>IF(J$101=0,0,J$101/NMM!J$11*1000)</f>
        <v>1.7752036116222354</v>
      </c>
      <c r="K207" s="276">
        <f>IF(K$101=0,0,K$101/NMM!K$11*1000)</f>
        <v>1.7659406283875627</v>
      </c>
      <c r="L207" s="276">
        <f>IF(L$101=0,0,L$101/NMM!L$11*1000)</f>
        <v>1.7287270402057526</v>
      </c>
      <c r="M207" s="276">
        <f>IF(M$101=0,0,M$101/NMM!M$11*1000)</f>
        <v>1.6992648833578023</v>
      </c>
      <c r="N207" s="276">
        <f>IF(N$101=0,0,N$101/NMM!N$11*1000)</f>
        <v>1.6583578170975215</v>
      </c>
      <c r="O207" s="276">
        <f>IF(O$101=0,0,O$101/NMM!O$11*1000)</f>
        <v>1.6119248561718467</v>
      </c>
      <c r="P207" s="276">
        <f>IF(P$101=0,0,P$101/NMM!P$11*1000)</f>
        <v>1.5892310833604066</v>
      </c>
      <c r="Q207" s="276">
        <f>IF(Q$101=0,0,Q$101/NMM!Q$11*1000)</f>
        <v>1.5614937720870319</v>
      </c>
      <c r="R207" s="276">
        <f>IF(R$101=0,0,R$101/NMM!R$11*1000)</f>
        <v>1.5686181586087631</v>
      </c>
      <c r="S207" s="276">
        <f>IF(S$101=0,0,S$101/NMM!S$11*1000)</f>
        <v>1.5565933517687889</v>
      </c>
      <c r="T207" s="276">
        <f>IF(T$101=0,0,T$101/NMM!T$11*1000)</f>
        <v>1.5194916412509289</v>
      </c>
      <c r="U207" s="276">
        <f>IF(U$101=0,0,U$101/NMM!U$11*1000)</f>
        <v>1.4832622175215646</v>
      </c>
      <c r="V207" s="276">
        <f>IF(V$101=0,0,V$101/NMM!V$11*1000)</f>
        <v>1.4781539053731629</v>
      </c>
      <c r="W207" s="276">
        <f>IF(W$101=0,0,W$101/NMM!W$11*1000)</f>
        <v>1.468761090689495</v>
      </c>
      <c r="DA207" s="77"/>
    </row>
    <row r="208" spans="1:105" ht="12" customHeight="1" x14ac:dyDescent="0.25">
      <c r="A208" s="202" t="s">
        <v>94</v>
      </c>
      <c r="B208" s="276">
        <f>IF(B$102=0,0,B$102/NMM!B$11*1000)</f>
        <v>3.4007251959921465</v>
      </c>
      <c r="C208" s="276">
        <f>IF(C$102=0,0,C$102/NMM!C$11*1000)</f>
        <v>3.4953442854675769</v>
      </c>
      <c r="D208" s="276">
        <f>IF(D$102=0,0,D$102/NMM!D$11*1000)</f>
        <v>3.525773093009847</v>
      </c>
      <c r="E208" s="276">
        <f>IF(E$102=0,0,E$102/NMM!E$11*1000)</f>
        <v>3.2479490893802891</v>
      </c>
      <c r="F208" s="276">
        <f>IF(F$102=0,0,F$102/NMM!F$11*1000)</f>
        <v>3.2792502639822096</v>
      </c>
      <c r="G208" s="276">
        <f>IF(G$102=0,0,G$102/NMM!G$11*1000)</f>
        <v>3.1977680679444425</v>
      </c>
      <c r="H208" s="276">
        <f>IF(H$102=0,0,H$102/NMM!H$11*1000)</f>
        <v>3.2990381252499099</v>
      </c>
      <c r="I208" s="276">
        <f>IF(I$102=0,0,I$102/NMM!I$11*1000)</f>
        <v>3.2846301328958369</v>
      </c>
      <c r="J208" s="276">
        <f>IF(J$102=0,0,J$102/NMM!J$11*1000)</f>
        <v>3.2350158970799443</v>
      </c>
      <c r="K208" s="276">
        <f>IF(K$102=0,0,K$102/NMM!K$11*1000)</f>
        <v>3.352569779716299</v>
      </c>
      <c r="L208" s="276">
        <f>IF(L$102=0,0,L$102/NMM!L$11*1000)</f>
        <v>3.2399218911216092</v>
      </c>
      <c r="M208" s="276">
        <f>IF(M$102=0,0,M$102/NMM!M$11*1000)</f>
        <v>3.1457520572203808</v>
      </c>
      <c r="N208" s="276">
        <f>IF(N$102=0,0,N$102/NMM!N$11*1000)</f>
        <v>3.1227221090315695</v>
      </c>
      <c r="O208" s="276">
        <f>IF(O$102=0,0,O$102/NMM!O$11*1000)</f>
        <v>3.0220430292033629</v>
      </c>
      <c r="P208" s="276">
        <f>IF(P$102=0,0,P$102/NMM!P$11*1000)</f>
        <v>3.0225122249993723</v>
      </c>
      <c r="Q208" s="276">
        <f>IF(Q$102=0,0,Q$102/NMM!Q$11*1000)</f>
        <v>2.9526016749018731</v>
      </c>
      <c r="R208" s="276">
        <f>IF(R$102=0,0,R$102/NMM!R$11*1000)</f>
        <v>2.9278536967277571</v>
      </c>
      <c r="S208" s="276">
        <f>IF(S$102=0,0,S$102/NMM!S$11*1000)</f>
        <v>2.9693531256981149</v>
      </c>
      <c r="T208" s="276">
        <f>IF(T$102=0,0,T$102/NMM!T$11*1000)</f>
        <v>2.8573579122969539</v>
      </c>
      <c r="U208" s="276">
        <f>IF(U$102=0,0,U$102/NMM!U$11*1000)</f>
        <v>2.8026468847430017</v>
      </c>
      <c r="V208" s="276">
        <f>IF(V$102=0,0,V$102/NMM!V$11*1000)</f>
        <v>2.7460273171793568</v>
      </c>
      <c r="W208" s="276">
        <f>IF(W$102=0,0,W$102/NMM!W$11*1000)</f>
        <v>2.8192509556236858</v>
      </c>
      <c r="DA208" s="77"/>
    </row>
    <row r="209" spans="1:105" ht="12" customHeight="1" x14ac:dyDescent="0.25">
      <c r="A209" s="202" t="s">
        <v>95</v>
      </c>
      <c r="B209" s="276">
        <f>IF(B$103=0,0,B$103/NMM!B$11*1000)</f>
        <v>1.5399956067643763</v>
      </c>
      <c r="C209" s="276">
        <f>IF(C$103=0,0,C$103/NMM!C$11*1000)</f>
        <v>1.5333765982610488</v>
      </c>
      <c r="D209" s="276">
        <f>IF(D$103=0,0,D$103/NMM!D$11*1000)</f>
        <v>1.5075525515492574</v>
      </c>
      <c r="E209" s="276">
        <f>IF(E$103=0,0,E$103/NMM!E$11*1000)</f>
        <v>1.4780181093535731</v>
      </c>
      <c r="F209" s="276">
        <f>IF(F$103=0,0,F$103/NMM!F$11*1000)</f>
        <v>1.4723198690516883</v>
      </c>
      <c r="G209" s="276">
        <f>IF(G$103=0,0,G$103/NMM!G$11*1000)</f>
        <v>1.4325679220973908</v>
      </c>
      <c r="H209" s="276">
        <f>IF(H$103=0,0,H$103/NMM!H$11*1000)</f>
        <v>1.4445562447182361</v>
      </c>
      <c r="I209" s="276">
        <f>IF(I$103=0,0,I$103/NMM!I$11*1000)</f>
        <v>1.417797150177204</v>
      </c>
      <c r="J209" s="276">
        <f>IF(J$103=0,0,J$103/NMM!J$11*1000)</f>
        <v>1.4210905295393623</v>
      </c>
      <c r="K209" s="276">
        <f>IF(K$103=0,0,K$103/NMM!K$11*1000)</f>
        <v>1.4136753025401083</v>
      </c>
      <c r="L209" s="276">
        <f>IF(L$103=0,0,L$103/NMM!L$11*1000)</f>
        <v>1.3838849858749556</v>
      </c>
      <c r="M209" s="276">
        <f>IF(M$103=0,0,M$103/NMM!M$11*1000)</f>
        <v>1.3602998648204956</v>
      </c>
      <c r="N209" s="276">
        <f>IF(N$103=0,0,N$103/NMM!N$11*1000)</f>
        <v>1.3275528356497959</v>
      </c>
      <c r="O209" s="276">
        <f>IF(O$103=0,0,O$103/NMM!O$11*1000)</f>
        <v>1.2903822031668839</v>
      </c>
      <c r="P209" s="276">
        <f>IF(P$103=0,0,P$103/NMM!P$11*1000)</f>
        <v>1.2722153261896656</v>
      </c>
      <c r="Q209" s="276">
        <f>IF(Q$103=0,0,Q$103/NMM!Q$11*1000)</f>
        <v>1.2500109829202999</v>
      </c>
      <c r="R209" s="276">
        <f>IF(R$103=0,0,R$103/NMM!R$11*1000)</f>
        <v>1.2557142150163396</v>
      </c>
      <c r="S209" s="276">
        <f>IF(S$103=0,0,S$103/NMM!S$11*1000)</f>
        <v>1.2460880859301036</v>
      </c>
      <c r="T209" s="276">
        <f>IF(T$103=0,0,T$103/NMM!T$11*1000)</f>
        <v>1.2163873298582637</v>
      </c>
      <c r="U209" s="276">
        <f>IF(U$103=0,0,U$103/NMM!U$11*1000)</f>
        <v>1.1873848590344132</v>
      </c>
      <c r="V209" s="276">
        <f>IF(V$103=0,0,V$103/NMM!V$11*1000)</f>
        <v>1.1832955399453255</v>
      </c>
      <c r="W209" s="276">
        <f>IF(W$103=0,0,W$103/NMM!W$11*1000)</f>
        <v>1.1757763799428955</v>
      </c>
      <c r="DA209" s="77"/>
    </row>
    <row r="210" spans="1:105" ht="12" customHeight="1" x14ac:dyDescent="0.25">
      <c r="A210" s="56" t="s">
        <v>96</v>
      </c>
      <c r="B210" s="277">
        <f>IF(B$104=0,0,B$104/NMM!B$11*1000)</f>
        <v>1.6405368668362033</v>
      </c>
      <c r="C210" s="277">
        <f>IF(C$104=0,0,C$104/NMM!C$11*1000)</f>
        <v>1.6458464815798752</v>
      </c>
      <c r="D210" s="277">
        <f>IF(D$104=0,0,D$104/NMM!D$11*1000)</f>
        <v>1.6164716072731338</v>
      </c>
      <c r="E210" s="277">
        <f>IF(E$104=0,0,E$104/NMM!E$11*1000)</f>
        <v>1.5744498121844261</v>
      </c>
      <c r="F210" s="277">
        <f>IF(F$104=0,0,F$104/NMM!F$11*1000)</f>
        <v>1.5691446682708903</v>
      </c>
      <c r="G210" s="277">
        <f>IF(G$104=0,0,G$104/NMM!G$11*1000)</f>
        <v>1.529605860588656</v>
      </c>
      <c r="H210" s="277">
        <f>IF(H$104=0,0,H$104/NMM!H$11*1000)</f>
        <v>1.5539576931160639</v>
      </c>
      <c r="I210" s="277">
        <f>IF(I$104=0,0,I$104/NMM!I$11*1000)</f>
        <v>1.5236517225307067</v>
      </c>
      <c r="J210" s="277">
        <f>IF(J$104=0,0,J$104/NMM!J$11*1000)</f>
        <v>1.5308356573970605</v>
      </c>
      <c r="K210" s="277">
        <f>IF(K$104=0,0,K$104/NMM!K$11*1000)</f>
        <v>1.5304759328389368</v>
      </c>
      <c r="L210" s="277">
        <f>IF(L$104=0,0,L$104/NMM!L$11*1000)</f>
        <v>1.504710755700466</v>
      </c>
      <c r="M210" s="277">
        <f>IF(M$104=0,0,M$104/NMM!M$11*1000)</f>
        <v>1.4720892022296024</v>
      </c>
      <c r="N210" s="277">
        <f>IF(N$104=0,0,N$104/NMM!N$11*1000)</f>
        <v>1.4429600841138672</v>
      </c>
      <c r="O210" s="277">
        <f>IF(O$104=0,0,O$104/NMM!O$11*1000)</f>
        <v>1.4119532605166674</v>
      </c>
      <c r="P210" s="277">
        <f>IF(P$104=0,0,P$104/NMM!P$11*1000)</f>
        <v>1.5049034590244903</v>
      </c>
      <c r="Q210" s="277">
        <f>IF(Q$104=0,0,Q$104/NMM!Q$11*1000)</f>
        <v>1.507261395252852</v>
      </c>
      <c r="R210" s="277">
        <f>IF(R$104=0,0,R$104/NMM!R$11*1000)</f>
        <v>1.5330405903526636</v>
      </c>
      <c r="S210" s="277">
        <f>IF(S$104=0,0,S$104/NMM!S$11*1000)</f>
        <v>1.537277908214375</v>
      </c>
      <c r="T210" s="277">
        <f>IF(T$104=0,0,T$104/NMM!T$11*1000)</f>
        <v>1.525031897787162</v>
      </c>
      <c r="U210" s="277">
        <f>IF(U$104=0,0,U$104/NMM!U$11*1000)</f>
        <v>1.5079400897412429</v>
      </c>
      <c r="V210" s="277">
        <f>IF(V$104=0,0,V$104/NMM!V$11*1000)</f>
        <v>1.5373954671025034</v>
      </c>
      <c r="W210" s="277">
        <f>IF(W$104=0,0,W$104/NMM!W$11*1000)</f>
        <v>1.5330445222760762</v>
      </c>
      <c r="DA210" s="78"/>
    </row>
    <row r="211" spans="1:105" ht="12" customHeight="1" x14ac:dyDescent="0.25">
      <c r="A211" s="203" t="s">
        <v>1555</v>
      </c>
      <c r="B211" s="278">
        <f>IF(B$110=0,0,B$110/NMM!B$11*1000)</f>
        <v>150.1641550230546</v>
      </c>
      <c r="C211" s="278">
        <f>IF(C$110=0,0,C$110/NMM!C$11*1000)</f>
        <v>148.54240095768336</v>
      </c>
      <c r="D211" s="278">
        <f>IF(D$110=0,0,D$110/NMM!D$11*1000)</f>
        <v>145.25349824659651</v>
      </c>
      <c r="E211" s="278">
        <f>IF(E$110=0,0,E$110/NMM!E$11*1000)</f>
        <v>144.26138853536099</v>
      </c>
      <c r="F211" s="278">
        <f>IF(F$110=0,0,F$110/NMM!F$11*1000)</f>
        <v>143.31739775690534</v>
      </c>
      <c r="G211" s="278">
        <f>IF(G$110=0,0,G$110/NMM!G$11*1000)</f>
        <v>139.38295668449163</v>
      </c>
      <c r="H211" s="278">
        <f>IF(H$110=0,0,H$110/NMM!H$11*1000)</f>
        <v>139.88052995484043</v>
      </c>
      <c r="I211" s="278">
        <f>IF(I$110=0,0,I$110/NMM!I$11*1000)</f>
        <v>136.8782166475815</v>
      </c>
      <c r="J211" s="278">
        <f>IF(J$110=0,0,J$110/NMM!J$11*1000)</f>
        <v>137.69846993716661</v>
      </c>
      <c r="K211" s="278">
        <f>IF(K$110=0,0,K$110/NMM!K$11*1000)</f>
        <v>135.78540040059698</v>
      </c>
      <c r="L211" s="278">
        <f>IF(L$110=0,0,L$110/NMM!L$11*1000)</f>
        <v>133.2890152202167</v>
      </c>
      <c r="M211" s="278">
        <f>IF(M$110=0,0,M$110/NMM!M$11*1000)</f>
        <v>131.36794018326</v>
      </c>
      <c r="N211" s="278">
        <f>IF(N$110=0,0,N$110/NMM!N$11*1000)</f>
        <v>127.73413090896268</v>
      </c>
      <c r="O211" s="278">
        <f>IF(O$110=0,0,O$110/NMM!O$11*1000)</f>
        <v>124.26598481787883</v>
      </c>
      <c r="P211" s="278">
        <f>IF(P$110=0,0,P$110/NMM!P$11*1000)</f>
        <v>122.03238515292333</v>
      </c>
      <c r="Q211" s="278">
        <f>IF(Q$110=0,0,Q$110/NMM!Q$11*1000)</f>
        <v>120.02766684111094</v>
      </c>
      <c r="R211" s="278">
        <f>IF(R$110=0,0,R$110/NMM!R$11*1000)</f>
        <v>120.89546506880805</v>
      </c>
      <c r="S211" s="278">
        <f>IF(S$110=0,0,S$110/NMM!S$11*1000)</f>
        <v>119.38909417515013</v>
      </c>
      <c r="T211" s="278">
        <f>IF(T$110=0,0,T$110/NMM!T$11*1000)</f>
        <v>116.88503581628545</v>
      </c>
      <c r="U211" s="278">
        <f>IF(U$110=0,0,U$110/NMM!U$11*1000)</f>
        <v>113.96182755238866</v>
      </c>
      <c r="V211" s="278">
        <f>IF(V$110=0,0,V$110/NMM!V$11*1000)</f>
        <v>113.95225667939681</v>
      </c>
      <c r="W211" s="278">
        <f>IF(W$110=0,0,W$110/NMM!W$11*1000)</f>
        <v>112.42219679543929</v>
      </c>
      <c r="DA211" s="79"/>
    </row>
    <row r="212" spans="1:105" ht="12" customHeight="1" x14ac:dyDescent="0.25">
      <c r="A212" s="203" t="s">
        <v>1565</v>
      </c>
      <c r="B212" s="278">
        <f>IF(B$118=0,0,B$118/NMM!B$11*1000)</f>
        <v>14.002827778637183</v>
      </c>
      <c r="C212" s="278">
        <f>IF(C$118=0,0,C$118/NMM!C$11*1000)</f>
        <v>14.392431389083969</v>
      </c>
      <c r="D212" s="278">
        <f>IF(D$118=0,0,D$118/NMM!D$11*1000)</f>
        <v>14.517725062335153</v>
      </c>
      <c r="E212" s="278">
        <f>IF(E$118=0,0,E$118/NMM!E$11*1000)</f>
        <v>13.373756805158413</v>
      </c>
      <c r="F212" s="278">
        <f>IF(F$118=0,0,F$118/NMM!F$11*1000)</f>
        <v>13.50264253745349</v>
      </c>
      <c r="G212" s="278">
        <f>IF(G$118=0,0,G$118/NMM!G$11*1000)</f>
        <v>13.167131406037544</v>
      </c>
      <c r="H212" s="278">
        <f>IF(H$118=0,0,H$118/NMM!H$11*1000)</f>
        <v>13.584121044968802</v>
      </c>
      <c r="I212" s="278">
        <f>IF(I$118=0,0,I$118/NMM!I$11*1000)</f>
        <v>13.524794688399977</v>
      </c>
      <c r="J212" s="278">
        <f>IF(J$118=0,0,J$118/NMM!J$11*1000)</f>
        <v>13.320503086033103</v>
      </c>
      <c r="K212" s="278">
        <f>IF(K$118=0,0,K$118/NMM!K$11*1000)</f>
        <v>13.804543012342638</v>
      </c>
      <c r="L212" s="278">
        <f>IF(L$118=0,0,L$118/NMM!L$11*1000)</f>
        <v>13.340704009568299</v>
      </c>
      <c r="M212" s="278">
        <f>IF(M$118=0,0,M$118/NMM!M$11*1000)</f>
        <v>12.952950254099958</v>
      </c>
      <c r="N212" s="278">
        <f>IF(N$118=0,0,N$118/NMM!N$11*1000)</f>
        <v>12.858122127846505</v>
      </c>
      <c r="O212" s="278">
        <f>IF(O$118=0,0,O$118/NMM!O$11*1000)</f>
        <v>12.443565898073061</v>
      </c>
      <c r="P212" s="278">
        <f>IF(P$118=0,0,P$118/NMM!P$11*1000)</f>
        <v>12.445497858918861</v>
      </c>
      <c r="Q212" s="278">
        <f>IF(Q$118=0,0,Q$118/NMM!Q$11*1000)</f>
        <v>12.157634142650698</v>
      </c>
      <c r="R212" s="278">
        <f>IF(R$118=0,0,R$118/NMM!R$11*1000)</f>
        <v>12.055731855265048</v>
      </c>
      <c r="S212" s="278">
        <f>IF(S$118=0,0,S$118/NMM!S$11*1000)</f>
        <v>12.226609924880481</v>
      </c>
      <c r="T212" s="278">
        <f>IF(T$118=0,0,T$118/NMM!T$11*1000)</f>
        <v>11.76545837781152</v>
      </c>
      <c r="U212" s="278">
        <f>IF(U$118=0,0,U$118/NMM!U$11*1000)</f>
        <v>11.540180223218742</v>
      </c>
      <c r="V212" s="278">
        <f>IF(V$118=0,0,V$118/NMM!V$11*1000)</f>
        <v>11.30704346332147</v>
      </c>
      <c r="W212" s="278">
        <f>IF(W$118=0,0,W$118/NMM!W$11*1000)</f>
        <v>11.60854915383405</v>
      </c>
      <c r="DA212" s="79"/>
    </row>
    <row r="213" spans="1:105" ht="12" customHeight="1" x14ac:dyDescent="0.25">
      <c r="A213" s="203" t="s">
        <v>1567</v>
      </c>
      <c r="B213" s="278">
        <f>IF(B$119=0,0,B$119/NMM!B$11*1000)</f>
        <v>15.211539749395092</v>
      </c>
      <c r="C213" s="278">
        <f>IF(C$119=0,0,C$119/NMM!C$11*1000)</f>
        <v>15.149762452839536</v>
      </c>
      <c r="D213" s="278">
        <f>IF(D$119=0,0,D$119/NMM!D$11*1000)</f>
        <v>14.898473713317189</v>
      </c>
      <c r="E213" s="278">
        <f>IF(E$119=0,0,E$119/NMM!E$11*1000)</f>
        <v>14.598688687530627</v>
      </c>
      <c r="F213" s="278">
        <f>IF(F$119=0,0,F$119/NMM!F$11*1000)</f>
        <v>14.54417508993779</v>
      </c>
      <c r="G213" s="278">
        <f>IF(G$119=0,0,G$119/NMM!G$11*1000)</f>
        <v>14.151565329291076</v>
      </c>
      <c r="H213" s="278">
        <f>IF(H$119=0,0,H$119/NMM!H$11*1000)</f>
        <v>14.27220829532482</v>
      </c>
      <c r="I213" s="278">
        <f>IF(I$119=0,0,I$119/NMM!I$11*1000)</f>
        <v>14.009894191568559</v>
      </c>
      <c r="J213" s="278">
        <f>IF(J$119=0,0,J$119/NMM!J$11*1000)</f>
        <v>14.039768306675033</v>
      </c>
      <c r="K213" s="278">
        <f>IF(K$119=0,0,K$119/NMM!K$11*1000)</f>
        <v>13.971528391504487</v>
      </c>
      <c r="L213" s="278">
        <f>IF(L$119=0,0,L$119/NMM!L$11*1000)</f>
        <v>13.674854381678609</v>
      </c>
      <c r="M213" s="278">
        <f>IF(M$119=0,0,M$119/NMM!M$11*1000)</f>
        <v>13.440711587624229</v>
      </c>
      <c r="N213" s="278">
        <f>IF(N$119=0,0,N$119/NMM!N$11*1000)</f>
        <v>13.118859599302947</v>
      </c>
      <c r="O213" s="278">
        <f>IF(O$119=0,0,O$119/NMM!O$11*1000)</f>
        <v>12.750262337664632</v>
      </c>
      <c r="P213" s="278">
        <f>IF(P$119=0,0,P$119/NMM!P$11*1000)</f>
        <v>12.563842717295262</v>
      </c>
      <c r="Q213" s="278">
        <f>IF(Q$119=0,0,Q$119/NMM!Q$11*1000)</f>
        <v>12.341637645649321</v>
      </c>
      <c r="R213" s="278">
        <f>IF(R$119=0,0,R$119/NMM!R$11*1000)</f>
        <v>12.39489385177481</v>
      </c>
      <c r="S213" s="278">
        <f>IF(S$119=0,0,S$119/NMM!S$11*1000)</f>
        <v>12.301309882003787</v>
      </c>
      <c r="T213" s="278">
        <f>IF(T$119=0,0,T$119/NMM!T$11*1000)</f>
        <v>12.004503559880561</v>
      </c>
      <c r="U213" s="278">
        <f>IF(U$119=0,0,U$119/NMM!U$11*1000)</f>
        <v>11.717351358149507</v>
      </c>
      <c r="V213" s="278">
        <f>IF(V$119=0,0,V$119/NMM!V$11*1000)</f>
        <v>11.672363948645998</v>
      </c>
      <c r="W213" s="278">
        <f>IF(W$119=0,0,W$119/NMM!W$11*1000)</f>
        <v>11.60155718268248</v>
      </c>
      <c r="DA213" s="79"/>
    </row>
    <row r="214" spans="1:105" ht="12" customHeight="1" x14ac:dyDescent="0.25">
      <c r="A214" s="41" t="s">
        <v>1577</v>
      </c>
      <c r="B214" s="279">
        <f>IF(B$127=0,0,B$127/NMM!B$11*1000)</f>
        <v>12.494830940937817</v>
      </c>
      <c r="C214" s="279">
        <f>IF(C$127=0,0,C$127/NMM!C$11*1000)</f>
        <v>12.842477239490334</v>
      </c>
      <c r="D214" s="279">
        <f>IF(D$127=0,0,D$127/NMM!D$11*1000)</f>
        <v>12.954277747929849</v>
      </c>
      <c r="E214" s="279">
        <f>IF(E$127=0,0,E$127/NMM!E$11*1000)</f>
        <v>11.93350607229522</v>
      </c>
      <c r="F214" s="279">
        <f>IF(F$127=0,0,F$127/NMM!F$11*1000)</f>
        <v>12.048511802650825</v>
      </c>
      <c r="G214" s="279">
        <f>IF(G$127=0,0,G$127/NMM!G$11*1000)</f>
        <v>11.749132639233521</v>
      </c>
      <c r="H214" s="279">
        <f>IF(H$127=0,0,H$127/NMM!H$11*1000)</f>
        <v>12.121215701664489</v>
      </c>
      <c r="I214" s="279">
        <f>IF(I$127=0,0,I$127/NMM!I$11*1000)</f>
        <v>12.068278337341539</v>
      </c>
      <c r="J214" s="279">
        <f>IF(J$127=0,0,J$127/NMM!J$11*1000)</f>
        <v>11.885987369075714</v>
      </c>
      <c r="K214" s="279">
        <f>IF(K$127=0,0,K$127/NMM!K$11*1000)</f>
        <v>12.317899918705757</v>
      </c>
      <c r="L214" s="279">
        <f>IF(L$127=0,0,L$127/NMM!L$11*1000)</f>
        <v>11.904012808537887</v>
      </c>
      <c r="M214" s="279">
        <f>IF(M$127=0,0,M$127/NMM!M$11*1000)</f>
        <v>11.55801714981229</v>
      </c>
      <c r="N214" s="279">
        <f>IF(N$127=0,0,N$127/NMM!N$11*1000)</f>
        <v>11.473401283309208</v>
      </c>
      <c r="O214" s="279">
        <f>IF(O$127=0,0,O$127/NMM!O$11*1000)</f>
        <v>11.103489570588289</v>
      </c>
      <c r="P214" s="279">
        <f>IF(P$127=0,0,P$127/NMM!P$11*1000)</f>
        <v>11.105213474112233</v>
      </c>
      <c r="Q214" s="279">
        <f>IF(Q$127=0,0,Q$127/NMM!Q$11*1000)</f>
        <v>10.848350465749874</v>
      </c>
      <c r="R214" s="279">
        <f>IF(R$127=0,0,R$127/NMM!R$11*1000)</f>
        <v>10.757422270851908</v>
      </c>
      <c r="S214" s="279">
        <f>IF(S$127=0,0,S$127/NMM!S$11*1000)</f>
        <v>10.909898086816447</v>
      </c>
      <c r="T214" s="279">
        <f>IF(T$127=0,0,T$127/NMM!T$11*1000)</f>
        <v>10.498409014047221</v>
      </c>
      <c r="U214" s="279">
        <f>IF(U$127=0,0,U$127/NMM!U$11*1000)</f>
        <v>10.297391583795205</v>
      </c>
      <c r="V214" s="279">
        <f>IF(V$127=0,0,V$127/NMM!V$11*1000)</f>
        <v>10.089361859579174</v>
      </c>
      <c r="W214" s="279">
        <f>IF(W$127=0,0,W$127/NMM!W$11*1000)</f>
        <v>10.358397706498094</v>
      </c>
      <c r="DA214" s="82"/>
    </row>
    <row r="215" spans="1:105" ht="12" customHeight="1" x14ac:dyDescent="0.25">
      <c r="B215" s="313"/>
      <c r="C215" s="313"/>
      <c r="D215" s="313"/>
      <c r="E215" s="313"/>
      <c r="F215" s="313"/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  <c r="T215" s="313"/>
      <c r="U215" s="313"/>
      <c r="V215" s="313"/>
      <c r="W215" s="313"/>
      <c r="DA215" s="150"/>
    </row>
  </sheetData>
  <conditionalFormatting sqref="B50:V59 B101:V110 B144:V144 B134:V139 B157:V157 B159:V160 B162:V163 B148:V152 B167:V171 B178:V179 B193:V193 B185:V190 B196:V200 B215:V215 B207:V211 B20:W25 B6:W15 B27:W32 B34:W44 B49:W58 B100:W109 B133:W138 B156:W156 B158:W159 B161:W162 B147:W151 B166:W170 B177:W178 B192:W192 B184:W189 B195:W199 B214:W214 B206:W210">
    <cfRule type="cellIs" dxfId="561" priority="436" operator="lessThan">
      <formula>0</formula>
    </cfRule>
  </conditionalFormatting>
  <conditionalFormatting sqref="B16:W16">
    <cfRule type="cellIs" dxfId="560" priority="433" operator="lessThan">
      <formula>0</formula>
    </cfRule>
  </conditionalFormatting>
  <conditionalFormatting sqref="B20:V24">
    <cfRule type="cellIs" dxfId="559" priority="431" operator="lessThan">
      <formula>0</formula>
    </cfRule>
  </conditionalFormatting>
  <conditionalFormatting sqref="B16:V16">
    <cfRule type="cellIs" dxfId="558" priority="428" operator="lessThan">
      <formula>0</formula>
    </cfRule>
  </conditionalFormatting>
  <conditionalFormatting sqref="B46:V46">
    <cfRule type="cellIs" dxfId="557" priority="429" operator="lessThan">
      <formula>0</formula>
    </cfRule>
  </conditionalFormatting>
  <conditionalFormatting sqref="B28:V45">
    <cfRule type="cellIs" dxfId="556" priority="427" operator="lessThan">
      <formula>0</formula>
    </cfRule>
  </conditionalFormatting>
  <conditionalFormatting sqref="B63:W66">
    <cfRule type="cellIs" dxfId="555" priority="426" operator="lessThan">
      <formula>0</formula>
    </cfRule>
  </conditionalFormatting>
  <conditionalFormatting sqref="B92:W95">
    <cfRule type="cellIs" dxfId="554" priority="419" operator="lessThan">
      <formula>0</formula>
    </cfRule>
  </conditionalFormatting>
  <conditionalFormatting sqref="B70:W70">
    <cfRule type="cellIs" dxfId="553" priority="423" operator="lessThan">
      <formula>0</formula>
    </cfRule>
  </conditionalFormatting>
  <conditionalFormatting sqref="B68:W69 B71:W77">
    <cfRule type="cellIs" dxfId="552" priority="424" operator="lessThan">
      <formula>0</formula>
    </cfRule>
  </conditionalFormatting>
  <conditionalFormatting sqref="B71:V71">
    <cfRule type="cellIs" dxfId="551" priority="414" operator="lessThan">
      <formula>0</formula>
    </cfRule>
  </conditionalFormatting>
  <conditionalFormatting sqref="B82:W87">
    <cfRule type="cellIs" dxfId="550" priority="422" operator="lessThan">
      <formula>0</formula>
    </cfRule>
  </conditionalFormatting>
  <conditionalFormatting sqref="B88:W88">
    <cfRule type="cellIs" dxfId="549" priority="421" operator="lessThan">
      <formula>0</formula>
    </cfRule>
  </conditionalFormatting>
  <conditionalFormatting sqref="B78:W78 B80:W80">
    <cfRule type="cellIs" dxfId="548" priority="425" operator="lessThan">
      <formula>0</formula>
    </cfRule>
  </conditionalFormatting>
  <conditionalFormatting sqref="B90:W90">
    <cfRule type="cellIs" dxfId="547" priority="420" operator="lessThan">
      <formula>0</formula>
    </cfRule>
  </conditionalFormatting>
  <conditionalFormatting sqref="B96:W96">
    <cfRule type="cellIs" dxfId="546" priority="418" operator="lessThan">
      <formula>0</formula>
    </cfRule>
  </conditionalFormatting>
  <conditionalFormatting sqref="B64:V67">
    <cfRule type="cellIs" dxfId="545" priority="417" operator="lessThan">
      <formula>0</formula>
    </cfRule>
  </conditionalFormatting>
  <conditionalFormatting sqref="B69:V70 B72:V78">
    <cfRule type="cellIs" dxfId="544" priority="415" operator="lessThan">
      <formula>0</formula>
    </cfRule>
  </conditionalFormatting>
  <conditionalFormatting sqref="B83:V88">
    <cfRule type="cellIs" dxfId="543" priority="413" operator="lessThan">
      <formula>0</formula>
    </cfRule>
  </conditionalFormatting>
  <conditionalFormatting sqref="B89:V89">
    <cfRule type="cellIs" dxfId="542" priority="412" operator="lessThan">
      <formula>0</formula>
    </cfRule>
  </conditionalFormatting>
  <conditionalFormatting sqref="B79:V79 B81:V81">
    <cfRule type="cellIs" dxfId="541" priority="416" operator="lessThan">
      <formula>0</formula>
    </cfRule>
  </conditionalFormatting>
  <conditionalFormatting sqref="B91:V91">
    <cfRule type="cellIs" dxfId="540" priority="411" operator="lessThan">
      <formula>0</formula>
    </cfRule>
  </conditionalFormatting>
  <conditionalFormatting sqref="B93:V96">
    <cfRule type="cellIs" dxfId="539" priority="410" operator="lessThan">
      <formula>0</formula>
    </cfRule>
  </conditionalFormatting>
  <conditionalFormatting sqref="B97:V97">
    <cfRule type="cellIs" dxfId="538" priority="409" operator="lessThan">
      <formula>0</formula>
    </cfRule>
  </conditionalFormatting>
  <conditionalFormatting sqref="B126:W127">
    <cfRule type="cellIs" dxfId="537" priority="408" operator="lessThan">
      <formula>0</formula>
    </cfRule>
  </conditionalFormatting>
  <conditionalFormatting sqref="B113:W116">
    <cfRule type="cellIs" dxfId="536" priority="407" operator="lessThan">
      <formula>0</formula>
    </cfRule>
  </conditionalFormatting>
  <conditionalFormatting sqref="B122:W125">
    <cfRule type="cellIs" dxfId="535" priority="406" operator="lessThan">
      <formula>0</formula>
    </cfRule>
  </conditionalFormatting>
  <conditionalFormatting sqref="B127:V128">
    <cfRule type="cellIs" dxfId="534" priority="405" operator="lessThan">
      <formula>0</formula>
    </cfRule>
  </conditionalFormatting>
  <conditionalFormatting sqref="B114:V117">
    <cfRule type="cellIs" dxfId="533" priority="404" operator="lessThan">
      <formula>0</formula>
    </cfRule>
  </conditionalFormatting>
  <conditionalFormatting sqref="B123:V126">
    <cfRule type="cellIs" dxfId="532" priority="403" operator="lessThan">
      <formula>0</formula>
    </cfRule>
  </conditionalFormatting>
  <conditionalFormatting sqref="B139:V139">
    <cfRule type="cellIs" dxfId="531" priority="399" operator="lessThan">
      <formula>0</formula>
    </cfRule>
  </conditionalFormatting>
  <conditionalFormatting sqref="B144:V144">
    <cfRule type="cellIs" dxfId="530" priority="400" operator="lessThan">
      <formula>0</formula>
    </cfRule>
  </conditionalFormatting>
  <conditionalFormatting sqref="B160:V160">
    <cfRule type="cellIs" dxfId="529" priority="392" operator="lessThan">
      <formula>0</formula>
    </cfRule>
  </conditionalFormatting>
  <conditionalFormatting sqref="B157:V157 B159:V159">
    <cfRule type="cellIs" dxfId="528" priority="393" operator="lessThan">
      <formula>0</formula>
    </cfRule>
  </conditionalFormatting>
  <conditionalFormatting sqref="B162:V162">
    <cfRule type="cellIs" dxfId="527" priority="391" operator="lessThan">
      <formula>0</formula>
    </cfRule>
  </conditionalFormatting>
  <conditionalFormatting sqref="B163:V163">
    <cfRule type="cellIs" dxfId="526" priority="390" operator="lessThan">
      <formula>0</formula>
    </cfRule>
  </conditionalFormatting>
  <conditionalFormatting sqref="B178:V179">
    <cfRule type="cellIs" dxfId="525" priority="387" operator="lessThan">
      <formula>0</formula>
    </cfRule>
  </conditionalFormatting>
  <conditionalFormatting sqref="B193:V193">
    <cfRule type="cellIs" dxfId="524" priority="383" operator="lessThan">
      <formula>0</formula>
    </cfRule>
  </conditionalFormatting>
  <conditionalFormatting sqref="B190:V190">
    <cfRule type="cellIs" dxfId="523" priority="382" operator="lessThan">
      <formula>0</formula>
    </cfRule>
  </conditionalFormatting>
  <conditionalFormatting sqref="W6:W15 W50:W59 W101:W110">
    <cfRule type="cellIs" dxfId="522" priority="377" operator="lessThan">
      <formula>0</formula>
    </cfRule>
  </conditionalFormatting>
  <conditionalFormatting sqref="W20:W24">
    <cfRule type="cellIs" dxfId="521" priority="376" operator="lessThan">
      <formula>0</formula>
    </cfRule>
  </conditionalFormatting>
  <conditionalFormatting sqref="W16">
    <cfRule type="cellIs" dxfId="520" priority="373" operator="lessThan">
      <formula>0</formula>
    </cfRule>
  </conditionalFormatting>
  <conditionalFormatting sqref="W46">
    <cfRule type="cellIs" dxfId="519" priority="374" operator="lessThan">
      <formula>0</formula>
    </cfRule>
  </conditionalFormatting>
  <conditionalFormatting sqref="W28:W45">
    <cfRule type="cellIs" dxfId="518" priority="372" operator="lessThan">
      <formula>0</formula>
    </cfRule>
  </conditionalFormatting>
  <conditionalFormatting sqref="W71">
    <cfRule type="cellIs" dxfId="517" priority="368" operator="lessThan">
      <formula>0</formula>
    </cfRule>
  </conditionalFormatting>
  <conditionalFormatting sqref="W64:W67">
    <cfRule type="cellIs" dxfId="516" priority="371" operator="lessThan">
      <formula>0</formula>
    </cfRule>
  </conditionalFormatting>
  <conditionalFormatting sqref="W69:W70 W72:W78">
    <cfRule type="cellIs" dxfId="515" priority="369" operator="lessThan">
      <formula>0</formula>
    </cfRule>
  </conditionalFormatting>
  <conditionalFormatting sqref="W83:W88">
    <cfRule type="cellIs" dxfId="514" priority="367" operator="lessThan">
      <formula>0</formula>
    </cfRule>
  </conditionalFormatting>
  <conditionalFormatting sqref="W89">
    <cfRule type="cellIs" dxfId="513" priority="366" operator="lessThan">
      <formula>0</formula>
    </cfRule>
  </conditionalFormatting>
  <conditionalFormatting sqref="W79 W81">
    <cfRule type="cellIs" dxfId="512" priority="370" operator="lessThan">
      <formula>0</formula>
    </cfRule>
  </conditionalFormatting>
  <conditionalFormatting sqref="W91">
    <cfRule type="cellIs" dxfId="511" priority="365" operator="lessThan">
      <formula>0</formula>
    </cfRule>
  </conditionalFormatting>
  <conditionalFormatting sqref="W93:W96">
    <cfRule type="cellIs" dxfId="510" priority="364" operator="lessThan">
      <formula>0</formula>
    </cfRule>
  </conditionalFormatting>
  <conditionalFormatting sqref="W97">
    <cfRule type="cellIs" dxfId="509" priority="363" operator="lessThan">
      <formula>0</formula>
    </cfRule>
  </conditionalFormatting>
  <conditionalFormatting sqref="W127:W128">
    <cfRule type="cellIs" dxfId="508" priority="362" operator="lessThan">
      <formula>0</formula>
    </cfRule>
  </conditionalFormatting>
  <conditionalFormatting sqref="W114:W117">
    <cfRule type="cellIs" dxfId="507" priority="361" operator="lessThan">
      <formula>0</formula>
    </cfRule>
  </conditionalFormatting>
  <conditionalFormatting sqref="W123:W126">
    <cfRule type="cellIs" dxfId="506" priority="360" operator="lessThan">
      <formula>0</formula>
    </cfRule>
  </conditionalFormatting>
  <conditionalFormatting sqref="W139">
    <cfRule type="cellIs" dxfId="505" priority="356" operator="lessThan">
      <formula>0</formula>
    </cfRule>
    <cfRule type="cellIs" dxfId="504" priority="358" operator="lessThan">
      <formula>0</formula>
    </cfRule>
  </conditionalFormatting>
  <conditionalFormatting sqref="W144">
    <cfRule type="cellIs" dxfId="503" priority="357" operator="lessThan">
      <formula>0</formula>
    </cfRule>
    <cfRule type="cellIs" dxfId="502" priority="359" operator="lessThan">
      <formula>0</formula>
    </cfRule>
  </conditionalFormatting>
  <conditionalFormatting sqref="W134:W138">
    <cfRule type="cellIs" dxfId="501" priority="355" operator="lessThan">
      <formula>0</formula>
    </cfRule>
  </conditionalFormatting>
  <conditionalFormatting sqref="W160">
    <cfRule type="cellIs" dxfId="500" priority="349" operator="lessThan">
      <formula>0</formula>
    </cfRule>
    <cfRule type="cellIs" dxfId="499" priority="353" operator="lessThan">
      <formula>0</formula>
    </cfRule>
  </conditionalFormatting>
  <conditionalFormatting sqref="W157 W159">
    <cfRule type="cellIs" dxfId="498" priority="350" operator="lessThan">
      <formula>0</formula>
    </cfRule>
    <cfRule type="cellIs" dxfId="497" priority="354" operator="lessThan">
      <formula>0</formula>
    </cfRule>
  </conditionalFormatting>
  <conditionalFormatting sqref="W162">
    <cfRule type="cellIs" dxfId="496" priority="348" operator="lessThan">
      <formula>0</formula>
    </cfRule>
    <cfRule type="cellIs" dxfId="495" priority="352" operator="lessThan">
      <formula>0</formula>
    </cfRule>
  </conditionalFormatting>
  <conditionalFormatting sqref="W163">
    <cfRule type="cellIs" dxfId="494" priority="347" operator="lessThan">
      <formula>0</formula>
    </cfRule>
    <cfRule type="cellIs" dxfId="493" priority="351" operator="lessThan">
      <formula>0</formula>
    </cfRule>
  </conditionalFormatting>
  <conditionalFormatting sqref="W148:W152">
    <cfRule type="cellIs" dxfId="492" priority="346" operator="lessThan">
      <formula>0</formula>
    </cfRule>
  </conditionalFormatting>
  <conditionalFormatting sqref="W167:W171">
    <cfRule type="cellIs" dxfId="491" priority="343" operator="lessThan">
      <formula>0</formula>
    </cfRule>
  </conditionalFormatting>
  <conditionalFormatting sqref="W178:W179">
    <cfRule type="cellIs" dxfId="490" priority="344" operator="lessThan">
      <formula>0</formula>
    </cfRule>
    <cfRule type="cellIs" dxfId="489" priority="345" operator="lessThan">
      <formula>0</formula>
    </cfRule>
  </conditionalFormatting>
  <conditionalFormatting sqref="W193">
    <cfRule type="cellIs" dxfId="488" priority="340" operator="lessThan">
      <formula>0</formula>
    </cfRule>
    <cfRule type="cellIs" dxfId="487" priority="342" operator="lessThan">
      <formula>0</formula>
    </cfRule>
  </conditionalFormatting>
  <conditionalFormatting sqref="W190">
    <cfRule type="cellIs" dxfId="486" priority="339" operator="lessThan">
      <formula>0</formula>
    </cfRule>
    <cfRule type="cellIs" dxfId="485" priority="341" operator="lessThan">
      <formula>0</formula>
    </cfRule>
  </conditionalFormatting>
  <conditionalFormatting sqref="W185:W189">
    <cfRule type="cellIs" dxfId="484" priority="338" operator="lessThan">
      <formula>0</formula>
    </cfRule>
  </conditionalFormatting>
  <conditionalFormatting sqref="W196:W200">
    <cfRule type="cellIs" dxfId="483" priority="337" operator="lessThan">
      <formula>0</formula>
    </cfRule>
  </conditionalFormatting>
  <conditionalFormatting sqref="W215">
    <cfRule type="cellIs" dxfId="482" priority="336" operator="lessThan">
      <formula>0</formula>
    </cfRule>
  </conditionalFormatting>
  <conditionalFormatting sqref="W207:W211">
    <cfRule type="cellIs" dxfId="481" priority="335" operator="lessThan">
      <formula>0</formula>
    </cfRule>
  </conditionalFormatting>
  <conditionalFormatting sqref="B45:W45">
    <cfRule type="cellIs" dxfId="480" priority="333" operator="lessThan">
      <formula>0</formula>
    </cfRule>
  </conditionalFormatting>
  <conditionalFormatting sqref="B142:W143">
    <cfRule type="cellIs" dxfId="479" priority="332" operator="lessThan">
      <formula>0</formula>
    </cfRule>
  </conditionalFormatting>
  <conditionalFormatting sqref="B144 B20:B25 B6:B15 B27:B32 B34:B44 B49:B59 B100:B110 B133:B139 B156:B163 B147:B152 B166:B171 B177:B179 B192:B193 B184:B190 B195:B200 B214:B215 B206:B211">
    <cfRule type="cellIs" dxfId="478" priority="331" operator="lessThan">
      <formula>0</formula>
    </cfRule>
  </conditionalFormatting>
  <conditionalFormatting sqref="B16">
    <cfRule type="cellIs" dxfId="477" priority="327" operator="lessThan">
      <formula>0</formula>
    </cfRule>
    <cfRule type="cellIs" dxfId="476" priority="330" operator="lessThan">
      <formula>0</formula>
    </cfRule>
  </conditionalFormatting>
  <conditionalFormatting sqref="B20:B24">
    <cfRule type="cellIs" dxfId="475" priority="329" operator="lessThan">
      <formula>0</formula>
    </cfRule>
  </conditionalFormatting>
  <conditionalFormatting sqref="B46">
    <cfRule type="cellIs" dxfId="474" priority="328" operator="lessThan">
      <formula>0</formula>
    </cfRule>
  </conditionalFormatting>
  <conditionalFormatting sqref="B28:B45">
    <cfRule type="cellIs" dxfId="473" priority="326" operator="lessThan">
      <formula>0</formula>
    </cfRule>
  </conditionalFormatting>
  <conditionalFormatting sqref="B63:B66">
    <cfRule type="cellIs" dxfId="472" priority="325" operator="lessThan">
      <formula>0</formula>
    </cfRule>
  </conditionalFormatting>
  <conditionalFormatting sqref="B92:B95">
    <cfRule type="cellIs" dxfId="471" priority="318" operator="lessThan">
      <formula>0</formula>
    </cfRule>
  </conditionalFormatting>
  <conditionalFormatting sqref="B70">
    <cfRule type="cellIs" dxfId="470" priority="322" operator="lessThan">
      <formula>0</formula>
    </cfRule>
  </conditionalFormatting>
  <conditionalFormatting sqref="B68:B69 B71:B77">
    <cfRule type="cellIs" dxfId="469" priority="323" operator="lessThan">
      <formula>0</formula>
    </cfRule>
  </conditionalFormatting>
  <conditionalFormatting sqref="B71">
    <cfRule type="cellIs" dxfId="468" priority="313" operator="lessThan">
      <formula>0</formula>
    </cfRule>
  </conditionalFormatting>
  <conditionalFormatting sqref="B82:B87">
    <cfRule type="cellIs" dxfId="467" priority="321" operator="lessThan">
      <formula>0</formula>
    </cfRule>
  </conditionalFormatting>
  <conditionalFormatting sqref="B88">
    <cfRule type="cellIs" dxfId="466" priority="320" operator="lessThan">
      <formula>0</formula>
    </cfRule>
  </conditionalFormatting>
  <conditionalFormatting sqref="B78 B80">
    <cfRule type="cellIs" dxfId="465" priority="324" operator="lessThan">
      <formula>0</formula>
    </cfRule>
  </conditionalFormatting>
  <conditionalFormatting sqref="B90">
    <cfRule type="cellIs" dxfId="464" priority="319" operator="lessThan">
      <formula>0</formula>
    </cfRule>
  </conditionalFormatting>
  <conditionalFormatting sqref="B96">
    <cfRule type="cellIs" dxfId="463" priority="317" operator="lessThan">
      <formula>0</formula>
    </cfRule>
  </conditionalFormatting>
  <conditionalFormatting sqref="B64:B67">
    <cfRule type="cellIs" dxfId="462" priority="316" operator="lessThan">
      <formula>0</formula>
    </cfRule>
  </conditionalFormatting>
  <conditionalFormatting sqref="B69:B70 B72:B78">
    <cfRule type="cellIs" dxfId="461" priority="314" operator="lessThan">
      <formula>0</formula>
    </cfRule>
  </conditionalFormatting>
  <conditionalFormatting sqref="B83:B88">
    <cfRule type="cellIs" dxfId="460" priority="312" operator="lessThan">
      <formula>0</formula>
    </cfRule>
  </conditionalFormatting>
  <conditionalFormatting sqref="B89">
    <cfRule type="cellIs" dxfId="459" priority="311" operator="lessThan">
      <formula>0</formula>
    </cfRule>
  </conditionalFormatting>
  <conditionalFormatting sqref="B79 B81">
    <cfRule type="cellIs" dxfId="458" priority="315" operator="lessThan">
      <formula>0</formula>
    </cfRule>
  </conditionalFormatting>
  <conditionalFormatting sqref="B91">
    <cfRule type="cellIs" dxfId="457" priority="310" operator="lessThan">
      <formula>0</formula>
    </cfRule>
  </conditionalFormatting>
  <conditionalFormatting sqref="B93:B96">
    <cfRule type="cellIs" dxfId="456" priority="309" operator="lessThan">
      <formula>0</formula>
    </cfRule>
  </conditionalFormatting>
  <conditionalFormatting sqref="B97">
    <cfRule type="cellIs" dxfId="455" priority="308" operator="lessThan">
      <formula>0</formula>
    </cfRule>
  </conditionalFormatting>
  <conditionalFormatting sqref="B126:B127">
    <cfRule type="cellIs" dxfId="454" priority="307" operator="lessThan">
      <formula>0</formula>
    </cfRule>
  </conditionalFormatting>
  <conditionalFormatting sqref="B113:B116">
    <cfRule type="cellIs" dxfId="453" priority="306" operator="lessThan">
      <formula>0</formula>
    </cfRule>
  </conditionalFormatting>
  <conditionalFormatting sqref="B122:B125">
    <cfRule type="cellIs" dxfId="452" priority="305" operator="lessThan">
      <formula>0</formula>
    </cfRule>
  </conditionalFormatting>
  <conditionalFormatting sqref="B127:B128">
    <cfRule type="cellIs" dxfId="451" priority="304" operator="lessThan">
      <formula>0</formula>
    </cfRule>
  </conditionalFormatting>
  <conditionalFormatting sqref="B114:B117">
    <cfRule type="cellIs" dxfId="450" priority="303" operator="lessThan">
      <formula>0</formula>
    </cfRule>
  </conditionalFormatting>
  <conditionalFormatting sqref="B123:B126">
    <cfRule type="cellIs" dxfId="449" priority="302" operator="lessThan">
      <formula>0</formula>
    </cfRule>
  </conditionalFormatting>
  <conditionalFormatting sqref="B139">
    <cfRule type="cellIs" dxfId="448" priority="300" operator="lessThan">
      <formula>0</formula>
    </cfRule>
  </conditionalFormatting>
  <conditionalFormatting sqref="B144">
    <cfRule type="cellIs" dxfId="447" priority="301" operator="lessThan">
      <formula>0</formula>
    </cfRule>
  </conditionalFormatting>
  <conditionalFormatting sqref="B160">
    <cfRule type="cellIs" dxfId="446" priority="298" operator="lessThan">
      <formula>0</formula>
    </cfRule>
  </conditionalFormatting>
  <conditionalFormatting sqref="B157 B159">
    <cfRule type="cellIs" dxfId="445" priority="299" operator="lessThan">
      <formula>0</formula>
    </cfRule>
  </conditionalFormatting>
  <conditionalFormatting sqref="B162">
    <cfRule type="cellIs" dxfId="444" priority="297" operator="lessThan">
      <formula>0</formula>
    </cfRule>
  </conditionalFormatting>
  <conditionalFormatting sqref="B163">
    <cfRule type="cellIs" dxfId="443" priority="296" operator="lessThan">
      <formula>0</formula>
    </cfRule>
  </conditionalFormatting>
  <conditionalFormatting sqref="B178:B179">
    <cfRule type="cellIs" dxfId="442" priority="295" operator="lessThan">
      <formula>0</formula>
    </cfRule>
  </conditionalFormatting>
  <conditionalFormatting sqref="B193">
    <cfRule type="cellIs" dxfId="441" priority="294" operator="lessThan">
      <formula>0</formula>
    </cfRule>
  </conditionalFormatting>
  <conditionalFormatting sqref="B190">
    <cfRule type="cellIs" dxfId="440" priority="293" operator="lessThan">
      <formula>0</formula>
    </cfRule>
  </conditionalFormatting>
  <conditionalFormatting sqref="B45">
    <cfRule type="cellIs" dxfId="439" priority="292" operator="lessThan">
      <formula>0</formula>
    </cfRule>
  </conditionalFormatting>
  <conditionalFormatting sqref="B142:B143">
    <cfRule type="cellIs" dxfId="438" priority="291" operator="lessThan">
      <formula>0</formula>
    </cfRule>
  </conditionalFormatting>
  <conditionalFormatting sqref="DA20:DA25 DA6:DA15 DA27:DA32 DA34:DA44 DA49:DA58 DA100:DA109 DA133:DA138 DA156 DA158:DA159 DA161:DA162 DA147:DA151 DA166:DA170 DA177:DA178 DA192 DA184:DA189 DA195:DA199 DA214 DA206:DA210">
    <cfRule type="cellIs" dxfId="437" priority="58" operator="lessThan">
      <formula>0</formula>
    </cfRule>
  </conditionalFormatting>
  <conditionalFormatting sqref="DA16">
    <cfRule type="cellIs" dxfId="436" priority="41" operator="lessThan">
      <formula>0</formula>
    </cfRule>
    <cfRule type="cellIs" dxfId="435" priority="57" operator="lessThan">
      <formula>0</formula>
    </cfRule>
  </conditionalFormatting>
  <conditionalFormatting sqref="DA63:DA66">
    <cfRule type="cellIs" dxfId="434" priority="56" operator="lessThan">
      <formula>0</formula>
    </cfRule>
  </conditionalFormatting>
  <conditionalFormatting sqref="DA92:DA95">
    <cfRule type="cellIs" dxfId="433" priority="49" operator="lessThan">
      <formula>0</formula>
    </cfRule>
  </conditionalFormatting>
  <conditionalFormatting sqref="DA70">
    <cfRule type="cellIs" dxfId="432" priority="53" operator="lessThan">
      <formula>0</formula>
    </cfRule>
  </conditionalFormatting>
  <conditionalFormatting sqref="DA68:DA69 DA71:DA77">
    <cfRule type="cellIs" dxfId="431" priority="54" operator="lessThan">
      <formula>0</formula>
    </cfRule>
  </conditionalFormatting>
  <conditionalFormatting sqref="DA82:DA87">
    <cfRule type="cellIs" dxfId="430" priority="52" operator="lessThan">
      <formula>0</formula>
    </cfRule>
  </conditionalFormatting>
  <conditionalFormatting sqref="DA88">
    <cfRule type="cellIs" dxfId="429" priority="51" operator="lessThan">
      <formula>0</formula>
    </cfRule>
  </conditionalFormatting>
  <conditionalFormatting sqref="DA78 DA80">
    <cfRule type="cellIs" dxfId="428" priority="55" operator="lessThan">
      <formula>0</formula>
    </cfRule>
  </conditionalFormatting>
  <conditionalFormatting sqref="DA90">
    <cfRule type="cellIs" dxfId="427" priority="50" operator="lessThan">
      <formula>0</formula>
    </cfRule>
  </conditionalFormatting>
  <conditionalFormatting sqref="DA96">
    <cfRule type="cellIs" dxfId="426" priority="48" operator="lessThan">
      <formula>0</formula>
    </cfRule>
  </conditionalFormatting>
  <conditionalFormatting sqref="DA126:DA127">
    <cfRule type="cellIs" dxfId="425" priority="47" operator="lessThan">
      <formula>0</formula>
    </cfRule>
  </conditionalFormatting>
  <conditionalFormatting sqref="DA113:DA116">
    <cfRule type="cellIs" dxfId="424" priority="46" operator="lessThan">
      <formula>0</formula>
    </cfRule>
  </conditionalFormatting>
  <conditionalFormatting sqref="DA122:DA125">
    <cfRule type="cellIs" dxfId="423" priority="45" operator="lessThan">
      <formula>0</formula>
    </cfRule>
  </conditionalFormatting>
  <conditionalFormatting sqref="DA6:DA15 DA50:DA59 DA101:DA110">
    <cfRule type="cellIs" dxfId="422" priority="44" operator="lessThan">
      <formula>0</formula>
    </cfRule>
  </conditionalFormatting>
  <conditionalFormatting sqref="DA20:DA24">
    <cfRule type="cellIs" dxfId="421" priority="43" operator="lessThan">
      <formula>0</formula>
    </cfRule>
  </conditionalFormatting>
  <conditionalFormatting sqref="DA46">
    <cfRule type="cellIs" dxfId="420" priority="42" operator="lessThan">
      <formula>0</formula>
    </cfRule>
  </conditionalFormatting>
  <conditionalFormatting sqref="DA28:DA45">
    <cfRule type="cellIs" dxfId="419" priority="40" operator="lessThan">
      <formula>0</formula>
    </cfRule>
  </conditionalFormatting>
  <conditionalFormatting sqref="DA71">
    <cfRule type="cellIs" dxfId="418" priority="36" operator="lessThan">
      <formula>0</formula>
    </cfRule>
  </conditionalFormatting>
  <conditionalFormatting sqref="DA64:DA67">
    <cfRule type="cellIs" dxfId="417" priority="39" operator="lessThan">
      <formula>0</formula>
    </cfRule>
  </conditionalFormatting>
  <conditionalFormatting sqref="DA69:DA70 DA72:DA78">
    <cfRule type="cellIs" dxfId="416" priority="37" operator="lessThan">
      <formula>0</formula>
    </cfRule>
  </conditionalFormatting>
  <conditionalFormatting sqref="DA83:DA88">
    <cfRule type="cellIs" dxfId="415" priority="35" operator="lessThan">
      <formula>0</formula>
    </cfRule>
  </conditionalFormatting>
  <conditionalFormatting sqref="DA89">
    <cfRule type="cellIs" dxfId="414" priority="34" operator="lessThan">
      <formula>0</formula>
    </cfRule>
  </conditionalFormatting>
  <conditionalFormatting sqref="DA79 DA81">
    <cfRule type="cellIs" dxfId="413" priority="38" operator="lessThan">
      <formula>0</formula>
    </cfRule>
  </conditionalFormatting>
  <conditionalFormatting sqref="DA91">
    <cfRule type="cellIs" dxfId="412" priority="33" operator="lessThan">
      <formula>0</formula>
    </cfRule>
  </conditionalFormatting>
  <conditionalFormatting sqref="DA93:DA96">
    <cfRule type="cellIs" dxfId="411" priority="32" operator="lessThan">
      <formula>0</formula>
    </cfRule>
  </conditionalFormatting>
  <conditionalFormatting sqref="DA97">
    <cfRule type="cellIs" dxfId="410" priority="31" operator="lessThan">
      <formula>0</formula>
    </cfRule>
  </conditionalFormatting>
  <conditionalFormatting sqref="DA127:DA128">
    <cfRule type="cellIs" dxfId="409" priority="30" operator="lessThan">
      <formula>0</formula>
    </cfRule>
  </conditionalFormatting>
  <conditionalFormatting sqref="DA114:DA117">
    <cfRule type="cellIs" dxfId="408" priority="29" operator="lessThan">
      <formula>0</formula>
    </cfRule>
  </conditionalFormatting>
  <conditionalFormatting sqref="DA123:DA126">
    <cfRule type="cellIs" dxfId="407" priority="28" operator="lessThan">
      <formula>0</formula>
    </cfRule>
  </conditionalFormatting>
  <conditionalFormatting sqref="DA139">
    <cfRule type="cellIs" dxfId="406" priority="24" operator="lessThan">
      <formula>0</formula>
    </cfRule>
    <cfRule type="cellIs" dxfId="405" priority="26" operator="lessThan">
      <formula>0</formula>
    </cfRule>
  </conditionalFormatting>
  <conditionalFormatting sqref="DA144">
    <cfRule type="cellIs" dxfId="404" priority="25" operator="lessThan">
      <formula>0</formula>
    </cfRule>
    <cfRule type="cellIs" dxfId="403" priority="27" operator="lessThan">
      <formula>0</formula>
    </cfRule>
  </conditionalFormatting>
  <conditionalFormatting sqref="DA134:DA138">
    <cfRule type="cellIs" dxfId="402" priority="23" operator="lessThan">
      <formula>0</formula>
    </cfRule>
  </conditionalFormatting>
  <conditionalFormatting sqref="DA160">
    <cfRule type="cellIs" dxfId="401" priority="17" operator="lessThan">
      <formula>0</formula>
    </cfRule>
    <cfRule type="cellIs" dxfId="400" priority="21" operator="lessThan">
      <formula>0</formula>
    </cfRule>
  </conditionalFormatting>
  <conditionalFormatting sqref="DA157 DA159">
    <cfRule type="cellIs" dxfId="399" priority="18" operator="lessThan">
      <formula>0</formula>
    </cfRule>
    <cfRule type="cellIs" dxfId="398" priority="22" operator="lessThan">
      <formula>0</formula>
    </cfRule>
  </conditionalFormatting>
  <conditionalFormatting sqref="DA162">
    <cfRule type="cellIs" dxfId="397" priority="16" operator="lessThan">
      <formula>0</formula>
    </cfRule>
    <cfRule type="cellIs" dxfId="396" priority="20" operator="lessThan">
      <formula>0</formula>
    </cfRule>
  </conditionalFormatting>
  <conditionalFormatting sqref="DA163">
    <cfRule type="cellIs" dxfId="395" priority="15" operator="lessThan">
      <formula>0</formula>
    </cfRule>
    <cfRule type="cellIs" dxfId="394" priority="19" operator="lessThan">
      <formula>0</formula>
    </cfRule>
  </conditionalFormatting>
  <conditionalFormatting sqref="DA148:DA152">
    <cfRule type="cellIs" dxfId="393" priority="14" operator="lessThan">
      <formula>0</formula>
    </cfRule>
  </conditionalFormatting>
  <conditionalFormatting sqref="DA167:DA171">
    <cfRule type="cellIs" dxfId="392" priority="11" operator="lessThan">
      <formula>0</formula>
    </cfRule>
  </conditionalFormatting>
  <conditionalFormatting sqref="DA178:DA179">
    <cfRule type="cellIs" dxfId="391" priority="12" operator="lessThan">
      <formula>0</formula>
    </cfRule>
    <cfRule type="cellIs" dxfId="390" priority="13" operator="lessThan">
      <formula>0</formula>
    </cfRule>
  </conditionalFormatting>
  <conditionalFormatting sqref="DA193">
    <cfRule type="cellIs" dxfId="389" priority="8" operator="lessThan">
      <formula>0</formula>
    </cfRule>
    <cfRule type="cellIs" dxfId="388" priority="10" operator="lessThan">
      <formula>0</formula>
    </cfRule>
  </conditionalFormatting>
  <conditionalFormatting sqref="DA190">
    <cfRule type="cellIs" dxfId="387" priority="7" operator="lessThan">
      <formula>0</formula>
    </cfRule>
    <cfRule type="cellIs" dxfId="386" priority="9" operator="lessThan">
      <formula>0</formula>
    </cfRule>
  </conditionalFormatting>
  <conditionalFormatting sqref="DA185:DA189">
    <cfRule type="cellIs" dxfId="385" priority="6" operator="lessThan">
      <formula>0</formula>
    </cfRule>
  </conditionalFormatting>
  <conditionalFormatting sqref="DA196:DA200">
    <cfRule type="cellIs" dxfId="384" priority="5" operator="lessThan">
      <formula>0</formula>
    </cfRule>
  </conditionalFormatting>
  <conditionalFormatting sqref="DA215">
    <cfRule type="cellIs" dxfId="383" priority="4" operator="lessThan">
      <formula>0</formula>
    </cfRule>
  </conditionalFormatting>
  <conditionalFormatting sqref="DA207:DA211">
    <cfRule type="cellIs" dxfId="382" priority="3" operator="lessThan">
      <formula>0</formula>
    </cfRule>
  </conditionalFormatting>
  <conditionalFormatting sqref="DA45">
    <cfRule type="cellIs" dxfId="381" priority="2" operator="lessThan">
      <formula>0</formula>
    </cfRule>
  </conditionalFormatting>
  <conditionalFormatting sqref="DA142:DA143">
    <cfRule type="cellIs" dxfId="380" priority="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useful energy demand"</f>
        <v>EU27: Non-metallic mineral products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v>9848.3439038622</v>
      </c>
      <c r="C5" s="225">
        <v>9694.3803822904702</v>
      </c>
      <c r="D5" s="225">
        <v>9572.346353213381</v>
      </c>
      <c r="E5" s="225">
        <v>9789.8035070460173</v>
      </c>
      <c r="F5" s="225">
        <v>10057.649148281471</v>
      </c>
      <c r="G5" s="225">
        <v>9992.9164283791215</v>
      </c>
      <c r="H5" s="225">
        <v>10816.58049488331</v>
      </c>
      <c r="I5" s="225">
        <v>10978.048761681001</v>
      </c>
      <c r="J5" s="225">
        <v>9984.5970302201349</v>
      </c>
      <c r="K5" s="225">
        <v>7991.7316714704466</v>
      </c>
      <c r="L5" s="225">
        <v>7742.8932525655428</v>
      </c>
      <c r="M5" s="225">
        <v>7763.0274109564116</v>
      </c>
      <c r="N5" s="225">
        <v>6960.9265755467904</v>
      </c>
      <c r="O5" s="225">
        <v>6568.6491103540166</v>
      </c>
      <c r="P5" s="225">
        <v>6686.8429213540812</v>
      </c>
      <c r="Q5" s="225">
        <v>6638.8719384666547</v>
      </c>
      <c r="R5" s="225">
        <v>6723.3892130498971</v>
      </c>
      <c r="S5" s="225">
        <v>7028.2460536885746</v>
      </c>
      <c r="T5" s="225">
        <v>7250.0944789831201</v>
      </c>
      <c r="U5" s="225">
        <v>7252.0009018768587</v>
      </c>
      <c r="V5" s="225">
        <v>7237.8771681904436</v>
      </c>
      <c r="W5" s="225">
        <v>7374.6960522918107</v>
      </c>
      <c r="DA5" s="89" t="s">
        <v>1581</v>
      </c>
    </row>
    <row r="6" spans="1:105" ht="12" customHeight="1" x14ac:dyDescent="0.25">
      <c r="A6" s="55" t="s">
        <v>92</v>
      </c>
      <c r="B6" s="261">
        <v>40.469166756877293</v>
      </c>
      <c r="C6" s="261">
        <v>39.821357413600992</v>
      </c>
      <c r="D6" s="261">
        <v>39.330825318430023</v>
      </c>
      <c r="E6" s="261">
        <v>40.21380099528988</v>
      </c>
      <c r="F6" s="261">
        <v>41.362492351801791</v>
      </c>
      <c r="G6" s="261">
        <v>41.065959702137157</v>
      </c>
      <c r="H6" s="261">
        <v>44.363619615013917</v>
      </c>
      <c r="I6" s="261">
        <v>45.068570942710558</v>
      </c>
      <c r="J6" s="261">
        <v>40.993087525993012</v>
      </c>
      <c r="K6" s="261">
        <v>32.796879296804207</v>
      </c>
      <c r="L6" s="261">
        <v>31.71486365369282</v>
      </c>
      <c r="M6" s="261">
        <v>31.727141615327302</v>
      </c>
      <c r="N6" s="261">
        <v>28.385081917439958</v>
      </c>
      <c r="O6" s="261">
        <v>26.754692343015751</v>
      </c>
      <c r="P6" s="261">
        <v>27.219531035535379</v>
      </c>
      <c r="Q6" s="261">
        <v>27.063139430291141</v>
      </c>
      <c r="R6" s="261">
        <v>27.282570118664999</v>
      </c>
      <c r="S6" s="261">
        <v>28.501856653966868</v>
      </c>
      <c r="T6" s="261">
        <v>29.414408291451441</v>
      </c>
      <c r="U6" s="261">
        <v>29.423377280509388</v>
      </c>
      <c r="V6" s="261">
        <v>29.32895081047543</v>
      </c>
      <c r="W6" s="261">
        <v>29.798240510718969</v>
      </c>
      <c r="DA6" s="67" t="s">
        <v>1582</v>
      </c>
    </row>
    <row r="7" spans="1:105" ht="12" customHeight="1" x14ac:dyDescent="0.25">
      <c r="A7" s="202" t="s">
        <v>93</v>
      </c>
      <c r="B7" s="226">
        <v>4.1916239876644097</v>
      </c>
      <c r="C7" s="226">
        <v>4.1245439583105341</v>
      </c>
      <c r="D7" s="226">
        <v>4.0737194281706781</v>
      </c>
      <c r="E7" s="226">
        <v>4.1653608044945294</v>
      </c>
      <c r="F7" s="226">
        <v>4.2854237136931266</v>
      </c>
      <c r="G7" s="226">
        <v>4.2547858413849182</v>
      </c>
      <c r="H7" s="226">
        <v>4.5961271762230078</v>
      </c>
      <c r="I7" s="226">
        <v>4.6691462375811934</v>
      </c>
      <c r="J7" s="226">
        <v>4.2469592420557429</v>
      </c>
      <c r="K7" s="226">
        <v>3.3974076896069949</v>
      </c>
      <c r="L7" s="226">
        <v>3.2855888093131611</v>
      </c>
      <c r="M7" s="226">
        <v>3.2868414711342759</v>
      </c>
      <c r="N7" s="226">
        <v>2.940369722922707</v>
      </c>
      <c r="O7" s="226">
        <v>2.771496317719758</v>
      </c>
      <c r="P7" s="226">
        <v>2.8196184789685499</v>
      </c>
      <c r="Q7" s="226">
        <v>2.8034685819409182</v>
      </c>
      <c r="R7" s="226">
        <v>2.8425947459197309</v>
      </c>
      <c r="S7" s="226">
        <v>2.9611483032995269</v>
      </c>
      <c r="T7" s="226">
        <v>3.052622596332327</v>
      </c>
      <c r="U7" s="226">
        <v>3.0563384210209992</v>
      </c>
      <c r="V7" s="226">
        <v>3.0544639629791241</v>
      </c>
      <c r="W7" s="226">
        <v>3.1072626666242318</v>
      </c>
      <c r="DA7" s="174" t="s">
        <v>1583</v>
      </c>
    </row>
    <row r="8" spans="1:105" ht="12" customHeight="1" x14ac:dyDescent="0.25">
      <c r="A8" s="202" t="s">
        <v>94</v>
      </c>
      <c r="B8" s="226">
        <v>95.150403251243915</v>
      </c>
      <c r="C8" s="226">
        <v>95.507917893496341</v>
      </c>
      <c r="D8" s="226">
        <v>98.995199364566375</v>
      </c>
      <c r="E8" s="226">
        <v>96.225619394682354</v>
      </c>
      <c r="F8" s="226">
        <v>100.4738924255221</v>
      </c>
      <c r="G8" s="226">
        <v>102.6516616833471</v>
      </c>
      <c r="H8" s="226">
        <v>120.8090628350712</v>
      </c>
      <c r="I8" s="226">
        <v>120.2402400357671</v>
      </c>
      <c r="J8" s="226">
        <v>105.29535634886</v>
      </c>
      <c r="K8" s="226">
        <v>86.318306156582253</v>
      </c>
      <c r="L8" s="226">
        <v>82.786511563762502</v>
      </c>
      <c r="M8" s="226">
        <v>79.580898680343864</v>
      </c>
      <c r="N8" s="226">
        <v>71.979760805404908</v>
      </c>
      <c r="O8" s="226">
        <v>68.126606051385309</v>
      </c>
      <c r="P8" s="226">
        <v>70.541990533392763</v>
      </c>
      <c r="Q8" s="226">
        <v>69.769657538927802</v>
      </c>
      <c r="R8" s="226">
        <v>69.784962433078604</v>
      </c>
      <c r="S8" s="226">
        <v>76.828829795650663</v>
      </c>
      <c r="T8" s="226">
        <v>77.784464395413522</v>
      </c>
      <c r="U8" s="226">
        <v>78.473968623796608</v>
      </c>
      <c r="V8" s="226">
        <v>75.716103167361013</v>
      </c>
      <c r="W8" s="226">
        <v>80.187913083831276</v>
      </c>
      <c r="DA8" s="174" t="s">
        <v>1584</v>
      </c>
    </row>
    <row r="9" spans="1:105" ht="12" customHeight="1" x14ac:dyDescent="0.25">
      <c r="A9" s="202" t="s">
        <v>95</v>
      </c>
      <c r="B9" s="226">
        <v>7.9808454664197637</v>
      </c>
      <c r="C9" s="226">
        <v>7.8531251962496142</v>
      </c>
      <c r="D9" s="226">
        <v>7.7563553709639264</v>
      </c>
      <c r="E9" s="226">
        <v>7.9308404070556753</v>
      </c>
      <c r="F9" s="226">
        <v>8.1594399969479756</v>
      </c>
      <c r="G9" s="226">
        <v>8.1011055363591176</v>
      </c>
      <c r="H9" s="226">
        <v>8.7510188999292531</v>
      </c>
      <c r="I9" s="226">
        <v>8.8900470776755629</v>
      </c>
      <c r="J9" s="226">
        <v>8.0862037035712628</v>
      </c>
      <c r="K9" s="226">
        <v>6.4686588866211183</v>
      </c>
      <c r="L9" s="226">
        <v>6.2557559147707194</v>
      </c>
      <c r="M9" s="226">
        <v>6.2581409809038986</v>
      </c>
      <c r="N9" s="226">
        <v>5.5984593183563049</v>
      </c>
      <c r="O9" s="226">
        <v>5.276924620998158</v>
      </c>
      <c r="P9" s="226">
        <v>5.3685491401742533</v>
      </c>
      <c r="Q9" s="226">
        <v>5.3377997616862416</v>
      </c>
      <c r="R9" s="226">
        <v>5.4127747918606177</v>
      </c>
      <c r="S9" s="226">
        <v>5.6380217026462631</v>
      </c>
      <c r="T9" s="226">
        <v>5.8124467857148119</v>
      </c>
      <c r="U9" s="226">
        <v>5.8195941262368258</v>
      </c>
      <c r="V9" s="226">
        <v>5.8167297843671433</v>
      </c>
      <c r="W9" s="226">
        <v>5.9170801403248756</v>
      </c>
      <c r="DA9" s="174" t="s">
        <v>1585</v>
      </c>
    </row>
    <row r="10" spans="1:105" ht="12" customHeight="1" x14ac:dyDescent="0.25">
      <c r="A10" s="56" t="s">
        <v>96</v>
      </c>
      <c r="B10" s="262">
        <v>51.922559087790702</v>
      </c>
      <c r="C10" s="262">
        <v>51.211157412250373</v>
      </c>
      <c r="D10" s="262">
        <v>51.48647596508939</v>
      </c>
      <c r="E10" s="262">
        <v>51.616880243540791</v>
      </c>
      <c r="F10" s="262">
        <v>53.310287422053072</v>
      </c>
      <c r="G10" s="262">
        <v>54.080362738603448</v>
      </c>
      <c r="H10" s="262">
        <v>61.325862058080062</v>
      </c>
      <c r="I10" s="262">
        <v>61.291806514920687</v>
      </c>
      <c r="J10" s="262">
        <v>55.247315319635632</v>
      </c>
      <c r="K10" s="262">
        <v>43.884391061160443</v>
      </c>
      <c r="L10" s="262">
        <v>42.214456221173819</v>
      </c>
      <c r="M10" s="262">
        <v>41.195206068870768</v>
      </c>
      <c r="N10" s="262">
        <v>37.133538133660373</v>
      </c>
      <c r="O10" s="262">
        <v>35.480676135541472</v>
      </c>
      <c r="P10" s="262">
        <v>39.033740462821093</v>
      </c>
      <c r="Q10" s="262">
        <v>39.931266068259717</v>
      </c>
      <c r="R10" s="262">
        <v>41.023962569678673</v>
      </c>
      <c r="S10" s="262">
        <v>44.332703314905878</v>
      </c>
      <c r="T10" s="262">
        <v>46.117145762315502</v>
      </c>
      <c r="U10" s="262">
        <v>47.397970267414571</v>
      </c>
      <c r="V10" s="262">
        <v>47.903467859094761</v>
      </c>
      <c r="W10" s="262">
        <v>49.446086182666249</v>
      </c>
      <c r="DA10" s="68" t="s">
        <v>1586</v>
      </c>
    </row>
    <row r="11" spans="1:105" ht="12" customHeight="1" x14ac:dyDescent="0.25">
      <c r="A11" s="37" t="s">
        <v>160</v>
      </c>
      <c r="B11" s="228">
        <v>1.6143013722567181</v>
      </c>
      <c r="C11" s="228">
        <v>1.599057549582859</v>
      </c>
      <c r="D11" s="228">
        <v>1.3872617988094891</v>
      </c>
      <c r="E11" s="228">
        <v>1.403457072877035</v>
      </c>
      <c r="F11" s="228">
        <v>1.248030025308154</v>
      </c>
      <c r="G11" s="228">
        <v>1.2073084662433431</v>
      </c>
      <c r="H11" s="228">
        <v>1.011720724961902</v>
      </c>
      <c r="I11" s="228">
        <v>1.395865249270831</v>
      </c>
      <c r="J11" s="228">
        <v>1.500859662668425</v>
      </c>
      <c r="K11" s="228">
        <v>1.312505679431256</v>
      </c>
      <c r="L11" s="228">
        <v>1.182138409886359</v>
      </c>
      <c r="M11" s="228">
        <v>1.0159906004249279</v>
      </c>
      <c r="N11" s="228">
        <v>0.88944928010234647</v>
      </c>
      <c r="O11" s="228">
        <v>0.8128248771206007</v>
      </c>
      <c r="P11" s="228">
        <v>0.73821918646908069</v>
      </c>
      <c r="Q11" s="228">
        <v>0.73944917702426149</v>
      </c>
      <c r="R11" s="228">
        <v>0.7010544457520661</v>
      </c>
      <c r="S11" s="228">
        <v>0.69059916446721448</v>
      </c>
      <c r="T11" s="228">
        <v>0.72392557197238572</v>
      </c>
      <c r="U11" s="228">
        <v>0.73142359340040652</v>
      </c>
      <c r="V11" s="228">
        <v>0.74560636654337509</v>
      </c>
      <c r="W11" s="228">
        <v>0.82480569486551192</v>
      </c>
      <c r="DA11" s="69" t="s">
        <v>1587</v>
      </c>
    </row>
    <row r="12" spans="1:105" ht="12" customHeight="1" x14ac:dyDescent="0.25">
      <c r="A12" s="37" t="s">
        <v>162</v>
      </c>
      <c r="B12" s="228">
        <v>30.58473504023825</v>
      </c>
      <c r="C12" s="228">
        <v>29.800192394495049</v>
      </c>
      <c r="D12" s="228">
        <v>28.430990815813789</v>
      </c>
      <c r="E12" s="228">
        <v>30.42357989642861</v>
      </c>
      <c r="F12" s="228">
        <v>29.98270405529891</v>
      </c>
      <c r="G12" s="228">
        <v>29.61321293538645</v>
      </c>
      <c r="H12" s="228">
        <v>30.39242408971436</v>
      </c>
      <c r="I12" s="228">
        <v>30.08737496620952</v>
      </c>
      <c r="J12" s="228">
        <v>27.50051766156032</v>
      </c>
      <c r="K12" s="228">
        <v>20.410758980032512</v>
      </c>
      <c r="L12" s="228">
        <v>19.82520161730271</v>
      </c>
      <c r="M12" s="228">
        <v>20.71476183003151</v>
      </c>
      <c r="N12" s="228">
        <v>18.538923347896439</v>
      </c>
      <c r="O12" s="228">
        <v>17.490122482154501</v>
      </c>
      <c r="P12" s="228">
        <v>16.910906759625188</v>
      </c>
      <c r="Q12" s="228">
        <v>16.18043810739751</v>
      </c>
      <c r="R12" s="228">
        <v>16.336989588377811</v>
      </c>
      <c r="S12" s="228">
        <v>16.868913784036859</v>
      </c>
      <c r="T12" s="228">
        <v>17.335590582244301</v>
      </c>
      <c r="U12" s="228">
        <v>17.202293888593541</v>
      </c>
      <c r="V12" s="228">
        <v>17.54863200165077</v>
      </c>
      <c r="W12" s="228">
        <v>17.756132417334729</v>
      </c>
      <c r="DA12" s="69" t="s">
        <v>1588</v>
      </c>
    </row>
    <row r="13" spans="1:105" ht="12" customHeight="1" x14ac:dyDescent="0.25">
      <c r="A13" s="37" t="s">
        <v>97</v>
      </c>
      <c r="B13" s="228">
        <v>2.6623269819049379E-4</v>
      </c>
      <c r="C13" s="228">
        <v>2.558065513831984E-4</v>
      </c>
      <c r="D13" s="228">
        <v>2.9718474756106018E-4</v>
      </c>
      <c r="E13" s="228">
        <v>5.1440377805535141E-2</v>
      </c>
      <c r="F13" s="228">
        <v>4.9483748319974888E-2</v>
      </c>
      <c r="G13" s="228">
        <v>5.9144889990068082E-2</v>
      </c>
      <c r="H13" s="228">
        <v>5.3418416506196671E-2</v>
      </c>
      <c r="I13" s="228">
        <v>6.5798871870332037E-2</v>
      </c>
      <c r="J13" s="228">
        <v>7.3132702561547761E-2</v>
      </c>
      <c r="K13" s="228">
        <v>8.9136846707577377E-2</v>
      </c>
      <c r="L13" s="228">
        <v>7.1303761683267713E-2</v>
      </c>
      <c r="M13" s="228">
        <v>5.9826396596783078E-2</v>
      </c>
      <c r="N13" s="228">
        <v>3.2538058642200968E-2</v>
      </c>
      <c r="O13" s="228">
        <v>5.3524123124423636E-3</v>
      </c>
      <c r="P13" s="228">
        <v>5.6957365950413823E-3</v>
      </c>
      <c r="Q13" s="228">
        <v>5.8931260814257189E-3</v>
      </c>
      <c r="R13" s="228">
        <v>5.4426951119981148E-3</v>
      </c>
      <c r="S13" s="228">
        <v>5.3815553750387124E-3</v>
      </c>
      <c r="T13" s="228">
        <v>2.3722483747951089E-2</v>
      </c>
      <c r="U13" s="228">
        <v>4.3203346502869278E-2</v>
      </c>
      <c r="V13" s="228">
        <v>6.0340829678305072E-3</v>
      </c>
      <c r="W13" s="228">
        <v>5.2556154057584892E-3</v>
      </c>
      <c r="DA13" s="69" t="s">
        <v>1589</v>
      </c>
    </row>
    <row r="14" spans="1:105" ht="12" customHeight="1" x14ac:dyDescent="0.25">
      <c r="A14" s="37" t="s">
        <v>78</v>
      </c>
      <c r="B14" s="228">
        <v>0.53707003767110539</v>
      </c>
      <c r="C14" s="228">
        <v>0.6166056429151483</v>
      </c>
      <c r="D14" s="228">
        <v>0.64569865446204733</v>
      </c>
      <c r="E14" s="228">
        <v>0.62993859371581928</v>
      </c>
      <c r="F14" s="228">
        <v>0.7111355169444844</v>
      </c>
      <c r="G14" s="228">
        <v>0.7648974922041909</v>
      </c>
      <c r="H14" s="228">
        <v>1.167205203489134</v>
      </c>
      <c r="I14" s="228">
        <v>1.1197643116183409</v>
      </c>
      <c r="J14" s="228">
        <v>1.2593658637431731</v>
      </c>
      <c r="K14" s="228">
        <v>0.94026623944153198</v>
      </c>
      <c r="L14" s="228">
        <v>0.96449075611650292</v>
      </c>
      <c r="M14" s="228">
        <v>1.230094828093695</v>
      </c>
      <c r="N14" s="228">
        <v>1.422390381155761</v>
      </c>
      <c r="O14" s="228">
        <v>1.6434480887093701</v>
      </c>
      <c r="P14" s="228">
        <v>5.2749473310998862</v>
      </c>
      <c r="Q14" s="228">
        <v>6.5218727144626083</v>
      </c>
      <c r="R14" s="228">
        <v>7.3053042344513672</v>
      </c>
      <c r="S14" s="228">
        <v>7.9269734702303456</v>
      </c>
      <c r="T14" s="228">
        <v>9.2953359621575231</v>
      </c>
      <c r="U14" s="228">
        <v>10.41084626278573</v>
      </c>
      <c r="V14" s="228">
        <v>11.912603963595011</v>
      </c>
      <c r="W14" s="228">
        <v>12.095812589182319</v>
      </c>
      <c r="DA14" s="69" t="s">
        <v>1590</v>
      </c>
    </row>
    <row r="15" spans="1:105" ht="12" customHeight="1" x14ac:dyDescent="0.25">
      <c r="A15" s="37" t="s">
        <v>38</v>
      </c>
      <c r="B15" s="228">
        <v>19.186186404926431</v>
      </c>
      <c r="C15" s="228">
        <v>19.195046018705909</v>
      </c>
      <c r="D15" s="228">
        <v>21.02222751125651</v>
      </c>
      <c r="E15" s="228">
        <v>19.108464302713791</v>
      </c>
      <c r="F15" s="228">
        <v>21.318934076181542</v>
      </c>
      <c r="G15" s="228">
        <v>22.435798954779401</v>
      </c>
      <c r="H15" s="228">
        <v>28.701093623408461</v>
      </c>
      <c r="I15" s="228">
        <v>28.623003115951668</v>
      </c>
      <c r="J15" s="228">
        <v>24.913439429102159</v>
      </c>
      <c r="K15" s="228">
        <v>21.131723315547571</v>
      </c>
      <c r="L15" s="228">
        <v>20.17132167618497</v>
      </c>
      <c r="M15" s="228">
        <v>18.174532413723849</v>
      </c>
      <c r="N15" s="228">
        <v>16.250237065863619</v>
      </c>
      <c r="O15" s="228">
        <v>15.528928275244549</v>
      </c>
      <c r="P15" s="228">
        <v>16.103971449031889</v>
      </c>
      <c r="Q15" s="228">
        <v>16.48361294329392</v>
      </c>
      <c r="R15" s="228">
        <v>16.67517160598544</v>
      </c>
      <c r="S15" s="228">
        <v>18.840835340796421</v>
      </c>
      <c r="T15" s="228">
        <v>18.73857116219332</v>
      </c>
      <c r="U15" s="228">
        <v>19.01020317613202</v>
      </c>
      <c r="V15" s="228">
        <v>17.69059144433778</v>
      </c>
      <c r="W15" s="228">
        <v>18.764079865877932</v>
      </c>
      <c r="DA15" s="69" t="s">
        <v>1591</v>
      </c>
    </row>
    <row r="16" spans="1:105" ht="12" customHeight="1" x14ac:dyDescent="0.25">
      <c r="A16" s="57" t="s">
        <v>1452</v>
      </c>
      <c r="B16" s="263">
        <v>370.80811501289872</v>
      </c>
      <c r="C16" s="263">
        <v>372.21353010255069</v>
      </c>
      <c r="D16" s="263">
        <v>385.80618008720887</v>
      </c>
      <c r="E16" s="263">
        <v>375.02744132563839</v>
      </c>
      <c r="F16" s="263">
        <v>391.59959715405489</v>
      </c>
      <c r="G16" s="263">
        <v>400.11089175247758</v>
      </c>
      <c r="H16" s="263">
        <v>470.89859204633689</v>
      </c>
      <c r="I16" s="263">
        <v>468.74426399514817</v>
      </c>
      <c r="J16" s="263">
        <v>410.46157098219538</v>
      </c>
      <c r="K16" s="263">
        <v>336.4999537290949</v>
      </c>
      <c r="L16" s="263">
        <v>322.71890220118462</v>
      </c>
      <c r="M16" s="263">
        <v>310.22197861691581</v>
      </c>
      <c r="N16" s="263">
        <v>280.54498867004691</v>
      </c>
      <c r="O16" s="263">
        <v>265.5701155322011</v>
      </c>
      <c r="P16" s="263">
        <v>274.99644131101923</v>
      </c>
      <c r="Q16" s="263">
        <v>271.99176665275439</v>
      </c>
      <c r="R16" s="263">
        <v>272.35186240608738</v>
      </c>
      <c r="S16" s="263">
        <v>299.89792012685979</v>
      </c>
      <c r="T16" s="263">
        <v>303.51846407842902</v>
      </c>
      <c r="U16" s="263">
        <v>306.45514855412671</v>
      </c>
      <c r="V16" s="263">
        <v>295.69482115920061</v>
      </c>
      <c r="W16" s="263">
        <v>313.37241346612461</v>
      </c>
      <c r="DA16" s="70" t="s">
        <v>1592</v>
      </c>
    </row>
    <row r="17" spans="1:105" ht="12" customHeight="1" x14ac:dyDescent="0.25">
      <c r="A17" s="57" t="s">
        <v>1454</v>
      </c>
      <c r="B17" s="263">
        <v>3053.8444521892129</v>
      </c>
      <c r="C17" s="263">
        <v>3029.886614578531</v>
      </c>
      <c r="D17" s="263">
        <v>2983.040799696164</v>
      </c>
      <c r="E17" s="263">
        <v>3052.286461691172</v>
      </c>
      <c r="F17" s="263">
        <v>3128.6536914372568</v>
      </c>
      <c r="G17" s="263">
        <v>3105.2966711617451</v>
      </c>
      <c r="H17" s="263">
        <v>3298.4923765741819</v>
      </c>
      <c r="I17" s="263">
        <v>3343.1708562605791</v>
      </c>
      <c r="J17" s="263">
        <v>3025.3919146430389</v>
      </c>
      <c r="K17" s="263">
        <v>2379.3395010116428</v>
      </c>
      <c r="L17" s="263">
        <v>2288.0625374520259</v>
      </c>
      <c r="M17" s="263">
        <v>2260.528667757947</v>
      </c>
      <c r="N17" s="263">
        <v>2013.8002101261779</v>
      </c>
      <c r="O17" s="263">
        <v>1888.91997397404</v>
      </c>
      <c r="P17" s="263">
        <v>1924.6620363860741</v>
      </c>
      <c r="Q17" s="263">
        <v>1918.2304230098241</v>
      </c>
      <c r="R17" s="263">
        <v>1946.514224480946</v>
      </c>
      <c r="S17" s="263">
        <v>2013.273250025087</v>
      </c>
      <c r="T17" s="263">
        <v>2063.7463604281952</v>
      </c>
      <c r="U17" s="263">
        <v>2074.140296166006</v>
      </c>
      <c r="V17" s="263">
        <v>2070.8772912457262</v>
      </c>
      <c r="W17" s="263">
        <v>2101.2913829150639</v>
      </c>
      <c r="DA17" s="70" t="s">
        <v>1593</v>
      </c>
    </row>
    <row r="18" spans="1:105" ht="12" customHeight="1" x14ac:dyDescent="0.25">
      <c r="A18" s="18" t="s">
        <v>30</v>
      </c>
      <c r="B18" s="232">
        <v>532.17742801333054</v>
      </c>
      <c r="C18" s="232">
        <v>454.67785557995342</v>
      </c>
      <c r="D18" s="232">
        <v>385.47588001502902</v>
      </c>
      <c r="E18" s="232">
        <v>371.2468420832061</v>
      </c>
      <c r="F18" s="232">
        <v>363.16734161738287</v>
      </c>
      <c r="G18" s="232">
        <v>319.14240965514279</v>
      </c>
      <c r="H18" s="232">
        <v>337.49175117944822</v>
      </c>
      <c r="I18" s="232">
        <v>441.31743065970642</v>
      </c>
      <c r="J18" s="232">
        <v>403.61161515639628</v>
      </c>
      <c r="K18" s="232">
        <v>252.31859501714911</v>
      </c>
      <c r="L18" s="232">
        <v>257.62161341081247</v>
      </c>
      <c r="M18" s="232">
        <v>285.812558272709</v>
      </c>
      <c r="N18" s="232">
        <v>263.73286192206729</v>
      </c>
      <c r="O18" s="232">
        <v>222.88541623752761</v>
      </c>
      <c r="P18" s="232">
        <v>232.53587681639729</v>
      </c>
      <c r="Q18" s="232">
        <v>212.38719981296219</v>
      </c>
      <c r="R18" s="232">
        <v>208.95723394886409</v>
      </c>
      <c r="S18" s="232">
        <v>219.25272637554579</v>
      </c>
      <c r="T18" s="232">
        <v>232.74778628016091</v>
      </c>
      <c r="U18" s="232">
        <v>217.1945523247125</v>
      </c>
      <c r="V18" s="232">
        <v>220.61848570028209</v>
      </c>
      <c r="W18" s="232">
        <v>228.90633141254909</v>
      </c>
      <c r="DA18" s="71" t="s">
        <v>1594</v>
      </c>
    </row>
    <row r="19" spans="1:105" ht="12" customHeight="1" x14ac:dyDescent="0.25">
      <c r="A19" s="18" t="s">
        <v>33</v>
      </c>
      <c r="B19" s="232">
        <v>64.86132994728959</v>
      </c>
      <c r="C19" s="232">
        <v>60.877012209465818</v>
      </c>
      <c r="D19" s="232">
        <v>56.49496320348053</v>
      </c>
      <c r="E19" s="232">
        <v>46.293390756513809</v>
      </c>
      <c r="F19" s="232">
        <v>36.260470148891713</v>
      </c>
      <c r="G19" s="232">
        <v>30.913636282878191</v>
      </c>
      <c r="H19" s="232">
        <v>40.505393486477729</v>
      </c>
      <c r="I19" s="232">
        <v>32.189757556417469</v>
      </c>
      <c r="J19" s="232">
        <v>26.055404623974461</v>
      </c>
      <c r="K19" s="232">
        <v>22.05635301178442</v>
      </c>
      <c r="L19" s="232">
        <v>21.976063939220889</v>
      </c>
      <c r="M19" s="232">
        <v>17.54334117849756</v>
      </c>
      <c r="N19" s="232">
        <v>15.29530068423561</v>
      </c>
      <c r="O19" s="232">
        <v>13.933860593785321</v>
      </c>
      <c r="P19" s="232">
        <v>12.580844694371169</v>
      </c>
      <c r="Q19" s="232">
        <v>14.83395257955025</v>
      </c>
      <c r="R19" s="232">
        <v>16.683288269268161</v>
      </c>
      <c r="S19" s="232">
        <v>15.2508691134837</v>
      </c>
      <c r="T19" s="232">
        <v>14.657445186042599</v>
      </c>
      <c r="U19" s="232">
        <v>15.335607662083261</v>
      </c>
      <c r="V19" s="232">
        <v>14.35214057221256</v>
      </c>
      <c r="W19" s="232">
        <v>15.52389829217211</v>
      </c>
      <c r="DA19" s="71" t="s">
        <v>1595</v>
      </c>
    </row>
    <row r="20" spans="1:105" ht="12" customHeight="1" x14ac:dyDescent="0.25">
      <c r="A20" s="18" t="s">
        <v>160</v>
      </c>
      <c r="B20" s="297">
        <v>57.56060988794696</v>
      </c>
      <c r="C20" s="297">
        <v>59.254989321755673</v>
      </c>
      <c r="D20" s="297">
        <v>53.244422884168209</v>
      </c>
      <c r="E20" s="297">
        <v>54.21680042262642</v>
      </c>
      <c r="F20" s="297">
        <v>47.73119498531198</v>
      </c>
      <c r="G20" s="297">
        <v>46.82070060933588</v>
      </c>
      <c r="H20" s="297">
        <v>39.774996481895563</v>
      </c>
      <c r="I20" s="297">
        <v>56.072162075822497</v>
      </c>
      <c r="J20" s="297">
        <v>57.373251217696243</v>
      </c>
      <c r="K20" s="297">
        <v>52.094111784518461</v>
      </c>
      <c r="L20" s="297">
        <v>44.49632313191281</v>
      </c>
      <c r="M20" s="297">
        <v>36.574967235842912</v>
      </c>
      <c r="N20" s="297">
        <v>32.9878388156664</v>
      </c>
      <c r="O20" s="297">
        <v>32.053611201628428</v>
      </c>
      <c r="P20" s="297">
        <v>30.266199606364751</v>
      </c>
      <c r="Q20" s="297">
        <v>31.899727460447661</v>
      </c>
      <c r="R20" s="297">
        <v>30.516196263920381</v>
      </c>
      <c r="S20" s="297">
        <v>32.160078634481067</v>
      </c>
      <c r="T20" s="297">
        <v>32.757604857786482</v>
      </c>
      <c r="U20" s="297">
        <v>33.807069306815293</v>
      </c>
      <c r="V20" s="297">
        <v>32.266382430115492</v>
      </c>
      <c r="W20" s="297">
        <v>35.935812585568257</v>
      </c>
      <c r="DA20" s="122" t="s">
        <v>1596</v>
      </c>
    </row>
    <row r="21" spans="1:105" ht="12" customHeight="1" x14ac:dyDescent="0.25">
      <c r="A21" s="18" t="s">
        <v>70</v>
      </c>
      <c r="B21" s="297">
        <v>258.48445524884693</v>
      </c>
      <c r="C21" s="297">
        <v>202.68226634740569</v>
      </c>
      <c r="D21" s="297">
        <v>198.67265742573051</v>
      </c>
      <c r="E21" s="297">
        <v>158.40094921005709</v>
      </c>
      <c r="F21" s="297">
        <v>152.4105533486312</v>
      </c>
      <c r="G21" s="297">
        <v>136.64253240896551</v>
      </c>
      <c r="H21" s="297">
        <v>168.6819092636228</v>
      </c>
      <c r="I21" s="297">
        <v>145.70603868875679</v>
      </c>
      <c r="J21" s="297">
        <v>131.1843664948324</v>
      </c>
      <c r="K21" s="297">
        <v>98.985693521910946</v>
      </c>
      <c r="L21" s="297">
        <v>73.291584347330144</v>
      </c>
      <c r="M21" s="297">
        <v>56.534474909289798</v>
      </c>
      <c r="N21" s="297">
        <v>35.23532309630253</v>
      </c>
      <c r="O21" s="297">
        <v>27.962126293062031</v>
      </c>
      <c r="P21" s="297">
        <v>21.019297503904099</v>
      </c>
      <c r="Q21" s="297">
        <v>25.736597015518729</v>
      </c>
      <c r="R21" s="297">
        <v>32.575861294021522</v>
      </c>
      <c r="S21" s="297">
        <v>27.477980435339308</v>
      </c>
      <c r="T21" s="297">
        <v>23.287117848347631</v>
      </c>
      <c r="U21" s="297">
        <v>20.78262867695339</v>
      </c>
      <c r="V21" s="297">
        <v>27.686840973203271</v>
      </c>
      <c r="W21" s="297">
        <v>17.20082294576234</v>
      </c>
      <c r="DA21" s="122" t="s">
        <v>1597</v>
      </c>
    </row>
    <row r="22" spans="1:105" ht="12" customHeight="1" x14ac:dyDescent="0.25">
      <c r="A22" s="18" t="s">
        <v>34</v>
      </c>
      <c r="B22" s="297">
        <v>737.23236748145666</v>
      </c>
      <c r="C22" s="297">
        <v>823.25812457920335</v>
      </c>
      <c r="D22" s="297">
        <v>893.99057437264082</v>
      </c>
      <c r="E22" s="297">
        <v>947.99977866824941</v>
      </c>
      <c r="F22" s="297">
        <v>1099.3874486293621</v>
      </c>
      <c r="G22" s="297">
        <v>1068.3647271463569</v>
      </c>
      <c r="H22" s="297">
        <v>1138.840599891191</v>
      </c>
      <c r="I22" s="297">
        <v>1138.552474166544</v>
      </c>
      <c r="J22" s="297">
        <v>1027.7212209315701</v>
      </c>
      <c r="K22" s="297">
        <v>846.28745463500047</v>
      </c>
      <c r="L22" s="297">
        <v>775.00781437020635</v>
      </c>
      <c r="M22" s="297">
        <v>702.95367064332311</v>
      </c>
      <c r="N22" s="297">
        <v>611.21025589101612</v>
      </c>
      <c r="O22" s="297">
        <v>530.98764094403896</v>
      </c>
      <c r="P22" s="297">
        <v>526.21087281822213</v>
      </c>
      <c r="Q22" s="297">
        <v>561.02361367865615</v>
      </c>
      <c r="R22" s="297">
        <v>545.19440924680634</v>
      </c>
      <c r="S22" s="297">
        <v>501.94930403047692</v>
      </c>
      <c r="T22" s="297">
        <v>499.2548663137764</v>
      </c>
      <c r="U22" s="297">
        <v>500.82403877215779</v>
      </c>
      <c r="V22" s="297">
        <v>474.76602518863848</v>
      </c>
      <c r="W22" s="297">
        <v>437.58581361055371</v>
      </c>
      <c r="DA22" s="122" t="s">
        <v>1598</v>
      </c>
    </row>
    <row r="23" spans="1:105" ht="12" customHeight="1" x14ac:dyDescent="0.25">
      <c r="A23" s="18" t="s">
        <v>162</v>
      </c>
      <c r="B23" s="297">
        <v>1295.573636718517</v>
      </c>
      <c r="C23" s="297">
        <v>1328.4336212059411</v>
      </c>
      <c r="D23" s="297">
        <v>1293.3252079966351</v>
      </c>
      <c r="E23" s="297">
        <v>1338.68950021051</v>
      </c>
      <c r="F23" s="297">
        <v>1274.7232977751371</v>
      </c>
      <c r="G23" s="297">
        <v>1309.8318440916671</v>
      </c>
      <c r="H23" s="297">
        <v>1356.351687294519</v>
      </c>
      <c r="I23" s="297">
        <v>1296.41910619655</v>
      </c>
      <c r="J23" s="297">
        <v>1136.0391310227419</v>
      </c>
      <c r="K23" s="297">
        <v>832.77834216378835</v>
      </c>
      <c r="L23" s="297">
        <v>827.95842716387006</v>
      </c>
      <c r="M23" s="297">
        <v>819.33839426742065</v>
      </c>
      <c r="N23" s="297">
        <v>756.19100421936673</v>
      </c>
      <c r="O23" s="297">
        <v>736.57077441508454</v>
      </c>
      <c r="P23" s="297">
        <v>754.25534069980972</v>
      </c>
      <c r="Q23" s="297">
        <v>721.90341094037535</v>
      </c>
      <c r="R23" s="297">
        <v>741.63347633020351</v>
      </c>
      <c r="S23" s="297">
        <v>815.8836693429721</v>
      </c>
      <c r="T23" s="297">
        <v>822.85568685523674</v>
      </c>
      <c r="U23" s="297">
        <v>830.38913908010375</v>
      </c>
      <c r="V23" s="297">
        <v>811.41956210759213</v>
      </c>
      <c r="W23" s="297">
        <v>867.00734754915925</v>
      </c>
      <c r="DA23" s="122" t="s">
        <v>1599</v>
      </c>
    </row>
    <row r="24" spans="1:105" ht="12" customHeight="1" x14ac:dyDescent="0.25">
      <c r="A24" s="18" t="s">
        <v>73</v>
      </c>
      <c r="B24" s="297">
        <v>107.9546248918252</v>
      </c>
      <c r="C24" s="297">
        <v>100.702745334806</v>
      </c>
      <c r="D24" s="297">
        <v>101.83709379848</v>
      </c>
      <c r="E24" s="297">
        <v>135.43920034000999</v>
      </c>
      <c r="F24" s="297">
        <v>154.97338493254031</v>
      </c>
      <c r="G24" s="297">
        <v>193.5808209673979</v>
      </c>
      <c r="H24" s="297">
        <v>216.8460389770282</v>
      </c>
      <c r="I24" s="297">
        <v>232.91388691678151</v>
      </c>
      <c r="J24" s="297">
        <v>243.40692519582799</v>
      </c>
      <c r="K24" s="297">
        <v>274.81895087749109</v>
      </c>
      <c r="L24" s="297">
        <v>287.71071108867318</v>
      </c>
      <c r="M24" s="297">
        <v>341.77126125086318</v>
      </c>
      <c r="N24" s="297">
        <v>299.14762549752299</v>
      </c>
      <c r="O24" s="297">
        <v>324.52654428891339</v>
      </c>
      <c r="P24" s="297">
        <v>347.79360424700542</v>
      </c>
      <c r="Q24" s="297">
        <v>350.44592152231348</v>
      </c>
      <c r="R24" s="297">
        <v>370.9537591278625</v>
      </c>
      <c r="S24" s="297">
        <v>401.29862209278798</v>
      </c>
      <c r="T24" s="297">
        <v>438.18585308684447</v>
      </c>
      <c r="U24" s="297">
        <v>455.80726034318019</v>
      </c>
      <c r="V24" s="297">
        <v>489.76785427368208</v>
      </c>
      <c r="W24" s="297">
        <v>499.13135651929957</v>
      </c>
      <c r="DA24" s="122" t="s">
        <v>1600</v>
      </c>
    </row>
    <row r="25" spans="1:105" ht="12" customHeight="1" x14ac:dyDescent="0.25">
      <c r="A25" s="57" t="s">
        <v>1463</v>
      </c>
      <c r="B25" s="263">
        <v>5490.6303804924246</v>
      </c>
      <c r="C25" s="263">
        <v>5360.9652981456102</v>
      </c>
      <c r="D25" s="263">
        <v>5261.4611724733077</v>
      </c>
      <c r="E25" s="263">
        <v>5431.3470713809784</v>
      </c>
      <c r="F25" s="263">
        <v>5556.2315818800444</v>
      </c>
      <c r="G25" s="263">
        <v>5497.8789867979986</v>
      </c>
      <c r="H25" s="263">
        <v>5907.3635003759946</v>
      </c>
      <c r="I25" s="263">
        <v>6031.7551972712417</v>
      </c>
      <c r="J25" s="263">
        <v>5540.0699648422178</v>
      </c>
      <c r="K25" s="263">
        <v>4453.0803808807959</v>
      </c>
      <c r="L25" s="263">
        <v>4331.0943716084548</v>
      </c>
      <c r="M25" s="263">
        <v>4399.3771294526623</v>
      </c>
      <c r="N25" s="263">
        <v>3948.3955232294311</v>
      </c>
      <c r="O25" s="263">
        <v>3736.0011765185332</v>
      </c>
      <c r="P25" s="263">
        <v>3780.90980933629</v>
      </c>
      <c r="Q25" s="263">
        <v>3743.228712310839</v>
      </c>
      <c r="R25" s="263">
        <v>3798.3134118585499</v>
      </c>
      <c r="S25" s="263">
        <v>3952.1183540571601</v>
      </c>
      <c r="T25" s="263">
        <v>4085.5536279382441</v>
      </c>
      <c r="U25" s="263">
        <v>4085.78864894549</v>
      </c>
      <c r="V25" s="263">
        <v>4098.370970298919</v>
      </c>
      <c r="W25" s="263">
        <v>4164.911116682566</v>
      </c>
      <c r="DA25" s="70" t="s">
        <v>1601</v>
      </c>
    </row>
    <row r="26" spans="1:105" ht="12" customHeight="1" x14ac:dyDescent="0.25">
      <c r="A26" s="18" t="s">
        <v>30</v>
      </c>
      <c r="B26" s="232">
        <v>1200.530337942608</v>
      </c>
      <c r="C26" s="232">
        <v>1029.012990478396</v>
      </c>
      <c r="D26" s="232">
        <v>882.14808589703114</v>
      </c>
      <c r="E26" s="232">
        <v>890.33810152101023</v>
      </c>
      <c r="F26" s="232">
        <v>886.05676336150634</v>
      </c>
      <c r="G26" s="232">
        <v>782.70456075294896</v>
      </c>
      <c r="H26" s="232">
        <v>826.48653720491882</v>
      </c>
      <c r="I26" s="232">
        <v>1070.1696128581691</v>
      </c>
      <c r="J26" s="232">
        <v>989.63175830550745</v>
      </c>
      <c r="K26" s="232">
        <v>640.17023933308315</v>
      </c>
      <c r="L26" s="232">
        <v>656.45646854035613</v>
      </c>
      <c r="M26" s="232">
        <v>760.00144404843866</v>
      </c>
      <c r="N26" s="232">
        <v>684.14451820412978</v>
      </c>
      <c r="O26" s="232">
        <v>580.08341075420026</v>
      </c>
      <c r="P26" s="232">
        <v>606.22812384882207</v>
      </c>
      <c r="Q26" s="232">
        <v>547.89229433421531</v>
      </c>
      <c r="R26" s="232">
        <v>530.52537663170619</v>
      </c>
      <c r="S26" s="232">
        <v>557.10136477504716</v>
      </c>
      <c r="T26" s="232">
        <v>586.95687271708232</v>
      </c>
      <c r="U26" s="232">
        <v>557.00613872315887</v>
      </c>
      <c r="V26" s="232">
        <v>576.20561590738521</v>
      </c>
      <c r="W26" s="232">
        <v>581.31476358625559</v>
      </c>
      <c r="DA26" s="71" t="s">
        <v>1602</v>
      </c>
    </row>
    <row r="27" spans="1:105" ht="12" customHeight="1" x14ac:dyDescent="0.25">
      <c r="A27" s="18" t="s">
        <v>33</v>
      </c>
      <c r="B27" s="297">
        <v>103.7295095421004</v>
      </c>
      <c r="C27" s="297">
        <v>99.821461541567402</v>
      </c>
      <c r="D27" s="297">
        <v>93.131317305627661</v>
      </c>
      <c r="E27" s="297">
        <v>91.338398438282525</v>
      </c>
      <c r="F27" s="297">
        <v>67.626477529894501</v>
      </c>
      <c r="G27" s="297">
        <v>56.378276960569551</v>
      </c>
      <c r="H27" s="297">
        <v>69.375526885717449</v>
      </c>
      <c r="I27" s="297">
        <v>58.157418052976908</v>
      </c>
      <c r="J27" s="297">
        <v>46.951981912173537</v>
      </c>
      <c r="K27" s="297">
        <v>41.178923869039679</v>
      </c>
      <c r="L27" s="297">
        <v>41.700670022712053</v>
      </c>
      <c r="M27" s="297">
        <v>33.674143685730151</v>
      </c>
      <c r="N27" s="297">
        <v>29.174146048461409</v>
      </c>
      <c r="O27" s="297">
        <v>24.561412025403119</v>
      </c>
      <c r="P27" s="297">
        <v>20.773913709745649</v>
      </c>
      <c r="Q27" s="297">
        <v>25.830150127271839</v>
      </c>
      <c r="R27" s="297">
        <v>28.624485200963111</v>
      </c>
      <c r="S27" s="297">
        <v>25.132718162890949</v>
      </c>
      <c r="T27" s="297">
        <v>24.118387427294991</v>
      </c>
      <c r="U27" s="297">
        <v>25.410582556674299</v>
      </c>
      <c r="V27" s="297">
        <v>24.103185822099949</v>
      </c>
      <c r="W27" s="297">
        <v>25.970434528030388</v>
      </c>
      <c r="DA27" s="122" t="s">
        <v>1603</v>
      </c>
    </row>
    <row r="28" spans="1:105" ht="12" customHeight="1" x14ac:dyDescent="0.25">
      <c r="A28" s="18" t="s">
        <v>160</v>
      </c>
      <c r="B28" s="297">
        <v>110.3038521657848</v>
      </c>
      <c r="C28" s="297">
        <v>111.31475544404969</v>
      </c>
      <c r="D28" s="297">
        <v>98.878428080600486</v>
      </c>
      <c r="E28" s="297">
        <v>99.558656525707661</v>
      </c>
      <c r="F28" s="297">
        <v>92.207316002091886</v>
      </c>
      <c r="G28" s="297">
        <v>91.518537062475147</v>
      </c>
      <c r="H28" s="297">
        <v>81.717010582879595</v>
      </c>
      <c r="I28" s="297">
        <v>108.0412319585397</v>
      </c>
      <c r="J28" s="297">
        <v>112.3595192949948</v>
      </c>
      <c r="K28" s="297">
        <v>102.8894064415317</v>
      </c>
      <c r="L28" s="297">
        <v>94.401679469167448</v>
      </c>
      <c r="M28" s="297">
        <v>78.107196177131513</v>
      </c>
      <c r="N28" s="297">
        <v>67.256968759047169</v>
      </c>
      <c r="O28" s="297">
        <v>60.524192422615883</v>
      </c>
      <c r="P28" s="297">
        <v>54.181943250909903</v>
      </c>
      <c r="Q28" s="297">
        <v>56.545667175829642</v>
      </c>
      <c r="R28" s="297">
        <v>54.948113796977161</v>
      </c>
      <c r="S28" s="297">
        <v>58.39443157909318</v>
      </c>
      <c r="T28" s="297">
        <v>59.751581867116698</v>
      </c>
      <c r="U28" s="297">
        <v>60.620703467445963</v>
      </c>
      <c r="V28" s="297">
        <v>59.610907679903143</v>
      </c>
      <c r="W28" s="297">
        <v>67.044887358222013</v>
      </c>
      <c r="DA28" s="122" t="s">
        <v>1604</v>
      </c>
    </row>
    <row r="29" spans="1:105" ht="12" customHeight="1" x14ac:dyDescent="0.25">
      <c r="A29" s="18" t="s">
        <v>70</v>
      </c>
      <c r="B29" s="297">
        <v>508.50149327790928</v>
      </c>
      <c r="C29" s="297">
        <v>410.48931220017778</v>
      </c>
      <c r="D29" s="297">
        <v>423.78376626988819</v>
      </c>
      <c r="E29" s="297">
        <v>329.43759480460062</v>
      </c>
      <c r="F29" s="297">
        <v>304.29759837537011</v>
      </c>
      <c r="G29" s="297">
        <v>272.61998017913561</v>
      </c>
      <c r="H29" s="297">
        <v>324.63219720805449</v>
      </c>
      <c r="I29" s="297">
        <v>285.0177867303774</v>
      </c>
      <c r="J29" s="297">
        <v>259.28800559602229</v>
      </c>
      <c r="K29" s="297">
        <v>200.5227163827077</v>
      </c>
      <c r="L29" s="297">
        <v>147.61813999572851</v>
      </c>
      <c r="M29" s="297">
        <v>116.9784808496172</v>
      </c>
      <c r="N29" s="297">
        <v>76.385811622745024</v>
      </c>
      <c r="O29" s="297">
        <v>58.402079089278423</v>
      </c>
      <c r="P29" s="297">
        <v>45.480395127052759</v>
      </c>
      <c r="Q29" s="297">
        <v>55.691407998269007</v>
      </c>
      <c r="R29" s="297">
        <v>68.801659328552105</v>
      </c>
      <c r="S29" s="297">
        <v>58.654038934389632</v>
      </c>
      <c r="T29" s="297">
        <v>49.016470814282073</v>
      </c>
      <c r="U29" s="297">
        <v>44.448663490698422</v>
      </c>
      <c r="V29" s="297">
        <v>64.152172466483194</v>
      </c>
      <c r="W29" s="297">
        <v>34.353447405266223</v>
      </c>
      <c r="DA29" s="122" t="s">
        <v>1605</v>
      </c>
    </row>
    <row r="30" spans="1:105" ht="12" customHeight="1" x14ac:dyDescent="0.25">
      <c r="A30" s="18" t="s">
        <v>34</v>
      </c>
      <c r="B30" s="297">
        <v>1143.4929701732181</v>
      </c>
      <c r="C30" s="297">
        <v>1264.6116926528371</v>
      </c>
      <c r="D30" s="297">
        <v>1384.108286385966</v>
      </c>
      <c r="E30" s="297">
        <v>1484.518150461668</v>
      </c>
      <c r="F30" s="297">
        <v>1718.8807625395791</v>
      </c>
      <c r="G30" s="297">
        <v>1688.194984980458</v>
      </c>
      <c r="H30" s="297">
        <v>1826.729176815601</v>
      </c>
      <c r="I30" s="297">
        <v>1801.576151295887</v>
      </c>
      <c r="J30" s="297">
        <v>1630.0480650530189</v>
      </c>
      <c r="K30" s="297">
        <v>1339.905046744464</v>
      </c>
      <c r="L30" s="297">
        <v>1236.28168871867</v>
      </c>
      <c r="M30" s="297">
        <v>1126.4951868508899</v>
      </c>
      <c r="N30" s="297">
        <v>974.4243196885792</v>
      </c>
      <c r="O30" s="297">
        <v>864.20837094556725</v>
      </c>
      <c r="P30" s="297">
        <v>824.62985018736208</v>
      </c>
      <c r="Q30" s="297">
        <v>885.39731944785558</v>
      </c>
      <c r="R30" s="297">
        <v>859.91543246380104</v>
      </c>
      <c r="S30" s="297">
        <v>780.12791536645238</v>
      </c>
      <c r="T30" s="297">
        <v>778.14856263044544</v>
      </c>
      <c r="U30" s="297">
        <v>770.66191135586723</v>
      </c>
      <c r="V30" s="297">
        <v>740.39561103541837</v>
      </c>
      <c r="W30" s="297">
        <v>683.7990561918499</v>
      </c>
      <c r="DA30" s="122" t="s">
        <v>1606</v>
      </c>
    </row>
    <row r="31" spans="1:105" ht="12" customHeight="1" x14ac:dyDescent="0.25">
      <c r="A31" s="18" t="s">
        <v>162</v>
      </c>
      <c r="B31" s="297">
        <v>2224.8287298768319</v>
      </c>
      <c r="C31" s="297">
        <v>2263.8733279667649</v>
      </c>
      <c r="D31" s="297">
        <v>2195.3995353397108</v>
      </c>
      <c r="E31" s="297">
        <v>2245.9335332983351</v>
      </c>
      <c r="F31" s="297">
        <v>2150.801845710821</v>
      </c>
      <c r="G31" s="297">
        <v>2175.044935678332</v>
      </c>
      <c r="H31" s="297">
        <v>2290.7387207236811</v>
      </c>
      <c r="I31" s="297">
        <v>2184.5304557010072</v>
      </c>
      <c r="J31" s="297">
        <v>1946.942322027729</v>
      </c>
      <c r="K31" s="297">
        <v>1510.3777537640999</v>
      </c>
      <c r="L31" s="297">
        <v>1512.352530704328</v>
      </c>
      <c r="M31" s="297">
        <v>1502.8472583299681</v>
      </c>
      <c r="N31" s="297">
        <v>1389.715998414533</v>
      </c>
      <c r="O31" s="297">
        <v>1352.0352323594971</v>
      </c>
      <c r="P31" s="297">
        <v>1387.7949049370529</v>
      </c>
      <c r="Q31" s="297">
        <v>1316.470438745994</v>
      </c>
      <c r="R31" s="297">
        <v>1359.769459572256</v>
      </c>
      <c r="S31" s="297">
        <v>1498.498422996777</v>
      </c>
      <c r="T31" s="297">
        <v>1507.905317902676</v>
      </c>
      <c r="U31" s="297">
        <v>1511.812776550395</v>
      </c>
      <c r="V31" s="297">
        <v>1479.4762744302891</v>
      </c>
      <c r="W31" s="297">
        <v>1591.6622008261511</v>
      </c>
      <c r="DA31" s="122" t="s">
        <v>1607</v>
      </c>
    </row>
    <row r="32" spans="1:105" ht="12" customHeight="1" x14ac:dyDescent="0.25">
      <c r="A32" s="18" t="s">
        <v>73</v>
      </c>
      <c r="B32" s="297">
        <v>199.24348751397051</v>
      </c>
      <c r="C32" s="297">
        <v>181.84175786181709</v>
      </c>
      <c r="D32" s="297">
        <v>184.01175319448299</v>
      </c>
      <c r="E32" s="297">
        <v>290.22263633137408</v>
      </c>
      <c r="F32" s="297">
        <v>336.36081836078188</v>
      </c>
      <c r="G32" s="297">
        <v>431.41771118407979</v>
      </c>
      <c r="H32" s="297">
        <v>487.68433095514303</v>
      </c>
      <c r="I32" s="297">
        <v>524.26254067428488</v>
      </c>
      <c r="J32" s="297">
        <v>554.84831265277114</v>
      </c>
      <c r="K32" s="297">
        <v>618.03629434586901</v>
      </c>
      <c r="L32" s="297">
        <v>642.28319415749183</v>
      </c>
      <c r="M32" s="297">
        <v>781.27341951088692</v>
      </c>
      <c r="N32" s="297">
        <v>727.29376049193445</v>
      </c>
      <c r="O32" s="297">
        <v>796.18647892197089</v>
      </c>
      <c r="P32" s="297">
        <v>841.82067827534377</v>
      </c>
      <c r="Q32" s="297">
        <v>855.40143448140327</v>
      </c>
      <c r="R32" s="297">
        <v>895.72888486429508</v>
      </c>
      <c r="S32" s="297">
        <v>974.20946224251031</v>
      </c>
      <c r="T32" s="297">
        <v>1079.656434579347</v>
      </c>
      <c r="U32" s="297">
        <v>1115.827872801251</v>
      </c>
      <c r="V32" s="297">
        <v>1154.4272029573399</v>
      </c>
      <c r="W32" s="297">
        <v>1180.7663267867911</v>
      </c>
      <c r="DA32" s="122" t="s">
        <v>1608</v>
      </c>
    </row>
    <row r="33" spans="1:105" ht="12" customHeight="1" x14ac:dyDescent="0.25">
      <c r="A33" s="57" t="s">
        <v>1472</v>
      </c>
      <c r="B33" s="263">
        <f t="shared" ref="B33:W33" si="0">B34+B35</f>
        <v>733.34635761766594</v>
      </c>
      <c r="C33" s="263">
        <f t="shared" si="0"/>
        <v>732.79683758986914</v>
      </c>
      <c r="D33" s="263">
        <f t="shared" si="0"/>
        <v>740.39562550947755</v>
      </c>
      <c r="E33" s="263">
        <f t="shared" si="0"/>
        <v>730.99003080316447</v>
      </c>
      <c r="F33" s="263">
        <f t="shared" si="0"/>
        <v>773.57274190009275</v>
      </c>
      <c r="G33" s="263">
        <f t="shared" si="0"/>
        <v>779.47600316506941</v>
      </c>
      <c r="H33" s="263">
        <f t="shared" si="0"/>
        <v>899.98033530248119</v>
      </c>
      <c r="I33" s="263">
        <f t="shared" si="0"/>
        <v>894.21863334537284</v>
      </c>
      <c r="J33" s="263">
        <f t="shared" si="0"/>
        <v>794.80465761256551</v>
      </c>
      <c r="K33" s="263">
        <f t="shared" si="0"/>
        <v>649.94619275813955</v>
      </c>
      <c r="L33" s="263">
        <f t="shared" si="0"/>
        <v>634.76026514116506</v>
      </c>
      <c r="M33" s="263">
        <f t="shared" si="0"/>
        <v>630.85140631230843</v>
      </c>
      <c r="N33" s="263">
        <f t="shared" si="0"/>
        <v>572.14864362334947</v>
      </c>
      <c r="O33" s="263">
        <f t="shared" si="0"/>
        <v>539.74744886058261</v>
      </c>
      <c r="P33" s="263">
        <f t="shared" si="0"/>
        <v>561.29120466980487</v>
      </c>
      <c r="Q33" s="263">
        <f t="shared" si="0"/>
        <v>560.51570511213322</v>
      </c>
      <c r="R33" s="263">
        <f t="shared" si="0"/>
        <v>559.86284964511094</v>
      </c>
      <c r="S33" s="263">
        <f t="shared" si="0"/>
        <v>604.69396970899913</v>
      </c>
      <c r="T33" s="263">
        <f t="shared" si="0"/>
        <v>635.09493870702329</v>
      </c>
      <c r="U33" s="263">
        <f t="shared" si="0"/>
        <v>621.44555949225685</v>
      </c>
      <c r="V33" s="263">
        <f t="shared" si="0"/>
        <v>611.11436990232028</v>
      </c>
      <c r="W33" s="263">
        <f t="shared" si="0"/>
        <v>626.6645566438898</v>
      </c>
      <c r="DA33" s="70"/>
    </row>
    <row r="34" spans="1:105" ht="12" customHeight="1" x14ac:dyDescent="0.25">
      <c r="A34" s="60" t="s">
        <v>1473</v>
      </c>
      <c r="B34" s="264">
        <v>475.59597075132308</v>
      </c>
      <c r="C34" s="264">
        <v>477.34715272199861</v>
      </c>
      <c r="D34" s="264">
        <v>494.90180043922578</v>
      </c>
      <c r="E34" s="264">
        <v>480.94030248419489</v>
      </c>
      <c r="F34" s="264">
        <v>502.10493113208702</v>
      </c>
      <c r="G34" s="264">
        <v>512.97731991117723</v>
      </c>
      <c r="H34" s="264">
        <v>603.66386761270007</v>
      </c>
      <c r="I34" s="264">
        <v>600.93531821870215</v>
      </c>
      <c r="J34" s="264">
        <v>526.2294704955865</v>
      </c>
      <c r="K34" s="264">
        <v>431.42966288020091</v>
      </c>
      <c r="L34" s="264">
        <v>413.76383760150628</v>
      </c>
      <c r="M34" s="264">
        <v>398.0844172290428</v>
      </c>
      <c r="N34" s="264">
        <v>359.92705258430033</v>
      </c>
      <c r="O34" s="264">
        <v>340.84926241453712</v>
      </c>
      <c r="P34" s="264">
        <v>352.87766759002739</v>
      </c>
      <c r="Q34" s="264">
        <v>348.98905319662418</v>
      </c>
      <c r="R34" s="264">
        <v>349.41223720676788</v>
      </c>
      <c r="S34" s="264">
        <v>384.68385603189017</v>
      </c>
      <c r="T34" s="264">
        <v>389.1665790448306</v>
      </c>
      <c r="U34" s="264">
        <v>392.91870590013241</v>
      </c>
      <c r="V34" s="264">
        <v>379.14637122144978</v>
      </c>
      <c r="W34" s="264">
        <v>401.74621777881782</v>
      </c>
      <c r="DA34" s="72" t="s">
        <v>1609</v>
      </c>
    </row>
    <row r="35" spans="1:105" ht="12" customHeight="1" x14ac:dyDescent="0.25">
      <c r="A35" s="60" t="s">
        <v>1475</v>
      </c>
      <c r="B35" s="264">
        <v>257.75038686634281</v>
      </c>
      <c r="C35" s="264">
        <v>255.4496848678705</v>
      </c>
      <c r="D35" s="264">
        <v>245.4938250702518</v>
      </c>
      <c r="E35" s="264">
        <v>250.04972831896961</v>
      </c>
      <c r="F35" s="264">
        <v>271.46781076800579</v>
      </c>
      <c r="G35" s="264">
        <v>266.49868325389212</v>
      </c>
      <c r="H35" s="264">
        <v>296.31646768978112</v>
      </c>
      <c r="I35" s="264">
        <v>293.28331512667069</v>
      </c>
      <c r="J35" s="264">
        <v>268.57518711697901</v>
      </c>
      <c r="K35" s="264">
        <v>218.51652987793861</v>
      </c>
      <c r="L35" s="264">
        <v>220.99642753965881</v>
      </c>
      <c r="M35" s="264">
        <v>232.7669890832656</v>
      </c>
      <c r="N35" s="264">
        <v>212.2215910390492</v>
      </c>
      <c r="O35" s="264">
        <v>198.89818644604549</v>
      </c>
      <c r="P35" s="264">
        <v>208.41353707977751</v>
      </c>
      <c r="Q35" s="264">
        <v>211.52665191550909</v>
      </c>
      <c r="R35" s="264">
        <v>210.45061243834309</v>
      </c>
      <c r="S35" s="264">
        <v>220.01011367710899</v>
      </c>
      <c r="T35" s="264">
        <v>245.92835966219269</v>
      </c>
      <c r="U35" s="264">
        <v>228.52685359212441</v>
      </c>
      <c r="V35" s="264">
        <v>231.96799868087049</v>
      </c>
      <c r="W35" s="264">
        <v>224.918338865072</v>
      </c>
      <c r="DA35" s="72" t="s">
        <v>1610</v>
      </c>
    </row>
    <row r="36" spans="1:105" ht="12" customHeight="1" x14ac:dyDescent="0.25">
      <c r="A36" s="64" t="s">
        <v>30</v>
      </c>
      <c r="B36" s="231">
        <v>32.247952189549622</v>
      </c>
      <c r="C36" s="231">
        <v>25.95632582524301</v>
      </c>
      <c r="D36" s="231">
        <v>23.659453025589681</v>
      </c>
      <c r="E36" s="231">
        <v>24.691117304526369</v>
      </c>
      <c r="F36" s="231">
        <v>23.724944753341759</v>
      </c>
      <c r="G36" s="231">
        <v>22.42999002455397</v>
      </c>
      <c r="H36" s="231">
        <v>24.909803219391481</v>
      </c>
      <c r="I36" s="231">
        <v>30.165650031011161</v>
      </c>
      <c r="J36" s="231">
        <v>28.660887182614889</v>
      </c>
      <c r="K36" s="231">
        <v>20.08023128980642</v>
      </c>
      <c r="L36" s="231">
        <v>20.657400645461919</v>
      </c>
      <c r="M36" s="231">
        <v>24.248976568740531</v>
      </c>
      <c r="N36" s="231">
        <v>22.78354009458706</v>
      </c>
      <c r="O36" s="231">
        <v>20.567811586665261</v>
      </c>
      <c r="P36" s="231">
        <v>21.624364828044779</v>
      </c>
      <c r="Q36" s="231">
        <v>20.228924140467551</v>
      </c>
      <c r="R36" s="231">
        <v>19.5133307018469</v>
      </c>
      <c r="S36" s="231">
        <v>21.001297463648761</v>
      </c>
      <c r="T36" s="231">
        <v>18.305184482839589</v>
      </c>
      <c r="U36" s="231">
        <v>19.412376902135129</v>
      </c>
      <c r="V36" s="231">
        <v>19.988928326864421</v>
      </c>
      <c r="W36" s="231">
        <v>18.81919627926251</v>
      </c>
      <c r="DA36" s="73" t="s">
        <v>1611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1612</v>
      </c>
    </row>
    <row r="38" spans="1:105" ht="12" customHeight="1" x14ac:dyDescent="0.25">
      <c r="A38" s="64" t="s">
        <v>33</v>
      </c>
      <c r="B38" s="231">
        <v>4.121310757522453</v>
      </c>
      <c r="C38" s="231">
        <v>3.8409389178598339</v>
      </c>
      <c r="D38" s="231">
        <v>3.5767195813578558</v>
      </c>
      <c r="E38" s="231">
        <v>3.722561720682255</v>
      </c>
      <c r="F38" s="231">
        <v>2.1696478272270059</v>
      </c>
      <c r="G38" s="231">
        <v>1.840249618276856</v>
      </c>
      <c r="H38" s="231">
        <v>1.9844775766189611</v>
      </c>
      <c r="I38" s="231">
        <v>1.745513931856149</v>
      </c>
      <c r="J38" s="231">
        <v>1.393748233858078</v>
      </c>
      <c r="K38" s="231">
        <v>1.2473487756319701</v>
      </c>
      <c r="L38" s="231">
        <v>1.1793024306992681</v>
      </c>
      <c r="M38" s="231">
        <v>0.94395936466928143</v>
      </c>
      <c r="N38" s="231">
        <v>0.84318504735097499</v>
      </c>
      <c r="O38" s="231">
        <v>0.75607207653134068</v>
      </c>
      <c r="P38" s="231">
        <v>0.68573379420725056</v>
      </c>
      <c r="Q38" s="231">
        <v>0.82965853975937853</v>
      </c>
      <c r="R38" s="231">
        <v>0.90102151877428105</v>
      </c>
      <c r="S38" s="231">
        <v>0.89235892262710015</v>
      </c>
      <c r="T38" s="231">
        <v>0.78409465629542818</v>
      </c>
      <c r="U38" s="231">
        <v>0.86550636275117776</v>
      </c>
      <c r="V38" s="231">
        <v>0.77552394101785571</v>
      </c>
      <c r="W38" s="231">
        <v>0.78077215101410269</v>
      </c>
      <c r="DA38" s="73" t="s">
        <v>1613</v>
      </c>
    </row>
    <row r="39" spans="1:105" ht="12" customHeight="1" x14ac:dyDescent="0.25">
      <c r="A39" s="64" t="s">
        <v>160</v>
      </c>
      <c r="B39" s="231">
        <v>3.7811888223682231</v>
      </c>
      <c r="C39" s="231">
        <v>3.98116867355612</v>
      </c>
      <c r="D39" s="231">
        <v>3.6425336967716162</v>
      </c>
      <c r="E39" s="231">
        <v>3.5954986429403539</v>
      </c>
      <c r="F39" s="231">
        <v>3.538265467169635</v>
      </c>
      <c r="G39" s="231">
        <v>3.9355675061441859</v>
      </c>
      <c r="H39" s="231">
        <v>3.3617204075956102</v>
      </c>
      <c r="I39" s="231">
        <v>4.7386340861345868</v>
      </c>
      <c r="J39" s="231">
        <v>5.0297642255276243</v>
      </c>
      <c r="K39" s="231">
        <v>4.5611926261620672</v>
      </c>
      <c r="L39" s="231">
        <v>4.2134445873081834</v>
      </c>
      <c r="M39" s="231">
        <v>3.3015036599815502</v>
      </c>
      <c r="N39" s="231">
        <v>2.5753653098065308</v>
      </c>
      <c r="O39" s="231">
        <v>2.5000116824316549</v>
      </c>
      <c r="P39" s="231">
        <v>2.0421700426935852</v>
      </c>
      <c r="Q39" s="231">
        <v>2.120146048592507</v>
      </c>
      <c r="R39" s="231">
        <v>2.0378503118342488</v>
      </c>
      <c r="S39" s="231">
        <v>2.1468837820070141</v>
      </c>
      <c r="T39" s="231">
        <v>1.942077872241184</v>
      </c>
      <c r="U39" s="231">
        <v>2.142600265178138</v>
      </c>
      <c r="V39" s="231">
        <v>2.2834447765672721</v>
      </c>
      <c r="W39" s="231">
        <v>2.550688385647141</v>
      </c>
      <c r="DA39" s="73" t="s">
        <v>1614</v>
      </c>
    </row>
    <row r="40" spans="1:105" ht="12" customHeight="1" x14ac:dyDescent="0.25">
      <c r="A40" s="64" t="s">
        <v>70</v>
      </c>
      <c r="B40" s="231">
        <v>16.642098889585959</v>
      </c>
      <c r="C40" s="231">
        <v>13.32720134237413</v>
      </c>
      <c r="D40" s="231">
        <v>15.080606630540119</v>
      </c>
      <c r="E40" s="231">
        <v>11.763685001613821</v>
      </c>
      <c r="F40" s="231">
        <v>10.77990061548047</v>
      </c>
      <c r="G40" s="231">
        <v>9.3140061750529313</v>
      </c>
      <c r="H40" s="231">
        <v>11.144580742455441</v>
      </c>
      <c r="I40" s="231">
        <v>10.060335044983031</v>
      </c>
      <c r="J40" s="231">
        <v>9.368270245552635</v>
      </c>
      <c r="K40" s="231">
        <v>7.7883549472829481</v>
      </c>
      <c r="L40" s="231">
        <v>5.441882269731904</v>
      </c>
      <c r="M40" s="231">
        <v>5.1198448863057369</v>
      </c>
      <c r="N40" s="231">
        <v>3.2083826273218978</v>
      </c>
      <c r="O40" s="231">
        <v>2.4565248677134348</v>
      </c>
      <c r="P40" s="231">
        <v>1.7425069556118791</v>
      </c>
      <c r="Q40" s="231">
        <v>2.0443090286507251</v>
      </c>
      <c r="R40" s="231">
        <v>2.2241344019623321</v>
      </c>
      <c r="S40" s="231">
        <v>1.914924345484188</v>
      </c>
      <c r="T40" s="231">
        <v>1.415381424836289</v>
      </c>
      <c r="U40" s="231">
        <v>1.397493606978198</v>
      </c>
      <c r="V40" s="231">
        <v>2.779063560154758</v>
      </c>
      <c r="W40" s="231">
        <v>0.99753002227424692</v>
      </c>
      <c r="DA40" s="73" t="s">
        <v>1615</v>
      </c>
    </row>
    <row r="41" spans="1:105" ht="12" customHeight="1" x14ac:dyDescent="0.25">
      <c r="A41" s="64" t="s">
        <v>34</v>
      </c>
      <c r="B41" s="231">
        <v>41.217381201349767</v>
      </c>
      <c r="C41" s="231">
        <v>45.579022518172657</v>
      </c>
      <c r="D41" s="231">
        <v>48.815556203860538</v>
      </c>
      <c r="E41" s="231">
        <v>51.203931076778908</v>
      </c>
      <c r="F41" s="231">
        <v>53.378674304695977</v>
      </c>
      <c r="G41" s="231">
        <v>51.995600402850158</v>
      </c>
      <c r="H41" s="231">
        <v>55.294919133112352</v>
      </c>
      <c r="I41" s="231">
        <v>54.065537659521503</v>
      </c>
      <c r="J41" s="231">
        <v>48.626129829786372</v>
      </c>
      <c r="K41" s="231">
        <v>40.800648178333759</v>
      </c>
      <c r="L41" s="231">
        <v>36.948190413387287</v>
      </c>
      <c r="M41" s="231">
        <v>32.980655136972203</v>
      </c>
      <c r="N41" s="231">
        <v>27.25213715093593</v>
      </c>
      <c r="O41" s="231">
        <v>23.842606111065599</v>
      </c>
      <c r="P41" s="231">
        <v>23.168940292195941</v>
      </c>
      <c r="Q41" s="231">
        <v>23.344021519269511</v>
      </c>
      <c r="R41" s="231">
        <v>22.641561134157602</v>
      </c>
      <c r="S41" s="231">
        <v>20.727594536587191</v>
      </c>
      <c r="T41" s="231">
        <v>20.91703988840246</v>
      </c>
      <c r="U41" s="231">
        <v>21.957909634014118</v>
      </c>
      <c r="V41" s="231">
        <v>20.318278790520228</v>
      </c>
      <c r="W41" s="231">
        <v>19.086723173347941</v>
      </c>
      <c r="DA41" s="73" t="s">
        <v>1616</v>
      </c>
    </row>
    <row r="42" spans="1:105" ht="12" customHeight="1" x14ac:dyDescent="0.25">
      <c r="A42" s="64" t="s">
        <v>162</v>
      </c>
      <c r="B42" s="231">
        <v>89.539807702719386</v>
      </c>
      <c r="C42" s="231">
        <v>89.625964256808018</v>
      </c>
      <c r="D42" s="231">
        <v>85.751113896297213</v>
      </c>
      <c r="E42" s="231">
        <v>93.083013493353988</v>
      </c>
      <c r="F42" s="231">
        <v>85.268351941846518</v>
      </c>
      <c r="G42" s="231">
        <v>88.612396717916837</v>
      </c>
      <c r="H42" s="231">
        <v>89.231386858669509</v>
      </c>
      <c r="I42" s="231">
        <v>85.327620383124724</v>
      </c>
      <c r="J42" s="231">
        <v>78.054587616358887</v>
      </c>
      <c r="K42" s="231">
        <v>57.954469774743743</v>
      </c>
      <c r="L42" s="231">
        <v>56.897764878285919</v>
      </c>
      <c r="M42" s="231">
        <v>56.962516226623542</v>
      </c>
      <c r="N42" s="231">
        <v>55.121238542185338</v>
      </c>
      <c r="O42" s="231">
        <v>55.177727440448869</v>
      </c>
      <c r="P42" s="231">
        <v>55.69842111505551</v>
      </c>
      <c r="Q42" s="231">
        <v>53.919504764895017</v>
      </c>
      <c r="R42" s="231">
        <v>54.856627195002361</v>
      </c>
      <c r="S42" s="231">
        <v>59.385726832868698</v>
      </c>
      <c r="T42" s="231">
        <v>53.24410367394546</v>
      </c>
      <c r="U42" s="231">
        <v>58.218045839954129</v>
      </c>
      <c r="V42" s="231">
        <v>57.360318800337673</v>
      </c>
      <c r="W42" s="231">
        <v>62.131008963778321</v>
      </c>
      <c r="DA42" s="73" t="s">
        <v>1617</v>
      </c>
    </row>
    <row r="43" spans="1:105" ht="12" customHeight="1" x14ac:dyDescent="0.25">
      <c r="A43" s="64" t="s">
        <v>36</v>
      </c>
      <c r="B43" s="231">
        <v>19.024609237142339</v>
      </c>
      <c r="C43" s="231">
        <v>20.946258606320761</v>
      </c>
      <c r="D43" s="231">
        <v>18.54857010720486</v>
      </c>
      <c r="E43" s="231">
        <v>8.6084458795018559</v>
      </c>
      <c r="F43" s="231">
        <v>12.652863882925971</v>
      </c>
      <c r="G43" s="231">
        <v>12.15329219703615</v>
      </c>
      <c r="H43" s="231">
        <v>16.071351302662759</v>
      </c>
      <c r="I43" s="231">
        <v>15.574055938386371</v>
      </c>
      <c r="J43" s="231">
        <v>15.65134768136712</v>
      </c>
      <c r="K43" s="231">
        <v>11.08747509163485</v>
      </c>
      <c r="L43" s="231">
        <v>13.971437621803551</v>
      </c>
      <c r="M43" s="231">
        <v>17.174281563745609</v>
      </c>
      <c r="N43" s="231">
        <v>14.331405885333959</v>
      </c>
      <c r="O43" s="231">
        <v>12.49911709904746</v>
      </c>
      <c r="P43" s="231">
        <v>15.61401518554684</v>
      </c>
      <c r="Q43" s="231">
        <v>16.22134742863425</v>
      </c>
      <c r="R43" s="231">
        <v>18.36366642175231</v>
      </c>
      <c r="S43" s="231">
        <v>18.392533985385239</v>
      </c>
      <c r="T43" s="231">
        <v>16.397953518797351</v>
      </c>
      <c r="U43" s="231">
        <v>16.51359218055671</v>
      </c>
      <c r="V43" s="231">
        <v>16.156062264256249</v>
      </c>
      <c r="W43" s="231">
        <v>19.17015278392148</v>
      </c>
      <c r="DA43" s="73" t="s">
        <v>1618</v>
      </c>
    </row>
    <row r="44" spans="1:105" ht="12" customHeight="1" x14ac:dyDescent="0.25">
      <c r="A44" s="64" t="s">
        <v>73</v>
      </c>
      <c r="B44" s="231">
        <v>8.1334938798034369</v>
      </c>
      <c r="C44" s="231">
        <v>8.8311497113188064</v>
      </c>
      <c r="D44" s="231">
        <v>9.2551853804668376</v>
      </c>
      <c r="E44" s="231">
        <v>14.266497314187649</v>
      </c>
      <c r="F44" s="231">
        <v>15.93204635220696</v>
      </c>
      <c r="G44" s="231">
        <v>20.789079712038621</v>
      </c>
      <c r="H44" s="231">
        <v>22.4788171509276</v>
      </c>
      <c r="I44" s="231">
        <v>22.890725640530711</v>
      </c>
      <c r="J44" s="231">
        <v>24.30119672076621</v>
      </c>
      <c r="K44" s="231">
        <v>26.00167406063802</v>
      </c>
      <c r="L44" s="231">
        <v>25.50565349021003</v>
      </c>
      <c r="M44" s="231">
        <v>30.34045005120775</v>
      </c>
      <c r="N44" s="231">
        <v>27.560324925743629</v>
      </c>
      <c r="O44" s="231">
        <v>29.526738103492871</v>
      </c>
      <c r="P44" s="231">
        <v>30.397731912405479</v>
      </c>
      <c r="Q44" s="231">
        <v>30.211886922262021</v>
      </c>
      <c r="R44" s="231">
        <v>30.326408062426729</v>
      </c>
      <c r="S44" s="231">
        <v>33.105321254070176</v>
      </c>
      <c r="T44" s="231">
        <v>31.92327642461051</v>
      </c>
      <c r="U44" s="231">
        <v>36.541060986029983</v>
      </c>
      <c r="V44" s="231">
        <v>35.958128007371997</v>
      </c>
      <c r="W44" s="231">
        <v>37.269389653900028</v>
      </c>
      <c r="DA44" s="73" t="s">
        <v>1619</v>
      </c>
    </row>
    <row r="45" spans="1:105" ht="12" customHeight="1" x14ac:dyDescent="0.25">
      <c r="A45" s="146" t="s">
        <v>79</v>
      </c>
      <c r="B45" s="327">
        <v>43.042544186301669</v>
      </c>
      <c r="C45" s="327">
        <v>43.361655016217171</v>
      </c>
      <c r="D45" s="327">
        <v>37.164086548163048</v>
      </c>
      <c r="E45" s="327">
        <v>39.114977885384349</v>
      </c>
      <c r="F45" s="327">
        <v>64.023115623111465</v>
      </c>
      <c r="G45" s="327">
        <v>55.428500900022428</v>
      </c>
      <c r="H45" s="327">
        <v>71.839411298347443</v>
      </c>
      <c r="I45" s="327">
        <v>68.715242411122489</v>
      </c>
      <c r="J45" s="327">
        <v>57.489255381147252</v>
      </c>
      <c r="K45" s="327">
        <v>48.9951351337048</v>
      </c>
      <c r="L45" s="327">
        <v>56.181351202770777</v>
      </c>
      <c r="M45" s="327">
        <v>61.694801625019373</v>
      </c>
      <c r="N45" s="327">
        <v>58.546011455783848</v>
      </c>
      <c r="O45" s="327">
        <v>51.571577478649019</v>
      </c>
      <c r="P45" s="327">
        <v>57.439652954016267</v>
      </c>
      <c r="Q45" s="327">
        <v>62.606853522978177</v>
      </c>
      <c r="R45" s="327">
        <v>59.586012690586337</v>
      </c>
      <c r="S45" s="327">
        <v>62.443472554430599</v>
      </c>
      <c r="T45" s="327">
        <v>100.9992477202245</v>
      </c>
      <c r="U45" s="327">
        <v>71.478267814526831</v>
      </c>
      <c r="V45" s="327">
        <v>76.34825021378002</v>
      </c>
      <c r="W45" s="327">
        <v>64.112877451926209</v>
      </c>
      <c r="DA45" s="148" t="s">
        <v>1620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DA46" s="94"/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v>8764.0260207702286</v>
      </c>
      <c r="C48" s="225">
        <v>9020.4317501012865</v>
      </c>
      <c r="D48" s="225">
        <v>8683.9676295700119</v>
      </c>
      <c r="E48" s="225">
        <v>9336.3984380597067</v>
      </c>
      <c r="F48" s="225">
        <v>9430.9818972933572</v>
      </c>
      <c r="G48" s="225">
        <v>10044.660208046929</v>
      </c>
      <c r="H48" s="225">
        <v>8538.6909873828627</v>
      </c>
      <c r="I48" s="225">
        <v>9090.245701937687</v>
      </c>
      <c r="J48" s="225">
        <v>9233.7770799646423</v>
      </c>
      <c r="K48" s="225">
        <v>7264.7073423482734</v>
      </c>
      <c r="L48" s="225">
        <v>7841.7943295458981</v>
      </c>
      <c r="M48" s="225">
        <v>8225.2727621056947</v>
      </c>
      <c r="N48" s="225">
        <v>7787.6757441028658</v>
      </c>
      <c r="O48" s="225">
        <v>7694.1691117185983</v>
      </c>
      <c r="P48" s="225">
        <v>7502.5396976095108</v>
      </c>
      <c r="Q48" s="225">
        <v>7907.5719500500481</v>
      </c>
      <c r="R48" s="225">
        <v>8184.2500473594209</v>
      </c>
      <c r="S48" s="225">
        <v>7788.1187301538521</v>
      </c>
      <c r="T48" s="225">
        <v>8228.5824641430972</v>
      </c>
      <c r="U48" s="225">
        <v>8266.0176154355795</v>
      </c>
      <c r="V48" s="225">
        <v>8235.4450038628911</v>
      </c>
      <c r="W48" s="225">
        <v>8980.852331764976</v>
      </c>
      <c r="DA48" s="89" t="s">
        <v>1621</v>
      </c>
    </row>
    <row r="49" spans="1:105" ht="12" customHeight="1" x14ac:dyDescent="0.25">
      <c r="A49" s="55" t="s">
        <v>92</v>
      </c>
      <c r="B49" s="261">
        <v>56.565919667147448</v>
      </c>
      <c r="C49" s="261">
        <v>58.11711617739099</v>
      </c>
      <c r="D49" s="261">
        <v>55.95195294744061</v>
      </c>
      <c r="E49" s="261">
        <v>60.1396604380298</v>
      </c>
      <c r="F49" s="261">
        <v>60.69099698290993</v>
      </c>
      <c r="G49" s="261">
        <v>64.423743789965343</v>
      </c>
      <c r="H49" s="261">
        <v>54.70538282228469</v>
      </c>
      <c r="I49" s="261">
        <v>58.168585941888303</v>
      </c>
      <c r="J49" s="261">
        <v>59.075785659394043</v>
      </c>
      <c r="K49" s="261">
        <v>46.390546417989242</v>
      </c>
      <c r="L49" s="261">
        <v>50.020079222986489</v>
      </c>
      <c r="M49" s="261">
        <v>52.497000520065463</v>
      </c>
      <c r="N49" s="261">
        <v>49.645040483489581</v>
      </c>
      <c r="O49" s="261">
        <v>48.986389760589063</v>
      </c>
      <c r="P49" s="261">
        <v>47.660220904814047</v>
      </c>
      <c r="Q49" s="261">
        <v>50.265442981077292</v>
      </c>
      <c r="R49" s="261">
        <v>51.995666435536961</v>
      </c>
      <c r="S49" s="261">
        <v>49.324546912735599</v>
      </c>
      <c r="T49" s="261">
        <v>52.013343103673797</v>
      </c>
      <c r="U49" s="261">
        <v>52.173758215051599</v>
      </c>
      <c r="V49" s="261">
        <v>51.859122145007973</v>
      </c>
      <c r="W49" s="261">
        <v>56.481747033204172</v>
      </c>
      <c r="DA49" s="67" t="s">
        <v>1622</v>
      </c>
    </row>
    <row r="50" spans="1:105" ht="12" customHeight="1" x14ac:dyDescent="0.25">
      <c r="A50" s="202" t="s">
        <v>93</v>
      </c>
      <c r="B50" s="226">
        <v>16.476603929906979</v>
      </c>
      <c r="C50" s="226">
        <v>16.945622863029911</v>
      </c>
      <c r="D50" s="226">
        <v>16.3236478178612</v>
      </c>
      <c r="E50" s="226">
        <v>17.557621694930742</v>
      </c>
      <c r="F50" s="226">
        <v>17.741092912724429</v>
      </c>
      <c r="G50" s="226">
        <v>18.898774513715441</v>
      </c>
      <c r="H50" s="226">
        <v>16.03962531433217</v>
      </c>
      <c r="I50" s="226">
        <v>17.052212768207561</v>
      </c>
      <c r="J50" s="226">
        <v>17.337984887003319</v>
      </c>
      <c r="K50" s="226">
        <v>13.61272419768081</v>
      </c>
      <c r="L50" s="226">
        <v>14.67530949851084</v>
      </c>
      <c r="M50" s="226">
        <v>15.39152667597136</v>
      </c>
      <c r="N50" s="226">
        <v>14.55384911830869</v>
      </c>
      <c r="O50" s="226">
        <v>14.35954303477153</v>
      </c>
      <c r="P50" s="226">
        <v>13.969164721465109</v>
      </c>
      <c r="Q50" s="226">
        <v>14.740801799404171</v>
      </c>
      <c r="R50" s="226">
        <v>15.24119102197279</v>
      </c>
      <c r="S50" s="226">
        <v>14.46731581782355</v>
      </c>
      <c r="T50" s="226">
        <v>15.27536397919304</v>
      </c>
      <c r="U50" s="226">
        <v>15.33808754967238</v>
      </c>
      <c r="V50" s="226">
        <v>15.27541378836942</v>
      </c>
      <c r="W50" s="226">
        <v>16.646212882382109</v>
      </c>
      <c r="DA50" s="174" t="s">
        <v>1623</v>
      </c>
    </row>
    <row r="51" spans="1:105" ht="12" customHeight="1" x14ac:dyDescent="0.25">
      <c r="A51" s="202" t="s">
        <v>94</v>
      </c>
      <c r="B51" s="226">
        <v>109.1094236088924</v>
      </c>
      <c r="C51" s="226">
        <v>115.06270951834711</v>
      </c>
      <c r="D51" s="226">
        <v>113.9340585653209</v>
      </c>
      <c r="E51" s="226">
        <v>115.6838711224143</v>
      </c>
      <c r="F51" s="226">
        <v>118.1320184759968</v>
      </c>
      <c r="G51" s="226">
        <v>124.27579395924739</v>
      </c>
      <c r="H51" s="226">
        <v>110.86351028909429</v>
      </c>
      <c r="I51" s="226">
        <v>120.3332183513473</v>
      </c>
      <c r="J51" s="226">
        <v>121.3890087946982</v>
      </c>
      <c r="K51" s="226">
        <v>98.891842695055729</v>
      </c>
      <c r="L51" s="226">
        <v>104.7429632479498</v>
      </c>
      <c r="M51" s="226">
        <v>104.39561719292119</v>
      </c>
      <c r="N51" s="226">
        <v>100.5967587636523</v>
      </c>
      <c r="O51" s="226">
        <v>99.242299811089751</v>
      </c>
      <c r="P51" s="226">
        <v>98.614213582091793</v>
      </c>
      <c r="Q51" s="226">
        <v>101.5805494683859</v>
      </c>
      <c r="R51" s="226">
        <v>105.2673334392712</v>
      </c>
      <c r="S51" s="226">
        <v>103.28201462548969</v>
      </c>
      <c r="T51" s="226">
        <v>107.3477143731634</v>
      </c>
      <c r="U51" s="226">
        <v>108.9645770447212</v>
      </c>
      <c r="V51" s="226">
        <v>105.8520143345937</v>
      </c>
      <c r="W51" s="226">
        <v>120.10494765341291</v>
      </c>
      <c r="DA51" s="174" t="s">
        <v>1624</v>
      </c>
    </row>
    <row r="52" spans="1:105" ht="12" customHeight="1" x14ac:dyDescent="0.25">
      <c r="A52" s="202" t="s">
        <v>95</v>
      </c>
      <c r="B52" s="226">
        <v>46.238499072731578</v>
      </c>
      <c r="C52" s="226">
        <v>47.554712753448527</v>
      </c>
      <c r="D52" s="226">
        <v>45.809256428125657</v>
      </c>
      <c r="E52" s="226">
        <v>49.272172707073757</v>
      </c>
      <c r="F52" s="226">
        <v>49.787050273465219</v>
      </c>
      <c r="G52" s="226">
        <v>53.035866586684911</v>
      </c>
      <c r="H52" s="226">
        <v>45.012200534694607</v>
      </c>
      <c r="I52" s="226">
        <v>47.853837333531047</v>
      </c>
      <c r="J52" s="226">
        <v>48.655803194102937</v>
      </c>
      <c r="K52" s="226">
        <v>38.201557667434237</v>
      </c>
      <c r="L52" s="226">
        <v>41.184848344740097</v>
      </c>
      <c r="M52" s="226">
        <v>43.19343324403399</v>
      </c>
      <c r="N52" s="226">
        <v>40.84264826807614</v>
      </c>
      <c r="O52" s="226">
        <v>40.297364682837362</v>
      </c>
      <c r="P52" s="226">
        <v>39.201841154164697</v>
      </c>
      <c r="Q52" s="226">
        <v>41.367295908345447</v>
      </c>
      <c r="R52" s="226">
        <v>42.771544423523231</v>
      </c>
      <c r="S52" s="226">
        <v>40.611532241458718</v>
      </c>
      <c r="T52" s="226">
        <v>42.86992641742286</v>
      </c>
      <c r="U52" s="226">
        <v>43.045393311146761</v>
      </c>
      <c r="V52" s="226">
        <v>42.883596936269882</v>
      </c>
      <c r="W52" s="226">
        <v>46.714474791096293</v>
      </c>
      <c r="DA52" s="174" t="s">
        <v>1625</v>
      </c>
    </row>
    <row r="53" spans="1:105" ht="12" customHeight="1" x14ac:dyDescent="0.25">
      <c r="A53" s="56" t="s">
        <v>96</v>
      </c>
      <c r="B53" s="262">
        <v>97.51625495762849</v>
      </c>
      <c r="C53" s="262">
        <v>100.97673214121799</v>
      </c>
      <c r="D53" s="262">
        <v>98.267101223426508</v>
      </c>
      <c r="E53" s="262">
        <v>102.8623822669816</v>
      </c>
      <c r="F53" s="262">
        <v>103.9224206011782</v>
      </c>
      <c r="G53" s="262">
        <v>110.2280703232472</v>
      </c>
      <c r="H53" s="262">
        <v>96.113037360689844</v>
      </c>
      <c r="I53" s="262">
        <v>104.36611082977861</v>
      </c>
      <c r="J53" s="262">
        <v>104.9648620143398</v>
      </c>
      <c r="K53" s="262">
        <v>84.232386671008555</v>
      </c>
      <c r="L53" s="262">
        <v>89.906400564856597</v>
      </c>
      <c r="M53" s="262">
        <v>92.385963623121697</v>
      </c>
      <c r="N53" s="262">
        <v>88.515252074508396</v>
      </c>
      <c r="O53" s="262">
        <v>87.68725686657811</v>
      </c>
      <c r="P53" s="262">
        <v>94.65637853183658</v>
      </c>
      <c r="Q53" s="262">
        <v>101.2887319251213</v>
      </c>
      <c r="R53" s="262">
        <v>108.2703937136117</v>
      </c>
      <c r="S53" s="262">
        <v>108.28315187982651</v>
      </c>
      <c r="T53" s="262">
        <v>116.16494852529119</v>
      </c>
      <c r="U53" s="262">
        <v>120.8857027308577</v>
      </c>
      <c r="V53" s="262">
        <v>123.4384421505998</v>
      </c>
      <c r="W53" s="262">
        <v>136.17318585822909</v>
      </c>
      <c r="DA53" s="68" t="s">
        <v>1626</v>
      </c>
    </row>
    <row r="54" spans="1:105" ht="12" customHeight="1" x14ac:dyDescent="0.25">
      <c r="A54" s="37" t="s">
        <v>160</v>
      </c>
      <c r="B54" s="228">
        <v>2.2359720395019278</v>
      </c>
      <c r="C54" s="228">
        <v>2.5857963799112569</v>
      </c>
      <c r="D54" s="228">
        <v>2.3346135562538719</v>
      </c>
      <c r="E54" s="228">
        <v>2.2814965960180862</v>
      </c>
      <c r="F54" s="228">
        <v>2.349964930838544</v>
      </c>
      <c r="G54" s="228">
        <v>2.502305217250488</v>
      </c>
      <c r="H54" s="228">
        <v>1.825255046081933</v>
      </c>
      <c r="I54" s="228">
        <v>2.483378216277949</v>
      </c>
      <c r="J54" s="228">
        <v>2.701887369660624</v>
      </c>
      <c r="K54" s="228">
        <v>2.4348260236205039</v>
      </c>
      <c r="L54" s="228">
        <v>2.5644633080880741</v>
      </c>
      <c r="M54" s="228">
        <v>2.4153744350989772</v>
      </c>
      <c r="N54" s="228">
        <v>2.0922352536079218</v>
      </c>
      <c r="O54" s="228">
        <v>1.9483043360252801</v>
      </c>
      <c r="P54" s="228">
        <v>1.602600475251152</v>
      </c>
      <c r="Q54" s="228">
        <v>1.688140308693306</v>
      </c>
      <c r="R54" s="228">
        <v>1.5494006003524361</v>
      </c>
      <c r="S54" s="228">
        <v>1.381363430902528</v>
      </c>
      <c r="T54" s="228">
        <v>1.459931923615948</v>
      </c>
      <c r="U54" s="228">
        <v>1.425455261350342</v>
      </c>
      <c r="V54" s="228">
        <v>1.546907704526588</v>
      </c>
      <c r="W54" s="228">
        <v>1.730278221002518</v>
      </c>
      <c r="DA54" s="69" t="s">
        <v>1627</v>
      </c>
    </row>
    <row r="55" spans="1:105" ht="12" customHeight="1" x14ac:dyDescent="0.25">
      <c r="A55" s="37" t="s">
        <v>162</v>
      </c>
      <c r="B55" s="228">
        <v>60.715779394346377</v>
      </c>
      <c r="C55" s="228">
        <v>61.015035030942691</v>
      </c>
      <c r="D55" s="228">
        <v>56.958076198206669</v>
      </c>
      <c r="E55" s="228">
        <v>64.458736205900365</v>
      </c>
      <c r="F55" s="228">
        <v>62.640556096502472</v>
      </c>
      <c r="G55" s="228">
        <v>66.620944169531214</v>
      </c>
      <c r="H55" s="228">
        <v>53.832301086596537</v>
      </c>
      <c r="I55" s="228">
        <v>55.651827768669293</v>
      </c>
      <c r="J55" s="228">
        <v>56.443416131101507</v>
      </c>
      <c r="K55" s="228">
        <v>40.549700999200837</v>
      </c>
      <c r="L55" s="228">
        <v>44.03192417684766</v>
      </c>
      <c r="M55" s="228">
        <v>47.445317359403191</v>
      </c>
      <c r="N55" s="228">
        <v>44.480822282746942</v>
      </c>
      <c r="O55" s="228">
        <v>45.198694006014733</v>
      </c>
      <c r="P55" s="228">
        <v>40.905293699767689</v>
      </c>
      <c r="Q55" s="228">
        <v>42.537094511088171</v>
      </c>
      <c r="R55" s="228">
        <v>44.678368909636553</v>
      </c>
      <c r="S55" s="228">
        <v>41.172415458260097</v>
      </c>
      <c r="T55" s="228">
        <v>43.750170080741867</v>
      </c>
      <c r="U55" s="228">
        <v>43.149635793152903</v>
      </c>
      <c r="V55" s="228">
        <v>43.911299430563894</v>
      </c>
      <c r="W55" s="228">
        <v>47.153341822428928</v>
      </c>
      <c r="DA55" s="69" t="s">
        <v>1628</v>
      </c>
    </row>
    <row r="56" spans="1:105" ht="12" customHeight="1" x14ac:dyDescent="0.25">
      <c r="A56" s="37" t="s">
        <v>97</v>
      </c>
      <c r="B56" s="228">
        <v>4.159173162522178E-4</v>
      </c>
      <c r="C56" s="228">
        <v>4.3267025380453659E-4</v>
      </c>
      <c r="D56" s="228">
        <v>3.7591885917166978E-4</v>
      </c>
      <c r="E56" s="228">
        <v>0.1048019846514722</v>
      </c>
      <c r="F56" s="228">
        <v>8.7336021381132847E-2</v>
      </c>
      <c r="G56" s="228">
        <v>0.11395308236525679</v>
      </c>
      <c r="H56" s="228">
        <v>8.6453279539203412E-2</v>
      </c>
      <c r="I56" s="228">
        <v>0.116771448031202</v>
      </c>
      <c r="J56" s="228">
        <v>0.12497072307040159</v>
      </c>
      <c r="K56" s="228">
        <v>0.12718774847394501</v>
      </c>
      <c r="L56" s="228">
        <v>0.1624697041893359</v>
      </c>
      <c r="M56" s="228">
        <v>0.18365001415855989</v>
      </c>
      <c r="N56" s="228">
        <v>6.8600704679403698E-2</v>
      </c>
      <c r="O56" s="228">
        <v>1.9663693134283271E-2</v>
      </c>
      <c r="P56" s="228">
        <v>1.9401826181858289E-2</v>
      </c>
      <c r="Q56" s="228">
        <v>1.9548505311322611E-2</v>
      </c>
      <c r="R56" s="228">
        <v>2.0436041487818281E-2</v>
      </c>
      <c r="S56" s="228">
        <v>2.077081362136704E-2</v>
      </c>
      <c r="T56" s="228">
        <v>0.12641404706943021</v>
      </c>
      <c r="U56" s="228">
        <v>0.1529410685078173</v>
      </c>
      <c r="V56" s="228">
        <v>2.0867866283406551E-2</v>
      </c>
      <c r="W56" s="228">
        <v>2.1662585406222491E-2</v>
      </c>
      <c r="DA56" s="69" t="s">
        <v>1629</v>
      </c>
    </row>
    <row r="57" spans="1:105" ht="12" customHeight="1" x14ac:dyDescent="0.25">
      <c r="A57" s="37" t="s">
        <v>78</v>
      </c>
      <c r="B57" s="228">
        <v>3.119023555802892</v>
      </c>
      <c r="C57" s="228">
        <v>2.9275082356598698</v>
      </c>
      <c r="D57" s="228">
        <v>3.0470845828040609</v>
      </c>
      <c r="E57" s="228">
        <v>3.3291571470735821</v>
      </c>
      <c r="F57" s="228">
        <v>3.4576105604093401</v>
      </c>
      <c r="G57" s="228">
        <v>3.9934281937676639</v>
      </c>
      <c r="H57" s="228">
        <v>4.1892030971246186</v>
      </c>
      <c r="I57" s="228">
        <v>4.7650175452298322</v>
      </c>
      <c r="J57" s="228">
        <v>3.4186914765995189</v>
      </c>
      <c r="K57" s="228">
        <v>3.87792377667185</v>
      </c>
      <c r="L57" s="228">
        <v>4.0648155170209108</v>
      </c>
      <c r="M57" s="228">
        <v>5.0673387447357134</v>
      </c>
      <c r="N57" s="228">
        <v>5.7624072941991873</v>
      </c>
      <c r="O57" s="228">
        <v>5.8682296309383668</v>
      </c>
      <c r="P57" s="228">
        <v>17.892396750674251</v>
      </c>
      <c r="Q57" s="228">
        <v>21.557363408380279</v>
      </c>
      <c r="R57" s="228">
        <v>26.160444194209951</v>
      </c>
      <c r="S57" s="228">
        <v>29.731382826507112</v>
      </c>
      <c r="T57" s="228">
        <v>34.568960552524139</v>
      </c>
      <c r="U57" s="228">
        <v>39.069443268621399</v>
      </c>
      <c r="V57" s="228">
        <v>43.271081375267173</v>
      </c>
      <c r="W57" s="228">
        <v>48.384540916010188</v>
      </c>
      <c r="DA57" s="69" t="s">
        <v>1630</v>
      </c>
    </row>
    <row r="58" spans="1:105" ht="12" customHeight="1" x14ac:dyDescent="0.25">
      <c r="A58" s="37" t="s">
        <v>38</v>
      </c>
      <c r="B58" s="228">
        <v>31.445064050661049</v>
      </c>
      <c r="C58" s="228">
        <v>34.447959824450393</v>
      </c>
      <c r="D58" s="228">
        <v>35.926950967302737</v>
      </c>
      <c r="E58" s="228">
        <v>32.688190333338092</v>
      </c>
      <c r="F58" s="228">
        <v>35.38695299204668</v>
      </c>
      <c r="G58" s="228">
        <v>36.997439660332603</v>
      </c>
      <c r="H58" s="228">
        <v>36.179824851347561</v>
      </c>
      <c r="I58" s="228">
        <v>41.349115851570367</v>
      </c>
      <c r="J58" s="228">
        <v>42.275896313907772</v>
      </c>
      <c r="K58" s="228">
        <v>37.242748123041423</v>
      </c>
      <c r="L58" s="228">
        <v>39.082727858710633</v>
      </c>
      <c r="M58" s="228">
        <v>37.274283069725257</v>
      </c>
      <c r="N58" s="228">
        <v>36.111186539274946</v>
      </c>
      <c r="O58" s="228">
        <v>34.652365200465461</v>
      </c>
      <c r="P58" s="228">
        <v>34.236685779961633</v>
      </c>
      <c r="Q58" s="228">
        <v>35.486585191648167</v>
      </c>
      <c r="R58" s="228">
        <v>35.86174396792498</v>
      </c>
      <c r="S58" s="228">
        <v>35.977219350535442</v>
      </c>
      <c r="T58" s="228">
        <v>36.259471921339824</v>
      </c>
      <c r="U58" s="228">
        <v>37.088227339225192</v>
      </c>
      <c r="V58" s="228">
        <v>34.688285773958732</v>
      </c>
      <c r="W58" s="228">
        <v>38.883362313381276</v>
      </c>
      <c r="DA58" s="69" t="s">
        <v>1631</v>
      </c>
    </row>
    <row r="59" spans="1:105" ht="12" customHeight="1" x14ac:dyDescent="0.25">
      <c r="A59" s="57" t="s">
        <v>1498</v>
      </c>
      <c r="B59" s="263">
        <v>396.48882686371837</v>
      </c>
      <c r="C59" s="263">
        <v>418.25600865656958</v>
      </c>
      <c r="D59" s="263">
        <v>414.21328168283969</v>
      </c>
      <c r="E59" s="263">
        <v>420.87805247248139</v>
      </c>
      <c r="F59" s="263">
        <v>430.21868396092941</v>
      </c>
      <c r="G59" s="263">
        <v>452.87058367787711</v>
      </c>
      <c r="H59" s="263">
        <v>404.45348798099229</v>
      </c>
      <c r="I59" s="263">
        <v>439.07888124134411</v>
      </c>
      <c r="J59" s="263">
        <v>443.54148057651298</v>
      </c>
      <c r="K59" s="263">
        <v>361.50604213253843</v>
      </c>
      <c r="L59" s="263">
        <v>382.96823787191852</v>
      </c>
      <c r="M59" s="263">
        <v>381.6661401781077</v>
      </c>
      <c r="N59" s="263">
        <v>367.88315814863398</v>
      </c>
      <c r="O59" s="263">
        <v>363.08349221636348</v>
      </c>
      <c r="P59" s="263">
        <v>360.63852912604432</v>
      </c>
      <c r="Q59" s="263">
        <v>371.44258365829569</v>
      </c>
      <c r="R59" s="263">
        <v>385.00695297060849</v>
      </c>
      <c r="S59" s="263">
        <v>377.42211771153097</v>
      </c>
      <c r="T59" s="263">
        <v>392.25478836234902</v>
      </c>
      <c r="U59" s="263">
        <v>398.24607999859182</v>
      </c>
      <c r="V59" s="263">
        <v>386.64489746621302</v>
      </c>
      <c r="W59" s="263">
        <v>439.01008051517982</v>
      </c>
      <c r="DA59" s="70" t="s">
        <v>1632</v>
      </c>
    </row>
    <row r="60" spans="1:105" ht="12" customHeight="1" x14ac:dyDescent="0.25">
      <c r="A60" s="57" t="s">
        <v>1500</v>
      </c>
      <c r="B60" s="263">
        <f t="shared" ref="B60:W60" si="1">B61+B67+B78</f>
        <v>1049.4045828200251</v>
      </c>
      <c r="C60" s="263">
        <f t="shared" si="1"/>
        <v>1083.7077698984499</v>
      </c>
      <c r="D60" s="263">
        <f t="shared" si="1"/>
        <v>1033.3094250862343</v>
      </c>
      <c r="E60" s="263">
        <f t="shared" si="1"/>
        <v>1112.765674968296</v>
      </c>
      <c r="F60" s="263">
        <f t="shared" si="1"/>
        <v>1139.8741134731711</v>
      </c>
      <c r="G60" s="263">
        <f t="shared" si="1"/>
        <v>1209.6537093655581</v>
      </c>
      <c r="H60" s="263">
        <f t="shared" si="1"/>
        <v>1022.62884350398</v>
      </c>
      <c r="I60" s="263">
        <f t="shared" si="1"/>
        <v>1079.2933486006993</v>
      </c>
      <c r="J60" s="263">
        <f t="shared" si="1"/>
        <v>1090.9653029738372</v>
      </c>
      <c r="K60" s="263">
        <f t="shared" si="1"/>
        <v>841.9081544769565</v>
      </c>
      <c r="L60" s="263">
        <f t="shared" si="1"/>
        <v>912.25606876575421</v>
      </c>
      <c r="M60" s="263">
        <f t="shared" si="1"/>
        <v>959.97691712178391</v>
      </c>
      <c r="N60" s="263">
        <f t="shared" si="1"/>
        <v>914.50292147579046</v>
      </c>
      <c r="O60" s="263">
        <f t="shared" si="1"/>
        <v>910.40979303171036</v>
      </c>
      <c r="P60" s="263">
        <f t="shared" si="1"/>
        <v>893.4690088700213</v>
      </c>
      <c r="Q60" s="263">
        <f t="shared" si="1"/>
        <v>958.65917033700157</v>
      </c>
      <c r="R60" s="263">
        <f t="shared" si="1"/>
        <v>986.54556824672068</v>
      </c>
      <c r="S60" s="263">
        <f t="shared" si="1"/>
        <v>933.3209507016104</v>
      </c>
      <c r="T60" s="263">
        <f t="shared" si="1"/>
        <v>1004.7775952757515</v>
      </c>
      <c r="U60" s="263">
        <f t="shared" si="1"/>
        <v>994.97506482496976</v>
      </c>
      <c r="V60" s="263">
        <f t="shared" si="1"/>
        <v>992.27997065896329</v>
      </c>
      <c r="W60" s="263">
        <f t="shared" si="1"/>
        <v>1067.3771447776589</v>
      </c>
      <c r="DA60" s="70"/>
    </row>
    <row r="61" spans="1:105" ht="12" customHeight="1" x14ac:dyDescent="0.25">
      <c r="A61" s="60" t="s">
        <v>1501</v>
      </c>
      <c r="B61" s="264">
        <v>805.23945749148254</v>
      </c>
      <c r="C61" s="264">
        <v>824.86144723243297</v>
      </c>
      <c r="D61" s="264">
        <v>788.54302580656599</v>
      </c>
      <c r="E61" s="264">
        <v>855.51919494312631</v>
      </c>
      <c r="F61" s="264">
        <v>853.7994421414985</v>
      </c>
      <c r="G61" s="264">
        <v>907.21904732993892</v>
      </c>
      <c r="H61" s="264">
        <v>760.51507720916356</v>
      </c>
      <c r="I61" s="264">
        <v>806.69024561207152</v>
      </c>
      <c r="J61" s="264">
        <v>816.61734909961433</v>
      </c>
      <c r="K61" s="264">
        <v>627.84751203074904</v>
      </c>
      <c r="L61" s="264">
        <v>674.58291724616345</v>
      </c>
      <c r="M61" s="264">
        <v>706.18501232150516</v>
      </c>
      <c r="N61" s="264">
        <v>666.68817249075983</v>
      </c>
      <c r="O61" s="264">
        <v>665.08984459546764</v>
      </c>
      <c r="P61" s="264">
        <v>643.21263531910813</v>
      </c>
      <c r="Q61" s="264">
        <v>674.86375735806064</v>
      </c>
      <c r="R61" s="264">
        <v>706.22002091912191</v>
      </c>
      <c r="S61" s="264">
        <v>670.26903578337533</v>
      </c>
      <c r="T61" s="264">
        <v>710.75737518182382</v>
      </c>
      <c r="U61" s="264">
        <v>712.69929475575657</v>
      </c>
      <c r="V61" s="264">
        <v>714.24334831613112</v>
      </c>
      <c r="W61" s="264">
        <v>780.75556358170991</v>
      </c>
      <c r="DA61" s="72" t="s">
        <v>1633</v>
      </c>
    </row>
    <row r="62" spans="1:105" ht="12" customHeight="1" x14ac:dyDescent="0.25">
      <c r="A62" s="59" t="s">
        <v>30</v>
      </c>
      <c r="B62" s="232">
        <v>143.29780871776771</v>
      </c>
      <c r="C62" s="232">
        <v>132.6040411393995</v>
      </c>
      <c r="D62" s="232">
        <v>121.8070623121252</v>
      </c>
      <c r="E62" s="232">
        <v>134.86387019651471</v>
      </c>
      <c r="F62" s="232">
        <v>128.92032514618211</v>
      </c>
      <c r="G62" s="232">
        <v>127.4558376750005</v>
      </c>
      <c r="H62" s="232">
        <v>112.8009325148972</v>
      </c>
      <c r="I62" s="232">
        <v>173.097297178562</v>
      </c>
      <c r="J62" s="232">
        <v>160.0871383494563</v>
      </c>
      <c r="K62" s="232">
        <v>106.8022877957163</v>
      </c>
      <c r="L62" s="232">
        <v>122.0151603961919</v>
      </c>
      <c r="M62" s="232">
        <v>148.3884840178705</v>
      </c>
      <c r="N62" s="232">
        <v>140.0758877483575</v>
      </c>
      <c r="O62" s="232">
        <v>122.6111157666945</v>
      </c>
      <c r="P62" s="232">
        <v>124.9911273460615</v>
      </c>
      <c r="Q62" s="232">
        <v>117.86234477581711</v>
      </c>
      <c r="R62" s="232">
        <v>115.7813173860156</v>
      </c>
      <c r="S62" s="232">
        <v>110.89518365873469</v>
      </c>
      <c r="T62" s="232">
        <v>120.2429680252272</v>
      </c>
      <c r="U62" s="232">
        <v>119.04278561085469</v>
      </c>
      <c r="V62" s="232">
        <v>126.2300758407755</v>
      </c>
      <c r="W62" s="232">
        <v>119.255457300285</v>
      </c>
      <c r="DA62" s="71" t="s">
        <v>1634</v>
      </c>
    </row>
    <row r="63" spans="1:105" ht="12" customHeight="1" x14ac:dyDescent="0.25">
      <c r="A63" s="59" t="s">
        <v>33</v>
      </c>
      <c r="B63" s="297">
        <v>25.763121766861129</v>
      </c>
      <c r="C63" s="297">
        <v>26.153344230903318</v>
      </c>
      <c r="D63" s="297">
        <v>25.355255598794649</v>
      </c>
      <c r="E63" s="297">
        <v>21.868053857218879</v>
      </c>
      <c r="F63" s="297">
        <v>19.339492312720349</v>
      </c>
      <c r="G63" s="297">
        <v>19.93792039138123</v>
      </c>
      <c r="H63" s="297">
        <v>17.00600983850909</v>
      </c>
      <c r="I63" s="297">
        <v>15.848886226219181</v>
      </c>
      <c r="J63" s="297">
        <v>14.467076985271859</v>
      </c>
      <c r="K63" s="297">
        <v>12.36467028674045</v>
      </c>
      <c r="L63" s="297">
        <v>13.28150638716634</v>
      </c>
      <c r="M63" s="297">
        <v>12.24370881948707</v>
      </c>
      <c r="N63" s="297">
        <v>11.950358861545</v>
      </c>
      <c r="O63" s="297">
        <v>10.20651961521367</v>
      </c>
      <c r="P63" s="297">
        <v>8.4140433857599319</v>
      </c>
      <c r="Q63" s="297">
        <v>12.722852902490409</v>
      </c>
      <c r="R63" s="297">
        <v>13.11668805799655</v>
      </c>
      <c r="S63" s="297">
        <v>9.2424361043106646</v>
      </c>
      <c r="T63" s="297">
        <v>9.1899305358794781</v>
      </c>
      <c r="U63" s="297">
        <v>9.6294775051464612</v>
      </c>
      <c r="V63" s="297">
        <v>9.4323789625353047</v>
      </c>
      <c r="W63" s="297">
        <v>10.455873421894919</v>
      </c>
      <c r="DA63" s="122" t="s">
        <v>1635</v>
      </c>
    </row>
    <row r="64" spans="1:105" ht="12" customHeight="1" x14ac:dyDescent="0.25">
      <c r="A64" s="59" t="s">
        <v>160</v>
      </c>
      <c r="B64" s="297">
        <v>16.971349175618251</v>
      </c>
      <c r="C64" s="297">
        <v>21.717782626566478</v>
      </c>
      <c r="D64" s="297">
        <v>19.72936647993205</v>
      </c>
      <c r="E64" s="297">
        <v>19.33004221679008</v>
      </c>
      <c r="F64" s="297">
        <v>20.797971597708361</v>
      </c>
      <c r="G64" s="297">
        <v>23.352196121599601</v>
      </c>
      <c r="H64" s="297">
        <v>17.00164198509469</v>
      </c>
      <c r="I64" s="297">
        <v>22.72684833662964</v>
      </c>
      <c r="J64" s="297">
        <v>24.798171100884179</v>
      </c>
      <c r="K64" s="297">
        <v>24.898436854131461</v>
      </c>
      <c r="L64" s="297">
        <v>26.906797149601019</v>
      </c>
      <c r="M64" s="297">
        <v>24.453923574459552</v>
      </c>
      <c r="N64" s="297">
        <v>22.43256038621627</v>
      </c>
      <c r="O64" s="297">
        <v>22.236336575340651</v>
      </c>
      <c r="P64" s="297">
        <v>19.73172585933154</v>
      </c>
      <c r="Q64" s="297">
        <v>22.016865499297939</v>
      </c>
      <c r="R64" s="297">
        <v>20.62342121444777</v>
      </c>
      <c r="S64" s="297">
        <v>19.394833152633609</v>
      </c>
      <c r="T64" s="297">
        <v>19.680795436602502</v>
      </c>
      <c r="U64" s="297">
        <v>20.168006483581959</v>
      </c>
      <c r="V64" s="297">
        <v>20.280659154969189</v>
      </c>
      <c r="W64" s="297">
        <v>23.730513975679781</v>
      </c>
      <c r="DA64" s="122" t="s">
        <v>1636</v>
      </c>
    </row>
    <row r="65" spans="1:105" ht="12" customHeight="1" x14ac:dyDescent="0.25">
      <c r="A65" s="59" t="s">
        <v>70</v>
      </c>
      <c r="B65" s="297">
        <v>101.8438648315649</v>
      </c>
      <c r="C65" s="297">
        <v>84.358697170247794</v>
      </c>
      <c r="D65" s="297">
        <v>87.202766532071252</v>
      </c>
      <c r="E65" s="297">
        <v>75.298478311196078</v>
      </c>
      <c r="F65" s="297">
        <v>72.893441520513903</v>
      </c>
      <c r="G65" s="297">
        <v>71.078625526998181</v>
      </c>
      <c r="H65" s="297">
        <v>66.391280064245151</v>
      </c>
      <c r="I65" s="297">
        <v>63.783166799065171</v>
      </c>
      <c r="J65" s="297">
        <v>64.586862756374614</v>
      </c>
      <c r="K65" s="297">
        <v>54.327813248682219</v>
      </c>
      <c r="L65" s="297">
        <v>43.314415327625618</v>
      </c>
      <c r="M65" s="297">
        <v>40.898399168659857</v>
      </c>
      <c r="N65" s="297">
        <v>27.474370391499821</v>
      </c>
      <c r="O65" s="297">
        <v>22.424255919773739</v>
      </c>
      <c r="P65" s="297">
        <v>16.78776417983546</v>
      </c>
      <c r="Q65" s="297">
        <v>23.722843951803981</v>
      </c>
      <c r="R65" s="297">
        <v>28.1335972040862</v>
      </c>
      <c r="S65" s="297">
        <v>18.087011621983692</v>
      </c>
      <c r="T65" s="297">
        <v>15.723032623909971</v>
      </c>
      <c r="U65" s="297">
        <v>12.883872003336551</v>
      </c>
      <c r="V65" s="297">
        <v>18.41185644704392</v>
      </c>
      <c r="W65" s="297">
        <v>11.51852690170524</v>
      </c>
      <c r="DA65" s="122" t="s">
        <v>1637</v>
      </c>
    </row>
    <row r="66" spans="1:105" ht="12" customHeight="1" x14ac:dyDescent="0.25">
      <c r="A66" s="59" t="s">
        <v>162</v>
      </c>
      <c r="B66" s="297">
        <v>517.36331299967071</v>
      </c>
      <c r="C66" s="297">
        <v>560.02758206531598</v>
      </c>
      <c r="D66" s="297">
        <v>534.44857488364278</v>
      </c>
      <c r="E66" s="297">
        <v>604.15875036140665</v>
      </c>
      <c r="F66" s="297">
        <v>611.84821156437397</v>
      </c>
      <c r="G66" s="297">
        <v>665.39446761495947</v>
      </c>
      <c r="H66" s="297">
        <v>547.31521280641755</v>
      </c>
      <c r="I66" s="297">
        <v>531.23404707159557</v>
      </c>
      <c r="J66" s="297">
        <v>552.67809990762726</v>
      </c>
      <c r="K66" s="297">
        <v>429.45430384547859</v>
      </c>
      <c r="L66" s="297">
        <v>469.0650379855785</v>
      </c>
      <c r="M66" s="297">
        <v>480.20049674102808</v>
      </c>
      <c r="N66" s="297">
        <v>464.75499510314108</v>
      </c>
      <c r="O66" s="297">
        <v>487.61161671844519</v>
      </c>
      <c r="P66" s="297">
        <v>473.28797454811968</v>
      </c>
      <c r="Q66" s="297">
        <v>498.53885022865109</v>
      </c>
      <c r="R66" s="297">
        <v>528.56499705657586</v>
      </c>
      <c r="S66" s="297">
        <v>512.64957124571265</v>
      </c>
      <c r="T66" s="297">
        <v>545.92064856020465</v>
      </c>
      <c r="U66" s="297">
        <v>550.97515315283681</v>
      </c>
      <c r="V66" s="297">
        <v>539.88837791080721</v>
      </c>
      <c r="W66" s="297">
        <v>615.79519198214496</v>
      </c>
      <c r="DA66" s="122" t="s">
        <v>1638</v>
      </c>
    </row>
    <row r="67" spans="1:105" ht="12" customHeight="1" x14ac:dyDescent="0.25">
      <c r="A67" s="60" t="s">
        <v>1508</v>
      </c>
      <c r="B67" s="264">
        <v>244.16512532854259</v>
      </c>
      <c r="C67" s="264">
        <v>258.84632266601687</v>
      </c>
      <c r="D67" s="264">
        <v>244.76639927966829</v>
      </c>
      <c r="E67" s="264">
        <v>257.2464800251696</v>
      </c>
      <c r="F67" s="264">
        <v>286.07467133167262</v>
      </c>
      <c r="G67" s="264">
        <v>302.43466203561928</v>
      </c>
      <c r="H67" s="264">
        <v>262.1137662948164</v>
      </c>
      <c r="I67" s="264">
        <v>272.60310298862788</v>
      </c>
      <c r="J67" s="264">
        <v>274.34795387422281</v>
      </c>
      <c r="K67" s="264">
        <v>214.06064244620751</v>
      </c>
      <c r="L67" s="264">
        <v>237.67315151959079</v>
      </c>
      <c r="M67" s="264">
        <v>253.79190480027879</v>
      </c>
      <c r="N67" s="264">
        <v>247.8147489850306</v>
      </c>
      <c r="O67" s="264">
        <v>245.3199484362427</v>
      </c>
      <c r="P67" s="264">
        <v>250.2563735509132</v>
      </c>
      <c r="Q67" s="264">
        <v>283.79541297894099</v>
      </c>
      <c r="R67" s="264">
        <v>280.32554732759883</v>
      </c>
      <c r="S67" s="264">
        <v>263.05191491823501</v>
      </c>
      <c r="T67" s="264">
        <v>294.02022009392772</v>
      </c>
      <c r="U67" s="264">
        <v>282.27577006921319</v>
      </c>
      <c r="V67" s="264">
        <v>278.03662234283217</v>
      </c>
      <c r="W67" s="264">
        <v>286.62158119594909</v>
      </c>
      <c r="DA67" s="72" t="s">
        <v>1639</v>
      </c>
    </row>
    <row r="68" spans="1:105" ht="12" customHeight="1" x14ac:dyDescent="0.25">
      <c r="A68" s="147" t="s">
        <v>30</v>
      </c>
      <c r="B68" s="231">
        <v>23.278223838602141</v>
      </c>
      <c r="C68" s="231">
        <v>20.310487483633239</v>
      </c>
      <c r="D68" s="231">
        <v>18.322633655088008</v>
      </c>
      <c r="E68" s="231">
        <v>20.353565053085291</v>
      </c>
      <c r="F68" s="231">
        <v>18.448262411135168</v>
      </c>
      <c r="G68" s="231">
        <v>17.624433622246521</v>
      </c>
      <c r="H68" s="231">
        <v>16.260350933812699</v>
      </c>
      <c r="I68" s="231">
        <v>24.035073463579611</v>
      </c>
      <c r="J68" s="231">
        <v>22.327684315952361</v>
      </c>
      <c r="K68" s="231">
        <v>15.632635844225071</v>
      </c>
      <c r="L68" s="231">
        <v>17.552500293695761</v>
      </c>
      <c r="M68" s="231">
        <v>19.949790429443151</v>
      </c>
      <c r="N68" s="231">
        <v>18.791519912391919</v>
      </c>
      <c r="O68" s="231">
        <v>15.712401877263501</v>
      </c>
      <c r="P68" s="231">
        <v>15.6035939553995</v>
      </c>
      <c r="Q68" s="231">
        <v>14.66651782085864</v>
      </c>
      <c r="R68" s="231">
        <v>14.324256846234309</v>
      </c>
      <c r="S68" s="231">
        <v>13.96413476330963</v>
      </c>
      <c r="T68" s="231">
        <v>13.329904355058311</v>
      </c>
      <c r="U68" s="231">
        <v>14.32504762545523</v>
      </c>
      <c r="V68" s="231">
        <v>15.927978052308109</v>
      </c>
      <c r="W68" s="231">
        <v>15.142483017171431</v>
      </c>
      <c r="DA68" s="73" t="s">
        <v>1640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1641</v>
      </c>
    </row>
    <row r="70" spans="1:105" ht="12" customHeight="1" x14ac:dyDescent="0.25">
      <c r="A70" s="147" t="s">
        <v>33</v>
      </c>
      <c r="B70" s="231">
        <v>4.2080715581762123</v>
      </c>
      <c r="C70" s="231">
        <v>3.990549298710607</v>
      </c>
      <c r="D70" s="231">
        <v>3.7082329002142451</v>
      </c>
      <c r="E70" s="231">
        <v>3.4575393217113879</v>
      </c>
      <c r="F70" s="231">
        <v>2.347305278682041</v>
      </c>
      <c r="G70" s="231">
        <v>2.3147350084851719</v>
      </c>
      <c r="H70" s="231">
        <v>1.939320905897969</v>
      </c>
      <c r="I70" s="231">
        <v>1.888943879724682</v>
      </c>
      <c r="J70" s="231">
        <v>1.6359106864217841</v>
      </c>
      <c r="K70" s="231">
        <v>1.3553653424936729</v>
      </c>
      <c r="L70" s="231">
        <v>1.4102825005995601</v>
      </c>
      <c r="M70" s="231">
        <v>1.228819896375587</v>
      </c>
      <c r="N70" s="231">
        <v>1.14197846252391</v>
      </c>
      <c r="O70" s="231">
        <v>0.89599838864764536</v>
      </c>
      <c r="P70" s="231">
        <v>0.74499864878337874</v>
      </c>
      <c r="Q70" s="231">
        <v>1.0225788034405821</v>
      </c>
      <c r="R70" s="231">
        <v>1.170463014265434</v>
      </c>
      <c r="S70" s="231">
        <v>0.87082301277723961</v>
      </c>
      <c r="T70" s="231">
        <v>0.86231155905101387</v>
      </c>
      <c r="U70" s="231">
        <v>0.91653265699203423</v>
      </c>
      <c r="V70" s="231">
        <v>0.90078484821027516</v>
      </c>
      <c r="W70" s="231">
        <v>1.0279992132398981</v>
      </c>
      <c r="DA70" s="73" t="s">
        <v>1642</v>
      </c>
    </row>
    <row r="71" spans="1:105" ht="12" customHeight="1" x14ac:dyDescent="0.25">
      <c r="A71" s="147" t="s">
        <v>160</v>
      </c>
      <c r="B71" s="231">
        <v>2.901245325968782</v>
      </c>
      <c r="C71" s="231">
        <v>3.541336072886593</v>
      </c>
      <c r="D71" s="231">
        <v>3.124207035218785</v>
      </c>
      <c r="E71" s="231">
        <v>2.9874724045668648</v>
      </c>
      <c r="F71" s="231">
        <v>2.8514646373789692</v>
      </c>
      <c r="G71" s="231">
        <v>3.199692739428698</v>
      </c>
      <c r="H71" s="231">
        <v>2.316477825591392</v>
      </c>
      <c r="I71" s="231">
        <v>3.2828834724960991</v>
      </c>
      <c r="J71" s="231">
        <v>3.5618921319917711</v>
      </c>
      <c r="K71" s="231">
        <v>3.184460218912029</v>
      </c>
      <c r="L71" s="231">
        <v>3.3386218519252941</v>
      </c>
      <c r="M71" s="231">
        <v>2.901814951910429</v>
      </c>
      <c r="N71" s="231">
        <v>2.4758188577004652</v>
      </c>
      <c r="O71" s="231">
        <v>2.4773833262702269</v>
      </c>
      <c r="P71" s="231">
        <v>2.071340127462328</v>
      </c>
      <c r="Q71" s="231">
        <v>2.236167285865259</v>
      </c>
      <c r="R71" s="231">
        <v>2.1812241425026819</v>
      </c>
      <c r="S71" s="231">
        <v>2.1516092811281928</v>
      </c>
      <c r="T71" s="231">
        <v>2.0931315040839191</v>
      </c>
      <c r="U71" s="231">
        <v>2.2623567043435631</v>
      </c>
      <c r="V71" s="231">
        <v>2.3703487630658469</v>
      </c>
      <c r="W71" s="231">
        <v>2.821561208395087</v>
      </c>
      <c r="DA71" s="73" t="s">
        <v>1643</v>
      </c>
    </row>
    <row r="72" spans="1:105" ht="12" customHeight="1" x14ac:dyDescent="0.25">
      <c r="A72" s="147" t="s">
        <v>70</v>
      </c>
      <c r="B72" s="231">
        <v>16.902514446755529</v>
      </c>
      <c r="C72" s="231">
        <v>13.428817421450781</v>
      </c>
      <c r="D72" s="231">
        <v>13.954783074013079</v>
      </c>
      <c r="E72" s="231">
        <v>11.663376876187129</v>
      </c>
      <c r="F72" s="231">
        <v>10.21010744297779</v>
      </c>
      <c r="G72" s="231">
        <v>9.5080705224791817</v>
      </c>
      <c r="H72" s="231">
        <v>9.0480809342496649</v>
      </c>
      <c r="I72" s="231">
        <v>9.1945164893654923</v>
      </c>
      <c r="J72" s="231">
        <v>9.0527394888416861</v>
      </c>
      <c r="K72" s="231">
        <v>7.3158354481663483</v>
      </c>
      <c r="L72" s="231">
        <v>5.8061528980335888</v>
      </c>
      <c r="M72" s="231">
        <v>5.0865954357687242</v>
      </c>
      <c r="N72" s="231">
        <v>3.515179597970135</v>
      </c>
      <c r="O72" s="231">
        <v>2.577088561879926</v>
      </c>
      <c r="P72" s="231">
        <v>1.8376367314265449</v>
      </c>
      <c r="Q72" s="231">
        <v>2.274002741267624</v>
      </c>
      <c r="R72" s="231">
        <v>2.8220344287099168</v>
      </c>
      <c r="S72" s="231">
        <v>1.9039716657408461</v>
      </c>
      <c r="T72" s="231">
        <v>1.49608079187619</v>
      </c>
      <c r="U72" s="231">
        <v>1.3693036687638449</v>
      </c>
      <c r="V72" s="231">
        <v>2.3130595987161091</v>
      </c>
      <c r="W72" s="231">
        <v>1.1907328343312451</v>
      </c>
      <c r="DA72" s="73" t="s">
        <v>1644</v>
      </c>
    </row>
    <row r="73" spans="1:105" ht="12" customHeight="1" x14ac:dyDescent="0.25">
      <c r="A73" s="147" t="s">
        <v>34</v>
      </c>
      <c r="B73" s="231">
        <v>43.761012777735672</v>
      </c>
      <c r="C73" s="231">
        <v>50.16243712814186</v>
      </c>
      <c r="D73" s="231">
        <v>50.769461278018419</v>
      </c>
      <c r="E73" s="231">
        <v>59.163069495155789</v>
      </c>
      <c r="F73" s="231">
        <v>58.906351220338692</v>
      </c>
      <c r="G73" s="231">
        <v>64.68464782467808</v>
      </c>
      <c r="H73" s="231">
        <v>50.7769892922095</v>
      </c>
      <c r="I73" s="231">
        <v>48.344103969014171</v>
      </c>
      <c r="J73" s="231">
        <v>53.386027528214122</v>
      </c>
      <c r="K73" s="231">
        <v>42.172508549376978</v>
      </c>
      <c r="L73" s="231">
        <v>45.80998476098992</v>
      </c>
      <c r="M73" s="231">
        <v>46.810499728689322</v>
      </c>
      <c r="N73" s="231">
        <v>42.426760514570773</v>
      </c>
      <c r="O73" s="231">
        <v>38.224827870304502</v>
      </c>
      <c r="P73" s="231">
        <v>34.821213433391989</v>
      </c>
      <c r="Q73" s="231">
        <v>36.797442708460032</v>
      </c>
      <c r="R73" s="231">
        <v>36.573289015694328</v>
      </c>
      <c r="S73" s="231">
        <v>32.035066642120483</v>
      </c>
      <c r="T73" s="231">
        <v>31.512414517107739</v>
      </c>
      <c r="U73" s="231">
        <v>31.811142072242291</v>
      </c>
      <c r="V73" s="231">
        <v>28.309859590412831</v>
      </c>
      <c r="W73" s="231">
        <v>30.05577823206767</v>
      </c>
      <c r="DA73" s="73" t="s">
        <v>1645</v>
      </c>
    </row>
    <row r="74" spans="1:105" ht="12" customHeight="1" x14ac:dyDescent="0.25">
      <c r="A74" s="147" t="s">
        <v>162</v>
      </c>
      <c r="B74" s="231">
        <v>85.619077543808558</v>
      </c>
      <c r="C74" s="231">
        <v>87.948152407304022</v>
      </c>
      <c r="D74" s="231">
        <v>82.806154620192288</v>
      </c>
      <c r="E74" s="231">
        <v>92.818485849770369</v>
      </c>
      <c r="F74" s="231">
        <v>80.551539235328704</v>
      </c>
      <c r="G74" s="231">
        <v>86.623028028805734</v>
      </c>
      <c r="H74" s="231">
        <v>68.749452190148276</v>
      </c>
      <c r="I74" s="231">
        <v>71.933770288461758</v>
      </c>
      <c r="J74" s="231">
        <v>72.976416048529188</v>
      </c>
      <c r="K74" s="231">
        <v>53.457675687041522</v>
      </c>
      <c r="L74" s="231">
        <v>58.103004442952972</v>
      </c>
      <c r="M74" s="231">
        <v>56.186995465225991</v>
      </c>
      <c r="N74" s="231">
        <v>54.745513111415228</v>
      </c>
      <c r="O74" s="231">
        <v>58.037707011193092</v>
      </c>
      <c r="P74" s="231">
        <v>55.63074767308008</v>
      </c>
      <c r="Q74" s="231">
        <v>56.303710556427852</v>
      </c>
      <c r="R74" s="231">
        <v>62.204147536358342</v>
      </c>
      <c r="S74" s="231">
        <v>61.915870543718142</v>
      </c>
      <c r="T74" s="231">
        <v>60.978045485069153</v>
      </c>
      <c r="U74" s="231">
        <v>64.426448969233675</v>
      </c>
      <c r="V74" s="231">
        <v>64.230818565403979</v>
      </c>
      <c r="W74" s="231">
        <v>75.377721479630836</v>
      </c>
      <c r="DA74" s="73" t="s">
        <v>1646</v>
      </c>
    </row>
    <row r="75" spans="1:105" ht="12" customHeight="1" x14ac:dyDescent="0.25">
      <c r="A75" s="147" t="s">
        <v>36</v>
      </c>
      <c r="B75" s="231">
        <v>18.38022192811934</v>
      </c>
      <c r="C75" s="231">
        <v>23.398854793153919</v>
      </c>
      <c r="D75" s="231">
        <v>23.818238846445709</v>
      </c>
      <c r="E75" s="231">
        <v>15.663455179528169</v>
      </c>
      <c r="F75" s="231">
        <v>20.544861798354439</v>
      </c>
      <c r="G75" s="231">
        <v>19.43314505974185</v>
      </c>
      <c r="H75" s="231">
        <v>18.082986334376091</v>
      </c>
      <c r="I75" s="231">
        <v>20.10630029087493</v>
      </c>
      <c r="J75" s="231">
        <v>17.38245717875127</v>
      </c>
      <c r="K75" s="231">
        <v>14.86455218817393</v>
      </c>
      <c r="L75" s="231">
        <v>18.677704338158051</v>
      </c>
      <c r="M75" s="231">
        <v>19.455062761096311</v>
      </c>
      <c r="N75" s="231">
        <v>19.406166573257462</v>
      </c>
      <c r="O75" s="231">
        <v>17.976762271255691</v>
      </c>
      <c r="P75" s="231">
        <v>20.87997687088259</v>
      </c>
      <c r="Q75" s="231">
        <v>24.82363162275799</v>
      </c>
      <c r="R75" s="231">
        <v>27.135747411637489</v>
      </c>
      <c r="S75" s="231">
        <v>26.80223253856969</v>
      </c>
      <c r="T75" s="231">
        <v>21.383131700566391</v>
      </c>
      <c r="U75" s="231">
        <v>20.570515132611011</v>
      </c>
      <c r="V75" s="231">
        <v>21.430819520203212</v>
      </c>
      <c r="W75" s="231">
        <v>24.440039166109369</v>
      </c>
      <c r="DA75" s="73" t="s">
        <v>1647</v>
      </c>
    </row>
    <row r="76" spans="1:105" ht="12" customHeight="1" x14ac:dyDescent="0.25">
      <c r="A76" s="147" t="s">
        <v>73</v>
      </c>
      <c r="B76" s="231">
        <v>7.0909541046750206</v>
      </c>
      <c r="C76" s="231">
        <v>6.6156285398962531</v>
      </c>
      <c r="D76" s="231">
        <v>6.5769170215882014</v>
      </c>
      <c r="E76" s="231">
        <v>10.17002337500681</v>
      </c>
      <c r="F76" s="231">
        <v>10.706248128303301</v>
      </c>
      <c r="G76" s="231">
        <v>14.920076106951431</v>
      </c>
      <c r="H76" s="231">
        <v>14.81650363942259</v>
      </c>
      <c r="I76" s="231">
        <v>16.234242635888432</v>
      </c>
      <c r="J76" s="231">
        <v>16.972365478266969</v>
      </c>
      <c r="K76" s="231">
        <v>18.263967142001</v>
      </c>
      <c r="L76" s="231">
        <v>20.195798301884391</v>
      </c>
      <c r="M76" s="231">
        <v>26.492307194573812</v>
      </c>
      <c r="N76" s="231">
        <v>24.724111553963361</v>
      </c>
      <c r="O76" s="231">
        <v>27.057458956095839</v>
      </c>
      <c r="P76" s="231">
        <v>27.06987985681905</v>
      </c>
      <c r="Q76" s="231">
        <v>27.99613360489743</v>
      </c>
      <c r="R76" s="231">
        <v>30.058897467317529</v>
      </c>
      <c r="S76" s="231">
        <v>29.781236187167782</v>
      </c>
      <c r="T76" s="231">
        <v>30.790545436911518</v>
      </c>
      <c r="U76" s="231">
        <v>35.058303191340372</v>
      </c>
      <c r="V76" s="231">
        <v>36.028988535985427</v>
      </c>
      <c r="W76" s="231">
        <v>39.041077172762868</v>
      </c>
      <c r="DA76" s="73" t="s">
        <v>1648</v>
      </c>
    </row>
    <row r="77" spans="1:105" ht="12" customHeight="1" x14ac:dyDescent="0.25">
      <c r="A77" s="147" t="s">
        <v>79</v>
      </c>
      <c r="B77" s="231">
        <v>42.023803804701338</v>
      </c>
      <c r="C77" s="231">
        <v>49.450059520839659</v>
      </c>
      <c r="D77" s="231">
        <v>41.685770848889561</v>
      </c>
      <c r="E77" s="231">
        <v>40.969492470157789</v>
      </c>
      <c r="F77" s="231">
        <v>81.508531179173445</v>
      </c>
      <c r="G77" s="231">
        <v>84.12683312280268</v>
      </c>
      <c r="H77" s="231">
        <v>80.123604239108261</v>
      </c>
      <c r="I77" s="231">
        <v>77.583268499222697</v>
      </c>
      <c r="J77" s="231">
        <v>77.052461017253577</v>
      </c>
      <c r="K77" s="231">
        <v>57.813642025816968</v>
      </c>
      <c r="L77" s="231">
        <v>66.779102131351252</v>
      </c>
      <c r="M77" s="231">
        <v>75.680018937195499</v>
      </c>
      <c r="N77" s="231">
        <v>80.587700401237285</v>
      </c>
      <c r="O77" s="231">
        <v>82.360320173332283</v>
      </c>
      <c r="P77" s="231">
        <v>91.596986253667765</v>
      </c>
      <c r="Q77" s="231">
        <v>117.6752278349656</v>
      </c>
      <c r="R77" s="231">
        <v>103.85548746487881</v>
      </c>
      <c r="S77" s="231">
        <v>93.626970283702974</v>
      </c>
      <c r="T77" s="231">
        <v>131.57465474420351</v>
      </c>
      <c r="U77" s="231">
        <v>111.5361200482312</v>
      </c>
      <c r="V77" s="231">
        <v>106.52396486852651</v>
      </c>
      <c r="W77" s="231">
        <v>97.524188872240714</v>
      </c>
      <c r="DA77" s="73" t="s">
        <v>1649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1650</v>
      </c>
    </row>
    <row r="79" spans="1:105" ht="12" customHeight="1" x14ac:dyDescent="0.25">
      <c r="A79" s="57" t="s">
        <v>1522</v>
      </c>
      <c r="B79" s="263">
        <f t="shared" ref="B79:W79" si="2">B80+B88</f>
        <v>6139.2851942705011</v>
      </c>
      <c r="C79" s="263">
        <f t="shared" si="2"/>
        <v>6293.6499977358089</v>
      </c>
      <c r="D79" s="263">
        <f t="shared" si="2"/>
        <v>6044.4054081044778</v>
      </c>
      <c r="E79" s="263">
        <f t="shared" si="2"/>
        <v>6550.6199362953957</v>
      </c>
      <c r="F79" s="263">
        <f t="shared" si="2"/>
        <v>6594.9772527740543</v>
      </c>
      <c r="G79" s="263">
        <f t="shared" si="2"/>
        <v>7041.2636453248379</v>
      </c>
      <c r="H79" s="263">
        <f t="shared" si="2"/>
        <v>5950.7643639694315</v>
      </c>
      <c r="I79" s="263">
        <f t="shared" si="2"/>
        <v>6324.9716861379347</v>
      </c>
      <c r="J79" s="263">
        <f t="shared" si="2"/>
        <v>6437.8688697222906</v>
      </c>
      <c r="K79" s="263">
        <f t="shared" si="2"/>
        <v>5059.583998684433</v>
      </c>
      <c r="L79" s="263">
        <f t="shared" si="2"/>
        <v>5477.5250579415797</v>
      </c>
      <c r="M79" s="263">
        <f t="shared" si="2"/>
        <v>5791.2721938396435</v>
      </c>
      <c r="N79" s="263">
        <f t="shared" si="2"/>
        <v>5462.9689533400851</v>
      </c>
      <c r="O79" s="263">
        <f t="shared" si="2"/>
        <v>5387.7682978553712</v>
      </c>
      <c r="P79" s="263">
        <f t="shared" si="2"/>
        <v>5226.9209062601476</v>
      </c>
      <c r="Q79" s="263">
        <f t="shared" si="2"/>
        <v>5511.73116727874</v>
      </c>
      <c r="R79" s="263">
        <f t="shared" si="2"/>
        <v>5701.4432734024222</v>
      </c>
      <c r="S79" s="263">
        <f t="shared" si="2"/>
        <v>5400.7442434366531</v>
      </c>
      <c r="T79" s="263">
        <f t="shared" si="2"/>
        <v>5698.9054736480284</v>
      </c>
      <c r="U79" s="263">
        <f t="shared" si="2"/>
        <v>5726.0157685194163</v>
      </c>
      <c r="V79" s="263">
        <f t="shared" si="2"/>
        <v>5720.2901022807737</v>
      </c>
      <c r="W79" s="263">
        <f t="shared" si="2"/>
        <v>6211.3059205541358</v>
      </c>
      <c r="DA79" s="70"/>
    </row>
    <row r="80" spans="1:105" ht="12" customHeight="1" x14ac:dyDescent="0.25">
      <c r="A80" s="60" t="s">
        <v>1523</v>
      </c>
      <c r="B80" s="264">
        <v>5712.8279329699853</v>
      </c>
      <c r="C80" s="264">
        <v>5843.4988459548103</v>
      </c>
      <c r="D80" s="264">
        <v>5598.4470285877624</v>
      </c>
      <c r="E80" s="264">
        <v>6097.0850054545444</v>
      </c>
      <c r="F80" s="264">
        <v>6130.7573342395344</v>
      </c>
      <c r="G80" s="264">
        <v>6551.1189628705624</v>
      </c>
      <c r="H80" s="264">
        <v>5513.1833584405476</v>
      </c>
      <c r="I80" s="264">
        <v>5849.9863048605184</v>
      </c>
      <c r="J80" s="264">
        <v>5957.2677457344507</v>
      </c>
      <c r="K80" s="264">
        <v>4667.8804787133058</v>
      </c>
      <c r="L80" s="264">
        <v>5062.5442731255462</v>
      </c>
      <c r="M80" s="264">
        <v>5378.2588038745653</v>
      </c>
      <c r="N80" s="264">
        <v>5064.9797451816848</v>
      </c>
      <c r="O80" s="264">
        <v>4995.0533151011623</v>
      </c>
      <c r="P80" s="264">
        <v>4836.9698374896143</v>
      </c>
      <c r="Q80" s="264">
        <v>5109.7660354522268</v>
      </c>
      <c r="R80" s="264">
        <v>5285.0130234122371</v>
      </c>
      <c r="S80" s="264">
        <v>4991.7573001026694</v>
      </c>
      <c r="T80" s="264">
        <v>5273.4198923770828</v>
      </c>
      <c r="U80" s="264">
        <v>5293.6098944182431</v>
      </c>
      <c r="V80" s="264">
        <v>5299.4771602442788</v>
      </c>
      <c r="W80" s="264">
        <v>5733.6026395155613</v>
      </c>
      <c r="DA80" s="72" t="s">
        <v>1651</v>
      </c>
    </row>
    <row r="81" spans="1:105" ht="12" customHeight="1" x14ac:dyDescent="0.25">
      <c r="A81" s="59" t="s">
        <v>30</v>
      </c>
      <c r="B81" s="232">
        <v>956.06431505231137</v>
      </c>
      <c r="C81" s="232">
        <v>876.6567279042572</v>
      </c>
      <c r="D81" s="232">
        <v>779.88407680649709</v>
      </c>
      <c r="E81" s="232">
        <v>813.32131835160305</v>
      </c>
      <c r="F81" s="232">
        <v>775.22932139653494</v>
      </c>
      <c r="G81" s="232">
        <v>725.81646288214802</v>
      </c>
      <c r="H81" s="232">
        <v>659.13338189066872</v>
      </c>
      <c r="I81" s="232">
        <v>979.38811084320128</v>
      </c>
      <c r="J81" s="232">
        <v>896.64880819214056</v>
      </c>
      <c r="K81" s="232">
        <v>608.74122260586603</v>
      </c>
      <c r="L81" s="232">
        <v>693.6748039707719</v>
      </c>
      <c r="M81" s="232">
        <v>802.57250030900752</v>
      </c>
      <c r="N81" s="232">
        <v>746.04728290449918</v>
      </c>
      <c r="O81" s="232">
        <v>624.11851060105846</v>
      </c>
      <c r="P81" s="232">
        <v>636.4458625186312</v>
      </c>
      <c r="Q81" s="232">
        <v>583.87854266775287</v>
      </c>
      <c r="R81" s="232">
        <v>581.75077452963751</v>
      </c>
      <c r="S81" s="232">
        <v>558.4021136525331</v>
      </c>
      <c r="T81" s="232">
        <v>591.22368342799189</v>
      </c>
      <c r="U81" s="232">
        <v>576.61005044654132</v>
      </c>
      <c r="V81" s="232">
        <v>625.77836307211021</v>
      </c>
      <c r="W81" s="232">
        <v>591.33537569355485</v>
      </c>
      <c r="DA81" s="71" t="s">
        <v>1652</v>
      </c>
    </row>
    <row r="82" spans="1:105" ht="12" customHeight="1" x14ac:dyDescent="0.25">
      <c r="A82" s="59" t="s">
        <v>33</v>
      </c>
      <c r="B82" s="297">
        <v>124.7233319593129</v>
      </c>
      <c r="C82" s="297">
        <v>119.68997027518191</v>
      </c>
      <c r="D82" s="297">
        <v>113.4852223862748</v>
      </c>
      <c r="E82" s="297">
        <v>104.4392170230215</v>
      </c>
      <c r="F82" s="297">
        <v>84.010144949693256</v>
      </c>
      <c r="G82" s="297">
        <v>80.381595428221459</v>
      </c>
      <c r="H82" s="297">
        <v>69.044655405142493</v>
      </c>
      <c r="I82" s="297">
        <v>67.048194717180763</v>
      </c>
      <c r="J82" s="297">
        <v>58.23845701773493</v>
      </c>
      <c r="K82" s="297">
        <v>47.269694713914589</v>
      </c>
      <c r="L82" s="297">
        <v>50.346195067395897</v>
      </c>
      <c r="M82" s="297">
        <v>44.7545462386027</v>
      </c>
      <c r="N82" s="297">
        <v>43.657788481506067</v>
      </c>
      <c r="O82" s="297">
        <v>36.288382737133858</v>
      </c>
      <c r="P82" s="297">
        <v>29.575664146391389</v>
      </c>
      <c r="Q82" s="297">
        <v>43.441861123722077</v>
      </c>
      <c r="R82" s="297">
        <v>47.710305774887438</v>
      </c>
      <c r="S82" s="297">
        <v>34.229262921569301</v>
      </c>
      <c r="T82" s="297">
        <v>34.924437291039233</v>
      </c>
      <c r="U82" s="297">
        <v>35.579939250296597</v>
      </c>
      <c r="V82" s="297">
        <v>34.566543756500472</v>
      </c>
      <c r="W82" s="297">
        <v>39.917950028556561</v>
      </c>
      <c r="DA82" s="122" t="s">
        <v>1653</v>
      </c>
    </row>
    <row r="83" spans="1:105" ht="12" customHeight="1" x14ac:dyDescent="0.25">
      <c r="A83" s="59" t="s">
        <v>160</v>
      </c>
      <c r="B83" s="297">
        <v>97.175355636757928</v>
      </c>
      <c r="C83" s="297">
        <v>115.68177614523211</v>
      </c>
      <c r="D83" s="297">
        <v>102.9838115910805</v>
      </c>
      <c r="E83" s="297">
        <v>96.097659108290841</v>
      </c>
      <c r="F83" s="297">
        <v>97.776871635602987</v>
      </c>
      <c r="G83" s="297">
        <v>104.95651613981551</v>
      </c>
      <c r="H83" s="297">
        <v>77.302063055510374</v>
      </c>
      <c r="I83" s="297">
        <v>105.8076462547301</v>
      </c>
      <c r="J83" s="297">
        <v>112.99642181338569</v>
      </c>
      <c r="K83" s="297">
        <v>101.78875151597479</v>
      </c>
      <c r="L83" s="297">
        <v>108.341116445765</v>
      </c>
      <c r="M83" s="297">
        <v>96.437829090302884</v>
      </c>
      <c r="N83" s="297">
        <v>82.897284772601154</v>
      </c>
      <c r="O83" s="297">
        <v>79.815121554170403</v>
      </c>
      <c r="P83" s="297">
        <v>69.004502783188698</v>
      </c>
      <c r="Q83" s="297">
        <v>75.62941448205622</v>
      </c>
      <c r="R83" s="297">
        <v>74.150354594819163</v>
      </c>
      <c r="S83" s="297">
        <v>72.147255614523147</v>
      </c>
      <c r="T83" s="297">
        <v>75.194773683966133</v>
      </c>
      <c r="U83" s="297">
        <v>75.691424479979261</v>
      </c>
      <c r="V83" s="297">
        <v>78.458861868908571</v>
      </c>
      <c r="W83" s="297">
        <v>93.632538980814928</v>
      </c>
      <c r="DA83" s="122" t="s">
        <v>1654</v>
      </c>
    </row>
    <row r="84" spans="1:105" ht="12" customHeight="1" x14ac:dyDescent="0.25">
      <c r="A84" s="59" t="s">
        <v>70</v>
      </c>
      <c r="B84" s="297">
        <v>537.29120218180708</v>
      </c>
      <c r="C84" s="297">
        <v>438.88293914478919</v>
      </c>
      <c r="D84" s="297">
        <v>446.97203047566848</v>
      </c>
      <c r="E84" s="297">
        <v>362.56298788262501</v>
      </c>
      <c r="F84" s="297">
        <v>338.12737493227888</v>
      </c>
      <c r="G84" s="297">
        <v>313.03493598429873</v>
      </c>
      <c r="H84" s="297">
        <v>296.68707112845158</v>
      </c>
      <c r="I84" s="297">
        <v>296.09732161442003</v>
      </c>
      <c r="J84" s="297">
        <v>291.87943170407488</v>
      </c>
      <c r="K84" s="297">
        <v>233.44406498077441</v>
      </c>
      <c r="L84" s="297">
        <v>185.4505746014454</v>
      </c>
      <c r="M84" s="297">
        <v>161.67788167922731</v>
      </c>
      <c r="N84" s="297">
        <v>113.70314096370581</v>
      </c>
      <c r="O84" s="297">
        <v>86.783529615034709</v>
      </c>
      <c r="P84" s="297">
        <v>66.463863114419979</v>
      </c>
      <c r="Q84" s="297">
        <v>88.884669565111153</v>
      </c>
      <c r="R84" s="297">
        <v>115.2158674084468</v>
      </c>
      <c r="S84" s="297">
        <v>77.890884741138223</v>
      </c>
      <c r="T84" s="297">
        <v>69.562022862588961</v>
      </c>
      <c r="U84" s="297">
        <v>55.528830902993818</v>
      </c>
      <c r="V84" s="297">
        <v>81.476405919218649</v>
      </c>
      <c r="W84" s="297">
        <v>47.932437720055397</v>
      </c>
      <c r="DA84" s="122" t="s">
        <v>1655</v>
      </c>
    </row>
    <row r="85" spans="1:105" ht="12" customHeight="1" x14ac:dyDescent="0.25">
      <c r="A85" s="59" t="s">
        <v>34</v>
      </c>
      <c r="B85" s="297">
        <v>1282.579031168139</v>
      </c>
      <c r="C85" s="297">
        <v>1469.8621205281411</v>
      </c>
      <c r="D85" s="297">
        <v>1496.0871820209711</v>
      </c>
      <c r="E85" s="297">
        <v>1728.0695882313021</v>
      </c>
      <c r="F85" s="297">
        <v>1944.6713892087439</v>
      </c>
      <c r="G85" s="297">
        <v>2153.7997707458421</v>
      </c>
      <c r="H85" s="297">
        <v>1724.8260108419711</v>
      </c>
      <c r="I85" s="297">
        <v>1608.0541177835621</v>
      </c>
      <c r="J85" s="297">
        <v>1792.0472284128541</v>
      </c>
      <c r="K85" s="297">
        <v>1387.9327546799859</v>
      </c>
      <c r="L85" s="297">
        <v>1481.8015072784881</v>
      </c>
      <c r="M85" s="297">
        <v>1542.603122314325</v>
      </c>
      <c r="N85" s="297">
        <v>1433.5220280410661</v>
      </c>
      <c r="O85" s="297">
        <v>1319.053122911653</v>
      </c>
      <c r="P85" s="297">
        <v>1181.640943249645</v>
      </c>
      <c r="Q85" s="297">
        <v>1373.8658266122479</v>
      </c>
      <c r="R85" s="297">
        <v>1270.604863654027</v>
      </c>
      <c r="S85" s="297">
        <v>1080.4959963749741</v>
      </c>
      <c r="T85" s="297">
        <v>1098.934236924571</v>
      </c>
      <c r="U85" s="297">
        <v>1082.4058091477821</v>
      </c>
      <c r="V85" s="297">
        <v>1010.056727042841</v>
      </c>
      <c r="W85" s="297">
        <v>1066.2008345083409</v>
      </c>
      <c r="DA85" s="122" t="s">
        <v>1656</v>
      </c>
    </row>
    <row r="86" spans="1:105" ht="12" customHeight="1" x14ac:dyDescent="0.25">
      <c r="A86" s="59" t="s">
        <v>162</v>
      </c>
      <c r="B86" s="297">
        <v>2480.0409653687998</v>
      </c>
      <c r="C86" s="297">
        <v>2594.1786503874919</v>
      </c>
      <c r="D86" s="297">
        <v>2434.7971812199512</v>
      </c>
      <c r="E86" s="297">
        <v>2644.7063617133199</v>
      </c>
      <c r="F86" s="297">
        <v>2508.299510229303</v>
      </c>
      <c r="G86" s="297">
        <v>2653.458703860183</v>
      </c>
      <c r="H86" s="297">
        <v>2164.829159795182</v>
      </c>
      <c r="I86" s="297">
        <v>2222.2586193825991</v>
      </c>
      <c r="J86" s="297">
        <v>2211.2032414600299</v>
      </c>
      <c r="K86" s="297">
        <v>1636.062937658043</v>
      </c>
      <c r="L86" s="297">
        <v>1799.346091532341</v>
      </c>
      <c r="M86" s="297">
        <v>1762.914789789626</v>
      </c>
      <c r="N86" s="297">
        <v>1734.206515630322</v>
      </c>
      <c r="O86" s="297">
        <v>1842.068482025951</v>
      </c>
      <c r="P86" s="297">
        <v>1826.281744470883</v>
      </c>
      <c r="Q86" s="297">
        <v>1857.028076202839</v>
      </c>
      <c r="R86" s="297">
        <v>2026.846099108712</v>
      </c>
      <c r="S86" s="297">
        <v>2020.201141794412</v>
      </c>
      <c r="T86" s="297">
        <v>2122.3929425535848</v>
      </c>
      <c r="U86" s="297">
        <v>2117.620870046524</v>
      </c>
      <c r="V86" s="297">
        <v>2073.3845543297311</v>
      </c>
      <c r="W86" s="297">
        <v>2393.5424086356961</v>
      </c>
      <c r="DA86" s="122" t="s">
        <v>1657</v>
      </c>
    </row>
    <row r="87" spans="1:105" ht="12" customHeight="1" x14ac:dyDescent="0.25">
      <c r="A87" s="59" t="s">
        <v>73</v>
      </c>
      <c r="B87" s="297">
        <v>234.95373160285689</v>
      </c>
      <c r="C87" s="297">
        <v>228.54666156971669</v>
      </c>
      <c r="D87" s="297">
        <v>224.2375240873196</v>
      </c>
      <c r="E87" s="297">
        <v>347.88787314438139</v>
      </c>
      <c r="F87" s="297">
        <v>382.64272188737613</v>
      </c>
      <c r="G87" s="297">
        <v>519.67097783005408</v>
      </c>
      <c r="H87" s="297">
        <v>521.36101632362113</v>
      </c>
      <c r="I87" s="297">
        <v>571.3322942648241</v>
      </c>
      <c r="J87" s="297">
        <v>594.25415713423058</v>
      </c>
      <c r="K87" s="297">
        <v>652.64105255874676</v>
      </c>
      <c r="L87" s="297">
        <v>743.58398422933908</v>
      </c>
      <c r="M87" s="297">
        <v>967.29813445347486</v>
      </c>
      <c r="N87" s="297">
        <v>910.94570438798542</v>
      </c>
      <c r="O87" s="297">
        <v>1006.9261656561609</v>
      </c>
      <c r="P87" s="297">
        <v>1027.5572572064541</v>
      </c>
      <c r="Q87" s="297">
        <v>1087.037644798497</v>
      </c>
      <c r="R87" s="297">
        <v>1168.734758341707</v>
      </c>
      <c r="S87" s="297">
        <v>1148.3906450035181</v>
      </c>
      <c r="T87" s="297">
        <v>1281.187795633339</v>
      </c>
      <c r="U87" s="297">
        <v>1350.1729701441261</v>
      </c>
      <c r="V87" s="297">
        <v>1395.7557042549679</v>
      </c>
      <c r="W87" s="297">
        <v>1501.0410939485421</v>
      </c>
      <c r="DA87" s="122" t="s">
        <v>1658</v>
      </c>
    </row>
    <row r="88" spans="1:105" ht="12" customHeight="1" x14ac:dyDescent="0.25">
      <c r="A88" s="60" t="s">
        <v>1532</v>
      </c>
      <c r="B88" s="264">
        <v>426.4572613005156</v>
      </c>
      <c r="C88" s="264">
        <v>450.15115178099842</v>
      </c>
      <c r="D88" s="264">
        <v>445.95837951671518</v>
      </c>
      <c r="E88" s="264">
        <v>453.53493084085102</v>
      </c>
      <c r="F88" s="264">
        <v>464.2199185345201</v>
      </c>
      <c r="G88" s="264">
        <v>490.14468245427543</v>
      </c>
      <c r="H88" s="264">
        <v>437.58100552888362</v>
      </c>
      <c r="I88" s="264">
        <v>474.98538127741631</v>
      </c>
      <c r="J88" s="264">
        <v>480.60112398783991</v>
      </c>
      <c r="K88" s="264">
        <v>391.70351997112681</v>
      </c>
      <c r="L88" s="264">
        <v>414.98078481603341</v>
      </c>
      <c r="M88" s="264">
        <v>413.01338996507832</v>
      </c>
      <c r="N88" s="264">
        <v>397.9892081584004</v>
      </c>
      <c r="O88" s="264">
        <v>392.71498275420919</v>
      </c>
      <c r="P88" s="264">
        <v>389.95106877053371</v>
      </c>
      <c r="Q88" s="264">
        <v>401.96513182651307</v>
      </c>
      <c r="R88" s="264">
        <v>416.43024999018502</v>
      </c>
      <c r="S88" s="264">
        <v>408.98694333398339</v>
      </c>
      <c r="T88" s="264">
        <v>425.48558127094549</v>
      </c>
      <c r="U88" s="264">
        <v>432.40587410117348</v>
      </c>
      <c r="V88" s="264">
        <v>420.81294203649458</v>
      </c>
      <c r="W88" s="264">
        <v>477.70328103857491</v>
      </c>
      <c r="DA88" s="72" t="s">
        <v>1659</v>
      </c>
    </row>
    <row r="89" spans="1:105" ht="12" customHeight="1" x14ac:dyDescent="0.25">
      <c r="A89" s="57" t="s">
        <v>1534</v>
      </c>
      <c r="B89" s="263">
        <f t="shared" ref="B89:W89" si="3">B90+B96</f>
        <v>852.94071557967845</v>
      </c>
      <c r="C89" s="263">
        <f t="shared" si="3"/>
        <v>886.16108035702371</v>
      </c>
      <c r="D89" s="263">
        <f t="shared" si="3"/>
        <v>861.7534977142866</v>
      </c>
      <c r="E89" s="263">
        <f t="shared" si="3"/>
        <v>906.61906609410448</v>
      </c>
      <c r="F89" s="263">
        <f t="shared" si="3"/>
        <v>915.63826783892853</v>
      </c>
      <c r="G89" s="263">
        <f t="shared" si="3"/>
        <v>970.01002050579461</v>
      </c>
      <c r="H89" s="263">
        <f t="shared" si="3"/>
        <v>838.11053560736514</v>
      </c>
      <c r="I89" s="263">
        <f t="shared" si="3"/>
        <v>899.12782073295716</v>
      </c>
      <c r="J89" s="263">
        <f t="shared" si="3"/>
        <v>909.97798214246461</v>
      </c>
      <c r="K89" s="263">
        <f t="shared" si="3"/>
        <v>720.38008940517602</v>
      </c>
      <c r="L89" s="263">
        <f t="shared" si="3"/>
        <v>768.51536408760239</v>
      </c>
      <c r="M89" s="263">
        <f t="shared" si="3"/>
        <v>784.49396971004535</v>
      </c>
      <c r="N89" s="263">
        <f t="shared" si="3"/>
        <v>748.16716243032056</v>
      </c>
      <c r="O89" s="263">
        <f t="shared" si="3"/>
        <v>742.33467445928636</v>
      </c>
      <c r="P89" s="263">
        <f t="shared" si="3"/>
        <v>727.40943445892526</v>
      </c>
      <c r="Q89" s="263">
        <f t="shared" si="3"/>
        <v>756.496206693678</v>
      </c>
      <c r="R89" s="263">
        <f t="shared" si="3"/>
        <v>787.70812370575436</v>
      </c>
      <c r="S89" s="263">
        <f t="shared" si="3"/>
        <v>760.66285682672458</v>
      </c>
      <c r="T89" s="263">
        <f t="shared" si="3"/>
        <v>798.9733104582242</v>
      </c>
      <c r="U89" s="263">
        <f t="shared" si="3"/>
        <v>806.37318324115074</v>
      </c>
      <c r="V89" s="263">
        <f t="shared" si="3"/>
        <v>796.92144410210176</v>
      </c>
      <c r="W89" s="263">
        <f t="shared" si="3"/>
        <v>887.03861769967693</v>
      </c>
      <c r="DA89" s="70"/>
    </row>
    <row r="90" spans="1:105" ht="12" customHeight="1" x14ac:dyDescent="0.25">
      <c r="A90" s="60" t="s">
        <v>1535</v>
      </c>
      <c r="B90" s="264">
        <v>454.24798507797078</v>
      </c>
      <c r="C90" s="264">
        <v>465.31705182590991</v>
      </c>
      <c r="D90" s="264">
        <v>444.82927070635731</v>
      </c>
      <c r="E90" s="264">
        <v>482.61155968323061</v>
      </c>
      <c r="F90" s="264">
        <v>481.64142062992931</v>
      </c>
      <c r="G90" s="264">
        <v>511.77624300451032</v>
      </c>
      <c r="H90" s="264">
        <v>429.018273048715</v>
      </c>
      <c r="I90" s="264">
        <v>455.06639701049778</v>
      </c>
      <c r="J90" s="264">
        <v>460.66642904435349</v>
      </c>
      <c r="K90" s="264">
        <v>354.17845539343989</v>
      </c>
      <c r="L90" s="264">
        <v>380.54261757327077</v>
      </c>
      <c r="M90" s="264">
        <v>398.36984632946752</v>
      </c>
      <c r="N90" s="264">
        <v>376.0890704147414</v>
      </c>
      <c r="O90" s="264">
        <v>375.18742902201569</v>
      </c>
      <c r="P90" s="264">
        <v>362.84615818579289</v>
      </c>
      <c r="Q90" s="264">
        <v>380.70104380756862</v>
      </c>
      <c r="R90" s="264">
        <v>398.38959521879468</v>
      </c>
      <c r="S90" s="264">
        <v>378.10909057194709</v>
      </c>
      <c r="T90" s="264">
        <v>400.94918666981232</v>
      </c>
      <c r="U90" s="264">
        <v>402.04465342251012</v>
      </c>
      <c r="V90" s="264">
        <v>402.91567782665157</v>
      </c>
      <c r="W90" s="264">
        <v>440.43624327631579</v>
      </c>
      <c r="DA90" s="72" t="s">
        <v>1660</v>
      </c>
    </row>
    <row r="91" spans="1:105" ht="12" customHeight="1" x14ac:dyDescent="0.25">
      <c r="A91" s="59" t="s">
        <v>30</v>
      </c>
      <c r="B91" s="232">
        <v>80.836501826319122</v>
      </c>
      <c r="C91" s="232">
        <v>74.803982766090044</v>
      </c>
      <c r="D91" s="232">
        <v>68.71324065007704</v>
      </c>
      <c r="E91" s="232">
        <v>76.078787156591574</v>
      </c>
      <c r="F91" s="232">
        <v>72.725941815723175</v>
      </c>
      <c r="G91" s="232">
        <v>71.899801868447668</v>
      </c>
      <c r="H91" s="232">
        <v>63.632744065264824</v>
      </c>
      <c r="I91" s="232">
        <v>97.646852416737445</v>
      </c>
      <c r="J91" s="232">
        <v>90.307621361075789</v>
      </c>
      <c r="K91" s="232">
        <v>60.24881615222494</v>
      </c>
      <c r="L91" s="232">
        <v>68.830631985668518</v>
      </c>
      <c r="M91" s="232">
        <v>83.708230200089673</v>
      </c>
      <c r="N91" s="232">
        <v>79.01896656420675</v>
      </c>
      <c r="O91" s="232">
        <v>69.166819592632677</v>
      </c>
      <c r="P91" s="232">
        <v>70.509420795705424</v>
      </c>
      <c r="Q91" s="232">
        <v>66.487964707748233</v>
      </c>
      <c r="R91" s="232">
        <v>65.314025092749418</v>
      </c>
      <c r="S91" s="232">
        <v>62.55768177177854</v>
      </c>
      <c r="T91" s="232">
        <v>67.830910963316882</v>
      </c>
      <c r="U91" s="232">
        <v>67.153869570992299</v>
      </c>
      <c r="V91" s="232">
        <v>71.20833073125732</v>
      </c>
      <c r="W91" s="232">
        <v>67.273840947839361</v>
      </c>
      <c r="DA91" s="71" t="s">
        <v>1661</v>
      </c>
    </row>
    <row r="92" spans="1:105" ht="12" customHeight="1" x14ac:dyDescent="0.25">
      <c r="A92" s="59" t="s">
        <v>33</v>
      </c>
      <c r="B92" s="297">
        <v>14.53337394614554</v>
      </c>
      <c r="C92" s="297">
        <v>14.75350445064854</v>
      </c>
      <c r="D92" s="297">
        <v>14.303290356348731</v>
      </c>
      <c r="E92" s="297">
        <v>12.336106123219</v>
      </c>
      <c r="F92" s="297">
        <v>10.909705595961871</v>
      </c>
      <c r="G92" s="297">
        <v>11.247288095697559</v>
      </c>
      <c r="H92" s="297">
        <v>9.5933521780266364</v>
      </c>
      <c r="I92" s="297">
        <v>8.9406009194056679</v>
      </c>
      <c r="J92" s="297">
        <v>8.1611010357091676</v>
      </c>
      <c r="K92" s="297">
        <v>6.9751010232440267</v>
      </c>
      <c r="L92" s="297">
        <v>7.4923023940792497</v>
      </c>
      <c r="M92" s="297">
        <v>6.9068647957954932</v>
      </c>
      <c r="N92" s="297">
        <v>6.7413815645924267</v>
      </c>
      <c r="O92" s="297">
        <v>5.7576549767106222</v>
      </c>
      <c r="P92" s="297">
        <v>4.7464915172521893</v>
      </c>
      <c r="Q92" s="297">
        <v>7.1771573556563011</v>
      </c>
      <c r="R92" s="297">
        <v>7.3993258350783648</v>
      </c>
      <c r="S92" s="297">
        <v>5.2138006136384814</v>
      </c>
      <c r="T92" s="297">
        <v>5.1841814134821202</v>
      </c>
      <c r="U92" s="297">
        <v>5.4321366313730266</v>
      </c>
      <c r="V92" s="297">
        <v>5.3209503065972443</v>
      </c>
      <c r="W92" s="297">
        <v>5.8983193010959907</v>
      </c>
      <c r="DA92" s="122" t="s">
        <v>1662</v>
      </c>
    </row>
    <row r="93" spans="1:105" ht="12" customHeight="1" x14ac:dyDescent="0.25">
      <c r="A93" s="59" t="s">
        <v>160</v>
      </c>
      <c r="B93" s="297">
        <v>9.5737995640393905</v>
      </c>
      <c r="C93" s="297">
        <v>12.251335806633071</v>
      </c>
      <c r="D93" s="297">
        <v>11.129639620856249</v>
      </c>
      <c r="E93" s="297">
        <v>10.90437465124079</v>
      </c>
      <c r="F93" s="297">
        <v>11.732456232831611</v>
      </c>
      <c r="G93" s="297">
        <v>13.17333364217864</v>
      </c>
      <c r="H93" s="297">
        <v>9.5908882046158137</v>
      </c>
      <c r="I93" s="297">
        <v>12.820565321335909</v>
      </c>
      <c r="J93" s="297">
        <v>13.989030407535081</v>
      </c>
      <c r="K93" s="297">
        <v>14.04559186383379</v>
      </c>
      <c r="L93" s="297">
        <v>15.178538851267399</v>
      </c>
      <c r="M93" s="297">
        <v>13.7948350737227</v>
      </c>
      <c r="N93" s="297">
        <v>12.654552954127229</v>
      </c>
      <c r="O93" s="297">
        <v>12.543860079001311</v>
      </c>
      <c r="P93" s="297">
        <v>11.13097058312875</v>
      </c>
      <c r="Q93" s="297">
        <v>12.42005306340141</v>
      </c>
      <c r="R93" s="297">
        <v>11.633989672166891</v>
      </c>
      <c r="S93" s="297">
        <v>10.940924216447049</v>
      </c>
      <c r="T93" s="297">
        <v>11.102239946932769</v>
      </c>
      <c r="U93" s="297">
        <v>11.377083205468059</v>
      </c>
      <c r="V93" s="297">
        <v>11.4406323131468</v>
      </c>
      <c r="W93" s="297">
        <v>13.386748572776179</v>
      </c>
      <c r="DA93" s="122" t="s">
        <v>1663</v>
      </c>
    </row>
    <row r="94" spans="1:105" ht="12" customHeight="1" x14ac:dyDescent="0.25">
      <c r="A94" s="59" t="s">
        <v>70</v>
      </c>
      <c r="B94" s="297">
        <v>57.451693358904862</v>
      </c>
      <c r="C94" s="297">
        <v>47.588040870181914</v>
      </c>
      <c r="D94" s="297">
        <v>49.192424218527663</v>
      </c>
      <c r="E94" s="297">
        <v>42.477031812192223</v>
      </c>
      <c r="F94" s="297">
        <v>41.120313501828839</v>
      </c>
      <c r="G94" s="297">
        <v>40.096547837252587</v>
      </c>
      <c r="H94" s="297">
        <v>37.452344039225878</v>
      </c>
      <c r="I94" s="297">
        <v>35.981067160601661</v>
      </c>
      <c r="J94" s="297">
        <v>36.434444433444739</v>
      </c>
      <c r="K94" s="297">
        <v>30.647156535007749</v>
      </c>
      <c r="L94" s="297">
        <v>24.43432907361278</v>
      </c>
      <c r="M94" s="297">
        <v>23.071417132430831</v>
      </c>
      <c r="N94" s="297">
        <v>15.49871566217514</v>
      </c>
      <c r="O94" s="297">
        <v>12.64986827665202</v>
      </c>
      <c r="P94" s="297">
        <v>9.4702364392458449</v>
      </c>
      <c r="Q94" s="297">
        <v>13.382421794128319</v>
      </c>
      <c r="R94" s="297">
        <v>15.8705956645034</v>
      </c>
      <c r="S94" s="297">
        <v>10.20316194012989</v>
      </c>
      <c r="T94" s="297">
        <v>8.8696049631942611</v>
      </c>
      <c r="U94" s="297">
        <v>7.2679907114214082</v>
      </c>
      <c r="V94" s="297">
        <v>10.38641191114634</v>
      </c>
      <c r="W94" s="297">
        <v>6.4977785023920669</v>
      </c>
      <c r="DA94" s="122" t="s">
        <v>1664</v>
      </c>
    </row>
    <row r="95" spans="1:105" ht="12" customHeight="1" x14ac:dyDescent="0.25">
      <c r="A95" s="59" t="s">
        <v>162</v>
      </c>
      <c r="B95" s="297">
        <v>291.85261638256202</v>
      </c>
      <c r="C95" s="297">
        <v>315.92018793235633</v>
      </c>
      <c r="D95" s="297">
        <v>301.49067586054758</v>
      </c>
      <c r="E95" s="297">
        <v>340.81525993998702</v>
      </c>
      <c r="F95" s="297">
        <v>345.15300348358392</v>
      </c>
      <c r="G95" s="297">
        <v>375.35927156093379</v>
      </c>
      <c r="H95" s="297">
        <v>308.74894456158188</v>
      </c>
      <c r="I95" s="297">
        <v>299.67731119241722</v>
      </c>
      <c r="J95" s="297">
        <v>311.77423180658872</v>
      </c>
      <c r="K95" s="297">
        <v>242.2617898191294</v>
      </c>
      <c r="L95" s="297">
        <v>264.60681526864278</v>
      </c>
      <c r="M95" s="297">
        <v>270.88849912742882</v>
      </c>
      <c r="N95" s="297">
        <v>262.17545366963981</v>
      </c>
      <c r="O95" s="297">
        <v>275.06922609701911</v>
      </c>
      <c r="P95" s="297">
        <v>266.98903885046082</v>
      </c>
      <c r="Q95" s="297">
        <v>281.23344688663428</v>
      </c>
      <c r="R95" s="297">
        <v>298.17165895429662</v>
      </c>
      <c r="S95" s="297">
        <v>289.19352202995321</v>
      </c>
      <c r="T95" s="297">
        <v>307.96224938288628</v>
      </c>
      <c r="U95" s="297">
        <v>310.81357330325528</v>
      </c>
      <c r="V95" s="297">
        <v>304.55935256450391</v>
      </c>
      <c r="W95" s="297">
        <v>347.37955595221229</v>
      </c>
      <c r="DA95" s="122" t="s">
        <v>1665</v>
      </c>
    </row>
    <row r="96" spans="1:105" ht="12" customHeight="1" x14ac:dyDescent="0.25">
      <c r="A96" s="61" t="s">
        <v>1542</v>
      </c>
      <c r="B96" s="265">
        <v>398.69273050170762</v>
      </c>
      <c r="C96" s="265">
        <v>420.84402853111379</v>
      </c>
      <c r="D96" s="265">
        <v>416.92422700792929</v>
      </c>
      <c r="E96" s="265">
        <v>424.00750641087382</v>
      </c>
      <c r="F96" s="265">
        <v>433.99684720899921</v>
      </c>
      <c r="G96" s="265">
        <v>458.23377750128429</v>
      </c>
      <c r="H96" s="265">
        <v>409.09226255865019</v>
      </c>
      <c r="I96" s="265">
        <v>444.06142372245932</v>
      </c>
      <c r="J96" s="265">
        <v>449.31155309811112</v>
      </c>
      <c r="K96" s="265">
        <v>366.20163401173608</v>
      </c>
      <c r="L96" s="265">
        <v>387.97274651433162</v>
      </c>
      <c r="M96" s="265">
        <v>386.12412338057788</v>
      </c>
      <c r="N96" s="265">
        <v>372.07809201557922</v>
      </c>
      <c r="O96" s="265">
        <v>367.14724543727073</v>
      </c>
      <c r="P96" s="265">
        <v>364.56327627313232</v>
      </c>
      <c r="Q96" s="265">
        <v>375.79516288610938</v>
      </c>
      <c r="R96" s="265">
        <v>389.31852848695962</v>
      </c>
      <c r="S96" s="265">
        <v>382.55376625477749</v>
      </c>
      <c r="T96" s="265">
        <v>398.02412378841183</v>
      </c>
      <c r="U96" s="265">
        <v>404.32852981864062</v>
      </c>
      <c r="V96" s="265">
        <v>394.00576627545018</v>
      </c>
      <c r="W96" s="265">
        <v>446.6023744233612</v>
      </c>
      <c r="DA96" s="74" t="s">
        <v>1666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DA97" s="94"/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v>2940.3840504240379</v>
      </c>
      <c r="C99" s="225">
        <v>2980.9661863953129</v>
      </c>
      <c r="D99" s="225">
        <v>2969.244969688596</v>
      </c>
      <c r="E99" s="225">
        <v>2944.2516616631269</v>
      </c>
      <c r="F99" s="225">
        <v>2984.6959882822762</v>
      </c>
      <c r="G99" s="225">
        <v>2916.8565755120758</v>
      </c>
      <c r="H99" s="225">
        <v>3024.19976588087</v>
      </c>
      <c r="I99" s="225">
        <v>3001.9220042418292</v>
      </c>
      <c r="J99" s="225">
        <v>2941.6584192996002</v>
      </c>
      <c r="K99" s="225">
        <v>2619.5879256670892</v>
      </c>
      <c r="L99" s="225">
        <v>2710.3543022728632</v>
      </c>
      <c r="M99" s="225">
        <v>2722.1450472297788</v>
      </c>
      <c r="N99" s="225">
        <v>2623.0325690573291</v>
      </c>
      <c r="O99" s="225">
        <v>2539.8013114377231</v>
      </c>
      <c r="P99" s="225">
        <v>2594.8633654361511</v>
      </c>
      <c r="Q99" s="225">
        <v>2626.5485825372748</v>
      </c>
      <c r="R99" s="225">
        <v>2707.665529650089</v>
      </c>
      <c r="S99" s="225">
        <v>2810.3374996876478</v>
      </c>
      <c r="T99" s="225">
        <v>2864.0804113139061</v>
      </c>
      <c r="U99" s="225">
        <v>2802.7107502039171</v>
      </c>
      <c r="V99" s="225">
        <v>2714.8317290503492</v>
      </c>
      <c r="W99" s="225">
        <v>2745.1241101850028</v>
      </c>
      <c r="DA99" s="89" t="s">
        <v>1667</v>
      </c>
    </row>
    <row r="100" spans="1:105" ht="12" customHeight="1" x14ac:dyDescent="0.25">
      <c r="A100" s="55" t="s">
        <v>92</v>
      </c>
      <c r="B100" s="261">
        <v>24.5562916211396</v>
      </c>
      <c r="C100" s="261">
        <v>24.721063880708531</v>
      </c>
      <c r="D100" s="261">
        <v>24.560612990648441</v>
      </c>
      <c r="E100" s="261">
        <v>24.435943296661311</v>
      </c>
      <c r="F100" s="261">
        <v>24.729655121844502</v>
      </c>
      <c r="G100" s="261">
        <v>24.124389181105059</v>
      </c>
      <c r="H100" s="261">
        <v>24.993723264228631</v>
      </c>
      <c r="I100" s="261">
        <v>24.91602064155197</v>
      </c>
      <c r="J100" s="261">
        <v>24.43942350727918</v>
      </c>
      <c r="K100" s="261">
        <v>21.608312727545648</v>
      </c>
      <c r="L100" s="261">
        <v>22.353531642604171</v>
      </c>
      <c r="M100" s="261">
        <v>22.473126777252759</v>
      </c>
      <c r="N100" s="261">
        <v>21.624554651016009</v>
      </c>
      <c r="O100" s="261">
        <v>20.843613611595359</v>
      </c>
      <c r="P100" s="261">
        <v>21.234925334413351</v>
      </c>
      <c r="Q100" s="261">
        <v>21.38609251697153</v>
      </c>
      <c r="R100" s="261">
        <v>21.958840856794229</v>
      </c>
      <c r="S100" s="261">
        <v>22.696215268792731</v>
      </c>
      <c r="T100" s="261">
        <v>22.992946127662449</v>
      </c>
      <c r="U100" s="261">
        <v>22.45411070273947</v>
      </c>
      <c r="V100" s="261">
        <v>21.719599905899791</v>
      </c>
      <c r="W100" s="261">
        <v>21.796119355357451</v>
      </c>
      <c r="DA100" s="67" t="s">
        <v>1668</v>
      </c>
    </row>
    <row r="101" spans="1:105" ht="12" customHeight="1" x14ac:dyDescent="0.25">
      <c r="A101" s="202" t="s">
        <v>93</v>
      </c>
      <c r="B101" s="226">
        <v>7.1463146948397336</v>
      </c>
      <c r="C101" s="226">
        <v>7.1942663333862367</v>
      </c>
      <c r="D101" s="226">
        <v>7.147572289711932</v>
      </c>
      <c r="E101" s="226">
        <v>7.1112912062369942</v>
      </c>
      <c r="F101" s="226">
        <v>7.1967665363372406</v>
      </c>
      <c r="G101" s="226">
        <v>7.0206234544205621</v>
      </c>
      <c r="H101" s="226">
        <v>7.2737096813004909</v>
      </c>
      <c r="I101" s="226">
        <v>7.2510021950696224</v>
      </c>
      <c r="J101" s="226">
        <v>7.1123040090112628</v>
      </c>
      <c r="K101" s="226">
        <v>6.2890330221394164</v>
      </c>
      <c r="L101" s="226">
        <v>6.5052726251869561</v>
      </c>
      <c r="M101" s="226">
        <v>6.5561406424437898</v>
      </c>
      <c r="N101" s="226">
        <v>6.2956790509070091</v>
      </c>
      <c r="O101" s="226">
        <v>6.0806967767136593</v>
      </c>
      <c r="P101" s="226">
        <v>6.2030147045174724</v>
      </c>
      <c r="Q101" s="226">
        <v>6.2725470396281304</v>
      </c>
      <c r="R101" s="226">
        <v>6.4736234105622499</v>
      </c>
      <c r="S101" s="226">
        <v>6.6927887663314811</v>
      </c>
      <c r="T101" s="226">
        <v>6.8309114033449996</v>
      </c>
      <c r="U101" s="226">
        <v>6.6747638416748023</v>
      </c>
      <c r="V101" s="226">
        <v>6.4788750615999717</v>
      </c>
      <c r="W101" s="226">
        <v>6.5181415313091273</v>
      </c>
      <c r="DA101" s="174" t="s">
        <v>1669</v>
      </c>
    </row>
    <row r="102" spans="1:105" ht="12" customHeight="1" x14ac:dyDescent="0.25">
      <c r="A102" s="202" t="s">
        <v>94</v>
      </c>
      <c r="B102" s="226">
        <v>69.764060506358959</v>
      </c>
      <c r="C102" s="226">
        <v>72.66296762398008</v>
      </c>
      <c r="D102" s="226">
        <v>73.927515404706185</v>
      </c>
      <c r="E102" s="226">
        <v>68.715937093057192</v>
      </c>
      <c r="F102" s="226">
        <v>70.330001618881553</v>
      </c>
      <c r="G102" s="226">
        <v>68.711603043064926</v>
      </c>
      <c r="H102" s="226">
        <v>72.881857026800191</v>
      </c>
      <c r="I102" s="226">
        <v>73.758398278002119</v>
      </c>
      <c r="J102" s="226">
        <v>70.953049913103627</v>
      </c>
      <c r="K102" s="226">
        <v>65.292853615330202</v>
      </c>
      <c r="L102" s="226">
        <v>66.85168123344144</v>
      </c>
      <c r="M102" s="226">
        <v>66.386894575313221</v>
      </c>
      <c r="N102" s="226">
        <v>64.733252503485119</v>
      </c>
      <c r="O102" s="226">
        <v>62.132396807175652</v>
      </c>
      <c r="P102" s="226">
        <v>64.154842789092356</v>
      </c>
      <c r="Q102" s="226">
        <v>64.081468351388779</v>
      </c>
      <c r="R102" s="226">
        <v>64.965279203513816</v>
      </c>
      <c r="S102" s="226">
        <v>68.728876582725093</v>
      </c>
      <c r="T102" s="226">
        <v>68.489292579294315</v>
      </c>
      <c r="U102" s="226">
        <v>67.187136469696952</v>
      </c>
      <c r="V102" s="226">
        <v>63.707369503828502</v>
      </c>
      <c r="W102" s="226">
        <v>66.120140055783409</v>
      </c>
      <c r="DA102" s="174" t="s">
        <v>1670</v>
      </c>
    </row>
    <row r="103" spans="1:105" ht="12" customHeight="1" x14ac:dyDescent="0.25">
      <c r="A103" s="202" t="s">
        <v>95</v>
      </c>
      <c r="B103" s="226">
        <v>21.836102325609239</v>
      </c>
      <c r="C103" s="226">
        <v>21.982622165651851</v>
      </c>
      <c r="D103" s="226">
        <v>21.839945001377949</v>
      </c>
      <c r="E103" s="226">
        <v>21.729085420590849</v>
      </c>
      <c r="F103" s="226">
        <v>21.990261723914291</v>
      </c>
      <c r="G103" s="226">
        <v>21.45204328197271</v>
      </c>
      <c r="H103" s="226">
        <v>22.225367293486379</v>
      </c>
      <c r="I103" s="226">
        <v>22.155982860520862</v>
      </c>
      <c r="J103" s="226">
        <v>21.7321801156832</v>
      </c>
      <c r="K103" s="226">
        <v>19.21661366238666</v>
      </c>
      <c r="L103" s="226">
        <v>19.877350041992891</v>
      </c>
      <c r="M103" s="226">
        <v>20.03278109664868</v>
      </c>
      <c r="N103" s="226">
        <v>19.23692110341398</v>
      </c>
      <c r="O103" s="226">
        <v>18.58002658673842</v>
      </c>
      <c r="P103" s="226">
        <v>18.953778219829701</v>
      </c>
      <c r="Q103" s="226">
        <v>19.16908478569141</v>
      </c>
      <c r="R103" s="226">
        <v>19.780643485035739</v>
      </c>
      <c r="S103" s="226">
        <v>20.454345312738461</v>
      </c>
      <c r="T103" s="226">
        <v>20.88481627822021</v>
      </c>
      <c r="U103" s="226">
        <v>20.405581601985819</v>
      </c>
      <c r="V103" s="226">
        <v>19.80607452803574</v>
      </c>
      <c r="W103" s="226">
        <v>19.920092355669919</v>
      </c>
      <c r="DA103" s="174" t="s">
        <v>1671</v>
      </c>
    </row>
    <row r="104" spans="1:105" ht="12" customHeight="1" x14ac:dyDescent="0.25">
      <c r="A104" s="56" t="s">
        <v>96</v>
      </c>
      <c r="B104" s="262">
        <v>35.589452978058432</v>
      </c>
      <c r="C104" s="262">
        <v>36.301281589326273</v>
      </c>
      <c r="D104" s="262">
        <v>36.201795396323448</v>
      </c>
      <c r="E104" s="262">
        <v>35.244007629942018</v>
      </c>
      <c r="F104" s="262">
        <v>35.797576824626319</v>
      </c>
      <c r="G104" s="262">
        <v>34.992700158780423</v>
      </c>
      <c r="H104" s="262">
        <v>36.800830933588287</v>
      </c>
      <c r="I104" s="262">
        <v>36.829987012781928</v>
      </c>
      <c r="J104" s="262">
        <v>36.103756871399312</v>
      </c>
      <c r="K104" s="262">
        <v>32.30374139367725</v>
      </c>
      <c r="L104" s="262">
        <v>33.508247037990458</v>
      </c>
      <c r="M104" s="262">
        <v>33.613738862440073</v>
      </c>
      <c r="N104" s="262">
        <v>32.527655903997783</v>
      </c>
      <c r="O104" s="262">
        <v>31.635902131289331</v>
      </c>
      <c r="P104" s="262">
        <v>36.055113167720258</v>
      </c>
      <c r="Q104" s="262">
        <v>37.30565571911761</v>
      </c>
      <c r="R104" s="262">
        <v>39.044748605308818</v>
      </c>
      <c r="S104" s="262">
        <v>41.034500969066137</v>
      </c>
      <c r="T104" s="262">
        <v>42.73269825821307</v>
      </c>
      <c r="U104" s="262">
        <v>42.457356921258793</v>
      </c>
      <c r="V104" s="262">
        <v>42.244232459116887</v>
      </c>
      <c r="W104" s="262">
        <v>42.843553256954948</v>
      </c>
      <c r="DA104" s="68" t="s">
        <v>1672</v>
      </c>
    </row>
    <row r="105" spans="1:105" ht="12" customHeight="1" x14ac:dyDescent="0.25">
      <c r="A105" s="37" t="s">
        <v>160</v>
      </c>
      <c r="B105" s="228">
        <v>0.89905802664921308</v>
      </c>
      <c r="C105" s="228">
        <v>0.93051986626774297</v>
      </c>
      <c r="D105" s="228">
        <v>0.87138652552131801</v>
      </c>
      <c r="E105" s="228">
        <v>0.83898169201442863</v>
      </c>
      <c r="F105" s="228">
        <v>0.85887149064249357</v>
      </c>
      <c r="G105" s="228">
        <v>0.84411498541956542</v>
      </c>
      <c r="H105" s="228">
        <v>0.73420797261738957</v>
      </c>
      <c r="I105" s="228">
        <v>0.94008054319618617</v>
      </c>
      <c r="J105" s="228">
        <v>1.053210991561975</v>
      </c>
      <c r="K105" s="228">
        <v>1.053195775952255</v>
      </c>
      <c r="L105" s="228">
        <v>1.085572759707117</v>
      </c>
      <c r="M105" s="228">
        <v>0.91636670983241197</v>
      </c>
      <c r="N105" s="228">
        <v>0.74833563357620114</v>
      </c>
      <c r="O105" s="228">
        <v>0.73154408536105786</v>
      </c>
      <c r="P105" s="228">
        <v>0.56671563570561145</v>
      </c>
      <c r="Q105" s="228">
        <v>0.58783487782152988</v>
      </c>
      <c r="R105" s="228">
        <v>0.55484351907702534</v>
      </c>
      <c r="S105" s="228">
        <v>0.53778058494925762</v>
      </c>
      <c r="T105" s="228">
        <v>0.55775260445608577</v>
      </c>
      <c r="U105" s="228">
        <v>0.55680239059961645</v>
      </c>
      <c r="V105" s="228">
        <v>0.56644910367020029</v>
      </c>
      <c r="W105" s="228">
        <v>0.5688191192608133</v>
      </c>
      <c r="DA105" s="69" t="s">
        <v>1673</v>
      </c>
    </row>
    <row r="106" spans="1:105" ht="12" customHeight="1" x14ac:dyDescent="0.25">
      <c r="A106" s="37" t="s">
        <v>162</v>
      </c>
      <c r="B106" s="228">
        <v>22.21387549547385</v>
      </c>
      <c r="C106" s="228">
        <v>21.7490738443509</v>
      </c>
      <c r="D106" s="228">
        <v>20.949917377110921</v>
      </c>
      <c r="E106" s="228">
        <v>22.764915429565939</v>
      </c>
      <c r="F106" s="228">
        <v>22.630384351723109</v>
      </c>
      <c r="G106" s="228">
        <v>22.080521866673742</v>
      </c>
      <c r="H106" s="228">
        <v>22.297266586002561</v>
      </c>
      <c r="I106" s="228">
        <v>21.26399220065526</v>
      </c>
      <c r="J106" s="228">
        <v>21.192376065495541</v>
      </c>
      <c r="K106" s="228">
        <v>17.668820566889089</v>
      </c>
      <c r="L106" s="228">
        <v>18.560729644121949</v>
      </c>
      <c r="M106" s="228">
        <v>18.93624920589766</v>
      </c>
      <c r="N106" s="228">
        <v>18.142812290902882</v>
      </c>
      <c r="O106" s="228">
        <v>17.770723354919109</v>
      </c>
      <c r="P106" s="228">
        <v>16.9639558219246</v>
      </c>
      <c r="Q106" s="228">
        <v>17.026801162208049</v>
      </c>
      <c r="R106" s="228">
        <v>17.769319948873719</v>
      </c>
      <c r="S106" s="228">
        <v>17.98968776529059</v>
      </c>
      <c r="T106" s="228">
        <v>18.372113933858959</v>
      </c>
      <c r="U106" s="228">
        <v>17.850142482714759</v>
      </c>
      <c r="V106" s="228">
        <v>17.558378691651921</v>
      </c>
      <c r="W106" s="228">
        <v>17.197863920928359</v>
      </c>
      <c r="DA106" s="69" t="s">
        <v>1674</v>
      </c>
    </row>
    <row r="107" spans="1:105" ht="12" customHeight="1" x14ac:dyDescent="0.25">
      <c r="A107" s="37" t="s">
        <v>97</v>
      </c>
      <c r="B107" s="228">
        <v>1.4574752886882921E-4</v>
      </c>
      <c r="C107" s="228">
        <v>1.4044797307827511E-4</v>
      </c>
      <c r="D107" s="228">
        <v>1.5794205999038869E-4</v>
      </c>
      <c r="E107" s="228">
        <v>2.5458471842359019E-2</v>
      </c>
      <c r="F107" s="228">
        <v>2.2578859545875091E-2</v>
      </c>
      <c r="G107" s="228">
        <v>3.4369845106824538E-2</v>
      </c>
      <c r="H107" s="228">
        <v>2.7402919949594869E-2</v>
      </c>
      <c r="I107" s="228">
        <v>3.4613883634576133E-2</v>
      </c>
      <c r="J107" s="228">
        <v>3.9724687427325232E-2</v>
      </c>
      <c r="K107" s="228">
        <v>5.6007657579489917E-2</v>
      </c>
      <c r="L107" s="228">
        <v>5.7680480028779568E-2</v>
      </c>
      <c r="M107" s="228">
        <v>6.3314253532247761E-2</v>
      </c>
      <c r="N107" s="228">
        <v>2.872478912334538E-2</v>
      </c>
      <c r="O107" s="228">
        <v>8.3507746322352954E-3</v>
      </c>
      <c r="P107" s="228">
        <v>8.3710379074401157E-3</v>
      </c>
      <c r="Q107" s="228">
        <v>8.1432848249930918E-3</v>
      </c>
      <c r="R107" s="228">
        <v>7.8363391342612353E-3</v>
      </c>
      <c r="S107" s="228">
        <v>7.7241848275927524E-3</v>
      </c>
      <c r="T107" s="228">
        <v>2.7131915937536211E-2</v>
      </c>
      <c r="U107" s="228">
        <v>3.4890542133891408E-2</v>
      </c>
      <c r="V107" s="228">
        <v>7.8226537037454757E-3</v>
      </c>
      <c r="W107" s="228">
        <v>7.2922029643659103E-3</v>
      </c>
      <c r="DA107" s="69" t="s">
        <v>1675</v>
      </c>
    </row>
    <row r="108" spans="1:105" ht="12" customHeight="1" x14ac:dyDescent="0.25">
      <c r="A108" s="37" t="s">
        <v>78</v>
      </c>
      <c r="B108" s="228">
        <v>0.32480776794163929</v>
      </c>
      <c r="C108" s="228">
        <v>0.37444393502408502</v>
      </c>
      <c r="D108" s="228">
        <v>0.36763256392999349</v>
      </c>
      <c r="E108" s="228">
        <v>0.34817040036589242</v>
      </c>
      <c r="F108" s="228">
        <v>0.35551255974074192</v>
      </c>
      <c r="G108" s="228">
        <v>0.3776876113920864</v>
      </c>
      <c r="H108" s="228">
        <v>0.65547088091204087</v>
      </c>
      <c r="I108" s="228">
        <v>0.66235276628931017</v>
      </c>
      <c r="J108" s="228">
        <v>0.74253330471026446</v>
      </c>
      <c r="K108" s="228">
        <v>0.61246985048105806</v>
      </c>
      <c r="L108" s="228">
        <v>0.73071525879002452</v>
      </c>
      <c r="M108" s="228">
        <v>0.8666660165443506</v>
      </c>
      <c r="N108" s="228">
        <v>1.132276626826193</v>
      </c>
      <c r="O108" s="228">
        <v>1.4105153243757991</v>
      </c>
      <c r="P108" s="228">
        <v>6.5758177497517352</v>
      </c>
      <c r="Q108" s="228">
        <v>7.6017100868017682</v>
      </c>
      <c r="R108" s="228">
        <v>8.5675091566586445</v>
      </c>
      <c r="S108" s="228">
        <v>9.3368635198274159</v>
      </c>
      <c r="T108" s="228">
        <v>10.90842623054437</v>
      </c>
      <c r="U108" s="228">
        <v>11.383384388611111</v>
      </c>
      <c r="V108" s="228">
        <v>12.50657483763267</v>
      </c>
      <c r="W108" s="228">
        <v>12.985368674687381</v>
      </c>
      <c r="DA108" s="69" t="s">
        <v>1676</v>
      </c>
    </row>
    <row r="109" spans="1:105" ht="12" customHeight="1" x14ac:dyDescent="0.25">
      <c r="A109" s="37" t="s">
        <v>38</v>
      </c>
      <c r="B109" s="228">
        <v>12.151565940464851</v>
      </c>
      <c r="C109" s="228">
        <v>13.24710349571045</v>
      </c>
      <c r="D109" s="228">
        <v>14.01270098770123</v>
      </c>
      <c r="E109" s="228">
        <v>11.266481636153401</v>
      </c>
      <c r="F109" s="228">
        <v>11.930229562974111</v>
      </c>
      <c r="G109" s="228">
        <v>11.656005850188199</v>
      </c>
      <c r="H109" s="228">
        <v>13.0864825741067</v>
      </c>
      <c r="I109" s="228">
        <v>13.92894761900661</v>
      </c>
      <c r="J109" s="228">
        <v>13.07591182220421</v>
      </c>
      <c r="K109" s="228">
        <v>12.913247542775361</v>
      </c>
      <c r="L109" s="228">
        <v>13.07354889534259</v>
      </c>
      <c r="M109" s="228">
        <v>12.8311426766334</v>
      </c>
      <c r="N109" s="228">
        <v>12.47550656356916</v>
      </c>
      <c r="O109" s="228">
        <v>11.71476859200112</v>
      </c>
      <c r="P109" s="228">
        <v>11.940252922430879</v>
      </c>
      <c r="Q109" s="228">
        <v>12.08116630746127</v>
      </c>
      <c r="R109" s="228">
        <v>12.14523964156518</v>
      </c>
      <c r="S109" s="228">
        <v>13.16244491417128</v>
      </c>
      <c r="T109" s="228">
        <v>12.867273573416121</v>
      </c>
      <c r="U109" s="228">
        <v>12.632137117199409</v>
      </c>
      <c r="V109" s="228">
        <v>11.60500717245835</v>
      </c>
      <c r="W109" s="228">
        <v>12.084209339114031</v>
      </c>
      <c r="DA109" s="69" t="s">
        <v>1677</v>
      </c>
    </row>
    <row r="110" spans="1:105" ht="12" customHeight="1" x14ac:dyDescent="0.25">
      <c r="A110" s="57" t="s">
        <v>1555</v>
      </c>
      <c r="B110" s="263">
        <f t="shared" ref="B110:W110" si="4">B111+B117</f>
        <v>2084.0570525120606</v>
      </c>
      <c r="C110" s="263">
        <f t="shared" si="4"/>
        <v>2097.9386238493448</v>
      </c>
      <c r="D110" s="263">
        <f t="shared" si="4"/>
        <v>2077.7429693383633</v>
      </c>
      <c r="E110" s="263">
        <f t="shared" si="4"/>
        <v>2096.3141929818635</v>
      </c>
      <c r="F110" s="263">
        <f t="shared" si="4"/>
        <v>2119.9291328464942</v>
      </c>
      <c r="G110" s="263">
        <f t="shared" si="4"/>
        <v>2071.977654899476</v>
      </c>
      <c r="H110" s="263">
        <f t="shared" si="4"/>
        <v>2135.0193682212739</v>
      </c>
      <c r="I110" s="263">
        <f t="shared" si="4"/>
        <v>2107.8544774544293</v>
      </c>
      <c r="J110" s="263">
        <f t="shared" si="4"/>
        <v>2075.7622354254927</v>
      </c>
      <c r="K110" s="263">
        <f t="shared" si="4"/>
        <v>1832.2800203643744</v>
      </c>
      <c r="L110" s="263">
        <f t="shared" si="4"/>
        <v>1901.1078949490418</v>
      </c>
      <c r="M110" s="263">
        <f t="shared" si="4"/>
        <v>1913.7015848113983</v>
      </c>
      <c r="N110" s="263">
        <f t="shared" si="4"/>
        <v>1838.8370150551566</v>
      </c>
      <c r="O110" s="263">
        <f t="shared" si="4"/>
        <v>1783.4541739994577</v>
      </c>
      <c r="P110" s="263">
        <f t="shared" si="4"/>
        <v>1812.9810186253906</v>
      </c>
      <c r="Q110" s="263">
        <f t="shared" si="4"/>
        <v>1838.7773371706739</v>
      </c>
      <c r="R110" s="263">
        <f t="shared" si="4"/>
        <v>1901.1724179972318</v>
      </c>
      <c r="S110" s="263">
        <f t="shared" si="4"/>
        <v>1961.8319127860259</v>
      </c>
      <c r="T110" s="263">
        <f t="shared" si="4"/>
        <v>2006.8341737193398</v>
      </c>
      <c r="U110" s="263">
        <f t="shared" si="4"/>
        <v>1961.3327620990503</v>
      </c>
      <c r="V110" s="263">
        <f t="shared" si="4"/>
        <v>1908.2987088715108</v>
      </c>
      <c r="W110" s="263">
        <f t="shared" si="4"/>
        <v>1914.8862771553622</v>
      </c>
      <c r="DA110" s="70"/>
    </row>
    <row r="111" spans="1:105" ht="12" customHeight="1" x14ac:dyDescent="0.25">
      <c r="A111" s="60" t="s">
        <v>1556</v>
      </c>
      <c r="B111" s="264">
        <v>1778.5131332870531</v>
      </c>
      <c r="C111" s="264">
        <v>1779.6984332812081</v>
      </c>
      <c r="D111" s="264">
        <v>1753.9644703322431</v>
      </c>
      <c r="E111" s="264">
        <v>1795.36071378009</v>
      </c>
      <c r="F111" s="264">
        <v>1811.9065754184401</v>
      </c>
      <c r="G111" s="264">
        <v>1771.043013877093</v>
      </c>
      <c r="H111" s="264">
        <v>1815.805023957023</v>
      </c>
      <c r="I111" s="264">
        <v>1784.8166565184531</v>
      </c>
      <c r="J111" s="264">
        <v>1765.010928892221</v>
      </c>
      <c r="K111" s="264">
        <v>1546.3059650956959</v>
      </c>
      <c r="L111" s="264">
        <v>1608.2736757112971</v>
      </c>
      <c r="M111" s="264">
        <v>1621.959084415183</v>
      </c>
      <c r="N111" s="264">
        <v>1554.8574756706839</v>
      </c>
      <c r="O111" s="264">
        <v>1510.051923904872</v>
      </c>
      <c r="P111" s="264">
        <v>1530.342310706289</v>
      </c>
      <c r="Q111" s="264">
        <v>1554.925108156611</v>
      </c>
      <c r="R111" s="264">
        <v>1611.8079124176379</v>
      </c>
      <c r="S111" s="264">
        <v>1654.9962902493439</v>
      </c>
      <c r="T111" s="264">
        <v>1698.6188706979569</v>
      </c>
      <c r="U111" s="264">
        <v>1658.552273986724</v>
      </c>
      <c r="V111" s="264">
        <v>1620.2683618287981</v>
      </c>
      <c r="W111" s="264">
        <v>1615.0652005411559</v>
      </c>
      <c r="DA111" s="72" t="s">
        <v>1678</v>
      </c>
    </row>
    <row r="112" spans="1:105" ht="12" customHeight="1" x14ac:dyDescent="0.25">
      <c r="A112" s="59" t="s">
        <v>30</v>
      </c>
      <c r="B112" s="232">
        <v>364.04983373189918</v>
      </c>
      <c r="C112" s="232">
        <v>326.42979284736072</v>
      </c>
      <c r="D112" s="232">
        <v>299.85392160958668</v>
      </c>
      <c r="E112" s="232">
        <v>308.67919615856312</v>
      </c>
      <c r="F112" s="232">
        <v>306.07692908076478</v>
      </c>
      <c r="G112" s="232">
        <v>281.65520547162168</v>
      </c>
      <c r="H112" s="232">
        <v>298.42423120580418</v>
      </c>
      <c r="I112" s="232">
        <v>379.15221029795327</v>
      </c>
      <c r="J112" s="232">
        <v>366.97635490097792</v>
      </c>
      <c r="K112" s="232">
        <v>263.74047824995893</v>
      </c>
      <c r="L112" s="232">
        <v>287.01477803731228</v>
      </c>
      <c r="M112" s="232">
        <v>336.71911507210149</v>
      </c>
      <c r="N112" s="232">
        <v>313.27984975506229</v>
      </c>
      <c r="O112" s="232">
        <v>278.58405957273789</v>
      </c>
      <c r="P112" s="232">
        <v>296.41849107968278</v>
      </c>
      <c r="Q112" s="232">
        <v>272.44811153936121</v>
      </c>
      <c r="R112" s="232">
        <v>280.53991779187231</v>
      </c>
      <c r="S112" s="232">
        <v>286.59417028256252</v>
      </c>
      <c r="T112" s="232">
        <v>296.72470842177609</v>
      </c>
      <c r="U112" s="232">
        <v>280.56477827345009</v>
      </c>
      <c r="V112" s="232">
        <v>276.34964579796122</v>
      </c>
      <c r="W112" s="232">
        <v>251.052497598847</v>
      </c>
      <c r="DA112" s="71" t="s">
        <v>1679</v>
      </c>
    </row>
    <row r="113" spans="1:105" ht="12" customHeight="1" x14ac:dyDescent="0.25">
      <c r="A113" s="59" t="s">
        <v>33</v>
      </c>
      <c r="B113" s="297">
        <v>49.04966775574907</v>
      </c>
      <c r="C113" s="297">
        <v>49.858375819389231</v>
      </c>
      <c r="D113" s="297">
        <v>47.260518343639468</v>
      </c>
      <c r="E113" s="297">
        <v>44.356794843259877</v>
      </c>
      <c r="F113" s="297">
        <v>34.878739535773377</v>
      </c>
      <c r="G113" s="297">
        <v>31.824461210411901</v>
      </c>
      <c r="H113" s="297">
        <v>32.211397584511907</v>
      </c>
      <c r="I113" s="297">
        <v>29.03969814732292</v>
      </c>
      <c r="J113" s="297">
        <v>24.873175995267449</v>
      </c>
      <c r="K113" s="297">
        <v>25.03289709372622</v>
      </c>
      <c r="L113" s="297">
        <v>26.408892122023651</v>
      </c>
      <c r="M113" s="297">
        <v>23.917132851367271</v>
      </c>
      <c r="N113" s="297">
        <v>22.648982330517342</v>
      </c>
      <c r="O113" s="297">
        <v>19.050078235760779</v>
      </c>
      <c r="P113" s="297">
        <v>17.480043030484541</v>
      </c>
      <c r="Q113" s="297">
        <v>24.432189086865471</v>
      </c>
      <c r="R113" s="297">
        <v>24.954215269110879</v>
      </c>
      <c r="S113" s="297">
        <v>18.040311377510228</v>
      </c>
      <c r="T113" s="297">
        <v>17.627577052318891</v>
      </c>
      <c r="U113" s="297">
        <v>18.504375100382049</v>
      </c>
      <c r="V113" s="297">
        <v>17.488400306955359</v>
      </c>
      <c r="W113" s="297">
        <v>17.241918905530589</v>
      </c>
      <c r="DA113" s="122" t="s">
        <v>1680</v>
      </c>
    </row>
    <row r="114" spans="1:105" ht="12" customHeight="1" x14ac:dyDescent="0.25">
      <c r="A114" s="59" t="s">
        <v>160</v>
      </c>
      <c r="B114" s="297">
        <v>40.797695315858682</v>
      </c>
      <c r="C114" s="297">
        <v>47.19461265783962</v>
      </c>
      <c r="D114" s="297">
        <v>44.373029629193589</v>
      </c>
      <c r="E114" s="297">
        <v>41.419123011011109</v>
      </c>
      <c r="F114" s="297">
        <v>44.456583766520119</v>
      </c>
      <c r="G114" s="297">
        <v>46.062592180871249</v>
      </c>
      <c r="H114" s="297">
        <v>39.990757187657238</v>
      </c>
      <c r="I114" s="297">
        <v>51.710043358251191</v>
      </c>
      <c r="J114" s="297">
        <v>56.912735352856352</v>
      </c>
      <c r="K114" s="297">
        <v>64.189759365874679</v>
      </c>
      <c r="L114" s="297">
        <v>67.354795530780137</v>
      </c>
      <c r="M114" s="297">
        <v>54.414509580558033</v>
      </c>
      <c r="N114" s="297">
        <v>47.168313628271228</v>
      </c>
      <c r="O114" s="297">
        <v>48.431950069786751</v>
      </c>
      <c r="P114" s="297">
        <v>42.250519666669028</v>
      </c>
      <c r="Q114" s="297">
        <v>46.916017538674772</v>
      </c>
      <c r="R114" s="297">
        <v>43.014108179092027</v>
      </c>
      <c r="S114" s="297">
        <v>42.428863984251137</v>
      </c>
      <c r="T114" s="297">
        <v>42.597211846870991</v>
      </c>
      <c r="U114" s="297">
        <v>43.240876901102808</v>
      </c>
      <c r="V114" s="297">
        <v>42.355797412142927</v>
      </c>
      <c r="W114" s="297">
        <v>44.556920384012948</v>
      </c>
      <c r="DA114" s="122" t="s">
        <v>1681</v>
      </c>
    </row>
    <row r="115" spans="1:105" ht="12" customHeight="1" x14ac:dyDescent="0.25">
      <c r="A115" s="59" t="s">
        <v>70</v>
      </c>
      <c r="B115" s="297">
        <v>198.02477910504311</v>
      </c>
      <c r="C115" s="297">
        <v>165.16425225595819</v>
      </c>
      <c r="D115" s="297">
        <v>179.74441176603651</v>
      </c>
      <c r="E115" s="297">
        <v>148.81991622348809</v>
      </c>
      <c r="F115" s="297">
        <v>142.94696209002069</v>
      </c>
      <c r="G115" s="297">
        <v>131.65959457756529</v>
      </c>
      <c r="H115" s="297">
        <v>147.1926981052338</v>
      </c>
      <c r="I115" s="297">
        <v>130.02154138743049</v>
      </c>
      <c r="J115" s="297">
        <v>126.20863693318159</v>
      </c>
      <c r="K115" s="297">
        <v>114.25008857905929</v>
      </c>
      <c r="L115" s="297">
        <v>85.795050654281553</v>
      </c>
      <c r="M115" s="297">
        <v>75.015105056769741</v>
      </c>
      <c r="N115" s="297">
        <v>50.648863849604787</v>
      </c>
      <c r="O115" s="297">
        <v>37.990728821971253</v>
      </c>
      <c r="P115" s="297">
        <v>29.594300470615611</v>
      </c>
      <c r="Q115" s="297">
        <v>41.036497857288417</v>
      </c>
      <c r="R115" s="297">
        <v>48.023342468472642</v>
      </c>
      <c r="S115" s="297">
        <v>37.502124807126599</v>
      </c>
      <c r="T115" s="297">
        <v>32.896525602676178</v>
      </c>
      <c r="U115" s="297">
        <v>26.440700190565789</v>
      </c>
      <c r="V115" s="297">
        <v>40.170560632319493</v>
      </c>
      <c r="W115" s="297">
        <v>20.82392558523717</v>
      </c>
      <c r="DA115" s="122" t="s">
        <v>1682</v>
      </c>
    </row>
    <row r="116" spans="1:105" ht="12" customHeight="1" x14ac:dyDescent="0.25">
      <c r="A116" s="59" t="s">
        <v>162</v>
      </c>
      <c r="B116" s="297">
        <v>1126.5911573785031</v>
      </c>
      <c r="C116" s="297">
        <v>1191.0513997006601</v>
      </c>
      <c r="D116" s="297">
        <v>1182.7325889837859</v>
      </c>
      <c r="E116" s="297">
        <v>1252.085683543768</v>
      </c>
      <c r="F116" s="297">
        <v>1283.5473609453611</v>
      </c>
      <c r="G116" s="297">
        <v>1279.841160436622</v>
      </c>
      <c r="H116" s="297">
        <v>1297.9859398738149</v>
      </c>
      <c r="I116" s="297">
        <v>1194.8931633274949</v>
      </c>
      <c r="J116" s="297">
        <v>1190.0400257099379</v>
      </c>
      <c r="K116" s="297">
        <v>1079.0927418070769</v>
      </c>
      <c r="L116" s="297">
        <v>1141.700159366899</v>
      </c>
      <c r="M116" s="297">
        <v>1131.893221854386</v>
      </c>
      <c r="N116" s="297">
        <v>1121.1114661072279</v>
      </c>
      <c r="O116" s="297">
        <v>1125.9951072046149</v>
      </c>
      <c r="P116" s="297">
        <v>1144.5989564588369</v>
      </c>
      <c r="Q116" s="297">
        <v>1170.092292134422</v>
      </c>
      <c r="R116" s="297">
        <v>1215.27632870909</v>
      </c>
      <c r="S116" s="297">
        <v>1270.430819797893</v>
      </c>
      <c r="T116" s="297">
        <v>1308.7728477743151</v>
      </c>
      <c r="U116" s="297">
        <v>1289.801543521223</v>
      </c>
      <c r="V116" s="297">
        <v>1243.9039576794189</v>
      </c>
      <c r="W116" s="297">
        <v>1281.3899380675291</v>
      </c>
      <c r="DA116" s="122" t="s">
        <v>1683</v>
      </c>
    </row>
    <row r="117" spans="1:105" ht="12" customHeight="1" x14ac:dyDescent="0.25">
      <c r="A117" s="60" t="s">
        <v>1563</v>
      </c>
      <c r="B117" s="264">
        <v>305.54391922500753</v>
      </c>
      <c r="C117" s="264">
        <v>318.24019056813688</v>
      </c>
      <c r="D117" s="264">
        <v>323.77849900612011</v>
      </c>
      <c r="E117" s="264">
        <v>300.9534792017734</v>
      </c>
      <c r="F117" s="264">
        <v>308.02255742805409</v>
      </c>
      <c r="G117" s="264">
        <v>300.93464102238312</v>
      </c>
      <c r="H117" s="264">
        <v>319.21434426425111</v>
      </c>
      <c r="I117" s="264">
        <v>323.03782093597641</v>
      </c>
      <c r="J117" s="264">
        <v>310.75130653327147</v>
      </c>
      <c r="K117" s="264">
        <v>285.97405526867851</v>
      </c>
      <c r="L117" s="264">
        <v>292.83421923774472</v>
      </c>
      <c r="M117" s="264">
        <v>291.74250039621518</v>
      </c>
      <c r="N117" s="264">
        <v>283.97953938447267</v>
      </c>
      <c r="O117" s="264">
        <v>273.40225009458578</v>
      </c>
      <c r="P117" s="264">
        <v>282.63870791910148</v>
      </c>
      <c r="Q117" s="264">
        <v>283.85222901406291</v>
      </c>
      <c r="R117" s="264">
        <v>289.36450557959392</v>
      </c>
      <c r="S117" s="264">
        <v>306.83562253668208</v>
      </c>
      <c r="T117" s="264">
        <v>308.21530302138291</v>
      </c>
      <c r="U117" s="264">
        <v>302.78048811232628</v>
      </c>
      <c r="V117" s="264">
        <v>288.03034704271272</v>
      </c>
      <c r="W117" s="264">
        <v>299.82107661420639</v>
      </c>
      <c r="DA117" s="72" t="s">
        <v>1684</v>
      </c>
    </row>
    <row r="118" spans="1:105" ht="12" customHeight="1" x14ac:dyDescent="0.25">
      <c r="A118" s="57" t="s">
        <v>1565</v>
      </c>
      <c r="B118" s="263">
        <v>244.9282812636522</v>
      </c>
      <c r="C118" s="263">
        <v>255.10579003691501</v>
      </c>
      <c r="D118" s="263">
        <v>259.5453755808324</v>
      </c>
      <c r="E118" s="263">
        <v>241.2485203049448</v>
      </c>
      <c r="F118" s="263">
        <v>246.9151923319086</v>
      </c>
      <c r="G118" s="263">
        <v>241.23341935673449</v>
      </c>
      <c r="H118" s="263">
        <v>255.88668527148911</v>
      </c>
      <c r="I118" s="263">
        <v>258.95163767516527</v>
      </c>
      <c r="J118" s="263">
        <v>249.10259579925909</v>
      </c>
      <c r="K118" s="263">
        <v>229.24080446638899</v>
      </c>
      <c r="L118" s="263">
        <v>234.74000790133891</v>
      </c>
      <c r="M118" s="263">
        <v>233.8648708010582</v>
      </c>
      <c r="N118" s="263">
        <v>227.64197262345581</v>
      </c>
      <c r="O118" s="263">
        <v>219.16306951593691</v>
      </c>
      <c r="P118" s="263">
        <v>226.567143357959</v>
      </c>
      <c r="Q118" s="263">
        <v>227.53991884902419</v>
      </c>
      <c r="R118" s="263">
        <v>231.95863687970819</v>
      </c>
      <c r="S118" s="263">
        <v>245.84789701109869</v>
      </c>
      <c r="T118" s="263">
        <v>247.06257553450939</v>
      </c>
      <c r="U118" s="263">
        <v>242.7130762137979</v>
      </c>
      <c r="V118" s="263">
        <v>230.86704867218461</v>
      </c>
      <c r="W118" s="263">
        <v>240.26408407109361</v>
      </c>
      <c r="DA118" s="70" t="s">
        <v>1685</v>
      </c>
    </row>
    <row r="119" spans="1:105" ht="12" customHeight="1" x14ac:dyDescent="0.25">
      <c r="A119" s="57" t="s">
        <v>1567</v>
      </c>
      <c r="B119" s="263">
        <f t="shared" ref="B119:W119" si="5">B120+B126</f>
        <v>227.88423315830363</v>
      </c>
      <c r="C119" s="263">
        <f t="shared" si="5"/>
        <v>231.10357714710335</v>
      </c>
      <c r="D119" s="263">
        <f t="shared" si="5"/>
        <v>230.25167257703163</v>
      </c>
      <c r="E119" s="263">
        <f t="shared" si="5"/>
        <v>228.20510912538137</v>
      </c>
      <c r="F119" s="263">
        <f t="shared" si="5"/>
        <v>231.3629556610573</v>
      </c>
      <c r="G119" s="263">
        <f t="shared" si="5"/>
        <v>226.11041652132781</v>
      </c>
      <c r="H119" s="263">
        <f t="shared" si="5"/>
        <v>234.44607607220013</v>
      </c>
      <c r="I119" s="263">
        <f t="shared" si="5"/>
        <v>232.72150049571644</v>
      </c>
      <c r="J119" s="263">
        <f t="shared" si="5"/>
        <v>228.00237340828056</v>
      </c>
      <c r="K119" s="263">
        <f t="shared" si="5"/>
        <v>203.12117616530048</v>
      </c>
      <c r="L119" s="263">
        <f t="shared" si="5"/>
        <v>210.13166002234522</v>
      </c>
      <c r="M119" s="263">
        <f t="shared" si="5"/>
        <v>211.03983584310788</v>
      </c>
      <c r="N119" s="263">
        <f t="shared" si="5"/>
        <v>203.36642703344577</v>
      </c>
      <c r="O119" s="263">
        <f t="shared" si="5"/>
        <v>196.91829218779066</v>
      </c>
      <c r="P119" s="263">
        <f t="shared" si="5"/>
        <v>200.93015759356024</v>
      </c>
      <c r="Q119" s="263">
        <f t="shared" si="5"/>
        <v>203.34097987828102</v>
      </c>
      <c r="R119" s="263">
        <f t="shared" si="5"/>
        <v>209.58346111626815</v>
      </c>
      <c r="S119" s="263">
        <f t="shared" si="5"/>
        <v>217.58532752684386</v>
      </c>
      <c r="T119" s="263">
        <f t="shared" si="5"/>
        <v>221.6733875427837</v>
      </c>
      <c r="U119" s="263">
        <f t="shared" si="5"/>
        <v>216.89525228755463</v>
      </c>
      <c r="V119" s="263">
        <f t="shared" si="5"/>
        <v>209.98303096675804</v>
      </c>
      <c r="W119" s="263">
        <f t="shared" si="5"/>
        <v>212.43094837929766</v>
      </c>
      <c r="DA119" s="70"/>
    </row>
    <row r="120" spans="1:105" ht="12" customHeight="1" x14ac:dyDescent="0.25">
      <c r="A120" s="60" t="s">
        <v>1568</v>
      </c>
      <c r="B120" s="264">
        <v>152.86033179924581</v>
      </c>
      <c r="C120" s="264">
        <v>152.96220641967849</v>
      </c>
      <c r="D120" s="264">
        <v>150.75041386034101</v>
      </c>
      <c r="E120" s="264">
        <v>154.30835413654529</v>
      </c>
      <c r="F120" s="264">
        <v>155.73044422551089</v>
      </c>
      <c r="G120" s="264">
        <v>152.21828709897639</v>
      </c>
      <c r="H120" s="264">
        <v>156.06550958204761</v>
      </c>
      <c r="I120" s="264">
        <v>153.40210944182931</v>
      </c>
      <c r="J120" s="264">
        <v>151.69983913535381</v>
      </c>
      <c r="K120" s="264">
        <v>132.9025006696597</v>
      </c>
      <c r="L120" s="264">
        <v>138.22852532938961</v>
      </c>
      <c r="M120" s="264">
        <v>139.40476410779999</v>
      </c>
      <c r="N120" s="264">
        <v>133.63748919429401</v>
      </c>
      <c r="O120" s="264">
        <v>129.78652437363391</v>
      </c>
      <c r="P120" s="264">
        <v>131.53045035357169</v>
      </c>
      <c r="Q120" s="264">
        <v>133.64330209724409</v>
      </c>
      <c r="R120" s="264">
        <v>138.53228726708761</v>
      </c>
      <c r="S120" s="264">
        <v>142.2442585995816</v>
      </c>
      <c r="T120" s="264">
        <v>145.99354894583291</v>
      </c>
      <c r="U120" s="264">
        <v>142.54988965947931</v>
      </c>
      <c r="V120" s="264">
        <v>139.25944923173969</v>
      </c>
      <c r="W120" s="264">
        <v>138.81224592131821</v>
      </c>
      <c r="DA120" s="72" t="s">
        <v>1686</v>
      </c>
    </row>
    <row r="121" spans="1:105" ht="12" customHeight="1" x14ac:dyDescent="0.25">
      <c r="A121" s="59" t="s">
        <v>30</v>
      </c>
      <c r="B121" s="232">
        <v>31.28949532853219</v>
      </c>
      <c r="C121" s="232">
        <v>28.056113564697</v>
      </c>
      <c r="D121" s="232">
        <v>25.771960347480071</v>
      </c>
      <c r="E121" s="232">
        <v>26.530478443594831</v>
      </c>
      <c r="F121" s="232">
        <v>26.30681779049225</v>
      </c>
      <c r="G121" s="232">
        <v>24.207810083361331</v>
      </c>
      <c r="H121" s="232">
        <v>25.649080765990298</v>
      </c>
      <c r="I121" s="232">
        <v>32.587520206525369</v>
      </c>
      <c r="J121" s="232">
        <v>31.541025097163189</v>
      </c>
      <c r="K121" s="232">
        <v>22.668068208003248</v>
      </c>
      <c r="L121" s="232">
        <v>24.668456690552478</v>
      </c>
      <c r="M121" s="232">
        <v>28.940464194347001</v>
      </c>
      <c r="N121" s="232">
        <v>26.925897190913549</v>
      </c>
      <c r="O121" s="232">
        <v>23.943850052748761</v>
      </c>
      <c r="P121" s="232">
        <v>25.476690641091238</v>
      </c>
      <c r="Q121" s="232">
        <v>23.416475227828929</v>
      </c>
      <c r="R121" s="232">
        <v>24.111952908293389</v>
      </c>
      <c r="S121" s="232">
        <v>24.632306133244221</v>
      </c>
      <c r="T121" s="232">
        <v>25.503009527153399</v>
      </c>
      <c r="U121" s="232">
        <v>24.11408962653941</v>
      </c>
      <c r="V121" s="232">
        <v>23.7518057970182</v>
      </c>
      <c r="W121" s="232">
        <v>21.577556760046271</v>
      </c>
      <c r="DA121" s="71" t="s">
        <v>1687</v>
      </c>
    </row>
    <row r="122" spans="1:105" ht="12" customHeight="1" x14ac:dyDescent="0.25">
      <c r="A122" s="59" t="s">
        <v>33</v>
      </c>
      <c r="B122" s="297">
        <v>4.2157397364444602</v>
      </c>
      <c r="C122" s="297">
        <v>4.2852468885835551</v>
      </c>
      <c r="D122" s="297">
        <v>4.0619652336562613</v>
      </c>
      <c r="E122" s="297">
        <v>3.8123948878354579</v>
      </c>
      <c r="F122" s="297">
        <v>2.9977713396605399</v>
      </c>
      <c r="G122" s="297">
        <v>2.7352610497538712</v>
      </c>
      <c r="H122" s="297">
        <v>2.768517606269036</v>
      </c>
      <c r="I122" s="297">
        <v>2.4959151614166148</v>
      </c>
      <c r="J122" s="297">
        <v>2.1378093106968099</v>
      </c>
      <c r="K122" s="297">
        <v>2.151537081185984</v>
      </c>
      <c r="L122" s="297">
        <v>2.2698016318620411</v>
      </c>
      <c r="M122" s="297">
        <v>2.0556389463313378</v>
      </c>
      <c r="N122" s="297">
        <v>1.946643456919217</v>
      </c>
      <c r="O122" s="297">
        <v>1.637323461614262</v>
      </c>
      <c r="P122" s="297">
        <v>1.5023814710699119</v>
      </c>
      <c r="Q122" s="297">
        <v>2.099907198041131</v>
      </c>
      <c r="R122" s="297">
        <v>2.1447745054185279</v>
      </c>
      <c r="S122" s="297">
        <v>1.5505356307553551</v>
      </c>
      <c r="T122" s="297">
        <v>1.5150617820033461</v>
      </c>
      <c r="U122" s="297">
        <v>1.5904211583494501</v>
      </c>
      <c r="V122" s="297">
        <v>1.50309976548695</v>
      </c>
      <c r="W122" s="297">
        <v>1.481915087061495</v>
      </c>
      <c r="DA122" s="122" t="s">
        <v>1688</v>
      </c>
    </row>
    <row r="123" spans="1:105" ht="12" customHeight="1" x14ac:dyDescent="0.25">
      <c r="A123" s="59" t="s">
        <v>160</v>
      </c>
      <c r="B123" s="297">
        <v>3.506496030816852</v>
      </c>
      <c r="C123" s="297">
        <v>4.0563007463886276</v>
      </c>
      <c r="D123" s="297">
        <v>3.8137902414699449</v>
      </c>
      <c r="E123" s="297">
        <v>3.5599067377114801</v>
      </c>
      <c r="F123" s="297">
        <v>3.820971584646943</v>
      </c>
      <c r="G123" s="297">
        <v>3.9590054144204521</v>
      </c>
      <c r="H123" s="297">
        <v>3.437141001770561</v>
      </c>
      <c r="I123" s="297">
        <v>4.4443947234096068</v>
      </c>
      <c r="J123" s="297">
        <v>4.8915576988523446</v>
      </c>
      <c r="K123" s="297">
        <v>5.5170061615719739</v>
      </c>
      <c r="L123" s="297">
        <v>5.7890359089317167</v>
      </c>
      <c r="M123" s="297">
        <v>4.6768392279478537</v>
      </c>
      <c r="N123" s="297">
        <v>4.0540403872658413</v>
      </c>
      <c r="O123" s="297">
        <v>4.1626478988486673</v>
      </c>
      <c r="P123" s="297">
        <v>3.63136393769615</v>
      </c>
      <c r="Q123" s="297">
        <v>4.0323559457817959</v>
      </c>
      <c r="R123" s="297">
        <v>3.696993137268799</v>
      </c>
      <c r="S123" s="297">
        <v>3.6466923437955332</v>
      </c>
      <c r="T123" s="297">
        <v>3.6611615707335439</v>
      </c>
      <c r="U123" s="297">
        <v>3.7164835427313609</v>
      </c>
      <c r="V123" s="297">
        <v>3.6404123899133518</v>
      </c>
      <c r="W123" s="297">
        <v>3.8295953548932848</v>
      </c>
      <c r="DA123" s="122" t="s">
        <v>1689</v>
      </c>
    </row>
    <row r="124" spans="1:105" ht="12" customHeight="1" x14ac:dyDescent="0.25">
      <c r="A124" s="59" t="s">
        <v>70</v>
      </c>
      <c r="B124" s="297">
        <v>17.019909986564961</v>
      </c>
      <c r="C124" s="297">
        <v>14.195600768243089</v>
      </c>
      <c r="D124" s="297">
        <v>15.44874193356997</v>
      </c>
      <c r="E124" s="297">
        <v>12.79083147967213</v>
      </c>
      <c r="F124" s="297">
        <v>12.286060555757521</v>
      </c>
      <c r="G124" s="297">
        <v>11.31592954530775</v>
      </c>
      <c r="H124" s="297">
        <v>12.650974710098341</v>
      </c>
      <c r="I124" s="297">
        <v>11.17514151880269</v>
      </c>
      <c r="J124" s="297">
        <v>10.847428538174819</v>
      </c>
      <c r="K124" s="297">
        <v>9.8196106182306657</v>
      </c>
      <c r="L124" s="297">
        <v>7.3739460588115122</v>
      </c>
      <c r="M124" s="297">
        <v>6.4474271425480412</v>
      </c>
      <c r="N124" s="297">
        <v>4.3531880582721669</v>
      </c>
      <c r="O124" s="297">
        <v>3.2652417934573661</v>
      </c>
      <c r="P124" s="297">
        <v>2.543582335511906</v>
      </c>
      <c r="Q124" s="297">
        <v>3.527020723625832</v>
      </c>
      <c r="R124" s="297">
        <v>4.1275287353499248</v>
      </c>
      <c r="S124" s="297">
        <v>3.223247067396751</v>
      </c>
      <c r="T124" s="297">
        <v>2.8274032530609672</v>
      </c>
      <c r="U124" s="297">
        <v>2.272535483988428</v>
      </c>
      <c r="V124" s="297">
        <v>3.452594817486232</v>
      </c>
      <c r="W124" s="297">
        <v>1.7897827768294561</v>
      </c>
      <c r="DA124" s="122" t="s">
        <v>1690</v>
      </c>
    </row>
    <row r="125" spans="1:105" ht="12" customHeight="1" x14ac:dyDescent="0.25">
      <c r="A125" s="59" t="s">
        <v>162</v>
      </c>
      <c r="B125" s="297">
        <v>96.828690716887323</v>
      </c>
      <c r="C125" s="297">
        <v>102.3689444517662</v>
      </c>
      <c r="D125" s="297">
        <v>101.65395610416481</v>
      </c>
      <c r="E125" s="297">
        <v>107.6147425877314</v>
      </c>
      <c r="F125" s="297">
        <v>110.3188229549536</v>
      </c>
      <c r="G125" s="297">
        <v>110.00028100613299</v>
      </c>
      <c r="H125" s="297">
        <v>111.5597954979193</v>
      </c>
      <c r="I125" s="297">
        <v>102.699137831675</v>
      </c>
      <c r="J125" s="297">
        <v>102.2820184904667</v>
      </c>
      <c r="K125" s="297">
        <v>92.74627860066785</v>
      </c>
      <c r="L125" s="297">
        <v>98.127285039231893</v>
      </c>
      <c r="M125" s="297">
        <v>97.284394596625731</v>
      </c>
      <c r="N125" s="297">
        <v>96.357720100923245</v>
      </c>
      <c r="O125" s="297">
        <v>96.777461166964869</v>
      </c>
      <c r="P125" s="297">
        <v>98.376431968202482</v>
      </c>
      <c r="Q125" s="297">
        <v>100.5675430019664</v>
      </c>
      <c r="R125" s="297">
        <v>104.45103798075689</v>
      </c>
      <c r="S125" s="297">
        <v>109.1914774243897</v>
      </c>
      <c r="T125" s="297">
        <v>112.4869128128816</v>
      </c>
      <c r="U125" s="297">
        <v>110.85635984787071</v>
      </c>
      <c r="V125" s="297">
        <v>106.9115364618349</v>
      </c>
      <c r="W125" s="297">
        <v>110.1333959424877</v>
      </c>
      <c r="DA125" s="122" t="s">
        <v>1691</v>
      </c>
    </row>
    <row r="126" spans="1:105" ht="12" customHeight="1" x14ac:dyDescent="0.25">
      <c r="A126" s="60" t="s">
        <v>1575</v>
      </c>
      <c r="B126" s="264">
        <v>75.023901359057803</v>
      </c>
      <c r="C126" s="264">
        <v>78.141370727424842</v>
      </c>
      <c r="D126" s="264">
        <v>79.501258716690629</v>
      </c>
      <c r="E126" s="264">
        <v>73.896754988836079</v>
      </c>
      <c r="F126" s="264">
        <v>75.632511435546405</v>
      </c>
      <c r="G126" s="264">
        <v>73.892129422351417</v>
      </c>
      <c r="H126" s="264">
        <v>78.380566490152518</v>
      </c>
      <c r="I126" s="264">
        <v>79.319391053887145</v>
      </c>
      <c r="J126" s="264">
        <v>76.302534272926763</v>
      </c>
      <c r="K126" s="264">
        <v>70.218675495640781</v>
      </c>
      <c r="L126" s="264">
        <v>71.903134692955618</v>
      </c>
      <c r="M126" s="264">
        <v>71.635071735307889</v>
      </c>
      <c r="N126" s="264">
        <v>69.728937839151769</v>
      </c>
      <c r="O126" s="264">
        <v>67.131767814156731</v>
      </c>
      <c r="P126" s="264">
        <v>69.39970723998853</v>
      </c>
      <c r="Q126" s="264">
        <v>69.697677781036916</v>
      </c>
      <c r="R126" s="264">
        <v>71.051173849180529</v>
      </c>
      <c r="S126" s="264">
        <v>75.341068927262242</v>
      </c>
      <c r="T126" s="264">
        <v>75.679838596950802</v>
      </c>
      <c r="U126" s="264">
        <v>74.345362628075335</v>
      </c>
      <c r="V126" s="264">
        <v>70.723581735018342</v>
      </c>
      <c r="W126" s="264">
        <v>73.618702457979452</v>
      </c>
      <c r="DA126" s="72" t="s">
        <v>1692</v>
      </c>
    </row>
    <row r="127" spans="1:105" ht="12" customHeight="1" x14ac:dyDescent="0.25">
      <c r="A127" s="132" t="s">
        <v>1577</v>
      </c>
      <c r="B127" s="318">
        <v>224.62226136401651</v>
      </c>
      <c r="C127" s="318">
        <v>233.95599376889771</v>
      </c>
      <c r="D127" s="318">
        <v>238.02751110960139</v>
      </c>
      <c r="E127" s="318">
        <v>221.2475746044498</v>
      </c>
      <c r="F127" s="318">
        <v>226.44444561721241</v>
      </c>
      <c r="G127" s="318">
        <v>221.23372561519369</v>
      </c>
      <c r="H127" s="318">
        <v>234.6721481165028</v>
      </c>
      <c r="I127" s="318">
        <v>237.4829976285923</v>
      </c>
      <c r="J127" s="318">
        <v>228.45050025009019</v>
      </c>
      <c r="K127" s="318">
        <v>210.23537024994511</v>
      </c>
      <c r="L127" s="318">
        <v>215.27865681892061</v>
      </c>
      <c r="M127" s="318">
        <v>214.4760738201162</v>
      </c>
      <c r="N127" s="318">
        <v>208.76909113245171</v>
      </c>
      <c r="O127" s="318">
        <v>200.9931398210262</v>
      </c>
      <c r="P127" s="318">
        <v>207.7833716436671</v>
      </c>
      <c r="Q127" s="318">
        <v>208.67549822649869</v>
      </c>
      <c r="R127" s="318">
        <v>212.72787809566441</v>
      </c>
      <c r="S127" s="318">
        <v>225.4656354640251</v>
      </c>
      <c r="T127" s="318">
        <v>226.57960987053761</v>
      </c>
      <c r="U127" s="318">
        <v>222.59071006615861</v>
      </c>
      <c r="V127" s="318">
        <v>211.72678908141421</v>
      </c>
      <c r="W127" s="318">
        <v>220.34475402417431</v>
      </c>
      <c r="DA127" s="139" t="s">
        <v>1693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DA128" s="94"/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342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6">SUM(B133:B138,B140:B141,B139)</f>
        <v>0.99999999999999978</v>
      </c>
      <c r="C132" s="234">
        <f t="shared" si="6"/>
        <v>0.99999999999999978</v>
      </c>
      <c r="D132" s="234">
        <f t="shared" si="6"/>
        <v>0.99999999999999978</v>
      </c>
      <c r="E132" s="234">
        <f t="shared" si="6"/>
        <v>0.99999999999999989</v>
      </c>
      <c r="F132" s="234">
        <f t="shared" si="6"/>
        <v>0.99999999999999956</v>
      </c>
      <c r="G132" s="234">
        <f t="shared" si="6"/>
        <v>1</v>
      </c>
      <c r="H132" s="234">
        <f t="shared" si="6"/>
        <v>1.0000000000000002</v>
      </c>
      <c r="I132" s="234">
        <f t="shared" si="6"/>
        <v>0.99999999999999978</v>
      </c>
      <c r="J132" s="234">
        <f t="shared" si="6"/>
        <v>0.99999999999999978</v>
      </c>
      <c r="K132" s="234">
        <f t="shared" si="6"/>
        <v>1.0000000000000002</v>
      </c>
      <c r="L132" s="234">
        <f t="shared" si="6"/>
        <v>1</v>
      </c>
      <c r="M132" s="234">
        <f t="shared" si="6"/>
        <v>1.0000000000000004</v>
      </c>
      <c r="N132" s="234">
        <f t="shared" si="6"/>
        <v>0.99999999999999978</v>
      </c>
      <c r="O132" s="234">
        <f t="shared" si="6"/>
        <v>1</v>
      </c>
      <c r="P132" s="234">
        <f t="shared" si="6"/>
        <v>0.99999999999999978</v>
      </c>
      <c r="Q132" s="234">
        <f t="shared" si="6"/>
        <v>1.0000000000000002</v>
      </c>
      <c r="R132" s="234">
        <f t="shared" si="6"/>
        <v>1</v>
      </c>
      <c r="S132" s="234">
        <f t="shared" si="6"/>
        <v>1</v>
      </c>
      <c r="T132" s="234">
        <f t="shared" si="6"/>
        <v>0.99999999999999978</v>
      </c>
      <c r="U132" s="234">
        <f t="shared" si="6"/>
        <v>0.99999999999999989</v>
      </c>
      <c r="V132" s="234">
        <f t="shared" si="6"/>
        <v>1</v>
      </c>
      <c r="W132" s="234">
        <f t="shared" si="6"/>
        <v>0.99999999999999978</v>
      </c>
      <c r="DA132" s="95"/>
    </row>
    <row r="133" spans="1:105" ht="12" customHeight="1" x14ac:dyDescent="0.25">
      <c r="A133" s="55" t="s">
        <v>92</v>
      </c>
      <c r="B133" s="268">
        <f t="shared" ref="B133:W133" si="7">IF(B$6=0,0,B$6/B$5)</f>
        <v>4.1092357407428275E-3</v>
      </c>
      <c r="C133" s="268">
        <f t="shared" si="7"/>
        <v>4.1076743271128468E-3</v>
      </c>
      <c r="D133" s="268">
        <f t="shared" si="7"/>
        <v>4.1087967220520489E-3</v>
      </c>
      <c r="E133" s="268">
        <f t="shared" si="7"/>
        <v>4.1077229963141539E-3</v>
      </c>
      <c r="F133" s="268">
        <f t="shared" si="7"/>
        <v>4.1125407878111666E-3</v>
      </c>
      <c r="G133" s="268">
        <f t="shared" si="7"/>
        <v>4.1095069689077914E-3</v>
      </c>
      <c r="H133" s="268">
        <f t="shared" si="7"/>
        <v>4.101445890038885E-3</v>
      </c>
      <c r="I133" s="268">
        <f t="shared" si="7"/>
        <v>4.1053352850848046E-3</v>
      </c>
      <c r="J133" s="268">
        <f t="shared" si="7"/>
        <v>4.1056326461568994E-3</v>
      </c>
      <c r="K133" s="268">
        <f t="shared" si="7"/>
        <v>4.1038514110634189E-3</v>
      </c>
      <c r="L133" s="268">
        <f t="shared" si="7"/>
        <v>4.0959964988777761E-3</v>
      </c>
      <c r="M133" s="268">
        <f t="shared" si="7"/>
        <v>4.0869547324474138E-3</v>
      </c>
      <c r="N133" s="268">
        <f t="shared" si="7"/>
        <v>4.0777734988836989E-3</v>
      </c>
      <c r="O133" s="268">
        <f t="shared" si="7"/>
        <v>4.0730889858072829E-3</v>
      </c>
      <c r="P133" s="268">
        <f t="shared" si="7"/>
        <v>4.0706102050956268E-3</v>
      </c>
      <c r="Q133" s="268">
        <f t="shared" si="7"/>
        <v>4.0764665565369788E-3</v>
      </c>
      <c r="R133" s="268">
        <f t="shared" si="7"/>
        <v>4.0578596975630009E-3</v>
      </c>
      <c r="S133" s="268">
        <f t="shared" si="7"/>
        <v>4.0553299409613695E-3</v>
      </c>
      <c r="T133" s="268">
        <f t="shared" si="7"/>
        <v>4.0571068938093386E-3</v>
      </c>
      <c r="U133" s="268">
        <f t="shared" si="7"/>
        <v>4.0572771127061567E-3</v>
      </c>
      <c r="V133" s="268">
        <f t="shared" si="7"/>
        <v>4.0521481822560438E-3</v>
      </c>
      <c r="W133" s="268">
        <f t="shared" si="7"/>
        <v>4.0406059177799832E-3</v>
      </c>
      <c r="DA133" s="76"/>
    </row>
    <row r="134" spans="1:105" ht="12" customHeight="1" x14ac:dyDescent="0.25">
      <c r="A134" s="202" t="s">
        <v>93</v>
      </c>
      <c r="B134" s="269">
        <f t="shared" ref="B134:W134" si="8">IF(B$7=0,0,B$7/B$5)</f>
        <v>4.2561714218982452E-4</v>
      </c>
      <c r="C134" s="269">
        <f t="shared" si="8"/>
        <v>4.2545720259184186E-4</v>
      </c>
      <c r="D134" s="269">
        <f t="shared" si="8"/>
        <v>4.2557167050303755E-4</v>
      </c>
      <c r="E134" s="269">
        <f t="shared" si="8"/>
        <v>4.2547951054345407E-4</v>
      </c>
      <c r="F134" s="269">
        <f t="shared" si="8"/>
        <v>4.2608602174449162E-4</v>
      </c>
      <c r="G134" s="269">
        <f t="shared" si="8"/>
        <v>4.2578018858455081E-4</v>
      </c>
      <c r="H134" s="269">
        <f t="shared" si="8"/>
        <v>4.2491498846582485E-4</v>
      </c>
      <c r="I134" s="269">
        <f t="shared" si="8"/>
        <v>4.253165875778307E-4</v>
      </c>
      <c r="J134" s="269">
        <f t="shared" si="8"/>
        <v>4.2535109120594208E-4</v>
      </c>
      <c r="K134" s="269">
        <f t="shared" si="8"/>
        <v>4.2511533535783557E-4</v>
      </c>
      <c r="L134" s="269">
        <f t="shared" si="8"/>
        <v>4.2433605916296325E-4</v>
      </c>
      <c r="M134" s="269">
        <f t="shared" si="8"/>
        <v>4.2339686531254106E-4</v>
      </c>
      <c r="N134" s="269">
        <f t="shared" si="8"/>
        <v>4.2241067924089358E-4</v>
      </c>
      <c r="O134" s="269">
        <f t="shared" si="8"/>
        <v>4.2192789889645797E-4</v>
      </c>
      <c r="P134" s="269">
        <f t="shared" si="8"/>
        <v>4.2166662386583758E-4</v>
      </c>
      <c r="Q134" s="269">
        <f t="shared" si="8"/>
        <v>4.2228086456935342E-4</v>
      </c>
      <c r="R134" s="269">
        <f t="shared" si="8"/>
        <v>4.2279193660279841E-4</v>
      </c>
      <c r="S134" s="269">
        <f t="shared" si="8"/>
        <v>4.2132109215861228E-4</v>
      </c>
      <c r="T134" s="269">
        <f t="shared" si="8"/>
        <v>4.2104590570252545E-4</v>
      </c>
      <c r="U134" s="269">
        <f t="shared" si="8"/>
        <v>4.214476063054545E-4</v>
      </c>
      <c r="V134" s="269">
        <f t="shared" si="8"/>
        <v>4.2201102505622887E-4</v>
      </c>
      <c r="W134" s="269">
        <f t="shared" si="8"/>
        <v>4.2134111624283116E-4</v>
      </c>
      <c r="DA134" s="77"/>
    </row>
    <row r="135" spans="1:105" ht="12" customHeight="1" x14ac:dyDescent="0.25">
      <c r="A135" s="202" t="s">
        <v>94</v>
      </c>
      <c r="B135" s="269">
        <f t="shared" ref="B135:W135" si="9">IF(B$8=0,0,B$8/B$5)</f>
        <v>9.6615638304353921E-3</v>
      </c>
      <c r="C135" s="269">
        <f t="shared" si="9"/>
        <v>9.8518847133302698E-3</v>
      </c>
      <c r="D135" s="269">
        <f t="shared" si="9"/>
        <v>1.0341790373196668E-2</v>
      </c>
      <c r="E135" s="269">
        <f t="shared" si="9"/>
        <v>9.829167595184712E-3</v>
      </c>
      <c r="F135" s="269">
        <f t="shared" si="9"/>
        <v>9.989798902727668E-3</v>
      </c>
      <c r="G135" s="269">
        <f t="shared" si="9"/>
        <v>1.0272442726712313E-2</v>
      </c>
      <c r="H135" s="269">
        <f t="shared" si="9"/>
        <v>1.1168877529476056E-2</v>
      </c>
      <c r="I135" s="269">
        <f t="shared" si="9"/>
        <v>1.095278793581852E-2</v>
      </c>
      <c r="J135" s="269">
        <f t="shared" si="9"/>
        <v>1.0545779266821197E-2</v>
      </c>
      <c r="K135" s="269">
        <f t="shared" si="9"/>
        <v>1.0800951496498384E-2</v>
      </c>
      <c r="L135" s="269">
        <f t="shared" si="9"/>
        <v>1.0691935025235157E-2</v>
      </c>
      <c r="M135" s="269">
        <f t="shared" si="9"/>
        <v>1.0251271117248242E-2</v>
      </c>
      <c r="N135" s="269">
        <f t="shared" si="9"/>
        <v>1.0340543033202559E-2</v>
      </c>
      <c r="O135" s="269">
        <f t="shared" si="9"/>
        <v>1.0371478961176179E-2</v>
      </c>
      <c r="P135" s="269">
        <f t="shared" si="9"/>
        <v>1.0549371558904222E-2</v>
      </c>
      <c r="Q135" s="269">
        <f t="shared" si="9"/>
        <v>1.0509263951104641E-2</v>
      </c>
      <c r="R135" s="269">
        <f t="shared" si="9"/>
        <v>1.0379432191375755E-2</v>
      </c>
      <c r="S135" s="269">
        <f t="shared" si="9"/>
        <v>1.0931437119411783E-2</v>
      </c>
      <c r="T135" s="269">
        <f t="shared" si="9"/>
        <v>1.0728751828117332E-2</v>
      </c>
      <c r="U135" s="269">
        <f t="shared" si="9"/>
        <v>1.0821009220157033E-2</v>
      </c>
      <c r="V135" s="269">
        <f t="shared" si="9"/>
        <v>1.0461092583903431E-2</v>
      </c>
      <c r="W135" s="269">
        <f t="shared" si="9"/>
        <v>1.0873385494838331E-2</v>
      </c>
      <c r="DA135" s="77"/>
    </row>
    <row r="136" spans="1:105" ht="12" customHeight="1" x14ac:dyDescent="0.25">
      <c r="A136" s="202" t="s">
        <v>95</v>
      </c>
      <c r="B136" s="269">
        <f t="shared" ref="B136:W136" si="10">IF(B$9=0,0,B$9/B$5)</f>
        <v>8.1037436794727854E-4</v>
      </c>
      <c r="C136" s="269">
        <f t="shared" si="10"/>
        <v>8.1006984320478807E-4</v>
      </c>
      <c r="D136" s="269">
        <f t="shared" si="10"/>
        <v>8.1028778992730068E-4</v>
      </c>
      <c r="E136" s="269">
        <f t="shared" si="10"/>
        <v>8.1011231750949958E-4</v>
      </c>
      <c r="F136" s="269">
        <f t="shared" si="10"/>
        <v>8.112671138804004E-4</v>
      </c>
      <c r="G136" s="269">
        <f t="shared" si="10"/>
        <v>8.1068480802587266E-4</v>
      </c>
      <c r="H136" s="269">
        <f t="shared" si="10"/>
        <v>8.0903746836339329E-4</v>
      </c>
      <c r="I136" s="269">
        <f t="shared" si="10"/>
        <v>8.0980211243972331E-4</v>
      </c>
      <c r="J136" s="269">
        <f t="shared" si="10"/>
        <v>8.0986780729326861E-4</v>
      </c>
      <c r="K136" s="269">
        <f t="shared" si="10"/>
        <v>8.0941892853003043E-4</v>
      </c>
      <c r="L136" s="269">
        <f t="shared" si="10"/>
        <v>8.0793518788315041E-4</v>
      </c>
      <c r="M136" s="269">
        <f t="shared" si="10"/>
        <v>8.0614696427213695E-4</v>
      </c>
      <c r="N136" s="269">
        <f t="shared" si="10"/>
        <v>8.0426926754597152E-4</v>
      </c>
      <c r="O136" s="269">
        <f t="shared" si="10"/>
        <v>8.0335005453103874E-4</v>
      </c>
      <c r="P136" s="269">
        <f t="shared" si="10"/>
        <v>8.0285258728451275E-4</v>
      </c>
      <c r="Q136" s="269">
        <f t="shared" si="10"/>
        <v>8.0402210061594965E-4</v>
      </c>
      <c r="R136" s="269">
        <f t="shared" si="10"/>
        <v>8.0506640629321056E-4</v>
      </c>
      <c r="S136" s="269">
        <f t="shared" si="10"/>
        <v>8.0219469545852171E-4</v>
      </c>
      <c r="T136" s="269">
        <f t="shared" si="10"/>
        <v>8.0170635052607628E-4</v>
      </c>
      <c r="U136" s="269">
        <f t="shared" si="10"/>
        <v>8.0248116416128436E-4</v>
      </c>
      <c r="V136" s="269">
        <f t="shared" si="10"/>
        <v>8.0365135373268513E-4</v>
      </c>
      <c r="W136" s="269">
        <f t="shared" si="10"/>
        <v>8.023490186400351E-4</v>
      </c>
      <c r="DA136" s="77"/>
    </row>
    <row r="137" spans="1:105" ht="12" customHeight="1" x14ac:dyDescent="0.25">
      <c r="A137" s="56" t="s">
        <v>96</v>
      </c>
      <c r="B137" s="270">
        <f t="shared" ref="B137:W137" si="11">IF(B$10=0,0,B$10/B$5)</f>
        <v>5.2722122211256621E-3</v>
      </c>
      <c r="C137" s="270">
        <f t="shared" si="11"/>
        <v>5.2825611738736853E-3</v>
      </c>
      <c r="D137" s="270">
        <f t="shared" si="11"/>
        <v>5.3786683081944358E-3</v>
      </c>
      <c r="E137" s="270">
        <f t="shared" si="11"/>
        <v>5.2725144285470657E-3</v>
      </c>
      <c r="F137" s="270">
        <f t="shared" si="11"/>
        <v>5.300471972733518E-3</v>
      </c>
      <c r="G137" s="270">
        <f t="shared" si="11"/>
        <v>5.4118698106009706E-3</v>
      </c>
      <c r="H137" s="270">
        <f t="shared" si="11"/>
        <v>5.6696163900494924E-3</v>
      </c>
      <c r="I137" s="270">
        <f t="shared" si="11"/>
        <v>5.5831239089464066E-3</v>
      </c>
      <c r="J137" s="270">
        <f t="shared" si="11"/>
        <v>5.53325438697425E-3</v>
      </c>
      <c r="K137" s="270">
        <f t="shared" si="11"/>
        <v>5.491224288450852E-3</v>
      </c>
      <c r="L137" s="270">
        <f t="shared" si="11"/>
        <v>5.4520261153266462E-3</v>
      </c>
      <c r="M137" s="270">
        <f t="shared" si="11"/>
        <v>5.3065903143314401E-3</v>
      </c>
      <c r="N137" s="270">
        <f t="shared" si="11"/>
        <v>5.3345682834965808E-3</v>
      </c>
      <c r="O137" s="270">
        <f t="shared" si="11"/>
        <v>5.4015179589383252E-3</v>
      </c>
      <c r="P137" s="270">
        <f t="shared" si="11"/>
        <v>5.8373945555336582E-3</v>
      </c>
      <c r="Q137" s="270">
        <f t="shared" si="11"/>
        <v>6.0147667312110305E-3</v>
      </c>
      <c r="R137" s="270">
        <f t="shared" si="11"/>
        <v>6.1016789701914612E-3</v>
      </c>
      <c r="S137" s="270">
        <f t="shared" si="11"/>
        <v>6.307790446755791E-3</v>
      </c>
      <c r="T137" s="270">
        <f t="shared" si="11"/>
        <v>6.3609027297508785E-3</v>
      </c>
      <c r="U137" s="270">
        <f t="shared" si="11"/>
        <v>6.535847265979753E-3</v>
      </c>
      <c r="V137" s="270">
        <f t="shared" si="11"/>
        <v>6.6184416709397136E-3</v>
      </c>
      <c r="W137" s="270">
        <f t="shared" si="11"/>
        <v>6.7048303865079361E-3</v>
      </c>
      <c r="DA137" s="78"/>
    </row>
    <row r="138" spans="1:105" ht="12" customHeight="1" x14ac:dyDescent="0.25">
      <c r="A138" s="203" t="s">
        <v>1452</v>
      </c>
      <c r="B138" s="271">
        <f t="shared" ref="B138:W138" si="12">IF(B$16=0,0,B$16/B$5)</f>
        <v>3.7651824370946253E-2</v>
      </c>
      <c r="C138" s="271">
        <f t="shared" si="12"/>
        <v>3.8394772582114073E-2</v>
      </c>
      <c r="D138" s="271">
        <f t="shared" si="12"/>
        <v>4.0304243688141936E-2</v>
      </c>
      <c r="E138" s="271">
        <f t="shared" si="12"/>
        <v>3.8307964103234532E-2</v>
      </c>
      <c r="F138" s="271">
        <f t="shared" si="12"/>
        <v>3.893549987483573E-2</v>
      </c>
      <c r="G138" s="271">
        <f t="shared" si="12"/>
        <v>4.0039451407418269E-2</v>
      </c>
      <c r="H138" s="271">
        <f t="shared" si="12"/>
        <v>4.3534885379819567E-2</v>
      </c>
      <c r="I138" s="271">
        <f t="shared" si="12"/>
        <v>4.2698322276660421E-2</v>
      </c>
      <c r="J138" s="271">
        <f t="shared" si="12"/>
        <v>4.1109477902799826E-2</v>
      </c>
      <c r="K138" s="271">
        <f t="shared" si="12"/>
        <v>4.2106012509198806E-2</v>
      </c>
      <c r="L138" s="271">
        <f t="shared" si="12"/>
        <v>4.1679368638364529E-2</v>
      </c>
      <c r="M138" s="271">
        <f t="shared" si="12"/>
        <v>3.9961468921142995E-2</v>
      </c>
      <c r="N138" s="271">
        <f t="shared" si="12"/>
        <v>4.0302822566119327E-2</v>
      </c>
      <c r="O138" s="271">
        <f t="shared" si="12"/>
        <v>4.0429943976393684E-2</v>
      </c>
      <c r="P138" s="271">
        <f t="shared" si="12"/>
        <v>4.1125003913705306E-2</v>
      </c>
      <c r="Q138" s="271">
        <f t="shared" si="12"/>
        <v>4.0969575731200941E-2</v>
      </c>
      <c r="R138" s="271">
        <f t="shared" si="12"/>
        <v>4.0508120796794056E-2</v>
      </c>
      <c r="S138" s="271">
        <f t="shared" si="12"/>
        <v>4.267037861736029E-2</v>
      </c>
      <c r="T138" s="271">
        <f t="shared" si="12"/>
        <v>4.1864070179813674E-2</v>
      </c>
      <c r="U138" s="271">
        <f t="shared" si="12"/>
        <v>4.2258013022973342E-2</v>
      </c>
      <c r="V138" s="271">
        <f t="shared" si="12"/>
        <v>4.0853804822599371E-2</v>
      </c>
      <c r="W138" s="271">
        <f t="shared" si="12"/>
        <v>4.2492925978791882E-2</v>
      </c>
      <c r="DA138" s="79"/>
    </row>
    <row r="139" spans="1:105" ht="12" customHeight="1" x14ac:dyDescent="0.25">
      <c r="A139" s="203" t="s">
        <v>1454</v>
      </c>
      <c r="B139" s="271">
        <f t="shared" ref="B139:W139" si="13">IF(B$17=0,0,B$17/B$5)</f>
        <v>0.31008710520269245</v>
      </c>
      <c r="C139" s="271">
        <f t="shared" si="13"/>
        <v>0.31254051265756772</v>
      </c>
      <c r="D139" s="271">
        <f t="shared" si="13"/>
        <v>0.31163109749938944</v>
      </c>
      <c r="E139" s="271">
        <f t="shared" si="13"/>
        <v>0.31178219864110135</v>
      </c>
      <c r="F139" s="271">
        <f t="shared" si="13"/>
        <v>0.31107206518253255</v>
      </c>
      <c r="G139" s="271">
        <f t="shared" si="13"/>
        <v>0.31074978895479793</v>
      </c>
      <c r="H139" s="271">
        <f t="shared" si="13"/>
        <v>0.30494779548254691</v>
      </c>
      <c r="I139" s="271">
        <f t="shared" si="13"/>
        <v>0.30453233801711227</v>
      </c>
      <c r="J139" s="271">
        <f t="shared" si="13"/>
        <v>0.3030059105526402</v>
      </c>
      <c r="K139" s="271">
        <f t="shared" si="13"/>
        <v>0.29772514879417289</v>
      </c>
      <c r="L139" s="271">
        <f t="shared" si="13"/>
        <v>0.29550485365323814</v>
      </c>
      <c r="M139" s="271">
        <f t="shared" si="13"/>
        <v>0.29119163801579928</v>
      </c>
      <c r="N139" s="271">
        <f t="shared" si="13"/>
        <v>0.28930059644652856</v>
      </c>
      <c r="O139" s="271">
        <f t="shared" si="13"/>
        <v>0.28756597319174459</v>
      </c>
      <c r="P139" s="271">
        <f t="shared" si="13"/>
        <v>0.28782821116371182</v>
      </c>
      <c r="Q139" s="271">
        <f t="shared" si="13"/>
        <v>0.2889392114788808</v>
      </c>
      <c r="R139" s="271">
        <f t="shared" si="13"/>
        <v>0.28951383934501668</v>
      </c>
      <c r="S139" s="271">
        <f t="shared" si="13"/>
        <v>0.28645457695216547</v>
      </c>
      <c r="T139" s="271">
        <f t="shared" si="13"/>
        <v>0.28465096095101522</v>
      </c>
      <c r="U139" s="271">
        <f t="shared" si="13"/>
        <v>0.28600938199403791</v>
      </c>
      <c r="V139" s="271">
        <f t="shared" si="13"/>
        <v>0.28611666696237542</v>
      </c>
      <c r="W139" s="271">
        <f t="shared" si="13"/>
        <v>0.284932608478427</v>
      </c>
      <c r="DA139" s="79"/>
    </row>
    <row r="140" spans="1:105" ht="12" customHeight="1" x14ac:dyDescent="0.25">
      <c r="A140" s="203" t="s">
        <v>1463</v>
      </c>
      <c r="B140" s="271">
        <f t="shared" ref="B140:W140" si="14">IF(B$25=0,0,B$25/B$5)</f>
        <v>0.55751814052098425</v>
      </c>
      <c r="C140" s="271">
        <f t="shared" si="14"/>
        <v>0.55299720938729935</v>
      </c>
      <c r="D140" s="271">
        <f t="shared" si="14"/>
        <v>0.54965219375989938</v>
      </c>
      <c r="E140" s="271">
        <f t="shared" si="14"/>
        <v>0.55479633145566953</v>
      </c>
      <c r="F140" s="271">
        <f t="shared" si="14"/>
        <v>0.55243839787644866</v>
      </c>
      <c r="G140" s="271">
        <f t="shared" si="14"/>
        <v>0.5501776209380117</v>
      </c>
      <c r="H140" s="271">
        <f t="shared" si="14"/>
        <v>0.54613965135935727</v>
      </c>
      <c r="I140" s="271">
        <f t="shared" si="14"/>
        <v>0.549437821621375</v>
      </c>
      <c r="J140" s="271">
        <f t="shared" si="14"/>
        <v>0.55486164820415129</v>
      </c>
      <c r="K140" s="271">
        <f t="shared" si="14"/>
        <v>0.55721094800739812</v>
      </c>
      <c r="L140" s="271">
        <f t="shared" si="14"/>
        <v>0.5593638230997674</v>
      </c>
      <c r="M140" s="271">
        <f t="shared" si="14"/>
        <v>0.5667089521342622</v>
      </c>
      <c r="N140" s="271">
        <f t="shared" si="14"/>
        <v>0.56722269375744405</v>
      </c>
      <c r="O140" s="271">
        <f t="shared" si="14"/>
        <v>0.56876248278044828</v>
      </c>
      <c r="P140" s="271">
        <f t="shared" si="14"/>
        <v>0.56542524683242568</v>
      </c>
      <c r="Q140" s="271">
        <f t="shared" si="14"/>
        <v>0.56383505315443583</v>
      </c>
      <c r="R140" s="271">
        <f t="shared" si="14"/>
        <v>0.56494028405884</v>
      </c>
      <c r="S140" s="271">
        <f t="shared" si="14"/>
        <v>0.56231929330120756</v>
      </c>
      <c r="T140" s="271">
        <f t="shared" si="14"/>
        <v>0.56351729481341506</v>
      </c>
      <c r="U140" s="271">
        <f t="shared" si="14"/>
        <v>0.56340156382055395</v>
      </c>
      <c r="V140" s="271">
        <f t="shared" si="14"/>
        <v>0.56623936481137616</v>
      </c>
      <c r="W140" s="271">
        <f t="shared" si="14"/>
        <v>0.56475698620667214</v>
      </c>
      <c r="DA140" s="79"/>
    </row>
    <row r="141" spans="1:105" ht="12" customHeight="1" x14ac:dyDescent="0.25">
      <c r="A141" s="203" t="s">
        <v>1472</v>
      </c>
      <c r="B141" s="271">
        <f t="shared" ref="B141:W141" si="15">IF(B$33=0,0,B$33/B$5)</f>
        <v>7.4463926602935882E-2</v>
      </c>
      <c r="C141" s="271">
        <f t="shared" si="15"/>
        <v>7.5589858112905292E-2</v>
      </c>
      <c r="D141" s="271">
        <f t="shared" si="15"/>
        <v>7.7347350188695485E-2</v>
      </c>
      <c r="E141" s="271">
        <f t="shared" si="15"/>
        <v>7.4668508951895599E-2</v>
      </c>
      <c r="F141" s="271">
        <f t="shared" si="15"/>
        <v>7.6913872267285396E-2</v>
      </c>
      <c r="G141" s="271">
        <f t="shared" si="15"/>
        <v>7.8002854196940641E-2</v>
      </c>
      <c r="H141" s="271">
        <f t="shared" si="15"/>
        <v>8.3203775511882808E-2</v>
      </c>
      <c r="I141" s="271">
        <f t="shared" si="15"/>
        <v>8.1455152254984758E-2</v>
      </c>
      <c r="J141" s="271">
        <f t="shared" si="15"/>
        <v>7.9603078141957037E-2</v>
      </c>
      <c r="K141" s="271">
        <f t="shared" si="15"/>
        <v>8.1327329229329851E-2</v>
      </c>
      <c r="L141" s="271">
        <f t="shared" si="15"/>
        <v>8.1979725722144306E-2</v>
      </c>
      <c r="M141" s="271">
        <f t="shared" si="15"/>
        <v>8.1263580935184015E-2</v>
      </c>
      <c r="N141" s="271">
        <f t="shared" si="15"/>
        <v>8.2194322467538231E-2</v>
      </c>
      <c r="O141" s="271">
        <f t="shared" si="15"/>
        <v>8.2170236192064303E-2</v>
      </c>
      <c r="P141" s="271">
        <f t="shared" si="15"/>
        <v>8.3939642559473157E-2</v>
      </c>
      <c r="Q141" s="271">
        <f t="shared" si="15"/>
        <v>8.4429359431444695E-2</v>
      </c>
      <c r="R141" s="271">
        <f t="shared" si="15"/>
        <v>8.3270926597322964E-2</v>
      </c>
      <c r="S141" s="271">
        <f t="shared" si="15"/>
        <v>8.6037677834520709E-2</v>
      </c>
      <c r="T141" s="271">
        <f t="shared" si="15"/>
        <v>8.7598160347849716E-2</v>
      </c>
      <c r="U141" s="271">
        <f t="shared" si="15"/>
        <v>8.5692978793124971E-2</v>
      </c>
      <c r="V141" s="271">
        <f t="shared" si="15"/>
        <v>8.4432818587760888E-2</v>
      </c>
      <c r="W141" s="271">
        <f t="shared" si="15"/>
        <v>8.4974967402099671E-2</v>
      </c>
      <c r="DA141" s="79"/>
    </row>
    <row r="142" spans="1:105" ht="12" customHeight="1" x14ac:dyDescent="0.25">
      <c r="A142" s="62" t="s">
        <v>1579</v>
      </c>
      <c r="B142" s="320">
        <f t="shared" ref="B142:W142" si="16">IF(B$34=0,0,B$34/B$5)</f>
        <v>4.8291974304919411E-2</v>
      </c>
      <c r="C142" s="320">
        <f t="shared" si="16"/>
        <v>4.9239573226774587E-2</v>
      </c>
      <c r="D142" s="320">
        <f t="shared" si="16"/>
        <v>5.1701200748246023E-2</v>
      </c>
      <c r="E142" s="320">
        <f t="shared" si="16"/>
        <v>4.9126655314179452E-2</v>
      </c>
      <c r="F142" s="320">
        <f t="shared" si="16"/>
        <v>4.9922693039842279E-2</v>
      </c>
      <c r="G142" s="320">
        <f t="shared" si="16"/>
        <v>5.1334094864874558E-2</v>
      </c>
      <c r="H142" s="320">
        <f t="shared" si="16"/>
        <v>5.5809122661108844E-2</v>
      </c>
      <c r="I142" s="320">
        <f t="shared" si="16"/>
        <v>5.4739720260332005E-2</v>
      </c>
      <c r="J142" s="320">
        <f t="shared" si="16"/>
        <v>5.2704127057192261E-2</v>
      </c>
      <c r="K142" s="320">
        <f t="shared" si="16"/>
        <v>5.3984503060876612E-2</v>
      </c>
      <c r="L142" s="320">
        <f t="shared" si="16"/>
        <v>5.3437884793828085E-2</v>
      </c>
      <c r="M142" s="320">
        <f t="shared" si="16"/>
        <v>5.127953260440677E-2</v>
      </c>
      <c r="N142" s="320">
        <f t="shared" si="16"/>
        <v>5.1706773326513293E-2</v>
      </c>
      <c r="O142" s="320">
        <f t="shared" si="16"/>
        <v>5.1890313622821468E-2</v>
      </c>
      <c r="P142" s="320">
        <f t="shared" si="16"/>
        <v>5.2771939125881233E-2</v>
      </c>
      <c r="Q142" s="320">
        <f t="shared" si="16"/>
        <v>5.2567522981506458E-2</v>
      </c>
      <c r="R142" s="320">
        <f t="shared" si="16"/>
        <v>5.1969657881559078E-2</v>
      </c>
      <c r="S142" s="320">
        <f t="shared" si="16"/>
        <v>5.4733976740896799E-2</v>
      </c>
      <c r="T142" s="320">
        <f t="shared" si="16"/>
        <v>5.3677449331586385E-2</v>
      </c>
      <c r="U142" s="320">
        <f t="shared" si="16"/>
        <v>5.418073042412927E-2</v>
      </c>
      <c r="V142" s="320">
        <f t="shared" si="16"/>
        <v>5.2383642663590677E-2</v>
      </c>
      <c r="W142" s="320">
        <f t="shared" si="16"/>
        <v>5.4476308573282617E-2</v>
      </c>
      <c r="DA142" s="141"/>
    </row>
    <row r="143" spans="1:105" ht="12" customHeight="1" x14ac:dyDescent="0.25">
      <c r="A143" s="63" t="s">
        <v>1580</v>
      </c>
      <c r="B143" s="328">
        <f t="shared" ref="B143:W143" si="17">IF(B$35=0,0,B$35/B$5)</f>
        <v>2.6171952298016471E-2</v>
      </c>
      <c r="C143" s="328">
        <f t="shared" si="17"/>
        <v>2.6350284886130698E-2</v>
      </c>
      <c r="D143" s="328">
        <f t="shared" si="17"/>
        <v>2.5646149440449462E-2</v>
      </c>
      <c r="E143" s="328">
        <f t="shared" si="17"/>
        <v>2.5541853637716147E-2</v>
      </c>
      <c r="F143" s="328">
        <f t="shared" si="17"/>
        <v>2.6991179227443117E-2</v>
      </c>
      <c r="G143" s="328">
        <f t="shared" si="17"/>
        <v>2.666875933206608E-2</v>
      </c>
      <c r="H143" s="328">
        <f t="shared" si="17"/>
        <v>2.7394652850773964E-2</v>
      </c>
      <c r="I143" s="328">
        <f t="shared" si="17"/>
        <v>2.6715431994652757E-2</v>
      </c>
      <c r="J143" s="328">
        <f t="shared" si="17"/>
        <v>2.6898951084764772E-2</v>
      </c>
      <c r="K143" s="328">
        <f t="shared" si="17"/>
        <v>2.7342826168453231E-2</v>
      </c>
      <c r="L143" s="328">
        <f t="shared" si="17"/>
        <v>2.8541840928316232E-2</v>
      </c>
      <c r="M143" s="328">
        <f t="shared" si="17"/>
        <v>2.9984048330777245E-2</v>
      </c>
      <c r="N143" s="328">
        <f t="shared" si="17"/>
        <v>3.0487549141024937E-2</v>
      </c>
      <c r="O143" s="328">
        <f t="shared" si="17"/>
        <v>3.0279922569242841E-2</v>
      </c>
      <c r="P143" s="328">
        <f t="shared" si="17"/>
        <v>3.1167703433591935E-2</v>
      </c>
      <c r="Q143" s="328">
        <f t="shared" si="17"/>
        <v>3.1861836449938251E-2</v>
      </c>
      <c r="R143" s="328">
        <f t="shared" si="17"/>
        <v>3.1301268715763879E-2</v>
      </c>
      <c r="S143" s="328">
        <f t="shared" si="17"/>
        <v>3.130370109362391E-2</v>
      </c>
      <c r="T143" s="328">
        <f t="shared" si="17"/>
        <v>3.392071101626333E-2</v>
      </c>
      <c r="U143" s="328">
        <f t="shared" si="17"/>
        <v>3.1512248368995702E-2</v>
      </c>
      <c r="V143" s="328">
        <f t="shared" si="17"/>
        <v>3.2049175924170219E-2</v>
      </c>
      <c r="W143" s="328">
        <f t="shared" si="17"/>
        <v>3.0498658828817068E-2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DA144" s="94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18">SUM(B147:B152,B154:B156,B158:B159,B161:B162)</f>
        <v>1</v>
      </c>
      <c r="C146" s="234">
        <f t="shared" si="18"/>
        <v>1</v>
      </c>
      <c r="D146" s="234">
        <f t="shared" si="18"/>
        <v>1</v>
      </c>
      <c r="E146" s="234">
        <f t="shared" si="18"/>
        <v>1</v>
      </c>
      <c r="F146" s="234">
        <f t="shared" si="18"/>
        <v>1</v>
      </c>
      <c r="G146" s="234">
        <f t="shared" si="18"/>
        <v>0.99999999999999989</v>
      </c>
      <c r="H146" s="234">
        <f t="shared" si="18"/>
        <v>1.0000000000000002</v>
      </c>
      <c r="I146" s="234">
        <f t="shared" si="18"/>
        <v>1</v>
      </c>
      <c r="J146" s="234">
        <f t="shared" si="18"/>
        <v>1</v>
      </c>
      <c r="K146" s="234">
        <f t="shared" si="18"/>
        <v>0.99999999999999989</v>
      </c>
      <c r="L146" s="234">
        <f t="shared" si="18"/>
        <v>1</v>
      </c>
      <c r="M146" s="234">
        <f t="shared" si="18"/>
        <v>1</v>
      </c>
      <c r="N146" s="234">
        <f t="shared" si="18"/>
        <v>1</v>
      </c>
      <c r="O146" s="234">
        <f t="shared" si="18"/>
        <v>0.99999999999999989</v>
      </c>
      <c r="P146" s="234">
        <f t="shared" si="18"/>
        <v>1</v>
      </c>
      <c r="Q146" s="234">
        <f t="shared" si="18"/>
        <v>1</v>
      </c>
      <c r="R146" s="234">
        <f t="shared" si="18"/>
        <v>1.0000000000000002</v>
      </c>
      <c r="S146" s="234">
        <f t="shared" si="18"/>
        <v>1</v>
      </c>
      <c r="T146" s="234">
        <f t="shared" si="18"/>
        <v>1</v>
      </c>
      <c r="U146" s="234">
        <f t="shared" si="18"/>
        <v>0.99999999999999967</v>
      </c>
      <c r="V146" s="234">
        <f t="shared" si="18"/>
        <v>1.0000000000000002</v>
      </c>
      <c r="W146" s="234">
        <f t="shared" si="18"/>
        <v>1</v>
      </c>
      <c r="DA146" s="95"/>
    </row>
    <row r="147" spans="1:105" ht="12" customHeight="1" x14ac:dyDescent="0.25">
      <c r="A147" s="55" t="s">
        <v>92</v>
      </c>
      <c r="B147" s="268">
        <f t="shared" ref="B147:W147" si="19">IF(B$49=0,0,B$49/B$48)</f>
        <v>6.4543304108282571E-3</v>
      </c>
      <c r="C147" s="268">
        <f t="shared" si="19"/>
        <v>6.4428308741140269E-3</v>
      </c>
      <c r="D147" s="268">
        <f t="shared" si="19"/>
        <v>6.44313237153454E-3</v>
      </c>
      <c r="E147" s="268">
        <f t="shared" si="19"/>
        <v>6.4414196584489433E-3</v>
      </c>
      <c r="F147" s="268">
        <f t="shared" si="19"/>
        <v>6.435278706274257E-3</v>
      </c>
      <c r="G147" s="268">
        <f t="shared" si="19"/>
        <v>6.4137305250360297E-3</v>
      </c>
      <c r="H147" s="268">
        <f t="shared" si="19"/>
        <v>6.4067645618186347E-3</v>
      </c>
      <c r="I147" s="268">
        <f t="shared" si="19"/>
        <v>6.3990114073032177E-3</v>
      </c>
      <c r="J147" s="268">
        <f t="shared" si="19"/>
        <v>6.3977920571177847E-3</v>
      </c>
      <c r="K147" s="268">
        <f t="shared" si="19"/>
        <v>6.3857419482769937E-3</v>
      </c>
      <c r="L147" s="268">
        <f t="shared" si="19"/>
        <v>6.3786522727997952E-3</v>
      </c>
      <c r="M147" s="268">
        <f t="shared" si="19"/>
        <v>6.3824023881520579E-3</v>
      </c>
      <c r="N147" s="268">
        <f t="shared" si="19"/>
        <v>6.3748212065817917E-3</v>
      </c>
      <c r="O147" s="268">
        <f t="shared" si="19"/>
        <v>6.3666900284243015E-3</v>
      </c>
      <c r="P147" s="268">
        <f t="shared" si="19"/>
        <v>6.3525449815346842E-3</v>
      </c>
      <c r="Q147" s="268">
        <f t="shared" si="19"/>
        <v>6.3566216404466807E-3</v>
      </c>
      <c r="R147" s="268">
        <f t="shared" si="19"/>
        <v>6.3531375672365876E-3</v>
      </c>
      <c r="S147" s="268">
        <f t="shared" si="19"/>
        <v>6.3333070054212189E-3</v>
      </c>
      <c r="T147" s="268">
        <f t="shared" si="19"/>
        <v>6.321057524832174E-3</v>
      </c>
      <c r="U147" s="268">
        <f t="shared" si="19"/>
        <v>6.3118372888081838E-3</v>
      </c>
      <c r="V147" s="268">
        <f t="shared" si="19"/>
        <v>6.2970637434507908E-3</v>
      </c>
      <c r="W147" s="268">
        <f t="shared" si="19"/>
        <v>6.2891299118047082E-3</v>
      </c>
      <c r="DA147" s="76"/>
    </row>
    <row r="148" spans="1:105" ht="12" customHeight="1" x14ac:dyDescent="0.25">
      <c r="A148" s="202" t="s">
        <v>93</v>
      </c>
      <c r="B148" s="269">
        <f t="shared" ref="B148:W148" si="20">IF(B$50=0,0,B$50/B$48)</f>
        <v>1.880026815399497E-3</v>
      </c>
      <c r="C148" s="269">
        <f t="shared" si="20"/>
        <v>1.8785822378002733E-3</v>
      </c>
      <c r="D148" s="269">
        <f t="shared" si="20"/>
        <v>1.8797453553692563E-3</v>
      </c>
      <c r="E148" s="269">
        <f t="shared" si="20"/>
        <v>1.8805561707132513E-3</v>
      </c>
      <c r="F148" s="269">
        <f t="shared" si="20"/>
        <v>1.8811501396069938E-3</v>
      </c>
      <c r="G148" s="269">
        <f t="shared" si="20"/>
        <v>1.8814747460123486E-3</v>
      </c>
      <c r="H148" s="269">
        <f t="shared" si="20"/>
        <v>1.878464197619168E-3</v>
      </c>
      <c r="I148" s="269">
        <f t="shared" si="20"/>
        <v>1.8758802927155965E-3</v>
      </c>
      <c r="J148" s="269">
        <f t="shared" si="20"/>
        <v>1.8776698567505065E-3</v>
      </c>
      <c r="K148" s="269">
        <f t="shared" si="20"/>
        <v>1.8738159097377457E-3</v>
      </c>
      <c r="L148" s="269">
        <f t="shared" si="20"/>
        <v>1.8714223915842812E-3</v>
      </c>
      <c r="M148" s="269">
        <f t="shared" si="20"/>
        <v>1.8712481787693425E-3</v>
      </c>
      <c r="N148" s="269">
        <f t="shared" si="20"/>
        <v>1.8688309062340502E-3</v>
      </c>
      <c r="O148" s="269">
        <f t="shared" si="20"/>
        <v>1.8662889814705578E-3</v>
      </c>
      <c r="P148" s="269">
        <f t="shared" si="20"/>
        <v>1.8619247994003977E-3</v>
      </c>
      <c r="Q148" s="269">
        <f t="shared" si="20"/>
        <v>1.8641375497457059E-3</v>
      </c>
      <c r="R148" s="269">
        <f t="shared" si="20"/>
        <v>1.8622587205641685E-3</v>
      </c>
      <c r="S148" s="269">
        <f t="shared" si="20"/>
        <v>1.8576136701421028E-3</v>
      </c>
      <c r="T148" s="269">
        <f t="shared" si="20"/>
        <v>1.856378549495861E-3</v>
      </c>
      <c r="U148" s="269">
        <f t="shared" si="20"/>
        <v>1.8555595043773852E-3</v>
      </c>
      <c r="V148" s="269">
        <f t="shared" si="20"/>
        <v>1.8548376901557091E-3</v>
      </c>
      <c r="W148" s="269">
        <f t="shared" si="20"/>
        <v>1.8535226131605579E-3</v>
      </c>
      <c r="DA148" s="77"/>
    </row>
    <row r="149" spans="1:105" ht="12" customHeight="1" x14ac:dyDescent="0.25">
      <c r="A149" s="202" t="s">
        <v>94</v>
      </c>
      <c r="B149" s="269">
        <f t="shared" ref="B149:W149" si="21">IF(B$51=0,0,B$51/B$48)</f>
        <v>1.2449691882510328E-2</v>
      </c>
      <c r="C149" s="269">
        <f t="shared" si="21"/>
        <v>1.2755787384240795E-2</v>
      </c>
      <c r="D149" s="269">
        <f t="shared" si="21"/>
        <v>1.3120046437916347E-2</v>
      </c>
      <c r="E149" s="269">
        <f t="shared" si="21"/>
        <v>1.2390631343541477E-2</v>
      </c>
      <c r="F149" s="269">
        <f t="shared" si="21"/>
        <v>1.2525951142998173E-2</v>
      </c>
      <c r="G149" s="269">
        <f t="shared" si="21"/>
        <v>1.2372324338028694E-2</v>
      </c>
      <c r="H149" s="269">
        <f t="shared" si="21"/>
        <v>1.2983665816330744E-2</v>
      </c>
      <c r="I149" s="269">
        <f t="shared" si="21"/>
        <v>1.3237620004671264E-2</v>
      </c>
      <c r="J149" s="269">
        <f t="shared" si="21"/>
        <v>1.3146192261678794E-2</v>
      </c>
      <c r="K149" s="269">
        <f t="shared" si="21"/>
        <v>1.3612639578553144E-2</v>
      </c>
      <c r="L149" s="269">
        <f t="shared" si="21"/>
        <v>1.3357014842037466E-2</v>
      </c>
      <c r="M149" s="269">
        <f t="shared" si="21"/>
        <v>1.2692055353334642E-2</v>
      </c>
      <c r="N149" s="269">
        <f t="shared" si="21"/>
        <v>1.2917430318003176E-2</v>
      </c>
      <c r="O149" s="269">
        <f t="shared" si="21"/>
        <v>1.2898377767644702E-2</v>
      </c>
      <c r="P149" s="269">
        <f t="shared" si="21"/>
        <v>1.314411086868526E-2</v>
      </c>
      <c r="Q149" s="269">
        <f t="shared" si="21"/>
        <v>1.2845984849716477E-2</v>
      </c>
      <c r="R149" s="269">
        <f t="shared" si="21"/>
        <v>1.2862184418868631E-2</v>
      </c>
      <c r="S149" s="269">
        <f t="shared" si="21"/>
        <v>1.3261484346098225E-2</v>
      </c>
      <c r="T149" s="269">
        <f t="shared" si="21"/>
        <v>1.3045711681318406E-2</v>
      </c>
      <c r="U149" s="269">
        <f t="shared" si="21"/>
        <v>1.3182233829413305E-2</v>
      </c>
      <c r="V149" s="269">
        <f t="shared" si="21"/>
        <v>1.2853223388043161E-2</v>
      </c>
      <c r="W149" s="269">
        <f t="shared" si="21"/>
        <v>1.3373446441002676E-2</v>
      </c>
      <c r="DA149" s="77"/>
    </row>
    <row r="150" spans="1:105" ht="12" customHeight="1" x14ac:dyDescent="0.25">
      <c r="A150" s="202" t="s">
        <v>95</v>
      </c>
      <c r="B150" s="269">
        <f t="shared" ref="B150:W150" si="22">IF(B$52=0,0,B$52/B$48)</f>
        <v>5.2759426961021157E-3</v>
      </c>
      <c r="C150" s="269">
        <f t="shared" si="22"/>
        <v>5.2718887599714458E-3</v>
      </c>
      <c r="D150" s="269">
        <f t="shared" si="22"/>
        <v>5.2751528313094266E-3</v>
      </c>
      <c r="E150" s="269">
        <f t="shared" si="22"/>
        <v>5.2774282325201965E-3</v>
      </c>
      <c r="F150" s="269">
        <f t="shared" si="22"/>
        <v>5.2790950948335344E-3</v>
      </c>
      <c r="G150" s="269">
        <f t="shared" si="22"/>
        <v>5.2800060418367436E-3</v>
      </c>
      <c r="H150" s="269">
        <f t="shared" si="22"/>
        <v>5.2715575023392428E-3</v>
      </c>
      <c r="I150" s="269">
        <f t="shared" si="22"/>
        <v>5.264306257786901E-3</v>
      </c>
      <c r="J150" s="269">
        <f t="shared" si="22"/>
        <v>5.2693283336540378E-3</v>
      </c>
      <c r="K150" s="269">
        <f t="shared" si="22"/>
        <v>5.2585129540931802E-3</v>
      </c>
      <c r="L150" s="269">
        <f t="shared" si="22"/>
        <v>5.2519674214823514E-3</v>
      </c>
      <c r="M150" s="269">
        <f t="shared" si="22"/>
        <v>5.2513070986567913E-3</v>
      </c>
      <c r="N150" s="269">
        <f t="shared" si="22"/>
        <v>5.2445234765974682E-3</v>
      </c>
      <c r="O150" s="269">
        <f t="shared" si="22"/>
        <v>5.237390041435727E-3</v>
      </c>
      <c r="P150" s="269">
        <f t="shared" si="22"/>
        <v>5.2251427828706254E-3</v>
      </c>
      <c r="Q150" s="269">
        <f t="shared" si="22"/>
        <v>5.2313524517577899E-3</v>
      </c>
      <c r="R150" s="269">
        <f t="shared" si="22"/>
        <v>5.2260798699965321E-3</v>
      </c>
      <c r="S150" s="269">
        <f t="shared" si="22"/>
        <v>5.2145497068784991E-3</v>
      </c>
      <c r="T150" s="269">
        <f t="shared" si="22"/>
        <v>5.2098799038878228E-3</v>
      </c>
      <c r="U150" s="269">
        <f t="shared" si="22"/>
        <v>5.2075128936049904E-3</v>
      </c>
      <c r="V150" s="269">
        <f t="shared" si="22"/>
        <v>5.2071985079318777E-3</v>
      </c>
      <c r="W150" s="269">
        <f t="shared" si="22"/>
        <v>5.2015636228499992E-3</v>
      </c>
      <c r="DA150" s="77"/>
    </row>
    <row r="151" spans="1:105" ht="12" customHeight="1" x14ac:dyDescent="0.25">
      <c r="A151" s="56" t="s">
        <v>96</v>
      </c>
      <c r="B151" s="270">
        <f t="shared" ref="B151:W151" si="23">IF(B$53=0,0,B$53/B$48)</f>
        <v>1.1126878757151185E-2</v>
      </c>
      <c r="C151" s="270">
        <f t="shared" si="23"/>
        <v>1.1194223839683081E-2</v>
      </c>
      <c r="D151" s="270">
        <f t="shared" si="23"/>
        <v>1.1315922100954702E-2</v>
      </c>
      <c r="E151" s="270">
        <f t="shared" si="23"/>
        <v>1.101735138548334E-2</v>
      </c>
      <c r="F151" s="270">
        <f t="shared" si="23"/>
        <v>1.1019257775375796E-2</v>
      </c>
      <c r="G151" s="270">
        <f t="shared" si="23"/>
        <v>1.0973797822940971E-2</v>
      </c>
      <c r="H151" s="270">
        <f t="shared" si="23"/>
        <v>1.1256179372542068E-2</v>
      </c>
      <c r="I151" s="270">
        <f t="shared" si="23"/>
        <v>1.1481109999868519E-2</v>
      </c>
      <c r="J151" s="270">
        <f t="shared" si="23"/>
        <v>1.1367489284757752E-2</v>
      </c>
      <c r="K151" s="270">
        <f t="shared" si="23"/>
        <v>1.1594739154871577E-2</v>
      </c>
      <c r="L151" s="270">
        <f t="shared" si="23"/>
        <v>1.1465029148509037E-2</v>
      </c>
      <c r="M151" s="270">
        <f t="shared" si="23"/>
        <v>1.1231963522079067E-2</v>
      </c>
      <c r="N151" s="270">
        <f t="shared" si="23"/>
        <v>1.1366068000652907E-2</v>
      </c>
      <c r="O151" s="270">
        <f t="shared" si="23"/>
        <v>1.1396585595321281E-2</v>
      </c>
      <c r="P151" s="270">
        <f t="shared" si="23"/>
        <v>1.2616578165124055E-2</v>
      </c>
      <c r="Q151" s="270">
        <f t="shared" si="23"/>
        <v>1.2809081291316006E-2</v>
      </c>
      <c r="R151" s="270">
        <f t="shared" si="23"/>
        <v>1.3229116056705063E-2</v>
      </c>
      <c r="S151" s="270">
        <f t="shared" si="23"/>
        <v>1.3903633936727028E-2</v>
      </c>
      <c r="T151" s="270">
        <f t="shared" si="23"/>
        <v>1.411724911690343E-2</v>
      </c>
      <c r="U151" s="270">
        <f t="shared" si="23"/>
        <v>1.4624418717076204E-2</v>
      </c>
      <c r="V151" s="270">
        <f t="shared" si="23"/>
        <v>1.4988679068672083E-2</v>
      </c>
      <c r="W151" s="270">
        <f t="shared" si="23"/>
        <v>1.5162612726254174E-2</v>
      </c>
      <c r="DA151" s="78"/>
    </row>
    <row r="152" spans="1:105" ht="12" customHeight="1" x14ac:dyDescent="0.25">
      <c r="A152" s="203" t="s">
        <v>1498</v>
      </c>
      <c r="B152" s="271">
        <f t="shared" ref="B152:W152" si="24">IF(B$59=0,0,B$59/B$48)</f>
        <v>4.5240489465008783E-2</v>
      </c>
      <c r="C152" s="271">
        <f t="shared" si="24"/>
        <v>4.6367626322528652E-2</v>
      </c>
      <c r="D152" s="271">
        <f t="shared" si="24"/>
        <v>4.7698621108672824E-2</v>
      </c>
      <c r="E152" s="271">
        <f t="shared" si="24"/>
        <v>4.5079272833599034E-2</v>
      </c>
      <c r="F152" s="271">
        <f t="shared" si="24"/>
        <v>4.5617591958733369E-2</v>
      </c>
      <c r="G152" s="271">
        <f t="shared" si="24"/>
        <v>4.5085704672725081E-2</v>
      </c>
      <c r="H152" s="271">
        <f t="shared" si="24"/>
        <v>4.7367153651377031E-2</v>
      </c>
      <c r="I152" s="271">
        <f t="shared" si="24"/>
        <v>4.8302201682815848E-2</v>
      </c>
      <c r="J152" s="271">
        <f t="shared" si="24"/>
        <v>4.8034674947796265E-2</v>
      </c>
      <c r="K152" s="271">
        <f t="shared" si="24"/>
        <v>4.9761955313079927E-2</v>
      </c>
      <c r="L152" s="271">
        <f t="shared" si="24"/>
        <v>4.8836812313349132E-2</v>
      </c>
      <c r="M152" s="271">
        <f t="shared" si="24"/>
        <v>4.6401639339726894E-2</v>
      </c>
      <c r="N152" s="271">
        <f t="shared" si="24"/>
        <v>4.7239146856776819E-2</v>
      </c>
      <c r="O152" s="271">
        <f t="shared" si="24"/>
        <v>4.7189434875218615E-2</v>
      </c>
      <c r="P152" s="271">
        <f t="shared" si="24"/>
        <v>4.8068859834350816E-2</v>
      </c>
      <c r="Q152" s="271">
        <f t="shared" si="24"/>
        <v>4.6973026107709939E-2</v>
      </c>
      <c r="R152" s="271">
        <f t="shared" si="24"/>
        <v>4.7042423037261395E-2</v>
      </c>
      <c r="S152" s="271">
        <f t="shared" si="24"/>
        <v>4.8461269118848564E-2</v>
      </c>
      <c r="T152" s="271">
        <f t="shared" si="24"/>
        <v>4.7669788821056359E-2</v>
      </c>
      <c r="U152" s="271">
        <f t="shared" si="24"/>
        <v>4.8178711748076301E-2</v>
      </c>
      <c r="V152" s="271">
        <f t="shared" si="24"/>
        <v>4.6948877356943627E-2</v>
      </c>
      <c r="W152" s="271">
        <f t="shared" si="24"/>
        <v>4.888289711238384E-2</v>
      </c>
      <c r="DA152" s="79"/>
    </row>
    <row r="153" spans="1:105" ht="12" customHeight="1" x14ac:dyDescent="0.25">
      <c r="A153" s="203" t="s">
        <v>1500</v>
      </c>
      <c r="B153" s="271">
        <f t="shared" ref="B153:W153" si="25">IF(B$60=0,0,B$60/B$48)</f>
        <v>0.11974001221961204</v>
      </c>
      <c r="C153" s="271">
        <f t="shared" si="25"/>
        <v>0.12013923500793423</v>
      </c>
      <c r="D153" s="271">
        <f t="shared" si="25"/>
        <v>0.11899047407404935</v>
      </c>
      <c r="E153" s="271">
        <f t="shared" si="25"/>
        <v>0.11918575265941107</v>
      </c>
      <c r="F153" s="271">
        <f t="shared" si="25"/>
        <v>0.12086483951372115</v>
      </c>
      <c r="G153" s="271">
        <f t="shared" si="25"/>
        <v>0.12042753904173745</v>
      </c>
      <c r="H153" s="271">
        <f t="shared" si="25"/>
        <v>0.11976412368301656</v>
      </c>
      <c r="I153" s="271">
        <f t="shared" si="25"/>
        <v>0.11873093247310532</v>
      </c>
      <c r="J153" s="271">
        <f t="shared" si="25"/>
        <v>0.11814940879837817</v>
      </c>
      <c r="K153" s="271">
        <f t="shared" si="25"/>
        <v>0.11589016801395535</v>
      </c>
      <c r="L153" s="271">
        <f t="shared" si="25"/>
        <v>0.11633256757686235</v>
      </c>
      <c r="M153" s="271">
        <f t="shared" si="25"/>
        <v>0.11671064837441657</v>
      </c>
      <c r="N153" s="271">
        <f t="shared" si="25"/>
        <v>0.1174295067650047</v>
      </c>
      <c r="O153" s="271">
        <f t="shared" si="25"/>
        <v>0.11832464036241566</v>
      </c>
      <c r="P153" s="271">
        <f t="shared" si="25"/>
        <v>0.1190888745520003</v>
      </c>
      <c r="Q153" s="271">
        <f t="shared" si="25"/>
        <v>0.12123306324527772</v>
      </c>
      <c r="R153" s="271">
        <f t="shared" si="25"/>
        <v>0.120541963226676</v>
      </c>
      <c r="S153" s="271">
        <f t="shared" si="25"/>
        <v>0.11983907578193442</v>
      </c>
      <c r="T153" s="271">
        <f t="shared" si="25"/>
        <v>0.12210822455194127</v>
      </c>
      <c r="U153" s="271">
        <f t="shared" si="25"/>
        <v>0.12036933758367503</v>
      </c>
      <c r="V153" s="271">
        <f t="shared" si="25"/>
        <v>0.12048893170842956</v>
      </c>
      <c r="W153" s="271">
        <f t="shared" si="25"/>
        <v>0.11885031680148904</v>
      </c>
      <c r="DA153" s="79"/>
    </row>
    <row r="154" spans="1:105" ht="12" customHeight="1" x14ac:dyDescent="0.25">
      <c r="A154" s="62" t="s">
        <v>1501</v>
      </c>
      <c r="B154" s="320">
        <f t="shared" ref="B154:W154" si="26">IF(B$61=0,0,B$61/B$48)</f>
        <v>9.1880085200923889E-2</v>
      </c>
      <c r="C154" s="320">
        <f t="shared" si="26"/>
        <v>9.1443676986211989E-2</v>
      </c>
      <c r="D154" s="320">
        <f t="shared" si="26"/>
        <v>9.0804463978133326E-2</v>
      </c>
      <c r="E154" s="320">
        <f t="shared" si="26"/>
        <v>9.1632678341534088E-2</v>
      </c>
      <c r="F154" s="320">
        <f t="shared" si="26"/>
        <v>9.0531341427612586E-2</v>
      </c>
      <c r="G154" s="320">
        <f t="shared" si="26"/>
        <v>9.0318540253173721E-2</v>
      </c>
      <c r="H154" s="320">
        <f t="shared" si="26"/>
        <v>8.9066939924741781E-2</v>
      </c>
      <c r="I154" s="320">
        <f t="shared" si="26"/>
        <v>8.874240279777218E-2</v>
      </c>
      <c r="J154" s="320">
        <f t="shared" si="26"/>
        <v>8.8438061914176219E-2</v>
      </c>
      <c r="K154" s="320">
        <f t="shared" si="26"/>
        <v>8.6424336513988329E-2</v>
      </c>
      <c r="L154" s="320">
        <f t="shared" si="26"/>
        <v>8.6024051243540733E-2</v>
      </c>
      <c r="M154" s="320">
        <f t="shared" si="26"/>
        <v>8.5855512971550335E-2</v>
      </c>
      <c r="N154" s="320">
        <f t="shared" si="26"/>
        <v>8.5608106243458104E-2</v>
      </c>
      <c r="O154" s="320">
        <f t="shared" si="26"/>
        <v>8.6440762470700455E-2</v>
      </c>
      <c r="P154" s="320">
        <f t="shared" si="26"/>
        <v>8.573265337390365E-2</v>
      </c>
      <c r="Q154" s="320">
        <f t="shared" si="26"/>
        <v>8.5343992014361547E-2</v>
      </c>
      <c r="R154" s="320">
        <f t="shared" si="26"/>
        <v>8.6290132490145249E-2</v>
      </c>
      <c r="S154" s="320">
        <f t="shared" si="26"/>
        <v>8.6063022278826298E-2</v>
      </c>
      <c r="T154" s="320">
        <f t="shared" si="26"/>
        <v>8.6376648502828154E-2</v>
      </c>
      <c r="U154" s="320">
        <f t="shared" si="26"/>
        <v>8.6220393896196734E-2</v>
      </c>
      <c r="V154" s="320">
        <f t="shared" si="26"/>
        <v>8.6727960417574329E-2</v>
      </c>
      <c r="W154" s="320">
        <f t="shared" si="26"/>
        <v>8.6935575237130164E-2</v>
      </c>
      <c r="DA154" s="141"/>
    </row>
    <row r="155" spans="1:105" ht="12" customHeight="1" x14ac:dyDescent="0.25">
      <c r="A155" s="62" t="s">
        <v>1508</v>
      </c>
      <c r="B155" s="320">
        <f t="shared" ref="B155:W155" si="27">IF(B$67=0,0,B$67/B$48)</f>
        <v>2.7859927018688162E-2</v>
      </c>
      <c r="C155" s="320">
        <f t="shared" si="27"/>
        <v>2.8695558021722231E-2</v>
      </c>
      <c r="D155" s="320">
        <f t="shared" si="27"/>
        <v>2.8186010095916023E-2</v>
      </c>
      <c r="E155" s="320">
        <f t="shared" si="27"/>
        <v>2.7553074317876975E-2</v>
      </c>
      <c r="F155" s="320">
        <f t="shared" si="27"/>
        <v>3.0333498086108569E-2</v>
      </c>
      <c r="G155" s="320">
        <f t="shared" si="27"/>
        <v>3.010899878856373E-2</v>
      </c>
      <c r="H155" s="320">
        <f t="shared" si="27"/>
        <v>3.0697183758274772E-2</v>
      </c>
      <c r="I155" s="320">
        <f t="shared" si="27"/>
        <v>2.9988529675333143E-2</v>
      </c>
      <c r="J155" s="320">
        <f t="shared" si="27"/>
        <v>2.9711346884201944E-2</v>
      </c>
      <c r="K155" s="320">
        <f t="shared" si="27"/>
        <v>2.9465831499967027E-2</v>
      </c>
      <c r="L155" s="320">
        <f t="shared" si="27"/>
        <v>3.0308516333321628E-2</v>
      </c>
      <c r="M155" s="320">
        <f t="shared" si="27"/>
        <v>3.0855135402866239E-2</v>
      </c>
      <c r="N155" s="320">
        <f t="shared" si="27"/>
        <v>3.1821400521546583E-2</v>
      </c>
      <c r="O155" s="320">
        <f t="shared" si="27"/>
        <v>3.1883877891715214E-2</v>
      </c>
      <c r="P155" s="320">
        <f t="shared" si="27"/>
        <v>3.3356221178096647E-2</v>
      </c>
      <c r="Q155" s="320">
        <f t="shared" si="27"/>
        <v>3.5889071230916184E-2</v>
      </c>
      <c r="R155" s="320">
        <f t="shared" si="27"/>
        <v>3.4251830736530771E-2</v>
      </c>
      <c r="S155" s="320">
        <f t="shared" si="27"/>
        <v>3.3776053503108125E-2</v>
      </c>
      <c r="T155" s="320">
        <f t="shared" si="27"/>
        <v>3.5731576049113124E-2</v>
      </c>
      <c r="U155" s="320">
        <f t="shared" si="27"/>
        <v>3.4148943687478291E-2</v>
      </c>
      <c r="V155" s="320">
        <f t="shared" si="27"/>
        <v>3.376097129085523E-2</v>
      </c>
      <c r="W155" s="320">
        <f t="shared" si="27"/>
        <v>3.1914741564358882E-2</v>
      </c>
      <c r="DA155" s="141"/>
    </row>
    <row r="156" spans="1:105" ht="12" customHeight="1" x14ac:dyDescent="0.25">
      <c r="A156" s="62" t="s">
        <v>1520</v>
      </c>
      <c r="B156" s="320">
        <f t="shared" ref="B156:W156" si="28">IF(B$78=0,0,B$78/B$48)</f>
        <v>0</v>
      </c>
      <c r="C156" s="320">
        <f t="shared" si="28"/>
        <v>0</v>
      </c>
      <c r="D156" s="320">
        <f t="shared" si="28"/>
        <v>0</v>
      </c>
      <c r="E156" s="320">
        <f t="shared" si="28"/>
        <v>0</v>
      </c>
      <c r="F156" s="320">
        <f t="shared" si="28"/>
        <v>0</v>
      </c>
      <c r="G156" s="320">
        <f t="shared" si="28"/>
        <v>0</v>
      </c>
      <c r="H156" s="320">
        <f t="shared" si="28"/>
        <v>0</v>
      </c>
      <c r="I156" s="320">
        <f t="shared" si="28"/>
        <v>0</v>
      </c>
      <c r="J156" s="320">
        <f t="shared" si="28"/>
        <v>0</v>
      </c>
      <c r="K156" s="320">
        <f t="shared" si="28"/>
        <v>0</v>
      </c>
      <c r="L156" s="320">
        <f t="shared" si="28"/>
        <v>0</v>
      </c>
      <c r="M156" s="320">
        <f t="shared" si="28"/>
        <v>0</v>
      </c>
      <c r="N156" s="320">
        <f t="shared" si="28"/>
        <v>0</v>
      </c>
      <c r="O156" s="320">
        <f t="shared" si="28"/>
        <v>0</v>
      </c>
      <c r="P156" s="320">
        <f t="shared" si="28"/>
        <v>0</v>
      </c>
      <c r="Q156" s="320">
        <f t="shared" si="28"/>
        <v>0</v>
      </c>
      <c r="R156" s="320">
        <f t="shared" si="28"/>
        <v>0</v>
      </c>
      <c r="S156" s="320">
        <f t="shared" si="28"/>
        <v>0</v>
      </c>
      <c r="T156" s="320">
        <f t="shared" si="28"/>
        <v>0</v>
      </c>
      <c r="U156" s="320">
        <f t="shared" si="28"/>
        <v>0</v>
      </c>
      <c r="V156" s="320">
        <f t="shared" si="28"/>
        <v>0</v>
      </c>
      <c r="W156" s="320">
        <f t="shared" si="28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29">IF(B$79=0,0,B$79/B$48)</f>
        <v>0.70050969494165749</v>
      </c>
      <c r="C157" s="271">
        <f t="shared" si="29"/>
        <v>0.69771050567121029</v>
      </c>
      <c r="D157" s="271">
        <f t="shared" si="29"/>
        <v>0.69604190917553754</v>
      </c>
      <c r="E157" s="271">
        <f t="shared" si="29"/>
        <v>0.70162172059751426</v>
      </c>
      <c r="F157" s="271">
        <f t="shared" si="29"/>
        <v>0.6992885072408821</v>
      </c>
      <c r="G157" s="271">
        <f t="shared" si="29"/>
        <v>0.70099570313826798</v>
      </c>
      <c r="H157" s="271">
        <f t="shared" si="29"/>
        <v>0.69691763910446425</v>
      </c>
      <c r="I157" s="271">
        <f t="shared" si="29"/>
        <v>0.69579765976949304</v>
      </c>
      <c r="J157" s="271">
        <f t="shared" si="29"/>
        <v>0.6972086085650816</v>
      </c>
      <c r="K157" s="271">
        <f t="shared" si="29"/>
        <v>0.69646081531605819</v>
      </c>
      <c r="L157" s="271">
        <f t="shared" si="29"/>
        <v>0.69850404483367412</v>
      </c>
      <c r="M157" s="271">
        <f t="shared" si="29"/>
        <v>0.70408269261541911</v>
      </c>
      <c r="N157" s="271">
        <f t="shared" si="29"/>
        <v>0.70148901069447578</v>
      </c>
      <c r="O157" s="271">
        <f t="shared" si="29"/>
        <v>0.70024043137413428</v>
      </c>
      <c r="P157" s="271">
        <f t="shared" si="29"/>
        <v>0.69668687097058213</v>
      </c>
      <c r="Q157" s="271">
        <f t="shared" si="29"/>
        <v>0.69701941406222112</v>
      </c>
      <c r="R157" s="271">
        <f t="shared" si="29"/>
        <v>0.69663600701471051</v>
      </c>
      <c r="S157" s="271">
        <f t="shared" si="29"/>
        <v>0.69345941305776204</v>
      </c>
      <c r="T157" s="271">
        <f t="shared" si="29"/>
        <v>0.69257438914680636</v>
      </c>
      <c r="U157" s="271">
        <f t="shared" si="29"/>
        <v>0.69271758601468725</v>
      </c>
      <c r="V157" s="271">
        <f t="shared" si="29"/>
        <v>0.69459392899808481</v>
      </c>
      <c r="W157" s="271">
        <f t="shared" si="29"/>
        <v>0.69161652937828111</v>
      </c>
      <c r="DA157" s="79"/>
    </row>
    <row r="158" spans="1:105" ht="12" customHeight="1" x14ac:dyDescent="0.25">
      <c r="A158" s="62" t="s">
        <v>1523</v>
      </c>
      <c r="B158" s="320">
        <f t="shared" ref="B158:W158" si="30">IF(B$80=0,0,B$80/B$48)</f>
        <v>0.65184972288203136</v>
      </c>
      <c r="C158" s="320">
        <f t="shared" si="30"/>
        <v>0.64780700168694216</v>
      </c>
      <c r="D158" s="320">
        <f t="shared" si="30"/>
        <v>0.64468768970583668</v>
      </c>
      <c r="E158" s="320">
        <f t="shared" si="30"/>
        <v>0.65304464520278582</v>
      </c>
      <c r="F158" s="320">
        <f t="shared" si="30"/>
        <v>0.65006564544451406</v>
      </c>
      <c r="G158" s="320">
        <f t="shared" si="30"/>
        <v>0.65219916126404776</v>
      </c>
      <c r="H158" s="320">
        <f t="shared" si="30"/>
        <v>0.64567079035733521</v>
      </c>
      <c r="I158" s="320">
        <f t="shared" si="30"/>
        <v>0.64354545483996417</v>
      </c>
      <c r="J158" s="320">
        <f t="shared" si="30"/>
        <v>0.64516044671042261</v>
      </c>
      <c r="K158" s="320">
        <f t="shared" si="30"/>
        <v>0.64254212299823232</v>
      </c>
      <c r="L158" s="320">
        <f t="shared" si="30"/>
        <v>0.64558493380158666</v>
      </c>
      <c r="M158" s="320">
        <f t="shared" si="30"/>
        <v>0.6538699638816251</v>
      </c>
      <c r="N158" s="320">
        <f t="shared" si="30"/>
        <v>0.6503840056536877</v>
      </c>
      <c r="O158" s="320">
        <f t="shared" si="30"/>
        <v>0.6491998346505603</v>
      </c>
      <c r="P158" s="320">
        <f t="shared" si="30"/>
        <v>0.64471099553539035</v>
      </c>
      <c r="Q158" s="320">
        <f t="shared" si="30"/>
        <v>0.64618647389226558</v>
      </c>
      <c r="R158" s="320">
        <f t="shared" si="30"/>
        <v>0.64575409998835531</v>
      </c>
      <c r="S158" s="320">
        <f t="shared" si="30"/>
        <v>0.64094519781467929</v>
      </c>
      <c r="T158" s="320">
        <f t="shared" si="30"/>
        <v>0.64086614132586717</v>
      </c>
      <c r="U158" s="320">
        <f t="shared" si="30"/>
        <v>0.64040631664432945</v>
      </c>
      <c r="V158" s="320">
        <f t="shared" si="30"/>
        <v>0.64349615081620037</v>
      </c>
      <c r="W158" s="320">
        <f t="shared" si="30"/>
        <v>0.6384252215389401</v>
      </c>
      <c r="DA158" s="141"/>
    </row>
    <row r="159" spans="1:105" ht="12" customHeight="1" x14ac:dyDescent="0.25">
      <c r="A159" s="62" t="s">
        <v>1532</v>
      </c>
      <c r="B159" s="320">
        <f t="shared" ref="B159:W159" si="31">IF(B$88=0,0,B$88/B$48)</f>
        <v>4.8659972059626119E-2</v>
      </c>
      <c r="C159" s="320">
        <f t="shared" si="31"/>
        <v>4.9903503984268141E-2</v>
      </c>
      <c r="D159" s="320">
        <f t="shared" si="31"/>
        <v>5.1354219469700729E-2</v>
      </c>
      <c r="E159" s="320">
        <f t="shared" si="31"/>
        <v>4.8577075394728421E-2</v>
      </c>
      <c r="F159" s="320">
        <f t="shared" si="31"/>
        <v>4.9222861796368075E-2</v>
      </c>
      <c r="G159" s="320">
        <f t="shared" si="31"/>
        <v>4.8796541874220209E-2</v>
      </c>
      <c r="H159" s="320">
        <f t="shared" si="31"/>
        <v>5.1246848747129058E-2</v>
      </c>
      <c r="I159" s="320">
        <f t="shared" si="31"/>
        <v>5.2252204929528791E-2</v>
      </c>
      <c r="J159" s="320">
        <f t="shared" si="31"/>
        <v>5.2048161854658964E-2</v>
      </c>
      <c r="K159" s="320">
        <f t="shared" si="31"/>
        <v>5.3918692317825839E-2</v>
      </c>
      <c r="L159" s="320">
        <f t="shared" si="31"/>
        <v>5.2919111032087483E-2</v>
      </c>
      <c r="M159" s="320">
        <f t="shared" si="31"/>
        <v>5.0212728733794065E-2</v>
      </c>
      <c r="N159" s="320">
        <f t="shared" si="31"/>
        <v>5.1105005040788132E-2</v>
      </c>
      <c r="O159" s="320">
        <f t="shared" si="31"/>
        <v>5.1040596723574083E-2</v>
      </c>
      <c r="P159" s="320">
        <f t="shared" si="31"/>
        <v>5.1975875435191832E-2</v>
      </c>
      <c r="Q159" s="320">
        <f t="shared" si="31"/>
        <v>5.0832940169955577E-2</v>
      </c>
      <c r="R159" s="320">
        <f t="shared" si="31"/>
        <v>5.0881907026355179E-2</v>
      </c>
      <c r="S159" s="320">
        <f t="shared" si="31"/>
        <v>5.251421524308271E-2</v>
      </c>
      <c r="T159" s="320">
        <f t="shared" si="31"/>
        <v>5.1708247820939163E-2</v>
      </c>
      <c r="U159" s="320">
        <f t="shared" si="31"/>
        <v>5.2311269370357828E-2</v>
      </c>
      <c r="V159" s="320">
        <f t="shared" si="31"/>
        <v>5.1097778181884455E-2</v>
      </c>
      <c r="W159" s="320">
        <f t="shared" si="31"/>
        <v>5.3191307839341069E-2</v>
      </c>
      <c r="DA159" s="141"/>
    </row>
    <row r="160" spans="1:105" ht="12" customHeight="1" x14ac:dyDescent="0.25">
      <c r="A160" s="203" t="s">
        <v>1534</v>
      </c>
      <c r="B160" s="271">
        <f t="shared" ref="B160:W160" si="32">IF(B$89=0,0,B$89/B$48)</f>
        <v>9.7322932811730462E-2</v>
      </c>
      <c r="C160" s="271">
        <f t="shared" si="32"/>
        <v>9.8239319902517233E-2</v>
      </c>
      <c r="D160" s="271">
        <f t="shared" si="32"/>
        <v>9.9234996544656215E-2</v>
      </c>
      <c r="E160" s="271">
        <f t="shared" si="32"/>
        <v>9.7105867118768591E-2</v>
      </c>
      <c r="F160" s="271">
        <f t="shared" si="32"/>
        <v>9.7088328427574644E-2</v>
      </c>
      <c r="G160" s="271">
        <f t="shared" si="32"/>
        <v>9.6569719673414628E-2</v>
      </c>
      <c r="H160" s="271">
        <f t="shared" si="32"/>
        <v>9.8154452110492507E-2</v>
      </c>
      <c r="I160" s="271">
        <f t="shared" si="32"/>
        <v>9.8911278112240472E-2</v>
      </c>
      <c r="J160" s="271">
        <f t="shared" si="32"/>
        <v>9.8548835894785219E-2</v>
      </c>
      <c r="K160" s="271">
        <f t="shared" si="32"/>
        <v>9.9161611811373729E-2</v>
      </c>
      <c r="L160" s="271">
        <f t="shared" si="32"/>
        <v>9.8002489199701504E-2</v>
      </c>
      <c r="M160" s="271">
        <f t="shared" si="32"/>
        <v>9.537604312944542E-2</v>
      </c>
      <c r="N160" s="271">
        <f t="shared" si="32"/>
        <v>9.6070661775673208E-2</v>
      </c>
      <c r="O160" s="271">
        <f t="shared" si="32"/>
        <v>9.6480160973934678E-2</v>
      </c>
      <c r="P160" s="271">
        <f t="shared" si="32"/>
        <v>9.6955093045451718E-2</v>
      </c>
      <c r="Q160" s="271">
        <f t="shared" si="32"/>
        <v>9.566731880180869E-2</v>
      </c>
      <c r="R160" s="271">
        <f t="shared" si="32"/>
        <v>9.6246830087981211E-2</v>
      </c>
      <c r="S160" s="271">
        <f t="shared" si="32"/>
        <v>9.7669653376188048E-2</v>
      </c>
      <c r="T160" s="271">
        <f t="shared" si="32"/>
        <v>9.7097320703758316E-2</v>
      </c>
      <c r="U160" s="271">
        <f t="shared" si="32"/>
        <v>9.7552802420281165E-2</v>
      </c>
      <c r="V160" s="271">
        <f t="shared" si="32"/>
        <v>9.6767259538288505E-2</v>
      </c>
      <c r="W160" s="271">
        <f t="shared" si="32"/>
        <v>9.8769981392773917E-2</v>
      </c>
      <c r="DA160" s="79"/>
    </row>
    <row r="161" spans="1:105" ht="12" customHeight="1" x14ac:dyDescent="0.25">
      <c r="A161" s="62" t="s">
        <v>1535</v>
      </c>
      <c r="B161" s="320">
        <f t="shared" ref="B161:W161" si="33">IF(B$90=0,0,B$90/B$48)</f>
        <v>5.1830971747622571E-2</v>
      </c>
      <c r="C161" s="320">
        <f t="shared" si="33"/>
        <v>5.1584787149538056E-2</v>
      </c>
      <c r="D161" s="320">
        <f t="shared" si="33"/>
        <v>5.1224197242704723E-2</v>
      </c>
      <c r="E161" s="320">
        <f t="shared" si="33"/>
        <v>5.1691405726202823E-2</v>
      </c>
      <c r="F161" s="320">
        <f t="shared" si="33"/>
        <v>5.1070124603691362E-2</v>
      </c>
      <c r="G161" s="320">
        <f t="shared" si="33"/>
        <v>5.0950080182355861E-2</v>
      </c>
      <c r="H161" s="320">
        <f t="shared" si="33"/>
        <v>5.0244033152464569E-2</v>
      </c>
      <c r="I161" s="320">
        <f t="shared" si="33"/>
        <v>5.0060956758682038E-2</v>
      </c>
      <c r="J161" s="320">
        <f t="shared" si="33"/>
        <v>4.9889273376969745E-2</v>
      </c>
      <c r="K161" s="320">
        <f t="shared" si="33"/>
        <v>4.8753299851299142E-2</v>
      </c>
      <c r="L161" s="320">
        <f t="shared" si="33"/>
        <v>4.852749276265541E-2</v>
      </c>
      <c r="M161" s="320">
        <f t="shared" si="33"/>
        <v>4.8432417726592646E-2</v>
      </c>
      <c r="N161" s="320">
        <f t="shared" si="33"/>
        <v>4.8292851779239886E-2</v>
      </c>
      <c r="O161" s="320">
        <f t="shared" si="33"/>
        <v>4.8762565986571152E-2</v>
      </c>
      <c r="P161" s="320">
        <f t="shared" si="33"/>
        <v>4.8363110734542913E-2</v>
      </c>
      <c r="Q161" s="320">
        <f t="shared" si="33"/>
        <v>4.8143860873141861E-2</v>
      </c>
      <c r="R161" s="320">
        <f t="shared" si="33"/>
        <v>4.8677593293637418E-2</v>
      </c>
      <c r="S161" s="320">
        <f t="shared" si="33"/>
        <v>4.8549476924124611E-2</v>
      </c>
      <c r="T161" s="320">
        <f t="shared" si="33"/>
        <v>4.8726398309428147E-2</v>
      </c>
      <c r="U161" s="320">
        <f t="shared" si="33"/>
        <v>4.8638252678260753E-2</v>
      </c>
      <c r="V161" s="320">
        <f t="shared" si="33"/>
        <v>4.8924578773540624E-2</v>
      </c>
      <c r="W161" s="320">
        <f t="shared" si="33"/>
        <v>4.9041697492175372E-2</v>
      </c>
      <c r="DA161" s="141"/>
    </row>
    <row r="162" spans="1:105" ht="12" customHeight="1" x14ac:dyDescent="0.25">
      <c r="A162" s="63" t="s">
        <v>1542</v>
      </c>
      <c r="B162" s="328">
        <f t="shared" ref="B162:W162" si="34">IF(B$96=0,0,B$96/B$48)</f>
        <v>4.549196106410789E-2</v>
      </c>
      <c r="C162" s="328">
        <f t="shared" si="34"/>
        <v>4.6654532752979185E-2</v>
      </c>
      <c r="D162" s="328">
        <f t="shared" si="34"/>
        <v>4.8010799301951491E-2</v>
      </c>
      <c r="E162" s="328">
        <f t="shared" si="34"/>
        <v>4.5414461392565761E-2</v>
      </c>
      <c r="F162" s="328">
        <f t="shared" si="34"/>
        <v>4.6018203823883289E-2</v>
      </c>
      <c r="G162" s="328">
        <f t="shared" si="34"/>
        <v>4.5619639491058767E-2</v>
      </c>
      <c r="H162" s="328">
        <f t="shared" si="34"/>
        <v>4.7910418958027938E-2</v>
      </c>
      <c r="I162" s="328">
        <f t="shared" si="34"/>
        <v>4.8850321353558428E-2</v>
      </c>
      <c r="J162" s="328">
        <f t="shared" si="34"/>
        <v>4.8659562517815474E-2</v>
      </c>
      <c r="K162" s="328">
        <f t="shared" si="34"/>
        <v>5.040831196007458E-2</v>
      </c>
      <c r="L162" s="328">
        <f t="shared" si="34"/>
        <v>4.9474996437046101E-2</v>
      </c>
      <c r="M162" s="328">
        <f t="shared" si="34"/>
        <v>4.6943625402852775E-2</v>
      </c>
      <c r="N162" s="328">
        <f t="shared" si="34"/>
        <v>4.7777809996433322E-2</v>
      </c>
      <c r="O162" s="328">
        <f t="shared" si="34"/>
        <v>4.7717594987363533E-2</v>
      </c>
      <c r="P162" s="328">
        <f t="shared" si="34"/>
        <v>4.8591982310908791E-2</v>
      </c>
      <c r="Q162" s="328">
        <f t="shared" si="34"/>
        <v>4.7523457928666829E-2</v>
      </c>
      <c r="R162" s="328">
        <f t="shared" si="34"/>
        <v>4.7569236794343786E-2</v>
      </c>
      <c r="S162" s="328">
        <f t="shared" si="34"/>
        <v>4.9120176452063444E-2</v>
      </c>
      <c r="T162" s="328">
        <f t="shared" si="34"/>
        <v>4.8370922394330162E-2</v>
      </c>
      <c r="U162" s="328">
        <f t="shared" si="34"/>
        <v>4.8914549742020412E-2</v>
      </c>
      <c r="V162" s="328">
        <f t="shared" si="34"/>
        <v>4.7842680764747882E-2</v>
      </c>
      <c r="W162" s="328">
        <f t="shared" si="34"/>
        <v>4.9728283900598552E-2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DA163" s="94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35">SUM(B166:B170,B172:B174,B176:B178)</f>
        <v>1.0000000000000002</v>
      </c>
      <c r="C165" s="234">
        <f t="shared" si="35"/>
        <v>1.0000000000000002</v>
      </c>
      <c r="D165" s="234">
        <f t="shared" si="35"/>
        <v>1.0000000000000002</v>
      </c>
      <c r="E165" s="234">
        <f t="shared" si="35"/>
        <v>1.0000000000000002</v>
      </c>
      <c r="F165" s="234">
        <f t="shared" si="35"/>
        <v>1</v>
      </c>
      <c r="G165" s="234">
        <f t="shared" si="35"/>
        <v>0.99999999999999989</v>
      </c>
      <c r="H165" s="234">
        <f t="shared" si="35"/>
        <v>1</v>
      </c>
      <c r="I165" s="234">
        <f t="shared" si="35"/>
        <v>1.0000000000000004</v>
      </c>
      <c r="J165" s="234">
        <f t="shared" si="35"/>
        <v>0.99999999999999956</v>
      </c>
      <c r="K165" s="234">
        <f t="shared" si="35"/>
        <v>0.99999999999999978</v>
      </c>
      <c r="L165" s="234">
        <f t="shared" si="35"/>
        <v>0.99999999999999978</v>
      </c>
      <c r="M165" s="234">
        <f t="shared" si="35"/>
        <v>1</v>
      </c>
      <c r="N165" s="234">
        <f t="shared" si="35"/>
        <v>1.0000000000000002</v>
      </c>
      <c r="O165" s="234">
        <f t="shared" si="35"/>
        <v>1.0000000000000002</v>
      </c>
      <c r="P165" s="234">
        <f t="shared" si="35"/>
        <v>0.99999999999999956</v>
      </c>
      <c r="Q165" s="234">
        <f t="shared" si="35"/>
        <v>1.0000000000000002</v>
      </c>
      <c r="R165" s="234">
        <f t="shared" si="35"/>
        <v>0.99999999999999944</v>
      </c>
      <c r="S165" s="234">
        <f t="shared" si="35"/>
        <v>0.99999999999999989</v>
      </c>
      <c r="T165" s="234">
        <f t="shared" si="35"/>
        <v>0.99999999999999978</v>
      </c>
      <c r="U165" s="234">
        <f t="shared" si="35"/>
        <v>1</v>
      </c>
      <c r="V165" s="234">
        <f t="shared" si="35"/>
        <v>0.99999999999999978</v>
      </c>
      <c r="W165" s="234">
        <f t="shared" si="35"/>
        <v>0.99999999999999989</v>
      </c>
      <c r="DA165" s="95"/>
    </row>
    <row r="166" spans="1:105" ht="12" customHeight="1" x14ac:dyDescent="0.25">
      <c r="A166" s="55" t="s">
        <v>92</v>
      </c>
      <c r="B166" s="268">
        <f t="shared" ref="B166:W166" si="36">IF(B$100=0,0,B$100/B$99)</f>
        <v>8.351389206317554E-3</v>
      </c>
      <c r="C166" s="268">
        <f t="shared" si="36"/>
        <v>8.2929702435176212E-3</v>
      </c>
      <c r="D166" s="268">
        <f t="shared" si="36"/>
        <v>8.2716694787309079E-3</v>
      </c>
      <c r="E166" s="268">
        <f t="shared" si="36"/>
        <v>8.2995430094647948E-3</v>
      </c>
      <c r="F166" s="268">
        <f t="shared" si="36"/>
        <v>8.2854854293139182E-3</v>
      </c>
      <c r="G166" s="268">
        <f t="shared" si="36"/>
        <v>8.2706806305242637E-3</v>
      </c>
      <c r="H166" s="268">
        <f t="shared" si="36"/>
        <v>8.2645741680852942E-3</v>
      </c>
      <c r="I166" s="268">
        <f t="shared" si="36"/>
        <v>8.3000226542677292E-3</v>
      </c>
      <c r="J166" s="268">
        <f t="shared" si="36"/>
        <v>8.3080426153278979E-3</v>
      </c>
      <c r="K166" s="268">
        <f t="shared" si="36"/>
        <v>8.2487449708499479E-3</v>
      </c>
      <c r="L166" s="268">
        <f t="shared" si="36"/>
        <v>8.2474573984142336E-3</v>
      </c>
      <c r="M166" s="268">
        <f t="shared" si="36"/>
        <v>8.2556683745132493E-3</v>
      </c>
      <c r="N166" s="268">
        <f t="shared" si="36"/>
        <v>8.2441045170809635E-3</v>
      </c>
      <c r="O166" s="268">
        <f t="shared" si="36"/>
        <v>8.2067890577614787E-3</v>
      </c>
      <c r="P166" s="268">
        <f t="shared" si="36"/>
        <v>8.1834464262221882E-3</v>
      </c>
      <c r="Q166" s="268">
        <f t="shared" si="36"/>
        <v>8.14227943817903E-3</v>
      </c>
      <c r="R166" s="268">
        <f t="shared" si="36"/>
        <v>8.109879383674086E-3</v>
      </c>
      <c r="S166" s="268">
        <f t="shared" si="36"/>
        <v>8.0759749572125346E-3</v>
      </c>
      <c r="T166" s="268">
        <f t="shared" si="36"/>
        <v>8.0280379129140308E-3</v>
      </c>
      <c r="U166" s="268">
        <f t="shared" si="36"/>
        <v>8.0115690501082835E-3</v>
      </c>
      <c r="V166" s="268">
        <f t="shared" si="36"/>
        <v>8.0003484832915691E-3</v>
      </c>
      <c r="W166" s="268">
        <f t="shared" si="36"/>
        <v>7.9399395001811188E-3</v>
      </c>
      <c r="DA166" s="76"/>
    </row>
    <row r="167" spans="1:105" ht="12" customHeight="1" x14ac:dyDescent="0.25">
      <c r="A167" s="202" t="s">
        <v>93</v>
      </c>
      <c r="B167" s="269">
        <f t="shared" ref="B167:W167" si="37">IF(B$101=0,0,B$101/B$99)</f>
        <v>2.4304018020398221E-3</v>
      </c>
      <c r="C167" s="269">
        <f t="shared" si="37"/>
        <v>2.4134008517841632E-3</v>
      </c>
      <c r="D167" s="269">
        <f t="shared" si="37"/>
        <v>2.4072019529131489E-3</v>
      </c>
      <c r="E167" s="269">
        <f t="shared" si="37"/>
        <v>2.4153136427950664E-3</v>
      </c>
      <c r="F167" s="269">
        <f t="shared" si="37"/>
        <v>2.4112226386175614E-3</v>
      </c>
      <c r="G167" s="269">
        <f t="shared" si="37"/>
        <v>2.4069141806151505E-3</v>
      </c>
      <c r="H167" s="269">
        <f t="shared" si="37"/>
        <v>2.4051683897878518E-3</v>
      </c>
      <c r="I167" s="269">
        <f t="shared" si="37"/>
        <v>2.4154532279065488E-3</v>
      </c>
      <c r="J167" s="269">
        <f t="shared" si="37"/>
        <v>2.4177871782627572E-3</v>
      </c>
      <c r="K167" s="269">
        <f t="shared" si="37"/>
        <v>2.4007718773317705E-3</v>
      </c>
      <c r="L167" s="269">
        <f t="shared" si="37"/>
        <v>2.4001558097890489E-3</v>
      </c>
      <c r="M167" s="269">
        <f t="shared" si="37"/>
        <v>2.4084464746343035E-3</v>
      </c>
      <c r="N167" s="269">
        <f t="shared" si="37"/>
        <v>2.4001528327075115E-3</v>
      </c>
      <c r="O167" s="269">
        <f t="shared" si="37"/>
        <v>2.3941623895262563E-3</v>
      </c>
      <c r="P167" s="269">
        <f t="shared" si="37"/>
        <v>2.3904976220105734E-3</v>
      </c>
      <c r="Q167" s="269">
        <f t="shared" si="37"/>
        <v>2.3881328833326894E-3</v>
      </c>
      <c r="R167" s="269">
        <f t="shared" si="37"/>
        <v>2.390850472362011E-3</v>
      </c>
      <c r="S167" s="269">
        <f t="shared" si="37"/>
        <v>2.3814893289775142E-3</v>
      </c>
      <c r="T167" s="269">
        <f t="shared" si="37"/>
        <v>2.3850278003232795E-3</v>
      </c>
      <c r="U167" s="269">
        <f t="shared" si="37"/>
        <v>2.3815386019371302E-3</v>
      </c>
      <c r="V167" s="269">
        <f t="shared" si="37"/>
        <v>2.3864738990163081E-3</v>
      </c>
      <c r="W167" s="269">
        <f t="shared" si="37"/>
        <v>2.374443292791541E-3</v>
      </c>
      <c r="DA167" s="77"/>
    </row>
    <row r="168" spans="1:105" ht="12" customHeight="1" x14ac:dyDescent="0.25">
      <c r="A168" s="202" t="s">
        <v>94</v>
      </c>
      <c r="B168" s="269">
        <f t="shared" ref="B168:W168" si="38">IF(B$102=0,0,B$102/B$99)</f>
        <v>2.3726172945434852E-2</v>
      </c>
      <c r="C168" s="269">
        <f t="shared" si="38"/>
        <v>2.4375643023259733E-2</v>
      </c>
      <c r="D168" s="269">
        <f t="shared" si="38"/>
        <v>2.4897748807993919E-2</v>
      </c>
      <c r="E168" s="269">
        <f t="shared" si="38"/>
        <v>2.3339016154020422E-2</v>
      </c>
      <c r="F168" s="269">
        <f t="shared" si="38"/>
        <v>2.3563539434164352E-2</v>
      </c>
      <c r="G168" s="269">
        <f t="shared" si="38"/>
        <v>2.3556730083995336E-2</v>
      </c>
      <c r="H168" s="269">
        <f t="shared" si="38"/>
        <v>2.4099551176828962E-2</v>
      </c>
      <c r="I168" s="269">
        <f t="shared" si="38"/>
        <v>2.4570391293903943E-2</v>
      </c>
      <c r="J168" s="269">
        <f t="shared" si="38"/>
        <v>2.4120084591601674E-2</v>
      </c>
      <c r="K168" s="269">
        <f t="shared" si="38"/>
        <v>2.4924856682832321E-2</v>
      </c>
      <c r="L168" s="269">
        <f t="shared" si="38"/>
        <v>2.4665292348450756E-2</v>
      </c>
      <c r="M168" s="269">
        <f t="shared" si="38"/>
        <v>2.4387713888674882E-2</v>
      </c>
      <c r="N168" s="269">
        <f t="shared" si="38"/>
        <v>2.4678783354470161E-2</v>
      </c>
      <c r="O168" s="269">
        <f t="shared" si="38"/>
        <v>2.4463487174122268E-2</v>
      </c>
      <c r="P168" s="269">
        <f t="shared" si="38"/>
        <v>2.472378455206602E-2</v>
      </c>
      <c r="Q168" s="269">
        <f t="shared" si="38"/>
        <v>2.4397594918836557E-2</v>
      </c>
      <c r="R168" s="269">
        <f t="shared" si="38"/>
        <v>2.3993096079303881E-2</v>
      </c>
      <c r="S168" s="269">
        <f t="shared" si="38"/>
        <v>2.4455737643739907E-2</v>
      </c>
      <c r="T168" s="269">
        <f t="shared" si="38"/>
        <v>2.3913187740380037E-2</v>
      </c>
      <c r="U168" s="269">
        <f t="shared" si="38"/>
        <v>2.3972197796297251E-2</v>
      </c>
      <c r="V168" s="269">
        <f t="shared" si="38"/>
        <v>2.3466415550592302E-2</v>
      </c>
      <c r="W168" s="269">
        <f t="shared" si="38"/>
        <v>2.4086393693626973E-2</v>
      </c>
      <c r="DA168" s="77"/>
    </row>
    <row r="169" spans="1:105" ht="12" customHeight="1" x14ac:dyDescent="0.25">
      <c r="A169" s="202" t="s">
        <v>95</v>
      </c>
      <c r="B169" s="269">
        <f t="shared" ref="B169:W169" si="39">IF(B$103=0,0,B$103/B$99)</f>
        <v>7.4262755990872065E-3</v>
      </c>
      <c r="C169" s="269">
        <f t="shared" si="39"/>
        <v>7.3743279162230271E-3</v>
      </c>
      <c r="D169" s="269">
        <f t="shared" si="39"/>
        <v>7.3553867142421882E-3</v>
      </c>
      <c r="E169" s="269">
        <f t="shared" si="39"/>
        <v>7.3801725930984731E-3</v>
      </c>
      <c r="F169" s="269">
        <f t="shared" si="39"/>
        <v>7.3676722219772599E-3</v>
      </c>
      <c r="G169" s="269">
        <f t="shared" si="39"/>
        <v>7.3545074043301715E-3</v>
      </c>
      <c r="H169" s="269">
        <f t="shared" si="39"/>
        <v>7.3491730090828548E-3</v>
      </c>
      <c r="I169" s="269">
        <f t="shared" si="39"/>
        <v>7.3805991059106872E-3</v>
      </c>
      <c r="J169" s="269">
        <f t="shared" si="39"/>
        <v>7.3877306668588549E-3</v>
      </c>
      <c r="K169" s="269">
        <f t="shared" si="39"/>
        <v>7.335739134426293E-3</v>
      </c>
      <c r="L169" s="269">
        <f t="shared" si="39"/>
        <v>7.3338566936891015E-3</v>
      </c>
      <c r="M169" s="269">
        <f t="shared" si="39"/>
        <v>7.3591894440141106E-3</v>
      </c>
      <c r="N169" s="269">
        <f t="shared" si="39"/>
        <v>7.333847596992433E-3</v>
      </c>
      <c r="O169" s="269">
        <f t="shared" si="39"/>
        <v>7.315543347058394E-3</v>
      </c>
      <c r="P169" s="269">
        <f t="shared" si="39"/>
        <v>7.3043453741326002E-3</v>
      </c>
      <c r="Q169" s="269">
        <f t="shared" si="39"/>
        <v>7.2982030155992255E-3</v>
      </c>
      <c r="R169" s="269">
        <f t="shared" si="39"/>
        <v>7.3054235349341639E-3</v>
      </c>
      <c r="S169" s="269">
        <f t="shared" si="39"/>
        <v>7.2782522793123031E-3</v>
      </c>
      <c r="T169" s="269">
        <f t="shared" si="39"/>
        <v>7.2919797208623877E-3</v>
      </c>
      <c r="U169" s="269">
        <f t="shared" si="39"/>
        <v>7.2806591263480077E-3</v>
      </c>
      <c r="V169" s="269">
        <f t="shared" si="39"/>
        <v>7.2955072375568281E-3</v>
      </c>
      <c r="W169" s="269">
        <f t="shared" si="39"/>
        <v>7.2565361550547304E-3</v>
      </c>
      <c r="DA169" s="77"/>
    </row>
    <row r="170" spans="1:105" ht="12" customHeight="1" x14ac:dyDescent="0.25">
      <c r="A170" s="56" t="s">
        <v>96</v>
      </c>
      <c r="B170" s="270">
        <f t="shared" ref="B170:W170" si="40">IF(B$104=0,0,B$104/B$99)</f>
        <v>1.2103675019229551E-2</v>
      </c>
      <c r="C170" s="270">
        <f t="shared" si="40"/>
        <v>1.2177689822514571E-2</v>
      </c>
      <c r="D170" s="270">
        <f t="shared" si="40"/>
        <v>1.2192256201791315E-2</v>
      </c>
      <c r="E170" s="270">
        <f t="shared" si="40"/>
        <v>1.1970446714474689E-2</v>
      </c>
      <c r="F170" s="270">
        <f t="shared" si="40"/>
        <v>1.1993709565451656E-2</v>
      </c>
      <c r="G170" s="270">
        <f t="shared" si="40"/>
        <v>1.199671607186829E-2</v>
      </c>
      <c r="H170" s="270">
        <f t="shared" si="40"/>
        <v>1.2168783077353744E-2</v>
      </c>
      <c r="I170" s="270">
        <f t="shared" si="40"/>
        <v>1.2268802107696257E-2</v>
      </c>
      <c r="J170" s="270">
        <f t="shared" si="40"/>
        <v>1.2273266207432576E-2</v>
      </c>
      <c r="K170" s="270">
        <f t="shared" si="40"/>
        <v>1.2331611807017688E-2</v>
      </c>
      <c r="L170" s="270">
        <f t="shared" si="40"/>
        <v>1.2363050472733743E-2</v>
      </c>
      <c r="M170" s="270">
        <f t="shared" si="40"/>
        <v>1.2348254144887492E-2</v>
      </c>
      <c r="N170" s="270">
        <f t="shared" si="40"/>
        <v>1.2400782318798138E-2</v>
      </c>
      <c r="O170" s="270">
        <f t="shared" si="40"/>
        <v>1.2456053939660726E-2</v>
      </c>
      <c r="P170" s="270">
        <f t="shared" si="40"/>
        <v>1.3894802188037375E-2</v>
      </c>
      <c r="Q170" s="270">
        <f t="shared" si="40"/>
        <v>1.4203299328687816E-2</v>
      </c>
      <c r="R170" s="270">
        <f t="shared" si="40"/>
        <v>1.4420078173523362E-2</v>
      </c>
      <c r="S170" s="270">
        <f t="shared" si="40"/>
        <v>1.4601271546078319E-2</v>
      </c>
      <c r="T170" s="270">
        <f t="shared" si="40"/>
        <v>1.4920215958115962E-2</v>
      </c>
      <c r="U170" s="270">
        <f t="shared" si="40"/>
        <v>1.5148675944590328E-2</v>
      </c>
      <c r="V170" s="270">
        <f t="shared" si="40"/>
        <v>1.5560534381220733E-2</v>
      </c>
      <c r="W170" s="270">
        <f t="shared" si="40"/>
        <v>1.5607146175284433E-2</v>
      </c>
      <c r="DA170" s="78"/>
    </row>
    <row r="171" spans="1:105" ht="12" customHeight="1" x14ac:dyDescent="0.25">
      <c r="A171" s="203" t="s">
        <v>1555</v>
      </c>
      <c r="B171" s="271">
        <f t="shared" ref="B171:W171" si="41">IF(B$110=0,0,B$110/B$99)</f>
        <v>0.70877035678775202</v>
      </c>
      <c r="C171" s="271">
        <f t="shared" si="41"/>
        <v>0.70377806813912391</v>
      </c>
      <c r="D171" s="271">
        <f t="shared" si="41"/>
        <v>0.69975464825196609</v>
      </c>
      <c r="E171" s="271">
        <f t="shared" si="41"/>
        <v>0.71200238086907053</v>
      </c>
      <c r="F171" s="271">
        <f t="shared" si="41"/>
        <v>0.71026635247582981</v>
      </c>
      <c r="G171" s="271">
        <f t="shared" si="41"/>
        <v>0.7103460870494549</v>
      </c>
      <c r="H171" s="271">
        <f t="shared" si="41"/>
        <v>0.70597828632507642</v>
      </c>
      <c r="I171" s="271">
        <f t="shared" si="41"/>
        <v>0.7021683023329558</v>
      </c>
      <c r="J171" s="271">
        <f t="shared" si="41"/>
        <v>0.7056435314878351</v>
      </c>
      <c r="K171" s="271">
        <f t="shared" si="41"/>
        <v>0.69945352946982164</v>
      </c>
      <c r="L171" s="271">
        <f t="shared" si="41"/>
        <v>0.70142412501376694</v>
      </c>
      <c r="M171" s="271">
        <f t="shared" si="41"/>
        <v>0.70301234930846102</v>
      </c>
      <c r="N171" s="271">
        <f t="shared" si="41"/>
        <v>0.70103476287219779</v>
      </c>
      <c r="O171" s="271">
        <f t="shared" si="41"/>
        <v>0.70220224155640165</v>
      </c>
      <c r="P171" s="271">
        <f t="shared" si="41"/>
        <v>0.69868072545725746</v>
      </c>
      <c r="Q171" s="271">
        <f t="shared" si="41"/>
        <v>0.70007360587040612</v>
      </c>
      <c r="R171" s="271">
        <f t="shared" si="41"/>
        <v>0.70214448467825341</v>
      </c>
      <c r="S171" s="271">
        <f t="shared" si="41"/>
        <v>0.69807697936780611</v>
      </c>
      <c r="T171" s="271">
        <f t="shared" si="41"/>
        <v>0.70069058319444955</v>
      </c>
      <c r="U171" s="271">
        <f t="shared" si="41"/>
        <v>0.69979849399598204</v>
      </c>
      <c r="V171" s="271">
        <f t="shared" si="41"/>
        <v>0.70291601812795801</v>
      </c>
      <c r="W171" s="271">
        <f t="shared" si="41"/>
        <v>0.69755909033428432</v>
      </c>
      <c r="DA171" s="79"/>
    </row>
    <row r="172" spans="1:105" ht="12" customHeight="1" x14ac:dyDescent="0.25">
      <c r="A172" s="62" t="s">
        <v>1556</v>
      </c>
      <c r="B172" s="320">
        <f t="shared" ref="B172:W172" si="42">IF(B$111=0,0,B$111/B$99)</f>
        <v>0.6048574277331461</v>
      </c>
      <c r="C172" s="320">
        <f t="shared" si="42"/>
        <v>0.59702067115134938</v>
      </c>
      <c r="D172" s="320">
        <f t="shared" si="42"/>
        <v>0.59071059755510602</v>
      </c>
      <c r="E172" s="320">
        <f t="shared" si="42"/>
        <v>0.60978507277667293</v>
      </c>
      <c r="F172" s="320">
        <f t="shared" si="42"/>
        <v>0.60706570536224402</v>
      </c>
      <c r="G172" s="320">
        <f t="shared" si="42"/>
        <v>0.60717521346286052</v>
      </c>
      <c r="H172" s="320">
        <f t="shared" si="42"/>
        <v>0.6004249601640077</v>
      </c>
      <c r="I172" s="320">
        <f t="shared" si="42"/>
        <v>0.59455797119193632</v>
      </c>
      <c r="J172" s="320">
        <f t="shared" si="42"/>
        <v>0.60000539740180459</v>
      </c>
      <c r="K172" s="320">
        <f t="shared" si="42"/>
        <v>0.59028595678914753</v>
      </c>
      <c r="L172" s="320">
        <f t="shared" si="42"/>
        <v>0.59338134293462019</v>
      </c>
      <c r="M172" s="320">
        <f t="shared" si="42"/>
        <v>0.59583859650160365</v>
      </c>
      <c r="N172" s="320">
        <f t="shared" si="42"/>
        <v>0.59277093773542888</v>
      </c>
      <c r="O172" s="320">
        <f t="shared" si="42"/>
        <v>0.59455513984677266</v>
      </c>
      <c r="P172" s="320">
        <f t="shared" si="42"/>
        <v>0.5897583399151598</v>
      </c>
      <c r="Q172" s="320">
        <f t="shared" si="42"/>
        <v>0.59200317804688629</v>
      </c>
      <c r="R172" s="320">
        <f t="shared" si="42"/>
        <v>0.59527585470496847</v>
      </c>
      <c r="S172" s="320">
        <f t="shared" si="42"/>
        <v>0.58889592101777344</v>
      </c>
      <c r="T172" s="320">
        <f t="shared" si="42"/>
        <v>0.59307652955131596</v>
      </c>
      <c r="U172" s="320">
        <f t="shared" si="42"/>
        <v>0.59176719319539217</v>
      </c>
      <c r="V172" s="320">
        <f t="shared" si="42"/>
        <v>0.59682091692495787</v>
      </c>
      <c r="W172" s="320">
        <f t="shared" si="42"/>
        <v>0.58833959257030144</v>
      </c>
      <c r="DA172" s="141"/>
    </row>
    <row r="173" spans="1:105" ht="12" customHeight="1" x14ac:dyDescent="0.25">
      <c r="A173" s="62" t="s">
        <v>1563</v>
      </c>
      <c r="B173" s="320">
        <f t="shared" ref="B173:W173" si="43">IF(B$117=0,0,B$117/B$99)</f>
        <v>0.10391292905460581</v>
      </c>
      <c r="C173" s="320">
        <f t="shared" si="43"/>
        <v>0.10675739698777459</v>
      </c>
      <c r="D173" s="320">
        <f t="shared" si="43"/>
        <v>0.1090440506968601</v>
      </c>
      <c r="E173" s="320">
        <f t="shared" si="43"/>
        <v>0.1022173080923976</v>
      </c>
      <c r="F173" s="320">
        <f t="shared" si="43"/>
        <v>0.10320064711358569</v>
      </c>
      <c r="G173" s="320">
        <f t="shared" si="43"/>
        <v>0.10317087358659444</v>
      </c>
      <c r="H173" s="320">
        <f t="shared" si="43"/>
        <v>0.10555332616106872</v>
      </c>
      <c r="I173" s="320">
        <f t="shared" si="43"/>
        <v>0.10761033114101957</v>
      </c>
      <c r="J173" s="320">
        <f t="shared" si="43"/>
        <v>0.10563813408603043</v>
      </c>
      <c r="K173" s="320">
        <f t="shared" si="43"/>
        <v>0.1091675726806742</v>
      </c>
      <c r="L173" s="320">
        <f t="shared" si="43"/>
        <v>0.10804278207914672</v>
      </c>
      <c r="M173" s="320">
        <f t="shared" si="43"/>
        <v>0.10717375280685729</v>
      </c>
      <c r="N173" s="320">
        <f t="shared" si="43"/>
        <v>0.10826382513676902</v>
      </c>
      <c r="O173" s="320">
        <f t="shared" si="43"/>
        <v>0.10764710170962903</v>
      </c>
      <c r="P173" s="320">
        <f t="shared" si="43"/>
        <v>0.10892238554209765</v>
      </c>
      <c r="Q173" s="320">
        <f t="shared" si="43"/>
        <v>0.10807042782351985</v>
      </c>
      <c r="R173" s="320">
        <f t="shared" si="43"/>
        <v>0.10686862997328493</v>
      </c>
      <c r="S173" s="320">
        <f t="shared" si="43"/>
        <v>0.10918105835003269</v>
      </c>
      <c r="T173" s="320">
        <f t="shared" si="43"/>
        <v>0.10761405364313363</v>
      </c>
      <c r="U173" s="320">
        <f t="shared" si="43"/>
        <v>0.10803130080058988</v>
      </c>
      <c r="V173" s="320">
        <f t="shared" si="43"/>
        <v>0.10609510120300017</v>
      </c>
      <c r="W173" s="320">
        <f t="shared" si="43"/>
        <v>0.10921949776398288</v>
      </c>
      <c r="DA173" s="141"/>
    </row>
    <row r="174" spans="1:105" ht="12" customHeight="1" x14ac:dyDescent="0.25">
      <c r="A174" s="203" t="s">
        <v>1565</v>
      </c>
      <c r="B174" s="271">
        <f t="shared" ref="B174:W174" si="44">IF(B$118=0,0,B$118/B$99)</f>
        <v>8.3298058030321129E-2</v>
      </c>
      <c r="C174" s="271">
        <f t="shared" si="44"/>
        <v>8.5578223329462758E-2</v>
      </c>
      <c r="D174" s="271">
        <f t="shared" si="44"/>
        <v>8.7411236940835038E-2</v>
      </c>
      <c r="E174" s="271">
        <f t="shared" si="44"/>
        <v>8.1938824539431576E-2</v>
      </c>
      <c r="F174" s="271">
        <f t="shared" si="44"/>
        <v>8.2727082859119228E-2</v>
      </c>
      <c r="G174" s="271">
        <f t="shared" si="44"/>
        <v>8.2703215983248743E-2</v>
      </c>
      <c r="H174" s="271">
        <f t="shared" si="44"/>
        <v>8.461302330567308E-2</v>
      </c>
      <c r="I174" s="271">
        <f t="shared" si="44"/>
        <v>8.6261947282193482E-2</v>
      </c>
      <c r="J174" s="271">
        <f t="shared" si="44"/>
        <v>8.4681006525077665E-2</v>
      </c>
      <c r="K174" s="271">
        <f t="shared" si="44"/>
        <v>8.7510253891558865E-2</v>
      </c>
      <c r="L174" s="271">
        <f t="shared" si="44"/>
        <v>8.6608606005675867E-2</v>
      </c>
      <c r="M174" s="271">
        <f t="shared" si="44"/>
        <v>8.5911979980292888E-2</v>
      </c>
      <c r="N174" s="271">
        <f t="shared" si="44"/>
        <v>8.6785797213820431E-2</v>
      </c>
      <c r="O174" s="271">
        <f t="shared" si="44"/>
        <v>8.6291423084537952E-2</v>
      </c>
      <c r="P174" s="271">
        <f t="shared" si="44"/>
        <v>8.7313708450262484E-2</v>
      </c>
      <c r="Q174" s="271">
        <f t="shared" si="44"/>
        <v>8.6630767221224647E-2</v>
      </c>
      <c r="R174" s="271">
        <f t="shared" si="44"/>
        <v>8.5667389247180828E-2</v>
      </c>
      <c r="S174" s="271">
        <f t="shared" si="44"/>
        <v>8.7479847896711066E-2</v>
      </c>
      <c r="T174" s="271">
        <f t="shared" si="44"/>
        <v>8.626244380518934E-2</v>
      </c>
      <c r="U174" s="271">
        <f t="shared" si="44"/>
        <v>8.659940245212204E-2</v>
      </c>
      <c r="V174" s="271">
        <f t="shared" si="44"/>
        <v>8.5039174325895375E-2</v>
      </c>
      <c r="W174" s="271">
        <f t="shared" si="44"/>
        <v>8.7523942243508054E-2</v>
      </c>
      <c r="DA174" s="79"/>
    </row>
    <row r="175" spans="1:105" ht="12" customHeight="1" x14ac:dyDescent="0.25">
      <c r="A175" s="203" t="s">
        <v>1567</v>
      </c>
      <c r="B175" s="271">
        <f t="shared" ref="B175:W175" si="45">IF(B$119=0,0,B$119/B$99)</f>
        <v>7.7501519954660356E-2</v>
      </c>
      <c r="C175" s="271">
        <f t="shared" si="45"/>
        <v>7.7526400065128467E-2</v>
      </c>
      <c r="D175" s="271">
        <f t="shared" si="45"/>
        <v>7.7545529226300119E-2</v>
      </c>
      <c r="E175" s="271">
        <f t="shared" si="45"/>
        <v>7.7508696724815487E-2</v>
      </c>
      <c r="F175" s="271">
        <f t="shared" si="45"/>
        <v>7.7516422633786941E-2</v>
      </c>
      <c r="G175" s="271">
        <f t="shared" si="45"/>
        <v>7.7518524023291221E-2</v>
      </c>
      <c r="H175" s="271">
        <f t="shared" si="45"/>
        <v>7.7523343106242232E-2</v>
      </c>
      <c r="I175" s="271">
        <f t="shared" si="45"/>
        <v>7.7524166239786432E-2</v>
      </c>
      <c r="J175" s="271">
        <f t="shared" si="45"/>
        <v>7.75081062819548E-2</v>
      </c>
      <c r="K175" s="271">
        <f t="shared" si="45"/>
        <v>7.7539361887833877E-2</v>
      </c>
      <c r="L175" s="271">
        <f t="shared" si="45"/>
        <v>7.7529221860821632E-2</v>
      </c>
      <c r="M175" s="271">
        <f t="shared" si="45"/>
        <v>7.7527035547894446E-2</v>
      </c>
      <c r="N175" s="271">
        <f t="shared" si="45"/>
        <v>7.7531033900403307E-2</v>
      </c>
      <c r="O175" s="271">
        <f t="shared" si="45"/>
        <v>7.7532951613573167E-2</v>
      </c>
      <c r="P175" s="271">
        <f t="shared" si="45"/>
        <v>7.743381029998371E-2</v>
      </c>
      <c r="Q175" s="271">
        <f t="shared" si="45"/>
        <v>7.7417559008884348E-2</v>
      </c>
      <c r="R175" s="271">
        <f t="shared" si="45"/>
        <v>7.7403748292113675E-2</v>
      </c>
      <c r="S175" s="271">
        <f t="shared" si="45"/>
        <v>7.7423201857793653E-2</v>
      </c>
      <c r="T175" s="271">
        <f t="shared" si="45"/>
        <v>7.7397752754117102E-2</v>
      </c>
      <c r="U175" s="271">
        <f t="shared" si="45"/>
        <v>7.7387669159856745E-2</v>
      </c>
      <c r="V175" s="271">
        <f t="shared" si="45"/>
        <v>7.7346610001574681E-2</v>
      </c>
      <c r="W175" s="271">
        <f t="shared" si="45"/>
        <v>7.7384824821265089E-2</v>
      </c>
      <c r="DA175" s="79"/>
    </row>
    <row r="176" spans="1:105" ht="12" customHeight="1" x14ac:dyDescent="0.25">
      <c r="A176" s="62" t="s">
        <v>1568</v>
      </c>
      <c r="B176" s="320">
        <f t="shared" ref="B176:W176" si="46">IF(B$120=0,0,B$120/B$99)</f>
        <v>5.1986519168202384E-2</v>
      </c>
      <c r="C176" s="320">
        <f t="shared" si="46"/>
        <v>5.131296259507246E-2</v>
      </c>
      <c r="D176" s="320">
        <f t="shared" si="46"/>
        <v>5.0770621959208437E-2</v>
      </c>
      <c r="E176" s="320">
        <f t="shared" si="46"/>
        <v>5.2410042302355617E-2</v>
      </c>
      <c r="F176" s="320">
        <f t="shared" si="46"/>
        <v>5.2176317064417471E-2</v>
      </c>
      <c r="G176" s="320">
        <f t="shared" si="46"/>
        <v>5.2185729108827829E-2</v>
      </c>
      <c r="H176" s="320">
        <f t="shared" si="46"/>
        <v>5.160555573834251E-2</v>
      </c>
      <c r="I176" s="320">
        <f t="shared" si="46"/>
        <v>5.1101297510417101E-2</v>
      </c>
      <c r="J176" s="320">
        <f t="shared" si="46"/>
        <v>5.156949499645614E-2</v>
      </c>
      <c r="K176" s="320">
        <f t="shared" si="46"/>
        <v>5.0734124771099454E-2</v>
      </c>
      <c r="L176" s="320">
        <f t="shared" si="46"/>
        <v>5.100016821176228E-2</v>
      </c>
      <c r="M176" s="320">
        <f t="shared" si="46"/>
        <v>5.121136518778336E-2</v>
      </c>
      <c r="N176" s="320">
        <f t="shared" si="46"/>
        <v>5.0947704870595995E-2</v>
      </c>
      <c r="O176" s="320">
        <f t="shared" si="46"/>
        <v>5.1101054160872426E-2</v>
      </c>
      <c r="P176" s="320">
        <f t="shared" si="46"/>
        <v>5.0688776952794869E-2</v>
      </c>
      <c r="Q176" s="320">
        <f t="shared" si="46"/>
        <v>5.088171716517164E-2</v>
      </c>
      <c r="R176" s="320">
        <f t="shared" si="46"/>
        <v>5.1162998439098238E-2</v>
      </c>
      <c r="S176" s="320">
        <f t="shared" si="46"/>
        <v>5.0614653441229458E-2</v>
      </c>
      <c r="T176" s="320">
        <f t="shared" si="46"/>
        <v>5.0973969993690887E-2</v>
      </c>
      <c r="U176" s="320">
        <f t="shared" si="46"/>
        <v>5.0861434648262503E-2</v>
      </c>
      <c r="V176" s="320">
        <f t="shared" si="46"/>
        <v>5.1295794041884425E-2</v>
      </c>
      <c r="W176" s="320">
        <f t="shared" si="46"/>
        <v>5.0566837909548357E-2</v>
      </c>
      <c r="DA176" s="141"/>
    </row>
    <row r="177" spans="1:105" ht="12" customHeight="1" x14ac:dyDescent="0.25">
      <c r="A177" s="62" t="s">
        <v>1575</v>
      </c>
      <c r="B177" s="320">
        <f t="shared" ref="B177:W177" si="47">IF(B$126=0,0,B$126/B$99)</f>
        <v>2.5515000786457971E-2</v>
      </c>
      <c r="C177" s="320">
        <f t="shared" si="47"/>
        <v>2.6213437470056004E-2</v>
      </c>
      <c r="D177" s="320">
        <f t="shared" si="47"/>
        <v>2.677490726709169E-2</v>
      </c>
      <c r="E177" s="320">
        <f t="shared" si="47"/>
        <v>2.5098654422459878E-2</v>
      </c>
      <c r="F177" s="320">
        <f t="shared" si="47"/>
        <v>2.5340105569369466E-2</v>
      </c>
      <c r="G177" s="320">
        <f t="shared" si="47"/>
        <v>2.5332794914463393E-2</v>
      </c>
      <c r="H177" s="320">
        <f t="shared" si="47"/>
        <v>2.5917787367899726E-2</v>
      </c>
      <c r="I177" s="320">
        <f t="shared" si="47"/>
        <v>2.6422868729369334E-2</v>
      </c>
      <c r="J177" s="320">
        <f t="shared" si="47"/>
        <v>2.5938611285498663E-2</v>
      </c>
      <c r="K177" s="320">
        <f t="shared" si="47"/>
        <v>2.680523711673442E-2</v>
      </c>
      <c r="L177" s="320">
        <f t="shared" si="47"/>
        <v>2.6529053649059352E-2</v>
      </c>
      <c r="M177" s="320">
        <f t="shared" si="47"/>
        <v>2.631567036011109E-2</v>
      </c>
      <c r="N177" s="320">
        <f t="shared" si="47"/>
        <v>2.6583329029807319E-2</v>
      </c>
      <c r="O177" s="320">
        <f t="shared" si="47"/>
        <v>2.643189745270073E-2</v>
      </c>
      <c r="P177" s="320">
        <f t="shared" si="47"/>
        <v>2.6745033347188842E-2</v>
      </c>
      <c r="Q177" s="320">
        <f t="shared" si="47"/>
        <v>2.6535841843712708E-2</v>
      </c>
      <c r="R177" s="320">
        <f t="shared" si="47"/>
        <v>2.6240749853015433E-2</v>
      </c>
      <c r="S177" s="320">
        <f t="shared" si="47"/>
        <v>2.6808548416564184E-2</v>
      </c>
      <c r="T177" s="320">
        <f t="shared" si="47"/>
        <v>2.6423782760426211E-2</v>
      </c>
      <c r="U177" s="320">
        <f t="shared" si="47"/>
        <v>2.6526234511594242E-2</v>
      </c>
      <c r="V177" s="320">
        <f t="shared" si="47"/>
        <v>2.6050815959690259E-2</v>
      </c>
      <c r="W177" s="320">
        <f t="shared" si="47"/>
        <v>2.6817986911716735E-2</v>
      </c>
      <c r="DA177" s="141"/>
    </row>
    <row r="178" spans="1:105" ht="12" customHeight="1" x14ac:dyDescent="0.25">
      <c r="A178" s="41" t="s">
        <v>1577</v>
      </c>
      <c r="B178" s="321">
        <f t="shared" ref="B178:W178" si="48">IF(B$127=0,0,B$127/B$99)</f>
        <v>7.6392150655157906E-2</v>
      </c>
      <c r="C178" s="321">
        <f t="shared" si="48"/>
        <v>7.8483276608986088E-2</v>
      </c>
      <c r="D178" s="321">
        <f t="shared" si="48"/>
        <v>8.0164322425227474E-2</v>
      </c>
      <c r="E178" s="321">
        <f t="shared" si="48"/>
        <v>7.5145605752829261E-2</v>
      </c>
      <c r="F178" s="321">
        <f t="shared" si="48"/>
        <v>7.5868512741739419E-2</v>
      </c>
      <c r="G178" s="321">
        <f t="shared" si="48"/>
        <v>7.5846624572671856E-2</v>
      </c>
      <c r="H178" s="321">
        <f t="shared" si="48"/>
        <v>7.7598097441869532E-2</v>
      </c>
      <c r="I178" s="321">
        <f t="shared" si="48"/>
        <v>7.9110315755379343E-2</v>
      </c>
      <c r="J178" s="321">
        <f t="shared" si="48"/>
        <v>7.7660444445648305E-2</v>
      </c>
      <c r="K178" s="321">
        <f t="shared" si="48"/>
        <v>8.0255130278327189E-2</v>
      </c>
      <c r="L178" s="321">
        <f t="shared" si="48"/>
        <v>7.9428234396658443E-2</v>
      </c>
      <c r="M178" s="321">
        <f t="shared" si="48"/>
        <v>7.8789362836627741E-2</v>
      </c>
      <c r="N178" s="321">
        <f t="shared" si="48"/>
        <v>7.9590735393529469E-2</v>
      </c>
      <c r="O178" s="321">
        <f t="shared" si="48"/>
        <v>7.9137347837358429E-2</v>
      </c>
      <c r="P178" s="321">
        <f t="shared" si="48"/>
        <v>8.0074879630027213E-2</v>
      </c>
      <c r="Q178" s="321">
        <f t="shared" si="48"/>
        <v>7.9448558314849774E-2</v>
      </c>
      <c r="R178" s="321">
        <f t="shared" si="48"/>
        <v>7.8565050138654016E-2</v>
      </c>
      <c r="S178" s="321">
        <f t="shared" si="48"/>
        <v>8.0227245122368493E-2</v>
      </c>
      <c r="T178" s="321">
        <f t="shared" si="48"/>
        <v>7.9110771113648129E-2</v>
      </c>
      <c r="U178" s="321">
        <f t="shared" si="48"/>
        <v>7.9419793872758201E-2</v>
      </c>
      <c r="V178" s="321">
        <f t="shared" si="48"/>
        <v>7.7988917992893966E-2</v>
      </c>
      <c r="W178" s="321">
        <f t="shared" si="48"/>
        <v>8.0267683784003688E-2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DA179" s="94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343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49</v>
      </c>
      <c r="B183" s="322">
        <f>IF(B$5=0,0,B$5/NMM_fec!B$5)</f>
        <v>0.53925919822526891</v>
      </c>
      <c r="C183" s="322">
        <f>IF(C$5=0,0,C$5/NMM_fec!C$5)</f>
        <v>0.54142353921565411</v>
      </c>
      <c r="D183" s="322">
        <f>IF(D$5=0,0,D$5/NMM_fec!D$5)</f>
        <v>0.54183120729339385</v>
      </c>
      <c r="E183" s="322">
        <f>IF(E$5=0,0,E$5/NMM_fec!E$5)</f>
        <v>0.54260490897297631</v>
      </c>
      <c r="F183" s="322">
        <f>IF(F$5=0,0,F$5/NMM_fec!F$5)</f>
        <v>0.54236784836031415</v>
      </c>
      <c r="G183" s="322">
        <f>IF(G$5=0,0,G$5/NMM_fec!G$5)</f>
        <v>0.54192555998303626</v>
      </c>
      <c r="H183" s="322">
        <f>IF(H$5=0,0,H$5/NMM_fec!H$5)</f>
        <v>0.54541289365591772</v>
      </c>
      <c r="I183" s="322">
        <f>IF(I$5=0,0,I$5/NMM_fec!I$5)</f>
        <v>0.5477342136857134</v>
      </c>
      <c r="J183" s="322">
        <f>IF(J$5=0,0,J$5/NMM_fec!J$5)</f>
        <v>0.5461117419139494</v>
      </c>
      <c r="K183" s="322">
        <f>IF(K$5=0,0,K$5/NMM_fec!K$5)</f>
        <v>0.54428769463392745</v>
      </c>
      <c r="L183" s="322">
        <f>IF(L$5=0,0,L$5/NMM_fec!L$5)</f>
        <v>0.54529397178332117</v>
      </c>
      <c r="M183" s="322">
        <f>IF(M$5=0,0,M$5/NMM_fec!M$5)</f>
        <v>0.54473317181657521</v>
      </c>
      <c r="N183" s="322">
        <f>IF(N$5=0,0,N$5/NMM_fec!N$5)</f>
        <v>0.54326815213881741</v>
      </c>
      <c r="O183" s="322">
        <f>IF(O$5=0,0,O$5/NMM_fec!O$5)</f>
        <v>0.54242393757327145</v>
      </c>
      <c r="P183" s="322">
        <f>IF(P$5=0,0,P$5/NMM_fec!P$5)</f>
        <v>0.54293134626349793</v>
      </c>
      <c r="Q183" s="322">
        <f>IF(Q$5=0,0,Q$5/NMM_fec!Q$5)</f>
        <v>0.5421298028480851</v>
      </c>
      <c r="R183" s="322">
        <f>IF(R$5=0,0,R$5/NMM_fec!R$5)</f>
        <v>0.54937962766375714</v>
      </c>
      <c r="S183" s="322">
        <f>IF(S$5=0,0,S$5/NMM_fec!S$5)</f>
        <v>0.55243596354818225</v>
      </c>
      <c r="T183" s="322">
        <f>IF(T$5=0,0,T$5/NMM_fec!T$5)</f>
        <v>0.55528419390451189</v>
      </c>
      <c r="U183" s="322">
        <f>IF(U$5=0,0,U$5/NMM_fec!U$5)</f>
        <v>0.56024629948232718</v>
      </c>
      <c r="V183" s="322">
        <f>IF(V$5=0,0,V$5/NMM_fec!V$5)</f>
        <v>0.56436146004346988</v>
      </c>
      <c r="W183" s="322">
        <f>IF(W$5=0,0,W$5/NMM_fec!W$5)</f>
        <v>0.57026810533133354</v>
      </c>
      <c r="DA183" s="95"/>
    </row>
    <row r="184" spans="1:105" ht="12" customHeight="1" x14ac:dyDescent="0.25">
      <c r="A184" s="55" t="s">
        <v>92</v>
      </c>
      <c r="B184" s="275">
        <f>IF(B$6=0,0,B$6/NMM_fec!B$6)</f>
        <v>0.46081122540180997</v>
      </c>
      <c r="C184" s="275">
        <f>IF(C$6=0,0,C$6/NMM_fec!C$6)</f>
        <v>0.46246506627155626</v>
      </c>
      <c r="D184" s="275">
        <f>IF(D$6=0,0,D$6/NMM_fec!D$6)</f>
        <v>0.46291933143795411</v>
      </c>
      <c r="E184" s="275">
        <f>IF(E$6=0,0,E$6/NMM_fec!E$6)</f>
        <v>0.46351776374217929</v>
      </c>
      <c r="F184" s="275">
        <f>IF(F$6=0,0,F$6/NMM_fec!F$6)</f>
        <v>0.46379701343429836</v>
      </c>
      <c r="G184" s="275">
        <f>IF(G$6=0,0,G$6/NMM_fec!G$6)</f>
        <v>0.46310720976450387</v>
      </c>
      <c r="H184" s="275">
        <f>IF(H$6=0,0,H$6/NMM_fec!H$6)</f>
        <v>0.4651208386541944</v>
      </c>
      <c r="I184" s="275">
        <f>IF(I$6=0,0,I$6/NMM_fec!I$6)</f>
        <v>0.46743997462017078</v>
      </c>
      <c r="J184" s="275">
        <f>IF(J$6=0,0,J$6/NMM_fec!J$6)</f>
        <v>0.46633426388483418</v>
      </c>
      <c r="K184" s="275">
        <f>IF(K$6=0,0,K$6/NMM_fec!K$6)</f>
        <v>0.46475500850336998</v>
      </c>
      <c r="L184" s="275">
        <f>IF(L$6=0,0,L$6/NMM_fec!L$6)</f>
        <v>0.46474715807005318</v>
      </c>
      <c r="M184" s="275">
        <f>IF(M$6=0,0,M$6/NMM_fec!M$6)</f>
        <v>0.46355129343807905</v>
      </c>
      <c r="N184" s="275">
        <f>IF(N$6=0,0,N$6/NMM_fec!N$6)</f>
        <v>0.46138142133208548</v>
      </c>
      <c r="O184" s="275">
        <f>IF(O$6=0,0,O$6/NMM_fec!O$6)</f>
        <v>0.46026721746592714</v>
      </c>
      <c r="P184" s="275">
        <f>IF(P$6=0,0,P$6/NMM_fec!P$6)</f>
        <v>0.46040857194389262</v>
      </c>
      <c r="Q184" s="275">
        <f>IF(Q$6=0,0,Q$6/NMM_fec!Q$6)</f>
        <v>0.46036179385004955</v>
      </c>
      <c r="R184" s="275">
        <f>IF(R$6=0,0,R$6/NMM_fec!R$6)</f>
        <v>0.46422108562089226</v>
      </c>
      <c r="S184" s="275">
        <f>IF(S$6=0,0,S$6/NMM_fec!S$6)</f>
        <v>0.46658057890654253</v>
      </c>
      <c r="T184" s="275">
        <f>IF(T$6=0,0,T$6/NMM_fec!T$6)</f>
        <v>0.46904774159939766</v>
      </c>
      <c r="U184" s="275">
        <f>IF(U$6=0,0,U$6/NMM_fec!U$6)</f>
        <v>0.4732444604009407</v>
      </c>
      <c r="V184" s="275">
        <f>IF(V$6=0,0,V$6/NMM_fec!V$6)</f>
        <v>0.47613182762303313</v>
      </c>
      <c r="W184" s="275">
        <f>IF(W$6=0,0,W$6/NMM_fec!W$6)</f>
        <v>0.47967103666788441</v>
      </c>
      <c r="DA184" s="76"/>
    </row>
    <row r="185" spans="1:105" ht="12" customHeight="1" x14ac:dyDescent="0.25">
      <c r="A185" s="202" t="s">
        <v>93</v>
      </c>
      <c r="B185" s="276">
        <f>IF(B$7=0,0,B$7/NMM_fec!B$7)</f>
        <v>0.11936965530552437</v>
      </c>
      <c r="C185" s="276">
        <f>IF(C$7=0,0,C$7/NMM_fec!C$7)</f>
        <v>0.11979857285490496</v>
      </c>
      <c r="D185" s="276">
        <f>IF(D$7=0,0,D$7/NMM_fec!D$7)</f>
        <v>0.11991574419618149</v>
      </c>
      <c r="E185" s="276">
        <f>IF(E$7=0,0,E$7/NMM_fec!E$7)</f>
        <v>0.1200761402785665</v>
      </c>
      <c r="F185" s="276">
        <f>IF(F$7=0,0,F$7/NMM_fec!F$7)</f>
        <v>0.12017879679161078</v>
      </c>
      <c r="G185" s="276">
        <f>IF(G$7=0,0,G$7/NMM_fec!G$7)</f>
        <v>0.12000244819114127</v>
      </c>
      <c r="H185" s="276">
        <f>IF(H$7=0,0,H$7/NMM_fec!H$7)</f>
        <v>0.12051571928176676</v>
      </c>
      <c r="I185" s="276">
        <f>IF(I$7=0,0,I$7/NMM_fec!I$7)</f>
        <v>0.12111623829852157</v>
      </c>
      <c r="J185" s="276">
        <f>IF(J$7=0,0,J$7/NMM_fec!J$7)</f>
        <v>0.12083079278153651</v>
      </c>
      <c r="K185" s="276">
        <f>IF(K$7=0,0,K$7/NMM_fec!K$7)</f>
        <v>0.12040708928741177</v>
      </c>
      <c r="L185" s="276">
        <f>IF(L$7=0,0,L$7/NMM_fec!L$7)</f>
        <v>0.12041481977999734</v>
      </c>
      <c r="M185" s="276">
        <f>IF(M$7=0,0,M$7/NMM_fec!M$7)</f>
        <v>0.12010426874767702</v>
      </c>
      <c r="N185" s="276">
        <f>IF(N$7=0,0,N$7/NMM_fec!N$7)</f>
        <v>0.11953214916942784</v>
      </c>
      <c r="O185" s="276">
        <f>IF(O$7=0,0,O$7/NMM_fec!O$7)</f>
        <v>0.11924418873575536</v>
      </c>
      <c r="P185" s="276">
        <f>IF(P$7=0,0,P$7/NMM_fec!P$7)</f>
        <v>0.119279537288043</v>
      </c>
      <c r="Q185" s="276">
        <f>IF(Q$7=0,0,Q$7/NMM_fec!Q$7)</f>
        <v>0.11926956280139356</v>
      </c>
      <c r="R185" s="276">
        <f>IF(R$7=0,0,R$7/NMM_fec!R$7)</f>
        <v>0.12096712725540665</v>
      </c>
      <c r="S185" s="276">
        <f>IF(S$7=0,0,S$7/NMM_fec!S$7)</f>
        <v>0.12123457660845842</v>
      </c>
      <c r="T185" s="276">
        <f>IF(T$7=0,0,T$7/NMM_fec!T$7)</f>
        <v>0.12174268696051238</v>
      </c>
      <c r="U185" s="276">
        <f>IF(U$7=0,0,U$7/NMM_fec!U$7)</f>
        <v>0.12294398750138141</v>
      </c>
      <c r="V185" s="276">
        <f>IF(V$7=0,0,V$7/NMM_fec!V$7)</f>
        <v>0.12401623061441958</v>
      </c>
      <c r="W185" s="276">
        <f>IF(W$7=0,0,W$7/NMM_fec!W$7)</f>
        <v>0.12509607312922555</v>
      </c>
      <c r="DA185" s="77"/>
    </row>
    <row r="186" spans="1:105" ht="12" customHeight="1" x14ac:dyDescent="0.25">
      <c r="A186" s="202" t="s">
        <v>94</v>
      </c>
      <c r="B186" s="276">
        <f>IF(B$8=0,0,B$8/NMM_fec!B$8)</f>
        <v>0.65518193378563894</v>
      </c>
      <c r="C186" s="276">
        <f>IF(C$8=0,0,C$8/NMM_fec!C$8)</f>
        <v>0.65711246115680211</v>
      </c>
      <c r="D186" s="276">
        <f>IF(D$8=0,0,D$8/NMM_fec!D$8)</f>
        <v>0.65907853111146542</v>
      </c>
      <c r="E186" s="276">
        <f>IF(E$8=0,0,E$8/NMM_fec!E$8)</f>
        <v>0.65905282950471811</v>
      </c>
      <c r="F186" s="276">
        <f>IF(F$8=0,0,F$8/NMM_fec!F$8)</f>
        <v>0.6601033668062728</v>
      </c>
      <c r="G186" s="276">
        <f>IF(G$8=0,0,G$8/NMM_fec!G$8)</f>
        <v>0.65883383390360883</v>
      </c>
      <c r="H186" s="276">
        <f>IF(H$8=0,0,H$8/NMM_fec!H$8)</f>
        <v>0.65966400532831926</v>
      </c>
      <c r="I186" s="276">
        <f>IF(I$8=0,0,I$8/NMM_fec!I$8)</f>
        <v>0.66348982141183943</v>
      </c>
      <c r="J186" s="276">
        <f>IF(J$8=0,0,J$8/NMM_fec!J$8)</f>
        <v>0.6610757417508677</v>
      </c>
      <c r="K186" s="276">
        <f>IF(K$8=0,0,K$8/NMM_fec!K$8)</f>
        <v>0.65872165781100356</v>
      </c>
      <c r="L186" s="276">
        <f>IF(L$8=0,0,L$8/NMM_fec!L$8)</f>
        <v>0.65673191962433752</v>
      </c>
      <c r="M186" s="276">
        <f>IF(M$8=0,0,M$8/NMM_fec!M$8)</f>
        <v>0.65205443796127649</v>
      </c>
      <c r="N186" s="276">
        <f>IF(N$8=0,0,N$8/NMM_fec!N$8)</f>
        <v>0.6503661487189778</v>
      </c>
      <c r="O186" s="276">
        <f>IF(O$8=0,0,O$8/NMM_fec!O$8)</f>
        <v>0.64975670181710965</v>
      </c>
      <c r="P186" s="276">
        <f>IF(P$8=0,0,P$8/NMM_fec!P$8)</f>
        <v>0.64974018741111339</v>
      </c>
      <c r="Q186" s="276">
        <f>IF(Q$8=0,0,Q$8/NMM_fec!Q$8)</f>
        <v>0.64770747232156201</v>
      </c>
      <c r="R186" s="276">
        <f>IF(R$8=0,0,R$8/NMM_fec!R$8)</f>
        <v>0.65274813783793284</v>
      </c>
      <c r="S186" s="276">
        <f>IF(S$8=0,0,S$8/NMM_fec!S$8)</f>
        <v>0.65789908914104112</v>
      </c>
      <c r="T186" s="276">
        <f>IF(T$8=0,0,T$8/NMM_fec!T$8)</f>
        <v>0.66145636898159366</v>
      </c>
      <c r="U186" s="276">
        <f>IF(U$8=0,0,U$8/NMM_fec!U$8)</f>
        <v>0.66754831219838373</v>
      </c>
      <c r="V186" s="276">
        <f>IF(V$8=0,0,V$8/NMM_fec!V$8)</f>
        <v>0.67105181778739842</v>
      </c>
      <c r="W186" s="276">
        <f>IF(W$8=0,0,W$8/NMM_fec!W$8)</f>
        <v>0.67628273670079453</v>
      </c>
      <c r="DA186" s="77"/>
    </row>
    <row r="187" spans="1:105" ht="12" customHeight="1" x14ac:dyDescent="0.25">
      <c r="A187" s="202" t="s">
        <v>95</v>
      </c>
      <c r="B187" s="276">
        <f>IF(B$9=0,0,B$9/NMM_fec!B$9)</f>
        <v>0.45546570976941464</v>
      </c>
      <c r="C187" s="276">
        <f>IF(C$9=0,0,C$9/NMM_fec!C$9)</f>
        <v>0.45710228344939363</v>
      </c>
      <c r="D187" s="276">
        <f>IF(D$9=0,0,D$9/NMM_fec!D$9)</f>
        <v>0.45754936129327767</v>
      </c>
      <c r="E187" s="276">
        <f>IF(E$9=0,0,E$9/NMM_fec!E$9)</f>
        <v>0.4581613670439913</v>
      </c>
      <c r="F187" s="276">
        <f>IF(F$9=0,0,F$9/NMM_fec!F$9)</f>
        <v>0.45855306224874431</v>
      </c>
      <c r="G187" s="276">
        <f>IF(G$9=0,0,G$9/NMM_fec!G$9)</f>
        <v>0.45788018822331367</v>
      </c>
      <c r="H187" s="276">
        <f>IF(H$9=0,0,H$9/NMM_fec!H$9)</f>
        <v>0.45983862046471985</v>
      </c>
      <c r="I187" s="276">
        <f>IF(I$9=0,0,I$9/NMM_fec!I$9)</f>
        <v>0.46212995505470605</v>
      </c>
      <c r="J187" s="276">
        <f>IF(J$9=0,0,J$9/NMM_fec!J$9)</f>
        <v>0.46104081188292267</v>
      </c>
      <c r="K187" s="276">
        <f>IF(K$9=0,0,K$9/NMM_fec!K$9)</f>
        <v>0.45942413290207645</v>
      </c>
      <c r="L187" s="276">
        <f>IF(L$9=0,0,L$9/NMM_fec!L$9)</f>
        <v>0.45945362929530448</v>
      </c>
      <c r="M187" s="276">
        <f>IF(M$9=0,0,M$9/NMM_fec!M$9)</f>
        <v>0.45826869376044532</v>
      </c>
      <c r="N187" s="276">
        <f>IF(N$9=0,0,N$9/NMM_fec!N$9)</f>
        <v>0.45608571979513302</v>
      </c>
      <c r="O187" s="276">
        <f>IF(O$9=0,0,O$9/NMM_fec!O$9)</f>
        <v>0.4549869807314032</v>
      </c>
      <c r="P187" s="276">
        <f>IF(P$9=0,0,P$9/NMM_fec!P$9)</f>
        <v>0.45512185632785029</v>
      </c>
      <c r="Q187" s="276">
        <f>IF(Q$9=0,0,Q$9/NMM_fec!Q$9)</f>
        <v>0.45508379777243474</v>
      </c>
      <c r="R187" s="276">
        <f>IF(R$9=0,0,R$9/NMM_fec!R$9)</f>
        <v>0.46160184694098555</v>
      </c>
      <c r="S187" s="276">
        <f>IF(S$9=0,0,S$9/NMM_fec!S$9)</f>
        <v>0.46258148557299683</v>
      </c>
      <c r="T187" s="276">
        <f>IF(T$9=0,0,T$9/NMM_fec!T$9)</f>
        <v>0.46454086020920149</v>
      </c>
      <c r="U187" s="276">
        <f>IF(U$9=0,0,U$9/NMM_fec!U$9)</f>
        <v>0.46913054690979633</v>
      </c>
      <c r="V187" s="276">
        <f>IF(V$9=0,0,V$9/NMM_fec!V$9)</f>
        <v>0.47327936816006078</v>
      </c>
      <c r="W187" s="276">
        <f>IF(W$9=0,0,W$9/NMM_fec!W$9)</f>
        <v>0.47738451011477651</v>
      </c>
      <c r="DA187" s="77"/>
    </row>
    <row r="188" spans="1:105" ht="12" customHeight="1" x14ac:dyDescent="0.25">
      <c r="A188" s="56" t="s">
        <v>96</v>
      </c>
      <c r="B188" s="277">
        <f>IF(B$10=0,0,B$10/NMM_fec!B$10)</f>
        <v>0.70381714140141571</v>
      </c>
      <c r="C188" s="277">
        <f>IF(C$10=0,0,C$10/NMM_fec!C$10)</f>
        <v>0.70642951975246371</v>
      </c>
      <c r="D188" s="277">
        <f>IF(D$10=0,0,D$10/NMM_fec!D$10)</f>
        <v>0.71336400491226759</v>
      </c>
      <c r="E188" s="277">
        <f>IF(E$10=0,0,E$10/NMM_fec!E$10)</f>
        <v>0.70866761785039534</v>
      </c>
      <c r="F188" s="277">
        <f>IF(F$10=0,0,F$10/NMM_fec!F$10)</f>
        <v>0.71446056379098355</v>
      </c>
      <c r="G188" s="277">
        <f>IF(G$10=0,0,G$10/NMM_fec!G$10)</f>
        <v>0.71646971327894282</v>
      </c>
      <c r="H188" s="277">
        <f>IF(H$10=0,0,H$10/NMM_fec!H$10)</f>
        <v>0.72741478760846512</v>
      </c>
      <c r="I188" s="277">
        <f>IF(I$10=0,0,I$10/NMM_fec!I$10)</f>
        <v>0.73050535598484934</v>
      </c>
      <c r="J188" s="277">
        <f>IF(J$10=0,0,J$10/NMM_fec!J$10)</f>
        <v>0.72633627914255361</v>
      </c>
      <c r="K188" s="277">
        <f>IF(K$10=0,0,K$10/NMM_fec!K$10)</f>
        <v>0.72778040610492034</v>
      </c>
      <c r="L188" s="277">
        <f>IF(L$10=0,0,L$10/NMM_fec!L$10)</f>
        <v>0.725845853556777</v>
      </c>
      <c r="M188" s="277">
        <f>IF(M$10=0,0,M$10/NMM_fec!M$10)</f>
        <v>0.71863830518736116</v>
      </c>
      <c r="N188" s="277">
        <f>IF(N$10=0,0,N$10/NMM_fec!N$10)</f>
        <v>0.71667629116927589</v>
      </c>
      <c r="O188" s="277">
        <f>IF(O$10=0,0,O$10/NMM_fec!O$10)</f>
        <v>0.717570450331806</v>
      </c>
      <c r="P188" s="277">
        <f>IF(P$10=0,0,P$10/NMM_fec!P$10)</f>
        <v>0.73815230557663825</v>
      </c>
      <c r="Q188" s="277">
        <f>IF(Q$10=0,0,Q$10/NMM_fec!Q$10)</f>
        <v>0.74473574695169764</v>
      </c>
      <c r="R188" s="277">
        <f>IF(R$10=0,0,R$10/NMM_fec!R$10)</f>
        <v>0.75751129423449715</v>
      </c>
      <c r="S188" s="277">
        <f>IF(S$10=0,0,S$10/NMM_fec!S$10)</f>
        <v>0.76465434479186734</v>
      </c>
      <c r="T188" s="277">
        <f>IF(T$10=0,0,T$10/NMM_fec!T$10)</f>
        <v>0.77282349868783617</v>
      </c>
      <c r="U188" s="277">
        <f>IF(U$10=0,0,U$10/NMM_fec!U$10)</f>
        <v>0.78377945278640371</v>
      </c>
      <c r="V188" s="277">
        <f>IF(V$10=0,0,V$10/NMM_fec!V$10)</f>
        <v>0.79253259397901454</v>
      </c>
      <c r="W188" s="277">
        <f>IF(W$10=0,0,W$10/NMM_fec!W$10)</f>
        <v>0.80035068584578462</v>
      </c>
      <c r="DA188" s="78"/>
    </row>
    <row r="189" spans="1:105" ht="12" customHeight="1" x14ac:dyDescent="0.25">
      <c r="A189" s="203" t="s">
        <v>1452</v>
      </c>
      <c r="B189" s="278">
        <f>IF(B$16=0,0,B$16/NMM_fec!B$16)</f>
        <v>0.64438501306106855</v>
      </c>
      <c r="C189" s="278">
        <f>IF(C$16=0,0,C$16/NMM_fec!C$16)</f>
        <v>0.64630483117042015</v>
      </c>
      <c r="D189" s="278">
        <f>IF(D$16=0,0,D$16/NMM_fec!D$16)</f>
        <v>0.64824194882771813</v>
      </c>
      <c r="E189" s="278">
        <f>IF(E$16=0,0,E$16/NMM_fec!E$16)</f>
        <v>0.64824247098485377</v>
      </c>
      <c r="F189" s="278">
        <f>IF(F$16=0,0,F$16/NMM_fec!F$16)</f>
        <v>0.6493007097608835</v>
      </c>
      <c r="G189" s="278">
        <f>IF(G$16=0,0,G$16/NMM_fec!G$16)</f>
        <v>0.64808982734005083</v>
      </c>
      <c r="H189" s="278">
        <f>IF(H$16=0,0,H$16/NMM_fec!H$16)</f>
        <v>0.64892661229329629</v>
      </c>
      <c r="I189" s="278">
        <f>IF(I$16=0,0,I$16/NMM_fec!I$16)</f>
        <v>0.65277771141123686</v>
      </c>
      <c r="J189" s="278">
        <f>IF(J$16=0,0,J$16/NMM_fec!J$16)</f>
        <v>0.65036839169636862</v>
      </c>
      <c r="K189" s="278">
        <f>IF(K$16=0,0,K$16/NMM_fec!K$16)</f>
        <v>0.64808051284190404</v>
      </c>
      <c r="L189" s="278">
        <f>IF(L$16=0,0,L$16/NMM_fec!L$16)</f>
        <v>0.64609721156385236</v>
      </c>
      <c r="M189" s="278">
        <f>IF(M$16=0,0,M$16/NMM_fec!M$16)</f>
        <v>0.64149385458967589</v>
      </c>
      <c r="N189" s="278">
        <f>IF(N$16=0,0,N$16/NMM_fec!N$16)</f>
        <v>0.63972741937936617</v>
      </c>
      <c r="O189" s="278">
        <f>IF(O$16=0,0,O$16/NMM_fec!O$16)</f>
        <v>0.63923145491299593</v>
      </c>
      <c r="P189" s="278">
        <f>IF(P$16=0,0,P$16/NMM_fec!P$16)</f>
        <v>0.63924010421207655</v>
      </c>
      <c r="Q189" s="278">
        <f>IF(Q$16=0,0,Q$16/NMM_fec!Q$16)</f>
        <v>0.63725462306754543</v>
      </c>
      <c r="R189" s="278">
        <f>IF(R$16=0,0,R$16/NMM_fec!R$16)</f>
        <v>0.64292314837651665</v>
      </c>
      <c r="S189" s="278">
        <f>IF(S$16=0,0,S$16/NMM_fec!S$16)</f>
        <v>0.64811704230347944</v>
      </c>
      <c r="T189" s="278">
        <f>IF(T$16=0,0,T$16/NMM_fec!T$16)</f>
        <v>0.65138593010164447</v>
      </c>
      <c r="U189" s="278">
        <f>IF(U$16=0,0,U$16/NMM_fec!U$16)</f>
        <v>0.65791369785757736</v>
      </c>
      <c r="V189" s="278">
        <f>IF(V$16=0,0,V$16/NMM_fec!V$16)</f>
        <v>0.66138819952998995</v>
      </c>
      <c r="W189" s="278">
        <f>IF(W$16=0,0,W$16/NMM_fec!W$16)</f>
        <v>0.66699883242146618</v>
      </c>
      <c r="DA189" s="79"/>
    </row>
    <row r="190" spans="1:105" ht="12" customHeight="1" x14ac:dyDescent="0.25">
      <c r="A190" s="203" t="s">
        <v>1454</v>
      </c>
      <c r="B190" s="278">
        <f>IF(B$17=0,0,B$17/NMM_fec!B$17)</f>
        <v>0.43392700588396277</v>
      </c>
      <c r="C190" s="278">
        <f>IF(C$17=0,0,C$17/NMM_fec!C$17)</f>
        <v>0.43818730939891926</v>
      </c>
      <c r="D190" s="278">
        <f>IF(D$17=0,0,D$17/NMM_fec!D$17)</f>
        <v>0.43930465480640041</v>
      </c>
      <c r="E190" s="278">
        <f>IF(E$17=0,0,E$17/NMM_fec!E$17)</f>
        <v>0.44024678314285465</v>
      </c>
      <c r="F190" s="278">
        <f>IF(F$17=0,0,F$17/NMM_fec!F$17)</f>
        <v>0.43993192425935002</v>
      </c>
      <c r="G190" s="278">
        <f>IF(G$17=0,0,G$17/NMM_fec!G$17)</f>
        <v>0.44008924509892694</v>
      </c>
      <c r="H190" s="278">
        <f>IF(H$17=0,0,H$17/NMM_fec!H$17)</f>
        <v>0.44111482704031457</v>
      </c>
      <c r="I190" s="278">
        <f>IF(I$17=0,0,I$17/NMM_fec!I$17)</f>
        <v>0.44133989633960208</v>
      </c>
      <c r="J190" s="278">
        <f>IF(J$17=0,0,J$17/NMM_fec!J$17)</f>
        <v>0.4390465273781276</v>
      </c>
      <c r="K190" s="278">
        <f>IF(K$17=0,0,K$17/NMM_fec!K$17)</f>
        <v>0.43516837804947645</v>
      </c>
      <c r="L190" s="278">
        <f>IF(L$17=0,0,L$17/NMM_fec!L$17)</f>
        <v>0.43488388682674856</v>
      </c>
      <c r="M190" s="278">
        <f>IF(M$17=0,0,M$17/NMM_fec!M$17)</f>
        <v>0.43132808138362133</v>
      </c>
      <c r="N190" s="278">
        <f>IF(N$17=0,0,N$17/NMM_fec!N$17)</f>
        <v>0.42954093486031275</v>
      </c>
      <c r="O190" s="278">
        <f>IF(O$17=0,0,O$17/NMM_fec!O$17)</f>
        <v>0.42865800637892709</v>
      </c>
      <c r="P190" s="278">
        <f>IF(P$17=0,0,P$17/NMM_fec!P$17)</f>
        <v>0.42810160296189947</v>
      </c>
      <c r="Q190" s="278">
        <f>IF(Q$17=0,0,Q$17/NMM_fec!Q$17)</f>
        <v>0.4281044208781874</v>
      </c>
      <c r="R190" s="278">
        <f>IF(R$17=0,0,R$17/NMM_fec!R$17)</f>
        <v>0.43386018425007883</v>
      </c>
      <c r="S190" s="278">
        <f>IF(S$17=0,0,S$17/NMM_fec!S$17)</f>
        <v>0.43492128271602276</v>
      </c>
      <c r="T190" s="278">
        <f>IF(T$17=0,0,T$17/NMM_fec!T$17)</f>
        <v>0.43585300259275966</v>
      </c>
      <c r="U190" s="278">
        <f>IF(U$17=0,0,U$17/NMM_fec!U$17)</f>
        <v>0.44027706176681686</v>
      </c>
      <c r="V190" s="278">
        <f>IF(V$17=0,0,V$17/NMM_fec!V$17)</f>
        <v>0.44237234698009287</v>
      </c>
      <c r="W190" s="278">
        <f>IF(W$17=0,0,W$17/NMM_fec!W$17)</f>
        <v>0.44717895828043164</v>
      </c>
      <c r="DA190" s="79"/>
    </row>
    <row r="191" spans="1:105" ht="12" customHeight="1" x14ac:dyDescent="0.25">
      <c r="A191" s="203" t="s">
        <v>1463</v>
      </c>
      <c r="B191" s="278">
        <f>IF(B$25=0,0,B$25/NMM_fec!B$25)</f>
        <v>0.59831292355531829</v>
      </c>
      <c r="C191" s="278">
        <f>IF(C$25=0,0,C$25/NMM_fec!C$25)</f>
        <v>0.59889303215058454</v>
      </c>
      <c r="D191" s="278">
        <f>IF(D$25=0,0,D$25/NMM_fec!D$25)</f>
        <v>0.59748089579355146</v>
      </c>
      <c r="E191" s="278">
        <f>IF(E$25=0,0,E$25/NMM_fec!E$25)</f>
        <v>0.59883902123444444</v>
      </c>
      <c r="F191" s="278">
        <f>IF(F$25=0,0,F$25/NMM_fec!F$25)</f>
        <v>0.59757550220821665</v>
      </c>
      <c r="G191" s="278">
        <f>IF(G$25=0,0,G$25/NMM_fec!G$25)</f>
        <v>0.59629412903709766</v>
      </c>
      <c r="H191" s="278">
        <f>IF(H$25=0,0,H$25/NMM_fec!H$25)</f>
        <v>0.59903825674248989</v>
      </c>
      <c r="I191" s="278">
        <f>IF(I$25=0,0,I$25/NMM_fec!I$25)</f>
        <v>0.60339290851782523</v>
      </c>
      <c r="J191" s="278">
        <f>IF(J$25=0,0,J$25/NMM_fec!J$25)</f>
        <v>0.60261520813683012</v>
      </c>
      <c r="K191" s="278">
        <f>IF(K$25=0,0,K$25/NMM_fec!K$25)</f>
        <v>0.60058244255334514</v>
      </c>
      <c r="L191" s="278">
        <f>IF(L$25=0,0,L$25/NMM_fec!L$25)</f>
        <v>0.60241806856268432</v>
      </c>
      <c r="M191" s="278">
        <f>IF(M$25=0,0,M$25/NMM_fec!M$25)</f>
        <v>0.60408837185873299</v>
      </c>
      <c r="N191" s="278">
        <f>IF(N$25=0,0,N$25/NMM_fec!N$25)</f>
        <v>0.60207828072683012</v>
      </c>
      <c r="O191" s="278">
        <f>IF(O$25=0,0,O$25/NMM_fec!O$25)</f>
        <v>0.60054742287056539</v>
      </c>
      <c r="P191" s="278">
        <f>IF(P$25=0,0,P$25/NMM_fec!P$25)</f>
        <v>0.60173797505605897</v>
      </c>
      <c r="Q191" s="278">
        <f>IF(Q$25=0,0,Q$25/NMM_fec!Q$25)</f>
        <v>0.60058341573266261</v>
      </c>
      <c r="R191" s="278">
        <f>IF(R$25=0,0,R$25/NMM_fec!R$25)</f>
        <v>0.60949830184705245</v>
      </c>
      <c r="S191" s="278">
        <f>IF(S$25=0,0,S$25/NMM_fec!S$25)</f>
        <v>0.61213092554050608</v>
      </c>
      <c r="T191" s="278">
        <f>IF(T$25=0,0,T$25/NMM_fec!T$25)</f>
        <v>0.61502716449555184</v>
      </c>
      <c r="U191" s="278">
        <f>IF(U$25=0,0,U$25/NMM_fec!U$25)</f>
        <v>0.62110301364027243</v>
      </c>
      <c r="V191" s="278">
        <f>IF(V$25=0,0,V$25/NMM_fec!V$25)</f>
        <v>0.62717783431115615</v>
      </c>
      <c r="W191" s="278">
        <f>IF(W$25=0,0,W$25/NMM_fec!W$25)</f>
        <v>0.63329421057902613</v>
      </c>
      <c r="DA191" s="79"/>
    </row>
    <row r="192" spans="1:105" ht="12" customHeight="1" x14ac:dyDescent="0.25">
      <c r="A192" s="41" t="s">
        <v>1472</v>
      </c>
      <c r="B192" s="279">
        <f>IF(B$33=0,0,B$33/NMM_fec!B$33)</f>
        <v>0.65872695066655218</v>
      </c>
      <c r="C192" s="279">
        <f>IF(C$33=0,0,C$33/NMM_fec!C$33)</f>
        <v>0.66146387986996502</v>
      </c>
      <c r="D192" s="279">
        <f>IF(D$33=0,0,D$33/NMM_fec!D$33)</f>
        <v>0.66296551011476224</v>
      </c>
      <c r="E192" s="279">
        <f>IF(E$33=0,0,E$33/NMM_fec!E$33)</f>
        <v>0.66261994569814786</v>
      </c>
      <c r="F192" s="279">
        <f>IF(F$33=0,0,F$33/NMM_fec!F$33)</f>
        <v>0.66586379574932142</v>
      </c>
      <c r="G192" s="279">
        <f>IF(G$33=0,0,G$33/NMM_fec!G$33)</f>
        <v>0.66450085318218566</v>
      </c>
      <c r="H192" s="279">
        <f>IF(H$33=0,0,H$33/NMM_fec!H$33)</f>
        <v>0.6680270007870418</v>
      </c>
      <c r="I192" s="279">
        <f>IF(I$33=0,0,I$33/NMM_fec!I$33)</f>
        <v>0.67042728811166985</v>
      </c>
      <c r="J192" s="279">
        <f>IF(J$33=0,0,J$33/NMM_fec!J$33)</f>
        <v>0.66688948244018853</v>
      </c>
      <c r="K192" s="279">
        <f>IF(K$33=0,0,K$33/NMM_fec!K$33)</f>
        <v>0.66507130177711093</v>
      </c>
      <c r="L192" s="279">
        <f>IF(L$33=0,0,L$33/NMM_fec!L$33)</f>
        <v>0.66411357210937849</v>
      </c>
      <c r="M192" s="279">
        <f>IF(M$33=0,0,M$33/NMM_fec!M$33)</f>
        <v>0.6605038253449248</v>
      </c>
      <c r="N192" s="279">
        <f>IF(N$33=0,0,N$33/NMM_fec!N$33)</f>
        <v>0.65959085601014122</v>
      </c>
      <c r="O192" s="279">
        <f>IF(O$33=0,0,O$33/NMM_fec!O$33)</f>
        <v>0.65862346122151327</v>
      </c>
      <c r="P192" s="279">
        <f>IF(P$33=0,0,P$33/NMM_fec!P$33)</f>
        <v>0.65967138298961225</v>
      </c>
      <c r="Q192" s="279">
        <f>IF(Q$33=0,0,Q$33/NMM_fec!Q$33)</f>
        <v>0.65917778030234686</v>
      </c>
      <c r="R192" s="279">
        <f>IF(R$33=0,0,R$33/NMM_fec!R$33)</f>
        <v>0.66563026945406367</v>
      </c>
      <c r="S192" s="279">
        <f>IF(S$33=0,0,S$33/NMM_fec!S$33)</f>
        <v>0.67059822570711269</v>
      </c>
      <c r="T192" s="279">
        <f>IF(T$33=0,0,T$33/NMM_fec!T$33)</f>
        <v>0.67911526393333477</v>
      </c>
      <c r="U192" s="279">
        <f>IF(U$33=0,0,U$33/NMM_fec!U$33)</f>
        <v>0.68157761827225172</v>
      </c>
      <c r="V192" s="279">
        <f>IF(V$33=0,0,V$33/NMM_fec!V$33)</f>
        <v>0.68656986512588181</v>
      </c>
      <c r="W192" s="279">
        <f>IF(W$33=0,0,W$33/NMM_fec!W$33)</f>
        <v>0.69101775117775532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50</v>
      </c>
      <c r="B194" s="322">
        <f>IF(B$48=0,0,B$48/NMM_fec!B$48)</f>
        <v>0.51280123590606042</v>
      </c>
      <c r="C194" s="322">
        <f>IF(C$48=0,0,C$48/NMM_fec!C$48)</f>
        <v>0.51380319425993159</v>
      </c>
      <c r="D194" s="322">
        <f>IF(D$48=0,0,D$48/NMM_fec!D$48)</f>
        <v>0.51437032647151304</v>
      </c>
      <c r="E194" s="322">
        <f>IF(E$48=0,0,E$48/NMM_fec!E$48)</f>
        <v>0.52190396662932614</v>
      </c>
      <c r="F194" s="322">
        <f>IF(F$48=0,0,F$48/NMM_fec!F$48)</f>
        <v>0.52338352286472078</v>
      </c>
      <c r="G194" s="322">
        <f>IF(G$48=0,0,G$48/NMM_fec!G$48)</f>
        <v>0.52958184715134249</v>
      </c>
      <c r="H194" s="322">
        <f>IF(H$48=0,0,H$48/NMM_fec!H$48)</f>
        <v>0.52844999251608948</v>
      </c>
      <c r="I194" s="322">
        <f>IF(I$48=0,0,I$48/NMM_fec!I$48)</f>
        <v>0.53001265780540041</v>
      </c>
      <c r="J194" s="322">
        <f>IF(J$48=0,0,J$48/NMM_fec!J$48)</f>
        <v>0.53419394140402965</v>
      </c>
      <c r="K194" s="322">
        <f>IF(K$48=0,0,K$48/NMM_fec!K$48)</f>
        <v>0.53071405626557111</v>
      </c>
      <c r="L194" s="322">
        <f>IF(L$48=0,0,L$48/NMM_fec!L$48)</f>
        <v>0.52898537081394481</v>
      </c>
      <c r="M194" s="322">
        <f>IF(M$48=0,0,M$48/NMM_fec!M$48)</f>
        <v>0.53017674724435015</v>
      </c>
      <c r="N194" s="322">
        <f>IF(N$48=0,0,N$48/NMM_fec!N$48)</f>
        <v>0.53577647518546889</v>
      </c>
      <c r="O194" s="322">
        <f>IF(O$48=0,0,O$48/NMM_fec!O$48)</f>
        <v>0.53599343595123283</v>
      </c>
      <c r="P194" s="322">
        <f>IF(P$48=0,0,P$48/NMM_fec!P$48)</f>
        <v>0.53608508016230672</v>
      </c>
      <c r="Q194" s="322">
        <f>IF(Q$48=0,0,Q$48/NMM_fec!Q$48)</f>
        <v>0.53765512003343785</v>
      </c>
      <c r="R194" s="322">
        <f>IF(R$48=0,0,R$48/NMM_fec!R$48)</f>
        <v>0.53779922063567109</v>
      </c>
      <c r="S194" s="322">
        <f>IF(S$48=0,0,S$48/NMM_fec!S$48)</f>
        <v>0.53737975386732451</v>
      </c>
      <c r="T194" s="322">
        <f>IF(T$48=0,0,T$48/NMM_fec!T$48)</f>
        <v>0.54412555289069386</v>
      </c>
      <c r="U194" s="322">
        <f>IF(U$48=0,0,U$48/NMM_fec!U$48)</f>
        <v>0.54803281060718045</v>
      </c>
      <c r="V194" s="322">
        <f>IF(V$48=0,0,V$48/NMM_fec!V$48)</f>
        <v>0.55140388355308489</v>
      </c>
      <c r="W194" s="322">
        <f>IF(W$48=0,0,W$48/NMM_fec!W$48)</f>
        <v>0.55631272732990822</v>
      </c>
      <c r="DA194" s="95"/>
    </row>
    <row r="195" spans="1:105" ht="12" customHeight="1" x14ac:dyDescent="0.25">
      <c r="A195" s="55" t="s">
        <v>92</v>
      </c>
      <c r="B195" s="275">
        <f>IF(B$49=0,0,B$49/NMM_fec!B$49)</f>
        <v>0.45997713956161573</v>
      </c>
      <c r="C195" s="275">
        <f>IF(C$49=0,0,C$49/NMM_fec!C$49)</f>
        <v>0.46005475302546384</v>
      </c>
      <c r="D195" s="275">
        <f>IF(D$49=0,0,D$49/NMM_fec!D$49)</f>
        <v>0.46058411049337106</v>
      </c>
      <c r="E195" s="275">
        <f>IF(E$49=0,0,E$49/NMM_fec!E$49)</f>
        <v>0.46720575408017428</v>
      </c>
      <c r="F195" s="275">
        <f>IF(F$49=0,0,F$49/NMM_fec!F$49)</f>
        <v>0.4680835701244061</v>
      </c>
      <c r="G195" s="275">
        <f>IF(G$49=0,0,G$49/NMM_fec!G$49)</f>
        <v>0.47204107410527468</v>
      </c>
      <c r="H195" s="275">
        <f>IF(H$49=0,0,H$49/NMM_fec!H$49)</f>
        <v>0.47052061027876091</v>
      </c>
      <c r="I195" s="275">
        <f>IF(I$49=0,0,I$49/NMM_fec!I$49)</f>
        <v>0.47134088925383477</v>
      </c>
      <c r="J195" s="275">
        <f>IF(J$49=0,0,J$49/NMM_fec!J$49)</f>
        <v>0.47496878581974339</v>
      </c>
      <c r="K195" s="275">
        <f>IF(K$49=0,0,K$49/NMM_fec!K$49)</f>
        <v>0.47098594326703108</v>
      </c>
      <c r="L195" s="275">
        <f>IF(L$49=0,0,L$49/NMM_fec!L$49)</f>
        <v>0.46893060721270735</v>
      </c>
      <c r="M195" s="275">
        <f>IF(M$49=0,0,M$49/NMM_fec!M$49)</f>
        <v>0.47026304179107958</v>
      </c>
      <c r="N195" s="275">
        <f>IF(N$49=0,0,N$49/NMM_fec!N$49)</f>
        <v>0.47466547068666298</v>
      </c>
      <c r="O195" s="275">
        <f>IF(O$49=0,0,O$49/NMM_fec!O$49)</f>
        <v>0.47425199681267166</v>
      </c>
      <c r="P195" s="275">
        <f>IF(P$49=0,0,P$49/NMM_fec!P$49)</f>
        <v>0.47327924586400361</v>
      </c>
      <c r="Q195" s="275">
        <f>IF(Q$49=0,0,Q$49/NMM_fec!Q$49)</f>
        <v>0.47496995540735715</v>
      </c>
      <c r="R195" s="275">
        <f>IF(R$49=0,0,R$49/NMM_fec!R$49)</f>
        <v>0.47483685386264746</v>
      </c>
      <c r="S195" s="275">
        <f>IF(S$49=0,0,S$49/NMM_fec!S$49)</f>
        <v>0.47298550516951454</v>
      </c>
      <c r="T195" s="275">
        <f>IF(T$49=0,0,T$49/NMM_fec!T$49)</f>
        <v>0.47799665229091315</v>
      </c>
      <c r="U195" s="275">
        <f>IF(U$49=0,0,U$49/NMM_fec!U$49)</f>
        <v>0.48072681305750786</v>
      </c>
      <c r="V195" s="275">
        <f>IF(V$49=0,0,V$49/NMM_fec!V$49)</f>
        <v>0.48255175669942413</v>
      </c>
      <c r="W195" s="275">
        <f>IF(W$49=0,0,W$49/NMM_fec!W$49)</f>
        <v>0.48623425627306149</v>
      </c>
      <c r="DA195" s="76"/>
    </row>
    <row r="196" spans="1:105" ht="12" customHeight="1" x14ac:dyDescent="0.25">
      <c r="A196" s="202" t="s">
        <v>93</v>
      </c>
      <c r="B196" s="276">
        <f>IF(B$50=0,0,B$50/NMM_fec!B$50)</f>
        <v>0.11966576331647691</v>
      </c>
      <c r="C196" s="276">
        <f>IF(C$50=0,0,C$50/NMM_fec!C$50)</f>
        <v>0.11980744871972759</v>
      </c>
      <c r="D196" s="276">
        <f>IF(D$50=0,0,D$50/NMM_fec!D$50)</f>
        <v>0.12001395154320432</v>
      </c>
      <c r="E196" s="276">
        <f>IF(E$50=0,0,E$50/NMM_fec!E$50)</f>
        <v>0.12182424149160354</v>
      </c>
      <c r="F196" s="276">
        <f>IF(F$50=0,0,F$50/NMM_fec!F$50)</f>
        <v>0.1222081904860684</v>
      </c>
      <c r="G196" s="276">
        <f>IF(G$50=0,0,G$50/NMM_fec!G$50)</f>
        <v>0.12367681482397905</v>
      </c>
      <c r="H196" s="276">
        <f>IF(H$50=0,0,H$50/NMM_fec!H$50)</f>
        <v>0.1232150128290867</v>
      </c>
      <c r="I196" s="276">
        <f>IF(I$50=0,0,I$50/NMM_fec!I$50)</f>
        <v>0.12340938012294958</v>
      </c>
      <c r="J196" s="276">
        <f>IF(J$50=0,0,J$50/NMM_fec!J$50)</f>
        <v>0.1245016195576986</v>
      </c>
      <c r="K196" s="276">
        <f>IF(K$50=0,0,K$50/NMM_fec!K$50)</f>
        <v>0.12343670515455081</v>
      </c>
      <c r="L196" s="276">
        <f>IF(L$50=0,0,L$50/NMM_fec!L$50)</f>
        <v>0.12287747871714312</v>
      </c>
      <c r="M196" s="276">
        <f>IF(M$50=0,0,M$50/NMM_fec!M$50)</f>
        <v>0.12314275778253216</v>
      </c>
      <c r="N196" s="276">
        <f>IF(N$50=0,0,N$50/NMM_fec!N$50)</f>
        <v>0.12428263627050311</v>
      </c>
      <c r="O196" s="276">
        <f>IF(O$50=0,0,O$50/NMM_fec!O$50)</f>
        <v>0.12416385030903564</v>
      </c>
      <c r="P196" s="276">
        <f>IF(P$50=0,0,P$50/NMM_fec!P$50)</f>
        <v>0.12389468201125203</v>
      </c>
      <c r="Q196" s="276">
        <f>IF(Q$50=0,0,Q$50/NMM_fec!Q$50)</f>
        <v>0.12440520434952761</v>
      </c>
      <c r="R196" s="276">
        <f>IF(R$50=0,0,R$50/NMM_fec!R$50)</f>
        <v>0.12431312776220833</v>
      </c>
      <c r="S196" s="276">
        <f>IF(S$50=0,0,S$50/NMM_fec!S$50)</f>
        <v>0.12390633374522179</v>
      </c>
      <c r="T196" s="276">
        <f>IF(T$50=0,0,T$50/NMM_fec!T$50)</f>
        <v>0.12537832725358414</v>
      </c>
      <c r="U196" s="276">
        <f>IF(U$50=0,0,U$50/NMM_fec!U$50)</f>
        <v>0.12622292928453743</v>
      </c>
      <c r="V196" s="276">
        <f>IF(V$50=0,0,V$50/NMM_fec!V$50)</f>
        <v>0.12694995202456871</v>
      </c>
      <c r="W196" s="276">
        <f>IF(W$50=0,0,W$50/NMM_fec!W$50)</f>
        <v>0.12798930862653149</v>
      </c>
      <c r="DA196" s="77"/>
    </row>
    <row r="197" spans="1:105" ht="12" customHeight="1" x14ac:dyDescent="0.25">
      <c r="A197" s="202" t="s">
        <v>94</v>
      </c>
      <c r="B197" s="276">
        <f>IF(B$51=0,0,B$51/NMM_fec!B$51)</f>
        <v>0.65448167416416625</v>
      </c>
      <c r="C197" s="276">
        <f>IF(C$51=0,0,C$51/NMM_fec!C$51)</f>
        <v>0.65454799435927002</v>
      </c>
      <c r="D197" s="276">
        <f>IF(D$51=0,0,D$51/NMM_fec!D$51)</f>
        <v>0.65618638343054736</v>
      </c>
      <c r="E197" s="276">
        <f>IF(E$51=0,0,E$51/NMM_fec!E$51)</f>
        <v>0.66443390046278372</v>
      </c>
      <c r="F197" s="276">
        <f>IF(F$51=0,0,F$51/NMM_fec!F$51)</f>
        <v>0.66323914623771318</v>
      </c>
      <c r="G197" s="276">
        <f>IF(G$51=0,0,G$51/NMM_fec!G$51)</f>
        <v>0.66721997851787362</v>
      </c>
      <c r="H197" s="276">
        <f>IF(H$51=0,0,H$51/NMM_fec!H$51)</f>
        <v>0.66852914053736456</v>
      </c>
      <c r="I197" s="276">
        <f>IF(I$51=0,0,I$51/NMM_fec!I$51)</f>
        <v>0.66845316417586798</v>
      </c>
      <c r="J197" s="276">
        <f>IF(J$51=0,0,J$51/NMM_fec!J$51)</f>
        <v>0.67136032294572501</v>
      </c>
      <c r="K197" s="276">
        <f>IF(K$51=0,0,K$51/NMM_fec!K$51)</f>
        <v>0.6713768093512581</v>
      </c>
      <c r="L197" s="276">
        <f>IF(L$51=0,0,L$51/NMM_fec!L$51)</f>
        <v>0.66957522485783494</v>
      </c>
      <c r="M197" s="276">
        <f>IF(M$51=0,0,M$51/NMM_fec!M$51)</f>
        <v>0.66775072867807683</v>
      </c>
      <c r="N197" s="276">
        <f>IF(N$51=0,0,N$51/NMM_fec!N$51)</f>
        <v>0.67066374239930915</v>
      </c>
      <c r="O197" s="276">
        <f>IF(O$51=0,0,O$51/NMM_fec!O$51)</f>
        <v>0.67096053357646079</v>
      </c>
      <c r="P197" s="276">
        <f>IF(P$51=0,0,P$51/NMM_fec!P$51)</f>
        <v>0.66999759981375018</v>
      </c>
      <c r="Q197" s="276">
        <f>IF(Q$51=0,0,Q$51/NMM_fec!Q$51)</f>
        <v>0.66843800683458487</v>
      </c>
      <c r="R197" s="276">
        <f>IF(R$51=0,0,R$51/NMM_fec!R$51)</f>
        <v>0.66900778204549716</v>
      </c>
      <c r="S197" s="276">
        <f>IF(S$51=0,0,S$51/NMM_fec!S$51)</f>
        <v>0.67023718219915951</v>
      </c>
      <c r="T197" s="276">
        <f>IF(T$51=0,0,T$51/NMM_fec!T$51)</f>
        <v>0.67643850257858806</v>
      </c>
      <c r="U197" s="276">
        <f>IF(U$51=0,0,U$51/NMM_fec!U$51)</f>
        <v>0.67952906027462878</v>
      </c>
      <c r="V197" s="276">
        <f>IF(V$51=0,0,V$51/NMM_fec!V$51)</f>
        <v>0.68268263332789503</v>
      </c>
      <c r="W197" s="276">
        <f>IF(W$51=0,0,W$51/NMM_fec!W$51)</f>
        <v>0.6861186020496014</v>
      </c>
      <c r="DA197" s="77"/>
    </row>
    <row r="198" spans="1:105" ht="12" customHeight="1" x14ac:dyDescent="0.25">
      <c r="A198" s="202" t="s">
        <v>95</v>
      </c>
      <c r="B198" s="276">
        <f>IF(B$52=0,0,B$52/NMM_fec!B$52)</f>
        <v>0.45657693882726152</v>
      </c>
      <c r="C198" s="276">
        <f>IF(C$52=0,0,C$52/NMM_fec!C$52)</f>
        <v>0.45711753027045976</v>
      </c>
      <c r="D198" s="276">
        <f>IF(D$52=0,0,D$52/NMM_fec!D$52)</f>
        <v>0.45790542836586434</v>
      </c>
      <c r="E198" s="276">
        <f>IF(E$52=0,0,E$52/NMM_fec!E$52)</f>
        <v>0.46481247195229031</v>
      </c>
      <c r="F198" s="276">
        <f>IF(F$52=0,0,F$52/NMM_fec!F$52)</f>
        <v>0.46627740437489973</v>
      </c>
      <c r="G198" s="276">
        <f>IF(G$52=0,0,G$52/NMM_fec!G$52)</f>
        <v>0.47188084504085787</v>
      </c>
      <c r="H198" s="276">
        <f>IF(H$52=0,0,H$52/NMM_fec!H$52)</f>
        <v>0.47011886955740545</v>
      </c>
      <c r="I198" s="276">
        <f>IF(I$52=0,0,I$52/NMM_fec!I$52)</f>
        <v>0.47086046532866449</v>
      </c>
      <c r="J198" s="276">
        <f>IF(J$52=0,0,J$52/NMM_fec!J$52)</f>
        <v>0.47502783387053621</v>
      </c>
      <c r="K198" s="276">
        <f>IF(K$52=0,0,K$52/NMM_fec!K$52)</f>
        <v>0.47096472220996555</v>
      </c>
      <c r="L198" s="276">
        <f>IF(L$52=0,0,L$52/NMM_fec!L$52)</f>
        <v>0.46884633351437022</v>
      </c>
      <c r="M198" s="276">
        <f>IF(M$52=0,0,M$52/NMM_fec!M$52)</f>
        <v>0.46984318512556461</v>
      </c>
      <c r="N198" s="276">
        <f>IF(N$52=0,0,N$52/NMM_fec!N$52)</f>
        <v>0.47419231737733819</v>
      </c>
      <c r="O198" s="276">
        <f>IF(O$52=0,0,O$52/NMM_fec!O$52)</f>
        <v>0.47373909726525798</v>
      </c>
      <c r="P198" s="276">
        <f>IF(P$52=0,0,P$52/NMM_fec!P$52)</f>
        <v>0.47271210312737433</v>
      </c>
      <c r="Q198" s="276">
        <f>IF(Q$52=0,0,Q$52/NMM_fec!Q$52)</f>
        <v>0.47465996791302995</v>
      </c>
      <c r="R198" s="276">
        <f>IF(R$52=0,0,R$52/NMM_fec!R$52)</f>
        <v>0.47430865568127112</v>
      </c>
      <c r="S198" s="276">
        <f>IF(S$52=0,0,S$52/NMM_fec!S$52)</f>
        <v>0.47289307103107264</v>
      </c>
      <c r="T198" s="276">
        <f>IF(T$52=0,0,T$52/NMM_fec!T$52)</f>
        <v>0.47840055256312486</v>
      </c>
      <c r="U198" s="276">
        <f>IF(U$52=0,0,U$52/NMM_fec!U$52)</f>
        <v>0.48161693908734859</v>
      </c>
      <c r="V198" s="276">
        <f>IF(V$52=0,0,V$52/NMM_fec!V$52)</f>
        <v>0.48455021826735956</v>
      </c>
      <c r="W198" s="276">
        <f>IF(W$52=0,0,W$52/NMM_fec!W$52)</f>
        <v>0.48833488473033509</v>
      </c>
      <c r="DA198" s="77"/>
    </row>
    <row r="199" spans="1:105" ht="12" customHeight="1" x14ac:dyDescent="0.25">
      <c r="A199" s="56" t="s">
        <v>96</v>
      </c>
      <c r="B199" s="277">
        <f>IF(B$53=0,0,B$53/NMM_fec!B$53)</f>
        <v>0.7019430066611172</v>
      </c>
      <c r="C199" s="277">
        <f>IF(C$53=0,0,C$53/NMM_fec!C$53)</f>
        <v>0.70393625690482509</v>
      </c>
      <c r="D199" s="277">
        <f>IF(D$53=0,0,D$53/NMM_fec!D$53)</f>
        <v>0.7094914486474615</v>
      </c>
      <c r="E199" s="277">
        <f>IF(E$53=0,0,E$53/NMM_fec!E$53)</f>
        <v>0.71387111238053047</v>
      </c>
      <c r="F199" s="277">
        <f>IF(F$53=0,0,F$53/NMM_fec!F$53)</f>
        <v>0.71935496280930822</v>
      </c>
      <c r="G199" s="277">
        <f>IF(G$53=0,0,G$53/NMM_fec!G$53)</f>
        <v>0.72768308567337248</v>
      </c>
      <c r="H199" s="277">
        <f>IF(H$53=0,0,H$53/NMM_fec!H$53)</f>
        <v>0.73443149710703026</v>
      </c>
      <c r="I199" s="277">
        <f>IF(I$53=0,0,I$53/NMM_fec!I$53)</f>
        <v>0.73847564826151357</v>
      </c>
      <c r="J199" s="277">
        <f>IF(J$53=0,0,J$53/NMM_fec!J$53)</f>
        <v>0.74220939567403743</v>
      </c>
      <c r="K199" s="277">
        <f>IF(K$53=0,0,K$53/NMM_fec!K$53)</f>
        <v>0.74830894083589838</v>
      </c>
      <c r="L199" s="277">
        <f>IF(L$53=0,0,L$53/NMM_fec!L$53)</f>
        <v>0.74423809225683946</v>
      </c>
      <c r="M199" s="277">
        <f>IF(M$53=0,0,M$53/NMM_fec!M$53)</f>
        <v>0.74124401167835874</v>
      </c>
      <c r="N199" s="277">
        <f>IF(N$53=0,0,N$53/NMM_fec!N$53)</f>
        <v>0.7495893033271458</v>
      </c>
      <c r="O199" s="277">
        <f>IF(O$53=0,0,O$53/NMM_fec!O$53)</f>
        <v>0.74746311639241603</v>
      </c>
      <c r="P199" s="277">
        <f>IF(P$53=0,0,P$53/NMM_fec!P$53)</f>
        <v>0.76982995060561688</v>
      </c>
      <c r="Q199" s="277">
        <f>IF(Q$53=0,0,Q$53/NMM_fec!Q$53)</f>
        <v>0.77466838888916789</v>
      </c>
      <c r="R199" s="277">
        <f>IF(R$53=0,0,R$53/NMM_fec!R$53)</f>
        <v>0.78052521466420466</v>
      </c>
      <c r="S199" s="277">
        <f>IF(S$53=0,0,S$53/NMM_fec!S$53)</f>
        <v>0.78919576270324399</v>
      </c>
      <c r="T199" s="277">
        <f>IF(T$53=0,0,T$53/NMM_fec!T$53)</f>
        <v>0.79955331015845099</v>
      </c>
      <c r="U199" s="277">
        <f>IF(U$53=0,0,U$53/NMM_fec!U$53)</f>
        <v>0.81156769442306442</v>
      </c>
      <c r="V199" s="277">
        <f>IF(V$53=0,0,V$53/NMM_fec!V$53)</f>
        <v>0.82068675579339978</v>
      </c>
      <c r="W199" s="277">
        <f>IF(W$53=0,0,W$53/NMM_fec!W$53)</f>
        <v>0.82684234102254828</v>
      </c>
      <c r="DA199" s="78"/>
    </row>
    <row r="200" spans="1:105" ht="12" customHeight="1" x14ac:dyDescent="0.25">
      <c r="A200" s="203" t="s">
        <v>1498</v>
      </c>
      <c r="B200" s="278">
        <f>IF(B$59=0,0,B$59/NMM_fec!B$59)</f>
        <v>0.5577136300176847</v>
      </c>
      <c r="C200" s="278">
        <f>IF(C$59=0,0,C$59/NMM_fec!C$59)</f>
        <v>0.55794856450402353</v>
      </c>
      <c r="D200" s="278">
        <f>IF(D$59=0,0,D$59/NMM_fec!D$59)</f>
        <v>0.5594261229838029</v>
      </c>
      <c r="E200" s="278">
        <f>IF(E$59=0,0,E$59/NMM_fec!E$59)</f>
        <v>0.56686588998314413</v>
      </c>
      <c r="F200" s="278">
        <f>IF(F$59=0,0,F$59/NMM_fec!F$59)</f>
        <v>0.56641777070722232</v>
      </c>
      <c r="G200" s="278">
        <f>IF(G$59=0,0,G$59/NMM_fec!G$59)</f>
        <v>0.57016648233671929</v>
      </c>
      <c r="H200" s="278">
        <f>IF(H$59=0,0,H$59/NMM_fec!H$59)</f>
        <v>0.57193329280833904</v>
      </c>
      <c r="I200" s="278">
        <f>IF(I$59=0,0,I$59/NMM_fec!I$59)</f>
        <v>0.57196977040833041</v>
      </c>
      <c r="J200" s="278">
        <f>IF(J$59=0,0,J$59/NMM_fec!J$59)</f>
        <v>0.57524867071452013</v>
      </c>
      <c r="K200" s="278">
        <f>IF(K$59=0,0,K$59/NMM_fec!K$59)</f>
        <v>0.5755280603295938</v>
      </c>
      <c r="L200" s="278">
        <f>IF(L$59=0,0,L$59/NMM_fec!L$59)</f>
        <v>0.57409313305844178</v>
      </c>
      <c r="M200" s="278">
        <f>IF(M$59=0,0,M$59/NMM_fec!M$59)</f>
        <v>0.57248065173300755</v>
      </c>
      <c r="N200" s="278">
        <f>IF(N$59=0,0,N$59/NMM_fec!N$59)</f>
        <v>0.57514297855034013</v>
      </c>
      <c r="O200" s="278">
        <f>IF(O$59=0,0,O$59/NMM_fec!O$59)</f>
        <v>0.5756410217952721</v>
      </c>
      <c r="P200" s="278">
        <f>IF(P$59=0,0,P$59/NMM_fec!P$59)</f>
        <v>0.57458056270849045</v>
      </c>
      <c r="Q200" s="278">
        <f>IF(Q$59=0,0,Q$59/NMM_fec!Q$59)</f>
        <v>0.57317513957566346</v>
      </c>
      <c r="R200" s="278">
        <f>IF(R$59=0,0,R$59/NMM_fec!R$59)</f>
        <v>0.5737876500649236</v>
      </c>
      <c r="S200" s="278">
        <f>IF(S$59=0,0,S$59/NMM_fec!S$59)</f>
        <v>0.57434948977857481</v>
      </c>
      <c r="T200" s="278">
        <f>IF(T$59=0,0,T$59/NMM_fec!T$59)</f>
        <v>0.57962732025202446</v>
      </c>
      <c r="U200" s="278">
        <f>IF(U$59=0,0,U$59/NMM_fec!U$59)</f>
        <v>0.58239720550646801</v>
      </c>
      <c r="V200" s="278">
        <f>IF(V$59=0,0,V$59/NMM_fec!V$59)</f>
        <v>0.58475923235761884</v>
      </c>
      <c r="W200" s="278">
        <f>IF(W$59=0,0,W$59/NMM_fec!W$59)</f>
        <v>0.58810905258565016</v>
      </c>
      <c r="DA200" s="79"/>
    </row>
    <row r="201" spans="1:105" ht="12" customHeight="1" x14ac:dyDescent="0.25">
      <c r="A201" s="203" t="s">
        <v>1500</v>
      </c>
      <c r="B201" s="278">
        <f>IF(B$60=0,0,B$60/NMM_fec!B$60)</f>
        <v>0.40041439300651782</v>
      </c>
      <c r="C201" s="278">
        <f>IF(C$60=0,0,C$60/NMM_fec!C$60)</f>
        <v>0.40383682285619055</v>
      </c>
      <c r="D201" s="278">
        <f>IF(D$60=0,0,D$60/NMM_fec!D$60)</f>
        <v>0.40429922884027447</v>
      </c>
      <c r="E201" s="278">
        <f>IF(E$60=0,0,E$60/NMM_fec!E$60)</f>
        <v>0.41101166788491661</v>
      </c>
      <c r="F201" s="278">
        <f>IF(F$60=0,0,F$60/NMM_fec!F$60)</f>
        <v>0.41664008712958234</v>
      </c>
      <c r="G201" s="278">
        <f>IF(G$60=0,0,G$60/NMM_fec!G$60)</f>
        <v>0.42223994689170641</v>
      </c>
      <c r="H201" s="278">
        <f>IF(H$60=0,0,H$60/NMM_fec!H$60)</f>
        <v>0.42069616453633513</v>
      </c>
      <c r="I201" s="278">
        <f>IF(I$60=0,0,I$60/NMM_fec!I$60)</f>
        <v>0.41663937712758303</v>
      </c>
      <c r="J201" s="278">
        <f>IF(J$60=0,0,J$60/NMM_fec!J$60)</f>
        <v>0.42152351895830847</v>
      </c>
      <c r="K201" s="278">
        <f>IF(K$60=0,0,K$60/NMM_fec!K$60)</f>
        <v>0.41876793815635727</v>
      </c>
      <c r="L201" s="278">
        <f>IF(L$60=0,0,L$60/NMM_fec!L$60)</f>
        <v>0.41797454688079078</v>
      </c>
      <c r="M201" s="278">
        <f>IF(M$60=0,0,M$60/NMM_fec!M$60)</f>
        <v>0.41818495567721337</v>
      </c>
      <c r="N201" s="278">
        <f>IF(N$60=0,0,N$60/NMM_fec!N$60)</f>
        <v>0.42418443437720188</v>
      </c>
      <c r="O201" s="278">
        <f>IF(O$60=0,0,O$60/NMM_fec!O$60)</f>
        <v>0.42621593802853813</v>
      </c>
      <c r="P201" s="278">
        <f>IF(P$60=0,0,P$60/NMM_fec!P$60)</f>
        <v>0.42744184042370537</v>
      </c>
      <c r="Q201" s="278">
        <f>IF(Q$60=0,0,Q$60/NMM_fec!Q$60)</f>
        <v>0.43272812917040138</v>
      </c>
      <c r="R201" s="278">
        <f>IF(R$60=0,0,R$60/NMM_fec!R$60)</f>
        <v>0.43106747798940187</v>
      </c>
      <c r="S201" s="278">
        <f>IF(S$60=0,0,S$60/NMM_fec!S$60)</f>
        <v>0.43001514817857578</v>
      </c>
      <c r="T201" s="278">
        <f>IF(T$60=0,0,T$60/NMM_fec!T$60)</f>
        <v>0.43764267541709739</v>
      </c>
      <c r="U201" s="278">
        <f>IF(U$60=0,0,U$60/NMM_fec!U$60)</f>
        <v>0.43902341436224085</v>
      </c>
      <c r="V201" s="278">
        <f>IF(V$60=0,0,V$60/NMM_fec!V$60)</f>
        <v>0.44003562766317111</v>
      </c>
      <c r="W201" s="278">
        <f>IF(W$60=0,0,W$60/NMM_fec!W$60)</f>
        <v>0.443415353804263</v>
      </c>
      <c r="DA201" s="79"/>
    </row>
    <row r="202" spans="1:105" ht="12" customHeight="1" x14ac:dyDescent="0.25">
      <c r="A202" s="203" t="s">
        <v>1522</v>
      </c>
      <c r="B202" s="278">
        <f>IF(B$79=0,0,B$79/NMM_fec!B$79)</f>
        <v>0.54699229780376124</v>
      </c>
      <c r="C202" s="278">
        <f>IF(C$79=0,0,C$79/NMM_fec!C$79)</f>
        <v>0.54700072257048027</v>
      </c>
      <c r="D202" s="278">
        <f>IF(D$79=0,0,D$79/NMM_fec!D$79)</f>
        <v>0.54690374896430372</v>
      </c>
      <c r="E202" s="278">
        <f>IF(E$79=0,0,E$79/NMM_fec!E$79)</f>
        <v>0.55492037233288771</v>
      </c>
      <c r="F202" s="278">
        <f>IF(F$79=0,0,F$79/NMM_fec!F$79)</f>
        <v>0.55551683275586783</v>
      </c>
      <c r="G202" s="278">
        <f>IF(G$79=0,0,G$79/NMM_fec!G$79)</f>
        <v>0.5618819862715132</v>
      </c>
      <c r="H202" s="278">
        <f>IF(H$79=0,0,H$79/NMM_fec!H$79)</f>
        <v>0.56016417853437428</v>
      </c>
      <c r="I202" s="278">
        <f>IF(I$79=0,0,I$79/NMM_fec!I$79)</f>
        <v>0.56405086005362759</v>
      </c>
      <c r="J202" s="278">
        <f>IF(J$79=0,0,J$79/NMM_fec!J$79)</f>
        <v>0.56773220279207604</v>
      </c>
      <c r="K202" s="278">
        <f>IF(K$79=0,0,K$79/NMM_fec!K$79)</f>
        <v>0.56223893877175035</v>
      </c>
      <c r="L202" s="278">
        <f>IF(L$79=0,0,L$79/NMM_fec!L$79)</f>
        <v>0.56032012498193418</v>
      </c>
      <c r="M202" s="278">
        <f>IF(M$79=0,0,M$79/NMM_fec!M$79)</f>
        <v>0.56275126975067125</v>
      </c>
      <c r="N202" s="278">
        <f>IF(N$79=0,0,N$79/NMM_fec!N$79)</f>
        <v>0.56879463244965478</v>
      </c>
      <c r="O202" s="278">
        <f>IF(O$79=0,0,O$79/NMM_fec!O$79)</f>
        <v>0.5685995392600548</v>
      </c>
      <c r="P202" s="278">
        <f>IF(P$79=0,0,P$79/NMM_fec!P$79)</f>
        <v>0.56828370191062128</v>
      </c>
      <c r="Q202" s="278">
        <f>IF(Q$79=0,0,Q$79/NMM_fec!Q$79)</f>
        <v>0.56948553311273153</v>
      </c>
      <c r="R202" s="278">
        <f>IF(R$79=0,0,R$79/NMM_fec!R$79)</f>
        <v>0.56985787337953964</v>
      </c>
      <c r="S202" s="278">
        <f>IF(S$79=0,0,S$79/NMM_fec!S$79)</f>
        <v>0.56893650791442874</v>
      </c>
      <c r="T202" s="278">
        <f>IF(T$79=0,0,T$79/NMM_fec!T$79)</f>
        <v>0.57626563225704508</v>
      </c>
      <c r="U202" s="278">
        <f>IF(U$79=0,0,U$79/NMM_fec!U$79)</f>
        <v>0.58046927731460851</v>
      </c>
      <c r="V202" s="278">
        <f>IF(V$79=0,0,V$79/NMM_fec!V$79)</f>
        <v>0.58474420078609324</v>
      </c>
      <c r="W202" s="278">
        <f>IF(W$79=0,0,W$79/NMM_fec!W$79)</f>
        <v>0.58977538864283874</v>
      </c>
      <c r="DA202" s="79"/>
    </row>
    <row r="203" spans="1:105" ht="12" customHeight="1" x14ac:dyDescent="0.25">
      <c r="A203" s="41" t="s">
        <v>1534</v>
      </c>
      <c r="B203" s="279">
        <f>IF(B$89=0,0,B$89/NMM_fec!B$89)</f>
        <v>0.45673016699657903</v>
      </c>
      <c r="C203" s="279">
        <f>IF(C$89=0,0,C$89/NMM_fec!C$89)</f>
        <v>0.46004184078321331</v>
      </c>
      <c r="D203" s="279">
        <f>IF(D$89=0,0,D$89/NMM_fec!D$89)</f>
        <v>0.46212322441371428</v>
      </c>
      <c r="E203" s="279">
        <f>IF(E$89=0,0,E$89/NMM_fec!E$89)</f>
        <v>0.46790745324429311</v>
      </c>
      <c r="F203" s="279">
        <f>IF(F$89=0,0,F$89/NMM_fec!F$89)</f>
        <v>0.47007169011830541</v>
      </c>
      <c r="G203" s="279">
        <f>IF(G$89=0,0,G$89/NMM_fec!G$89)</f>
        <v>0.47618610176157361</v>
      </c>
      <c r="H203" s="279">
        <f>IF(H$89=0,0,H$89/NMM_fec!H$89)</f>
        <v>0.47677228280178086</v>
      </c>
      <c r="I203" s="279">
        <f>IF(I$89=0,0,I$89/NMM_fec!I$89)</f>
        <v>0.47451790954653206</v>
      </c>
      <c r="J203" s="279">
        <f>IF(J$89=0,0,J$89/NMM_fec!J$89)</f>
        <v>0.47935747316010224</v>
      </c>
      <c r="K203" s="279">
        <f>IF(K$89=0,0,K$89/NMM_fec!K$89)</f>
        <v>0.47985726331762296</v>
      </c>
      <c r="L203" s="279">
        <f>IF(L$89=0,0,L$89/NMM_fec!L$89)</f>
        <v>0.47802555129580065</v>
      </c>
      <c r="M203" s="279">
        <f>IF(M$89=0,0,M$89/NMM_fec!M$89)</f>
        <v>0.47504406920511749</v>
      </c>
      <c r="N203" s="279">
        <f>IF(N$89=0,0,N$89/NMM_fec!N$89)</f>
        <v>0.47978185081150126</v>
      </c>
      <c r="O203" s="279">
        <f>IF(O$89=0,0,O$89/NMM_fec!O$89)</f>
        <v>0.48095521999548574</v>
      </c>
      <c r="P203" s="279">
        <f>IF(P$89=0,0,P$89/NMM_fec!P$89)</f>
        <v>0.48081377663349711</v>
      </c>
      <c r="Q203" s="279">
        <f>IF(Q$89=0,0,Q$89/NMM_fec!Q$89)</f>
        <v>0.48139667194186014</v>
      </c>
      <c r="R203" s="279">
        <f>IF(R$89=0,0,R$89/NMM_fec!R$89)</f>
        <v>0.48175939652181216</v>
      </c>
      <c r="S203" s="279">
        <f>IF(S$89=0,0,S$89/NMM_fec!S$89)</f>
        <v>0.48318445867772697</v>
      </c>
      <c r="T203" s="279">
        <f>IF(T$89=0,0,T$89/NMM_fec!T$89)</f>
        <v>0.48826766112190417</v>
      </c>
      <c r="U203" s="279">
        <f>IF(U$89=0,0,U$89/NMM_fec!U$89)</f>
        <v>0.49176926346200422</v>
      </c>
      <c r="V203" s="279">
        <f>IF(V$89=0,0,V$89/NMM_fec!V$89)</f>
        <v>0.49348002326980756</v>
      </c>
      <c r="W203" s="279">
        <f>IF(W$89=0,0,W$89/NMM_fec!W$89)</f>
        <v>0.49928615247221891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51</v>
      </c>
      <c r="B205" s="322">
        <f>IF(B$99=0,0,B$99/NMM_fec!B$99)</f>
        <v>0.4450891186968059</v>
      </c>
      <c r="C205" s="322">
        <f>IF(C$99=0,0,C$99/NMM_fec!C$99)</f>
        <v>0.44830093108579061</v>
      </c>
      <c r="D205" s="322">
        <f>IF(D$99=0,0,D$99/NMM_fec!D$99)</f>
        <v>0.44945426710452396</v>
      </c>
      <c r="E205" s="322">
        <f>IF(E$99=0,0,E$99/NMM_fec!E$99)</f>
        <v>0.44867104923952017</v>
      </c>
      <c r="F205" s="322">
        <f>IF(F$99=0,0,F$99/NMM_fec!F$99)</f>
        <v>0.45011537314780636</v>
      </c>
      <c r="G205" s="322">
        <f>IF(G$99=0,0,G$99/NMM_fec!G$99)</f>
        <v>0.45351049638710367</v>
      </c>
      <c r="H205" s="322">
        <f>IF(H$99=0,0,H$99/NMM_fec!H$99)</f>
        <v>0.45608707348796579</v>
      </c>
      <c r="I205" s="322">
        <f>IF(I$99=0,0,I$99/NMM_fec!I$99)</f>
        <v>0.45671557137260499</v>
      </c>
      <c r="J205" s="322">
        <f>IF(J$99=0,0,J$99/NMM_fec!J$99)</f>
        <v>0.45764328468695864</v>
      </c>
      <c r="K205" s="322">
        <f>IF(K$99=0,0,K$99/NMM_fec!K$99)</f>
        <v>0.46064414969266465</v>
      </c>
      <c r="L205" s="322">
        <f>IF(L$99=0,0,L$99/NMM_fec!L$99)</f>
        <v>0.46306365975845148</v>
      </c>
      <c r="M205" s="322">
        <f>IF(M$99=0,0,M$99/NMM_fec!M$99)</f>
        <v>0.46532700220942091</v>
      </c>
      <c r="N205" s="322">
        <f>IF(N$99=0,0,N$99/NMM_fec!N$99)</f>
        <v>0.46722860873964167</v>
      </c>
      <c r="O205" s="322">
        <f>IF(O$99=0,0,O$99/NMM_fec!O$99)</f>
        <v>0.47281319379714665</v>
      </c>
      <c r="P205" s="322">
        <f>IF(P$99=0,0,P$99/NMM_fec!P$99)</f>
        <v>0.47775560196619282</v>
      </c>
      <c r="Q205" s="322">
        <f>IF(Q$99=0,0,Q$99/NMM_fec!Q$99)</f>
        <v>0.48283006478713225</v>
      </c>
      <c r="R205" s="322">
        <f>IF(R$99=0,0,R$99/NMM_fec!R$99)</f>
        <v>0.48739840885285068</v>
      </c>
      <c r="S205" s="322">
        <f>IF(S$99=0,0,S$99/NMM_fec!S$99)</f>
        <v>0.49393752782191008</v>
      </c>
      <c r="T205" s="322">
        <f>IF(T$99=0,0,T$99/NMM_fec!T$99)</f>
        <v>0.50180125077020588</v>
      </c>
      <c r="U205" s="322">
        <f>IF(U$99=0,0,U$99/NMM_fec!U$99)</f>
        <v>0.50776932812149511</v>
      </c>
      <c r="V205" s="322">
        <f>IF(V$99=0,0,V$99/NMM_fec!V$99)</f>
        <v>0.51346115615766563</v>
      </c>
      <c r="W205" s="322">
        <f>IF(W$99=0,0,W$99/NMM_fec!W$99)</f>
        <v>0.51939077257627131</v>
      </c>
      <c r="DA205" s="95"/>
    </row>
    <row r="206" spans="1:105" ht="12" customHeight="1" x14ac:dyDescent="0.25">
      <c r="A206" s="55" t="s">
        <v>92</v>
      </c>
      <c r="B206" s="275">
        <f>IF(B$100=0,0,B$100/NMM_fec!B$100)</f>
        <v>0.43781690328776934</v>
      </c>
      <c r="C206" s="275">
        <f>IF(C$100=0,0,C$100/NMM_fec!C$100)</f>
        <v>0.43789155722130663</v>
      </c>
      <c r="D206" s="275">
        <f>IF(D$100=0,0,D$100/NMM_fec!D$100)</f>
        <v>0.43789048086958676</v>
      </c>
      <c r="E206" s="275">
        <f>IF(E$100=0,0,E$100/NMM_fec!E$100)</f>
        <v>0.43860042796431153</v>
      </c>
      <c r="F206" s="275">
        <f>IF(F$100=0,0,F$100/NMM_fec!F$100)</f>
        <v>0.43926705034011937</v>
      </c>
      <c r="G206" s="275">
        <f>IF(G$100=0,0,G$100/NMM_fec!G$100)</f>
        <v>0.44178952878110828</v>
      </c>
      <c r="H206" s="275">
        <f>IF(H$100=0,0,H$100/NMM_fec!H$100)</f>
        <v>0.44397147621800975</v>
      </c>
      <c r="I206" s="275">
        <f>IF(I$100=0,0,I$100/NMM_fec!I$100)</f>
        <v>0.44649018916132016</v>
      </c>
      <c r="J206" s="275">
        <f>IF(J$100=0,0,J$100/NMM_fec!J$100)</f>
        <v>0.44782943288608923</v>
      </c>
      <c r="K206" s="275">
        <f>IF(K$100=0,0,K$100/NMM_fec!K$100)</f>
        <v>0.44754865920437253</v>
      </c>
      <c r="L206" s="275">
        <f>IF(L$100=0,0,L$100/NMM_fec!L$100)</f>
        <v>0.44982915966550685</v>
      </c>
      <c r="M206" s="275">
        <f>IF(M$100=0,0,M$100/NMM_fec!M$100)</f>
        <v>0.45247784344444208</v>
      </c>
      <c r="N206" s="275">
        <f>IF(N$100=0,0,N$100/NMM_fec!N$100)</f>
        <v>0.45369055696823013</v>
      </c>
      <c r="O206" s="275">
        <f>IF(O$100=0,0,O$100/NMM_fec!O$100)</f>
        <v>0.45703523337651414</v>
      </c>
      <c r="P206" s="275">
        <f>IF(P$100=0,0,P$100/NMM_fec!P$100)</f>
        <v>0.46049917410850427</v>
      </c>
      <c r="Q206" s="275">
        <f>IF(Q$100=0,0,Q$100/NMM_fec!Q$100)</f>
        <v>0.4630491931498848</v>
      </c>
      <c r="R206" s="275">
        <f>IF(R$100=0,0,R$100/NMM_fec!R$100)</f>
        <v>0.46557036259193391</v>
      </c>
      <c r="S206" s="275">
        <f>IF(S$100=0,0,S$100/NMM_fec!S$100)</f>
        <v>0.46984413634853317</v>
      </c>
      <c r="T206" s="275">
        <f>IF(T$100=0,0,T$100/NMM_fec!T$100)</f>
        <v>0.47449099883028018</v>
      </c>
      <c r="U206" s="275">
        <f>IF(U$100=0,0,U$100/NMM_fec!U$100)</f>
        <v>0.47914931075843298</v>
      </c>
      <c r="V206" s="275">
        <f>IF(V$100=0,0,V$100/NMM_fec!V$100)</f>
        <v>0.48384173065161962</v>
      </c>
      <c r="W206" s="275">
        <f>IF(W$100=0,0,W$100/NMM_fec!W$100)</f>
        <v>0.48573371256102826</v>
      </c>
      <c r="DA206" s="76"/>
    </row>
    <row r="207" spans="1:105" ht="12" customHeight="1" x14ac:dyDescent="0.25">
      <c r="A207" s="202" t="s">
        <v>93</v>
      </c>
      <c r="B207" s="276">
        <f>IF(B$101=0,0,B$101/NMM_fec!B$101)</f>
        <v>0.11364043527288903</v>
      </c>
      <c r="C207" s="276">
        <f>IF(C$101=0,0,C$101/NMM_fec!C$101)</f>
        <v>0.11365981256380288</v>
      </c>
      <c r="D207" s="276">
        <f>IF(D$101=0,0,D$101/NMM_fec!D$101)</f>
        <v>0.11365953318427911</v>
      </c>
      <c r="E207" s="276">
        <f>IF(E$101=0,0,E$101/NMM_fec!E$101)</f>
        <v>0.11384380815461348</v>
      </c>
      <c r="F207" s="276">
        <f>IF(F$101=0,0,F$101/NMM_fec!F$101)</f>
        <v>0.11401683769362983</v>
      </c>
      <c r="G207" s="276">
        <f>IF(G$101=0,0,G$101/NMM_fec!G$101)</f>
        <v>0.11467157611475481</v>
      </c>
      <c r="H207" s="276">
        <f>IF(H$101=0,0,H$101/NMM_fec!H$101)</f>
        <v>0.11523942535046605</v>
      </c>
      <c r="I207" s="276">
        <f>IF(I$101=0,0,I$101/NMM_fec!I$101)</f>
        <v>0.11589168682237222</v>
      </c>
      <c r="J207" s="276">
        <f>IF(J$101=0,0,J$101/NMM_fec!J$101)</f>
        <v>0.11623930300319202</v>
      </c>
      <c r="K207" s="276">
        <f>IF(K$101=0,0,K$101/NMM_fec!K$101)</f>
        <v>0.11617810489755792</v>
      </c>
      <c r="L207" s="276">
        <f>IF(L$101=0,0,L$101/NMM_fec!L$101)</f>
        <v>0.11675835519129477</v>
      </c>
      <c r="M207" s="276">
        <f>IF(M$101=0,0,M$101/NMM_fec!M$101)</f>
        <v>0.11773432186624301</v>
      </c>
      <c r="N207" s="276">
        <f>IF(N$101=0,0,N$101/NMM_fec!N$101)</f>
        <v>0.1178083726490098</v>
      </c>
      <c r="O207" s="276">
        <f>IF(O$101=0,0,O$101/NMM_fec!O$101)</f>
        <v>0.11891893852992358</v>
      </c>
      <c r="P207" s="276">
        <f>IF(P$101=0,0,P$101/NMM_fec!P$101)</f>
        <v>0.11997808812928686</v>
      </c>
      <c r="Q207" s="276">
        <f>IF(Q$101=0,0,Q$101/NMM_fec!Q$101)</f>
        <v>0.12113248492708166</v>
      </c>
      <c r="R207" s="276">
        <f>IF(R$101=0,0,R$101/NMM_fec!R$101)</f>
        <v>0.12241773942709386</v>
      </c>
      <c r="S207" s="276">
        <f>IF(S$101=0,0,S$101/NMM_fec!S$101)</f>
        <v>0.12357439604588745</v>
      </c>
      <c r="T207" s="276">
        <f>IF(T$101=0,0,T$101/NMM_fec!T$101)</f>
        <v>0.12572829267039456</v>
      </c>
      <c r="U207" s="276">
        <f>IF(U$101=0,0,U$101/NMM_fec!U$101)</f>
        <v>0.12703749514618107</v>
      </c>
      <c r="V207" s="276">
        <f>IF(V$101=0,0,V$101/NMM_fec!V$101)</f>
        <v>0.12872773155765299</v>
      </c>
      <c r="W207" s="276">
        <f>IF(W$101=0,0,W$101/NMM_fec!W$101)</f>
        <v>0.12955788952219352</v>
      </c>
      <c r="DA207" s="77"/>
    </row>
    <row r="208" spans="1:105" ht="12" customHeight="1" x14ac:dyDescent="0.25">
      <c r="A208" s="202" t="s">
        <v>94</v>
      </c>
      <c r="B208" s="276">
        <f>IF(B$102=0,0,B$102/NMM_fec!B$102)</f>
        <v>0.62756233768105807</v>
      </c>
      <c r="C208" s="276">
        <f>IF(C$102=0,0,C$102/NMM_fec!C$102)</f>
        <v>0.62909879598599461</v>
      </c>
      <c r="D208" s="276">
        <f>IF(D$102=0,0,D$102/NMM_fec!D$102)</f>
        <v>0.62791079649874693</v>
      </c>
      <c r="E208" s="276">
        <f>IF(E$102=0,0,E$102/NMM_fec!E$102)</f>
        <v>0.62533882684698205</v>
      </c>
      <c r="F208" s="276">
        <f>IF(F$102=0,0,F$102/NMM_fec!F$102)</f>
        <v>0.62492261711438168</v>
      </c>
      <c r="G208" s="276">
        <f>IF(G$102=0,0,G$102/NMM_fec!G$102)</f>
        <v>0.62806540202002037</v>
      </c>
      <c r="H208" s="276">
        <f>IF(H$102=0,0,H$102/NMM_fec!H$102)</f>
        <v>0.63159415192739743</v>
      </c>
      <c r="I208" s="276">
        <f>IF(I$102=0,0,I$102/NMM_fec!I$102)</f>
        <v>0.63565252800629624</v>
      </c>
      <c r="J208" s="276">
        <f>IF(J$102=0,0,J$102/NMM_fec!J$102)</f>
        <v>0.63633455467805822</v>
      </c>
      <c r="K208" s="276">
        <f>IF(K$102=0,0,K$102/NMM_fec!K$102)</f>
        <v>0.63533727366180748</v>
      </c>
      <c r="L208" s="276">
        <f>IF(L$102=0,0,L$102/NMM_fec!L$102)</f>
        <v>0.64021623796258387</v>
      </c>
      <c r="M208" s="276">
        <f>IF(M$102=0,0,M$102/NMM_fec!M$102)</f>
        <v>0.64398206474842479</v>
      </c>
      <c r="N208" s="276">
        <f>IF(N$102=0,0,N$102/NMM_fec!N$102)</f>
        <v>0.64328868085209301</v>
      </c>
      <c r="O208" s="276">
        <f>IF(O$102=0,0,O$102/NMM_fec!O$102)</f>
        <v>0.64812672938624005</v>
      </c>
      <c r="P208" s="276">
        <f>IF(P$102=0,0,P$102/NMM_fec!P$102)</f>
        <v>0.65245048172144948</v>
      </c>
      <c r="Q208" s="276">
        <f>IF(Q$102=0,0,Q$102/NMM_fec!Q$102)</f>
        <v>0.65446217113878735</v>
      </c>
      <c r="R208" s="276">
        <f>IF(R$102=0,0,R$102/NMM_fec!R$102)</f>
        <v>0.65818214983656864</v>
      </c>
      <c r="S208" s="276">
        <f>IF(S$102=0,0,S$102/NMM_fec!S$102)</f>
        <v>0.66523324696260344</v>
      </c>
      <c r="T208" s="276">
        <f>IF(T$102=0,0,T$102/NMM_fec!T$102)</f>
        <v>0.67036405269506949</v>
      </c>
      <c r="U208" s="276">
        <f>IF(U$102=0,0,U$102/NMM_fec!U$102)</f>
        <v>0.67675535428797939</v>
      </c>
      <c r="V208" s="276">
        <f>IF(V$102=0,0,V$102/NMM_fec!V$102)</f>
        <v>0.68136055232788917</v>
      </c>
      <c r="W208" s="276">
        <f>IF(W$102=0,0,W$102/NMM_fec!W$102)</f>
        <v>0.68468571348687313</v>
      </c>
      <c r="DA208" s="77"/>
    </row>
    <row r="209" spans="1:105" ht="12" customHeight="1" x14ac:dyDescent="0.25">
      <c r="A209" s="202" t="s">
        <v>95</v>
      </c>
      <c r="B209" s="276">
        <f>IF(B$103=0,0,B$103/NMM_fec!B$103)</f>
        <v>0.43376279632279624</v>
      </c>
      <c r="C209" s="276">
        <f>IF(C$103=0,0,C$103/NMM_fec!C$103)</f>
        <v>0.43383675897413393</v>
      </c>
      <c r="D209" s="276">
        <f>IF(D$103=0,0,D$103/NMM_fec!D$103)</f>
        <v>0.43383569258924037</v>
      </c>
      <c r="E209" s="276">
        <f>IF(E$103=0,0,E$103/NMM_fec!E$103)</f>
        <v>0.43453906569963557</v>
      </c>
      <c r="F209" s="276">
        <f>IF(F$103=0,0,F$103/NMM_fec!F$103)</f>
        <v>0.43519951527033585</v>
      </c>
      <c r="G209" s="276">
        <f>IF(G$103=0,0,G$103/NMM_fec!G$103)</f>
        <v>0.43769863600781933</v>
      </c>
      <c r="H209" s="276">
        <f>IF(H$103=0,0,H$103/NMM_fec!H$103)</f>
        <v>0.43986610282348582</v>
      </c>
      <c r="I209" s="276">
        <f>IF(I$103=0,0,I$103/NMM_fec!I$103)</f>
        <v>0.44235576910563479</v>
      </c>
      <c r="J209" s="276">
        <f>IF(J$103=0,0,J$103/NMM_fec!J$103)</f>
        <v>0.44368261167076001</v>
      </c>
      <c r="K209" s="276">
        <f>IF(K$103=0,0,K$103/NMM_fec!K$103)</f>
        <v>0.4434490199798643</v>
      </c>
      <c r="L209" s="276">
        <f>IF(L$103=0,0,L$103/NMM_fec!L$103)</f>
        <v>0.44566382133445293</v>
      </c>
      <c r="M209" s="276">
        <f>IF(M$103=0,0,M$103/NMM_fec!M$103)</f>
        <v>0.44938906255714667</v>
      </c>
      <c r="N209" s="276">
        <f>IF(N$103=0,0,N$103/NMM_fec!N$103)</f>
        <v>0.44967171260618666</v>
      </c>
      <c r="O209" s="276">
        <f>IF(O$103=0,0,O$103/NMM_fec!O$103)</f>
        <v>0.45391071574665393</v>
      </c>
      <c r="P209" s="276">
        <f>IF(P$103=0,0,P$103/NMM_fec!P$103)</f>
        <v>0.45795346418246169</v>
      </c>
      <c r="Q209" s="276">
        <f>IF(Q$103=0,0,Q$103/NMM_fec!Q$103)</f>
        <v>0.46242840751366293</v>
      </c>
      <c r="R209" s="276">
        <f>IF(R$103=0,0,R$103/NMM_fec!R$103)</f>
        <v>0.46726555425364219</v>
      </c>
      <c r="S209" s="276">
        <f>IF(S$103=0,0,S$103/NMM_fec!S$103)</f>
        <v>0.47177333366319019</v>
      </c>
      <c r="T209" s="276">
        <f>IF(T$103=0,0,T$103/NMM_fec!T$103)</f>
        <v>0.48018816528305713</v>
      </c>
      <c r="U209" s="276">
        <f>IF(U$103=0,0,U$103/NMM_fec!U$103)</f>
        <v>0.48514484662816698</v>
      </c>
      <c r="V209" s="276">
        <f>IF(V$103=0,0,V$103/NMM_fec!V$103)</f>
        <v>0.49158355680898697</v>
      </c>
      <c r="W209" s="276">
        <f>IF(W$103=0,0,W$103/NMM_fec!W$103)</f>
        <v>0.49460426128768503</v>
      </c>
      <c r="DA209" s="77"/>
    </row>
    <row r="210" spans="1:105" ht="12" customHeight="1" x14ac:dyDescent="0.25">
      <c r="A210" s="56" t="s">
        <v>96</v>
      </c>
      <c r="B210" s="277">
        <f>IF(B$104=0,0,B$104/NMM_fec!B$104)</f>
        <v>0.66363912103179301</v>
      </c>
      <c r="C210" s="277">
        <f>IF(C$104=0,0,C$104/NMM_fec!C$104)</f>
        <v>0.66746472255860412</v>
      </c>
      <c r="D210" s="277">
        <f>IF(D$104=0,0,D$104/NMM_fec!D$104)</f>
        <v>0.67066899274151814</v>
      </c>
      <c r="E210" s="277">
        <f>IF(E$104=0,0,E$104/NMM_fec!E$104)</f>
        <v>0.66164281309235773</v>
      </c>
      <c r="F210" s="277">
        <f>IF(F$104=0,0,F$104/NMM_fec!F$104)</f>
        <v>0.66473848346208197</v>
      </c>
      <c r="G210" s="277">
        <f>IF(G$104=0,0,G$104/NMM_fec!G$104)</f>
        <v>0.66868205351402754</v>
      </c>
      <c r="H210" s="277">
        <f>IF(H$104=0,0,H$104/NMM_fec!H$104)</f>
        <v>0.6770557623231076</v>
      </c>
      <c r="I210" s="277">
        <f>IF(I$104=0,0,I$104/NMM_fec!I$104)</f>
        <v>0.68424342500082991</v>
      </c>
      <c r="J210" s="277">
        <f>IF(J$104=0,0,J$104/NMM_fec!J$104)</f>
        <v>0.68424980828187132</v>
      </c>
      <c r="K210" s="277">
        <f>IF(K$104=0,0,K$104/NMM_fec!K$104)</f>
        <v>0.68856165133249636</v>
      </c>
      <c r="L210" s="277">
        <f>IF(L$104=0,0,L$104/NMM_fec!L$104)</f>
        <v>0.69095151737121097</v>
      </c>
      <c r="M210" s="277">
        <f>IF(M$104=0,0,M$104/NMM_fec!M$104)</f>
        <v>0.69678469427096279</v>
      </c>
      <c r="N210" s="277">
        <f>IF(N$104=0,0,N$104/NMM_fec!N$104)</f>
        <v>0.6995363212007053</v>
      </c>
      <c r="O210" s="277">
        <f>IF(O$104=0,0,O$104/NMM_fec!O$104)</f>
        <v>0.70632141166241369</v>
      </c>
      <c r="P210" s="277">
        <f>IF(P$104=0,0,P$104/NMM_fec!P$104)</f>
        <v>0.73645192169885687</v>
      </c>
      <c r="Q210" s="277">
        <f>IF(Q$104=0,0,Q$104/NMM_fec!Q$104)</f>
        <v>0.74635089516543929</v>
      </c>
      <c r="R210" s="277">
        <f>IF(R$104=0,0,R$104/NMM_fec!R$104)</f>
        <v>0.75548029138701578</v>
      </c>
      <c r="S210" s="277">
        <f>IF(S$104=0,0,S$104/NMM_fec!S$104)</f>
        <v>0.76717301739718358</v>
      </c>
      <c r="T210" s="277">
        <f>IF(T$104=0,0,T$104/NMM_fec!T$104)</f>
        <v>0.78367152991416755</v>
      </c>
      <c r="U210" s="277">
        <f>IF(U$104=0,0,U$104/NMM_fec!U$104)</f>
        <v>0.79484568142022893</v>
      </c>
      <c r="V210" s="277">
        <f>IF(V$104=0,0,V$104/NMM_fec!V$104)</f>
        <v>0.80700085293519985</v>
      </c>
      <c r="W210" s="277">
        <f>IF(W$104=0,0,W$104/NMM_fec!W$104)</f>
        <v>0.81587185572748389</v>
      </c>
      <c r="DA210" s="78"/>
    </row>
    <row r="211" spans="1:105" ht="12" customHeight="1" x14ac:dyDescent="0.25">
      <c r="A211" s="203" t="s">
        <v>1555</v>
      </c>
      <c r="B211" s="278">
        <f>IF(B$110=0,0,B$110/NMM_fec!B$110)</f>
        <v>0.42456089327129504</v>
      </c>
      <c r="C211" s="278">
        <f>IF(C$110=0,0,C$110/NMM_fec!C$110)</f>
        <v>0.4274034483610426</v>
      </c>
      <c r="D211" s="278">
        <f>IF(D$110=0,0,D$110/NMM_fec!D$110)</f>
        <v>0.42836247580893844</v>
      </c>
      <c r="E211" s="278">
        <f>IF(E$110=0,0,E$110/NMM_fec!E$110)</f>
        <v>0.429510119988395</v>
      </c>
      <c r="F211" s="278">
        <f>IF(F$110=0,0,F$110/NMM_fec!F$110)</f>
        <v>0.43100529617436445</v>
      </c>
      <c r="G211" s="278">
        <f>IF(G$110=0,0,G$110/NMM_fec!G$110)</f>
        <v>0.43450736837351994</v>
      </c>
      <c r="H211" s="278">
        <f>IF(H$110=0,0,H$110/NMM_fec!H$110)</f>
        <v>0.43636564853422005</v>
      </c>
      <c r="I211" s="278">
        <f>IF(I$110=0,0,I$110/NMM_fec!I$110)</f>
        <v>0.43591424425069758</v>
      </c>
      <c r="J211" s="278">
        <f>IF(J$110=0,0,J$110/NMM_fec!J$110)</f>
        <v>0.4373602912158685</v>
      </c>
      <c r="K211" s="278">
        <f>IF(K$110=0,0,K$110/NMM_fec!K$110)</f>
        <v>0.44020531299979798</v>
      </c>
      <c r="L211" s="278">
        <f>IF(L$110=0,0,L$110/NMM_fec!L$110)</f>
        <v>0.44254893276273943</v>
      </c>
      <c r="M211" s="278">
        <f>IF(M$110=0,0,M$110/NMM_fec!M$110)</f>
        <v>0.44452965025272378</v>
      </c>
      <c r="N211" s="278">
        <f>IF(N$110=0,0,N$110/NMM_fec!N$110)</f>
        <v>0.4467330661696009</v>
      </c>
      <c r="O211" s="278">
        <f>IF(O$110=0,0,O$110/NMM_fec!O$110)</f>
        <v>0.45243079487804183</v>
      </c>
      <c r="P211" s="278">
        <f>IF(P$110=0,0,P$110/NMM_fec!P$110)</f>
        <v>0.45667194755010643</v>
      </c>
      <c r="Q211" s="278">
        <f>IF(Q$110=0,0,Q$110/NMM_fec!Q$110)</f>
        <v>0.4619603846776828</v>
      </c>
      <c r="R211" s="278">
        <f>IF(R$110=0,0,R$110/NMM_fec!R$110)</f>
        <v>0.46647208211827107</v>
      </c>
      <c r="S211" s="278">
        <f>IF(S$110=0,0,S$110/NMM_fec!S$110)</f>
        <v>0.47227361952645475</v>
      </c>
      <c r="T211" s="278">
        <f>IF(T$110=0,0,T$110/NMM_fec!T$110)</f>
        <v>0.48018131263609992</v>
      </c>
      <c r="U211" s="278">
        <f>IF(U$110=0,0,U$110/NMM_fec!U$110)</f>
        <v>0.48585405223294253</v>
      </c>
      <c r="V211" s="278">
        <f>IF(V$110=0,0,V$110/NMM_fec!V$110)</f>
        <v>0.49183065309329232</v>
      </c>
      <c r="W211" s="278">
        <f>IF(W$110=0,0,W$110/NMM_fec!W$110)</f>
        <v>0.49725843291213129</v>
      </c>
      <c r="DA211" s="79"/>
    </row>
    <row r="212" spans="1:105" ht="12" customHeight="1" x14ac:dyDescent="0.25">
      <c r="A212" s="203" t="s">
        <v>1565</v>
      </c>
      <c r="B212" s="278">
        <f>IF(B$118=0,0,B$118/NMM_fec!B$118)</f>
        <v>0.53508139250492848</v>
      </c>
      <c r="C212" s="278">
        <f>IF(C$118=0,0,C$118/NMM_fec!C$118)</f>
        <v>0.53639143008999002</v>
      </c>
      <c r="D212" s="278">
        <f>IF(D$118=0,0,D$118/NMM_fec!D$118)</f>
        <v>0.53537850056607916</v>
      </c>
      <c r="E212" s="278">
        <f>IF(E$118=0,0,E$118/NMM_fec!E$118)</f>
        <v>0.53318555012894464</v>
      </c>
      <c r="F212" s="278">
        <f>IF(F$118=0,0,F$118/NMM_fec!F$118)</f>
        <v>0.53283067529034789</v>
      </c>
      <c r="G212" s="278">
        <f>IF(G$118=0,0,G$118/NMM_fec!G$118)</f>
        <v>0.53551057803880087</v>
      </c>
      <c r="H212" s="278">
        <f>IF(H$118=0,0,H$118/NMM_fec!H$118)</f>
        <v>0.53854518883381497</v>
      </c>
      <c r="I212" s="278">
        <f>IF(I$118=0,0,I$118/NMM_fec!I$118)</f>
        <v>0.54197936908021871</v>
      </c>
      <c r="J212" s="278">
        <f>IF(J$118=0,0,J$118/NMM_fec!J$118)</f>
        <v>0.54256088865100804</v>
      </c>
      <c r="K212" s="278">
        <f>IF(K$118=0,0,K$118/NMM_fec!K$118)</f>
        <v>0.5417343834367585</v>
      </c>
      <c r="L212" s="278">
        <f>IF(L$118=0,0,L$118/NMM_fec!L$118)</f>
        <v>0.54595551565881006</v>
      </c>
      <c r="M212" s="278">
        <f>IF(M$118=0,0,M$118/NMM_fec!M$118)</f>
        <v>0.55095001687007628</v>
      </c>
      <c r="N212" s="278">
        <f>IF(N$118=0,0,N$118/NMM_fec!N$118)</f>
        <v>0.54939741687898735</v>
      </c>
      <c r="O212" s="278">
        <f>IF(O$118=0,0,O$118/NMM_fec!O$118)</f>
        <v>0.55521985889240522</v>
      </c>
      <c r="P212" s="278">
        <f>IF(P$118=0,0,P$118/NMM_fec!P$118)</f>
        <v>0.55959114252843922</v>
      </c>
      <c r="Q212" s="278">
        <f>IF(Q$118=0,0,Q$118/NMM_fec!Q$118)</f>
        <v>0.56437203333240149</v>
      </c>
      <c r="R212" s="278">
        <f>IF(R$118=0,0,R$118/NMM_fec!R$118)</f>
        <v>0.5707305633583063</v>
      </c>
      <c r="S212" s="278">
        <f>IF(S$118=0,0,S$118/NMM_fec!S$118)</f>
        <v>0.57790571649759936</v>
      </c>
      <c r="T212" s="278">
        <f>IF(T$118=0,0,T$118/NMM_fec!T$118)</f>
        <v>0.58728754900672742</v>
      </c>
      <c r="U212" s="278">
        <f>IF(U$118=0,0,U$118/NMM_fec!U$118)</f>
        <v>0.59373757593704923</v>
      </c>
      <c r="V212" s="278">
        <f>IF(V$118=0,0,V$118/NMM_fec!V$118)</f>
        <v>0.5996599659439128</v>
      </c>
      <c r="W212" s="278">
        <f>IF(W$118=0,0,W$118/NMM_fec!W$118)</f>
        <v>0.60422981047991575</v>
      </c>
      <c r="DA212" s="79"/>
    </row>
    <row r="213" spans="1:105" ht="12" customHeight="1" x14ac:dyDescent="0.25">
      <c r="A213" s="203" t="s">
        <v>1567</v>
      </c>
      <c r="B213" s="278">
        <f>IF(B$119=0,0,B$119/NMM_fec!B$119)</f>
        <v>0.45828723718101344</v>
      </c>
      <c r="C213" s="278">
        <f>IF(C$119=0,0,C$119/NMM_fec!C$119)</f>
        <v>0.46163266008200576</v>
      </c>
      <c r="D213" s="278">
        <f>IF(D$119=0,0,D$119/NMM_fec!D$119)</f>
        <v>0.46281477372836355</v>
      </c>
      <c r="E213" s="278">
        <f>IF(E$119=0,0,E$119/NMM_fec!E$119)</f>
        <v>0.46203901586690654</v>
      </c>
      <c r="F213" s="278">
        <f>IF(F$119=0,0,F$119/NMM_fec!F$119)</f>
        <v>0.4635161891200702</v>
      </c>
      <c r="G213" s="278">
        <f>IF(G$119=0,0,G$119/NMM_fec!G$119)</f>
        <v>0.46702253878740618</v>
      </c>
      <c r="H213" s="278">
        <f>IF(H$119=0,0,H$119/NMM_fec!H$119)</f>
        <v>0.46963212572152213</v>
      </c>
      <c r="I213" s="278">
        <f>IF(I$119=0,0,I$119/NMM_fec!I$119)</f>
        <v>0.47021494382495899</v>
      </c>
      <c r="J213" s="278">
        <f>IF(J$119=0,0,J$119/NMM_fec!J$119)</f>
        <v>0.4711620308753261</v>
      </c>
      <c r="K213" s="278">
        <f>IF(K$119=0,0,K$119/NMM_fec!K$119)</f>
        <v>0.47427233921771644</v>
      </c>
      <c r="L213" s="278">
        <f>IF(L$119=0,0,L$119/NMM_fec!L$119)</f>
        <v>0.47677960847379858</v>
      </c>
      <c r="M213" s="278">
        <f>IF(M$119=0,0,M$119/NMM_fec!M$119)</f>
        <v>0.47913520905316959</v>
      </c>
      <c r="N213" s="278">
        <f>IF(N$119=0,0,N$119/NMM_fec!N$119)</f>
        <v>0.48105528867906838</v>
      </c>
      <c r="O213" s="278">
        <f>IF(O$119=0,0,O$119/NMM_fec!O$119)</f>
        <v>0.48686595772454894</v>
      </c>
      <c r="P213" s="278">
        <f>IF(P$119=0,0,P$119/NMM_fec!P$119)</f>
        <v>0.49159653265349856</v>
      </c>
      <c r="Q213" s="278">
        <f>IF(Q$119=0,0,Q$119/NMM_fec!Q$119)</f>
        <v>0.49683144705592142</v>
      </c>
      <c r="R213" s="278">
        <f>IF(R$119=0,0,R$119/NMM_fec!R$119)</f>
        <v>0.50156631104429916</v>
      </c>
      <c r="S213" s="278">
        <f>IF(S$119=0,0,S$119/NMM_fec!S$119)</f>
        <v>0.50836400996298292</v>
      </c>
      <c r="T213" s="278">
        <f>IF(T$119=0,0,T$119/NMM_fec!T$119)</f>
        <v>0.51644257064050014</v>
      </c>
      <c r="U213" s="278">
        <f>IF(U$119=0,0,U$119/NMM_fec!U$119)</f>
        <v>0.5225580523311707</v>
      </c>
      <c r="V213" s="278">
        <f>IF(V$119=0,0,V$119/NMM_fec!V$119)</f>
        <v>0.5283449318938741</v>
      </c>
      <c r="W213" s="278">
        <f>IF(W$119=0,0,W$119/NMM_fec!W$119)</f>
        <v>0.53455542399413225</v>
      </c>
      <c r="DA213" s="79"/>
    </row>
    <row r="214" spans="1:105" ht="12" customHeight="1" x14ac:dyDescent="0.25">
      <c r="A214" s="41" t="s">
        <v>1577</v>
      </c>
      <c r="B214" s="279">
        <f>IF(B$127=0,0,B$127/NMM_fec!B$127)</f>
        <v>0.54994476451895424</v>
      </c>
      <c r="C214" s="279">
        <f>IF(C$127=0,0,C$127/NMM_fec!C$127)</f>
        <v>0.55129119203693433</v>
      </c>
      <c r="D214" s="279">
        <f>IF(D$127=0,0,D$127/NMM_fec!D$127)</f>
        <v>0.55025012558180375</v>
      </c>
      <c r="E214" s="279">
        <f>IF(E$127=0,0,E$127/NMM_fec!E$127)</f>
        <v>0.54799625985474876</v>
      </c>
      <c r="F214" s="279">
        <f>IF(F$127=0,0,F$127/NMM_fec!F$127)</f>
        <v>0.5476315273817467</v>
      </c>
      <c r="G214" s="279">
        <f>IF(G$127=0,0,G$127/NMM_fec!G$127)</f>
        <v>0.5503858718732122</v>
      </c>
      <c r="H214" s="279">
        <f>IF(H$127=0,0,H$127/NMM_fec!H$127)</f>
        <v>0.55350477741253212</v>
      </c>
      <c r="I214" s="279">
        <f>IF(I$127=0,0,I$127/NMM_fec!I$127)</f>
        <v>0.55703435155466963</v>
      </c>
      <c r="J214" s="279">
        <f>IF(J$127=0,0,J$127/NMM_fec!J$127)</f>
        <v>0.55763202444686955</v>
      </c>
      <c r="K214" s="279">
        <f>IF(K$127=0,0,K$127/NMM_fec!K$127)</f>
        <v>0.55678256075444621</v>
      </c>
      <c r="L214" s="279">
        <f>IF(L$127=0,0,L$127/NMM_fec!L$127)</f>
        <v>0.56112094664933265</v>
      </c>
      <c r="M214" s="279">
        <f>IF(M$127=0,0,M$127/NMM_fec!M$127)</f>
        <v>0.56625418400535621</v>
      </c>
      <c r="N214" s="279">
        <f>IF(N$127=0,0,N$127/NMM_fec!N$127)</f>
        <v>0.56465845623673705</v>
      </c>
      <c r="O214" s="279">
        <f>IF(O$127=0,0,O$127/NMM_fec!O$127)</f>
        <v>0.5706426327505274</v>
      </c>
      <c r="P214" s="279">
        <f>IF(P$127=0,0,P$127/NMM_fec!P$127)</f>
        <v>0.57513534093200724</v>
      </c>
      <c r="Q214" s="279">
        <f>IF(Q$127=0,0,Q$127/NMM_fec!Q$127)</f>
        <v>0.58004903425830168</v>
      </c>
      <c r="R214" s="279">
        <f>IF(R$127=0,0,R$127/NMM_fec!R$127)</f>
        <v>0.58658419011825924</v>
      </c>
      <c r="S214" s="279">
        <f>IF(S$127=0,0,S$127/NMM_fec!S$127)</f>
        <v>0.59395865306697715</v>
      </c>
      <c r="T214" s="279">
        <f>IF(T$127=0,0,T$127/NMM_fec!T$127)</f>
        <v>0.60360109203469192</v>
      </c>
      <c r="U214" s="279">
        <f>IF(U$127=0,0,U$127/NMM_fec!U$127)</f>
        <v>0.61023028637974486</v>
      </c>
      <c r="V214" s="279">
        <f>IF(V$127=0,0,V$127/NMM_fec!V$127)</f>
        <v>0.61631718722013284</v>
      </c>
      <c r="W214" s="279">
        <f>IF(W$127=0,0,W$127/NMM_fec!W$127)</f>
        <v>0.6210139718821357</v>
      </c>
      <c r="DA214" s="82"/>
    </row>
  </sheetData>
  <conditionalFormatting sqref="W49:W58 W100:W109 W133:W138 W158:W159 W161:W162 W147:W151 W166:W170 W177:W178 B144:V144 B20:W25 B6:W15 B27:W32 B34:W44 B49:V59 B100:V110 B133:V139 B156:W156 B157:V163 B147:V152 B166:V171 B177:V179">
    <cfRule type="cellIs" dxfId="379" priority="432" operator="lessThan">
      <formula>0</formula>
    </cfRule>
  </conditionalFormatting>
  <conditionalFormatting sqref="B16:W16">
    <cfRule type="cellIs" dxfId="378" priority="431" operator="lessThan">
      <formula>0</formula>
    </cfRule>
  </conditionalFormatting>
  <conditionalFormatting sqref="B20:V24">
    <cfRule type="cellIs" dxfId="377" priority="430" operator="lessThan">
      <formula>0</formula>
    </cfRule>
  </conditionalFormatting>
  <conditionalFormatting sqref="B16:V16">
    <cfRule type="cellIs" dxfId="376" priority="428" operator="lessThan">
      <formula>0</formula>
    </cfRule>
  </conditionalFormatting>
  <conditionalFormatting sqref="B46:V46">
    <cfRule type="cellIs" dxfId="375" priority="429" operator="lessThan">
      <formula>0</formula>
    </cfRule>
  </conditionalFormatting>
  <conditionalFormatting sqref="B28:V32 B34:V45">
    <cfRule type="cellIs" dxfId="374" priority="427" operator="lessThan">
      <formula>0</formula>
    </cfRule>
  </conditionalFormatting>
  <conditionalFormatting sqref="B63:W66">
    <cfRule type="cellIs" dxfId="373" priority="426" operator="lessThan">
      <formula>0</formula>
    </cfRule>
  </conditionalFormatting>
  <conditionalFormatting sqref="B92:W95">
    <cfRule type="cellIs" dxfId="372" priority="419" operator="lessThan">
      <formula>0</formula>
    </cfRule>
  </conditionalFormatting>
  <conditionalFormatting sqref="B70:W70">
    <cfRule type="cellIs" dxfId="371" priority="423" operator="lessThan">
      <formula>0</formula>
    </cfRule>
  </conditionalFormatting>
  <conditionalFormatting sqref="B68:W69 B71:W77">
    <cfRule type="cellIs" dxfId="370" priority="424" operator="lessThan">
      <formula>0</formula>
    </cfRule>
  </conditionalFormatting>
  <conditionalFormatting sqref="B71:V71">
    <cfRule type="cellIs" dxfId="369" priority="414" operator="lessThan">
      <formula>0</formula>
    </cfRule>
  </conditionalFormatting>
  <conditionalFormatting sqref="B82:W87">
    <cfRule type="cellIs" dxfId="368" priority="422" operator="lessThan">
      <formula>0</formula>
    </cfRule>
  </conditionalFormatting>
  <conditionalFormatting sqref="B88:W88">
    <cfRule type="cellIs" dxfId="367" priority="421" operator="lessThan">
      <formula>0</formula>
    </cfRule>
  </conditionalFormatting>
  <conditionalFormatting sqref="B78:W78 B80:W80">
    <cfRule type="cellIs" dxfId="366" priority="425" operator="lessThan">
      <formula>0</formula>
    </cfRule>
  </conditionalFormatting>
  <conditionalFormatting sqref="B90:W90">
    <cfRule type="cellIs" dxfId="365" priority="420" operator="lessThan">
      <formula>0</formula>
    </cfRule>
  </conditionalFormatting>
  <conditionalFormatting sqref="B96:W96">
    <cfRule type="cellIs" dxfId="364" priority="418" operator="lessThan">
      <formula>0</formula>
    </cfRule>
  </conditionalFormatting>
  <conditionalFormatting sqref="B64:V67">
    <cfRule type="cellIs" dxfId="363" priority="417" operator="lessThan">
      <formula>0</formula>
    </cfRule>
  </conditionalFormatting>
  <conditionalFormatting sqref="B69:V70 B72:V78">
    <cfRule type="cellIs" dxfId="362" priority="415" operator="lessThan">
      <formula>0</formula>
    </cfRule>
  </conditionalFormatting>
  <conditionalFormatting sqref="B83:V88">
    <cfRule type="cellIs" dxfId="361" priority="413" operator="lessThan">
      <formula>0</formula>
    </cfRule>
  </conditionalFormatting>
  <conditionalFormatting sqref="B89:V89">
    <cfRule type="cellIs" dxfId="360" priority="412" operator="lessThan">
      <formula>0</formula>
    </cfRule>
  </conditionalFormatting>
  <conditionalFormatting sqref="B79:V79 B81:V81">
    <cfRule type="cellIs" dxfId="359" priority="416" operator="lessThan">
      <formula>0</formula>
    </cfRule>
  </conditionalFormatting>
  <conditionalFormatting sqref="B91:V91">
    <cfRule type="cellIs" dxfId="358" priority="411" operator="lessThan">
      <formula>0</formula>
    </cfRule>
  </conditionalFormatting>
  <conditionalFormatting sqref="B93:V96">
    <cfRule type="cellIs" dxfId="357" priority="410" operator="lessThan">
      <formula>0</formula>
    </cfRule>
  </conditionalFormatting>
  <conditionalFormatting sqref="B97:V97">
    <cfRule type="cellIs" dxfId="356" priority="409" operator="lessThan">
      <formula>0</formula>
    </cfRule>
  </conditionalFormatting>
  <conditionalFormatting sqref="B126:W127">
    <cfRule type="cellIs" dxfId="355" priority="408" operator="lessThan">
      <formula>0</formula>
    </cfRule>
  </conditionalFormatting>
  <conditionalFormatting sqref="B113:W116">
    <cfRule type="cellIs" dxfId="354" priority="407" operator="lessThan">
      <formula>0</formula>
    </cfRule>
  </conditionalFormatting>
  <conditionalFormatting sqref="B122:W125">
    <cfRule type="cellIs" dxfId="353" priority="406" operator="lessThan">
      <formula>0</formula>
    </cfRule>
  </conditionalFormatting>
  <conditionalFormatting sqref="B127:V128">
    <cfRule type="cellIs" dxfId="352" priority="405" operator="lessThan">
      <formula>0</formula>
    </cfRule>
  </conditionalFormatting>
  <conditionalFormatting sqref="B114:V117">
    <cfRule type="cellIs" dxfId="351" priority="404" operator="lessThan">
      <formula>0</formula>
    </cfRule>
  </conditionalFormatting>
  <conditionalFormatting sqref="B123:V126">
    <cfRule type="cellIs" dxfId="350" priority="403" operator="lessThan">
      <formula>0</formula>
    </cfRule>
  </conditionalFormatting>
  <conditionalFormatting sqref="B139:V139">
    <cfRule type="cellIs" dxfId="349" priority="401" operator="lessThan">
      <formula>0</formula>
    </cfRule>
  </conditionalFormatting>
  <conditionalFormatting sqref="B144:V144">
    <cfRule type="cellIs" dxfId="348" priority="402" operator="lessThan">
      <formula>0</formula>
    </cfRule>
  </conditionalFormatting>
  <conditionalFormatting sqref="B160:V160">
    <cfRule type="cellIs" dxfId="347" priority="399" operator="lessThan">
      <formula>0</formula>
    </cfRule>
  </conditionalFormatting>
  <conditionalFormatting sqref="B157:V157 B159:V159">
    <cfRule type="cellIs" dxfId="346" priority="400" operator="lessThan">
      <formula>0</formula>
    </cfRule>
  </conditionalFormatting>
  <conditionalFormatting sqref="B162:V162">
    <cfRule type="cellIs" dxfId="345" priority="398" operator="lessThan">
      <formula>0</formula>
    </cfRule>
  </conditionalFormatting>
  <conditionalFormatting sqref="B163:V163">
    <cfRule type="cellIs" dxfId="344" priority="397" operator="lessThan">
      <formula>0</formula>
    </cfRule>
  </conditionalFormatting>
  <conditionalFormatting sqref="B178:V179">
    <cfRule type="cellIs" dxfId="343" priority="396" operator="lessThan">
      <formula>0</formula>
    </cfRule>
  </conditionalFormatting>
  <conditionalFormatting sqref="W6:W15 W50:W59 W101:W110">
    <cfRule type="cellIs" dxfId="342" priority="393" operator="lessThan">
      <formula>0</formula>
    </cfRule>
  </conditionalFormatting>
  <conditionalFormatting sqref="W20:W24">
    <cfRule type="cellIs" dxfId="341" priority="392" operator="lessThan">
      <formula>0</formula>
    </cfRule>
  </conditionalFormatting>
  <conditionalFormatting sqref="W16">
    <cfRule type="cellIs" dxfId="340" priority="390" operator="lessThan">
      <formula>0</formula>
    </cfRule>
  </conditionalFormatting>
  <conditionalFormatting sqref="W46">
    <cfRule type="cellIs" dxfId="339" priority="391" operator="lessThan">
      <formula>0</formula>
    </cfRule>
  </conditionalFormatting>
  <conditionalFormatting sqref="W28:W32 W34:W45">
    <cfRule type="cellIs" dxfId="338" priority="389" operator="lessThan">
      <formula>0</formula>
    </cfRule>
  </conditionalFormatting>
  <conditionalFormatting sqref="W71">
    <cfRule type="cellIs" dxfId="337" priority="385" operator="lessThan">
      <formula>0</formula>
    </cfRule>
  </conditionalFormatting>
  <conditionalFormatting sqref="W64:W67">
    <cfRule type="cellIs" dxfId="336" priority="388" operator="lessThan">
      <formula>0</formula>
    </cfRule>
  </conditionalFormatting>
  <conditionalFormatting sqref="W69:W70 W72:W78">
    <cfRule type="cellIs" dxfId="335" priority="386" operator="lessThan">
      <formula>0</formula>
    </cfRule>
  </conditionalFormatting>
  <conditionalFormatting sqref="W83:W88">
    <cfRule type="cellIs" dxfId="334" priority="384" operator="lessThan">
      <formula>0</formula>
    </cfRule>
  </conditionalFormatting>
  <conditionalFormatting sqref="W89">
    <cfRule type="cellIs" dxfId="333" priority="383" operator="lessThan">
      <formula>0</formula>
    </cfRule>
  </conditionalFormatting>
  <conditionalFormatting sqref="W79 W81">
    <cfRule type="cellIs" dxfId="332" priority="387" operator="lessThan">
      <formula>0</formula>
    </cfRule>
  </conditionalFormatting>
  <conditionalFormatting sqref="W91">
    <cfRule type="cellIs" dxfId="331" priority="382" operator="lessThan">
      <formula>0</formula>
    </cfRule>
  </conditionalFormatting>
  <conditionalFormatting sqref="W93:W96">
    <cfRule type="cellIs" dxfId="330" priority="381" operator="lessThan">
      <formula>0</formula>
    </cfRule>
  </conditionalFormatting>
  <conditionalFormatting sqref="W97">
    <cfRule type="cellIs" dxfId="329" priority="380" operator="lessThan">
      <formula>0</formula>
    </cfRule>
  </conditionalFormatting>
  <conditionalFormatting sqref="W127:W128">
    <cfRule type="cellIs" dxfId="328" priority="379" operator="lessThan">
      <formula>0</formula>
    </cfRule>
  </conditionalFormatting>
  <conditionalFormatting sqref="W114:W117">
    <cfRule type="cellIs" dxfId="327" priority="378" operator="lessThan">
      <formula>0</formula>
    </cfRule>
  </conditionalFormatting>
  <conditionalFormatting sqref="W123:W126">
    <cfRule type="cellIs" dxfId="326" priority="377" operator="lessThan">
      <formula>0</formula>
    </cfRule>
  </conditionalFormatting>
  <conditionalFormatting sqref="W139">
    <cfRule type="cellIs" dxfId="325" priority="373" operator="lessThan">
      <formula>0</formula>
    </cfRule>
    <cfRule type="cellIs" dxfId="324" priority="375" operator="lessThan">
      <formula>0</formula>
    </cfRule>
  </conditionalFormatting>
  <conditionalFormatting sqref="W144">
    <cfRule type="cellIs" dxfId="323" priority="374" operator="lessThan">
      <formula>0</formula>
    </cfRule>
    <cfRule type="cellIs" dxfId="322" priority="376" operator="lessThan">
      <formula>0</formula>
    </cfRule>
  </conditionalFormatting>
  <conditionalFormatting sqref="W134:W138">
    <cfRule type="cellIs" dxfId="321" priority="372" operator="lessThan">
      <formula>0</formula>
    </cfRule>
  </conditionalFormatting>
  <conditionalFormatting sqref="W160">
    <cfRule type="cellIs" dxfId="320" priority="366" operator="lessThan">
      <formula>0</formula>
    </cfRule>
    <cfRule type="cellIs" dxfId="319" priority="370" operator="lessThan">
      <formula>0</formula>
    </cfRule>
  </conditionalFormatting>
  <conditionalFormatting sqref="W157 W159">
    <cfRule type="cellIs" dxfId="318" priority="367" operator="lessThan">
      <formula>0</formula>
    </cfRule>
    <cfRule type="cellIs" dxfId="317" priority="371" operator="lessThan">
      <formula>0</formula>
    </cfRule>
  </conditionalFormatting>
  <conditionalFormatting sqref="W162">
    <cfRule type="cellIs" dxfId="316" priority="365" operator="lessThan">
      <formula>0</formula>
    </cfRule>
    <cfRule type="cellIs" dxfId="315" priority="369" operator="lessThan">
      <formula>0</formula>
    </cfRule>
  </conditionalFormatting>
  <conditionalFormatting sqref="W163">
    <cfRule type="cellIs" dxfId="314" priority="364" operator="lessThan">
      <formula>0</formula>
    </cfRule>
    <cfRule type="cellIs" dxfId="313" priority="368" operator="lessThan">
      <formula>0</formula>
    </cfRule>
  </conditionalFormatting>
  <conditionalFormatting sqref="W148:W152">
    <cfRule type="cellIs" dxfId="312" priority="363" operator="lessThan">
      <formula>0</formula>
    </cfRule>
  </conditionalFormatting>
  <conditionalFormatting sqref="W167:W171">
    <cfRule type="cellIs" dxfId="311" priority="360" operator="lessThan">
      <formula>0</formula>
    </cfRule>
  </conditionalFormatting>
  <conditionalFormatting sqref="W178:W179">
    <cfRule type="cellIs" dxfId="310" priority="361" operator="lessThan">
      <formula>0</formula>
    </cfRule>
    <cfRule type="cellIs" dxfId="309" priority="362" operator="lessThan">
      <formula>0</formula>
    </cfRule>
  </conditionalFormatting>
  <conditionalFormatting sqref="B45:W45">
    <cfRule type="cellIs" dxfId="308" priority="352" operator="lessThan">
      <formula>0</formula>
    </cfRule>
  </conditionalFormatting>
  <conditionalFormatting sqref="B142:W143">
    <cfRule type="cellIs" dxfId="307" priority="351" operator="lessThan">
      <formula>0</formula>
    </cfRule>
  </conditionalFormatting>
  <conditionalFormatting sqref="B33:V33">
    <cfRule type="cellIs" dxfId="306" priority="350" operator="lessThan">
      <formula>0</formula>
    </cfRule>
  </conditionalFormatting>
  <conditionalFormatting sqref="W33">
    <cfRule type="cellIs" dxfId="305" priority="349" operator="lessThan">
      <formula>0</formula>
    </cfRule>
  </conditionalFormatting>
  <conditionalFormatting sqref="W184:W189 W195:W199 W206:W210 B193:V193 B192:W192 B184:V190 B195:V200 B214:W214 B206:V211">
    <cfRule type="cellIs" dxfId="304" priority="348" operator="lessThan">
      <formula>0</formula>
    </cfRule>
  </conditionalFormatting>
  <conditionalFormatting sqref="B193:V193">
    <cfRule type="cellIs" dxfId="303" priority="347" operator="lessThan">
      <formula>0</formula>
    </cfRule>
  </conditionalFormatting>
  <conditionalFormatting sqref="B190:V190">
    <cfRule type="cellIs" dxfId="302" priority="346" operator="lessThan">
      <formula>0</formula>
    </cfRule>
  </conditionalFormatting>
  <conditionalFormatting sqref="W193">
    <cfRule type="cellIs" dxfId="301" priority="343" operator="lessThan">
      <formula>0</formula>
    </cfRule>
    <cfRule type="cellIs" dxfId="300" priority="345" operator="lessThan">
      <formula>0</formula>
    </cfRule>
  </conditionalFormatting>
  <conditionalFormatting sqref="W190">
    <cfRule type="cellIs" dxfId="299" priority="342" operator="lessThan">
      <formula>0</formula>
    </cfRule>
    <cfRule type="cellIs" dxfId="298" priority="344" operator="lessThan">
      <formula>0</formula>
    </cfRule>
  </conditionalFormatting>
  <conditionalFormatting sqref="W185:W189">
    <cfRule type="cellIs" dxfId="297" priority="341" operator="lessThan">
      <formula>0</formula>
    </cfRule>
  </conditionalFormatting>
  <conditionalFormatting sqref="W196:W200">
    <cfRule type="cellIs" dxfId="296" priority="340" operator="lessThan">
      <formula>0</formula>
    </cfRule>
  </conditionalFormatting>
  <conditionalFormatting sqref="W207:W211">
    <cfRule type="cellIs" dxfId="295" priority="339" operator="lessThan">
      <formula>0</formula>
    </cfRule>
  </conditionalFormatting>
  <conditionalFormatting sqref="B144 B20:B25 B6:B15 B27:B32 B34:B44 B49:B59 B100:B110 B133:B139 B156:B163 B147:B152 B166:B171 B177:B179">
    <cfRule type="cellIs" dxfId="294" priority="338" operator="lessThan">
      <formula>0</formula>
    </cfRule>
  </conditionalFormatting>
  <conditionalFormatting sqref="B16">
    <cfRule type="cellIs" dxfId="293" priority="334" operator="lessThan">
      <formula>0</formula>
    </cfRule>
    <cfRule type="cellIs" dxfId="292" priority="337" operator="lessThan">
      <formula>0</formula>
    </cfRule>
  </conditionalFormatting>
  <conditionalFormatting sqref="B20:B24">
    <cfRule type="cellIs" dxfId="291" priority="336" operator="lessThan">
      <formula>0</formula>
    </cfRule>
  </conditionalFormatting>
  <conditionalFormatting sqref="B46">
    <cfRule type="cellIs" dxfId="290" priority="335" operator="lessThan">
      <formula>0</formula>
    </cfRule>
  </conditionalFormatting>
  <conditionalFormatting sqref="B28:B32 B34:B45">
    <cfRule type="cellIs" dxfId="289" priority="333" operator="lessThan">
      <formula>0</formula>
    </cfRule>
  </conditionalFormatting>
  <conditionalFormatting sqref="B63:B66">
    <cfRule type="cellIs" dxfId="288" priority="332" operator="lessThan">
      <formula>0</formula>
    </cfRule>
  </conditionalFormatting>
  <conditionalFormatting sqref="B92:B95">
    <cfRule type="cellIs" dxfId="287" priority="325" operator="lessThan">
      <formula>0</formula>
    </cfRule>
  </conditionalFormatting>
  <conditionalFormatting sqref="B70">
    <cfRule type="cellIs" dxfId="286" priority="329" operator="lessThan">
      <formula>0</formula>
    </cfRule>
  </conditionalFormatting>
  <conditionalFormatting sqref="B68:B69 B71:B77">
    <cfRule type="cellIs" dxfId="285" priority="330" operator="lessThan">
      <formula>0</formula>
    </cfRule>
  </conditionalFormatting>
  <conditionalFormatting sqref="B71">
    <cfRule type="cellIs" dxfId="284" priority="320" operator="lessThan">
      <formula>0</formula>
    </cfRule>
  </conditionalFormatting>
  <conditionalFormatting sqref="B82:B87">
    <cfRule type="cellIs" dxfId="283" priority="328" operator="lessThan">
      <formula>0</formula>
    </cfRule>
  </conditionalFormatting>
  <conditionalFormatting sqref="B88">
    <cfRule type="cellIs" dxfId="282" priority="327" operator="lessThan">
      <formula>0</formula>
    </cfRule>
  </conditionalFormatting>
  <conditionalFormatting sqref="B78 B80">
    <cfRule type="cellIs" dxfId="281" priority="331" operator="lessThan">
      <formula>0</formula>
    </cfRule>
  </conditionalFormatting>
  <conditionalFormatting sqref="B90">
    <cfRule type="cellIs" dxfId="280" priority="326" operator="lessThan">
      <formula>0</formula>
    </cfRule>
  </conditionalFormatting>
  <conditionalFormatting sqref="B96">
    <cfRule type="cellIs" dxfId="279" priority="324" operator="lessThan">
      <formula>0</formula>
    </cfRule>
  </conditionalFormatting>
  <conditionalFormatting sqref="B64:B67">
    <cfRule type="cellIs" dxfId="278" priority="323" operator="lessThan">
      <formula>0</formula>
    </cfRule>
  </conditionalFormatting>
  <conditionalFormatting sqref="B69:B70 B72:B78">
    <cfRule type="cellIs" dxfId="277" priority="321" operator="lessThan">
      <formula>0</formula>
    </cfRule>
  </conditionalFormatting>
  <conditionalFormatting sqref="B83:B88">
    <cfRule type="cellIs" dxfId="276" priority="319" operator="lessThan">
      <formula>0</formula>
    </cfRule>
  </conditionalFormatting>
  <conditionalFormatting sqref="B89">
    <cfRule type="cellIs" dxfId="275" priority="318" operator="lessThan">
      <formula>0</formula>
    </cfRule>
  </conditionalFormatting>
  <conditionalFormatting sqref="B79 B81">
    <cfRule type="cellIs" dxfId="274" priority="322" operator="lessThan">
      <formula>0</formula>
    </cfRule>
  </conditionalFormatting>
  <conditionalFormatting sqref="B91">
    <cfRule type="cellIs" dxfId="273" priority="317" operator="lessThan">
      <formula>0</formula>
    </cfRule>
  </conditionalFormatting>
  <conditionalFormatting sqref="B93:B96">
    <cfRule type="cellIs" dxfId="272" priority="316" operator="lessThan">
      <formula>0</formula>
    </cfRule>
  </conditionalFormatting>
  <conditionalFormatting sqref="B97">
    <cfRule type="cellIs" dxfId="271" priority="315" operator="lessThan">
      <formula>0</formula>
    </cfRule>
  </conditionalFormatting>
  <conditionalFormatting sqref="B126:B127">
    <cfRule type="cellIs" dxfId="270" priority="314" operator="lessThan">
      <formula>0</formula>
    </cfRule>
  </conditionalFormatting>
  <conditionalFormatting sqref="B113:B116">
    <cfRule type="cellIs" dxfId="269" priority="313" operator="lessThan">
      <formula>0</formula>
    </cfRule>
  </conditionalFormatting>
  <conditionalFormatting sqref="B122:B125">
    <cfRule type="cellIs" dxfId="268" priority="312" operator="lessThan">
      <formula>0</formula>
    </cfRule>
  </conditionalFormatting>
  <conditionalFormatting sqref="B127:B128">
    <cfRule type="cellIs" dxfId="267" priority="311" operator="lessThan">
      <formula>0</formula>
    </cfRule>
  </conditionalFormatting>
  <conditionalFormatting sqref="B114:B117">
    <cfRule type="cellIs" dxfId="266" priority="310" operator="lessThan">
      <formula>0</formula>
    </cfRule>
  </conditionalFormatting>
  <conditionalFormatting sqref="B123:B126">
    <cfRule type="cellIs" dxfId="265" priority="309" operator="lessThan">
      <formula>0</formula>
    </cfRule>
  </conditionalFormatting>
  <conditionalFormatting sqref="B139">
    <cfRule type="cellIs" dxfId="264" priority="307" operator="lessThan">
      <formula>0</formula>
    </cfRule>
  </conditionalFormatting>
  <conditionalFormatting sqref="B144">
    <cfRule type="cellIs" dxfId="263" priority="308" operator="lessThan">
      <formula>0</formula>
    </cfRule>
  </conditionalFormatting>
  <conditionalFormatting sqref="B160">
    <cfRule type="cellIs" dxfId="262" priority="305" operator="lessThan">
      <formula>0</formula>
    </cfRule>
  </conditionalFormatting>
  <conditionalFormatting sqref="B157 B159">
    <cfRule type="cellIs" dxfId="261" priority="306" operator="lessThan">
      <formula>0</formula>
    </cfRule>
  </conditionalFormatting>
  <conditionalFormatting sqref="B162">
    <cfRule type="cellIs" dxfId="260" priority="304" operator="lessThan">
      <formula>0</formula>
    </cfRule>
  </conditionalFormatting>
  <conditionalFormatting sqref="B163">
    <cfRule type="cellIs" dxfId="259" priority="303" operator="lessThan">
      <formula>0</formula>
    </cfRule>
  </conditionalFormatting>
  <conditionalFormatting sqref="B178:B179">
    <cfRule type="cellIs" dxfId="258" priority="302" operator="lessThan">
      <formula>0</formula>
    </cfRule>
  </conditionalFormatting>
  <conditionalFormatting sqref="B45">
    <cfRule type="cellIs" dxfId="257" priority="301" operator="lessThan">
      <formula>0</formula>
    </cfRule>
  </conditionalFormatting>
  <conditionalFormatting sqref="B142:B143">
    <cfRule type="cellIs" dxfId="256" priority="300" operator="lessThan">
      <formula>0</formula>
    </cfRule>
  </conditionalFormatting>
  <conditionalFormatting sqref="B33">
    <cfRule type="cellIs" dxfId="255" priority="299" operator="lessThan">
      <formula>0</formula>
    </cfRule>
  </conditionalFormatting>
  <conditionalFormatting sqref="B192:B193 B184:B190 B195:B200 B214 B206:B211">
    <cfRule type="cellIs" dxfId="254" priority="298" operator="lessThan">
      <formula>0</formula>
    </cfRule>
  </conditionalFormatting>
  <conditionalFormatting sqref="B193">
    <cfRule type="cellIs" dxfId="253" priority="297" operator="lessThan">
      <formula>0</formula>
    </cfRule>
  </conditionalFormatting>
  <conditionalFormatting sqref="B190">
    <cfRule type="cellIs" dxfId="252" priority="296" operator="lessThan">
      <formula>0</formula>
    </cfRule>
  </conditionalFormatting>
  <conditionalFormatting sqref="DA49:DA58 DA100:DA109 DA133:DA138 DA158:DA159 DA161:DA162 DA147:DA151 DA166:DA170 DA177:DA178 DA20:DA25 DA6:DA15 DA27:DA32 DA34:DA44 DA156">
    <cfRule type="cellIs" dxfId="251" priority="59" operator="lessThan">
      <formula>0</formula>
    </cfRule>
  </conditionalFormatting>
  <conditionalFormatting sqref="DA16">
    <cfRule type="cellIs" dxfId="250" priority="42" operator="lessThan">
      <formula>0</formula>
    </cfRule>
    <cfRule type="cellIs" dxfId="249" priority="58" operator="lessThan">
      <formula>0</formula>
    </cfRule>
  </conditionalFormatting>
  <conditionalFormatting sqref="DA63:DA66">
    <cfRule type="cellIs" dxfId="248" priority="57" operator="lessThan">
      <formula>0</formula>
    </cfRule>
  </conditionalFormatting>
  <conditionalFormatting sqref="DA92:DA95">
    <cfRule type="cellIs" dxfId="247" priority="50" operator="lessThan">
      <formula>0</formula>
    </cfRule>
  </conditionalFormatting>
  <conditionalFormatting sqref="DA70">
    <cfRule type="cellIs" dxfId="246" priority="54" operator="lessThan">
      <formula>0</formula>
    </cfRule>
  </conditionalFormatting>
  <conditionalFormatting sqref="DA68:DA69 DA71:DA77">
    <cfRule type="cellIs" dxfId="245" priority="55" operator="lessThan">
      <formula>0</formula>
    </cfRule>
  </conditionalFormatting>
  <conditionalFormatting sqref="DA82:DA87">
    <cfRule type="cellIs" dxfId="244" priority="53" operator="lessThan">
      <formula>0</formula>
    </cfRule>
  </conditionalFormatting>
  <conditionalFormatting sqref="DA88">
    <cfRule type="cellIs" dxfId="243" priority="52" operator="lessThan">
      <formula>0</formula>
    </cfRule>
  </conditionalFormatting>
  <conditionalFormatting sqref="DA78 DA80">
    <cfRule type="cellIs" dxfId="242" priority="56" operator="lessThan">
      <formula>0</formula>
    </cfRule>
  </conditionalFormatting>
  <conditionalFormatting sqref="DA90">
    <cfRule type="cellIs" dxfId="241" priority="51" operator="lessThan">
      <formula>0</formula>
    </cfRule>
  </conditionalFormatting>
  <conditionalFormatting sqref="DA96">
    <cfRule type="cellIs" dxfId="240" priority="49" operator="lessThan">
      <formula>0</formula>
    </cfRule>
  </conditionalFormatting>
  <conditionalFormatting sqref="DA126:DA127">
    <cfRule type="cellIs" dxfId="239" priority="48" operator="lessThan">
      <formula>0</formula>
    </cfRule>
  </conditionalFormatting>
  <conditionalFormatting sqref="DA113:DA116">
    <cfRule type="cellIs" dxfId="238" priority="47" operator="lessThan">
      <formula>0</formula>
    </cfRule>
  </conditionalFormatting>
  <conditionalFormatting sqref="DA122:DA125">
    <cfRule type="cellIs" dxfId="237" priority="46" operator="lessThan">
      <formula>0</formula>
    </cfRule>
  </conditionalFormatting>
  <conditionalFormatting sqref="DA6:DA15 DA50:DA59 DA101:DA110">
    <cfRule type="cellIs" dxfId="236" priority="45" operator="lessThan">
      <formula>0</formula>
    </cfRule>
  </conditionalFormatting>
  <conditionalFormatting sqref="DA20:DA24">
    <cfRule type="cellIs" dxfId="235" priority="44" operator="lessThan">
      <formula>0</formula>
    </cfRule>
  </conditionalFormatting>
  <conditionalFormatting sqref="DA46">
    <cfRule type="cellIs" dxfId="234" priority="43" operator="lessThan">
      <formula>0</formula>
    </cfRule>
  </conditionalFormatting>
  <conditionalFormatting sqref="DA28:DA32 DA34:DA45">
    <cfRule type="cellIs" dxfId="233" priority="41" operator="lessThan">
      <formula>0</formula>
    </cfRule>
  </conditionalFormatting>
  <conditionalFormatting sqref="DA71">
    <cfRule type="cellIs" dxfId="232" priority="37" operator="lessThan">
      <formula>0</formula>
    </cfRule>
  </conditionalFormatting>
  <conditionalFormatting sqref="DA64:DA67">
    <cfRule type="cellIs" dxfId="231" priority="40" operator="lessThan">
      <formula>0</formula>
    </cfRule>
  </conditionalFormatting>
  <conditionalFormatting sqref="DA69:DA70 DA72:DA78">
    <cfRule type="cellIs" dxfId="230" priority="38" operator="lessThan">
      <formula>0</formula>
    </cfRule>
  </conditionalFormatting>
  <conditionalFormatting sqref="DA83:DA88">
    <cfRule type="cellIs" dxfId="229" priority="36" operator="lessThan">
      <formula>0</formula>
    </cfRule>
  </conditionalFormatting>
  <conditionalFormatting sqref="DA89">
    <cfRule type="cellIs" dxfId="228" priority="35" operator="lessThan">
      <formula>0</formula>
    </cfRule>
  </conditionalFormatting>
  <conditionalFormatting sqref="DA79 DA81">
    <cfRule type="cellIs" dxfId="227" priority="39" operator="lessThan">
      <formula>0</formula>
    </cfRule>
  </conditionalFormatting>
  <conditionalFormatting sqref="DA91">
    <cfRule type="cellIs" dxfId="226" priority="34" operator="lessThan">
      <formula>0</formula>
    </cfRule>
  </conditionalFormatting>
  <conditionalFormatting sqref="DA93:DA96">
    <cfRule type="cellIs" dxfId="225" priority="33" operator="lessThan">
      <formula>0</formula>
    </cfRule>
  </conditionalFormatting>
  <conditionalFormatting sqref="DA97">
    <cfRule type="cellIs" dxfId="224" priority="32" operator="lessThan">
      <formula>0</formula>
    </cfRule>
  </conditionalFormatting>
  <conditionalFormatting sqref="DA127:DA128">
    <cfRule type="cellIs" dxfId="223" priority="31" operator="lessThan">
      <formula>0</formula>
    </cfRule>
  </conditionalFormatting>
  <conditionalFormatting sqref="DA114:DA117">
    <cfRule type="cellIs" dxfId="222" priority="30" operator="lessThan">
      <formula>0</formula>
    </cfRule>
  </conditionalFormatting>
  <conditionalFormatting sqref="DA123:DA126">
    <cfRule type="cellIs" dxfId="221" priority="29" operator="lessThan">
      <formula>0</formula>
    </cfRule>
  </conditionalFormatting>
  <conditionalFormatting sqref="DA139">
    <cfRule type="cellIs" dxfId="220" priority="25" operator="lessThan">
      <formula>0</formula>
    </cfRule>
    <cfRule type="cellIs" dxfId="219" priority="27" operator="lessThan">
      <formula>0</formula>
    </cfRule>
  </conditionalFormatting>
  <conditionalFormatting sqref="DA144">
    <cfRule type="cellIs" dxfId="218" priority="26" operator="lessThan">
      <formula>0</formula>
    </cfRule>
    <cfRule type="cellIs" dxfId="217" priority="28" operator="lessThan">
      <formula>0</formula>
    </cfRule>
  </conditionalFormatting>
  <conditionalFormatting sqref="DA134:DA138">
    <cfRule type="cellIs" dxfId="216" priority="24" operator="lessThan">
      <formula>0</formula>
    </cfRule>
  </conditionalFormatting>
  <conditionalFormatting sqref="DA160">
    <cfRule type="cellIs" dxfId="215" priority="18" operator="lessThan">
      <formula>0</formula>
    </cfRule>
    <cfRule type="cellIs" dxfId="214" priority="22" operator="lessThan">
      <formula>0</formula>
    </cfRule>
  </conditionalFormatting>
  <conditionalFormatting sqref="DA157 DA159">
    <cfRule type="cellIs" dxfId="213" priority="19" operator="lessThan">
      <formula>0</formula>
    </cfRule>
    <cfRule type="cellIs" dxfId="212" priority="23" operator="lessThan">
      <formula>0</formula>
    </cfRule>
  </conditionalFormatting>
  <conditionalFormatting sqref="DA162">
    <cfRule type="cellIs" dxfId="211" priority="17" operator="lessThan">
      <formula>0</formula>
    </cfRule>
    <cfRule type="cellIs" dxfId="210" priority="21" operator="lessThan">
      <formula>0</formula>
    </cfRule>
  </conditionalFormatting>
  <conditionalFormatting sqref="DA163">
    <cfRule type="cellIs" dxfId="209" priority="16" operator="lessThan">
      <formula>0</formula>
    </cfRule>
    <cfRule type="cellIs" dxfId="208" priority="20" operator="lessThan">
      <formula>0</formula>
    </cfRule>
  </conditionalFormatting>
  <conditionalFormatting sqref="DA148:DA152">
    <cfRule type="cellIs" dxfId="207" priority="15" operator="lessThan">
      <formula>0</formula>
    </cfRule>
  </conditionalFormatting>
  <conditionalFormatting sqref="DA167:DA171">
    <cfRule type="cellIs" dxfId="206" priority="12" operator="lessThan">
      <formula>0</formula>
    </cfRule>
  </conditionalFormatting>
  <conditionalFormatting sqref="DA178:DA179">
    <cfRule type="cellIs" dxfId="205" priority="13" operator="lessThan">
      <formula>0</formula>
    </cfRule>
    <cfRule type="cellIs" dxfId="204" priority="14" operator="lessThan">
      <formula>0</formula>
    </cfRule>
  </conditionalFormatting>
  <conditionalFormatting sqref="DA45">
    <cfRule type="cellIs" dxfId="203" priority="11" operator="lessThan">
      <formula>0</formula>
    </cfRule>
  </conditionalFormatting>
  <conditionalFormatting sqref="DA142:DA143">
    <cfRule type="cellIs" dxfId="202" priority="10" operator="lessThan">
      <formula>0</formula>
    </cfRule>
  </conditionalFormatting>
  <conditionalFormatting sqref="DA33">
    <cfRule type="cellIs" dxfId="201" priority="9" operator="lessThan">
      <formula>0</formula>
    </cfRule>
  </conditionalFormatting>
  <conditionalFormatting sqref="DA184:DA189 DA195:DA199 DA206:DA210 DA192 DA214">
    <cfRule type="cellIs" dxfId="200" priority="8" operator="lessThan">
      <formula>0</formula>
    </cfRule>
  </conditionalFormatting>
  <conditionalFormatting sqref="DA193">
    <cfRule type="cellIs" dxfId="199" priority="5" operator="lessThan">
      <formula>0</formula>
    </cfRule>
    <cfRule type="cellIs" dxfId="198" priority="7" operator="lessThan">
      <formula>0</formula>
    </cfRule>
  </conditionalFormatting>
  <conditionalFormatting sqref="DA190">
    <cfRule type="cellIs" dxfId="197" priority="4" operator="lessThan">
      <formula>0</formula>
    </cfRule>
    <cfRule type="cellIs" dxfId="196" priority="6" operator="lessThan">
      <formula>0</formula>
    </cfRule>
  </conditionalFormatting>
  <conditionalFormatting sqref="DA185:DA189">
    <cfRule type="cellIs" dxfId="195" priority="3" operator="lessThan">
      <formula>0</formula>
    </cfRule>
  </conditionalFormatting>
  <conditionalFormatting sqref="DA196:DA200">
    <cfRule type="cellIs" dxfId="194" priority="2" operator="lessThan">
      <formula>0</formula>
    </cfRule>
  </conditionalFormatting>
  <conditionalFormatting sqref="DA207:DA211">
    <cfRule type="cellIs" dxfId="193" priority="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CO2 emissions"</f>
        <v>EU27: Non-metallic mineral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f t="shared" ref="B5:W5" si="0">SUM(B6:B10)+B16+B17+B25+B33+B46</f>
        <v>167575.09887634113</v>
      </c>
      <c r="C5" s="225">
        <f t="shared" si="0"/>
        <v>163438.2495353815</v>
      </c>
      <c r="D5" s="225">
        <f t="shared" si="0"/>
        <v>161668.52368822769</v>
      </c>
      <c r="E5" s="225">
        <f t="shared" si="0"/>
        <v>163965.60300413897</v>
      </c>
      <c r="F5" s="225">
        <f t="shared" si="0"/>
        <v>170742.35790782937</v>
      </c>
      <c r="G5" s="225">
        <f t="shared" si="0"/>
        <v>169150.26064693608</v>
      </c>
      <c r="H5" s="225">
        <f t="shared" si="0"/>
        <v>176524.77764507907</v>
      </c>
      <c r="I5" s="225">
        <f t="shared" si="0"/>
        <v>182965.59374503649</v>
      </c>
      <c r="J5" s="225">
        <f t="shared" si="0"/>
        <v>171958.08880727584</v>
      </c>
      <c r="K5" s="225">
        <f t="shared" si="0"/>
        <v>139236.34402452793</v>
      </c>
      <c r="L5" s="225">
        <f t="shared" si="0"/>
        <v>138288.00068676713</v>
      </c>
      <c r="M5" s="225">
        <f t="shared" si="0"/>
        <v>138099.25821719278</v>
      </c>
      <c r="N5" s="225">
        <f t="shared" si="0"/>
        <v>128101.14398546492</v>
      </c>
      <c r="O5" s="225">
        <f t="shared" si="0"/>
        <v>122216.36910903078</v>
      </c>
      <c r="P5" s="225">
        <f t="shared" si="0"/>
        <v>126521.30549946023</v>
      </c>
      <c r="Q5" s="225">
        <f t="shared" si="0"/>
        <v>125182.24931483492</v>
      </c>
      <c r="R5" s="225">
        <f t="shared" si="0"/>
        <v>125215.11122275848</v>
      </c>
      <c r="S5" s="225">
        <f t="shared" si="0"/>
        <v>128628.69407303707</v>
      </c>
      <c r="T5" s="225">
        <f t="shared" si="0"/>
        <v>131706.90810839526</v>
      </c>
      <c r="U5" s="225">
        <f t="shared" si="0"/>
        <v>130489.63646650652</v>
      </c>
      <c r="V5" s="225">
        <f t="shared" si="0"/>
        <v>125343.08211782346</v>
      </c>
      <c r="W5" s="225">
        <f t="shared" si="0"/>
        <v>128770.93336222201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1694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1695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1696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1697</v>
      </c>
    </row>
    <row r="10" spans="1:105" ht="12" customHeight="1" x14ac:dyDescent="0.25">
      <c r="A10" s="56" t="s">
        <v>96</v>
      </c>
      <c r="B10" s="262">
        <v>118.82956261518849</v>
      </c>
      <c r="C10" s="262">
        <v>115.43095305053539</v>
      </c>
      <c r="D10" s="262">
        <v>109.3798241332498</v>
      </c>
      <c r="E10" s="262">
        <v>116.1358098942251</v>
      </c>
      <c r="F10" s="262">
        <v>114.0596536647999</v>
      </c>
      <c r="G10" s="262">
        <v>112.62598787913571</v>
      </c>
      <c r="H10" s="262">
        <v>113.9009557295777</v>
      </c>
      <c r="I10" s="262">
        <v>114.3009967724844</v>
      </c>
      <c r="J10" s="262">
        <v>105.6974354326027</v>
      </c>
      <c r="K10" s="262">
        <v>80.047566633658846</v>
      </c>
      <c r="L10" s="262">
        <v>77.050731310561076</v>
      </c>
      <c r="M10" s="262">
        <v>79.185195922147628</v>
      </c>
      <c r="N10" s="262">
        <v>71.219160573701686</v>
      </c>
      <c r="O10" s="262">
        <v>67.109249721716367</v>
      </c>
      <c r="P10" s="262">
        <v>64.824526022406545</v>
      </c>
      <c r="Q10" s="262">
        <v>62.202008007837122</v>
      </c>
      <c r="R10" s="262">
        <v>61.469498218854149</v>
      </c>
      <c r="S10" s="262">
        <v>63.335443459478867</v>
      </c>
      <c r="T10" s="262">
        <v>64.863105859670824</v>
      </c>
      <c r="U10" s="262">
        <v>63.732439848529623</v>
      </c>
      <c r="V10" s="262">
        <v>64.325439276987993</v>
      </c>
      <c r="W10" s="262">
        <v>65.067151903925577</v>
      </c>
      <c r="DA10" s="68" t="s">
        <v>1698</v>
      </c>
    </row>
    <row r="11" spans="1:105" ht="12" customHeight="1" x14ac:dyDescent="0.25">
      <c r="A11" s="37" t="s">
        <v>160</v>
      </c>
      <c r="B11" s="228">
        <v>8.4928136234296687</v>
      </c>
      <c r="C11" s="228">
        <v>8.2938264441915823</v>
      </c>
      <c r="D11" s="228">
        <v>7.1890917974798443</v>
      </c>
      <c r="E11" s="228">
        <v>7.1992181982961636</v>
      </c>
      <c r="F11" s="228">
        <v>6.5887538155046821</v>
      </c>
      <c r="G11" s="228">
        <v>6.3244116944313493</v>
      </c>
      <c r="H11" s="228">
        <v>5.354029969318673</v>
      </c>
      <c r="I11" s="228">
        <v>7.2006136713175088</v>
      </c>
      <c r="J11" s="228">
        <v>7.7348057344046426</v>
      </c>
      <c r="K11" s="228">
        <v>6.7947175776454234</v>
      </c>
      <c r="L11" s="228">
        <v>5.9292534498076757</v>
      </c>
      <c r="M11" s="228">
        <v>5.0494072217489174</v>
      </c>
      <c r="N11" s="228">
        <v>4.6247897752904397</v>
      </c>
      <c r="O11" s="228">
        <v>4.1448855006798038</v>
      </c>
      <c r="P11" s="228">
        <v>3.7270894864928281</v>
      </c>
      <c r="Q11" s="228">
        <v>3.7423591262899731</v>
      </c>
      <c r="R11" s="228">
        <v>3.4735809605077801</v>
      </c>
      <c r="S11" s="228">
        <v>3.446690857202579</v>
      </c>
      <c r="T11" s="228">
        <v>3.6108207093475562</v>
      </c>
      <c r="U11" s="228">
        <v>3.593525597527456</v>
      </c>
      <c r="V11" s="228">
        <v>3.67521715219981</v>
      </c>
      <c r="W11" s="228">
        <v>4.0648744610141563</v>
      </c>
      <c r="DA11" s="69" t="s">
        <v>1699</v>
      </c>
    </row>
    <row r="12" spans="1:105" ht="12" customHeight="1" x14ac:dyDescent="0.25">
      <c r="A12" s="37" t="s">
        <v>162</v>
      </c>
      <c r="B12" s="228">
        <v>110.3367489917588</v>
      </c>
      <c r="C12" s="228">
        <v>107.1371266063438</v>
      </c>
      <c r="D12" s="228">
        <v>102.19073233576999</v>
      </c>
      <c r="E12" s="228">
        <v>108.936591695929</v>
      </c>
      <c r="F12" s="228">
        <v>107.47089984929529</v>
      </c>
      <c r="G12" s="228">
        <v>106.3015761847043</v>
      </c>
      <c r="H12" s="228">
        <v>108.546925760259</v>
      </c>
      <c r="I12" s="228">
        <v>107.1003831011669</v>
      </c>
      <c r="J12" s="228">
        <v>97.962629698198029</v>
      </c>
      <c r="K12" s="228">
        <v>73.252849056013417</v>
      </c>
      <c r="L12" s="228">
        <v>71.121477860753402</v>
      </c>
      <c r="M12" s="228">
        <v>74.135788700398706</v>
      </c>
      <c r="N12" s="228">
        <v>66.594370798411248</v>
      </c>
      <c r="O12" s="228">
        <v>62.964364221036568</v>
      </c>
      <c r="P12" s="228">
        <v>61.097436535913722</v>
      </c>
      <c r="Q12" s="228">
        <v>58.459648881547153</v>
      </c>
      <c r="R12" s="228">
        <v>57.995917258346367</v>
      </c>
      <c r="S12" s="228">
        <v>59.888752602276298</v>
      </c>
      <c r="T12" s="228">
        <v>61.252285150323267</v>
      </c>
      <c r="U12" s="228">
        <v>60.13891425100217</v>
      </c>
      <c r="V12" s="228">
        <v>60.650222124788193</v>
      </c>
      <c r="W12" s="228">
        <v>61.002277442911407</v>
      </c>
      <c r="DA12" s="69" t="s">
        <v>1700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1701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1702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1703</v>
      </c>
    </row>
    <row r="16" spans="1:105" ht="12" customHeight="1" x14ac:dyDescent="0.25">
      <c r="A16" s="57" t="s">
        <v>1452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1704</v>
      </c>
    </row>
    <row r="17" spans="1:105" ht="12" customHeight="1" x14ac:dyDescent="0.25">
      <c r="A17" s="57" t="s">
        <v>1454</v>
      </c>
      <c r="B17" s="263">
        <v>22459.563579658148</v>
      </c>
      <c r="C17" s="263">
        <v>21872.177455517329</v>
      </c>
      <c r="D17" s="263">
        <v>21475.832058353571</v>
      </c>
      <c r="E17" s="263">
        <v>21757.583022644529</v>
      </c>
      <c r="F17" s="263">
        <v>22606.990268984318</v>
      </c>
      <c r="G17" s="263">
        <v>22091.711519218741</v>
      </c>
      <c r="H17" s="263">
        <v>23523.767440136911</v>
      </c>
      <c r="I17" s="263">
        <v>24099.005521875792</v>
      </c>
      <c r="J17" s="263">
        <v>22546.956127594261</v>
      </c>
      <c r="K17" s="263">
        <v>18081.863420018461</v>
      </c>
      <c r="L17" s="263">
        <v>17475.543800092619</v>
      </c>
      <c r="M17" s="263">
        <v>17448.245238635191</v>
      </c>
      <c r="N17" s="263">
        <v>15765.809988544999</v>
      </c>
      <c r="O17" s="263">
        <v>14702.350989619919</v>
      </c>
      <c r="P17" s="263">
        <v>15131.160735103669</v>
      </c>
      <c r="Q17" s="263">
        <v>15124.05514882816</v>
      </c>
      <c r="R17" s="263">
        <v>15295.69637823409</v>
      </c>
      <c r="S17" s="263">
        <v>15565.52389777654</v>
      </c>
      <c r="T17" s="263">
        <v>16252.401297347949</v>
      </c>
      <c r="U17" s="263">
        <v>16125.916080109821</v>
      </c>
      <c r="V17" s="263">
        <v>16046.590160964121</v>
      </c>
      <c r="W17" s="263">
        <v>15916.176888541269</v>
      </c>
      <c r="DA17" s="70" t="s">
        <v>1705</v>
      </c>
    </row>
    <row r="18" spans="1:105" ht="12" customHeight="1" x14ac:dyDescent="0.25">
      <c r="A18" s="18" t="s">
        <v>30</v>
      </c>
      <c r="B18" s="232">
        <v>5650.8791667801161</v>
      </c>
      <c r="C18" s="232">
        <v>4816.8809457961006</v>
      </c>
      <c r="D18" s="232">
        <v>4096.488959566369</v>
      </c>
      <c r="E18" s="232">
        <v>3960.0931962310069</v>
      </c>
      <c r="F18" s="232">
        <v>3907.3050150620479</v>
      </c>
      <c r="G18" s="232">
        <v>3471.4405320910878</v>
      </c>
      <c r="H18" s="232">
        <v>3669.6920678605661</v>
      </c>
      <c r="I18" s="232">
        <v>4716.6701847204267</v>
      </c>
      <c r="J18" s="232">
        <v>4367.7513709249524</v>
      </c>
      <c r="K18" s="232">
        <v>2776.8247552582829</v>
      </c>
      <c r="L18" s="232">
        <v>2816.0545100911631</v>
      </c>
      <c r="M18" s="232">
        <v>3094.2221589913752</v>
      </c>
      <c r="N18" s="232">
        <v>2882.8302305835668</v>
      </c>
      <c r="O18" s="232">
        <v>2444.1908625119781</v>
      </c>
      <c r="P18" s="232">
        <v>2534.5676071556031</v>
      </c>
      <c r="Q18" s="232">
        <v>2329.5680611332459</v>
      </c>
      <c r="R18" s="232">
        <v>2242.249480555326</v>
      </c>
      <c r="S18" s="232">
        <v>2354.579339781189</v>
      </c>
      <c r="T18" s="232">
        <v>2459.3182674061268</v>
      </c>
      <c r="U18" s="232">
        <v>2278.9918889254632</v>
      </c>
      <c r="V18" s="232">
        <v>2269.3093619977021</v>
      </c>
      <c r="W18" s="232">
        <v>2336.7612598875548</v>
      </c>
      <c r="DA18" s="71" t="s">
        <v>1706</v>
      </c>
    </row>
    <row r="19" spans="1:105" ht="12" customHeight="1" x14ac:dyDescent="0.25">
      <c r="A19" s="18" t="s">
        <v>33</v>
      </c>
      <c r="B19" s="232">
        <v>371.40605870210987</v>
      </c>
      <c r="C19" s="232">
        <v>348.56010828253142</v>
      </c>
      <c r="D19" s="232">
        <v>325.61599372937661</v>
      </c>
      <c r="E19" s="232">
        <v>273.53387567461277</v>
      </c>
      <c r="F19" s="232">
        <v>212.63661868072029</v>
      </c>
      <c r="G19" s="232">
        <v>179.73069912684269</v>
      </c>
      <c r="H19" s="232">
        <v>238.55759262215591</v>
      </c>
      <c r="I19" s="232">
        <v>185.1856760306477</v>
      </c>
      <c r="J19" s="232">
        <v>150.26170827778381</v>
      </c>
      <c r="K19" s="232">
        <v>126.77323472488651</v>
      </c>
      <c r="L19" s="232">
        <v>126.1411147771378</v>
      </c>
      <c r="M19" s="232">
        <v>101.04145939923249</v>
      </c>
      <c r="N19" s="232">
        <v>88.846965420926836</v>
      </c>
      <c r="O19" s="232">
        <v>81.436705197119707</v>
      </c>
      <c r="P19" s="232">
        <v>73.069981314233573</v>
      </c>
      <c r="Q19" s="232">
        <v>85.930352108318218</v>
      </c>
      <c r="R19" s="232">
        <v>95.526862404877861</v>
      </c>
      <c r="S19" s="232">
        <v>88.17866436206323</v>
      </c>
      <c r="T19" s="232">
        <v>83.340448353428371</v>
      </c>
      <c r="U19" s="232">
        <v>86.722077909576626</v>
      </c>
      <c r="V19" s="232">
        <v>80.896246723019757</v>
      </c>
      <c r="W19" s="232">
        <v>86.895796622654984</v>
      </c>
      <c r="DA19" s="71" t="s">
        <v>1707</v>
      </c>
    </row>
    <row r="20" spans="1:105" ht="12" customHeight="1" x14ac:dyDescent="0.25">
      <c r="A20" s="18" t="s">
        <v>160</v>
      </c>
      <c r="B20" s="297">
        <v>418.02710924907461</v>
      </c>
      <c r="C20" s="297">
        <v>427.37021017741989</v>
      </c>
      <c r="D20" s="297">
        <v>382.10435834010713</v>
      </c>
      <c r="E20" s="297">
        <v>384.42857286142572</v>
      </c>
      <c r="F20" s="297">
        <v>347.41061277832642</v>
      </c>
      <c r="G20" s="297">
        <v>335.50231091047641</v>
      </c>
      <c r="H20" s="297">
        <v>288.64919702084433</v>
      </c>
      <c r="I20" s="297">
        <v>396.55877875087577</v>
      </c>
      <c r="J20" s="297">
        <v>408.01603133935589</v>
      </c>
      <c r="K20" s="297">
        <v>374.16823959294089</v>
      </c>
      <c r="L20" s="297">
        <v>308.8115462857923</v>
      </c>
      <c r="M20" s="297">
        <v>250.49011985445981</v>
      </c>
      <c r="N20" s="297">
        <v>237.304321664166</v>
      </c>
      <c r="O20" s="297">
        <v>226.92512525091581</v>
      </c>
      <c r="P20" s="297">
        <v>212.23097154224021</v>
      </c>
      <c r="Q20" s="297">
        <v>223.25597021364101</v>
      </c>
      <c r="R20" s="297">
        <v>210.2970982918018</v>
      </c>
      <c r="S20" s="297">
        <v>220.04339630589851</v>
      </c>
      <c r="T20" s="297">
        <v>222.90612258835731</v>
      </c>
      <c r="U20" s="297">
        <v>226.2987791857299</v>
      </c>
      <c r="V20" s="297">
        <v>215.8858690964374</v>
      </c>
      <c r="W20" s="297">
        <v>238.43729471313071</v>
      </c>
      <c r="DA20" s="122" t="s">
        <v>1708</v>
      </c>
    </row>
    <row r="21" spans="1:105" ht="12" customHeight="1" x14ac:dyDescent="0.25">
      <c r="A21" s="18" t="s">
        <v>70</v>
      </c>
      <c r="B21" s="297">
        <v>2116.281250533033</v>
      </c>
      <c r="C21" s="297">
        <v>1675.647736613658</v>
      </c>
      <c r="D21" s="297">
        <v>1626.6163169372619</v>
      </c>
      <c r="E21" s="297">
        <v>1298.209947515134</v>
      </c>
      <c r="F21" s="297">
        <v>1241.4576881525261</v>
      </c>
      <c r="G21" s="297">
        <v>1110.51950185487</v>
      </c>
      <c r="H21" s="297">
        <v>1356.357341139488</v>
      </c>
      <c r="I21" s="297">
        <v>1158.9013487791151</v>
      </c>
      <c r="J21" s="297">
        <v>1048.274518642919</v>
      </c>
      <c r="K21" s="297">
        <v>793.26209525303921</v>
      </c>
      <c r="L21" s="297">
        <v>586.50888170386554</v>
      </c>
      <c r="M21" s="297">
        <v>454.05414799647139</v>
      </c>
      <c r="N21" s="297">
        <v>285.62104141077702</v>
      </c>
      <c r="O21" s="297">
        <v>226.7809952479619</v>
      </c>
      <c r="P21" s="297">
        <v>169.52852957288869</v>
      </c>
      <c r="Q21" s="297">
        <v>206.30358996908171</v>
      </c>
      <c r="R21" s="297">
        <v>256.17905119581451</v>
      </c>
      <c r="S21" s="297">
        <v>216.55598708420021</v>
      </c>
      <c r="T21" s="297">
        <v>183.19741107417639</v>
      </c>
      <c r="U21" s="297">
        <v>163.3415787002246</v>
      </c>
      <c r="V21" s="297">
        <v>213.66229413597591</v>
      </c>
      <c r="W21" s="297">
        <v>132.98171252204779</v>
      </c>
      <c r="DA21" s="122" t="s">
        <v>1709</v>
      </c>
    </row>
    <row r="22" spans="1:105" ht="12" customHeight="1" x14ac:dyDescent="0.25">
      <c r="A22" s="18" t="s">
        <v>34</v>
      </c>
      <c r="B22" s="297">
        <v>6651.1497439645163</v>
      </c>
      <c r="C22" s="297">
        <v>7425.0646923280156</v>
      </c>
      <c r="D22" s="297">
        <v>8047.6547493771004</v>
      </c>
      <c r="E22" s="297">
        <v>8521.762698133185</v>
      </c>
      <c r="F22" s="297">
        <v>9761.7384853633412</v>
      </c>
      <c r="G22" s="297">
        <v>9538.9744051067355</v>
      </c>
      <c r="H22" s="297">
        <v>10085.65782874342</v>
      </c>
      <c r="I22" s="297">
        <v>10048.16967756986</v>
      </c>
      <c r="J22" s="297">
        <v>9063.9686209236188</v>
      </c>
      <c r="K22" s="297">
        <v>7545.1281586442228</v>
      </c>
      <c r="L22" s="297">
        <v>6878.4151498029014</v>
      </c>
      <c r="M22" s="297">
        <v>6282.9447629625074</v>
      </c>
      <c r="N22" s="297">
        <v>5501.8551048928439</v>
      </c>
      <c r="O22" s="297">
        <v>4790.615665413844</v>
      </c>
      <c r="P22" s="297">
        <v>4748.2318561774073</v>
      </c>
      <c r="Q22" s="297">
        <v>5062.3414953486972</v>
      </c>
      <c r="R22" s="297">
        <v>4870.7230050955814</v>
      </c>
      <c r="S22" s="297">
        <v>4468.3531646569172</v>
      </c>
      <c r="T22" s="297">
        <v>4405.3770893205656</v>
      </c>
      <c r="U22" s="297">
        <v>4391.7501957067698</v>
      </c>
      <c r="V22" s="297">
        <v>4144.0349059330247</v>
      </c>
      <c r="W22" s="297">
        <v>3750.9311930394811</v>
      </c>
      <c r="DA22" s="122" t="s">
        <v>1710</v>
      </c>
    </row>
    <row r="23" spans="1:105" ht="12" customHeight="1" x14ac:dyDescent="0.25">
      <c r="A23" s="18" t="s">
        <v>162</v>
      </c>
      <c r="B23" s="297">
        <v>6540.4604763731004</v>
      </c>
      <c r="C23" s="297">
        <v>6686.3362292648044</v>
      </c>
      <c r="D23" s="297">
        <v>6517.3104346190221</v>
      </c>
      <c r="E23" s="297">
        <v>6717.3265956158557</v>
      </c>
      <c r="F23" s="297">
        <v>6399.3526766413361</v>
      </c>
      <c r="G23" s="297">
        <v>6573.8549188007364</v>
      </c>
      <c r="H23" s="297">
        <v>6798.9824689853886</v>
      </c>
      <c r="I23" s="297">
        <v>6462.3684582941978</v>
      </c>
      <c r="J23" s="297">
        <v>5661.2121860132211</v>
      </c>
      <c r="K23" s="297">
        <v>4198.2722904013981</v>
      </c>
      <c r="L23" s="297">
        <v>4184.3252409209708</v>
      </c>
      <c r="M23" s="297">
        <v>4143.4884630190072</v>
      </c>
      <c r="N23" s="297">
        <v>3818.3031771800602</v>
      </c>
      <c r="O23" s="297">
        <v>3713.134139130942</v>
      </c>
      <c r="P23" s="297">
        <v>3805.3400815262239</v>
      </c>
      <c r="Q23" s="297">
        <v>3640.5818424970139</v>
      </c>
      <c r="R23" s="297">
        <v>3678.492108554849</v>
      </c>
      <c r="S23" s="297">
        <v>4032.3092770770158</v>
      </c>
      <c r="T23" s="297">
        <v>4044.9908372555692</v>
      </c>
      <c r="U23" s="297">
        <v>4038.2553897233429</v>
      </c>
      <c r="V23" s="297">
        <v>3909.2150237504079</v>
      </c>
      <c r="W23" s="297">
        <v>4140.0727304455149</v>
      </c>
      <c r="DA23" s="122" t="s">
        <v>1711</v>
      </c>
    </row>
    <row r="24" spans="1:105" ht="12" customHeight="1" x14ac:dyDescent="0.25">
      <c r="A24" s="18" t="s">
        <v>73</v>
      </c>
      <c r="B24" s="297">
        <v>711.35977405619974</v>
      </c>
      <c r="C24" s="297">
        <v>492.31753305479668</v>
      </c>
      <c r="D24" s="297">
        <v>480.0412457843276</v>
      </c>
      <c r="E24" s="297">
        <v>602.22813661330883</v>
      </c>
      <c r="F24" s="297">
        <v>737.08917230602253</v>
      </c>
      <c r="G24" s="297">
        <v>881.689151327991</v>
      </c>
      <c r="H24" s="297">
        <v>1085.8709437650371</v>
      </c>
      <c r="I24" s="297">
        <v>1131.151397730667</v>
      </c>
      <c r="J24" s="297">
        <v>1847.471691472407</v>
      </c>
      <c r="K24" s="297">
        <v>2267.4346461436862</v>
      </c>
      <c r="L24" s="297">
        <v>2575.2873565107848</v>
      </c>
      <c r="M24" s="297">
        <v>3122.0041264121428</v>
      </c>
      <c r="N24" s="297">
        <v>2951.049147392654</v>
      </c>
      <c r="O24" s="297">
        <v>3219.2674968671608</v>
      </c>
      <c r="P24" s="297">
        <v>3588.1917078150709</v>
      </c>
      <c r="Q24" s="297">
        <v>3576.0738375581568</v>
      </c>
      <c r="R24" s="297">
        <v>3942.2287721358398</v>
      </c>
      <c r="S24" s="297">
        <v>4185.5040685092599</v>
      </c>
      <c r="T24" s="297">
        <v>4853.2711213497287</v>
      </c>
      <c r="U24" s="297">
        <v>4940.5561699587151</v>
      </c>
      <c r="V24" s="297">
        <v>5213.5864593275483</v>
      </c>
      <c r="W24" s="297">
        <v>5230.096901310887</v>
      </c>
      <c r="DA24" s="122" t="s">
        <v>1712</v>
      </c>
    </row>
    <row r="25" spans="1:105" ht="12" customHeight="1" x14ac:dyDescent="0.25">
      <c r="A25" s="57" t="s">
        <v>1463</v>
      </c>
      <c r="B25" s="263">
        <v>29458.602368342959</v>
      </c>
      <c r="C25" s="263">
        <v>28451.496938791061</v>
      </c>
      <c r="D25" s="263">
        <v>27991.01841161933</v>
      </c>
      <c r="E25" s="263">
        <v>28558.309571636441</v>
      </c>
      <c r="F25" s="263">
        <v>29588.922900920221</v>
      </c>
      <c r="G25" s="263">
        <v>28826.61087074205</v>
      </c>
      <c r="H25" s="263">
        <v>31024.27728816705</v>
      </c>
      <c r="I25" s="263">
        <v>31831.14383763506</v>
      </c>
      <c r="J25" s="263">
        <v>30379.201457754181</v>
      </c>
      <c r="K25" s="263">
        <v>24703.101623072031</v>
      </c>
      <c r="L25" s="263">
        <v>24104.453721838669</v>
      </c>
      <c r="M25" s="263">
        <v>24478.041705396299</v>
      </c>
      <c r="N25" s="263">
        <v>22029.26381817666</v>
      </c>
      <c r="O25" s="263">
        <v>20839.537590613891</v>
      </c>
      <c r="P25" s="263">
        <v>21090.82585398262</v>
      </c>
      <c r="Q25" s="263">
        <v>20922.74834042339</v>
      </c>
      <c r="R25" s="263">
        <v>21110.631940486241</v>
      </c>
      <c r="S25" s="263">
        <v>21505.5471437011</v>
      </c>
      <c r="T25" s="263">
        <v>22456.853193030489</v>
      </c>
      <c r="U25" s="263">
        <v>22247.554322403019</v>
      </c>
      <c r="V25" s="263">
        <v>22060.486562398732</v>
      </c>
      <c r="W25" s="263">
        <v>21870.371555394671</v>
      </c>
      <c r="DA25" s="70" t="s">
        <v>1713</v>
      </c>
    </row>
    <row r="26" spans="1:105" ht="12" customHeight="1" x14ac:dyDescent="0.25">
      <c r="A26" s="18" t="s">
        <v>30</v>
      </c>
      <c r="B26" s="232">
        <v>7859.2426704255031</v>
      </c>
      <c r="C26" s="232">
        <v>6748.0809745765073</v>
      </c>
      <c r="D26" s="232">
        <v>5814.4764596654277</v>
      </c>
      <c r="E26" s="232">
        <v>5920.6399609288273</v>
      </c>
      <c r="F26" s="232">
        <v>5994.1116362760094</v>
      </c>
      <c r="G26" s="232">
        <v>5329.7193246248198</v>
      </c>
      <c r="H26" s="232">
        <v>5598.3876075131848</v>
      </c>
      <c r="I26" s="232">
        <v>7134.5839091398047</v>
      </c>
      <c r="J26" s="232">
        <v>6654.6845430889534</v>
      </c>
      <c r="K26" s="232">
        <v>4338.0789538746903</v>
      </c>
      <c r="L26" s="232">
        <v>4442.7843770162553</v>
      </c>
      <c r="M26" s="232">
        <v>5082.9278961646241</v>
      </c>
      <c r="N26" s="232">
        <v>4596.5192569635337</v>
      </c>
      <c r="O26" s="232">
        <v>3923.0114098886852</v>
      </c>
      <c r="P26" s="232">
        <v>4072.1162846542129</v>
      </c>
      <c r="Q26" s="232">
        <v>3697.4108012535198</v>
      </c>
      <c r="R26" s="232">
        <v>3502.318348332964</v>
      </c>
      <c r="S26" s="232">
        <v>3672.49857279349</v>
      </c>
      <c r="T26" s="232">
        <v>3829.1914958811421</v>
      </c>
      <c r="U26" s="232">
        <v>3613.7435497907932</v>
      </c>
      <c r="V26" s="232">
        <v>3662.1186181940948</v>
      </c>
      <c r="W26" s="232">
        <v>3694.6049083901771</v>
      </c>
      <c r="DA26" s="71" t="s">
        <v>1714</v>
      </c>
    </row>
    <row r="27" spans="1:105" ht="12" customHeight="1" x14ac:dyDescent="0.25">
      <c r="A27" s="18" t="s">
        <v>33</v>
      </c>
      <c r="B27" s="297">
        <v>439.52518456115342</v>
      </c>
      <c r="C27" s="297">
        <v>422.92148923356541</v>
      </c>
      <c r="D27" s="297">
        <v>396.61718202796038</v>
      </c>
      <c r="E27" s="297">
        <v>395.75168912070143</v>
      </c>
      <c r="F27" s="297">
        <v>290.9302409475527</v>
      </c>
      <c r="G27" s="297">
        <v>240.7826468617406</v>
      </c>
      <c r="H27" s="297">
        <v>297.37833414870539</v>
      </c>
      <c r="I27" s="297">
        <v>245.6513945047661</v>
      </c>
      <c r="J27" s="297">
        <v>199.61607102404511</v>
      </c>
      <c r="K27" s="297">
        <v>174.1887137671462</v>
      </c>
      <c r="L27" s="297">
        <v>175.19684544118019</v>
      </c>
      <c r="M27" s="297">
        <v>141.9819343207395</v>
      </c>
      <c r="N27" s="297">
        <v>124.0318694730137</v>
      </c>
      <c r="O27" s="297">
        <v>104.8669646035929</v>
      </c>
      <c r="P27" s="297">
        <v>88.471796640264927</v>
      </c>
      <c r="Q27" s="297">
        <v>109.31801329152201</v>
      </c>
      <c r="R27" s="297">
        <v>119.5159089688392</v>
      </c>
      <c r="S27" s="297">
        <v>105.93581988425861</v>
      </c>
      <c r="T27" s="297">
        <v>100.6214251401418</v>
      </c>
      <c r="U27" s="297">
        <v>105.3636664962448</v>
      </c>
      <c r="V27" s="297">
        <v>99.445931580779927</v>
      </c>
      <c r="W27" s="297">
        <v>106.5438103443694</v>
      </c>
      <c r="DA27" s="122" t="s">
        <v>1715</v>
      </c>
    </row>
    <row r="28" spans="1:105" ht="12" customHeight="1" x14ac:dyDescent="0.25">
      <c r="A28" s="18" t="s">
        <v>160</v>
      </c>
      <c r="B28" s="297">
        <v>568.62446186142404</v>
      </c>
      <c r="C28" s="297">
        <v>565.29576515473161</v>
      </c>
      <c r="D28" s="297">
        <v>499.90796443881828</v>
      </c>
      <c r="E28" s="297">
        <v>495.79950305827617</v>
      </c>
      <c r="F28" s="297">
        <v>474.27480821538671</v>
      </c>
      <c r="G28" s="297">
        <v>465.0845579825309</v>
      </c>
      <c r="H28" s="297">
        <v>417.62089249255439</v>
      </c>
      <c r="I28" s="297">
        <v>537.48992076125717</v>
      </c>
      <c r="J28" s="297">
        <v>562.94743955220258</v>
      </c>
      <c r="K28" s="297">
        <v>516.51190433717875</v>
      </c>
      <c r="L28" s="297">
        <v>454.93580102041477</v>
      </c>
      <c r="M28" s="297">
        <v>372.15145180339363</v>
      </c>
      <c r="N28" s="297">
        <v>338.82551803496472</v>
      </c>
      <c r="O28" s="297">
        <v>300.3935876241049</v>
      </c>
      <c r="P28" s="297">
        <v>266.38004701564108</v>
      </c>
      <c r="Q28" s="297">
        <v>278.52218569157299</v>
      </c>
      <c r="R28" s="297">
        <v>264.96939896719908</v>
      </c>
      <c r="S28" s="297">
        <v>280.4416165487703</v>
      </c>
      <c r="T28" s="297">
        <v>286.77357070933903</v>
      </c>
      <c r="U28" s="297">
        <v>286.36770688472791</v>
      </c>
      <c r="V28" s="297">
        <v>283.52236119665719</v>
      </c>
      <c r="W28" s="297">
        <v>316.86312473429848</v>
      </c>
      <c r="DA28" s="122" t="s">
        <v>1716</v>
      </c>
    </row>
    <row r="29" spans="1:105" ht="12" customHeight="1" x14ac:dyDescent="0.25">
      <c r="A29" s="18" t="s">
        <v>70</v>
      </c>
      <c r="B29" s="297">
        <v>2982.3890538830669</v>
      </c>
      <c r="C29" s="297">
        <v>2445.836527045401</v>
      </c>
      <c r="D29" s="297">
        <v>2495.6964068440252</v>
      </c>
      <c r="E29" s="297">
        <v>1936.9209765053979</v>
      </c>
      <c r="F29" s="297">
        <v>1762.236420631288</v>
      </c>
      <c r="G29" s="297">
        <v>1573.7338635912211</v>
      </c>
      <c r="H29" s="297">
        <v>1841.1871255904109</v>
      </c>
      <c r="I29" s="297">
        <v>1601.0198675615061</v>
      </c>
      <c r="J29" s="297">
        <v>1458.756675142806</v>
      </c>
      <c r="K29" s="297">
        <v>1129.281319750721</v>
      </c>
      <c r="L29" s="297">
        <v>828.74044912279885</v>
      </c>
      <c r="M29" s="297">
        <v>659.63425935328928</v>
      </c>
      <c r="N29" s="297">
        <v>435.32281678471219</v>
      </c>
      <c r="O29" s="297">
        <v>331.71914864914208</v>
      </c>
      <c r="P29" s="297">
        <v>257.34067746240709</v>
      </c>
      <c r="Q29" s="297">
        <v>312.12113479444781</v>
      </c>
      <c r="R29" s="297">
        <v>376.01868673535472</v>
      </c>
      <c r="S29" s="297">
        <v>322.57887149434339</v>
      </c>
      <c r="T29" s="297">
        <v>269.5832888677233</v>
      </c>
      <c r="U29" s="297">
        <v>245.30502245694521</v>
      </c>
      <c r="V29" s="297">
        <v>344.16029967604572</v>
      </c>
      <c r="W29" s="297">
        <v>186.38096894693669</v>
      </c>
      <c r="DA29" s="122" t="s">
        <v>1717</v>
      </c>
    </row>
    <row r="30" spans="1:105" ht="12" customHeight="1" x14ac:dyDescent="0.25">
      <c r="A30" s="18" t="s">
        <v>34</v>
      </c>
      <c r="B30" s="297">
        <v>7926.2882682816225</v>
      </c>
      <c r="C30" s="297">
        <v>8773.7617227866685</v>
      </c>
      <c r="D30" s="297">
        <v>9589.2692354402425</v>
      </c>
      <c r="E30" s="297">
        <v>10254.45461610691</v>
      </c>
      <c r="F30" s="297">
        <v>11703.583212431269</v>
      </c>
      <c r="G30" s="297">
        <v>11650.833018506981</v>
      </c>
      <c r="H30" s="297">
        <v>12551.78056315442</v>
      </c>
      <c r="I30" s="297">
        <v>12312.88360955291</v>
      </c>
      <c r="J30" s="297">
        <v>11101.260924837001</v>
      </c>
      <c r="K30" s="297">
        <v>9232.0958418135106</v>
      </c>
      <c r="L30" s="297">
        <v>8465.5484864648533</v>
      </c>
      <c r="M30" s="297">
        <v>7725.4902601920066</v>
      </c>
      <c r="N30" s="297">
        <v>6737.6056213135071</v>
      </c>
      <c r="O30" s="297">
        <v>6029.1419774688056</v>
      </c>
      <c r="P30" s="297">
        <v>5757.9014967892472</v>
      </c>
      <c r="Q30" s="297">
        <v>6160.5356169779216</v>
      </c>
      <c r="R30" s="297">
        <v>5950.7826342161161</v>
      </c>
      <c r="S30" s="297">
        <v>5404.7908725591769</v>
      </c>
      <c r="T30" s="297">
        <v>5327.2340421604486</v>
      </c>
      <c r="U30" s="297">
        <v>5231.6273158859658</v>
      </c>
      <c r="V30" s="297">
        <v>4998.3340672483246</v>
      </c>
      <c r="W30" s="297">
        <v>4515.3154953789117</v>
      </c>
      <c r="DA30" s="122" t="s">
        <v>1718</v>
      </c>
    </row>
    <row r="31" spans="1:105" ht="12" customHeight="1" x14ac:dyDescent="0.25">
      <c r="A31" s="18" t="s">
        <v>162</v>
      </c>
      <c r="B31" s="297">
        <v>8652.779010220298</v>
      </c>
      <c r="C31" s="297">
        <v>8777.4106563534333</v>
      </c>
      <c r="D31" s="297">
        <v>8505.4779582312403</v>
      </c>
      <c r="E31" s="297">
        <v>8662.4774186772884</v>
      </c>
      <c r="F31" s="297">
        <v>8302.488166093066</v>
      </c>
      <c r="G31" s="297">
        <v>8408.054529108389</v>
      </c>
      <c r="H31" s="297">
        <v>8825.9697624004839</v>
      </c>
      <c r="I31" s="297">
        <v>8387.0570726089918</v>
      </c>
      <c r="J31" s="297">
        <v>7489.6610290498229</v>
      </c>
      <c r="K31" s="297">
        <v>5862.6897314783282</v>
      </c>
      <c r="L31" s="297">
        <v>5865.0317284631992</v>
      </c>
      <c r="M31" s="297">
        <v>5834.1143326284428</v>
      </c>
      <c r="N31" s="297">
        <v>5391.678253169217</v>
      </c>
      <c r="O31" s="297">
        <v>5236.6256193941581</v>
      </c>
      <c r="P31" s="297">
        <v>5375.9414958390971</v>
      </c>
      <c r="Q31" s="297">
        <v>5109.5051377928148</v>
      </c>
      <c r="R31" s="297">
        <v>5186.8535741945634</v>
      </c>
      <c r="S31" s="297">
        <v>5690.8628597554271</v>
      </c>
      <c r="T31" s="297">
        <v>5703.5017165493791</v>
      </c>
      <c r="U31" s="297">
        <v>5658.7159424516731</v>
      </c>
      <c r="V31" s="297">
        <v>5493.315171102643</v>
      </c>
      <c r="W31" s="297">
        <v>5867.7034247808242</v>
      </c>
      <c r="DA31" s="122" t="s">
        <v>1719</v>
      </c>
    </row>
    <row r="32" spans="1:105" ht="12" customHeight="1" x14ac:dyDescent="0.25">
      <c r="A32" s="18" t="s">
        <v>73</v>
      </c>
      <c r="B32" s="297">
        <v>1029.75371910989</v>
      </c>
      <c r="C32" s="297">
        <v>718.18980364075276</v>
      </c>
      <c r="D32" s="297">
        <v>689.57320497161243</v>
      </c>
      <c r="E32" s="297">
        <v>892.26540723904645</v>
      </c>
      <c r="F32" s="297">
        <v>1061.2984163256419</v>
      </c>
      <c r="G32" s="297">
        <v>1158.402930066369</v>
      </c>
      <c r="H32" s="297">
        <v>1491.9530028672921</v>
      </c>
      <c r="I32" s="297">
        <v>1612.458063505826</v>
      </c>
      <c r="J32" s="297">
        <v>2912.2747750593589</v>
      </c>
      <c r="K32" s="297">
        <v>3450.2551580504601</v>
      </c>
      <c r="L32" s="297">
        <v>3872.216034309969</v>
      </c>
      <c r="M32" s="297">
        <v>4661.7415709338075</v>
      </c>
      <c r="N32" s="297">
        <v>4405.2804824377163</v>
      </c>
      <c r="O32" s="297">
        <v>4913.778882985398</v>
      </c>
      <c r="P32" s="297">
        <v>5272.6740555817487</v>
      </c>
      <c r="Q32" s="297">
        <v>5255.3354506215828</v>
      </c>
      <c r="R32" s="297">
        <v>5710.1733890712021</v>
      </c>
      <c r="S32" s="297">
        <v>6028.4385306656359</v>
      </c>
      <c r="T32" s="297">
        <v>6939.947653722309</v>
      </c>
      <c r="U32" s="297">
        <v>7106.4311184366697</v>
      </c>
      <c r="V32" s="297">
        <v>7179.5901134001842</v>
      </c>
      <c r="W32" s="297">
        <v>7182.9598228191544</v>
      </c>
      <c r="DA32" s="122" t="s">
        <v>1720</v>
      </c>
    </row>
    <row r="33" spans="1:105" ht="12" customHeight="1" x14ac:dyDescent="0.25">
      <c r="A33" s="57" t="s">
        <v>1472</v>
      </c>
      <c r="B33" s="263">
        <f t="shared" ref="B33:W33" si="1">B34+B35</f>
        <v>1064.983767479742</v>
      </c>
      <c r="C33" s="263">
        <f t="shared" si="1"/>
        <v>1045.6044633266799</v>
      </c>
      <c r="D33" s="263">
        <f t="shared" si="1"/>
        <v>1033.4348731631439</v>
      </c>
      <c r="E33" s="263">
        <f t="shared" si="1"/>
        <v>1039.7258755703581</v>
      </c>
      <c r="F33" s="263">
        <f t="shared" si="1"/>
        <v>1021.800053265017</v>
      </c>
      <c r="G33" s="263">
        <f t="shared" si="1"/>
        <v>1019.475128305937</v>
      </c>
      <c r="H33" s="263">
        <f t="shared" si="1"/>
        <v>1095.0984228844341</v>
      </c>
      <c r="I33" s="263">
        <f t="shared" si="1"/>
        <v>1099.018228082246</v>
      </c>
      <c r="J33" s="263">
        <f t="shared" si="1"/>
        <v>1093.3245517428959</v>
      </c>
      <c r="K33" s="263">
        <f t="shared" si="1"/>
        <v>899.62332061983977</v>
      </c>
      <c r="L33" s="263">
        <f t="shared" si="1"/>
        <v>869.54025186203262</v>
      </c>
      <c r="M33" s="263">
        <f t="shared" si="1"/>
        <v>898.15593024043756</v>
      </c>
      <c r="N33" s="263">
        <f t="shared" si="1"/>
        <v>805.74856055934242</v>
      </c>
      <c r="O33" s="263">
        <f t="shared" si="1"/>
        <v>770.65436058572197</v>
      </c>
      <c r="P33" s="263">
        <f t="shared" si="1"/>
        <v>784.03616407324375</v>
      </c>
      <c r="Q33" s="263">
        <f t="shared" si="1"/>
        <v>778.45606989970838</v>
      </c>
      <c r="R33" s="263">
        <f t="shared" si="1"/>
        <v>781.88960036877165</v>
      </c>
      <c r="S33" s="263">
        <f t="shared" si="1"/>
        <v>802.66876623094277</v>
      </c>
      <c r="T33" s="263">
        <f t="shared" si="1"/>
        <v>737.68342088464101</v>
      </c>
      <c r="U33" s="263">
        <f t="shared" si="1"/>
        <v>792.92101929544424</v>
      </c>
      <c r="V33" s="263">
        <f t="shared" si="1"/>
        <v>768.55271105263841</v>
      </c>
      <c r="W33" s="263">
        <f t="shared" si="1"/>
        <v>771.56604702655</v>
      </c>
      <c r="DA33" s="70"/>
    </row>
    <row r="34" spans="1:105" ht="12" customHeight="1" x14ac:dyDescent="0.25">
      <c r="A34" s="60" t="s">
        <v>1473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1721</v>
      </c>
    </row>
    <row r="35" spans="1:105" ht="12" customHeight="1" x14ac:dyDescent="0.25">
      <c r="A35" s="60" t="s">
        <v>1475</v>
      </c>
      <c r="B35" s="264">
        <v>1064.983767479742</v>
      </c>
      <c r="C35" s="264">
        <v>1045.6044633266799</v>
      </c>
      <c r="D35" s="264">
        <v>1033.4348731631439</v>
      </c>
      <c r="E35" s="264">
        <v>1039.7258755703581</v>
      </c>
      <c r="F35" s="264">
        <v>1021.800053265017</v>
      </c>
      <c r="G35" s="264">
        <v>1019.475128305937</v>
      </c>
      <c r="H35" s="264">
        <v>1095.0984228844341</v>
      </c>
      <c r="I35" s="264">
        <v>1099.018228082246</v>
      </c>
      <c r="J35" s="264">
        <v>1093.3245517428959</v>
      </c>
      <c r="K35" s="264">
        <v>899.62332061983977</v>
      </c>
      <c r="L35" s="264">
        <v>869.54025186203262</v>
      </c>
      <c r="M35" s="264">
        <v>898.15593024043756</v>
      </c>
      <c r="N35" s="264">
        <v>805.74856055934242</v>
      </c>
      <c r="O35" s="264">
        <v>770.65436058572197</v>
      </c>
      <c r="P35" s="264">
        <v>784.03616407324375</v>
      </c>
      <c r="Q35" s="264">
        <v>778.45606989970838</v>
      </c>
      <c r="R35" s="264">
        <v>781.88960036877165</v>
      </c>
      <c r="S35" s="264">
        <v>802.66876623094277</v>
      </c>
      <c r="T35" s="264">
        <v>737.68342088464101</v>
      </c>
      <c r="U35" s="264">
        <v>792.92101929544424</v>
      </c>
      <c r="V35" s="264">
        <v>768.55271105263841</v>
      </c>
      <c r="W35" s="264">
        <v>771.56604702655</v>
      </c>
      <c r="DA35" s="72" t="s">
        <v>1722</v>
      </c>
    </row>
    <row r="36" spans="1:105" ht="12" customHeight="1" x14ac:dyDescent="0.25">
      <c r="A36" s="64" t="s">
        <v>30</v>
      </c>
      <c r="B36" s="231">
        <v>246.17249983422511</v>
      </c>
      <c r="C36" s="231">
        <v>198.53275381390549</v>
      </c>
      <c r="D36" s="231">
        <v>181.7178496576021</v>
      </c>
      <c r="E36" s="231">
        <v>189.94595154439449</v>
      </c>
      <c r="F36" s="231">
        <v>184.0343857056894</v>
      </c>
      <c r="G36" s="231">
        <v>176.03048411196181</v>
      </c>
      <c r="H36" s="231">
        <v>193.55402630548801</v>
      </c>
      <c r="I36" s="231">
        <v>232.69311604410879</v>
      </c>
      <c r="J36" s="231">
        <v>222.06778218809851</v>
      </c>
      <c r="K36" s="231">
        <v>154.50737458776149</v>
      </c>
      <c r="L36" s="231">
        <v>159.42390429222789</v>
      </c>
      <c r="M36" s="231">
        <v>185.41883226266</v>
      </c>
      <c r="N36" s="231">
        <v>175.1732086326862</v>
      </c>
      <c r="O36" s="231">
        <v>158.87239392911241</v>
      </c>
      <c r="P36" s="231">
        <v>166.81865781709229</v>
      </c>
      <c r="Q36" s="231">
        <v>155.56486897484379</v>
      </c>
      <c r="R36" s="231">
        <v>146.65772691688949</v>
      </c>
      <c r="S36" s="231">
        <v>158.47929191229869</v>
      </c>
      <c r="T36" s="231">
        <v>137.95088650292971</v>
      </c>
      <c r="U36" s="231">
        <v>144.10308803389029</v>
      </c>
      <c r="V36" s="231">
        <v>144.04725306247721</v>
      </c>
      <c r="W36" s="231">
        <v>135.65885907522991</v>
      </c>
      <c r="DA36" s="73" t="s">
        <v>1723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1724</v>
      </c>
    </row>
    <row r="38" spans="1:105" ht="12" customHeight="1" x14ac:dyDescent="0.25">
      <c r="A38" s="64" t="s">
        <v>33</v>
      </c>
      <c r="B38" s="231">
        <v>16.477231936247161</v>
      </c>
      <c r="C38" s="231">
        <v>15.322909678054771</v>
      </c>
      <c r="D38" s="231">
        <v>14.34341231174373</v>
      </c>
      <c r="E38" s="231">
        <v>15.270374902726831</v>
      </c>
      <c r="F38" s="231">
        <v>8.8552748229691662</v>
      </c>
      <c r="G38" s="231">
        <v>7.4676653923515817</v>
      </c>
      <c r="H38" s="231">
        <v>8.0092658201167417</v>
      </c>
      <c r="I38" s="231">
        <v>6.9790404777833643</v>
      </c>
      <c r="J38" s="231">
        <v>5.5885759805253707</v>
      </c>
      <c r="K38" s="231">
        <v>5.0150191572249234</v>
      </c>
      <c r="L38" s="231">
        <v>4.7170817724043292</v>
      </c>
      <c r="M38" s="231">
        <v>3.7729195825792412</v>
      </c>
      <c r="N38" s="231">
        <v>3.3924271261907868</v>
      </c>
      <c r="O38" s="231">
        <v>3.0641043302357951</v>
      </c>
      <c r="P38" s="231">
        <v>2.7552272370214661</v>
      </c>
      <c r="Q38" s="231">
        <v>3.3299643660661769</v>
      </c>
      <c r="R38" s="231">
        <v>3.5593064134441978</v>
      </c>
      <c r="S38" s="231">
        <v>3.5358837403205738</v>
      </c>
      <c r="T38" s="231">
        <v>3.0513939567458501</v>
      </c>
      <c r="U38" s="231">
        <v>3.353193900855354</v>
      </c>
      <c r="V38" s="231">
        <v>2.9917250596161882</v>
      </c>
      <c r="W38" s="231">
        <v>2.9794587052306891</v>
      </c>
      <c r="DA38" s="73" t="s">
        <v>1725</v>
      </c>
    </row>
    <row r="39" spans="1:105" ht="12" customHeight="1" x14ac:dyDescent="0.25">
      <c r="A39" s="64" t="s">
        <v>160</v>
      </c>
      <c r="B39" s="231">
        <v>18.807146558516859</v>
      </c>
      <c r="C39" s="231">
        <v>19.706107232588941</v>
      </c>
      <c r="D39" s="231">
        <v>18.030759323639241</v>
      </c>
      <c r="E39" s="231">
        <v>17.34883902010376</v>
      </c>
      <c r="F39" s="231">
        <v>17.476502957003358</v>
      </c>
      <c r="G39" s="231">
        <v>19.34824286182625</v>
      </c>
      <c r="H39" s="231">
        <v>16.591962478539191</v>
      </c>
      <c r="I39" s="231">
        <v>22.901480208351511</v>
      </c>
      <c r="J39" s="231">
        <v>24.470591501749428</v>
      </c>
      <c r="K39" s="231">
        <v>22.200462471691921</v>
      </c>
      <c r="L39" s="231">
        <v>19.554132199323981</v>
      </c>
      <c r="M39" s="231">
        <v>14.96655575972086</v>
      </c>
      <c r="N39" s="231">
        <v>12.50539723790706</v>
      </c>
      <c r="O39" s="231">
        <v>12.000056671214571</v>
      </c>
      <c r="P39" s="231">
        <v>9.6819237125611899</v>
      </c>
      <c r="Q39" s="231">
        <v>10.01919063601726</v>
      </c>
      <c r="R39" s="231">
        <v>9.3623506346376253</v>
      </c>
      <c r="S39" s="231">
        <v>9.805653371667006</v>
      </c>
      <c r="T39" s="231">
        <v>8.8789324889512606</v>
      </c>
      <c r="U39" s="231">
        <v>9.5961981119236448</v>
      </c>
      <c r="V39" s="231">
        <v>10.440889489175859</v>
      </c>
      <c r="W39" s="231">
        <v>11.60330417381425</v>
      </c>
      <c r="DA39" s="73" t="s">
        <v>1726</v>
      </c>
    </row>
    <row r="40" spans="1:105" ht="12" customHeight="1" x14ac:dyDescent="0.25">
      <c r="A40" s="64" t="s">
        <v>70</v>
      </c>
      <c r="B40" s="231">
        <v>95.782940714208038</v>
      </c>
      <c r="C40" s="231">
        <v>77.23439002407487</v>
      </c>
      <c r="D40" s="231">
        <v>86.885624709875557</v>
      </c>
      <c r="E40" s="231">
        <v>67.734980630642781</v>
      </c>
      <c r="F40" s="231">
        <v>62.615014755122729</v>
      </c>
      <c r="G40" s="231">
        <v>54.088881434640868</v>
      </c>
      <c r="H40" s="231">
        <v>63.534073979063493</v>
      </c>
      <c r="I40" s="231">
        <v>56.876006105509752</v>
      </c>
      <c r="J40" s="231">
        <v>53.262796408500712</v>
      </c>
      <c r="K40" s="231">
        <v>44.378607759600271</v>
      </c>
      <c r="L40" s="231">
        <v>30.928176396641891</v>
      </c>
      <c r="M40" s="231">
        <v>29.231111546071599</v>
      </c>
      <c r="N40" s="231">
        <v>18.309680097342</v>
      </c>
      <c r="O40" s="231">
        <v>14.039760688699021</v>
      </c>
      <c r="P40" s="231">
        <v>9.9237099134622273</v>
      </c>
      <c r="Q40" s="231">
        <v>11.58332477857663</v>
      </c>
      <c r="R40" s="231">
        <v>12.272368536590401</v>
      </c>
      <c r="S40" s="231">
        <v>10.628839434956021</v>
      </c>
      <c r="T40" s="231">
        <v>7.8121082016495418</v>
      </c>
      <c r="U40" s="231">
        <v>7.6549702325143443</v>
      </c>
      <c r="V40" s="231">
        <v>14.816989841486381</v>
      </c>
      <c r="W40" s="231">
        <v>5.381247948550528</v>
      </c>
      <c r="DA40" s="73" t="s">
        <v>1727</v>
      </c>
    </row>
    <row r="41" spans="1:105" ht="12" customHeight="1" x14ac:dyDescent="0.25">
      <c r="A41" s="64" t="s">
        <v>34</v>
      </c>
      <c r="B41" s="231">
        <v>278.16744874834029</v>
      </c>
      <c r="C41" s="231">
        <v>307.0427948441336</v>
      </c>
      <c r="D41" s="231">
        <v>326.61306282415001</v>
      </c>
      <c r="E41" s="231">
        <v>340.44190000330519</v>
      </c>
      <c r="F41" s="231">
        <v>349.78197865461038</v>
      </c>
      <c r="G41" s="231">
        <v>343.6001044412647</v>
      </c>
      <c r="H41" s="231">
        <v>364.09439593598051</v>
      </c>
      <c r="I41" s="231">
        <v>354.85409928821161</v>
      </c>
      <c r="J41" s="231">
        <v>318.70429006607469</v>
      </c>
      <c r="K41" s="231">
        <v>270.32527198186341</v>
      </c>
      <c r="L41" s="231">
        <v>243.5591770378802</v>
      </c>
      <c r="M41" s="231">
        <v>217.35696552927141</v>
      </c>
      <c r="N41" s="231">
        <v>180.84483006533009</v>
      </c>
      <c r="O41" s="231">
        <v>159.0746666780847</v>
      </c>
      <c r="P41" s="231">
        <v>154.52046635069411</v>
      </c>
      <c r="Q41" s="231">
        <v>155.17794811649591</v>
      </c>
      <c r="R41" s="231">
        <v>148.80452739533769</v>
      </c>
      <c r="S41" s="231">
        <v>136.4086359901701</v>
      </c>
      <c r="T41" s="231">
        <v>135.38847018182619</v>
      </c>
      <c r="U41" s="231">
        <v>141.706487189938</v>
      </c>
      <c r="V41" s="231">
        <v>130.39546903537411</v>
      </c>
      <c r="W41" s="231">
        <v>120.09861125995999</v>
      </c>
      <c r="DA41" s="73" t="s">
        <v>1728</v>
      </c>
    </row>
    <row r="42" spans="1:105" ht="12" customHeight="1" x14ac:dyDescent="0.25">
      <c r="A42" s="64" t="s">
        <v>162</v>
      </c>
      <c r="B42" s="231">
        <v>313.39939383734691</v>
      </c>
      <c r="C42" s="231">
        <v>312.47755476011059</v>
      </c>
      <c r="D42" s="231">
        <v>299.05073409119763</v>
      </c>
      <c r="E42" s="231">
        <v>323.37286264701152</v>
      </c>
      <c r="F42" s="231">
        <v>297.32901311385001</v>
      </c>
      <c r="G42" s="231">
        <v>308.39782728263049</v>
      </c>
      <c r="H42" s="231">
        <v>309.40683753429869</v>
      </c>
      <c r="I42" s="231">
        <v>294.89578741937419</v>
      </c>
      <c r="J42" s="231">
        <v>270.92297965933398</v>
      </c>
      <c r="K42" s="231">
        <v>203.14816555678459</v>
      </c>
      <c r="L42" s="231">
        <v>199.76899722567481</v>
      </c>
      <c r="M42" s="231">
        <v>199.446810000684</v>
      </c>
      <c r="N42" s="231">
        <v>193.38825129445641</v>
      </c>
      <c r="O42" s="231">
        <v>193.48043413224261</v>
      </c>
      <c r="P42" s="231">
        <v>195.45756242744491</v>
      </c>
      <c r="Q42" s="231">
        <v>189.1168436669509</v>
      </c>
      <c r="R42" s="231">
        <v>188.7347542161954</v>
      </c>
      <c r="S42" s="231">
        <v>203.45052033062569</v>
      </c>
      <c r="T42" s="231">
        <v>181.61689949088239</v>
      </c>
      <c r="U42" s="231">
        <v>196.2691047936442</v>
      </c>
      <c r="V42" s="231">
        <v>191.18673240662039</v>
      </c>
      <c r="W42" s="231">
        <v>205.11617483737251</v>
      </c>
      <c r="DA42" s="73" t="s">
        <v>1729</v>
      </c>
    </row>
    <row r="43" spans="1:105" ht="12" customHeight="1" x14ac:dyDescent="0.25">
      <c r="A43" s="64" t="s">
        <v>36</v>
      </c>
      <c r="B43" s="231">
        <v>59.002759526696927</v>
      </c>
      <c r="C43" s="231">
        <v>75.337152054149144</v>
      </c>
      <c r="D43" s="231">
        <v>67.471959704684323</v>
      </c>
      <c r="E43" s="231">
        <v>37.573278738618072</v>
      </c>
      <c r="F43" s="231">
        <v>48.535987792893422</v>
      </c>
      <c r="G43" s="231">
        <v>51.0489364817359</v>
      </c>
      <c r="H43" s="231">
        <v>75.192320724861048</v>
      </c>
      <c r="I43" s="231">
        <v>63.736443514898227</v>
      </c>
      <c r="J43" s="231">
        <v>56.803144401441337</v>
      </c>
      <c r="K43" s="231">
        <v>37.463232489969727</v>
      </c>
      <c r="L43" s="231">
        <v>45.76997002137049</v>
      </c>
      <c r="M43" s="231">
        <v>55.286941015181391</v>
      </c>
      <c r="N43" s="231">
        <v>46.375085537410612</v>
      </c>
      <c r="O43" s="231">
        <v>41.096386854249829</v>
      </c>
      <c r="P43" s="231">
        <v>51.538317647324646</v>
      </c>
      <c r="Q43" s="231">
        <v>68.786897853537653</v>
      </c>
      <c r="R43" s="231">
        <v>81.058683951878024</v>
      </c>
      <c r="S43" s="231">
        <v>79.948064910032954</v>
      </c>
      <c r="T43" s="231">
        <v>63.223633267507452</v>
      </c>
      <c r="U43" s="231">
        <v>66.901418728148954</v>
      </c>
      <c r="V43" s="231">
        <v>63.902582380714748</v>
      </c>
      <c r="W43" s="231">
        <v>74.234099690106248</v>
      </c>
      <c r="DA43" s="73" t="s">
        <v>1730</v>
      </c>
    </row>
    <row r="44" spans="1:105" ht="12" customHeight="1" x14ac:dyDescent="0.25">
      <c r="A44" s="64" t="s">
        <v>73</v>
      </c>
      <c r="B44" s="231">
        <v>37.174346324160631</v>
      </c>
      <c r="C44" s="231">
        <v>39.950800919662761</v>
      </c>
      <c r="D44" s="231">
        <v>39.321470540251568</v>
      </c>
      <c r="E44" s="231">
        <v>48.037688083555047</v>
      </c>
      <c r="F44" s="231">
        <v>53.171895462878553</v>
      </c>
      <c r="G44" s="231">
        <v>59.492986299525398</v>
      </c>
      <c r="H44" s="231">
        <v>64.715540106085925</v>
      </c>
      <c r="I44" s="231">
        <v>66.082255024008106</v>
      </c>
      <c r="J44" s="231">
        <v>141.50439153717161</v>
      </c>
      <c r="K44" s="231">
        <v>162.5851866149435</v>
      </c>
      <c r="L44" s="231">
        <v>165.81881291650899</v>
      </c>
      <c r="M44" s="231">
        <v>192.67579454426919</v>
      </c>
      <c r="N44" s="231">
        <v>175.75968056801921</v>
      </c>
      <c r="O44" s="231">
        <v>189.02655730188309</v>
      </c>
      <c r="P44" s="231">
        <v>193.34029896764281</v>
      </c>
      <c r="Q44" s="231">
        <v>184.8770315072199</v>
      </c>
      <c r="R44" s="231">
        <v>191.43988230379881</v>
      </c>
      <c r="S44" s="231">
        <v>200.41187654087159</v>
      </c>
      <c r="T44" s="231">
        <v>199.7610967941485</v>
      </c>
      <c r="U44" s="231">
        <v>223.3365583045294</v>
      </c>
      <c r="V44" s="231">
        <v>210.77106977717361</v>
      </c>
      <c r="W44" s="231">
        <v>216.49429133628601</v>
      </c>
      <c r="DA44" s="73" t="s">
        <v>1731</v>
      </c>
    </row>
    <row r="45" spans="1:105" ht="12" customHeight="1" x14ac:dyDescent="0.25">
      <c r="A45" s="146" t="s">
        <v>79</v>
      </c>
      <c r="B45" s="327">
        <v>0</v>
      </c>
      <c r="C45" s="327">
        <v>0</v>
      </c>
      <c r="D45" s="327">
        <v>0</v>
      </c>
      <c r="E45" s="327">
        <v>0</v>
      </c>
      <c r="F45" s="327">
        <v>0</v>
      </c>
      <c r="G45" s="327">
        <v>0</v>
      </c>
      <c r="H45" s="327">
        <v>0</v>
      </c>
      <c r="I45" s="327">
        <v>0</v>
      </c>
      <c r="J45" s="327">
        <v>0</v>
      </c>
      <c r="K45" s="327">
        <v>0</v>
      </c>
      <c r="L45" s="327">
        <v>0</v>
      </c>
      <c r="M45" s="327">
        <v>0</v>
      </c>
      <c r="N45" s="327">
        <v>0</v>
      </c>
      <c r="O45" s="327">
        <v>0</v>
      </c>
      <c r="P45" s="327">
        <v>0</v>
      </c>
      <c r="Q45" s="327">
        <v>0</v>
      </c>
      <c r="R45" s="327">
        <v>0</v>
      </c>
      <c r="S45" s="327">
        <v>0</v>
      </c>
      <c r="T45" s="327">
        <v>0</v>
      </c>
      <c r="U45" s="327">
        <v>0</v>
      </c>
      <c r="V45" s="327">
        <v>0</v>
      </c>
      <c r="W45" s="327">
        <v>0</v>
      </c>
      <c r="DA45" s="148" t="s">
        <v>1732</v>
      </c>
    </row>
    <row r="46" spans="1:105" ht="12" customHeight="1" x14ac:dyDescent="0.25">
      <c r="A46" s="100" t="s">
        <v>106</v>
      </c>
      <c r="B46" s="281">
        <v>114473.1195982451</v>
      </c>
      <c r="C46" s="281">
        <v>111953.5397246959</v>
      </c>
      <c r="D46" s="281">
        <v>111058.8585209584</v>
      </c>
      <c r="E46" s="281">
        <v>112493.84872439341</v>
      </c>
      <c r="F46" s="281">
        <v>117410.585030995</v>
      </c>
      <c r="G46" s="281">
        <v>117099.8371407902</v>
      </c>
      <c r="H46" s="281">
        <v>120767.7335381611</v>
      </c>
      <c r="I46" s="281">
        <v>125822.1251606709</v>
      </c>
      <c r="J46" s="281">
        <v>117832.9092347519</v>
      </c>
      <c r="K46" s="281">
        <v>95471.708094183938</v>
      </c>
      <c r="L46" s="281">
        <v>95761.412181663254</v>
      </c>
      <c r="M46" s="281">
        <v>95195.630146998708</v>
      </c>
      <c r="N46" s="281">
        <v>89429.102457610221</v>
      </c>
      <c r="O46" s="281">
        <v>85836.716918489547</v>
      </c>
      <c r="P46" s="281">
        <v>89450.458220278291</v>
      </c>
      <c r="Q46" s="281">
        <v>88294.787747675815</v>
      </c>
      <c r="R46" s="281">
        <v>87965.423805450526</v>
      </c>
      <c r="S46" s="281">
        <v>90691.618821869008</v>
      </c>
      <c r="T46" s="281">
        <v>92195.107091272512</v>
      </c>
      <c r="U46" s="281">
        <v>91259.512604849704</v>
      </c>
      <c r="V46" s="281">
        <v>86403.127244130985</v>
      </c>
      <c r="W46" s="281">
        <v>90147.751719355598</v>
      </c>
      <c r="DA46" s="105" t="s">
        <v>1733</v>
      </c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f t="shared" ref="B48:W48" si="2">SUM(B49:B53)+B59+B60+B79+B89+B97</f>
        <v>55687.051566305818</v>
      </c>
      <c r="C48" s="225">
        <f t="shared" si="2"/>
        <v>56552.36154877986</v>
      </c>
      <c r="D48" s="225">
        <f t="shared" si="2"/>
        <v>54897.817913286104</v>
      </c>
      <c r="E48" s="225">
        <f t="shared" si="2"/>
        <v>57743.249320140785</v>
      </c>
      <c r="F48" s="225">
        <f t="shared" si="2"/>
        <v>58737.858993125861</v>
      </c>
      <c r="G48" s="225">
        <f t="shared" si="2"/>
        <v>60765.066517896412</v>
      </c>
      <c r="H48" s="225">
        <f t="shared" si="2"/>
        <v>53754.459749174341</v>
      </c>
      <c r="I48" s="225">
        <f t="shared" si="2"/>
        <v>56573.602915706535</v>
      </c>
      <c r="J48" s="225">
        <f t="shared" si="2"/>
        <v>57450.628119094545</v>
      </c>
      <c r="K48" s="225">
        <f t="shared" si="2"/>
        <v>45519.140276521233</v>
      </c>
      <c r="L48" s="225">
        <f t="shared" si="2"/>
        <v>49442.283274253197</v>
      </c>
      <c r="M48" s="225">
        <f t="shared" si="2"/>
        <v>53014.095376113371</v>
      </c>
      <c r="N48" s="225">
        <f t="shared" si="2"/>
        <v>49651.072337550257</v>
      </c>
      <c r="O48" s="225">
        <f t="shared" si="2"/>
        <v>48036.809523755845</v>
      </c>
      <c r="P48" s="225">
        <f t="shared" si="2"/>
        <v>46569.45869739871</v>
      </c>
      <c r="Q48" s="225">
        <f t="shared" si="2"/>
        <v>48334.911120875127</v>
      </c>
      <c r="R48" s="225">
        <f t="shared" si="2"/>
        <v>49813.339561895249</v>
      </c>
      <c r="S48" s="225">
        <f t="shared" si="2"/>
        <v>47476.121515189981</v>
      </c>
      <c r="T48" s="225">
        <f t="shared" si="2"/>
        <v>49274.969112984501</v>
      </c>
      <c r="U48" s="225">
        <f t="shared" si="2"/>
        <v>48665.238725510266</v>
      </c>
      <c r="V48" s="225">
        <f t="shared" si="2"/>
        <v>47367.416609227577</v>
      </c>
      <c r="W48" s="225">
        <f t="shared" si="2"/>
        <v>50418.358315816979</v>
      </c>
      <c r="DA48" s="89"/>
    </row>
    <row r="49" spans="1:105" ht="12" customHeight="1" x14ac:dyDescent="0.25">
      <c r="A49" s="55" t="s">
        <v>92</v>
      </c>
      <c r="B49" s="261">
        <v>0</v>
      </c>
      <c r="C49" s="261">
        <v>0</v>
      </c>
      <c r="D49" s="261">
        <v>0</v>
      </c>
      <c r="E49" s="261">
        <v>0</v>
      </c>
      <c r="F49" s="261">
        <v>0</v>
      </c>
      <c r="G49" s="261">
        <v>0</v>
      </c>
      <c r="H49" s="261">
        <v>0</v>
      </c>
      <c r="I49" s="261">
        <v>0</v>
      </c>
      <c r="J49" s="261">
        <v>0</v>
      </c>
      <c r="K49" s="261">
        <v>0</v>
      </c>
      <c r="L49" s="261">
        <v>0</v>
      </c>
      <c r="M49" s="261">
        <v>0</v>
      </c>
      <c r="N49" s="261">
        <v>0</v>
      </c>
      <c r="O49" s="261">
        <v>0</v>
      </c>
      <c r="P49" s="261">
        <v>0</v>
      </c>
      <c r="Q49" s="261">
        <v>0</v>
      </c>
      <c r="R49" s="261">
        <v>0</v>
      </c>
      <c r="S49" s="261">
        <v>0</v>
      </c>
      <c r="T49" s="261">
        <v>0</v>
      </c>
      <c r="U49" s="261">
        <v>0</v>
      </c>
      <c r="V49" s="261">
        <v>0</v>
      </c>
      <c r="W49" s="261">
        <v>0</v>
      </c>
      <c r="DA49" s="67" t="s">
        <v>1734</v>
      </c>
    </row>
    <row r="50" spans="1:105" ht="12" customHeight="1" x14ac:dyDescent="0.25">
      <c r="A50" s="202" t="s">
        <v>93</v>
      </c>
      <c r="B50" s="226">
        <v>0</v>
      </c>
      <c r="C50" s="226">
        <v>0</v>
      </c>
      <c r="D50" s="226">
        <v>0</v>
      </c>
      <c r="E50" s="226">
        <v>0</v>
      </c>
      <c r="F50" s="226">
        <v>0</v>
      </c>
      <c r="G50" s="226">
        <v>0</v>
      </c>
      <c r="H50" s="226">
        <v>0</v>
      </c>
      <c r="I50" s="226">
        <v>0</v>
      </c>
      <c r="J50" s="226">
        <v>0</v>
      </c>
      <c r="K50" s="226">
        <v>0</v>
      </c>
      <c r="L50" s="226">
        <v>0</v>
      </c>
      <c r="M50" s="226">
        <v>0</v>
      </c>
      <c r="N50" s="226">
        <v>0</v>
      </c>
      <c r="O50" s="226">
        <v>0</v>
      </c>
      <c r="P50" s="226">
        <v>0</v>
      </c>
      <c r="Q50" s="226">
        <v>0</v>
      </c>
      <c r="R50" s="226">
        <v>0</v>
      </c>
      <c r="S50" s="226">
        <v>0</v>
      </c>
      <c r="T50" s="226">
        <v>0</v>
      </c>
      <c r="U50" s="226">
        <v>0</v>
      </c>
      <c r="V50" s="226">
        <v>0</v>
      </c>
      <c r="W50" s="226">
        <v>0</v>
      </c>
      <c r="DA50" s="174" t="s">
        <v>1735</v>
      </c>
    </row>
    <row r="51" spans="1:105" ht="12" customHeight="1" x14ac:dyDescent="0.25">
      <c r="A51" s="202" t="s">
        <v>94</v>
      </c>
      <c r="B51" s="226">
        <v>0</v>
      </c>
      <c r="C51" s="226">
        <v>0</v>
      </c>
      <c r="D51" s="226">
        <v>0</v>
      </c>
      <c r="E51" s="226">
        <v>0</v>
      </c>
      <c r="F51" s="226">
        <v>0</v>
      </c>
      <c r="G51" s="226">
        <v>0</v>
      </c>
      <c r="H51" s="226">
        <v>0</v>
      </c>
      <c r="I51" s="226">
        <v>0</v>
      </c>
      <c r="J51" s="226">
        <v>0</v>
      </c>
      <c r="K51" s="226">
        <v>0</v>
      </c>
      <c r="L51" s="226">
        <v>0</v>
      </c>
      <c r="M51" s="226">
        <v>0</v>
      </c>
      <c r="N51" s="226">
        <v>0</v>
      </c>
      <c r="O51" s="226">
        <v>0</v>
      </c>
      <c r="P51" s="226">
        <v>0</v>
      </c>
      <c r="Q51" s="226">
        <v>0</v>
      </c>
      <c r="R51" s="226">
        <v>0</v>
      </c>
      <c r="S51" s="226">
        <v>0</v>
      </c>
      <c r="T51" s="226">
        <v>0</v>
      </c>
      <c r="U51" s="226">
        <v>0</v>
      </c>
      <c r="V51" s="226">
        <v>0</v>
      </c>
      <c r="W51" s="226">
        <v>0</v>
      </c>
      <c r="DA51" s="174" t="s">
        <v>1736</v>
      </c>
    </row>
    <row r="52" spans="1:105" ht="12" customHeight="1" x14ac:dyDescent="0.25">
      <c r="A52" s="202" t="s">
        <v>95</v>
      </c>
      <c r="B52" s="226">
        <v>0</v>
      </c>
      <c r="C52" s="226">
        <v>0</v>
      </c>
      <c r="D52" s="226">
        <v>0</v>
      </c>
      <c r="E52" s="226">
        <v>0</v>
      </c>
      <c r="F52" s="226">
        <v>0</v>
      </c>
      <c r="G52" s="226">
        <v>0</v>
      </c>
      <c r="H52" s="226">
        <v>0</v>
      </c>
      <c r="I52" s="226">
        <v>0</v>
      </c>
      <c r="J52" s="226">
        <v>0</v>
      </c>
      <c r="K52" s="226">
        <v>0</v>
      </c>
      <c r="L52" s="226">
        <v>0</v>
      </c>
      <c r="M52" s="226">
        <v>0</v>
      </c>
      <c r="N52" s="226">
        <v>0</v>
      </c>
      <c r="O52" s="226">
        <v>0</v>
      </c>
      <c r="P52" s="226">
        <v>0</v>
      </c>
      <c r="Q52" s="226">
        <v>0</v>
      </c>
      <c r="R52" s="226">
        <v>0</v>
      </c>
      <c r="S52" s="226">
        <v>0</v>
      </c>
      <c r="T52" s="226">
        <v>0</v>
      </c>
      <c r="U52" s="226">
        <v>0</v>
      </c>
      <c r="V52" s="226">
        <v>0</v>
      </c>
      <c r="W52" s="226">
        <v>0</v>
      </c>
      <c r="DA52" s="174" t="s">
        <v>1737</v>
      </c>
    </row>
    <row r="53" spans="1:105" ht="12" customHeight="1" x14ac:dyDescent="0.25">
      <c r="A53" s="56" t="s">
        <v>96</v>
      </c>
      <c r="B53" s="262">
        <v>230.8913488765827</v>
      </c>
      <c r="C53" s="262">
        <v>233.31440954249521</v>
      </c>
      <c r="D53" s="262">
        <v>217.30478290966019</v>
      </c>
      <c r="E53" s="262">
        <v>240.22210412896399</v>
      </c>
      <c r="F53" s="262">
        <v>233.50131460790541</v>
      </c>
      <c r="G53" s="262">
        <v>245.10047622771981</v>
      </c>
      <c r="H53" s="262">
        <v>198.45979785460639</v>
      </c>
      <c r="I53" s="262">
        <v>207.9241627791958</v>
      </c>
      <c r="J53" s="262">
        <v>210.16086714362339</v>
      </c>
      <c r="K53" s="262">
        <v>155.50117255635331</v>
      </c>
      <c r="L53" s="262">
        <v>168.95813910539809</v>
      </c>
      <c r="M53" s="262">
        <v>179.23971783627931</v>
      </c>
      <c r="N53" s="262">
        <v>165.52625653901629</v>
      </c>
      <c r="O53" s="262">
        <v>167.40019054216879</v>
      </c>
      <c r="P53" s="262">
        <v>150.4135657981557</v>
      </c>
      <c r="Q53" s="262">
        <v>155.6865438953871</v>
      </c>
      <c r="R53" s="262">
        <v>162.41221158951069</v>
      </c>
      <c r="S53" s="262">
        <v>150.20296600541619</v>
      </c>
      <c r="T53" s="262">
        <v>156.87678076570089</v>
      </c>
      <c r="U53" s="262">
        <v>153.8319169888118</v>
      </c>
      <c r="V53" s="262">
        <v>156.04222647918709</v>
      </c>
      <c r="W53" s="262">
        <v>166.4063801509663</v>
      </c>
      <c r="DA53" s="68" t="s">
        <v>1738</v>
      </c>
    </row>
    <row r="54" spans="1:105" ht="12" customHeight="1" x14ac:dyDescent="0.25">
      <c r="A54" s="37" t="s">
        <v>160</v>
      </c>
      <c r="B54" s="228">
        <v>12.61790761864175</v>
      </c>
      <c r="C54" s="228">
        <v>13.957149123267</v>
      </c>
      <c r="D54" s="228">
        <v>12.594610755161421</v>
      </c>
      <c r="E54" s="228">
        <v>12.294407301757129</v>
      </c>
      <c r="F54" s="228">
        <v>12.741187765932811</v>
      </c>
      <c r="G54" s="228">
        <v>13.44363871939551</v>
      </c>
      <c r="H54" s="228">
        <v>9.8148983525823628</v>
      </c>
      <c r="I54" s="228">
        <v>13.237553909152529</v>
      </c>
      <c r="J54" s="228">
        <v>14.476677791409911</v>
      </c>
      <c r="K54" s="228">
        <v>13.129520125560539</v>
      </c>
      <c r="L54" s="228">
        <v>13.337479030633791</v>
      </c>
      <c r="M54" s="228">
        <v>12.264634081876039</v>
      </c>
      <c r="N54" s="228">
        <v>10.76245037063909</v>
      </c>
      <c r="O54" s="228">
        <v>10.054354306486619</v>
      </c>
      <c r="P54" s="228">
        <v>8.1216457225655692</v>
      </c>
      <c r="Q54" s="228">
        <v>8.5440147167168092</v>
      </c>
      <c r="R54" s="228">
        <v>7.7940753724010783</v>
      </c>
      <c r="S54" s="228">
        <v>6.9183103256370826</v>
      </c>
      <c r="T54" s="228">
        <v>7.2054205431125427</v>
      </c>
      <c r="U54" s="228">
        <v>6.9659499078592608</v>
      </c>
      <c r="V54" s="228">
        <v>7.5340115095592486</v>
      </c>
      <c r="W54" s="228">
        <v>8.4565322664925571</v>
      </c>
      <c r="DA54" s="69" t="s">
        <v>1739</v>
      </c>
    </row>
    <row r="55" spans="1:105" ht="12" customHeight="1" x14ac:dyDescent="0.25">
      <c r="A55" s="37" t="s">
        <v>162</v>
      </c>
      <c r="B55" s="228">
        <v>218.27344125794099</v>
      </c>
      <c r="C55" s="228">
        <v>219.3572604192282</v>
      </c>
      <c r="D55" s="228">
        <v>204.71017215449879</v>
      </c>
      <c r="E55" s="228">
        <v>227.92769682720689</v>
      </c>
      <c r="F55" s="228">
        <v>220.76012684197249</v>
      </c>
      <c r="G55" s="228">
        <v>231.65683750832429</v>
      </c>
      <c r="H55" s="228">
        <v>188.644899502024</v>
      </c>
      <c r="I55" s="228">
        <v>194.68660887004319</v>
      </c>
      <c r="J55" s="228">
        <v>195.68418935221351</v>
      </c>
      <c r="K55" s="228">
        <v>142.37165243079281</v>
      </c>
      <c r="L55" s="228">
        <v>155.62066007476429</v>
      </c>
      <c r="M55" s="228">
        <v>166.9750837544033</v>
      </c>
      <c r="N55" s="228">
        <v>154.76380616837719</v>
      </c>
      <c r="O55" s="228">
        <v>157.34583623568221</v>
      </c>
      <c r="P55" s="228">
        <v>142.29192007559021</v>
      </c>
      <c r="Q55" s="228">
        <v>147.14252917867029</v>
      </c>
      <c r="R55" s="228">
        <v>154.61813621710971</v>
      </c>
      <c r="S55" s="228">
        <v>143.28465567977909</v>
      </c>
      <c r="T55" s="228">
        <v>149.67136022258839</v>
      </c>
      <c r="U55" s="228">
        <v>146.8659670809526</v>
      </c>
      <c r="V55" s="228">
        <v>148.50821496962789</v>
      </c>
      <c r="W55" s="228">
        <v>157.94984788447371</v>
      </c>
      <c r="DA55" s="69" t="s">
        <v>1740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1741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0</v>
      </c>
      <c r="T57" s="228">
        <v>0</v>
      </c>
      <c r="U57" s="228">
        <v>0</v>
      </c>
      <c r="V57" s="228">
        <v>0</v>
      </c>
      <c r="W57" s="228">
        <v>0</v>
      </c>
      <c r="DA57" s="69" t="s">
        <v>1742</v>
      </c>
    </row>
    <row r="58" spans="1:105" ht="12" customHeight="1" x14ac:dyDescent="0.25">
      <c r="A58" s="37" t="s">
        <v>38</v>
      </c>
      <c r="B58" s="228">
        <v>0</v>
      </c>
      <c r="C58" s="228">
        <v>0</v>
      </c>
      <c r="D58" s="228">
        <v>0</v>
      </c>
      <c r="E58" s="228">
        <v>0</v>
      </c>
      <c r="F58" s="228">
        <v>0</v>
      </c>
      <c r="G58" s="228">
        <v>0</v>
      </c>
      <c r="H58" s="228">
        <v>0</v>
      </c>
      <c r="I58" s="228">
        <v>0</v>
      </c>
      <c r="J58" s="228">
        <v>0</v>
      </c>
      <c r="K58" s="228">
        <v>0</v>
      </c>
      <c r="L58" s="228">
        <v>0</v>
      </c>
      <c r="M58" s="228">
        <v>0</v>
      </c>
      <c r="N58" s="228">
        <v>0</v>
      </c>
      <c r="O58" s="228">
        <v>0</v>
      </c>
      <c r="P58" s="228">
        <v>0</v>
      </c>
      <c r="Q58" s="228">
        <v>0</v>
      </c>
      <c r="R58" s="228">
        <v>0</v>
      </c>
      <c r="S58" s="228">
        <v>0</v>
      </c>
      <c r="T58" s="228">
        <v>0</v>
      </c>
      <c r="U58" s="228">
        <v>0</v>
      </c>
      <c r="V58" s="228">
        <v>0</v>
      </c>
      <c r="W58" s="228">
        <v>0</v>
      </c>
      <c r="DA58" s="69" t="s">
        <v>1743</v>
      </c>
    </row>
    <row r="59" spans="1:105" ht="12" customHeight="1" x14ac:dyDescent="0.25">
      <c r="A59" s="57" t="s">
        <v>1498</v>
      </c>
      <c r="B59" s="263">
        <v>0</v>
      </c>
      <c r="C59" s="263">
        <v>0</v>
      </c>
      <c r="D59" s="263">
        <v>0</v>
      </c>
      <c r="E59" s="263">
        <v>0</v>
      </c>
      <c r="F59" s="263">
        <v>0</v>
      </c>
      <c r="G59" s="263">
        <v>0</v>
      </c>
      <c r="H59" s="263">
        <v>0</v>
      </c>
      <c r="I59" s="263">
        <v>0</v>
      </c>
      <c r="J59" s="263">
        <v>0</v>
      </c>
      <c r="K59" s="263">
        <v>0</v>
      </c>
      <c r="L59" s="263">
        <v>0</v>
      </c>
      <c r="M59" s="263">
        <v>0</v>
      </c>
      <c r="N59" s="263">
        <v>0</v>
      </c>
      <c r="O59" s="263">
        <v>0</v>
      </c>
      <c r="P59" s="263">
        <v>0</v>
      </c>
      <c r="Q59" s="263">
        <v>0</v>
      </c>
      <c r="R59" s="263">
        <v>0</v>
      </c>
      <c r="S59" s="263">
        <v>0</v>
      </c>
      <c r="T59" s="263">
        <v>0</v>
      </c>
      <c r="U59" s="263">
        <v>0</v>
      </c>
      <c r="V59" s="263">
        <v>0</v>
      </c>
      <c r="W59" s="263">
        <v>0</v>
      </c>
      <c r="DA59" s="70" t="s">
        <v>1744</v>
      </c>
    </row>
    <row r="60" spans="1:105" ht="12" customHeight="1" x14ac:dyDescent="0.25">
      <c r="A60" s="57" t="s">
        <v>1500</v>
      </c>
      <c r="B60" s="263">
        <f t="shared" ref="B60:W60" si="3">B61+B67+B78</f>
        <v>7310.8275438724422</v>
      </c>
      <c r="C60" s="263">
        <f t="shared" si="3"/>
        <v>7398.6766945238824</v>
      </c>
      <c r="D60" s="263">
        <f t="shared" si="3"/>
        <v>7074.2410977975924</v>
      </c>
      <c r="E60" s="263">
        <f t="shared" si="3"/>
        <v>7430.023206304646</v>
      </c>
      <c r="F60" s="263">
        <f t="shared" si="3"/>
        <v>7302.1515206290815</v>
      </c>
      <c r="G60" s="263">
        <f t="shared" si="3"/>
        <v>7559.3720139946372</v>
      </c>
      <c r="H60" s="263">
        <f t="shared" si="3"/>
        <v>6414.4208696957594</v>
      </c>
      <c r="I60" s="263">
        <f t="shared" si="3"/>
        <v>7112.6597791666254</v>
      </c>
      <c r="J60" s="263">
        <f t="shared" si="3"/>
        <v>7124.6801784905701</v>
      </c>
      <c r="K60" s="263">
        <f t="shared" si="3"/>
        <v>5499.7018670122416</v>
      </c>
      <c r="L60" s="263">
        <f t="shared" si="3"/>
        <v>5943.4818002045549</v>
      </c>
      <c r="M60" s="263">
        <f t="shared" si="3"/>
        <v>6317.2654374108188</v>
      </c>
      <c r="N60" s="263">
        <f t="shared" si="3"/>
        <v>5869.1555782982668</v>
      </c>
      <c r="O60" s="263">
        <f t="shared" si="3"/>
        <v>5702.4091716875901</v>
      </c>
      <c r="P60" s="263">
        <f t="shared" si="3"/>
        <v>5537.5890772750608</v>
      </c>
      <c r="Q60" s="263">
        <f t="shared" si="3"/>
        <v>5771.2364087145479</v>
      </c>
      <c r="R60" s="263">
        <f t="shared" si="3"/>
        <v>6014.6856848322086</v>
      </c>
      <c r="S60" s="263">
        <f t="shared" si="3"/>
        <v>5702.6271404019344</v>
      </c>
      <c r="T60" s="263">
        <f t="shared" si="3"/>
        <v>5847.4749549651006</v>
      </c>
      <c r="U60" s="263">
        <f t="shared" si="3"/>
        <v>5872.5975115196388</v>
      </c>
      <c r="V60" s="263">
        <f t="shared" si="3"/>
        <v>5904.6660193703292</v>
      </c>
      <c r="W60" s="263">
        <f t="shared" si="3"/>
        <v>6249.5422156891627</v>
      </c>
      <c r="DA60" s="70"/>
    </row>
    <row r="61" spans="1:105" ht="12" customHeight="1" x14ac:dyDescent="0.25">
      <c r="A61" s="60" t="s">
        <v>1501</v>
      </c>
      <c r="B61" s="264">
        <v>6027.6378796173694</v>
      </c>
      <c r="C61" s="264">
        <v>6018.0442098241883</v>
      </c>
      <c r="D61" s="264">
        <v>5729.2417809231829</v>
      </c>
      <c r="E61" s="264">
        <v>6065.001486764505</v>
      </c>
      <c r="F61" s="264">
        <v>6003.3676795616448</v>
      </c>
      <c r="G61" s="264">
        <v>6210.1252997970441</v>
      </c>
      <c r="H61" s="264">
        <v>5289.1653170632599</v>
      </c>
      <c r="I61" s="264">
        <v>5903.8940357103047</v>
      </c>
      <c r="J61" s="264">
        <v>5840.7376925378721</v>
      </c>
      <c r="K61" s="264">
        <v>4466.8716456287793</v>
      </c>
      <c r="L61" s="264">
        <v>4806.0828236662401</v>
      </c>
      <c r="M61" s="264">
        <v>5108.3379639298482</v>
      </c>
      <c r="N61" s="264">
        <v>4748.2400580175654</v>
      </c>
      <c r="O61" s="264">
        <v>4621.1402448664012</v>
      </c>
      <c r="P61" s="264">
        <v>4487.531502285703</v>
      </c>
      <c r="Q61" s="264">
        <v>4642.6146240251128</v>
      </c>
      <c r="R61" s="264">
        <v>4809.0575035290358</v>
      </c>
      <c r="S61" s="264">
        <v>4556.8980771678916</v>
      </c>
      <c r="T61" s="264">
        <v>4768.8315010162787</v>
      </c>
      <c r="U61" s="264">
        <v>4736.4044610306337</v>
      </c>
      <c r="V61" s="264">
        <v>4781.3263208857552</v>
      </c>
      <c r="W61" s="264">
        <v>5052.4851594816828</v>
      </c>
      <c r="DA61" s="72" t="s">
        <v>1745</v>
      </c>
    </row>
    <row r="62" spans="1:105" ht="12" customHeight="1" x14ac:dyDescent="0.25">
      <c r="A62" s="59" t="s">
        <v>30</v>
      </c>
      <c r="B62" s="232">
        <v>1821.351663616389</v>
      </c>
      <c r="C62" s="232">
        <v>1680.9976935005659</v>
      </c>
      <c r="D62" s="232">
        <v>1529.7353563168449</v>
      </c>
      <c r="E62" s="232">
        <v>1676.9527094379021</v>
      </c>
      <c r="F62" s="232">
        <v>1622.9037982212949</v>
      </c>
      <c r="G62" s="232">
        <v>1566.592867019087</v>
      </c>
      <c r="H62" s="232">
        <v>1409.7348055867619</v>
      </c>
      <c r="I62" s="232">
        <v>2100.630976331377</v>
      </c>
      <c r="J62" s="232">
        <v>1933.0844112552711</v>
      </c>
      <c r="K62" s="232">
        <v>1313.9572237698901</v>
      </c>
      <c r="L62" s="232">
        <v>1497.727170088719</v>
      </c>
      <c r="M62" s="232">
        <v>1786.198172205234</v>
      </c>
      <c r="N62" s="232">
        <v>1675.9284374237959</v>
      </c>
      <c r="O62" s="232">
        <v>1483.2969757129219</v>
      </c>
      <c r="P62" s="232">
        <v>1503.1355635015241</v>
      </c>
      <c r="Q62" s="232">
        <v>1423.7522696778919</v>
      </c>
      <c r="R62" s="232">
        <v>1391.6824829057521</v>
      </c>
      <c r="S62" s="232">
        <v>1341.6612948678089</v>
      </c>
      <c r="T62" s="232">
        <v>1424.836532122958</v>
      </c>
      <c r="U62" s="232">
        <v>1403.1752526909811</v>
      </c>
      <c r="V62" s="232">
        <v>1479.8875163237919</v>
      </c>
      <c r="W62" s="232">
        <v>1395.3943252530721</v>
      </c>
      <c r="DA62" s="71" t="s">
        <v>1746</v>
      </c>
    </row>
    <row r="63" spans="1:105" ht="12" customHeight="1" x14ac:dyDescent="0.25">
      <c r="A63" s="59" t="s">
        <v>33</v>
      </c>
      <c r="B63" s="297">
        <v>177.28491299727509</v>
      </c>
      <c r="C63" s="297">
        <v>180.98279511039109</v>
      </c>
      <c r="D63" s="297">
        <v>176.763559665049</v>
      </c>
      <c r="E63" s="297">
        <v>144.79145644220731</v>
      </c>
      <c r="F63" s="297">
        <v>122.2885121000849</v>
      </c>
      <c r="G63" s="297">
        <v>123.61288861407439</v>
      </c>
      <c r="H63" s="297">
        <v>105.43556312497471</v>
      </c>
      <c r="I63" s="297">
        <v>97.956039125860713</v>
      </c>
      <c r="J63" s="297">
        <v>89.156366509631596</v>
      </c>
      <c r="K63" s="297">
        <v>77.397581635292866</v>
      </c>
      <c r="L63" s="297">
        <v>82.305489823348154</v>
      </c>
      <c r="M63" s="297">
        <v>75.850797909571128</v>
      </c>
      <c r="N63" s="297">
        <v>73.167569333795896</v>
      </c>
      <c r="O63" s="297">
        <v>62.263583863388497</v>
      </c>
      <c r="P63" s="297">
        <v>53.197213922996873</v>
      </c>
      <c r="Q63" s="297">
        <v>77.238817809722079</v>
      </c>
      <c r="R63" s="297">
        <v>79.850788340261758</v>
      </c>
      <c r="S63" s="297">
        <v>56.746784784038802</v>
      </c>
      <c r="T63" s="297">
        <v>56.005416426977348</v>
      </c>
      <c r="U63" s="297">
        <v>58.378473606675271</v>
      </c>
      <c r="V63" s="297">
        <v>56.456675117700108</v>
      </c>
      <c r="W63" s="297">
        <v>61.781575157938128</v>
      </c>
      <c r="DA63" s="122" t="s">
        <v>1747</v>
      </c>
    </row>
    <row r="64" spans="1:105" ht="12" customHeight="1" x14ac:dyDescent="0.25">
      <c r="A64" s="59" t="s">
        <v>160</v>
      </c>
      <c r="B64" s="297">
        <v>147.73692771414181</v>
      </c>
      <c r="C64" s="297">
        <v>180.7331778818413</v>
      </c>
      <c r="D64" s="297">
        <v>164.28365229312169</v>
      </c>
      <c r="E64" s="297">
        <v>162.0620483474745</v>
      </c>
      <c r="F64" s="297">
        <v>175.58751579749509</v>
      </c>
      <c r="G64" s="297">
        <v>195.9730087513461</v>
      </c>
      <c r="H64" s="297">
        <v>142.31280432407561</v>
      </c>
      <c r="I64" s="297">
        <v>188.44816777941679</v>
      </c>
      <c r="J64" s="297">
        <v>206.79971267906609</v>
      </c>
      <c r="K64" s="297">
        <v>209.02750491463101</v>
      </c>
      <c r="L64" s="297">
        <v>218.42095923557221</v>
      </c>
      <c r="M64" s="297">
        <v>194.2317827839116</v>
      </c>
      <c r="N64" s="297">
        <v>180.5117610291218</v>
      </c>
      <c r="O64" s="297">
        <v>179.30649447082729</v>
      </c>
      <c r="P64" s="297">
        <v>156.99867579864829</v>
      </c>
      <c r="Q64" s="297">
        <v>175.37762027836831</v>
      </c>
      <c r="R64" s="297">
        <v>163.69506142091879</v>
      </c>
      <c r="S64" s="297">
        <v>153.08031897227991</v>
      </c>
      <c r="T64" s="297">
        <v>153.33841648034459</v>
      </c>
      <c r="U64" s="297">
        <v>155.798099651336</v>
      </c>
      <c r="V64" s="297">
        <v>155.63778060704681</v>
      </c>
      <c r="W64" s="297">
        <v>182.46761919546279</v>
      </c>
      <c r="DA64" s="122" t="s">
        <v>1748</v>
      </c>
    </row>
    <row r="65" spans="1:105" ht="12" customHeight="1" x14ac:dyDescent="0.25">
      <c r="A65" s="59" t="s">
        <v>70</v>
      </c>
      <c r="B65" s="297">
        <v>931.65675452871506</v>
      </c>
      <c r="C65" s="297">
        <v>785.40289203910118</v>
      </c>
      <c r="D65" s="297">
        <v>810.23631202022489</v>
      </c>
      <c r="E65" s="297">
        <v>678.46479351956748</v>
      </c>
      <c r="F65" s="297">
        <v>645.41008903660145</v>
      </c>
      <c r="G65" s="297">
        <v>616.56579005772448</v>
      </c>
      <c r="H65" s="297">
        <v>576.8721104031199</v>
      </c>
      <c r="I65" s="297">
        <v>552.95882026345998</v>
      </c>
      <c r="J65" s="297">
        <v>550.876682616945</v>
      </c>
      <c r="K65" s="297">
        <v>469.55594093874419</v>
      </c>
      <c r="L65" s="297">
        <v>375.40948209832283</v>
      </c>
      <c r="M65" s="297">
        <v>355.65434169000662</v>
      </c>
      <c r="N65" s="297">
        <v>233.71945720233791</v>
      </c>
      <c r="O65" s="297">
        <v>191.15409879467589</v>
      </c>
      <c r="P65" s="297">
        <v>142.01363970526879</v>
      </c>
      <c r="Q65" s="297">
        <v>197.03443306655791</v>
      </c>
      <c r="R65" s="297">
        <v>231.81574085942219</v>
      </c>
      <c r="S65" s="297">
        <v>150.3096320006315</v>
      </c>
      <c r="T65" s="297">
        <v>130.87240404701461</v>
      </c>
      <c r="U65" s="297">
        <v>107.2696161966927</v>
      </c>
      <c r="V65" s="297">
        <v>163.23680227324729</v>
      </c>
      <c r="W65" s="297">
        <v>95.202013768139196</v>
      </c>
      <c r="DA65" s="122" t="s">
        <v>1749</v>
      </c>
    </row>
    <row r="66" spans="1:105" ht="12" customHeight="1" x14ac:dyDescent="0.25">
      <c r="A66" s="59" t="s">
        <v>162</v>
      </c>
      <c r="B66" s="297">
        <v>2949.607620760848</v>
      </c>
      <c r="C66" s="297">
        <v>3189.9276512922888</v>
      </c>
      <c r="D66" s="297">
        <v>3048.2229006279422</v>
      </c>
      <c r="E66" s="297">
        <v>3402.7304790173539</v>
      </c>
      <c r="F66" s="297">
        <v>3437.177764406169</v>
      </c>
      <c r="G66" s="297">
        <v>3707.380745354812</v>
      </c>
      <c r="H66" s="297">
        <v>3054.8100336243269</v>
      </c>
      <c r="I66" s="297">
        <v>2963.9000322101911</v>
      </c>
      <c r="J66" s="297">
        <v>3060.820519476958</v>
      </c>
      <c r="K66" s="297">
        <v>2396.9333943702209</v>
      </c>
      <c r="L66" s="297">
        <v>2632.2197224202778</v>
      </c>
      <c r="M66" s="297">
        <v>2696.4028693411251</v>
      </c>
      <c r="N66" s="297">
        <v>2584.9128330285148</v>
      </c>
      <c r="O66" s="297">
        <v>2705.1190920245872</v>
      </c>
      <c r="P66" s="297">
        <v>2632.1864093572658</v>
      </c>
      <c r="Q66" s="297">
        <v>2769.2114831925719</v>
      </c>
      <c r="R66" s="297">
        <v>2942.0134300026812</v>
      </c>
      <c r="S66" s="297">
        <v>2855.1000465431321</v>
      </c>
      <c r="T66" s="297">
        <v>3003.778731938984</v>
      </c>
      <c r="U66" s="297">
        <v>3011.7830188849489</v>
      </c>
      <c r="V66" s="297">
        <v>2926.1075465639692</v>
      </c>
      <c r="W66" s="297">
        <v>3317.6396261070699</v>
      </c>
      <c r="DA66" s="122" t="s">
        <v>1750</v>
      </c>
    </row>
    <row r="67" spans="1:105" ht="12" customHeight="1" x14ac:dyDescent="0.25">
      <c r="A67" s="60" t="s">
        <v>1508</v>
      </c>
      <c r="B67" s="264">
        <v>1283.189664255073</v>
      </c>
      <c r="C67" s="264">
        <v>1380.632484699694</v>
      </c>
      <c r="D67" s="264">
        <v>1344.999316874409</v>
      </c>
      <c r="E67" s="264">
        <v>1365.021719540141</v>
      </c>
      <c r="F67" s="264">
        <v>1298.7838410674369</v>
      </c>
      <c r="G67" s="264">
        <v>1349.2467141975931</v>
      </c>
      <c r="H67" s="264">
        <v>1125.2555526324991</v>
      </c>
      <c r="I67" s="264">
        <v>1208.7657434563209</v>
      </c>
      <c r="J67" s="264">
        <v>1283.942485952698</v>
      </c>
      <c r="K67" s="264">
        <v>1032.830221383462</v>
      </c>
      <c r="L67" s="264">
        <v>1137.3989765383151</v>
      </c>
      <c r="M67" s="264">
        <v>1208.927473480971</v>
      </c>
      <c r="N67" s="264">
        <v>1120.915520280701</v>
      </c>
      <c r="O67" s="264">
        <v>1081.2689268211891</v>
      </c>
      <c r="P67" s="264">
        <v>1050.057574989358</v>
      </c>
      <c r="Q67" s="264">
        <v>1128.6217846894349</v>
      </c>
      <c r="R67" s="264">
        <v>1205.6281813031731</v>
      </c>
      <c r="S67" s="264">
        <v>1145.729063234043</v>
      </c>
      <c r="T67" s="264">
        <v>1078.6434539488221</v>
      </c>
      <c r="U67" s="264">
        <v>1136.1930504890049</v>
      </c>
      <c r="V67" s="264">
        <v>1123.339698484574</v>
      </c>
      <c r="W67" s="264">
        <v>1197.0570562074799</v>
      </c>
      <c r="DA67" s="72" t="s">
        <v>1751</v>
      </c>
    </row>
    <row r="68" spans="1:105" ht="12" customHeight="1" x14ac:dyDescent="0.25">
      <c r="A68" s="147" t="s">
        <v>30</v>
      </c>
      <c r="B68" s="231">
        <v>237.7562340884607</v>
      </c>
      <c r="C68" s="231">
        <v>207.21863447804949</v>
      </c>
      <c r="D68" s="231">
        <v>185.05617664213241</v>
      </c>
      <c r="E68" s="231">
        <v>203.96867923753661</v>
      </c>
      <c r="F68" s="231">
        <v>187.91263639345451</v>
      </c>
      <c r="G68" s="231">
        <v>176.64908123919591</v>
      </c>
      <c r="H68" s="231">
        <v>164.6916403036214</v>
      </c>
      <c r="I68" s="231">
        <v>236.26145814125721</v>
      </c>
      <c r="J68" s="231">
        <v>220.12511689372121</v>
      </c>
      <c r="K68" s="231">
        <v>155.0285854377351</v>
      </c>
      <c r="L68" s="231">
        <v>173.377870235969</v>
      </c>
      <c r="M68" s="231">
        <v>196.14655905461859</v>
      </c>
      <c r="N68" s="231">
        <v>182.6960063279499</v>
      </c>
      <c r="O68" s="231">
        <v>154.29579639349291</v>
      </c>
      <c r="P68" s="231">
        <v>153.35127875897669</v>
      </c>
      <c r="Q68" s="231">
        <v>144.174896590164</v>
      </c>
      <c r="R68" s="231">
        <v>139.94158160616291</v>
      </c>
      <c r="S68" s="231">
        <v>136.85984393546909</v>
      </c>
      <c r="T68" s="231">
        <v>126.6649612737681</v>
      </c>
      <c r="U68" s="231">
        <v>135.96891552507341</v>
      </c>
      <c r="V68" s="231">
        <v>150.1270816887467</v>
      </c>
      <c r="W68" s="231">
        <v>141.56781522297959</v>
      </c>
      <c r="DA68" s="73" t="s">
        <v>1752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1753</v>
      </c>
    </row>
    <row r="70" spans="1:105" ht="12" customHeight="1" x14ac:dyDescent="0.25">
      <c r="A70" s="147" t="s">
        <v>33</v>
      </c>
      <c r="B70" s="231">
        <v>22.801586481995589</v>
      </c>
      <c r="C70" s="231">
        <v>21.65380528757705</v>
      </c>
      <c r="D70" s="231">
        <v>20.303337923755269</v>
      </c>
      <c r="E70" s="231">
        <v>18.303770123945139</v>
      </c>
      <c r="F70" s="231">
        <v>12.033047922187571</v>
      </c>
      <c r="G70" s="231">
        <v>11.552300950295219</v>
      </c>
      <c r="H70" s="231">
        <v>9.7146264151830994</v>
      </c>
      <c r="I70" s="231">
        <v>9.4358281568920752</v>
      </c>
      <c r="J70" s="231">
        <v>8.1565104753597026</v>
      </c>
      <c r="K70" s="231">
        <v>6.817843362322181</v>
      </c>
      <c r="L70" s="231">
        <v>7.0215027122797418</v>
      </c>
      <c r="M70" s="231">
        <v>6.1509188641642556</v>
      </c>
      <c r="N70" s="231">
        <v>5.6718623247671092</v>
      </c>
      <c r="O70" s="231">
        <v>4.4039843506395622</v>
      </c>
      <c r="P70" s="231">
        <v>3.7937480740140561</v>
      </c>
      <c r="Q70" s="231">
        <v>5.0252165231957759</v>
      </c>
      <c r="R70" s="231">
        <v>5.6997130481488716</v>
      </c>
      <c r="S70" s="231">
        <v>4.2801680011295886</v>
      </c>
      <c r="T70" s="231">
        <v>4.2062404996083407</v>
      </c>
      <c r="U70" s="231">
        <v>4.4304955766840006</v>
      </c>
      <c r="V70" s="231">
        <v>4.3116143088678873</v>
      </c>
      <c r="W70" s="231">
        <v>4.8447620956217783</v>
      </c>
      <c r="DA70" s="73" t="s">
        <v>1754</v>
      </c>
    </row>
    <row r="71" spans="1:105" ht="12" customHeight="1" x14ac:dyDescent="0.25">
      <c r="A71" s="147" t="s">
        <v>160</v>
      </c>
      <c r="B71" s="231">
        <v>19.640219063600629</v>
      </c>
      <c r="C71" s="231">
        <v>22.804569941555989</v>
      </c>
      <c r="D71" s="231">
        <v>20.1916002181446</v>
      </c>
      <c r="E71" s="231">
        <v>19.498666268186739</v>
      </c>
      <c r="F71" s="231">
        <v>18.885864260032221</v>
      </c>
      <c r="G71" s="231">
        <v>21.027105049177472</v>
      </c>
      <c r="H71" s="231">
        <v>15.23340617280976</v>
      </c>
      <c r="I71" s="231">
        <v>21.403842674182641</v>
      </c>
      <c r="J71" s="231">
        <v>23.314447267473859</v>
      </c>
      <c r="K71" s="231">
        <v>20.952285490998861</v>
      </c>
      <c r="L71" s="231">
        <v>21.087220866445211</v>
      </c>
      <c r="M71" s="231">
        <v>17.84322312612661</v>
      </c>
      <c r="N71" s="231">
        <v>15.60342507274634</v>
      </c>
      <c r="O71" s="231">
        <v>15.608456516899039</v>
      </c>
      <c r="P71" s="231">
        <v>12.878176455137901</v>
      </c>
      <c r="Q71" s="231">
        <v>13.997888207725349</v>
      </c>
      <c r="R71" s="231">
        <v>13.48788898319121</v>
      </c>
      <c r="S71" s="231">
        <v>13.10736661837249</v>
      </c>
      <c r="T71" s="231">
        <v>12.63140880188076</v>
      </c>
      <c r="U71" s="231">
        <v>13.503158000011091</v>
      </c>
      <c r="V71" s="231">
        <v>14.07169635859093</v>
      </c>
      <c r="W71" s="231">
        <v>16.835239715366221</v>
      </c>
      <c r="DA71" s="73" t="s">
        <v>1755</v>
      </c>
    </row>
    <row r="72" spans="1:105" ht="12" customHeight="1" x14ac:dyDescent="0.25">
      <c r="A72" s="147" t="s">
        <v>70</v>
      </c>
      <c r="B72" s="231">
        <v>122.09408296952139</v>
      </c>
      <c r="C72" s="231">
        <v>98.417327011542071</v>
      </c>
      <c r="D72" s="231">
        <v>102.9921781753843</v>
      </c>
      <c r="E72" s="231">
        <v>83.338740896462141</v>
      </c>
      <c r="F72" s="231">
        <v>72.41340135094238</v>
      </c>
      <c r="G72" s="231">
        <v>66.145403090886447</v>
      </c>
      <c r="H72" s="231">
        <v>63.321840100253702</v>
      </c>
      <c r="I72" s="231">
        <v>63.984791999666953</v>
      </c>
      <c r="J72" s="231">
        <v>62.169825313781431</v>
      </c>
      <c r="K72" s="231">
        <v>50.430905243243473</v>
      </c>
      <c r="L72" s="231">
        <v>40.094734709120438</v>
      </c>
      <c r="M72" s="231">
        <v>35.378631965043773</v>
      </c>
      <c r="N72" s="231">
        <v>23.897516624604929</v>
      </c>
      <c r="O72" s="231">
        <v>17.454500646298499</v>
      </c>
      <c r="P72" s="231">
        <v>12.403149613258259</v>
      </c>
      <c r="Q72" s="231">
        <v>15.27365847606519</v>
      </c>
      <c r="R72" s="231">
        <v>18.682391482273761</v>
      </c>
      <c r="S72" s="231">
        <v>12.68041126229396</v>
      </c>
      <c r="T72" s="231">
        <v>10.02214932444652</v>
      </c>
      <c r="U72" s="231">
        <v>9.2029201989088616</v>
      </c>
      <c r="V72" s="231">
        <v>16.6443733684191</v>
      </c>
      <c r="W72" s="231">
        <v>7.9555546078252366</v>
      </c>
      <c r="DA72" s="73" t="s">
        <v>1756</v>
      </c>
    </row>
    <row r="73" spans="1:105" ht="12" customHeight="1" x14ac:dyDescent="0.25">
      <c r="A73" s="147" t="s">
        <v>34</v>
      </c>
      <c r="B73" s="231">
        <v>385.22177519112728</v>
      </c>
      <c r="C73" s="231">
        <v>441.75245541894247</v>
      </c>
      <c r="D73" s="231">
        <v>443.90889740349292</v>
      </c>
      <c r="E73" s="231">
        <v>508.27430731277713</v>
      </c>
      <c r="F73" s="231">
        <v>501.04325606162632</v>
      </c>
      <c r="G73" s="231">
        <v>549.15600672182768</v>
      </c>
      <c r="H73" s="231">
        <v>436.28200628204701</v>
      </c>
      <c r="I73" s="231">
        <v>410.3969338338128</v>
      </c>
      <c r="J73" s="231">
        <v>450.28357486662628</v>
      </c>
      <c r="K73" s="231">
        <v>367.18810626413091</v>
      </c>
      <c r="L73" s="231">
        <v>401.02923322520792</v>
      </c>
      <c r="M73" s="231">
        <v>409.11368378715292</v>
      </c>
      <c r="N73" s="231">
        <v>367.09654928087463</v>
      </c>
      <c r="O73" s="231">
        <v>330.10269473757671</v>
      </c>
      <c r="P73" s="231">
        <v>305.79112525765538</v>
      </c>
      <c r="Q73" s="231">
        <v>320.92456878827642</v>
      </c>
      <c r="R73" s="231">
        <v>319.46227915256361</v>
      </c>
      <c r="S73" s="231">
        <v>283.9184603914029</v>
      </c>
      <c r="T73" s="231">
        <v>277.41474192087662</v>
      </c>
      <c r="U73" s="231">
        <v>277.20424666333622</v>
      </c>
      <c r="V73" s="231">
        <v>243.9204499182211</v>
      </c>
      <c r="W73" s="231">
        <v>254.85190048460291</v>
      </c>
      <c r="DA73" s="73" t="s">
        <v>1757</v>
      </c>
    </row>
    <row r="74" spans="1:105" ht="12" customHeight="1" x14ac:dyDescent="0.25">
      <c r="A74" s="147" t="s">
        <v>162</v>
      </c>
      <c r="B74" s="231">
        <v>383.77822566270328</v>
      </c>
      <c r="C74" s="231">
        <v>393.01255814098982</v>
      </c>
      <c r="D74" s="231">
        <v>370.84113670220512</v>
      </c>
      <c r="E74" s="231">
        <v>412.20368549562039</v>
      </c>
      <c r="F74" s="231">
        <v>360.57099223166102</v>
      </c>
      <c r="G74" s="231">
        <v>385.04760941123408</v>
      </c>
      <c r="H74" s="231">
        <v>306.67544523308271</v>
      </c>
      <c r="I74" s="231">
        <v>320.15887147183457</v>
      </c>
      <c r="J74" s="231">
        <v>322.64676010414689</v>
      </c>
      <c r="K74" s="231">
        <v>236.95913941308331</v>
      </c>
      <c r="L74" s="231">
        <v>258.36208022255562</v>
      </c>
      <c r="M74" s="231">
        <v>252.12934756130721</v>
      </c>
      <c r="N74" s="231">
        <v>243.60654564567429</v>
      </c>
      <c r="O74" s="231">
        <v>258.17217228231112</v>
      </c>
      <c r="P74" s="231">
        <v>248.23887393604559</v>
      </c>
      <c r="Q74" s="231">
        <v>252.49493171758169</v>
      </c>
      <c r="R74" s="231">
        <v>277.24391293204872</v>
      </c>
      <c r="S74" s="231">
        <v>274.62920558923531</v>
      </c>
      <c r="T74" s="231">
        <v>266.07856918186582</v>
      </c>
      <c r="U74" s="231">
        <v>280.02590885424797</v>
      </c>
      <c r="V74" s="231">
        <v>276.85352199571639</v>
      </c>
      <c r="W74" s="231">
        <v>322.46110776911149</v>
      </c>
      <c r="DA74" s="73" t="s">
        <v>1758</v>
      </c>
    </row>
    <row r="75" spans="1:105" ht="12" customHeight="1" x14ac:dyDescent="0.25">
      <c r="A75" s="147" t="s">
        <v>36</v>
      </c>
      <c r="B75" s="231">
        <v>70.69069647306307</v>
      </c>
      <c r="C75" s="231">
        <v>164.74231194550489</v>
      </c>
      <c r="D75" s="231">
        <v>172.89471229485881</v>
      </c>
      <c r="E75" s="231">
        <v>78.6483292613527</v>
      </c>
      <c r="F75" s="231">
        <v>100.1721642068475</v>
      </c>
      <c r="G75" s="231">
        <v>91.685663518348917</v>
      </c>
      <c r="H75" s="231">
        <v>75.756399275281794</v>
      </c>
      <c r="I75" s="231">
        <v>82.916223684815961</v>
      </c>
      <c r="J75" s="231">
        <v>78.852703598210212</v>
      </c>
      <c r="K75" s="231">
        <v>58.776316308715323</v>
      </c>
      <c r="L75" s="231">
        <v>74.619638777410799</v>
      </c>
      <c r="M75" s="231">
        <v>77.221052584625824</v>
      </c>
      <c r="N75" s="231">
        <v>77.061988061910128</v>
      </c>
      <c r="O75" s="231">
        <v>72.847501145727193</v>
      </c>
      <c r="P75" s="231">
        <v>85.776439150793948</v>
      </c>
      <c r="Q75" s="231">
        <v>152.6144917450307</v>
      </c>
      <c r="R75" s="231">
        <v>173.22884964595431</v>
      </c>
      <c r="S75" s="231">
        <v>171.1076622896866</v>
      </c>
      <c r="T75" s="231">
        <v>117.9075155324475</v>
      </c>
      <c r="U75" s="231">
        <v>124.01914095185001</v>
      </c>
      <c r="V75" s="231">
        <v>124.7924140992212</v>
      </c>
      <c r="W75" s="231">
        <v>136.98124110963809</v>
      </c>
      <c r="DA75" s="73" t="s">
        <v>1759</v>
      </c>
    </row>
    <row r="76" spans="1:105" ht="12" customHeight="1" x14ac:dyDescent="0.25">
      <c r="A76" s="147" t="s">
        <v>73</v>
      </c>
      <c r="B76" s="231">
        <v>41.206844324601093</v>
      </c>
      <c r="C76" s="231">
        <v>31.030822475532499</v>
      </c>
      <c r="D76" s="231">
        <v>28.811277514436139</v>
      </c>
      <c r="E76" s="231">
        <v>40.785540944260447</v>
      </c>
      <c r="F76" s="231">
        <v>45.752478640685702</v>
      </c>
      <c r="G76" s="231">
        <v>47.983544216627429</v>
      </c>
      <c r="H76" s="231">
        <v>53.580188850219258</v>
      </c>
      <c r="I76" s="231">
        <v>64.20779349385856</v>
      </c>
      <c r="J76" s="231">
        <v>118.3935474333782</v>
      </c>
      <c r="K76" s="231">
        <v>136.6770398632334</v>
      </c>
      <c r="L76" s="231">
        <v>161.80669578932631</v>
      </c>
      <c r="M76" s="231">
        <v>214.9440565379318</v>
      </c>
      <c r="N76" s="231">
        <v>205.28162694217369</v>
      </c>
      <c r="O76" s="231">
        <v>228.38382074824429</v>
      </c>
      <c r="P76" s="231">
        <v>227.8247837434761</v>
      </c>
      <c r="Q76" s="231">
        <v>224.1161326413955</v>
      </c>
      <c r="R76" s="231">
        <v>257.88156445283022</v>
      </c>
      <c r="S76" s="231">
        <v>249.1459451464531</v>
      </c>
      <c r="T76" s="231">
        <v>263.71786741392839</v>
      </c>
      <c r="U76" s="231">
        <v>291.83826471889398</v>
      </c>
      <c r="V76" s="231">
        <v>292.61854674679068</v>
      </c>
      <c r="W76" s="231">
        <v>311.55943520233433</v>
      </c>
      <c r="DA76" s="73" t="s">
        <v>1760</v>
      </c>
    </row>
    <row r="77" spans="1:105" ht="12" customHeight="1" x14ac:dyDescent="0.25">
      <c r="A77" s="147" t="s">
        <v>79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1761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1762</v>
      </c>
    </row>
    <row r="79" spans="1:105" ht="12" customHeight="1" x14ac:dyDescent="0.25">
      <c r="A79" s="57" t="s">
        <v>1522</v>
      </c>
      <c r="B79" s="263">
        <f t="shared" ref="B79:W79" si="4">B80+B88</f>
        <v>33058.512225925362</v>
      </c>
      <c r="C79" s="263">
        <f t="shared" si="4"/>
        <v>33677.830380000138</v>
      </c>
      <c r="D79" s="263">
        <f t="shared" si="4"/>
        <v>32200.883334171642</v>
      </c>
      <c r="E79" s="263">
        <f t="shared" si="4"/>
        <v>34255.43989844578</v>
      </c>
      <c r="F79" s="263">
        <f t="shared" si="4"/>
        <v>34684.605334583481</v>
      </c>
      <c r="G79" s="263">
        <f t="shared" si="4"/>
        <v>36152.881340760207</v>
      </c>
      <c r="H79" s="263">
        <f t="shared" si="4"/>
        <v>30580.143141726068</v>
      </c>
      <c r="I79" s="263">
        <f t="shared" si="4"/>
        <v>32432.790953268712</v>
      </c>
      <c r="J79" s="263">
        <f t="shared" si="4"/>
        <v>34222.825216369063</v>
      </c>
      <c r="K79" s="263">
        <f t="shared" si="4"/>
        <v>27437.75112559765</v>
      </c>
      <c r="L79" s="263">
        <f t="shared" si="4"/>
        <v>30174.896094327891</v>
      </c>
      <c r="M79" s="263">
        <f t="shared" si="4"/>
        <v>32337.418122218991</v>
      </c>
      <c r="N79" s="263">
        <f t="shared" si="4"/>
        <v>30298.48889867686</v>
      </c>
      <c r="O79" s="263">
        <f t="shared" si="4"/>
        <v>29520.757015401679</v>
      </c>
      <c r="P79" s="263">
        <f t="shared" si="4"/>
        <v>28520.806238506841</v>
      </c>
      <c r="Q79" s="263">
        <f t="shared" si="4"/>
        <v>29882.339107777319</v>
      </c>
      <c r="R79" s="263">
        <f t="shared" si="4"/>
        <v>30969.691962978632</v>
      </c>
      <c r="S79" s="263">
        <f t="shared" si="4"/>
        <v>28867.225749420311</v>
      </c>
      <c r="T79" s="263">
        <f t="shared" si="4"/>
        <v>30299.49055883144</v>
      </c>
      <c r="U79" s="263">
        <f t="shared" si="4"/>
        <v>30147.21827918593</v>
      </c>
      <c r="V79" s="263">
        <f t="shared" si="4"/>
        <v>29799.91140938643</v>
      </c>
      <c r="W79" s="263">
        <f t="shared" si="4"/>
        <v>31437.500755850549</v>
      </c>
      <c r="DA79" s="70"/>
    </row>
    <row r="80" spans="1:105" ht="12" customHeight="1" x14ac:dyDescent="0.25">
      <c r="A80" s="60" t="s">
        <v>1523</v>
      </c>
      <c r="B80" s="264">
        <v>33058.512225925362</v>
      </c>
      <c r="C80" s="264">
        <v>33677.830380000138</v>
      </c>
      <c r="D80" s="264">
        <v>32200.883334171642</v>
      </c>
      <c r="E80" s="264">
        <v>34255.43989844578</v>
      </c>
      <c r="F80" s="264">
        <v>34684.605334583481</v>
      </c>
      <c r="G80" s="264">
        <v>36152.881340760207</v>
      </c>
      <c r="H80" s="264">
        <v>30580.143141726068</v>
      </c>
      <c r="I80" s="264">
        <v>32432.790953268712</v>
      </c>
      <c r="J80" s="264">
        <v>34222.825216369063</v>
      </c>
      <c r="K80" s="264">
        <v>27437.75112559765</v>
      </c>
      <c r="L80" s="264">
        <v>30174.896094327891</v>
      </c>
      <c r="M80" s="264">
        <v>32337.418122218991</v>
      </c>
      <c r="N80" s="264">
        <v>30298.48889867686</v>
      </c>
      <c r="O80" s="264">
        <v>29520.757015401679</v>
      </c>
      <c r="P80" s="264">
        <v>28520.806238506841</v>
      </c>
      <c r="Q80" s="264">
        <v>29882.339107777319</v>
      </c>
      <c r="R80" s="264">
        <v>30969.691962978632</v>
      </c>
      <c r="S80" s="264">
        <v>28867.225749420311</v>
      </c>
      <c r="T80" s="264">
        <v>30299.49055883144</v>
      </c>
      <c r="U80" s="264">
        <v>30147.21827918593</v>
      </c>
      <c r="V80" s="264">
        <v>29799.91140938643</v>
      </c>
      <c r="W80" s="264">
        <v>31437.500755850549</v>
      </c>
      <c r="DA80" s="72" t="s">
        <v>1763</v>
      </c>
    </row>
    <row r="81" spans="1:105" ht="12" customHeight="1" x14ac:dyDescent="0.25">
      <c r="A81" s="59" t="s">
        <v>30</v>
      </c>
      <c r="B81" s="232">
        <v>7181.9148389133597</v>
      </c>
      <c r="C81" s="232">
        <v>6573.1654426366722</v>
      </c>
      <c r="D81" s="232">
        <v>5792.326577756452</v>
      </c>
      <c r="E81" s="232">
        <v>5981.9856297999868</v>
      </c>
      <c r="F81" s="232">
        <v>5765.5718735085966</v>
      </c>
      <c r="G81" s="232">
        <v>5294.9071586690634</v>
      </c>
      <c r="H81" s="232">
        <v>4869.4365189885802</v>
      </c>
      <c r="I81" s="232">
        <v>7021.6032890745373</v>
      </c>
      <c r="J81" s="232">
        <v>6427.2021949121918</v>
      </c>
      <c r="K81" s="232">
        <v>4410.8511715021741</v>
      </c>
      <c r="L81" s="232">
        <v>5010.1826893614389</v>
      </c>
      <c r="M81" s="232">
        <v>5737.6508683750517</v>
      </c>
      <c r="N81" s="232">
        <v>5299.7276111150104</v>
      </c>
      <c r="O81" s="232">
        <v>4464.5983203100404</v>
      </c>
      <c r="P81" s="232">
        <v>4527.5158599804272</v>
      </c>
      <c r="Q81" s="232">
        <v>4179.2254313095718</v>
      </c>
      <c r="R81" s="232">
        <v>4125.1357100412379</v>
      </c>
      <c r="S81" s="232">
        <v>3977.229518215554</v>
      </c>
      <c r="T81" s="232">
        <v>4108.4554846643396</v>
      </c>
      <c r="U81" s="232">
        <v>3982.4638647987081</v>
      </c>
      <c r="V81" s="232">
        <v>4300.6993414544759</v>
      </c>
      <c r="W81" s="232">
        <v>4047.8175848500059</v>
      </c>
      <c r="DA81" s="71" t="s">
        <v>1764</v>
      </c>
    </row>
    <row r="82" spans="1:105" ht="12" customHeight="1" x14ac:dyDescent="0.25">
      <c r="A82" s="59" t="s">
        <v>33</v>
      </c>
      <c r="B82" s="297">
        <v>603.3505783295692</v>
      </c>
      <c r="C82" s="297">
        <v>580.09764057812856</v>
      </c>
      <c r="D82" s="297">
        <v>554.38009440220742</v>
      </c>
      <c r="E82" s="297">
        <v>493.46589162609268</v>
      </c>
      <c r="F82" s="297">
        <v>380.01866678039568</v>
      </c>
      <c r="G82" s="297">
        <v>353.8391338933356</v>
      </c>
      <c r="H82" s="297">
        <v>304.1320124875881</v>
      </c>
      <c r="I82" s="297">
        <v>293.8256938117492</v>
      </c>
      <c r="J82" s="297">
        <v>254.6751971959302</v>
      </c>
      <c r="K82" s="297">
        <v>208.7803116858957</v>
      </c>
      <c r="L82" s="297">
        <v>220.1617328128111</v>
      </c>
      <c r="M82" s="297">
        <v>196.10648360480829</v>
      </c>
      <c r="N82" s="297">
        <v>189.50938015631851</v>
      </c>
      <c r="O82" s="297">
        <v>155.96070202519431</v>
      </c>
      <c r="P82" s="297">
        <v>130.6291175774484</v>
      </c>
      <c r="Q82" s="297">
        <v>185.8105698015425</v>
      </c>
      <c r="R82" s="297">
        <v>202.98825389517179</v>
      </c>
      <c r="S82" s="297">
        <v>146.87142867978969</v>
      </c>
      <c r="T82" s="297">
        <v>148.97230552929031</v>
      </c>
      <c r="U82" s="297">
        <v>150.7897651996679</v>
      </c>
      <c r="V82" s="297">
        <v>145.3256053080049</v>
      </c>
      <c r="W82" s="297">
        <v>165.9688651874566</v>
      </c>
      <c r="DA82" s="122" t="s">
        <v>1765</v>
      </c>
    </row>
    <row r="83" spans="1:105" ht="12" customHeight="1" x14ac:dyDescent="0.25">
      <c r="A83" s="59" t="s">
        <v>160</v>
      </c>
      <c r="B83" s="297">
        <v>570.17569449275152</v>
      </c>
      <c r="C83" s="297">
        <v>649.75373027687419</v>
      </c>
      <c r="D83" s="297">
        <v>579.52462818080028</v>
      </c>
      <c r="E83" s="297">
        <v>541.62965634386728</v>
      </c>
      <c r="F83" s="297">
        <v>556.47683102823885</v>
      </c>
      <c r="G83" s="297">
        <v>592.35993503928466</v>
      </c>
      <c r="H83" s="297">
        <v>435.15463266038068</v>
      </c>
      <c r="I83" s="297">
        <v>590.81741828135159</v>
      </c>
      <c r="J83" s="297">
        <v>635.25060245546911</v>
      </c>
      <c r="K83" s="297">
        <v>574.31145687792991</v>
      </c>
      <c r="L83" s="297">
        <v>587.87442137601738</v>
      </c>
      <c r="M83" s="297">
        <v>510.13441241310358</v>
      </c>
      <c r="N83" s="297">
        <v>449.44220793408209</v>
      </c>
      <c r="O83" s="297">
        <v>432.9152349556694</v>
      </c>
      <c r="P83" s="297">
        <v>367.34220805058061</v>
      </c>
      <c r="Q83" s="297">
        <v>404.64587876831081</v>
      </c>
      <c r="R83" s="297">
        <v>393.47637809481222</v>
      </c>
      <c r="S83" s="297">
        <v>377.00774464307301</v>
      </c>
      <c r="T83" s="297">
        <v>388.78563291240988</v>
      </c>
      <c r="U83" s="297">
        <v>387.48166436575173</v>
      </c>
      <c r="V83" s="297">
        <v>399.60745827213458</v>
      </c>
      <c r="W83" s="297">
        <v>479.09309798141987</v>
      </c>
      <c r="DA83" s="122" t="s">
        <v>1766</v>
      </c>
    </row>
    <row r="84" spans="1:105" ht="12" customHeight="1" x14ac:dyDescent="0.25">
      <c r="A84" s="59" t="s">
        <v>70</v>
      </c>
      <c r="B84" s="297">
        <v>3319.5663958232171</v>
      </c>
      <c r="C84" s="297">
        <v>2757.801914607639</v>
      </c>
      <c r="D84" s="297">
        <v>2805.0657832756192</v>
      </c>
      <c r="E84" s="297">
        <v>2197.0387521273242</v>
      </c>
      <c r="F84" s="297">
        <v>2024.651247297455</v>
      </c>
      <c r="G84" s="297">
        <v>1834.8099334859551</v>
      </c>
      <c r="H84" s="297">
        <v>1744.380087680534</v>
      </c>
      <c r="I84" s="297">
        <v>1732.97322642532</v>
      </c>
      <c r="J84" s="297">
        <v>1682.165683645836</v>
      </c>
      <c r="K84" s="297">
        <v>1351.0633470991279</v>
      </c>
      <c r="L84" s="297">
        <v>1076.5962196143109</v>
      </c>
      <c r="M84" s="297">
        <v>943.23845227716743</v>
      </c>
      <c r="N84" s="297">
        <v>650.43470440165788</v>
      </c>
      <c r="O84" s="297">
        <v>493.71011211083447</v>
      </c>
      <c r="P84" s="297">
        <v>374.23295924420279</v>
      </c>
      <c r="Q84" s="297">
        <v>495.00702859447068</v>
      </c>
      <c r="R84" s="297">
        <v>633.36837762089908</v>
      </c>
      <c r="S84" s="297">
        <v>429.62595462558579</v>
      </c>
      <c r="T84" s="297">
        <v>386.35689330060052</v>
      </c>
      <c r="U84" s="297">
        <v>308.81779162259659</v>
      </c>
      <c r="V84" s="297">
        <v>486.1734383784609</v>
      </c>
      <c r="W84" s="297">
        <v>266.40098661841859</v>
      </c>
      <c r="DA84" s="122" t="s">
        <v>1767</v>
      </c>
    </row>
    <row r="85" spans="1:105" ht="12" customHeight="1" x14ac:dyDescent="0.25">
      <c r="A85" s="59" t="s">
        <v>34</v>
      </c>
      <c r="B85" s="297">
        <v>9784.847432285489</v>
      </c>
      <c r="C85" s="297">
        <v>11229.149900414241</v>
      </c>
      <c r="D85" s="297">
        <v>11339.869895348251</v>
      </c>
      <c r="E85" s="297">
        <v>12834.1348140339</v>
      </c>
      <c r="F85" s="297">
        <v>14128.091316802471</v>
      </c>
      <c r="G85" s="297">
        <v>15629.173955896869</v>
      </c>
      <c r="H85" s="297">
        <v>12594.157021160459</v>
      </c>
      <c r="I85" s="297">
        <v>11635.797330391741</v>
      </c>
      <c r="J85" s="297">
        <v>12884.53864117704</v>
      </c>
      <c r="K85" s="297">
        <v>10322.75816157446</v>
      </c>
      <c r="L85" s="297">
        <v>11081.915974550349</v>
      </c>
      <c r="M85" s="297">
        <v>11491.80594593262</v>
      </c>
      <c r="N85" s="297">
        <v>10566.39125148007</v>
      </c>
      <c r="O85" s="297">
        <v>9696.7132177325384</v>
      </c>
      <c r="P85" s="297">
        <v>8819.226470778327</v>
      </c>
      <c r="Q85" s="297">
        <v>10110.355886962419</v>
      </c>
      <c r="R85" s="297">
        <v>9442.3368264152959</v>
      </c>
      <c r="S85" s="297">
        <v>8164.1765332392988</v>
      </c>
      <c r="T85" s="297">
        <v>8202.2573383410072</v>
      </c>
      <c r="U85" s="297">
        <v>8012.6292087997399</v>
      </c>
      <c r="V85" s="297">
        <v>7381.3041365492863</v>
      </c>
      <c r="W85" s="297">
        <v>7689.2741726426621</v>
      </c>
      <c r="DA85" s="122" t="s">
        <v>1768</v>
      </c>
    </row>
    <row r="86" spans="1:105" ht="12" customHeight="1" x14ac:dyDescent="0.25">
      <c r="A86" s="59" t="s">
        <v>162</v>
      </c>
      <c r="B86" s="297">
        <v>10502.890020297429</v>
      </c>
      <c r="C86" s="297">
        <v>10969.969982646669</v>
      </c>
      <c r="D86" s="297">
        <v>10301.527655640361</v>
      </c>
      <c r="E86" s="297">
        <v>11042.94248880592</v>
      </c>
      <c r="F86" s="297">
        <v>10464.76768060848</v>
      </c>
      <c r="G86" s="297">
        <v>10979.56384561469</v>
      </c>
      <c r="H86" s="297">
        <v>8969.1075621125892</v>
      </c>
      <c r="I86" s="297">
        <v>9191.8144827372234</v>
      </c>
      <c r="J86" s="297">
        <v>9076.9733679355177</v>
      </c>
      <c r="K86" s="297">
        <v>6734.7831802788987</v>
      </c>
      <c r="L86" s="297">
        <v>7444.2702527346601</v>
      </c>
      <c r="M86" s="297">
        <v>7326.2944004050969</v>
      </c>
      <c r="N86" s="297">
        <v>7158.1719696686341</v>
      </c>
      <c r="O86" s="297">
        <v>7577.3014672653553</v>
      </c>
      <c r="P86" s="297">
        <v>7489.1525748192307</v>
      </c>
      <c r="Q86" s="297">
        <v>7648.2839090110056</v>
      </c>
      <c r="R86" s="297">
        <v>8312.1779549750318</v>
      </c>
      <c r="S86" s="297">
        <v>8237.7348927755356</v>
      </c>
      <c r="T86" s="297">
        <v>8538.1841005093283</v>
      </c>
      <c r="U86" s="297">
        <v>8468.3053950533922</v>
      </c>
      <c r="V86" s="297">
        <v>8230.2384266474419</v>
      </c>
      <c r="W86" s="297">
        <v>9461.5177413983729</v>
      </c>
      <c r="DA86" s="122" t="s">
        <v>1769</v>
      </c>
    </row>
    <row r="87" spans="1:105" ht="12" customHeight="1" x14ac:dyDescent="0.25">
      <c r="A87" s="59" t="s">
        <v>73</v>
      </c>
      <c r="B87" s="297">
        <v>1095.7672657835401</v>
      </c>
      <c r="C87" s="297">
        <v>917.89176883992252</v>
      </c>
      <c r="D87" s="297">
        <v>828.18869956795925</v>
      </c>
      <c r="E87" s="297">
        <v>1164.2426657086889</v>
      </c>
      <c r="F87" s="297">
        <v>1365.027718557845</v>
      </c>
      <c r="G87" s="297">
        <v>1468.227378161012</v>
      </c>
      <c r="H87" s="297">
        <v>1663.7753066359389</v>
      </c>
      <c r="I87" s="297">
        <v>1965.9595125467861</v>
      </c>
      <c r="J87" s="297">
        <v>3262.019529047077</v>
      </c>
      <c r="K87" s="297">
        <v>3835.2034965791599</v>
      </c>
      <c r="L87" s="297">
        <v>4753.8948038783028</v>
      </c>
      <c r="M87" s="297">
        <v>6132.1875592111383</v>
      </c>
      <c r="N87" s="297">
        <v>5984.8117739210911</v>
      </c>
      <c r="O87" s="297">
        <v>6699.5579610020459</v>
      </c>
      <c r="P87" s="297">
        <v>6812.7070480566244</v>
      </c>
      <c r="Q87" s="297">
        <v>6859.0104033300004</v>
      </c>
      <c r="R87" s="297">
        <v>7860.2084619361822</v>
      </c>
      <c r="S87" s="297">
        <v>7534.5796772414797</v>
      </c>
      <c r="T87" s="297">
        <v>8526.4788035744714</v>
      </c>
      <c r="U87" s="297">
        <v>8836.7305893460707</v>
      </c>
      <c r="V87" s="297">
        <v>8856.563002776631</v>
      </c>
      <c r="W87" s="297">
        <v>9327.4283071722111</v>
      </c>
      <c r="DA87" s="122" t="s">
        <v>1770</v>
      </c>
    </row>
    <row r="88" spans="1:105" ht="12" customHeight="1" x14ac:dyDescent="0.25">
      <c r="A88" s="60" t="s">
        <v>1532</v>
      </c>
      <c r="B88" s="264">
        <v>0</v>
      </c>
      <c r="C88" s="264">
        <v>0</v>
      </c>
      <c r="D88" s="264">
        <v>0</v>
      </c>
      <c r="E88" s="264">
        <v>0</v>
      </c>
      <c r="F88" s="264">
        <v>0</v>
      </c>
      <c r="G88" s="264">
        <v>0</v>
      </c>
      <c r="H88" s="264">
        <v>0</v>
      </c>
      <c r="I88" s="264">
        <v>0</v>
      </c>
      <c r="J88" s="264">
        <v>0</v>
      </c>
      <c r="K88" s="264">
        <v>0</v>
      </c>
      <c r="L88" s="264">
        <v>0</v>
      </c>
      <c r="M88" s="264">
        <v>0</v>
      </c>
      <c r="N88" s="264">
        <v>0</v>
      </c>
      <c r="O88" s="264">
        <v>0</v>
      </c>
      <c r="P88" s="264">
        <v>0</v>
      </c>
      <c r="Q88" s="264">
        <v>0</v>
      </c>
      <c r="R88" s="264">
        <v>0</v>
      </c>
      <c r="S88" s="264">
        <v>0</v>
      </c>
      <c r="T88" s="264">
        <v>0</v>
      </c>
      <c r="U88" s="264">
        <v>0</v>
      </c>
      <c r="V88" s="264">
        <v>0</v>
      </c>
      <c r="W88" s="264">
        <v>0</v>
      </c>
      <c r="DA88" s="72" t="s">
        <v>1771</v>
      </c>
    </row>
    <row r="89" spans="1:105" ht="12" customHeight="1" x14ac:dyDescent="0.25">
      <c r="A89" s="57" t="s">
        <v>1534</v>
      </c>
      <c r="B89" s="263">
        <f t="shared" ref="B89:W89" si="5">B90+B96</f>
        <v>3211.3787681474769</v>
      </c>
      <c r="C89" s="263">
        <f t="shared" si="5"/>
        <v>3206.267494362</v>
      </c>
      <c r="D89" s="263">
        <f t="shared" si="5"/>
        <v>3052.4005888038</v>
      </c>
      <c r="E89" s="263">
        <f t="shared" si="5"/>
        <v>3231.285188720527</v>
      </c>
      <c r="F89" s="263">
        <f t="shared" si="5"/>
        <v>3198.44819621959</v>
      </c>
      <c r="G89" s="263">
        <f t="shared" si="5"/>
        <v>3308.6036244383158</v>
      </c>
      <c r="H89" s="263">
        <f t="shared" si="5"/>
        <v>2817.9385589628678</v>
      </c>
      <c r="I89" s="263">
        <f t="shared" si="5"/>
        <v>3145.4510596572441</v>
      </c>
      <c r="J89" s="263">
        <f t="shared" si="5"/>
        <v>3111.8028970455471</v>
      </c>
      <c r="K89" s="263">
        <f t="shared" si="5"/>
        <v>2379.8405029140272</v>
      </c>
      <c r="L89" s="263">
        <f t="shared" si="5"/>
        <v>2560.5639632186708</v>
      </c>
      <c r="M89" s="263">
        <f t="shared" si="5"/>
        <v>2721.5981459933678</v>
      </c>
      <c r="N89" s="263">
        <f t="shared" si="5"/>
        <v>2529.7467453955469</v>
      </c>
      <c r="O89" s="263">
        <f t="shared" si="5"/>
        <v>2462.031058165996</v>
      </c>
      <c r="P89" s="263">
        <f t="shared" si="5"/>
        <v>2390.847571743655</v>
      </c>
      <c r="Q89" s="263">
        <f t="shared" si="5"/>
        <v>2473.4720847616099</v>
      </c>
      <c r="R89" s="263">
        <f t="shared" si="5"/>
        <v>2562.1488002550368</v>
      </c>
      <c r="S89" s="263">
        <f t="shared" si="5"/>
        <v>2427.8043946724251</v>
      </c>
      <c r="T89" s="263">
        <f t="shared" si="5"/>
        <v>2540.7173650930572</v>
      </c>
      <c r="U89" s="263">
        <f t="shared" si="5"/>
        <v>2523.4410273628309</v>
      </c>
      <c r="V89" s="263">
        <f t="shared" si="5"/>
        <v>2547.37430103414</v>
      </c>
      <c r="W89" s="263">
        <f t="shared" si="5"/>
        <v>2691.8411310683568</v>
      </c>
      <c r="DA89" s="70"/>
    </row>
    <row r="90" spans="1:105" ht="12" customHeight="1" x14ac:dyDescent="0.25">
      <c r="A90" s="60" t="s">
        <v>1535</v>
      </c>
      <c r="B90" s="264">
        <v>3211.3787681474769</v>
      </c>
      <c r="C90" s="264">
        <v>3206.267494362</v>
      </c>
      <c r="D90" s="264">
        <v>3052.4005888038</v>
      </c>
      <c r="E90" s="264">
        <v>3231.285188720527</v>
      </c>
      <c r="F90" s="264">
        <v>3198.44819621959</v>
      </c>
      <c r="G90" s="264">
        <v>3308.6036244383158</v>
      </c>
      <c r="H90" s="264">
        <v>2817.9385589628678</v>
      </c>
      <c r="I90" s="264">
        <v>3145.4510596572441</v>
      </c>
      <c r="J90" s="264">
        <v>3111.8028970455471</v>
      </c>
      <c r="K90" s="264">
        <v>2379.8405029140272</v>
      </c>
      <c r="L90" s="264">
        <v>2560.5639632186708</v>
      </c>
      <c r="M90" s="264">
        <v>2721.5981459933678</v>
      </c>
      <c r="N90" s="264">
        <v>2529.7467453955469</v>
      </c>
      <c r="O90" s="264">
        <v>2462.031058165996</v>
      </c>
      <c r="P90" s="264">
        <v>2390.847571743655</v>
      </c>
      <c r="Q90" s="264">
        <v>2473.4720847616099</v>
      </c>
      <c r="R90" s="264">
        <v>2562.1488002550368</v>
      </c>
      <c r="S90" s="264">
        <v>2427.8043946724251</v>
      </c>
      <c r="T90" s="264">
        <v>2540.7173650930572</v>
      </c>
      <c r="U90" s="264">
        <v>2523.4410273628309</v>
      </c>
      <c r="V90" s="264">
        <v>2547.37430103414</v>
      </c>
      <c r="W90" s="264">
        <v>2691.8411310683568</v>
      </c>
      <c r="DA90" s="72" t="s">
        <v>1772</v>
      </c>
    </row>
    <row r="91" spans="1:105" ht="12" customHeight="1" x14ac:dyDescent="0.25">
      <c r="A91" s="59" t="s">
        <v>30</v>
      </c>
      <c r="B91" s="232">
        <v>970.3718402936064</v>
      </c>
      <c r="C91" s="232">
        <v>895.59466079858146</v>
      </c>
      <c r="D91" s="232">
        <v>815.00576880578603</v>
      </c>
      <c r="E91" s="232">
        <v>893.4395917324282</v>
      </c>
      <c r="F91" s="232">
        <v>864.64364721999561</v>
      </c>
      <c r="G91" s="232">
        <v>834.6425535098233</v>
      </c>
      <c r="H91" s="232">
        <v>751.07239582003922</v>
      </c>
      <c r="I91" s="232">
        <v>1119.1650613111669</v>
      </c>
      <c r="J91" s="232">
        <v>1029.9003290051851</v>
      </c>
      <c r="K91" s="232">
        <v>700.04443115890786</v>
      </c>
      <c r="L91" s="232">
        <v>797.95258616395824</v>
      </c>
      <c r="M91" s="232">
        <v>951.64291559728656</v>
      </c>
      <c r="N91" s="232">
        <v>892.89388453093432</v>
      </c>
      <c r="O91" s="232">
        <v>790.26452978695204</v>
      </c>
      <c r="P91" s="232">
        <v>800.83404655068807</v>
      </c>
      <c r="Q91" s="232">
        <v>758.54055954595651</v>
      </c>
      <c r="R91" s="232">
        <v>741.45455763344535</v>
      </c>
      <c r="S91" s="232">
        <v>714.80448600824695</v>
      </c>
      <c r="T91" s="232">
        <v>759.11822818908479</v>
      </c>
      <c r="U91" s="232">
        <v>747.57762567645034</v>
      </c>
      <c r="V91" s="232">
        <v>788.44805280014816</v>
      </c>
      <c r="W91" s="232">
        <v>743.43213690130494</v>
      </c>
      <c r="DA91" s="71" t="s">
        <v>1773</v>
      </c>
    </row>
    <row r="92" spans="1:105" ht="12" customHeight="1" x14ac:dyDescent="0.25">
      <c r="A92" s="59" t="s">
        <v>33</v>
      </c>
      <c r="B92" s="297">
        <v>94.453087077032976</v>
      </c>
      <c r="C92" s="297">
        <v>96.423228671857345</v>
      </c>
      <c r="D92" s="297">
        <v>94.175322709754838</v>
      </c>
      <c r="E92" s="297">
        <v>77.14136421499353</v>
      </c>
      <c r="F92" s="297">
        <v>65.152343121761604</v>
      </c>
      <c r="G92" s="297">
        <v>65.857938697176166</v>
      </c>
      <c r="H92" s="297">
        <v>56.173502056614993</v>
      </c>
      <c r="I92" s="297">
        <v>52.188593698429273</v>
      </c>
      <c r="J92" s="297">
        <v>47.500342285389699</v>
      </c>
      <c r="K92" s="297">
        <v>41.23554787689379</v>
      </c>
      <c r="L92" s="297">
        <v>43.850361916143683</v>
      </c>
      <c r="M92" s="297">
        <v>40.411459151773798</v>
      </c>
      <c r="N92" s="297">
        <v>38.981900268107388</v>
      </c>
      <c r="O92" s="297">
        <v>33.172522178845369</v>
      </c>
      <c r="P92" s="297">
        <v>28.342180922082211</v>
      </c>
      <c r="Q92" s="297">
        <v>41.150962374451453</v>
      </c>
      <c r="R92" s="297">
        <v>42.542556705817383</v>
      </c>
      <c r="S92" s="297">
        <v>30.23330589123988</v>
      </c>
      <c r="T92" s="297">
        <v>29.83832287321648</v>
      </c>
      <c r="U92" s="297">
        <v>31.102629985667889</v>
      </c>
      <c r="V92" s="297">
        <v>30.07874252138901</v>
      </c>
      <c r="W92" s="297">
        <v>32.915719671186459</v>
      </c>
      <c r="DA92" s="122" t="s">
        <v>1774</v>
      </c>
    </row>
    <row r="93" spans="1:105" ht="12" customHeight="1" x14ac:dyDescent="0.25">
      <c r="A93" s="59" t="s">
        <v>160</v>
      </c>
      <c r="B93" s="297">
        <v>78.710639624995324</v>
      </c>
      <c r="C93" s="297">
        <v>96.290238687399366</v>
      </c>
      <c r="D93" s="297">
        <v>87.526331784440899</v>
      </c>
      <c r="E93" s="297">
        <v>86.342715269187153</v>
      </c>
      <c r="F93" s="297">
        <v>93.548755158402102</v>
      </c>
      <c r="G93" s="297">
        <v>104.4096496841982</v>
      </c>
      <c r="H93" s="297">
        <v>75.820798689199634</v>
      </c>
      <c r="I93" s="297">
        <v>100.4005975457718</v>
      </c>
      <c r="J93" s="297">
        <v>110.17785404831071</v>
      </c>
      <c r="K93" s="297">
        <v>111.3647675338287</v>
      </c>
      <c r="L93" s="297">
        <v>116.3693713883238</v>
      </c>
      <c r="M93" s="297">
        <v>103.48196686481801</v>
      </c>
      <c r="N93" s="297">
        <v>96.172273176873603</v>
      </c>
      <c r="O93" s="297">
        <v>95.530136487084476</v>
      </c>
      <c r="P93" s="297">
        <v>83.645073602041535</v>
      </c>
      <c r="Q93" s="297">
        <v>93.436927934020844</v>
      </c>
      <c r="R93" s="297">
        <v>87.212744892217401</v>
      </c>
      <c r="S93" s="297">
        <v>81.557468445670708</v>
      </c>
      <c r="T93" s="297">
        <v>81.694976516670366</v>
      </c>
      <c r="U93" s="297">
        <v>83.005435849073535</v>
      </c>
      <c r="V93" s="297">
        <v>82.920021763947261</v>
      </c>
      <c r="W93" s="297">
        <v>97.214306808345555</v>
      </c>
      <c r="DA93" s="122" t="s">
        <v>1775</v>
      </c>
    </row>
    <row r="94" spans="1:105" ht="12" customHeight="1" x14ac:dyDescent="0.25">
      <c r="A94" s="59" t="s">
        <v>70</v>
      </c>
      <c r="B94" s="297">
        <v>496.3640451613569</v>
      </c>
      <c r="C94" s="297">
        <v>418.44354659475732</v>
      </c>
      <c r="D94" s="297">
        <v>431.67418839186081</v>
      </c>
      <c r="E94" s="297">
        <v>361.46953024699792</v>
      </c>
      <c r="F94" s="297">
        <v>343.85878814801748</v>
      </c>
      <c r="G94" s="297">
        <v>328.49124763333361</v>
      </c>
      <c r="H94" s="297">
        <v>307.3434211350808</v>
      </c>
      <c r="I94" s="297">
        <v>294.6030021243871</v>
      </c>
      <c r="J94" s="297">
        <v>293.49368985913162</v>
      </c>
      <c r="K94" s="297">
        <v>250.16797778899021</v>
      </c>
      <c r="L94" s="297">
        <v>200.00903575321021</v>
      </c>
      <c r="M94" s="297">
        <v>189.48397772283849</v>
      </c>
      <c r="N94" s="297">
        <v>124.520038786767</v>
      </c>
      <c r="O94" s="297">
        <v>101.8422517366879</v>
      </c>
      <c r="P94" s="297">
        <v>75.66141106104341</v>
      </c>
      <c r="Q94" s="297">
        <v>104.97515072754931</v>
      </c>
      <c r="R94" s="297">
        <v>123.5057850498449</v>
      </c>
      <c r="S94" s="297">
        <v>80.081313857150661</v>
      </c>
      <c r="T94" s="297">
        <v>69.725631845634339</v>
      </c>
      <c r="U94" s="297">
        <v>57.150640898032073</v>
      </c>
      <c r="V94" s="297">
        <v>86.96859557095209</v>
      </c>
      <c r="W94" s="297">
        <v>50.721316012317168</v>
      </c>
      <c r="DA94" s="122" t="s">
        <v>1776</v>
      </c>
    </row>
    <row r="95" spans="1:105" ht="12" customHeight="1" x14ac:dyDescent="0.25">
      <c r="A95" s="59" t="s">
        <v>162</v>
      </c>
      <c r="B95" s="297">
        <v>1571.479155990485</v>
      </c>
      <c r="C95" s="297">
        <v>1699.5158196094039</v>
      </c>
      <c r="D95" s="297">
        <v>1624.0189771119581</v>
      </c>
      <c r="E95" s="297">
        <v>1812.8919872569199</v>
      </c>
      <c r="F95" s="297">
        <v>1831.244662571414</v>
      </c>
      <c r="G95" s="297">
        <v>1975.202234913784</v>
      </c>
      <c r="H95" s="297">
        <v>1627.5284412619339</v>
      </c>
      <c r="I95" s="297">
        <v>1579.0938049774879</v>
      </c>
      <c r="J95" s="297">
        <v>1630.7306818475299</v>
      </c>
      <c r="K95" s="297">
        <v>1277.0277785554069</v>
      </c>
      <c r="L95" s="297">
        <v>1402.3826079970349</v>
      </c>
      <c r="M95" s="297">
        <v>1436.577826656651</v>
      </c>
      <c r="N95" s="297">
        <v>1377.1786486328649</v>
      </c>
      <c r="O95" s="297">
        <v>1441.2216179764271</v>
      </c>
      <c r="P95" s="297">
        <v>1402.3648596078001</v>
      </c>
      <c r="Q95" s="297">
        <v>1475.3684841796321</v>
      </c>
      <c r="R95" s="297">
        <v>1567.433155973712</v>
      </c>
      <c r="S95" s="297">
        <v>1521.1278204701171</v>
      </c>
      <c r="T95" s="297">
        <v>1600.3402056684511</v>
      </c>
      <c r="U95" s="297">
        <v>1604.604694953608</v>
      </c>
      <c r="V95" s="297">
        <v>1558.9588883777039</v>
      </c>
      <c r="W95" s="297">
        <v>1767.557651675203</v>
      </c>
      <c r="DA95" s="122" t="s">
        <v>1777</v>
      </c>
    </row>
    <row r="96" spans="1:105" ht="12" customHeight="1" x14ac:dyDescent="0.25">
      <c r="A96" s="60" t="s">
        <v>1542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1778</v>
      </c>
    </row>
    <row r="97" spans="1:105" ht="12" customHeight="1" x14ac:dyDescent="0.25">
      <c r="A97" s="100" t="s">
        <v>106</v>
      </c>
      <c r="B97" s="281">
        <v>11875.441679483951</v>
      </c>
      <c r="C97" s="281">
        <v>12036.272570351341</v>
      </c>
      <c r="D97" s="281">
        <v>12352.98810960341</v>
      </c>
      <c r="E97" s="281">
        <v>12586.278922540871</v>
      </c>
      <c r="F97" s="281">
        <v>13319.152627085799</v>
      </c>
      <c r="G97" s="281">
        <v>13499.109062475531</v>
      </c>
      <c r="H97" s="281">
        <v>13743.497380935039</v>
      </c>
      <c r="I97" s="281">
        <v>13674.776960834761</v>
      </c>
      <c r="J97" s="281">
        <v>12781.158960045739</v>
      </c>
      <c r="K97" s="281">
        <v>10046.345608440961</v>
      </c>
      <c r="L97" s="281">
        <v>10594.383277396681</v>
      </c>
      <c r="M97" s="281">
        <v>11458.573952653909</v>
      </c>
      <c r="N97" s="281">
        <v>10788.15485864057</v>
      </c>
      <c r="O97" s="281">
        <v>10184.212087958411</v>
      </c>
      <c r="P97" s="281">
        <v>9969.8022440749974</v>
      </c>
      <c r="Q97" s="281">
        <v>10052.176975726259</v>
      </c>
      <c r="R97" s="281">
        <v>10104.40090223986</v>
      </c>
      <c r="S97" s="281">
        <v>10328.261264689891</v>
      </c>
      <c r="T97" s="281">
        <v>10430.409453329199</v>
      </c>
      <c r="U97" s="281">
        <v>9968.1499904530519</v>
      </c>
      <c r="V97" s="281">
        <v>8959.422652957488</v>
      </c>
      <c r="W97" s="281">
        <v>9873.0678330579394</v>
      </c>
      <c r="DA97" s="105" t="s">
        <v>1779</v>
      </c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f t="shared" ref="B99:W99" si="6">SUM(B100:B104)+B110+B118+B119+B127+B128</f>
        <v>17813.820797607026</v>
      </c>
      <c r="C99" s="225">
        <f t="shared" si="6"/>
        <v>17546.983007052891</v>
      </c>
      <c r="D99" s="225">
        <f t="shared" si="6"/>
        <v>17309.369512658632</v>
      </c>
      <c r="E99" s="225">
        <f t="shared" si="6"/>
        <v>17426.993047006566</v>
      </c>
      <c r="F99" s="225">
        <f t="shared" si="6"/>
        <v>17513.485556371234</v>
      </c>
      <c r="G99" s="225">
        <f t="shared" si="6"/>
        <v>17067.033833981455</v>
      </c>
      <c r="H99" s="225">
        <f t="shared" si="6"/>
        <v>17477.389540919379</v>
      </c>
      <c r="I99" s="225">
        <f t="shared" si="6"/>
        <v>17738.902710615919</v>
      </c>
      <c r="J99" s="225">
        <f t="shared" si="6"/>
        <v>17285.635887538025</v>
      </c>
      <c r="K99" s="225">
        <f t="shared" si="6"/>
        <v>14782.470531723055</v>
      </c>
      <c r="L99" s="225">
        <f t="shared" si="6"/>
        <v>15278.462836999221</v>
      </c>
      <c r="M99" s="225">
        <f t="shared" si="6"/>
        <v>15569.204900788625</v>
      </c>
      <c r="N99" s="225">
        <f t="shared" si="6"/>
        <v>14806.369754506892</v>
      </c>
      <c r="O99" s="225">
        <f t="shared" si="6"/>
        <v>14164.632176292953</v>
      </c>
      <c r="P99" s="225">
        <f t="shared" si="6"/>
        <v>14287.071378475437</v>
      </c>
      <c r="Q99" s="225">
        <f t="shared" si="6"/>
        <v>14299.633307193872</v>
      </c>
      <c r="R99" s="225">
        <f t="shared" si="6"/>
        <v>14559.486049435871</v>
      </c>
      <c r="S99" s="225">
        <f t="shared" si="6"/>
        <v>14741.659129052514</v>
      </c>
      <c r="T99" s="225">
        <f t="shared" si="6"/>
        <v>14896.3746610013</v>
      </c>
      <c r="U99" s="225">
        <f t="shared" si="6"/>
        <v>14477.278660072558</v>
      </c>
      <c r="V99" s="225">
        <f t="shared" si="6"/>
        <v>13923.395196654812</v>
      </c>
      <c r="W99" s="225">
        <f t="shared" si="6"/>
        <v>13965.514743507194</v>
      </c>
      <c r="DA99" s="89"/>
    </row>
    <row r="100" spans="1:105" ht="12" customHeight="1" x14ac:dyDescent="0.25">
      <c r="A100" s="55" t="s">
        <v>92</v>
      </c>
      <c r="B100" s="261">
        <v>0</v>
      </c>
      <c r="C100" s="261">
        <v>0</v>
      </c>
      <c r="D100" s="261">
        <v>0</v>
      </c>
      <c r="E100" s="261">
        <v>0</v>
      </c>
      <c r="F100" s="261">
        <v>0</v>
      </c>
      <c r="G100" s="261">
        <v>0</v>
      </c>
      <c r="H100" s="261">
        <v>0</v>
      </c>
      <c r="I100" s="261">
        <v>0</v>
      </c>
      <c r="J100" s="261">
        <v>0</v>
      </c>
      <c r="K100" s="261">
        <v>0</v>
      </c>
      <c r="L100" s="261">
        <v>0</v>
      </c>
      <c r="M100" s="261">
        <v>0</v>
      </c>
      <c r="N100" s="261">
        <v>0</v>
      </c>
      <c r="O100" s="261">
        <v>0</v>
      </c>
      <c r="P100" s="261">
        <v>0</v>
      </c>
      <c r="Q100" s="261">
        <v>0</v>
      </c>
      <c r="R100" s="261">
        <v>0</v>
      </c>
      <c r="S100" s="261">
        <v>0</v>
      </c>
      <c r="T100" s="261">
        <v>0</v>
      </c>
      <c r="U100" s="261">
        <v>0</v>
      </c>
      <c r="V100" s="261">
        <v>0</v>
      </c>
      <c r="W100" s="261">
        <v>0</v>
      </c>
      <c r="DA100" s="67" t="s">
        <v>1780</v>
      </c>
    </row>
    <row r="101" spans="1:105" ht="12" customHeight="1" x14ac:dyDescent="0.25">
      <c r="A101" s="202" t="s">
        <v>93</v>
      </c>
      <c r="B101" s="226">
        <v>0</v>
      </c>
      <c r="C101" s="226">
        <v>0</v>
      </c>
      <c r="D101" s="226">
        <v>0</v>
      </c>
      <c r="E101" s="226">
        <v>0</v>
      </c>
      <c r="F101" s="226">
        <v>0</v>
      </c>
      <c r="G101" s="226">
        <v>0</v>
      </c>
      <c r="H101" s="226">
        <v>0</v>
      </c>
      <c r="I101" s="226">
        <v>0</v>
      </c>
      <c r="J101" s="226">
        <v>0</v>
      </c>
      <c r="K101" s="226">
        <v>0</v>
      </c>
      <c r="L101" s="226">
        <v>0</v>
      </c>
      <c r="M101" s="226">
        <v>0</v>
      </c>
      <c r="N101" s="226">
        <v>0</v>
      </c>
      <c r="O101" s="226">
        <v>0</v>
      </c>
      <c r="P101" s="226">
        <v>0</v>
      </c>
      <c r="Q101" s="226">
        <v>0</v>
      </c>
      <c r="R101" s="226">
        <v>0</v>
      </c>
      <c r="S101" s="226">
        <v>0</v>
      </c>
      <c r="T101" s="226">
        <v>0</v>
      </c>
      <c r="U101" s="226">
        <v>0</v>
      </c>
      <c r="V101" s="226">
        <v>0</v>
      </c>
      <c r="W101" s="226">
        <v>0</v>
      </c>
      <c r="DA101" s="174" t="s">
        <v>1781</v>
      </c>
    </row>
    <row r="102" spans="1:105" ht="12" customHeight="1" x14ac:dyDescent="0.25">
      <c r="A102" s="202" t="s">
        <v>94</v>
      </c>
      <c r="B102" s="226">
        <v>0</v>
      </c>
      <c r="C102" s="226">
        <v>0</v>
      </c>
      <c r="D102" s="226">
        <v>0</v>
      </c>
      <c r="E102" s="226">
        <v>0</v>
      </c>
      <c r="F102" s="226">
        <v>0</v>
      </c>
      <c r="G102" s="226">
        <v>0</v>
      </c>
      <c r="H102" s="226">
        <v>0</v>
      </c>
      <c r="I102" s="226">
        <v>0</v>
      </c>
      <c r="J102" s="226">
        <v>0</v>
      </c>
      <c r="K102" s="226">
        <v>0</v>
      </c>
      <c r="L102" s="226">
        <v>0</v>
      </c>
      <c r="M102" s="226">
        <v>0</v>
      </c>
      <c r="N102" s="226">
        <v>0</v>
      </c>
      <c r="O102" s="226">
        <v>0</v>
      </c>
      <c r="P102" s="226">
        <v>0</v>
      </c>
      <c r="Q102" s="226">
        <v>0</v>
      </c>
      <c r="R102" s="226">
        <v>0</v>
      </c>
      <c r="S102" s="226">
        <v>0</v>
      </c>
      <c r="T102" s="226">
        <v>0</v>
      </c>
      <c r="U102" s="226">
        <v>0</v>
      </c>
      <c r="V102" s="226">
        <v>0</v>
      </c>
      <c r="W102" s="226">
        <v>0</v>
      </c>
      <c r="DA102" s="174" t="s">
        <v>1782</v>
      </c>
    </row>
    <row r="103" spans="1:105" ht="12" customHeight="1" x14ac:dyDescent="0.25">
      <c r="A103" s="202" t="s">
        <v>95</v>
      </c>
      <c r="B103" s="226">
        <v>0</v>
      </c>
      <c r="C103" s="226">
        <v>0</v>
      </c>
      <c r="D103" s="226">
        <v>0</v>
      </c>
      <c r="E103" s="226">
        <v>0</v>
      </c>
      <c r="F103" s="226">
        <v>0</v>
      </c>
      <c r="G103" s="226">
        <v>0</v>
      </c>
      <c r="H103" s="226">
        <v>0</v>
      </c>
      <c r="I103" s="226">
        <v>0</v>
      </c>
      <c r="J103" s="226">
        <v>0</v>
      </c>
      <c r="K103" s="226">
        <v>0</v>
      </c>
      <c r="L103" s="226">
        <v>0</v>
      </c>
      <c r="M103" s="226">
        <v>0</v>
      </c>
      <c r="N103" s="226">
        <v>0</v>
      </c>
      <c r="O103" s="226">
        <v>0</v>
      </c>
      <c r="P103" s="226">
        <v>0</v>
      </c>
      <c r="Q103" s="226">
        <v>0</v>
      </c>
      <c r="R103" s="226">
        <v>0</v>
      </c>
      <c r="S103" s="226">
        <v>0</v>
      </c>
      <c r="T103" s="226">
        <v>0</v>
      </c>
      <c r="U103" s="226">
        <v>0</v>
      </c>
      <c r="V103" s="226">
        <v>0</v>
      </c>
      <c r="W103" s="226">
        <v>0</v>
      </c>
      <c r="DA103" s="174" t="s">
        <v>1783</v>
      </c>
    </row>
    <row r="104" spans="1:105" ht="12" customHeight="1" x14ac:dyDescent="0.25">
      <c r="A104" s="56" t="s">
        <v>96</v>
      </c>
      <c r="B104" s="262">
        <v>90.146092314423612</v>
      </c>
      <c r="C104" s="262">
        <v>88.85340067182031</v>
      </c>
      <c r="D104" s="262">
        <v>85.37922116156939</v>
      </c>
      <c r="E104" s="262">
        <v>91.31080607687332</v>
      </c>
      <c r="F104" s="262">
        <v>90.658035636929256</v>
      </c>
      <c r="G104" s="262">
        <v>87.91321073741409</v>
      </c>
      <c r="H104" s="262">
        <v>87.749108680445573</v>
      </c>
      <c r="I104" s="262">
        <v>84.553027294752383</v>
      </c>
      <c r="J104" s="262">
        <v>84.488587606968792</v>
      </c>
      <c r="K104" s="262">
        <v>71.276134311711289</v>
      </c>
      <c r="L104" s="262">
        <v>74.382690287133585</v>
      </c>
      <c r="M104" s="262">
        <v>74.371805798530417</v>
      </c>
      <c r="N104" s="262">
        <v>70.418567298906865</v>
      </c>
      <c r="O104" s="262">
        <v>68.405665938451975</v>
      </c>
      <c r="P104" s="262">
        <v>63.657610928991247</v>
      </c>
      <c r="Q104" s="262">
        <v>63.250163912880573</v>
      </c>
      <c r="R104" s="262">
        <v>65.003140585495814</v>
      </c>
      <c r="S104" s="262">
        <v>65.125225955279362</v>
      </c>
      <c r="T104" s="262">
        <v>65.284807640914693</v>
      </c>
      <c r="U104" s="262">
        <v>62.931678448938321</v>
      </c>
      <c r="V104" s="262">
        <v>60.914479549903128</v>
      </c>
      <c r="W104" s="262">
        <v>59.538170218913038</v>
      </c>
      <c r="DA104" s="68" t="s">
        <v>1784</v>
      </c>
    </row>
    <row r="105" spans="1:105" ht="12" customHeight="1" x14ac:dyDescent="0.25">
      <c r="A105" s="37" t="s">
        <v>160</v>
      </c>
      <c r="B105" s="228">
        <v>5.0105144401915744</v>
      </c>
      <c r="C105" s="228">
        <v>5.1755842721213474</v>
      </c>
      <c r="D105" s="228">
        <v>4.8559527956391397</v>
      </c>
      <c r="E105" s="228">
        <v>4.5484426915017631</v>
      </c>
      <c r="F105" s="228">
        <v>4.7506156618608744</v>
      </c>
      <c r="G105" s="228">
        <v>4.5891515921514454</v>
      </c>
      <c r="H105" s="228">
        <v>3.9476447469909282</v>
      </c>
      <c r="I105" s="228">
        <v>4.9583635342252874</v>
      </c>
      <c r="J105" s="228">
        <v>5.5140408860331007</v>
      </c>
      <c r="K105" s="228">
        <v>5.515749650464608</v>
      </c>
      <c r="L105" s="228">
        <v>5.4896073726674999</v>
      </c>
      <c r="M105" s="228">
        <v>4.6604552621094406</v>
      </c>
      <c r="N105" s="228">
        <v>3.953566026165853</v>
      </c>
      <c r="O105" s="228">
        <v>3.874060259150311</v>
      </c>
      <c r="P105" s="228">
        <v>2.9550567993337702</v>
      </c>
      <c r="Q105" s="228">
        <v>3.0412377649861639</v>
      </c>
      <c r="R105" s="228">
        <v>2.7906376689692922</v>
      </c>
      <c r="S105" s="228">
        <v>2.6571220672154081</v>
      </c>
      <c r="T105" s="228">
        <v>2.7223608283185712</v>
      </c>
      <c r="U105" s="228">
        <v>2.6842868990411208</v>
      </c>
      <c r="V105" s="228">
        <v>2.7196839329183988</v>
      </c>
      <c r="W105" s="228">
        <v>2.7023135758824322</v>
      </c>
      <c r="DA105" s="69" t="s">
        <v>1785</v>
      </c>
    </row>
    <row r="106" spans="1:105" ht="12" customHeight="1" x14ac:dyDescent="0.25">
      <c r="A106" s="37" t="s">
        <v>162</v>
      </c>
      <c r="B106" s="228">
        <v>85.135577874232041</v>
      </c>
      <c r="C106" s="228">
        <v>83.677816399698969</v>
      </c>
      <c r="D106" s="228">
        <v>80.52326836593025</v>
      </c>
      <c r="E106" s="228">
        <v>86.762363385371557</v>
      </c>
      <c r="F106" s="228">
        <v>85.907419975068379</v>
      </c>
      <c r="G106" s="228">
        <v>83.324059145262652</v>
      </c>
      <c r="H106" s="228">
        <v>83.801463933454642</v>
      </c>
      <c r="I106" s="228">
        <v>79.594663760527098</v>
      </c>
      <c r="J106" s="228">
        <v>78.974546720935692</v>
      </c>
      <c r="K106" s="228">
        <v>65.760384661246675</v>
      </c>
      <c r="L106" s="228">
        <v>68.893082914466092</v>
      </c>
      <c r="M106" s="228">
        <v>69.71135053642098</v>
      </c>
      <c r="N106" s="228">
        <v>66.465001272741006</v>
      </c>
      <c r="O106" s="228">
        <v>64.531605679301663</v>
      </c>
      <c r="P106" s="228">
        <v>60.702554129657479</v>
      </c>
      <c r="Q106" s="228">
        <v>60.208926147894402</v>
      </c>
      <c r="R106" s="228">
        <v>62.212502916526518</v>
      </c>
      <c r="S106" s="228">
        <v>62.468103888063951</v>
      </c>
      <c r="T106" s="228">
        <v>62.562446812596107</v>
      </c>
      <c r="U106" s="228">
        <v>60.247391549897202</v>
      </c>
      <c r="V106" s="228">
        <v>58.194795616984727</v>
      </c>
      <c r="W106" s="228">
        <v>56.83585664303061</v>
      </c>
      <c r="DA106" s="69" t="s">
        <v>1786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1787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0</v>
      </c>
      <c r="T108" s="228">
        <v>0</v>
      </c>
      <c r="U108" s="228">
        <v>0</v>
      </c>
      <c r="V108" s="228">
        <v>0</v>
      </c>
      <c r="W108" s="228">
        <v>0</v>
      </c>
      <c r="DA108" s="69" t="s">
        <v>1788</v>
      </c>
    </row>
    <row r="109" spans="1:105" ht="12" customHeight="1" x14ac:dyDescent="0.25">
      <c r="A109" s="37" t="s">
        <v>38</v>
      </c>
      <c r="B109" s="228">
        <v>0</v>
      </c>
      <c r="C109" s="228">
        <v>0</v>
      </c>
      <c r="D109" s="228">
        <v>0</v>
      </c>
      <c r="E109" s="228">
        <v>0</v>
      </c>
      <c r="F109" s="228">
        <v>0</v>
      </c>
      <c r="G109" s="228">
        <v>0</v>
      </c>
      <c r="H109" s="228">
        <v>0</v>
      </c>
      <c r="I109" s="228">
        <v>0</v>
      </c>
      <c r="J109" s="228">
        <v>0</v>
      </c>
      <c r="K109" s="228">
        <v>0</v>
      </c>
      <c r="L109" s="228">
        <v>0</v>
      </c>
      <c r="M109" s="228">
        <v>0</v>
      </c>
      <c r="N109" s="228">
        <v>0</v>
      </c>
      <c r="O109" s="228">
        <v>0</v>
      </c>
      <c r="P109" s="228">
        <v>0</v>
      </c>
      <c r="Q109" s="228">
        <v>0</v>
      </c>
      <c r="R109" s="228">
        <v>0</v>
      </c>
      <c r="S109" s="228">
        <v>0</v>
      </c>
      <c r="T109" s="228">
        <v>0</v>
      </c>
      <c r="U109" s="228">
        <v>0</v>
      </c>
      <c r="V109" s="228">
        <v>0</v>
      </c>
      <c r="W109" s="228">
        <v>0</v>
      </c>
      <c r="DA109" s="69" t="s">
        <v>1789</v>
      </c>
    </row>
    <row r="110" spans="1:105" ht="12" customHeight="1" x14ac:dyDescent="0.25">
      <c r="A110" s="57" t="s">
        <v>1555</v>
      </c>
      <c r="B110" s="263">
        <f t="shared" ref="B110:W110" si="7">B111+B117</f>
        <v>12522.689706249181</v>
      </c>
      <c r="C110" s="263">
        <f t="shared" si="7"/>
        <v>12226.81851105944</v>
      </c>
      <c r="D110" s="263">
        <f t="shared" si="7"/>
        <v>11965.34342426444</v>
      </c>
      <c r="E110" s="263">
        <f t="shared" si="7"/>
        <v>12082.384007140219</v>
      </c>
      <c r="F110" s="263">
        <f t="shared" si="7"/>
        <v>12124.060639886049</v>
      </c>
      <c r="G110" s="263">
        <f t="shared" si="7"/>
        <v>11660.801141749709</v>
      </c>
      <c r="H110" s="263">
        <f t="shared" si="7"/>
        <v>11981.162760944369</v>
      </c>
      <c r="I110" s="263">
        <f t="shared" si="7"/>
        <v>12172.337862956991</v>
      </c>
      <c r="J110" s="263">
        <f t="shared" si="7"/>
        <v>11947.30942823602</v>
      </c>
      <c r="K110" s="263">
        <f t="shared" si="7"/>
        <v>10187.292316726051</v>
      </c>
      <c r="L110" s="263">
        <f t="shared" si="7"/>
        <v>10515.45157575683</v>
      </c>
      <c r="M110" s="263">
        <f t="shared" si="7"/>
        <v>10703.571123684051</v>
      </c>
      <c r="N110" s="263">
        <f t="shared" si="7"/>
        <v>10114.41773319922</v>
      </c>
      <c r="O110" s="263">
        <f t="shared" si="7"/>
        <v>9566.9755175340597</v>
      </c>
      <c r="P110" s="263">
        <f t="shared" si="7"/>
        <v>9631.5149247898444</v>
      </c>
      <c r="Q110" s="263">
        <f t="shared" si="7"/>
        <v>9587.6122879211398</v>
      </c>
      <c r="R110" s="263">
        <f t="shared" si="7"/>
        <v>9824.5283277311519</v>
      </c>
      <c r="S110" s="263">
        <f t="shared" si="7"/>
        <v>9945.8186031205951</v>
      </c>
      <c r="T110" s="263">
        <f t="shared" si="7"/>
        <v>10031.35920012514</v>
      </c>
      <c r="U110" s="263">
        <f t="shared" si="7"/>
        <v>9639.0994025965065</v>
      </c>
      <c r="V110" s="263">
        <f t="shared" si="7"/>
        <v>9311.8051438284983</v>
      </c>
      <c r="W110" s="263">
        <f t="shared" si="7"/>
        <v>9081.7893835240684</v>
      </c>
      <c r="DA110" s="70"/>
    </row>
    <row r="111" spans="1:105" ht="12" customHeight="1" x14ac:dyDescent="0.25">
      <c r="A111" s="60" t="s">
        <v>1556</v>
      </c>
      <c r="B111" s="264">
        <v>12522.689706249181</v>
      </c>
      <c r="C111" s="264">
        <v>12226.81851105944</v>
      </c>
      <c r="D111" s="264">
        <v>11965.34342426444</v>
      </c>
      <c r="E111" s="264">
        <v>12082.384007140219</v>
      </c>
      <c r="F111" s="264">
        <v>12124.060639886049</v>
      </c>
      <c r="G111" s="264">
        <v>11660.801141749709</v>
      </c>
      <c r="H111" s="264">
        <v>11981.162760944369</v>
      </c>
      <c r="I111" s="264">
        <v>12172.337862956991</v>
      </c>
      <c r="J111" s="264">
        <v>11947.30942823602</v>
      </c>
      <c r="K111" s="264">
        <v>10187.292316726051</v>
      </c>
      <c r="L111" s="264">
        <v>10515.45157575683</v>
      </c>
      <c r="M111" s="264">
        <v>10703.571123684051</v>
      </c>
      <c r="N111" s="264">
        <v>10114.41773319922</v>
      </c>
      <c r="O111" s="264">
        <v>9566.9755175340597</v>
      </c>
      <c r="P111" s="264">
        <v>9631.5149247898444</v>
      </c>
      <c r="Q111" s="264">
        <v>9587.6122879211398</v>
      </c>
      <c r="R111" s="264">
        <v>9824.5283277311519</v>
      </c>
      <c r="S111" s="264">
        <v>9945.8186031205951</v>
      </c>
      <c r="T111" s="264">
        <v>10031.35920012514</v>
      </c>
      <c r="U111" s="264">
        <v>9639.0994025965065</v>
      </c>
      <c r="V111" s="264">
        <v>9311.8051438284983</v>
      </c>
      <c r="W111" s="264">
        <v>9081.7893835240684</v>
      </c>
      <c r="DA111" s="72" t="s">
        <v>1790</v>
      </c>
    </row>
    <row r="112" spans="1:105" ht="12" customHeight="1" x14ac:dyDescent="0.25">
      <c r="A112" s="59" t="s">
        <v>30</v>
      </c>
      <c r="B112" s="232">
        <v>4113.8669144025816</v>
      </c>
      <c r="C112" s="232">
        <v>3684.0453560045162</v>
      </c>
      <c r="D112" s="232">
        <v>3393.522702665985</v>
      </c>
      <c r="E112" s="232">
        <v>3448.9212275029681</v>
      </c>
      <c r="F112" s="232">
        <v>3432.850710257736</v>
      </c>
      <c r="G112" s="232">
        <v>3152.2576071785802</v>
      </c>
      <c r="H112" s="232">
        <v>3337.3340064972008</v>
      </c>
      <c r="I112" s="232">
        <v>4205.9508254788934</v>
      </c>
      <c r="J112" s="232">
        <v>4036.8691454787258</v>
      </c>
      <c r="K112" s="232">
        <v>2899.599783172243</v>
      </c>
      <c r="L112" s="232">
        <v>3161.8961668307902</v>
      </c>
      <c r="M112" s="232">
        <v>3643.9417637338302</v>
      </c>
      <c r="N112" s="232">
        <v>3370.383206498062</v>
      </c>
      <c r="O112" s="232">
        <v>2975.94491402925</v>
      </c>
      <c r="P112" s="232">
        <v>3123.251575158833</v>
      </c>
      <c r="Q112" s="232">
        <v>2860.865473825645</v>
      </c>
      <c r="R112" s="232">
        <v>2903.261713342089</v>
      </c>
      <c r="S112" s="232">
        <v>2951.6315655804528</v>
      </c>
      <c r="T112" s="232">
        <v>3013.8195968874952</v>
      </c>
      <c r="U112" s="232">
        <v>2823.8638190830461</v>
      </c>
      <c r="V112" s="232">
        <v>2700.6370450506438</v>
      </c>
      <c r="W112" s="232">
        <v>2476.2907497673732</v>
      </c>
      <c r="DA112" s="71" t="s">
        <v>1791</v>
      </c>
    </row>
    <row r="113" spans="1:105" ht="12" customHeight="1" x14ac:dyDescent="0.25">
      <c r="A113" s="59" t="s">
        <v>33</v>
      </c>
      <c r="B113" s="297">
        <v>306.60907674812751</v>
      </c>
      <c r="C113" s="297">
        <v>311.01441796420829</v>
      </c>
      <c r="D113" s="297">
        <v>297.64286124244182</v>
      </c>
      <c r="E113" s="297">
        <v>266.57765317281081</v>
      </c>
      <c r="F113" s="297">
        <v>213.1560423764453</v>
      </c>
      <c r="G113" s="297">
        <v>193.32475502152701</v>
      </c>
      <c r="H113" s="297">
        <v>194.41936446824209</v>
      </c>
      <c r="I113" s="297">
        <v>175.1063654809179</v>
      </c>
      <c r="J113" s="297">
        <v>149.939807131995</v>
      </c>
      <c r="K113" s="297">
        <v>150.42661597956959</v>
      </c>
      <c r="L113" s="297">
        <v>157.48343029991781</v>
      </c>
      <c r="M113" s="297">
        <v>142.014085825341</v>
      </c>
      <c r="N113" s="297">
        <v>134.5199684192811</v>
      </c>
      <c r="O113" s="297">
        <v>112.64873322597199</v>
      </c>
      <c r="P113" s="297">
        <v>105.7652618763402</v>
      </c>
      <c r="Q113" s="297">
        <v>141.88950576722411</v>
      </c>
      <c r="R113" s="297">
        <v>143.10300669709449</v>
      </c>
      <c r="S113" s="297">
        <v>103.563625137461</v>
      </c>
      <c r="T113" s="297">
        <v>99.507478972808585</v>
      </c>
      <c r="U113" s="297">
        <v>102.92031281144359</v>
      </c>
      <c r="V113" s="297">
        <v>96.20600300551925</v>
      </c>
      <c r="W113" s="297">
        <v>92.8779653098604</v>
      </c>
      <c r="DA113" s="122" t="s">
        <v>1792</v>
      </c>
    </row>
    <row r="114" spans="1:105" ht="12" customHeight="1" x14ac:dyDescent="0.25">
      <c r="A114" s="59" t="s">
        <v>160</v>
      </c>
      <c r="B114" s="297">
        <v>310.20622480109068</v>
      </c>
      <c r="C114" s="297">
        <v>358.31476179991228</v>
      </c>
      <c r="D114" s="297">
        <v>338.56329108626772</v>
      </c>
      <c r="E114" s="297">
        <v>310.53499323787412</v>
      </c>
      <c r="F114" s="297">
        <v>339.66499241937299</v>
      </c>
      <c r="G114" s="297">
        <v>345.94264235527362</v>
      </c>
      <c r="H114" s="297">
        <v>296.77057714080661</v>
      </c>
      <c r="I114" s="297">
        <v>376.76265688062091</v>
      </c>
      <c r="J114" s="297">
        <v>413.12342630313913</v>
      </c>
      <c r="K114" s="297">
        <v>470.94372440161118</v>
      </c>
      <c r="L114" s="297">
        <v>477.01818504886683</v>
      </c>
      <c r="M114" s="297">
        <v>384.52004310651648</v>
      </c>
      <c r="N114" s="297">
        <v>346.67460323594253</v>
      </c>
      <c r="O114" s="297">
        <v>357.08392521893381</v>
      </c>
      <c r="P114" s="297">
        <v>309.68430208764761</v>
      </c>
      <c r="Q114" s="297">
        <v>342.01548502453301</v>
      </c>
      <c r="R114" s="297">
        <v>306.82917275820301</v>
      </c>
      <c r="S114" s="297">
        <v>297.23863823063238</v>
      </c>
      <c r="T114" s="297">
        <v>293.00481363899519</v>
      </c>
      <c r="U114" s="297">
        <v>293.75492201021228</v>
      </c>
      <c r="V114" s="297">
        <v>288.03981717177288</v>
      </c>
      <c r="W114" s="297">
        <v>298.20167563874492</v>
      </c>
      <c r="DA114" s="122" t="s">
        <v>1793</v>
      </c>
    </row>
    <row r="115" spans="1:105" ht="12" customHeight="1" x14ac:dyDescent="0.25">
      <c r="A115" s="59" t="s">
        <v>70</v>
      </c>
      <c r="B115" s="297">
        <v>1707.586040930817</v>
      </c>
      <c r="C115" s="297">
        <v>1427.723833368007</v>
      </c>
      <c r="D115" s="297">
        <v>1521.454401467498</v>
      </c>
      <c r="E115" s="297">
        <v>1281.7005764850389</v>
      </c>
      <c r="F115" s="297">
        <v>1220.4463652496611</v>
      </c>
      <c r="G115" s="297">
        <v>1111.116746960507</v>
      </c>
      <c r="H115" s="297">
        <v>1234.6078950143431</v>
      </c>
      <c r="I115" s="297">
        <v>1085.17745138704</v>
      </c>
      <c r="J115" s="297">
        <v>1053.724664201028</v>
      </c>
      <c r="K115" s="297">
        <v>958.6848531217853</v>
      </c>
      <c r="L115" s="297">
        <v>713.65696318582354</v>
      </c>
      <c r="M115" s="297">
        <v>623.40238551226673</v>
      </c>
      <c r="N115" s="297">
        <v>417.8185014883195</v>
      </c>
      <c r="O115" s="297">
        <v>308.60971314856761</v>
      </c>
      <c r="P115" s="297">
        <v>234.46970174012191</v>
      </c>
      <c r="Q115" s="297">
        <v>313.96636998637672</v>
      </c>
      <c r="R115" s="297">
        <v>359.10020018861849</v>
      </c>
      <c r="S115" s="297">
        <v>278.7541448519267</v>
      </c>
      <c r="T115" s="297">
        <v>241.58069437109941</v>
      </c>
      <c r="U115" s="297">
        <v>193.0106709914169</v>
      </c>
      <c r="V115" s="297">
        <v>280.94526653648279</v>
      </c>
      <c r="W115" s="297">
        <v>149.56305101842381</v>
      </c>
      <c r="DA115" s="122" t="s">
        <v>1794</v>
      </c>
    </row>
    <row r="116" spans="1:105" ht="12" customHeight="1" x14ac:dyDescent="0.25">
      <c r="A116" s="59" t="s">
        <v>162</v>
      </c>
      <c r="B116" s="297">
        <v>6084.421449366564</v>
      </c>
      <c r="C116" s="297">
        <v>6445.7201419228004</v>
      </c>
      <c r="D116" s="297">
        <v>6414.160167802248</v>
      </c>
      <c r="E116" s="297">
        <v>6774.6495567415268</v>
      </c>
      <c r="F116" s="297">
        <v>6917.942529582835</v>
      </c>
      <c r="G116" s="297">
        <v>6858.1593902338263</v>
      </c>
      <c r="H116" s="297">
        <v>6918.0309178237731</v>
      </c>
      <c r="I116" s="297">
        <v>6329.3405637295136</v>
      </c>
      <c r="J116" s="297">
        <v>6293.652385121135</v>
      </c>
      <c r="K116" s="297">
        <v>5707.6373400508464</v>
      </c>
      <c r="L116" s="297">
        <v>6005.3968303914262</v>
      </c>
      <c r="M116" s="297">
        <v>5909.6928455060979</v>
      </c>
      <c r="N116" s="297">
        <v>5845.0214535576124</v>
      </c>
      <c r="O116" s="297">
        <v>5812.6882319113374</v>
      </c>
      <c r="P116" s="297">
        <v>5858.3440839269006</v>
      </c>
      <c r="Q116" s="297">
        <v>5928.8754533173606</v>
      </c>
      <c r="R116" s="297">
        <v>6112.2342347451477</v>
      </c>
      <c r="S116" s="297">
        <v>6314.6306293201224</v>
      </c>
      <c r="T116" s="297">
        <v>6383.4466162547451</v>
      </c>
      <c r="U116" s="297">
        <v>6225.5496777003873</v>
      </c>
      <c r="V116" s="297">
        <v>5945.9770120640796</v>
      </c>
      <c r="W116" s="297">
        <v>6064.8559417896668</v>
      </c>
      <c r="DA116" s="122" t="s">
        <v>1795</v>
      </c>
    </row>
    <row r="117" spans="1:105" ht="12" customHeight="1" x14ac:dyDescent="0.25">
      <c r="A117" s="60" t="s">
        <v>1563</v>
      </c>
      <c r="B117" s="264">
        <v>0</v>
      </c>
      <c r="C117" s="264">
        <v>0</v>
      </c>
      <c r="D117" s="264">
        <v>0</v>
      </c>
      <c r="E117" s="264">
        <v>0</v>
      </c>
      <c r="F117" s="264">
        <v>0</v>
      </c>
      <c r="G117" s="264">
        <v>0</v>
      </c>
      <c r="H117" s="264">
        <v>0</v>
      </c>
      <c r="I117" s="264">
        <v>0</v>
      </c>
      <c r="J117" s="264">
        <v>0</v>
      </c>
      <c r="K117" s="264">
        <v>0</v>
      </c>
      <c r="L117" s="264">
        <v>0</v>
      </c>
      <c r="M117" s="264">
        <v>0</v>
      </c>
      <c r="N117" s="264">
        <v>0</v>
      </c>
      <c r="O117" s="264">
        <v>0</v>
      </c>
      <c r="P117" s="264">
        <v>0</v>
      </c>
      <c r="Q117" s="264">
        <v>0</v>
      </c>
      <c r="R117" s="264">
        <v>0</v>
      </c>
      <c r="S117" s="264">
        <v>0</v>
      </c>
      <c r="T117" s="264">
        <v>0</v>
      </c>
      <c r="U117" s="264">
        <v>0</v>
      </c>
      <c r="V117" s="264">
        <v>0</v>
      </c>
      <c r="W117" s="264">
        <v>0</v>
      </c>
      <c r="DA117" s="72" t="s">
        <v>1796</v>
      </c>
    </row>
    <row r="118" spans="1:105" ht="12" customHeight="1" x14ac:dyDescent="0.25">
      <c r="A118" s="57" t="s">
        <v>1565</v>
      </c>
      <c r="B118" s="263">
        <v>0</v>
      </c>
      <c r="C118" s="263">
        <v>0</v>
      </c>
      <c r="D118" s="263">
        <v>0</v>
      </c>
      <c r="E118" s="263">
        <v>0</v>
      </c>
      <c r="F118" s="263">
        <v>0</v>
      </c>
      <c r="G118" s="263">
        <v>0</v>
      </c>
      <c r="H118" s="263">
        <v>0</v>
      </c>
      <c r="I118" s="263">
        <v>0</v>
      </c>
      <c r="J118" s="263">
        <v>0</v>
      </c>
      <c r="K118" s="263">
        <v>0</v>
      </c>
      <c r="L118" s="263">
        <v>0</v>
      </c>
      <c r="M118" s="263">
        <v>0</v>
      </c>
      <c r="N118" s="263">
        <v>0</v>
      </c>
      <c r="O118" s="263">
        <v>0</v>
      </c>
      <c r="P118" s="263">
        <v>0</v>
      </c>
      <c r="Q118" s="263">
        <v>0</v>
      </c>
      <c r="R118" s="263">
        <v>0</v>
      </c>
      <c r="S118" s="263">
        <v>0</v>
      </c>
      <c r="T118" s="263">
        <v>0</v>
      </c>
      <c r="U118" s="263">
        <v>0</v>
      </c>
      <c r="V118" s="263">
        <v>0</v>
      </c>
      <c r="W118" s="263">
        <v>0</v>
      </c>
      <c r="DA118" s="70" t="s">
        <v>1797</v>
      </c>
    </row>
    <row r="119" spans="1:105" ht="12" customHeight="1" x14ac:dyDescent="0.25">
      <c r="A119" s="57" t="s">
        <v>1567</v>
      </c>
      <c r="B119" s="263">
        <f t="shared" ref="B119:W119" si="8">B120+B126</f>
        <v>1047.215634970162</v>
      </c>
      <c r="C119" s="263">
        <f t="shared" si="8"/>
        <v>1022.4732714038601</v>
      </c>
      <c r="D119" s="263">
        <f t="shared" si="8"/>
        <v>1000.607298081031</v>
      </c>
      <c r="E119" s="263">
        <f t="shared" si="8"/>
        <v>1010.394870175257</v>
      </c>
      <c r="F119" s="263">
        <f t="shared" si="8"/>
        <v>1013.880097586311</v>
      </c>
      <c r="G119" s="263">
        <f t="shared" si="8"/>
        <v>975.13981088458866</v>
      </c>
      <c r="H119" s="263">
        <f t="shared" si="8"/>
        <v>1001.9301973219031</v>
      </c>
      <c r="I119" s="263">
        <f t="shared" si="8"/>
        <v>1017.917302372085</v>
      </c>
      <c r="J119" s="263">
        <f t="shared" si="8"/>
        <v>999.09919694262135</v>
      </c>
      <c r="K119" s="263">
        <f t="shared" si="8"/>
        <v>851.91696371452372</v>
      </c>
      <c r="L119" s="263">
        <f t="shared" si="8"/>
        <v>879.35943133757382</v>
      </c>
      <c r="M119" s="263">
        <f t="shared" si="8"/>
        <v>895.09101428453471</v>
      </c>
      <c r="N119" s="263">
        <f t="shared" si="8"/>
        <v>845.82279344827839</v>
      </c>
      <c r="O119" s="263">
        <f t="shared" si="8"/>
        <v>800.04268861974674</v>
      </c>
      <c r="P119" s="263">
        <f t="shared" si="8"/>
        <v>805.43982597085733</v>
      </c>
      <c r="Q119" s="263">
        <f t="shared" si="8"/>
        <v>801.76844795033651</v>
      </c>
      <c r="R119" s="263">
        <f t="shared" si="8"/>
        <v>821.58065977416288</v>
      </c>
      <c r="S119" s="263">
        <f t="shared" si="8"/>
        <v>831.72361434200434</v>
      </c>
      <c r="T119" s="263">
        <f t="shared" si="8"/>
        <v>838.87698575894046</v>
      </c>
      <c r="U119" s="263">
        <f t="shared" si="8"/>
        <v>806.07408138471271</v>
      </c>
      <c r="V119" s="263">
        <f t="shared" si="8"/>
        <v>778.70394980293383</v>
      </c>
      <c r="W119" s="263">
        <f t="shared" si="8"/>
        <v>759.46877699815343</v>
      </c>
      <c r="DA119" s="70"/>
    </row>
    <row r="120" spans="1:105" ht="12" customHeight="1" x14ac:dyDescent="0.25">
      <c r="A120" s="60" t="s">
        <v>1568</v>
      </c>
      <c r="B120" s="264">
        <v>1047.215634970162</v>
      </c>
      <c r="C120" s="264">
        <v>1022.4732714038601</v>
      </c>
      <c r="D120" s="264">
        <v>1000.607298081031</v>
      </c>
      <c r="E120" s="264">
        <v>1010.394870175257</v>
      </c>
      <c r="F120" s="264">
        <v>1013.880097586311</v>
      </c>
      <c r="G120" s="264">
        <v>975.13981088458866</v>
      </c>
      <c r="H120" s="264">
        <v>1001.9301973219031</v>
      </c>
      <c r="I120" s="264">
        <v>1017.917302372085</v>
      </c>
      <c r="J120" s="264">
        <v>999.09919694262135</v>
      </c>
      <c r="K120" s="264">
        <v>851.91696371452372</v>
      </c>
      <c r="L120" s="264">
        <v>879.35943133757382</v>
      </c>
      <c r="M120" s="264">
        <v>895.09101428453471</v>
      </c>
      <c r="N120" s="264">
        <v>845.82279344827839</v>
      </c>
      <c r="O120" s="264">
        <v>800.04268861974674</v>
      </c>
      <c r="P120" s="264">
        <v>805.43982597085733</v>
      </c>
      <c r="Q120" s="264">
        <v>801.76844795033651</v>
      </c>
      <c r="R120" s="264">
        <v>821.58065977416288</v>
      </c>
      <c r="S120" s="264">
        <v>831.72361434200434</v>
      </c>
      <c r="T120" s="264">
        <v>838.87698575894046</v>
      </c>
      <c r="U120" s="264">
        <v>806.07408138471271</v>
      </c>
      <c r="V120" s="264">
        <v>778.70394980293383</v>
      </c>
      <c r="W120" s="264">
        <v>759.46877699815343</v>
      </c>
      <c r="DA120" s="72" t="s">
        <v>1798</v>
      </c>
    </row>
    <row r="121" spans="1:105" ht="12" customHeight="1" x14ac:dyDescent="0.25">
      <c r="A121" s="59" t="s">
        <v>30</v>
      </c>
      <c r="B121" s="232">
        <v>344.02399596302149</v>
      </c>
      <c r="C121" s="232">
        <v>308.07997221410812</v>
      </c>
      <c r="D121" s="232">
        <v>283.78488289816812</v>
      </c>
      <c r="E121" s="232">
        <v>288.41760979026873</v>
      </c>
      <c r="F121" s="232">
        <v>287.07370546012578</v>
      </c>
      <c r="G121" s="232">
        <v>263.60897931086629</v>
      </c>
      <c r="H121" s="232">
        <v>279.08607756825768</v>
      </c>
      <c r="I121" s="232">
        <v>351.72455500188312</v>
      </c>
      <c r="J121" s="232">
        <v>337.58502243845652</v>
      </c>
      <c r="K121" s="232">
        <v>242.4803536079601</v>
      </c>
      <c r="L121" s="232">
        <v>264.41500825537889</v>
      </c>
      <c r="M121" s="232">
        <v>304.72629102983558</v>
      </c>
      <c r="N121" s="232">
        <v>281.84983198332429</v>
      </c>
      <c r="O121" s="232">
        <v>248.8647499766893</v>
      </c>
      <c r="P121" s="232">
        <v>261.18333666123931</v>
      </c>
      <c r="Q121" s="232">
        <v>239.2411793323821</v>
      </c>
      <c r="R121" s="232">
        <v>242.78658418765079</v>
      </c>
      <c r="S121" s="232">
        <v>246.8315351297743</v>
      </c>
      <c r="T121" s="232">
        <v>252.03203759533071</v>
      </c>
      <c r="U121" s="232">
        <v>236.1468990878688</v>
      </c>
      <c r="V121" s="232">
        <v>225.84200393828519</v>
      </c>
      <c r="W121" s="232">
        <v>207.08094273024199</v>
      </c>
      <c r="DA121" s="71" t="s">
        <v>1799</v>
      </c>
    </row>
    <row r="122" spans="1:105" ht="12" customHeight="1" x14ac:dyDescent="0.25">
      <c r="A122" s="59" t="s">
        <v>33</v>
      </c>
      <c r="B122" s="297">
        <v>25.640323806328471</v>
      </c>
      <c r="C122" s="297">
        <v>26.00872247363364</v>
      </c>
      <c r="D122" s="297">
        <v>24.890519947547219</v>
      </c>
      <c r="E122" s="297">
        <v>22.292677762103271</v>
      </c>
      <c r="F122" s="297">
        <v>17.825271207796721</v>
      </c>
      <c r="G122" s="297">
        <v>16.16687076293919</v>
      </c>
      <c r="H122" s="297">
        <v>16.258407976882449</v>
      </c>
      <c r="I122" s="297">
        <v>14.643349633019151</v>
      </c>
      <c r="J122" s="297">
        <v>12.538784719282679</v>
      </c>
      <c r="K122" s="297">
        <v>12.579494331065799</v>
      </c>
      <c r="L122" s="297">
        <v>13.16962364535058</v>
      </c>
      <c r="M122" s="297">
        <v>11.875992662189519</v>
      </c>
      <c r="N122" s="297">
        <v>11.24929367802388</v>
      </c>
      <c r="O122" s="297">
        <v>9.4203016653005012</v>
      </c>
      <c r="P122" s="297">
        <v>8.8446682359577338</v>
      </c>
      <c r="Q122" s="297">
        <v>11.865574598041491</v>
      </c>
      <c r="R122" s="297">
        <v>11.967054166458571</v>
      </c>
      <c r="S122" s="297">
        <v>8.660555360085036</v>
      </c>
      <c r="T122" s="297">
        <v>8.3213582881310302</v>
      </c>
      <c r="U122" s="297">
        <v>8.606758073577307</v>
      </c>
      <c r="V122" s="297">
        <v>8.0452708554368932</v>
      </c>
      <c r="W122" s="297">
        <v>7.7669621861000797</v>
      </c>
      <c r="DA122" s="122" t="s">
        <v>1800</v>
      </c>
    </row>
    <row r="123" spans="1:105" ht="12" customHeight="1" x14ac:dyDescent="0.25">
      <c r="A123" s="59" t="s">
        <v>160</v>
      </c>
      <c r="B123" s="297">
        <v>25.941136951964889</v>
      </c>
      <c r="C123" s="297">
        <v>29.964235288064788</v>
      </c>
      <c r="D123" s="297">
        <v>28.312509546217019</v>
      </c>
      <c r="E123" s="297">
        <v>25.968630362355189</v>
      </c>
      <c r="F123" s="297">
        <v>28.404639822392411</v>
      </c>
      <c r="G123" s="297">
        <v>28.92961115985706</v>
      </c>
      <c r="H123" s="297">
        <v>24.81757479193001</v>
      </c>
      <c r="I123" s="297">
        <v>31.50694892339239</v>
      </c>
      <c r="J123" s="297">
        <v>34.547634840875773</v>
      </c>
      <c r="K123" s="297">
        <v>39.382883625898302</v>
      </c>
      <c r="L123" s="297">
        <v>39.89086316647915</v>
      </c>
      <c r="M123" s="297">
        <v>32.155663882624033</v>
      </c>
      <c r="N123" s="297">
        <v>28.99082172215666</v>
      </c>
      <c r="O123" s="297">
        <v>29.861306017921599</v>
      </c>
      <c r="P123" s="297">
        <v>25.897490927142371</v>
      </c>
      <c r="Q123" s="297">
        <v>28.601200837936599</v>
      </c>
      <c r="R123" s="297">
        <v>25.658729435498589</v>
      </c>
      <c r="S123" s="297">
        <v>24.85671661392551</v>
      </c>
      <c r="T123" s="297">
        <v>24.502661102522779</v>
      </c>
      <c r="U123" s="297">
        <v>24.56538925699174</v>
      </c>
      <c r="V123" s="297">
        <v>24.087461009730252</v>
      </c>
      <c r="W123" s="297">
        <v>24.93725105616544</v>
      </c>
      <c r="DA123" s="122" t="s">
        <v>1801</v>
      </c>
    </row>
    <row r="124" spans="1:105" ht="12" customHeight="1" x14ac:dyDescent="0.25">
      <c r="A124" s="59" t="s">
        <v>70</v>
      </c>
      <c r="B124" s="297">
        <v>142.79766105097869</v>
      </c>
      <c r="C124" s="297">
        <v>119.3940563724417</v>
      </c>
      <c r="D124" s="297">
        <v>127.23231785547129</v>
      </c>
      <c r="E124" s="297">
        <v>107.18279495303619</v>
      </c>
      <c r="F124" s="297">
        <v>102.06038361664071</v>
      </c>
      <c r="G124" s="297">
        <v>92.917644450901648</v>
      </c>
      <c r="H124" s="297">
        <v>103.2446479985386</v>
      </c>
      <c r="I124" s="297">
        <v>90.748459034521758</v>
      </c>
      <c r="J124" s="297">
        <v>88.118205368798129</v>
      </c>
      <c r="K124" s="297">
        <v>80.170457844787677</v>
      </c>
      <c r="L124" s="297">
        <v>59.679888856510502</v>
      </c>
      <c r="M124" s="297">
        <v>52.13230865732924</v>
      </c>
      <c r="N124" s="297">
        <v>34.940262643417881</v>
      </c>
      <c r="O124" s="297">
        <v>25.807627937276131</v>
      </c>
      <c r="P124" s="297">
        <v>19.607635687604279</v>
      </c>
      <c r="Q124" s="297">
        <v>26.255580807091651</v>
      </c>
      <c r="R124" s="297">
        <v>30.029917931350951</v>
      </c>
      <c r="S124" s="297">
        <v>23.310942429245099</v>
      </c>
      <c r="T124" s="297">
        <v>20.20229568781183</v>
      </c>
      <c r="U124" s="297">
        <v>16.140605342750622</v>
      </c>
      <c r="V124" s="297">
        <v>23.494175978906899</v>
      </c>
      <c r="W124" s="297">
        <v>12.50727831754652</v>
      </c>
      <c r="DA124" s="122" t="s">
        <v>1802</v>
      </c>
    </row>
    <row r="125" spans="1:105" ht="12" customHeight="1" x14ac:dyDescent="0.25">
      <c r="A125" s="59" t="s">
        <v>162</v>
      </c>
      <c r="B125" s="297">
        <v>508.81251719786809</v>
      </c>
      <c r="C125" s="297">
        <v>539.02628505561177</v>
      </c>
      <c r="D125" s="297">
        <v>536.38706783362761</v>
      </c>
      <c r="E125" s="297">
        <v>566.53315730749398</v>
      </c>
      <c r="F125" s="297">
        <v>578.51609747935584</v>
      </c>
      <c r="G125" s="297">
        <v>573.51670520002449</v>
      </c>
      <c r="H125" s="297">
        <v>578.52348898629464</v>
      </c>
      <c r="I125" s="297">
        <v>529.29398977926837</v>
      </c>
      <c r="J125" s="297">
        <v>526.30954957520817</v>
      </c>
      <c r="K125" s="297">
        <v>477.30377430481201</v>
      </c>
      <c r="L125" s="297">
        <v>502.20404741385471</v>
      </c>
      <c r="M125" s="297">
        <v>494.20075805255641</v>
      </c>
      <c r="N125" s="297">
        <v>488.79258342135552</v>
      </c>
      <c r="O125" s="297">
        <v>486.08870302255917</v>
      </c>
      <c r="P125" s="297">
        <v>489.90669445891371</v>
      </c>
      <c r="Q125" s="297">
        <v>495.80491237488468</v>
      </c>
      <c r="R125" s="297">
        <v>511.13837405320402</v>
      </c>
      <c r="S125" s="297">
        <v>528.06386480897447</v>
      </c>
      <c r="T125" s="297">
        <v>533.81863308514414</v>
      </c>
      <c r="U125" s="297">
        <v>520.6144296235243</v>
      </c>
      <c r="V125" s="297">
        <v>497.23503802057462</v>
      </c>
      <c r="W125" s="297">
        <v>507.17634270809953</v>
      </c>
      <c r="DA125" s="122" t="s">
        <v>1803</v>
      </c>
    </row>
    <row r="126" spans="1:105" ht="12" customHeight="1" x14ac:dyDescent="0.25">
      <c r="A126" s="60" t="s">
        <v>1575</v>
      </c>
      <c r="B126" s="264">
        <v>0</v>
      </c>
      <c r="C126" s="264">
        <v>0</v>
      </c>
      <c r="D126" s="264">
        <v>0</v>
      </c>
      <c r="E126" s="264">
        <v>0</v>
      </c>
      <c r="F126" s="264">
        <v>0</v>
      </c>
      <c r="G126" s="264">
        <v>0</v>
      </c>
      <c r="H126" s="264">
        <v>0</v>
      </c>
      <c r="I126" s="264">
        <v>0</v>
      </c>
      <c r="J126" s="264">
        <v>0</v>
      </c>
      <c r="K126" s="264">
        <v>0</v>
      </c>
      <c r="L126" s="264">
        <v>0</v>
      </c>
      <c r="M126" s="264">
        <v>0</v>
      </c>
      <c r="N126" s="264">
        <v>0</v>
      </c>
      <c r="O126" s="264">
        <v>0</v>
      </c>
      <c r="P126" s="264">
        <v>0</v>
      </c>
      <c r="Q126" s="264">
        <v>0</v>
      </c>
      <c r="R126" s="264">
        <v>0</v>
      </c>
      <c r="S126" s="264">
        <v>0</v>
      </c>
      <c r="T126" s="264">
        <v>0</v>
      </c>
      <c r="U126" s="264">
        <v>0</v>
      </c>
      <c r="V126" s="264">
        <v>0</v>
      </c>
      <c r="W126" s="264">
        <v>0</v>
      </c>
      <c r="DA126" s="72" t="s">
        <v>1804</v>
      </c>
    </row>
    <row r="127" spans="1:105" ht="12" customHeight="1" x14ac:dyDescent="0.25">
      <c r="A127" s="133" t="s">
        <v>1577</v>
      </c>
      <c r="B127" s="263">
        <v>0</v>
      </c>
      <c r="C127" s="263">
        <v>0</v>
      </c>
      <c r="D127" s="263">
        <v>0</v>
      </c>
      <c r="E127" s="263">
        <v>0</v>
      </c>
      <c r="F127" s="263">
        <v>0</v>
      </c>
      <c r="G127" s="263">
        <v>0</v>
      </c>
      <c r="H127" s="263">
        <v>0</v>
      </c>
      <c r="I127" s="263">
        <v>0</v>
      </c>
      <c r="J127" s="263">
        <v>0</v>
      </c>
      <c r="K127" s="263">
        <v>0</v>
      </c>
      <c r="L127" s="263">
        <v>0</v>
      </c>
      <c r="M127" s="263">
        <v>0</v>
      </c>
      <c r="N127" s="263">
        <v>0</v>
      </c>
      <c r="O127" s="263">
        <v>0</v>
      </c>
      <c r="P127" s="263">
        <v>0</v>
      </c>
      <c r="Q127" s="263">
        <v>0</v>
      </c>
      <c r="R127" s="263">
        <v>0</v>
      </c>
      <c r="S127" s="263">
        <v>0</v>
      </c>
      <c r="T127" s="263">
        <v>0</v>
      </c>
      <c r="U127" s="263">
        <v>0</v>
      </c>
      <c r="V127" s="263">
        <v>0</v>
      </c>
      <c r="W127" s="263">
        <v>0</v>
      </c>
      <c r="DA127" s="70" t="s">
        <v>1805</v>
      </c>
    </row>
    <row r="128" spans="1:105" ht="12" customHeight="1" x14ac:dyDescent="0.25">
      <c r="A128" s="100" t="s">
        <v>106</v>
      </c>
      <c r="B128" s="281">
        <v>4153.7693640732587</v>
      </c>
      <c r="C128" s="281">
        <v>4208.8378239177709</v>
      </c>
      <c r="D128" s="281">
        <v>4258.0395691515923</v>
      </c>
      <c r="E128" s="281">
        <v>4242.9033636142158</v>
      </c>
      <c r="F128" s="281">
        <v>4284.8867832619444</v>
      </c>
      <c r="G128" s="281">
        <v>4343.1796706097466</v>
      </c>
      <c r="H128" s="281">
        <v>4406.5474739726624</v>
      </c>
      <c r="I128" s="281">
        <v>4464.09451799209</v>
      </c>
      <c r="J128" s="281">
        <v>4254.738674752416</v>
      </c>
      <c r="K128" s="281">
        <v>3671.9851169707681</v>
      </c>
      <c r="L128" s="281">
        <v>3809.2691396176829</v>
      </c>
      <c r="M128" s="281">
        <v>3896.1709570215098</v>
      </c>
      <c r="N128" s="281">
        <v>3775.7106605604881</v>
      </c>
      <c r="O128" s="281">
        <v>3729.2083042006948</v>
      </c>
      <c r="P128" s="281">
        <v>3786.4590167857441</v>
      </c>
      <c r="Q128" s="281">
        <v>3847.002407409514</v>
      </c>
      <c r="R128" s="281">
        <v>3848.3739213450608</v>
      </c>
      <c r="S128" s="281">
        <v>3898.991685634634</v>
      </c>
      <c r="T128" s="281">
        <v>3960.8536674763059</v>
      </c>
      <c r="U128" s="281">
        <v>3969.1734976424</v>
      </c>
      <c r="V128" s="281">
        <v>3771.971623473476</v>
      </c>
      <c r="W128" s="281">
        <v>4064.718412766058</v>
      </c>
      <c r="DA128" s="105" t="s">
        <v>1806</v>
      </c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431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9">SUM(B133:B138,B140:B141,B139,B144)</f>
        <v>1</v>
      </c>
      <c r="C132" s="234">
        <f t="shared" si="9"/>
        <v>1</v>
      </c>
      <c r="D132" s="234">
        <f t="shared" si="9"/>
        <v>1</v>
      </c>
      <c r="E132" s="234">
        <f t="shared" si="9"/>
        <v>0.99999999999999989</v>
      </c>
      <c r="F132" s="234">
        <f t="shared" si="9"/>
        <v>1</v>
      </c>
      <c r="G132" s="234">
        <f t="shared" si="9"/>
        <v>0.99999999999999989</v>
      </c>
      <c r="H132" s="234">
        <f t="shared" si="9"/>
        <v>1</v>
      </c>
      <c r="I132" s="234">
        <f t="shared" si="9"/>
        <v>0.99999999999999989</v>
      </c>
      <c r="J132" s="234">
        <f t="shared" si="9"/>
        <v>1</v>
      </c>
      <c r="K132" s="234">
        <f t="shared" si="9"/>
        <v>1</v>
      </c>
      <c r="L132" s="234">
        <f t="shared" si="9"/>
        <v>1</v>
      </c>
      <c r="M132" s="234">
        <f t="shared" si="9"/>
        <v>1</v>
      </c>
      <c r="N132" s="234">
        <f t="shared" si="9"/>
        <v>1</v>
      </c>
      <c r="O132" s="234">
        <f t="shared" si="9"/>
        <v>1</v>
      </c>
      <c r="P132" s="234">
        <f t="shared" si="9"/>
        <v>1</v>
      </c>
      <c r="Q132" s="234">
        <f t="shared" si="9"/>
        <v>1</v>
      </c>
      <c r="R132" s="234">
        <f t="shared" si="9"/>
        <v>1</v>
      </c>
      <c r="S132" s="234">
        <f t="shared" si="9"/>
        <v>1</v>
      </c>
      <c r="T132" s="234">
        <f t="shared" si="9"/>
        <v>1</v>
      </c>
      <c r="U132" s="234">
        <f t="shared" si="9"/>
        <v>1</v>
      </c>
      <c r="V132" s="234">
        <f t="shared" si="9"/>
        <v>1</v>
      </c>
      <c r="W132" s="234">
        <f t="shared" si="9"/>
        <v>1</v>
      </c>
      <c r="DA132" s="95"/>
    </row>
    <row r="133" spans="1:105" ht="12" customHeight="1" x14ac:dyDescent="0.25">
      <c r="A133" s="55" t="s">
        <v>92</v>
      </c>
      <c r="B133" s="268">
        <f t="shared" ref="B133:W133" si="10">IF(B$6=0,0,B$6/B$5)</f>
        <v>0</v>
      </c>
      <c r="C133" s="268">
        <f t="shared" si="10"/>
        <v>0</v>
      </c>
      <c r="D133" s="268">
        <f t="shared" si="10"/>
        <v>0</v>
      </c>
      <c r="E133" s="268">
        <f t="shared" si="10"/>
        <v>0</v>
      </c>
      <c r="F133" s="268">
        <f t="shared" si="10"/>
        <v>0</v>
      </c>
      <c r="G133" s="268">
        <f t="shared" si="10"/>
        <v>0</v>
      </c>
      <c r="H133" s="268">
        <f t="shared" si="10"/>
        <v>0</v>
      </c>
      <c r="I133" s="268">
        <f t="shared" si="10"/>
        <v>0</v>
      </c>
      <c r="J133" s="268">
        <f t="shared" si="10"/>
        <v>0</v>
      </c>
      <c r="K133" s="268">
        <f t="shared" si="10"/>
        <v>0</v>
      </c>
      <c r="L133" s="268">
        <f t="shared" si="10"/>
        <v>0</v>
      </c>
      <c r="M133" s="268">
        <f t="shared" si="10"/>
        <v>0</v>
      </c>
      <c r="N133" s="268">
        <f t="shared" si="10"/>
        <v>0</v>
      </c>
      <c r="O133" s="268">
        <f t="shared" si="10"/>
        <v>0</v>
      </c>
      <c r="P133" s="268">
        <f t="shared" si="10"/>
        <v>0</v>
      </c>
      <c r="Q133" s="268">
        <f t="shared" si="10"/>
        <v>0</v>
      </c>
      <c r="R133" s="268">
        <f t="shared" si="10"/>
        <v>0</v>
      </c>
      <c r="S133" s="268">
        <f t="shared" si="10"/>
        <v>0</v>
      </c>
      <c r="T133" s="268">
        <f t="shared" si="10"/>
        <v>0</v>
      </c>
      <c r="U133" s="268">
        <f t="shared" si="10"/>
        <v>0</v>
      </c>
      <c r="V133" s="268">
        <f t="shared" si="10"/>
        <v>0</v>
      </c>
      <c r="W133" s="268">
        <f t="shared" si="10"/>
        <v>0</v>
      </c>
      <c r="DA133" s="76"/>
    </row>
    <row r="134" spans="1:105" ht="12" customHeight="1" x14ac:dyDescent="0.25">
      <c r="A134" s="202" t="s">
        <v>93</v>
      </c>
      <c r="B134" s="269">
        <f t="shared" ref="B134:W134" si="11">IF(B$7=0,0,B$7/B$5)</f>
        <v>0</v>
      </c>
      <c r="C134" s="269">
        <f t="shared" si="11"/>
        <v>0</v>
      </c>
      <c r="D134" s="269">
        <f t="shared" si="11"/>
        <v>0</v>
      </c>
      <c r="E134" s="269">
        <f t="shared" si="11"/>
        <v>0</v>
      </c>
      <c r="F134" s="269">
        <f t="shared" si="11"/>
        <v>0</v>
      </c>
      <c r="G134" s="269">
        <f t="shared" si="11"/>
        <v>0</v>
      </c>
      <c r="H134" s="269">
        <f t="shared" si="11"/>
        <v>0</v>
      </c>
      <c r="I134" s="269">
        <f t="shared" si="11"/>
        <v>0</v>
      </c>
      <c r="J134" s="269">
        <f t="shared" si="11"/>
        <v>0</v>
      </c>
      <c r="K134" s="269">
        <f t="shared" si="11"/>
        <v>0</v>
      </c>
      <c r="L134" s="269">
        <f t="shared" si="11"/>
        <v>0</v>
      </c>
      <c r="M134" s="269">
        <f t="shared" si="11"/>
        <v>0</v>
      </c>
      <c r="N134" s="269">
        <f t="shared" si="11"/>
        <v>0</v>
      </c>
      <c r="O134" s="269">
        <f t="shared" si="11"/>
        <v>0</v>
      </c>
      <c r="P134" s="269">
        <f t="shared" si="11"/>
        <v>0</v>
      </c>
      <c r="Q134" s="269">
        <f t="shared" si="11"/>
        <v>0</v>
      </c>
      <c r="R134" s="269">
        <f t="shared" si="11"/>
        <v>0</v>
      </c>
      <c r="S134" s="269">
        <f t="shared" si="11"/>
        <v>0</v>
      </c>
      <c r="T134" s="269">
        <f t="shared" si="11"/>
        <v>0</v>
      </c>
      <c r="U134" s="269">
        <f t="shared" si="11"/>
        <v>0</v>
      </c>
      <c r="V134" s="269">
        <f t="shared" si="11"/>
        <v>0</v>
      </c>
      <c r="W134" s="269">
        <f t="shared" si="11"/>
        <v>0</v>
      </c>
      <c r="DA134" s="77"/>
    </row>
    <row r="135" spans="1:105" ht="12" customHeight="1" x14ac:dyDescent="0.25">
      <c r="A135" s="202" t="s">
        <v>94</v>
      </c>
      <c r="B135" s="269">
        <f t="shared" ref="B135:W135" si="12">IF(B$8=0,0,B$8/B$5)</f>
        <v>0</v>
      </c>
      <c r="C135" s="269">
        <f t="shared" si="12"/>
        <v>0</v>
      </c>
      <c r="D135" s="269">
        <f t="shared" si="12"/>
        <v>0</v>
      </c>
      <c r="E135" s="269">
        <f t="shared" si="12"/>
        <v>0</v>
      </c>
      <c r="F135" s="269">
        <f t="shared" si="12"/>
        <v>0</v>
      </c>
      <c r="G135" s="269">
        <f t="shared" si="12"/>
        <v>0</v>
      </c>
      <c r="H135" s="269">
        <f t="shared" si="12"/>
        <v>0</v>
      </c>
      <c r="I135" s="269">
        <f t="shared" si="12"/>
        <v>0</v>
      </c>
      <c r="J135" s="269">
        <f t="shared" si="12"/>
        <v>0</v>
      </c>
      <c r="K135" s="269">
        <f t="shared" si="12"/>
        <v>0</v>
      </c>
      <c r="L135" s="269">
        <f t="shared" si="12"/>
        <v>0</v>
      </c>
      <c r="M135" s="269">
        <f t="shared" si="12"/>
        <v>0</v>
      </c>
      <c r="N135" s="269">
        <f t="shared" si="12"/>
        <v>0</v>
      </c>
      <c r="O135" s="269">
        <f t="shared" si="12"/>
        <v>0</v>
      </c>
      <c r="P135" s="269">
        <f t="shared" si="12"/>
        <v>0</v>
      </c>
      <c r="Q135" s="269">
        <f t="shared" si="12"/>
        <v>0</v>
      </c>
      <c r="R135" s="269">
        <f t="shared" si="12"/>
        <v>0</v>
      </c>
      <c r="S135" s="269">
        <f t="shared" si="12"/>
        <v>0</v>
      </c>
      <c r="T135" s="269">
        <f t="shared" si="12"/>
        <v>0</v>
      </c>
      <c r="U135" s="269">
        <f t="shared" si="12"/>
        <v>0</v>
      </c>
      <c r="V135" s="269">
        <f t="shared" si="12"/>
        <v>0</v>
      </c>
      <c r="W135" s="269">
        <f t="shared" si="12"/>
        <v>0</v>
      </c>
      <c r="DA135" s="77"/>
    </row>
    <row r="136" spans="1:105" ht="12" customHeight="1" x14ac:dyDescent="0.25">
      <c r="A136" s="202" t="s">
        <v>95</v>
      </c>
      <c r="B136" s="269">
        <f t="shared" ref="B136:W136" si="13">IF(B$9=0,0,B$9/B$5)</f>
        <v>0</v>
      </c>
      <c r="C136" s="269">
        <f t="shared" si="13"/>
        <v>0</v>
      </c>
      <c r="D136" s="269">
        <f t="shared" si="13"/>
        <v>0</v>
      </c>
      <c r="E136" s="269">
        <f t="shared" si="13"/>
        <v>0</v>
      </c>
      <c r="F136" s="269">
        <f t="shared" si="13"/>
        <v>0</v>
      </c>
      <c r="G136" s="269">
        <f t="shared" si="13"/>
        <v>0</v>
      </c>
      <c r="H136" s="269">
        <f t="shared" si="13"/>
        <v>0</v>
      </c>
      <c r="I136" s="269">
        <f t="shared" si="13"/>
        <v>0</v>
      </c>
      <c r="J136" s="269">
        <f t="shared" si="13"/>
        <v>0</v>
      </c>
      <c r="K136" s="269">
        <f t="shared" si="13"/>
        <v>0</v>
      </c>
      <c r="L136" s="269">
        <f t="shared" si="13"/>
        <v>0</v>
      </c>
      <c r="M136" s="269">
        <f t="shared" si="13"/>
        <v>0</v>
      </c>
      <c r="N136" s="269">
        <f t="shared" si="13"/>
        <v>0</v>
      </c>
      <c r="O136" s="269">
        <f t="shared" si="13"/>
        <v>0</v>
      </c>
      <c r="P136" s="269">
        <f t="shared" si="13"/>
        <v>0</v>
      </c>
      <c r="Q136" s="269">
        <f t="shared" si="13"/>
        <v>0</v>
      </c>
      <c r="R136" s="269">
        <f t="shared" si="13"/>
        <v>0</v>
      </c>
      <c r="S136" s="269">
        <f t="shared" si="13"/>
        <v>0</v>
      </c>
      <c r="T136" s="269">
        <f t="shared" si="13"/>
        <v>0</v>
      </c>
      <c r="U136" s="269">
        <f t="shared" si="13"/>
        <v>0</v>
      </c>
      <c r="V136" s="269">
        <f t="shared" si="13"/>
        <v>0</v>
      </c>
      <c r="W136" s="269">
        <f t="shared" si="13"/>
        <v>0</v>
      </c>
      <c r="DA136" s="77"/>
    </row>
    <row r="137" spans="1:105" ht="12" customHeight="1" x14ac:dyDescent="0.25">
      <c r="A137" s="56" t="s">
        <v>96</v>
      </c>
      <c r="B137" s="270">
        <f t="shared" ref="B137:W137" si="14">IF(B$10=0,0,B$10/B$5)</f>
        <v>7.0911229300766525E-4</v>
      </c>
      <c r="C137" s="270">
        <f t="shared" si="14"/>
        <v>7.0626645463151894E-4</v>
      </c>
      <c r="D137" s="270">
        <f t="shared" si="14"/>
        <v>6.7656846019194868E-4</v>
      </c>
      <c r="E137" s="270">
        <f t="shared" si="14"/>
        <v>7.0829373823785163E-4</v>
      </c>
      <c r="F137" s="270">
        <f t="shared" si="14"/>
        <v>6.6802201318065383E-4</v>
      </c>
      <c r="G137" s="270">
        <f t="shared" si="14"/>
        <v>6.6583395998554007E-4</v>
      </c>
      <c r="H137" s="270">
        <f t="shared" si="14"/>
        <v>6.4524061295569005E-4</v>
      </c>
      <c r="I137" s="270">
        <f t="shared" si="14"/>
        <v>6.2471306453257779E-4</v>
      </c>
      <c r="J137" s="270">
        <f t="shared" si="14"/>
        <v>6.1466974985436369E-4</v>
      </c>
      <c r="K137" s="270">
        <f t="shared" si="14"/>
        <v>5.7490425502380058E-4</v>
      </c>
      <c r="L137" s="270">
        <f t="shared" si="14"/>
        <v>5.5717582818401478E-4</v>
      </c>
      <c r="M137" s="270">
        <f t="shared" si="14"/>
        <v>5.7339334725180593E-4</v>
      </c>
      <c r="N137" s="270">
        <f t="shared" si="14"/>
        <v>5.5596037910311412E-4</v>
      </c>
      <c r="O137" s="270">
        <f t="shared" si="14"/>
        <v>5.4910197554508718E-4</v>
      </c>
      <c r="P137" s="270">
        <f t="shared" si="14"/>
        <v>5.1236055276621454E-4</v>
      </c>
      <c r="Q137" s="270">
        <f t="shared" si="14"/>
        <v>4.9689159883521737E-4</v>
      </c>
      <c r="R137" s="270">
        <f t="shared" si="14"/>
        <v>4.909111817143182E-4</v>
      </c>
      <c r="S137" s="270">
        <f t="shared" si="14"/>
        <v>4.9238969512911451E-4</v>
      </c>
      <c r="T137" s="270">
        <f t="shared" si="14"/>
        <v>4.9248066628584323E-4</v>
      </c>
      <c r="U137" s="270">
        <f t="shared" si="14"/>
        <v>4.8840997319268473E-4</v>
      </c>
      <c r="V137" s="270">
        <f t="shared" si="14"/>
        <v>5.1319497007837724E-4</v>
      </c>
      <c r="W137" s="270">
        <f t="shared" si="14"/>
        <v>5.0529378179543858E-4</v>
      </c>
      <c r="DA137" s="78"/>
    </row>
    <row r="138" spans="1:105" ht="12" customHeight="1" x14ac:dyDescent="0.25">
      <c r="A138" s="203" t="s">
        <v>1452</v>
      </c>
      <c r="B138" s="271">
        <f t="shared" ref="B138:W138" si="15">IF(B$16=0,0,B$16/B$5)</f>
        <v>0</v>
      </c>
      <c r="C138" s="271">
        <f t="shared" si="15"/>
        <v>0</v>
      </c>
      <c r="D138" s="271">
        <f t="shared" si="15"/>
        <v>0</v>
      </c>
      <c r="E138" s="271">
        <f t="shared" si="15"/>
        <v>0</v>
      </c>
      <c r="F138" s="271">
        <f t="shared" si="15"/>
        <v>0</v>
      </c>
      <c r="G138" s="271">
        <f t="shared" si="15"/>
        <v>0</v>
      </c>
      <c r="H138" s="271">
        <f t="shared" si="15"/>
        <v>0</v>
      </c>
      <c r="I138" s="271">
        <f t="shared" si="15"/>
        <v>0</v>
      </c>
      <c r="J138" s="271">
        <f t="shared" si="15"/>
        <v>0</v>
      </c>
      <c r="K138" s="271">
        <f t="shared" si="15"/>
        <v>0</v>
      </c>
      <c r="L138" s="271">
        <f t="shared" si="15"/>
        <v>0</v>
      </c>
      <c r="M138" s="271">
        <f t="shared" si="15"/>
        <v>0</v>
      </c>
      <c r="N138" s="271">
        <f t="shared" si="15"/>
        <v>0</v>
      </c>
      <c r="O138" s="271">
        <f t="shared" si="15"/>
        <v>0</v>
      </c>
      <c r="P138" s="271">
        <f t="shared" si="15"/>
        <v>0</v>
      </c>
      <c r="Q138" s="271">
        <f t="shared" si="15"/>
        <v>0</v>
      </c>
      <c r="R138" s="271">
        <f t="shared" si="15"/>
        <v>0</v>
      </c>
      <c r="S138" s="271">
        <f t="shared" si="15"/>
        <v>0</v>
      </c>
      <c r="T138" s="271">
        <f t="shared" si="15"/>
        <v>0</v>
      </c>
      <c r="U138" s="271">
        <f t="shared" si="15"/>
        <v>0</v>
      </c>
      <c r="V138" s="271">
        <f t="shared" si="15"/>
        <v>0</v>
      </c>
      <c r="W138" s="271">
        <f t="shared" si="15"/>
        <v>0</v>
      </c>
      <c r="DA138" s="79"/>
    </row>
    <row r="139" spans="1:105" ht="12" customHeight="1" x14ac:dyDescent="0.25">
      <c r="A139" s="203" t="s">
        <v>1454</v>
      </c>
      <c r="B139" s="271">
        <f t="shared" ref="B139:W139" si="16">IF(B$17=0,0,B$17/B$5)</f>
        <v>0.13402685560240521</v>
      </c>
      <c r="C139" s="271">
        <f t="shared" si="16"/>
        <v>0.1338253286344846</v>
      </c>
      <c r="D139" s="271">
        <f t="shared" si="16"/>
        <v>0.13283867241695724</v>
      </c>
      <c r="E139" s="271">
        <f t="shared" si="16"/>
        <v>0.13269602053117996</v>
      </c>
      <c r="F139" s="271">
        <f t="shared" si="16"/>
        <v>0.1324041119379884</v>
      </c>
      <c r="G139" s="271">
        <f t="shared" si="16"/>
        <v>0.13060406430783056</v>
      </c>
      <c r="H139" s="271">
        <f t="shared" si="16"/>
        <v>0.13326042810507785</v>
      </c>
      <c r="I139" s="271">
        <f t="shared" si="16"/>
        <v>0.13171331849122345</v>
      </c>
      <c r="J139" s="271">
        <f t="shared" si="16"/>
        <v>0.13111890393748235</v>
      </c>
      <c r="K139" s="271">
        <f t="shared" si="16"/>
        <v>0.12986453750059074</v>
      </c>
      <c r="L139" s="271">
        <f t="shared" si="16"/>
        <v>0.12637064469299877</v>
      </c>
      <c r="M139" s="271">
        <f t="shared" si="16"/>
        <v>0.12634568399486854</v>
      </c>
      <c r="N139" s="271">
        <f t="shared" si="16"/>
        <v>0.12307313969291232</v>
      </c>
      <c r="O139" s="271">
        <f t="shared" si="16"/>
        <v>0.12029772359301366</v>
      </c>
      <c r="P139" s="271">
        <f t="shared" si="16"/>
        <v>0.11959377652144304</v>
      </c>
      <c r="Q139" s="271">
        <f t="shared" si="16"/>
        <v>0.12081629169956015</v>
      </c>
      <c r="R139" s="271">
        <f t="shared" si="16"/>
        <v>0.12215535512341597</v>
      </c>
      <c r="S139" s="271">
        <f t="shared" si="16"/>
        <v>0.12101128764425012</v>
      </c>
      <c r="T139" s="271">
        <f t="shared" si="16"/>
        <v>0.12339824486633734</v>
      </c>
      <c r="U139" s="271">
        <f t="shared" si="16"/>
        <v>0.123580052154172</v>
      </c>
      <c r="V139" s="271">
        <f t="shared" si="16"/>
        <v>0.12802134660994058</v>
      </c>
      <c r="W139" s="271">
        <f t="shared" si="16"/>
        <v>0.12360069522654135</v>
      </c>
      <c r="DA139" s="79"/>
    </row>
    <row r="140" spans="1:105" ht="12" customHeight="1" x14ac:dyDescent="0.25">
      <c r="A140" s="203" t="s">
        <v>1463</v>
      </c>
      <c r="B140" s="271">
        <f t="shared" ref="B140:W140" si="17">IF(B$25=0,0,B$25/B$5)</f>
        <v>0.17579343569465161</v>
      </c>
      <c r="C140" s="271">
        <f t="shared" si="17"/>
        <v>0.17408101848662919</v>
      </c>
      <c r="D140" s="271">
        <f t="shared" si="17"/>
        <v>0.1731383312783821</v>
      </c>
      <c r="E140" s="271">
        <f t="shared" si="17"/>
        <v>0.1741725645403539</v>
      </c>
      <c r="F140" s="271">
        <f t="shared" si="17"/>
        <v>0.17329573787948388</v>
      </c>
      <c r="G140" s="271">
        <f t="shared" si="17"/>
        <v>0.17042013864176805</v>
      </c>
      <c r="H140" s="271">
        <f t="shared" si="17"/>
        <v>0.17575026974708616</v>
      </c>
      <c r="I140" s="271">
        <f t="shared" si="17"/>
        <v>0.17397338584866356</v>
      </c>
      <c r="J140" s="271">
        <f t="shared" si="17"/>
        <v>0.17666631252108209</v>
      </c>
      <c r="K140" s="271">
        <f t="shared" si="17"/>
        <v>0.1774184879396167</v>
      </c>
      <c r="L140" s="271">
        <f t="shared" si="17"/>
        <v>0.17430618421071178</v>
      </c>
      <c r="M140" s="271">
        <f t="shared" si="17"/>
        <v>0.17724962480898313</v>
      </c>
      <c r="N140" s="271">
        <f t="shared" si="17"/>
        <v>0.17196773684297639</v>
      </c>
      <c r="O140" s="271">
        <f t="shared" si="17"/>
        <v>0.17051347329769445</v>
      </c>
      <c r="P140" s="271">
        <f t="shared" si="17"/>
        <v>0.1666978203451481</v>
      </c>
      <c r="Q140" s="271">
        <f t="shared" si="17"/>
        <v>0.16713829999812846</v>
      </c>
      <c r="R140" s="271">
        <f t="shared" si="17"/>
        <v>0.16859492224489017</v>
      </c>
      <c r="S140" s="271">
        <f t="shared" si="17"/>
        <v>0.16719090012287591</v>
      </c>
      <c r="T140" s="271">
        <f t="shared" si="17"/>
        <v>0.17050626664584986</v>
      </c>
      <c r="U140" s="271">
        <f t="shared" si="17"/>
        <v>0.17049288299698359</v>
      </c>
      <c r="V140" s="271">
        <f t="shared" si="17"/>
        <v>0.17600083059758898</v>
      </c>
      <c r="W140" s="271">
        <f t="shared" si="17"/>
        <v>0.16983934948949325</v>
      </c>
      <c r="DA140" s="79"/>
    </row>
    <row r="141" spans="1:105" ht="12" customHeight="1" x14ac:dyDescent="0.25">
      <c r="A141" s="203" t="s">
        <v>1472</v>
      </c>
      <c r="B141" s="271">
        <f t="shared" ref="B141:W141" si="18">IF(B$33=0,0,B$33/B$5)</f>
        <v>6.355262653108304E-3</v>
      </c>
      <c r="C141" s="271">
        <f t="shared" si="18"/>
        <v>6.3975505507376657E-3</v>
      </c>
      <c r="D141" s="271">
        <f t="shared" si="18"/>
        <v>6.3923072320255011E-3</v>
      </c>
      <c r="E141" s="271">
        <f t="shared" si="18"/>
        <v>6.3411218970366142E-3</v>
      </c>
      <c r="F141" s="271">
        <f t="shared" si="18"/>
        <v>5.9844555609136433E-3</v>
      </c>
      <c r="G141" s="271">
        <f t="shared" si="18"/>
        <v>6.0270384710424231E-3</v>
      </c>
      <c r="H141" s="271">
        <f t="shared" si="18"/>
        <v>6.2036527534182215E-3</v>
      </c>
      <c r="I141" s="271">
        <f t="shared" si="18"/>
        <v>6.0066934202598421E-3</v>
      </c>
      <c r="J141" s="271">
        <f t="shared" si="18"/>
        <v>6.3580873649290957E-3</v>
      </c>
      <c r="K141" s="271">
        <f t="shared" si="18"/>
        <v>6.4611242626520108E-3</v>
      </c>
      <c r="L141" s="271">
        <f t="shared" si="18"/>
        <v>6.2878937257297369E-3</v>
      </c>
      <c r="M141" s="271">
        <f t="shared" si="18"/>
        <v>6.5036984400588249E-3</v>
      </c>
      <c r="N141" s="271">
        <f t="shared" si="18"/>
        <v>6.2899403978060276E-3</v>
      </c>
      <c r="O141" s="271">
        <f t="shared" si="18"/>
        <v>6.3056558315704126E-3</v>
      </c>
      <c r="P141" s="271">
        <f t="shared" si="18"/>
        <v>6.1968706454470519E-3</v>
      </c>
      <c r="Q141" s="271">
        <f t="shared" si="18"/>
        <v>6.218581900872237E-3</v>
      </c>
      <c r="R141" s="271">
        <f t="shared" si="18"/>
        <v>6.2443709288233194E-3</v>
      </c>
      <c r="S141" s="271">
        <f t="shared" si="18"/>
        <v>6.2401999181860377E-3</v>
      </c>
      <c r="T141" s="271">
        <f t="shared" si="18"/>
        <v>5.6009470686042137E-3</v>
      </c>
      <c r="U141" s="271">
        <f t="shared" si="18"/>
        <v>6.07650569628928E-3</v>
      </c>
      <c r="V141" s="271">
        <f t="shared" si="18"/>
        <v>6.1315925703039039E-3</v>
      </c>
      <c r="W141" s="271">
        <f t="shared" si="18"/>
        <v>5.9917717988126895E-3</v>
      </c>
      <c r="DA141" s="79"/>
    </row>
    <row r="142" spans="1:105" ht="12" customHeight="1" x14ac:dyDescent="0.25">
      <c r="A142" s="62" t="s">
        <v>1579</v>
      </c>
      <c r="B142" s="320">
        <f t="shared" ref="B142:W142" si="19">IF(B$34=0,0,B$34/B$5)</f>
        <v>0</v>
      </c>
      <c r="C142" s="320">
        <f t="shared" si="19"/>
        <v>0</v>
      </c>
      <c r="D142" s="320">
        <f t="shared" si="19"/>
        <v>0</v>
      </c>
      <c r="E142" s="320">
        <f t="shared" si="19"/>
        <v>0</v>
      </c>
      <c r="F142" s="320">
        <f t="shared" si="19"/>
        <v>0</v>
      </c>
      <c r="G142" s="320">
        <f t="shared" si="19"/>
        <v>0</v>
      </c>
      <c r="H142" s="320">
        <f t="shared" si="19"/>
        <v>0</v>
      </c>
      <c r="I142" s="320">
        <f t="shared" si="19"/>
        <v>0</v>
      </c>
      <c r="J142" s="320">
        <f t="shared" si="19"/>
        <v>0</v>
      </c>
      <c r="K142" s="320">
        <f t="shared" si="19"/>
        <v>0</v>
      </c>
      <c r="L142" s="320">
        <f t="shared" si="19"/>
        <v>0</v>
      </c>
      <c r="M142" s="320">
        <f t="shared" si="19"/>
        <v>0</v>
      </c>
      <c r="N142" s="320">
        <f t="shared" si="19"/>
        <v>0</v>
      </c>
      <c r="O142" s="320">
        <f t="shared" si="19"/>
        <v>0</v>
      </c>
      <c r="P142" s="320">
        <f t="shared" si="19"/>
        <v>0</v>
      </c>
      <c r="Q142" s="320">
        <f t="shared" si="19"/>
        <v>0</v>
      </c>
      <c r="R142" s="320">
        <f t="shared" si="19"/>
        <v>0</v>
      </c>
      <c r="S142" s="320">
        <f t="shared" si="19"/>
        <v>0</v>
      </c>
      <c r="T142" s="320">
        <f t="shared" si="19"/>
        <v>0</v>
      </c>
      <c r="U142" s="320">
        <f t="shared" si="19"/>
        <v>0</v>
      </c>
      <c r="V142" s="320">
        <f t="shared" si="19"/>
        <v>0</v>
      </c>
      <c r="W142" s="320">
        <f t="shared" si="19"/>
        <v>0</v>
      </c>
      <c r="DA142" s="141"/>
    </row>
    <row r="143" spans="1:105" ht="12" customHeight="1" x14ac:dyDescent="0.25">
      <c r="A143" s="62" t="s">
        <v>1580</v>
      </c>
      <c r="B143" s="329">
        <f t="shared" ref="B143:W143" si="20">IF(B$35=0,0,B$35/B$5)</f>
        <v>6.355262653108304E-3</v>
      </c>
      <c r="C143" s="329">
        <f t="shared" si="20"/>
        <v>6.3975505507376657E-3</v>
      </c>
      <c r="D143" s="329">
        <f t="shared" si="20"/>
        <v>6.3923072320255011E-3</v>
      </c>
      <c r="E143" s="329">
        <f t="shared" si="20"/>
        <v>6.3411218970366142E-3</v>
      </c>
      <c r="F143" s="329">
        <f t="shared" si="20"/>
        <v>5.9844555609136433E-3</v>
      </c>
      <c r="G143" s="329">
        <f t="shared" si="20"/>
        <v>6.0270384710424231E-3</v>
      </c>
      <c r="H143" s="329">
        <f t="shared" si="20"/>
        <v>6.2036527534182215E-3</v>
      </c>
      <c r="I143" s="329">
        <f t="shared" si="20"/>
        <v>6.0066934202598421E-3</v>
      </c>
      <c r="J143" s="329">
        <f t="shared" si="20"/>
        <v>6.3580873649290957E-3</v>
      </c>
      <c r="K143" s="329">
        <f t="shared" si="20"/>
        <v>6.4611242626520108E-3</v>
      </c>
      <c r="L143" s="329">
        <f t="shared" si="20"/>
        <v>6.2878937257297369E-3</v>
      </c>
      <c r="M143" s="329">
        <f t="shared" si="20"/>
        <v>6.5036984400588249E-3</v>
      </c>
      <c r="N143" s="329">
        <f t="shared" si="20"/>
        <v>6.2899403978060276E-3</v>
      </c>
      <c r="O143" s="329">
        <f t="shared" si="20"/>
        <v>6.3056558315704126E-3</v>
      </c>
      <c r="P143" s="329">
        <f t="shared" si="20"/>
        <v>6.1968706454470519E-3</v>
      </c>
      <c r="Q143" s="329">
        <f t="shared" si="20"/>
        <v>6.218581900872237E-3</v>
      </c>
      <c r="R143" s="329">
        <f t="shared" si="20"/>
        <v>6.2443709288233194E-3</v>
      </c>
      <c r="S143" s="329">
        <f t="shared" si="20"/>
        <v>6.2401999181860377E-3</v>
      </c>
      <c r="T143" s="329">
        <f t="shared" si="20"/>
        <v>5.6009470686042137E-3</v>
      </c>
      <c r="U143" s="329">
        <f t="shared" si="20"/>
        <v>6.07650569628928E-3</v>
      </c>
      <c r="V143" s="329">
        <f t="shared" si="20"/>
        <v>6.1315925703039039E-3</v>
      </c>
      <c r="W143" s="329">
        <f t="shared" si="20"/>
        <v>5.9917717988126895E-3</v>
      </c>
      <c r="DA143" s="151"/>
    </row>
    <row r="144" spans="1:105" ht="12" customHeight="1" x14ac:dyDescent="0.25">
      <c r="A144" s="100" t="s">
        <v>106</v>
      </c>
      <c r="B144" s="312">
        <f t="shared" ref="B144:W144" si="21">IF(B$5=0,0,B$46/B$5)</f>
        <v>0.68311533375682731</v>
      </c>
      <c r="C144" s="312">
        <f t="shared" si="21"/>
        <v>0.68498983587351703</v>
      </c>
      <c r="D144" s="312">
        <f t="shared" si="21"/>
        <v>0.68695412061244321</v>
      </c>
      <c r="E144" s="312">
        <f t="shared" si="21"/>
        <v>0.68608199929319158</v>
      </c>
      <c r="F144" s="312">
        <f t="shared" si="21"/>
        <v>0.6876476726084334</v>
      </c>
      <c r="G144" s="312">
        <f t="shared" si="21"/>
        <v>0.69228292461937335</v>
      </c>
      <c r="H144" s="312">
        <f t="shared" si="21"/>
        <v>0.68414040878146209</v>
      </c>
      <c r="I144" s="312">
        <f t="shared" si="21"/>
        <v>0.68768188917532047</v>
      </c>
      <c r="J144" s="312">
        <f t="shared" si="21"/>
        <v>0.68524202642665211</v>
      </c>
      <c r="K144" s="312">
        <f t="shared" si="21"/>
        <v>0.68568094604211671</v>
      </c>
      <c r="L144" s="312">
        <f t="shared" si="21"/>
        <v>0.69247810154237577</v>
      </c>
      <c r="M144" s="312">
        <f t="shared" si="21"/>
        <v>0.6893275994088377</v>
      </c>
      <c r="N144" s="312">
        <f t="shared" si="21"/>
        <v>0.69811322268720222</v>
      </c>
      <c r="O144" s="312">
        <f t="shared" si="21"/>
        <v>0.70233404530217647</v>
      </c>
      <c r="P144" s="312">
        <f t="shared" si="21"/>
        <v>0.70699917193519557</v>
      </c>
      <c r="Q144" s="312">
        <f t="shared" si="21"/>
        <v>0.70532993480260386</v>
      </c>
      <c r="R144" s="312">
        <f t="shared" si="21"/>
        <v>0.70251444052115619</v>
      </c>
      <c r="S144" s="312">
        <f t="shared" si="21"/>
        <v>0.70506522261955884</v>
      </c>
      <c r="T144" s="312">
        <f t="shared" si="21"/>
        <v>0.70000206075292271</v>
      </c>
      <c r="U144" s="312">
        <f t="shared" si="21"/>
        <v>0.69936214917936246</v>
      </c>
      <c r="V144" s="312">
        <f t="shared" si="21"/>
        <v>0.68933303525208822</v>
      </c>
      <c r="W144" s="312">
        <f t="shared" si="21"/>
        <v>0.70006288970335728</v>
      </c>
      <c r="DA144" s="127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22">SUM(B147:B152,B154:B156,B158:B159,B161:B162,B163)</f>
        <v>1</v>
      </c>
      <c r="C146" s="234">
        <f t="shared" si="22"/>
        <v>1</v>
      </c>
      <c r="D146" s="234">
        <f t="shared" si="22"/>
        <v>1</v>
      </c>
      <c r="E146" s="234">
        <f t="shared" si="22"/>
        <v>1</v>
      </c>
      <c r="F146" s="234">
        <f t="shared" si="22"/>
        <v>0.99999999999999989</v>
      </c>
      <c r="G146" s="234">
        <f t="shared" si="22"/>
        <v>0.99999999999999989</v>
      </c>
      <c r="H146" s="234">
        <f t="shared" si="22"/>
        <v>1</v>
      </c>
      <c r="I146" s="234">
        <f t="shared" si="22"/>
        <v>1</v>
      </c>
      <c r="J146" s="234">
        <f t="shared" si="22"/>
        <v>0.99999999999999989</v>
      </c>
      <c r="K146" s="234">
        <f t="shared" si="22"/>
        <v>1</v>
      </c>
      <c r="L146" s="234">
        <f t="shared" si="22"/>
        <v>0.99999999999999989</v>
      </c>
      <c r="M146" s="234">
        <f t="shared" si="22"/>
        <v>0.99999999999999978</v>
      </c>
      <c r="N146" s="234">
        <f t="shared" si="22"/>
        <v>1</v>
      </c>
      <c r="O146" s="234">
        <f t="shared" si="22"/>
        <v>1</v>
      </c>
      <c r="P146" s="234">
        <f t="shared" si="22"/>
        <v>1</v>
      </c>
      <c r="Q146" s="234">
        <f t="shared" si="22"/>
        <v>0.99999999999999989</v>
      </c>
      <c r="R146" s="234">
        <f t="shared" si="22"/>
        <v>1</v>
      </c>
      <c r="S146" s="234">
        <f t="shared" si="22"/>
        <v>0.99999999999999978</v>
      </c>
      <c r="T146" s="234">
        <f t="shared" si="22"/>
        <v>1</v>
      </c>
      <c r="U146" s="234">
        <f t="shared" si="22"/>
        <v>1</v>
      </c>
      <c r="V146" s="234">
        <f t="shared" si="22"/>
        <v>1</v>
      </c>
      <c r="W146" s="234">
        <f t="shared" si="22"/>
        <v>0.99999999999999978</v>
      </c>
      <c r="DA146" s="95"/>
    </row>
    <row r="147" spans="1:105" ht="12" customHeight="1" x14ac:dyDescent="0.25">
      <c r="A147" s="55" t="s">
        <v>92</v>
      </c>
      <c r="B147" s="268">
        <f t="shared" ref="B147:W147" si="23">IF(B$49=0,0,B$49/B$48)</f>
        <v>0</v>
      </c>
      <c r="C147" s="268">
        <f t="shared" si="23"/>
        <v>0</v>
      </c>
      <c r="D147" s="268">
        <f t="shared" si="23"/>
        <v>0</v>
      </c>
      <c r="E147" s="268">
        <f t="shared" si="23"/>
        <v>0</v>
      </c>
      <c r="F147" s="268">
        <f t="shared" si="23"/>
        <v>0</v>
      </c>
      <c r="G147" s="268">
        <f t="shared" si="23"/>
        <v>0</v>
      </c>
      <c r="H147" s="268">
        <f t="shared" si="23"/>
        <v>0</v>
      </c>
      <c r="I147" s="268">
        <f t="shared" si="23"/>
        <v>0</v>
      </c>
      <c r="J147" s="268">
        <f t="shared" si="23"/>
        <v>0</v>
      </c>
      <c r="K147" s="268">
        <f t="shared" si="23"/>
        <v>0</v>
      </c>
      <c r="L147" s="268">
        <f t="shared" si="23"/>
        <v>0</v>
      </c>
      <c r="M147" s="268">
        <f t="shared" si="23"/>
        <v>0</v>
      </c>
      <c r="N147" s="268">
        <f t="shared" si="23"/>
        <v>0</v>
      </c>
      <c r="O147" s="268">
        <f t="shared" si="23"/>
        <v>0</v>
      </c>
      <c r="P147" s="268">
        <f t="shared" si="23"/>
        <v>0</v>
      </c>
      <c r="Q147" s="268">
        <f t="shared" si="23"/>
        <v>0</v>
      </c>
      <c r="R147" s="268">
        <f t="shared" si="23"/>
        <v>0</v>
      </c>
      <c r="S147" s="268">
        <f t="shared" si="23"/>
        <v>0</v>
      </c>
      <c r="T147" s="268">
        <f t="shared" si="23"/>
        <v>0</v>
      </c>
      <c r="U147" s="268">
        <f t="shared" si="23"/>
        <v>0</v>
      </c>
      <c r="V147" s="268">
        <f t="shared" si="23"/>
        <v>0</v>
      </c>
      <c r="W147" s="268">
        <f t="shared" si="23"/>
        <v>0</v>
      </c>
      <c r="DA147" s="76"/>
    </row>
    <row r="148" spans="1:105" ht="12" customHeight="1" x14ac:dyDescent="0.25">
      <c r="A148" s="202" t="s">
        <v>93</v>
      </c>
      <c r="B148" s="269">
        <f t="shared" ref="B148:W148" si="24">IF(B$50=0,0,B$50/B$48)</f>
        <v>0</v>
      </c>
      <c r="C148" s="269">
        <f t="shared" si="24"/>
        <v>0</v>
      </c>
      <c r="D148" s="269">
        <f t="shared" si="24"/>
        <v>0</v>
      </c>
      <c r="E148" s="269">
        <f t="shared" si="24"/>
        <v>0</v>
      </c>
      <c r="F148" s="269">
        <f t="shared" si="24"/>
        <v>0</v>
      </c>
      <c r="G148" s="269">
        <f t="shared" si="24"/>
        <v>0</v>
      </c>
      <c r="H148" s="269">
        <f t="shared" si="24"/>
        <v>0</v>
      </c>
      <c r="I148" s="269">
        <f t="shared" si="24"/>
        <v>0</v>
      </c>
      <c r="J148" s="269">
        <f t="shared" si="24"/>
        <v>0</v>
      </c>
      <c r="K148" s="269">
        <f t="shared" si="24"/>
        <v>0</v>
      </c>
      <c r="L148" s="269">
        <f t="shared" si="24"/>
        <v>0</v>
      </c>
      <c r="M148" s="269">
        <f t="shared" si="24"/>
        <v>0</v>
      </c>
      <c r="N148" s="269">
        <f t="shared" si="24"/>
        <v>0</v>
      </c>
      <c r="O148" s="269">
        <f t="shared" si="24"/>
        <v>0</v>
      </c>
      <c r="P148" s="269">
        <f t="shared" si="24"/>
        <v>0</v>
      </c>
      <c r="Q148" s="269">
        <f t="shared" si="24"/>
        <v>0</v>
      </c>
      <c r="R148" s="269">
        <f t="shared" si="24"/>
        <v>0</v>
      </c>
      <c r="S148" s="269">
        <f t="shared" si="24"/>
        <v>0</v>
      </c>
      <c r="T148" s="269">
        <f t="shared" si="24"/>
        <v>0</v>
      </c>
      <c r="U148" s="269">
        <f t="shared" si="24"/>
        <v>0</v>
      </c>
      <c r="V148" s="269">
        <f t="shared" si="24"/>
        <v>0</v>
      </c>
      <c r="W148" s="269">
        <f t="shared" si="24"/>
        <v>0</v>
      </c>
      <c r="DA148" s="77"/>
    </row>
    <row r="149" spans="1:105" ht="12" customHeight="1" x14ac:dyDescent="0.25">
      <c r="A149" s="202" t="s">
        <v>94</v>
      </c>
      <c r="B149" s="269">
        <f t="shared" ref="B149:W149" si="25">IF(B$51=0,0,B$51/B$48)</f>
        <v>0</v>
      </c>
      <c r="C149" s="269">
        <f t="shared" si="25"/>
        <v>0</v>
      </c>
      <c r="D149" s="269">
        <f t="shared" si="25"/>
        <v>0</v>
      </c>
      <c r="E149" s="269">
        <f t="shared" si="25"/>
        <v>0</v>
      </c>
      <c r="F149" s="269">
        <f t="shared" si="25"/>
        <v>0</v>
      </c>
      <c r="G149" s="269">
        <f t="shared" si="25"/>
        <v>0</v>
      </c>
      <c r="H149" s="269">
        <f t="shared" si="25"/>
        <v>0</v>
      </c>
      <c r="I149" s="269">
        <f t="shared" si="25"/>
        <v>0</v>
      </c>
      <c r="J149" s="269">
        <f t="shared" si="25"/>
        <v>0</v>
      </c>
      <c r="K149" s="269">
        <f t="shared" si="25"/>
        <v>0</v>
      </c>
      <c r="L149" s="269">
        <f t="shared" si="25"/>
        <v>0</v>
      </c>
      <c r="M149" s="269">
        <f t="shared" si="25"/>
        <v>0</v>
      </c>
      <c r="N149" s="269">
        <f t="shared" si="25"/>
        <v>0</v>
      </c>
      <c r="O149" s="269">
        <f t="shared" si="25"/>
        <v>0</v>
      </c>
      <c r="P149" s="269">
        <f t="shared" si="25"/>
        <v>0</v>
      </c>
      <c r="Q149" s="269">
        <f t="shared" si="25"/>
        <v>0</v>
      </c>
      <c r="R149" s="269">
        <f t="shared" si="25"/>
        <v>0</v>
      </c>
      <c r="S149" s="269">
        <f t="shared" si="25"/>
        <v>0</v>
      </c>
      <c r="T149" s="269">
        <f t="shared" si="25"/>
        <v>0</v>
      </c>
      <c r="U149" s="269">
        <f t="shared" si="25"/>
        <v>0</v>
      </c>
      <c r="V149" s="269">
        <f t="shared" si="25"/>
        <v>0</v>
      </c>
      <c r="W149" s="269">
        <f t="shared" si="25"/>
        <v>0</v>
      </c>
      <c r="DA149" s="77"/>
    </row>
    <row r="150" spans="1:105" ht="12" customHeight="1" x14ac:dyDescent="0.25">
      <c r="A150" s="202" t="s">
        <v>95</v>
      </c>
      <c r="B150" s="269">
        <f t="shared" ref="B150:W150" si="26">IF(B$52=0,0,B$52/B$48)</f>
        <v>0</v>
      </c>
      <c r="C150" s="269">
        <f t="shared" si="26"/>
        <v>0</v>
      </c>
      <c r="D150" s="269">
        <f t="shared" si="26"/>
        <v>0</v>
      </c>
      <c r="E150" s="269">
        <f t="shared" si="26"/>
        <v>0</v>
      </c>
      <c r="F150" s="269">
        <f t="shared" si="26"/>
        <v>0</v>
      </c>
      <c r="G150" s="269">
        <f t="shared" si="26"/>
        <v>0</v>
      </c>
      <c r="H150" s="269">
        <f t="shared" si="26"/>
        <v>0</v>
      </c>
      <c r="I150" s="269">
        <f t="shared" si="26"/>
        <v>0</v>
      </c>
      <c r="J150" s="269">
        <f t="shared" si="26"/>
        <v>0</v>
      </c>
      <c r="K150" s="269">
        <f t="shared" si="26"/>
        <v>0</v>
      </c>
      <c r="L150" s="269">
        <f t="shared" si="26"/>
        <v>0</v>
      </c>
      <c r="M150" s="269">
        <f t="shared" si="26"/>
        <v>0</v>
      </c>
      <c r="N150" s="269">
        <f t="shared" si="26"/>
        <v>0</v>
      </c>
      <c r="O150" s="269">
        <f t="shared" si="26"/>
        <v>0</v>
      </c>
      <c r="P150" s="269">
        <f t="shared" si="26"/>
        <v>0</v>
      </c>
      <c r="Q150" s="269">
        <f t="shared" si="26"/>
        <v>0</v>
      </c>
      <c r="R150" s="269">
        <f t="shared" si="26"/>
        <v>0</v>
      </c>
      <c r="S150" s="269">
        <f t="shared" si="26"/>
        <v>0</v>
      </c>
      <c r="T150" s="269">
        <f t="shared" si="26"/>
        <v>0</v>
      </c>
      <c r="U150" s="269">
        <f t="shared" si="26"/>
        <v>0</v>
      </c>
      <c r="V150" s="269">
        <f t="shared" si="26"/>
        <v>0</v>
      </c>
      <c r="W150" s="269">
        <f t="shared" si="26"/>
        <v>0</v>
      </c>
      <c r="DA150" s="77"/>
    </row>
    <row r="151" spans="1:105" ht="12" customHeight="1" x14ac:dyDescent="0.25">
      <c r="A151" s="56" t="s">
        <v>96</v>
      </c>
      <c r="B151" s="270">
        <f t="shared" ref="B151:W151" si="27">IF(B$53=0,0,B$53/B$48)</f>
        <v>4.1462304500295456E-3</v>
      </c>
      <c r="C151" s="270">
        <f t="shared" si="27"/>
        <v>4.1256351309263591E-3</v>
      </c>
      <c r="D151" s="270">
        <f t="shared" si="27"/>
        <v>3.9583500978655319E-3</v>
      </c>
      <c r="E151" s="270">
        <f t="shared" si="27"/>
        <v>4.1601764181492772E-3</v>
      </c>
      <c r="F151" s="270">
        <f t="shared" si="27"/>
        <v>3.975311981242494E-3</v>
      </c>
      <c r="G151" s="270">
        <f t="shared" si="27"/>
        <v>4.0335753792935169E-3</v>
      </c>
      <c r="H151" s="270">
        <f t="shared" si="27"/>
        <v>3.6919689785860923E-3</v>
      </c>
      <c r="I151" s="270">
        <f t="shared" si="27"/>
        <v>3.6752858588306346E-3</v>
      </c>
      <c r="J151" s="270">
        <f t="shared" si="27"/>
        <v>3.6581126094559339E-3</v>
      </c>
      <c r="K151" s="270">
        <f t="shared" si="27"/>
        <v>3.4161711229981377E-3</v>
      </c>
      <c r="L151" s="270">
        <f t="shared" si="27"/>
        <v>3.4172802693637357E-3</v>
      </c>
      <c r="M151" s="270">
        <f t="shared" si="27"/>
        <v>3.3809822947019402E-3</v>
      </c>
      <c r="N151" s="270">
        <f t="shared" si="27"/>
        <v>3.333790162953472E-3</v>
      </c>
      <c r="O151" s="270">
        <f t="shared" si="27"/>
        <v>3.4848315739908512E-3</v>
      </c>
      <c r="P151" s="270">
        <f t="shared" si="27"/>
        <v>3.2298757598949188E-3</v>
      </c>
      <c r="Q151" s="270">
        <f t="shared" si="27"/>
        <v>3.2209957623807114E-3</v>
      </c>
      <c r="R151" s="270">
        <f t="shared" si="27"/>
        <v>3.260416045539497E-3</v>
      </c>
      <c r="S151" s="270">
        <f t="shared" si="27"/>
        <v>3.1637581422349079E-3</v>
      </c>
      <c r="T151" s="270">
        <f t="shared" si="27"/>
        <v>3.1837012501416692E-3</v>
      </c>
      <c r="U151" s="270">
        <f t="shared" si="27"/>
        <v>3.1610225495138336E-3</v>
      </c>
      <c r="V151" s="270">
        <f t="shared" si="27"/>
        <v>3.2942946364693392E-3</v>
      </c>
      <c r="W151" s="270">
        <f t="shared" si="27"/>
        <v>3.3005116729229594E-3</v>
      </c>
      <c r="DA151" s="78"/>
    </row>
    <row r="152" spans="1:105" ht="12" customHeight="1" x14ac:dyDescent="0.25">
      <c r="A152" s="203" t="s">
        <v>1498</v>
      </c>
      <c r="B152" s="271">
        <f t="shared" ref="B152:W152" si="28">IF(B$59=0,0,B$59/B$48)</f>
        <v>0</v>
      </c>
      <c r="C152" s="271">
        <f t="shared" si="28"/>
        <v>0</v>
      </c>
      <c r="D152" s="271">
        <f t="shared" si="28"/>
        <v>0</v>
      </c>
      <c r="E152" s="271">
        <f t="shared" si="28"/>
        <v>0</v>
      </c>
      <c r="F152" s="271">
        <f t="shared" si="28"/>
        <v>0</v>
      </c>
      <c r="G152" s="271">
        <f t="shared" si="28"/>
        <v>0</v>
      </c>
      <c r="H152" s="271">
        <f t="shared" si="28"/>
        <v>0</v>
      </c>
      <c r="I152" s="271">
        <f t="shared" si="28"/>
        <v>0</v>
      </c>
      <c r="J152" s="271">
        <f t="shared" si="28"/>
        <v>0</v>
      </c>
      <c r="K152" s="271">
        <f t="shared" si="28"/>
        <v>0</v>
      </c>
      <c r="L152" s="271">
        <f t="shared" si="28"/>
        <v>0</v>
      </c>
      <c r="M152" s="271">
        <f t="shared" si="28"/>
        <v>0</v>
      </c>
      <c r="N152" s="271">
        <f t="shared" si="28"/>
        <v>0</v>
      </c>
      <c r="O152" s="271">
        <f t="shared" si="28"/>
        <v>0</v>
      </c>
      <c r="P152" s="271">
        <f t="shared" si="28"/>
        <v>0</v>
      </c>
      <c r="Q152" s="271">
        <f t="shared" si="28"/>
        <v>0</v>
      </c>
      <c r="R152" s="271">
        <f t="shared" si="28"/>
        <v>0</v>
      </c>
      <c r="S152" s="271">
        <f t="shared" si="28"/>
        <v>0</v>
      </c>
      <c r="T152" s="271">
        <f t="shared" si="28"/>
        <v>0</v>
      </c>
      <c r="U152" s="271">
        <f t="shared" si="28"/>
        <v>0</v>
      </c>
      <c r="V152" s="271">
        <f t="shared" si="28"/>
        <v>0</v>
      </c>
      <c r="W152" s="271">
        <f t="shared" si="28"/>
        <v>0</v>
      </c>
      <c r="DA152" s="79"/>
    </row>
    <row r="153" spans="1:105" ht="12" customHeight="1" x14ac:dyDescent="0.25">
      <c r="A153" s="203" t="s">
        <v>1500</v>
      </c>
      <c r="B153" s="271">
        <f t="shared" ref="B153:W153" si="29">IF(B$60=0,0,B$60/B$48)</f>
        <v>0.13128415562040557</v>
      </c>
      <c r="C153" s="271">
        <f t="shared" si="29"/>
        <v>0.13082878401359194</v>
      </c>
      <c r="D153" s="271">
        <f t="shared" si="29"/>
        <v>0.12886197241886219</v>
      </c>
      <c r="E153" s="271">
        <f t="shared" si="29"/>
        <v>0.12867345176768674</v>
      </c>
      <c r="F153" s="271">
        <f t="shared" si="29"/>
        <v>0.12431763169106416</v>
      </c>
      <c r="G153" s="271">
        <f t="shared" si="29"/>
        <v>0.12440325415867463</v>
      </c>
      <c r="H153" s="271">
        <f t="shared" si="29"/>
        <v>0.1193281617865071</v>
      </c>
      <c r="I153" s="271">
        <f t="shared" si="29"/>
        <v>0.12572400223058688</v>
      </c>
      <c r="J153" s="271">
        <f t="shared" si="29"/>
        <v>0.12401396489036087</v>
      </c>
      <c r="K153" s="271">
        <f t="shared" si="29"/>
        <v>0.12082174297674482</v>
      </c>
      <c r="L153" s="271">
        <f t="shared" si="29"/>
        <v>0.12021050417992309</v>
      </c>
      <c r="M153" s="271">
        <f t="shared" si="29"/>
        <v>0.11916199630668785</v>
      </c>
      <c r="N153" s="271">
        <f t="shared" si="29"/>
        <v>0.11820803261603526</v>
      </c>
      <c r="O153" s="271">
        <f t="shared" si="29"/>
        <v>0.11870915716972323</v>
      </c>
      <c r="P153" s="271">
        <f t="shared" si="29"/>
        <v>0.1189103165930589</v>
      </c>
      <c r="Q153" s="271">
        <f t="shared" si="29"/>
        <v>0.11940099350305905</v>
      </c>
      <c r="R153" s="271">
        <f t="shared" si="29"/>
        <v>0.12074447804003784</v>
      </c>
      <c r="S153" s="271">
        <f t="shared" si="29"/>
        <v>0.12011569097061518</v>
      </c>
      <c r="T153" s="271">
        <f t="shared" si="29"/>
        <v>0.11867029163543862</v>
      </c>
      <c r="U153" s="271">
        <f t="shared" si="29"/>
        <v>0.12067335258834823</v>
      </c>
      <c r="V153" s="271">
        <f t="shared" si="29"/>
        <v>0.12465670374389913</v>
      </c>
      <c r="W153" s="271">
        <f t="shared" si="29"/>
        <v>0.12395370306471462</v>
      </c>
      <c r="DA153" s="79"/>
    </row>
    <row r="154" spans="1:105" ht="12" customHeight="1" x14ac:dyDescent="0.25">
      <c r="A154" s="62" t="s">
        <v>1501</v>
      </c>
      <c r="B154" s="320">
        <f t="shared" ref="B154:W154" si="30">IF(B$61=0,0,B$61/B$48)</f>
        <v>0.10824128248988622</v>
      </c>
      <c r="C154" s="320">
        <f t="shared" si="30"/>
        <v>0.10641543597844731</v>
      </c>
      <c r="D154" s="320">
        <f t="shared" si="30"/>
        <v>0.10436192181577802</v>
      </c>
      <c r="E154" s="320">
        <f t="shared" si="30"/>
        <v>0.10503394869829466</v>
      </c>
      <c r="F154" s="320">
        <f t="shared" si="30"/>
        <v>0.10220610322661274</v>
      </c>
      <c r="G154" s="320">
        <f t="shared" si="30"/>
        <v>0.10219893856230783</v>
      </c>
      <c r="H154" s="320">
        <f t="shared" si="30"/>
        <v>9.8394911636043386E-2</v>
      </c>
      <c r="I154" s="320">
        <f t="shared" si="30"/>
        <v>0.10435775222778336</v>
      </c>
      <c r="J154" s="320">
        <f t="shared" si="30"/>
        <v>0.10166534089810271</v>
      </c>
      <c r="K154" s="320">
        <f t="shared" si="30"/>
        <v>9.8131722578530145E-2</v>
      </c>
      <c r="L154" s="320">
        <f t="shared" si="30"/>
        <v>9.7205923864947835E-2</v>
      </c>
      <c r="M154" s="320">
        <f t="shared" si="30"/>
        <v>9.6358108682007587E-2</v>
      </c>
      <c r="N154" s="320">
        <f t="shared" si="30"/>
        <v>9.5632175388617999E-2</v>
      </c>
      <c r="O154" s="320">
        <f t="shared" si="30"/>
        <v>9.6199982694127287E-2</v>
      </c>
      <c r="P154" s="320">
        <f t="shared" si="30"/>
        <v>9.6362114308542926E-2</v>
      </c>
      <c r="Q154" s="320">
        <f t="shared" si="30"/>
        <v>9.6050960193449844E-2</v>
      </c>
      <c r="R154" s="320">
        <f t="shared" si="30"/>
        <v>9.6541559867785454E-2</v>
      </c>
      <c r="S154" s="320">
        <f t="shared" si="30"/>
        <v>9.5982947463598353E-2</v>
      </c>
      <c r="T154" s="320">
        <f t="shared" si="30"/>
        <v>9.677999980236697E-2</v>
      </c>
      <c r="U154" s="320">
        <f t="shared" si="30"/>
        <v>9.7326235010284978E-2</v>
      </c>
      <c r="V154" s="320">
        <f t="shared" si="30"/>
        <v>0.10094125166949282</v>
      </c>
      <c r="W154" s="320">
        <f t="shared" si="30"/>
        <v>0.10021121925139408</v>
      </c>
      <c r="DA154" s="141"/>
    </row>
    <row r="155" spans="1:105" ht="12" customHeight="1" x14ac:dyDescent="0.25">
      <c r="A155" s="62" t="s">
        <v>1508</v>
      </c>
      <c r="B155" s="320">
        <f t="shared" ref="B155:W155" si="31">IF(B$67=0,0,B$67/B$48)</f>
        <v>2.3042873130519337E-2</v>
      </c>
      <c r="C155" s="320">
        <f t="shared" si="31"/>
        <v>2.4413348035144639E-2</v>
      </c>
      <c r="D155" s="320">
        <f t="shared" si="31"/>
        <v>2.4500050603084151E-2</v>
      </c>
      <c r="E155" s="320">
        <f t="shared" si="31"/>
        <v>2.3639503069392095E-2</v>
      </c>
      <c r="F155" s="320">
        <f t="shared" si="31"/>
        <v>2.2111528464451431E-2</v>
      </c>
      <c r="G155" s="320">
        <f t="shared" si="31"/>
        <v>2.2204315596366795E-2</v>
      </c>
      <c r="H155" s="320">
        <f t="shared" si="31"/>
        <v>2.0933250150463708E-2</v>
      </c>
      <c r="I155" s="320">
        <f t="shared" si="31"/>
        <v>2.1366250002803538E-2</v>
      </c>
      <c r="J155" s="320">
        <f t="shared" si="31"/>
        <v>2.2348623992258166E-2</v>
      </c>
      <c r="K155" s="320">
        <f t="shared" si="31"/>
        <v>2.2690020398214675E-2</v>
      </c>
      <c r="L155" s="320">
        <f t="shared" si="31"/>
        <v>2.3004580314975247E-2</v>
      </c>
      <c r="M155" s="320">
        <f t="shared" si="31"/>
        <v>2.2803887624680264E-2</v>
      </c>
      <c r="N155" s="320">
        <f t="shared" si="31"/>
        <v>2.2575857227417256E-2</v>
      </c>
      <c r="O155" s="320">
        <f t="shared" si="31"/>
        <v>2.2509174475595941E-2</v>
      </c>
      <c r="P155" s="320">
        <f t="shared" si="31"/>
        <v>2.2548202284515977E-2</v>
      </c>
      <c r="Q155" s="320">
        <f t="shared" si="31"/>
        <v>2.3350033309609209E-2</v>
      </c>
      <c r="R155" s="320">
        <f t="shared" si="31"/>
        <v>2.4202918172252383E-2</v>
      </c>
      <c r="S155" s="320">
        <f t="shared" si="31"/>
        <v>2.4132743507016829E-2</v>
      </c>
      <c r="T155" s="320">
        <f t="shared" si="31"/>
        <v>2.1890291833071642E-2</v>
      </c>
      <c r="U155" s="320">
        <f t="shared" si="31"/>
        <v>2.3347117578063247E-2</v>
      </c>
      <c r="V155" s="320">
        <f t="shared" si="31"/>
        <v>2.3715452074406309E-2</v>
      </c>
      <c r="W155" s="320">
        <f t="shared" si="31"/>
        <v>2.3742483813320545E-2</v>
      </c>
      <c r="DA155" s="141"/>
    </row>
    <row r="156" spans="1:105" ht="12" customHeight="1" x14ac:dyDescent="0.25">
      <c r="A156" s="62" t="s">
        <v>1520</v>
      </c>
      <c r="B156" s="320">
        <f t="shared" ref="B156:W156" si="32">IF(B$78=0,0,B$78/B$48)</f>
        <v>0</v>
      </c>
      <c r="C156" s="320">
        <f t="shared" si="32"/>
        <v>0</v>
      </c>
      <c r="D156" s="320">
        <f t="shared" si="32"/>
        <v>0</v>
      </c>
      <c r="E156" s="320">
        <f t="shared" si="32"/>
        <v>0</v>
      </c>
      <c r="F156" s="320">
        <f t="shared" si="32"/>
        <v>0</v>
      </c>
      <c r="G156" s="320">
        <f t="shared" si="32"/>
        <v>0</v>
      </c>
      <c r="H156" s="320">
        <f t="shared" si="32"/>
        <v>0</v>
      </c>
      <c r="I156" s="320">
        <f t="shared" si="32"/>
        <v>0</v>
      </c>
      <c r="J156" s="320">
        <f t="shared" si="32"/>
        <v>0</v>
      </c>
      <c r="K156" s="320">
        <f t="shared" si="32"/>
        <v>0</v>
      </c>
      <c r="L156" s="320">
        <f t="shared" si="32"/>
        <v>0</v>
      </c>
      <c r="M156" s="320">
        <f t="shared" si="32"/>
        <v>0</v>
      </c>
      <c r="N156" s="320">
        <f t="shared" si="32"/>
        <v>0</v>
      </c>
      <c r="O156" s="320">
        <f t="shared" si="32"/>
        <v>0</v>
      </c>
      <c r="P156" s="320">
        <f t="shared" si="32"/>
        <v>0</v>
      </c>
      <c r="Q156" s="320">
        <f t="shared" si="32"/>
        <v>0</v>
      </c>
      <c r="R156" s="320">
        <f t="shared" si="32"/>
        <v>0</v>
      </c>
      <c r="S156" s="320">
        <f t="shared" si="32"/>
        <v>0</v>
      </c>
      <c r="T156" s="320">
        <f t="shared" si="32"/>
        <v>0</v>
      </c>
      <c r="U156" s="320">
        <f t="shared" si="32"/>
        <v>0</v>
      </c>
      <c r="V156" s="320">
        <f t="shared" si="32"/>
        <v>0</v>
      </c>
      <c r="W156" s="320">
        <f t="shared" si="32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33">IF(B$79=0,0,B$79/B$48)</f>
        <v>0.59364809764731463</v>
      </c>
      <c r="C157" s="271">
        <f t="shared" si="33"/>
        <v>0.59551589814602091</v>
      </c>
      <c r="D157" s="271">
        <f t="shared" si="33"/>
        <v>0.58656035081457292</v>
      </c>
      <c r="E157" s="271">
        <f t="shared" si="33"/>
        <v>0.59323713683873902</v>
      </c>
      <c r="F157" s="271">
        <f t="shared" si="33"/>
        <v>0.59049829069599979</v>
      </c>
      <c r="G157" s="271">
        <f t="shared" si="33"/>
        <v>0.5949616023231461</v>
      </c>
      <c r="H157" s="271">
        <f t="shared" si="33"/>
        <v>0.56888569403203371</v>
      </c>
      <c r="I157" s="271">
        <f t="shared" si="33"/>
        <v>0.57328487636880543</v>
      </c>
      <c r="J157" s="271">
        <f t="shared" si="33"/>
        <v>0.59569105398509326</v>
      </c>
      <c r="K157" s="271">
        <f t="shared" si="33"/>
        <v>0.60277393111815947</v>
      </c>
      <c r="L157" s="271">
        <f t="shared" si="33"/>
        <v>0.61030547329195262</v>
      </c>
      <c r="M157" s="271">
        <f t="shared" si="33"/>
        <v>0.60997774068949406</v>
      </c>
      <c r="N157" s="271">
        <f t="shared" si="33"/>
        <v>0.61022828857943179</v>
      </c>
      <c r="O157" s="271">
        <f t="shared" si="33"/>
        <v>0.61454449843931991</v>
      </c>
      <c r="P157" s="271">
        <f t="shared" si="33"/>
        <v>0.61243585466240269</v>
      </c>
      <c r="Q157" s="271">
        <f t="shared" si="33"/>
        <v>0.61823511029218758</v>
      </c>
      <c r="R157" s="271">
        <f t="shared" si="33"/>
        <v>0.62171483051236587</v>
      </c>
      <c r="S157" s="271">
        <f t="shared" si="33"/>
        <v>0.6080367314795132</v>
      </c>
      <c r="T157" s="271">
        <f t="shared" si="33"/>
        <v>0.6149063328554617</v>
      </c>
      <c r="U157" s="271">
        <f t="shared" si="33"/>
        <v>0.61948156566594204</v>
      </c>
      <c r="V157" s="271">
        <f t="shared" si="33"/>
        <v>0.629122581356509</v>
      </c>
      <c r="W157" s="271">
        <f t="shared" si="33"/>
        <v>0.62353281237219782</v>
      </c>
      <c r="DA157" s="79"/>
    </row>
    <row r="158" spans="1:105" ht="12" customHeight="1" x14ac:dyDescent="0.25">
      <c r="A158" s="62" t="s">
        <v>1523</v>
      </c>
      <c r="B158" s="320">
        <f t="shared" ref="B158:W158" si="34">IF(B$80=0,0,B$80/B$48)</f>
        <v>0.59364809764731463</v>
      </c>
      <c r="C158" s="320">
        <f t="shared" si="34"/>
        <v>0.59551589814602091</v>
      </c>
      <c r="D158" s="320">
        <f t="shared" si="34"/>
        <v>0.58656035081457292</v>
      </c>
      <c r="E158" s="320">
        <f t="shared" si="34"/>
        <v>0.59323713683873902</v>
      </c>
      <c r="F158" s="320">
        <f t="shared" si="34"/>
        <v>0.59049829069599979</v>
      </c>
      <c r="G158" s="320">
        <f t="shared" si="34"/>
        <v>0.5949616023231461</v>
      </c>
      <c r="H158" s="320">
        <f t="shared" si="34"/>
        <v>0.56888569403203371</v>
      </c>
      <c r="I158" s="320">
        <f t="shared" si="34"/>
        <v>0.57328487636880543</v>
      </c>
      <c r="J158" s="320">
        <f t="shared" si="34"/>
        <v>0.59569105398509326</v>
      </c>
      <c r="K158" s="320">
        <f t="shared" si="34"/>
        <v>0.60277393111815947</v>
      </c>
      <c r="L158" s="320">
        <f t="shared" si="34"/>
        <v>0.61030547329195262</v>
      </c>
      <c r="M158" s="320">
        <f t="shared" si="34"/>
        <v>0.60997774068949406</v>
      </c>
      <c r="N158" s="320">
        <f t="shared" si="34"/>
        <v>0.61022828857943179</v>
      </c>
      <c r="O158" s="320">
        <f t="shared" si="34"/>
        <v>0.61454449843931991</v>
      </c>
      <c r="P158" s="320">
        <f t="shared" si="34"/>
        <v>0.61243585466240269</v>
      </c>
      <c r="Q158" s="320">
        <f t="shared" si="34"/>
        <v>0.61823511029218758</v>
      </c>
      <c r="R158" s="320">
        <f t="shared" si="34"/>
        <v>0.62171483051236587</v>
      </c>
      <c r="S158" s="320">
        <f t="shared" si="34"/>
        <v>0.6080367314795132</v>
      </c>
      <c r="T158" s="320">
        <f t="shared" si="34"/>
        <v>0.6149063328554617</v>
      </c>
      <c r="U158" s="320">
        <f t="shared" si="34"/>
        <v>0.61948156566594204</v>
      </c>
      <c r="V158" s="320">
        <f t="shared" si="34"/>
        <v>0.629122581356509</v>
      </c>
      <c r="W158" s="320">
        <f t="shared" si="34"/>
        <v>0.62353281237219782</v>
      </c>
      <c r="DA158" s="141"/>
    </row>
    <row r="159" spans="1:105" ht="12" customHeight="1" x14ac:dyDescent="0.25">
      <c r="A159" s="62" t="s">
        <v>1532</v>
      </c>
      <c r="B159" s="320">
        <f t="shared" ref="B159:W159" si="35">IF(B$88=0,0,B$88/B$48)</f>
        <v>0</v>
      </c>
      <c r="C159" s="320">
        <f t="shared" si="35"/>
        <v>0</v>
      </c>
      <c r="D159" s="320">
        <f t="shared" si="35"/>
        <v>0</v>
      </c>
      <c r="E159" s="320">
        <f t="shared" si="35"/>
        <v>0</v>
      </c>
      <c r="F159" s="320">
        <f t="shared" si="35"/>
        <v>0</v>
      </c>
      <c r="G159" s="320">
        <f t="shared" si="35"/>
        <v>0</v>
      </c>
      <c r="H159" s="320">
        <f t="shared" si="35"/>
        <v>0</v>
      </c>
      <c r="I159" s="320">
        <f t="shared" si="35"/>
        <v>0</v>
      </c>
      <c r="J159" s="320">
        <f t="shared" si="35"/>
        <v>0</v>
      </c>
      <c r="K159" s="320">
        <f t="shared" si="35"/>
        <v>0</v>
      </c>
      <c r="L159" s="320">
        <f t="shared" si="35"/>
        <v>0</v>
      </c>
      <c r="M159" s="320">
        <f t="shared" si="35"/>
        <v>0</v>
      </c>
      <c r="N159" s="320">
        <f t="shared" si="35"/>
        <v>0</v>
      </c>
      <c r="O159" s="320">
        <f t="shared" si="35"/>
        <v>0</v>
      </c>
      <c r="P159" s="320">
        <f t="shared" si="35"/>
        <v>0</v>
      </c>
      <c r="Q159" s="320">
        <f t="shared" si="35"/>
        <v>0</v>
      </c>
      <c r="R159" s="320">
        <f t="shared" si="35"/>
        <v>0</v>
      </c>
      <c r="S159" s="320">
        <f t="shared" si="35"/>
        <v>0</v>
      </c>
      <c r="T159" s="320">
        <f t="shared" si="35"/>
        <v>0</v>
      </c>
      <c r="U159" s="320">
        <f t="shared" si="35"/>
        <v>0</v>
      </c>
      <c r="V159" s="320">
        <f t="shared" si="35"/>
        <v>0</v>
      </c>
      <c r="W159" s="320">
        <f t="shared" si="35"/>
        <v>0</v>
      </c>
      <c r="DA159" s="141"/>
    </row>
    <row r="160" spans="1:105" ht="12" customHeight="1" x14ac:dyDescent="0.25">
      <c r="A160" s="203" t="s">
        <v>1534</v>
      </c>
      <c r="B160" s="271">
        <f t="shared" ref="B160:W160" si="36">IF(B$89=0,0,B$89/B$48)</f>
        <v>5.7668321051685269E-2</v>
      </c>
      <c r="C160" s="271">
        <f t="shared" si="36"/>
        <v>5.6695554465862559E-2</v>
      </c>
      <c r="D160" s="271">
        <f t="shared" si="36"/>
        <v>5.560149209619264E-2</v>
      </c>
      <c r="E160" s="271">
        <f t="shared" si="36"/>
        <v>5.5959531664136156E-2</v>
      </c>
      <c r="F160" s="271">
        <f t="shared" si="36"/>
        <v>5.4452924417859816E-2</v>
      </c>
      <c r="G160" s="271">
        <f t="shared" si="36"/>
        <v>5.4449107259084001E-2</v>
      </c>
      <c r="H160" s="271">
        <f t="shared" si="36"/>
        <v>5.2422414291051468E-2</v>
      </c>
      <c r="I160" s="271">
        <f t="shared" si="36"/>
        <v>5.5599270641184001E-2</v>
      </c>
      <c r="J160" s="271">
        <f t="shared" si="36"/>
        <v>5.416481940971668E-2</v>
      </c>
      <c r="K160" s="271">
        <f t="shared" si="36"/>
        <v>5.2282193566418229E-2</v>
      </c>
      <c r="L160" s="271">
        <f t="shared" si="36"/>
        <v>5.1788950542906477E-2</v>
      </c>
      <c r="M160" s="271">
        <f t="shared" si="36"/>
        <v>5.1337255246642233E-2</v>
      </c>
      <c r="N160" s="271">
        <f t="shared" si="36"/>
        <v>5.0950495654901347E-2</v>
      </c>
      <c r="O160" s="271">
        <f t="shared" si="36"/>
        <v>5.1253009568598379E-2</v>
      </c>
      <c r="P160" s="271">
        <f t="shared" si="36"/>
        <v>5.1339389346975677E-2</v>
      </c>
      <c r="Q160" s="271">
        <f t="shared" si="36"/>
        <v>5.1173614006985405E-2</v>
      </c>
      <c r="R160" s="271">
        <f t="shared" si="36"/>
        <v>5.1434993573788702E-2</v>
      </c>
      <c r="S160" s="271">
        <f t="shared" si="36"/>
        <v>5.1137378479740585E-2</v>
      </c>
      <c r="T160" s="271">
        <f t="shared" si="36"/>
        <v>5.1562028568041256E-2</v>
      </c>
      <c r="U160" s="271">
        <f t="shared" si="36"/>
        <v>5.1853049393139949E-2</v>
      </c>
      <c r="V160" s="271">
        <f t="shared" si="36"/>
        <v>5.3779042290811561E-2</v>
      </c>
      <c r="W160" s="271">
        <f t="shared" si="36"/>
        <v>5.3390098785185691E-2</v>
      </c>
      <c r="DA160" s="79"/>
    </row>
    <row r="161" spans="1:105" ht="12" customHeight="1" x14ac:dyDescent="0.25">
      <c r="A161" s="62" t="s">
        <v>1535</v>
      </c>
      <c r="B161" s="320">
        <f t="shared" ref="B161:W161" si="37">IF(B$90=0,0,B$90/B$48)</f>
        <v>5.7668321051685269E-2</v>
      </c>
      <c r="C161" s="320">
        <f t="shared" si="37"/>
        <v>5.6695554465862559E-2</v>
      </c>
      <c r="D161" s="320">
        <f t="shared" si="37"/>
        <v>5.560149209619264E-2</v>
      </c>
      <c r="E161" s="320">
        <f t="shared" si="37"/>
        <v>5.5959531664136156E-2</v>
      </c>
      <c r="F161" s="320">
        <f t="shared" si="37"/>
        <v>5.4452924417859816E-2</v>
      </c>
      <c r="G161" s="320">
        <f t="shared" si="37"/>
        <v>5.4449107259084001E-2</v>
      </c>
      <c r="H161" s="320">
        <f t="shared" si="37"/>
        <v>5.2422414291051468E-2</v>
      </c>
      <c r="I161" s="320">
        <f t="shared" si="37"/>
        <v>5.5599270641184001E-2</v>
      </c>
      <c r="J161" s="320">
        <f t="shared" si="37"/>
        <v>5.416481940971668E-2</v>
      </c>
      <c r="K161" s="320">
        <f t="shared" si="37"/>
        <v>5.2282193566418229E-2</v>
      </c>
      <c r="L161" s="320">
        <f t="shared" si="37"/>
        <v>5.1788950542906477E-2</v>
      </c>
      <c r="M161" s="320">
        <f t="shared" si="37"/>
        <v>5.1337255246642233E-2</v>
      </c>
      <c r="N161" s="320">
        <f t="shared" si="37"/>
        <v>5.0950495654901347E-2</v>
      </c>
      <c r="O161" s="320">
        <f t="shared" si="37"/>
        <v>5.1253009568598379E-2</v>
      </c>
      <c r="P161" s="320">
        <f t="shared" si="37"/>
        <v>5.1339389346975677E-2</v>
      </c>
      <c r="Q161" s="320">
        <f t="shared" si="37"/>
        <v>5.1173614006985405E-2</v>
      </c>
      <c r="R161" s="320">
        <f t="shared" si="37"/>
        <v>5.1434993573788702E-2</v>
      </c>
      <c r="S161" s="320">
        <f t="shared" si="37"/>
        <v>5.1137378479740585E-2</v>
      </c>
      <c r="T161" s="320">
        <f t="shared" si="37"/>
        <v>5.1562028568041256E-2</v>
      </c>
      <c r="U161" s="320">
        <f t="shared" si="37"/>
        <v>5.1853049393139949E-2</v>
      </c>
      <c r="V161" s="320">
        <f t="shared" si="37"/>
        <v>5.3779042290811561E-2</v>
      </c>
      <c r="W161" s="320">
        <f t="shared" si="37"/>
        <v>5.3390098785185691E-2</v>
      </c>
      <c r="DA161" s="141"/>
    </row>
    <row r="162" spans="1:105" ht="12" customHeight="1" x14ac:dyDescent="0.25">
      <c r="A162" s="62" t="s">
        <v>1542</v>
      </c>
      <c r="B162" s="329">
        <f t="shared" ref="B162:W162" si="38">IF(B$96=0,0,B$96/B$48)</f>
        <v>0</v>
      </c>
      <c r="C162" s="329">
        <f t="shared" si="38"/>
        <v>0</v>
      </c>
      <c r="D162" s="329">
        <f t="shared" si="38"/>
        <v>0</v>
      </c>
      <c r="E162" s="329">
        <f t="shared" si="38"/>
        <v>0</v>
      </c>
      <c r="F162" s="329">
        <f t="shared" si="38"/>
        <v>0</v>
      </c>
      <c r="G162" s="329">
        <f t="shared" si="38"/>
        <v>0</v>
      </c>
      <c r="H162" s="329">
        <f t="shared" si="38"/>
        <v>0</v>
      </c>
      <c r="I162" s="329">
        <f t="shared" si="38"/>
        <v>0</v>
      </c>
      <c r="J162" s="329">
        <f t="shared" si="38"/>
        <v>0</v>
      </c>
      <c r="K162" s="329">
        <f t="shared" si="38"/>
        <v>0</v>
      </c>
      <c r="L162" s="329">
        <f t="shared" si="38"/>
        <v>0</v>
      </c>
      <c r="M162" s="329">
        <f t="shared" si="38"/>
        <v>0</v>
      </c>
      <c r="N162" s="329">
        <f t="shared" si="38"/>
        <v>0</v>
      </c>
      <c r="O162" s="329">
        <f t="shared" si="38"/>
        <v>0</v>
      </c>
      <c r="P162" s="329">
        <f t="shared" si="38"/>
        <v>0</v>
      </c>
      <c r="Q162" s="329">
        <f t="shared" si="38"/>
        <v>0</v>
      </c>
      <c r="R162" s="329">
        <f t="shared" si="38"/>
        <v>0</v>
      </c>
      <c r="S162" s="329">
        <f t="shared" si="38"/>
        <v>0</v>
      </c>
      <c r="T162" s="329">
        <f t="shared" si="38"/>
        <v>0</v>
      </c>
      <c r="U162" s="329">
        <f t="shared" si="38"/>
        <v>0</v>
      </c>
      <c r="V162" s="329">
        <f t="shared" si="38"/>
        <v>0</v>
      </c>
      <c r="W162" s="329">
        <f t="shared" si="38"/>
        <v>0</v>
      </c>
      <c r="DA162" s="151"/>
    </row>
    <row r="163" spans="1:105" ht="12" customHeight="1" x14ac:dyDescent="0.25">
      <c r="A163" s="100" t="s">
        <v>106</v>
      </c>
      <c r="B163" s="312">
        <f t="shared" ref="B163:W163" si="39">IF(B$48=0,0,B$97/B$48)</f>
        <v>0.21325319523056493</v>
      </c>
      <c r="C163" s="312">
        <f t="shared" si="39"/>
        <v>0.21283412824359813</v>
      </c>
      <c r="D163" s="312">
        <f t="shared" si="39"/>
        <v>0.22501783457250674</v>
      </c>
      <c r="E163" s="312">
        <f t="shared" si="39"/>
        <v>0.2179697033112889</v>
      </c>
      <c r="F163" s="312">
        <f t="shared" si="39"/>
        <v>0.22675584121383366</v>
      </c>
      <c r="G163" s="312">
        <f t="shared" si="39"/>
        <v>0.2221524608798017</v>
      </c>
      <c r="H163" s="312">
        <f t="shared" si="39"/>
        <v>0.25567176091182159</v>
      </c>
      <c r="I163" s="312">
        <f t="shared" si="39"/>
        <v>0.24171656490059309</v>
      </c>
      <c r="J163" s="312">
        <f t="shared" si="39"/>
        <v>0.22247204910537324</v>
      </c>
      <c r="K163" s="312">
        <f t="shared" si="39"/>
        <v>0.22070596121567931</v>
      </c>
      <c r="L163" s="312">
        <f t="shared" si="39"/>
        <v>0.21427779171585404</v>
      </c>
      <c r="M163" s="312">
        <f t="shared" si="39"/>
        <v>0.21614202546247377</v>
      </c>
      <c r="N163" s="312">
        <f t="shared" si="39"/>
        <v>0.2172793929866782</v>
      </c>
      <c r="O163" s="312">
        <f t="shared" si="39"/>
        <v>0.21200850324836767</v>
      </c>
      <c r="P163" s="312">
        <f t="shared" si="39"/>
        <v>0.21408456363766781</v>
      </c>
      <c r="Q163" s="312">
        <f t="shared" si="39"/>
        <v>0.20796928643538715</v>
      </c>
      <c r="R163" s="312">
        <f t="shared" si="39"/>
        <v>0.20284528182826814</v>
      </c>
      <c r="S163" s="312">
        <f t="shared" si="39"/>
        <v>0.21754644092789602</v>
      </c>
      <c r="T163" s="312">
        <f t="shared" si="39"/>
        <v>0.21167764569091674</v>
      </c>
      <c r="U163" s="312">
        <f t="shared" si="39"/>
        <v>0.20483100980305596</v>
      </c>
      <c r="V163" s="312">
        <f t="shared" si="39"/>
        <v>0.18914737797231096</v>
      </c>
      <c r="W163" s="312">
        <f t="shared" si="39"/>
        <v>0.19582287410497881</v>
      </c>
      <c r="DA163" s="127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40">SUM(B166:B170,B172:B174,B176:B178,B179)</f>
        <v>1</v>
      </c>
      <c r="C165" s="234">
        <f t="shared" si="40"/>
        <v>1</v>
      </c>
      <c r="D165" s="234">
        <f t="shared" si="40"/>
        <v>1</v>
      </c>
      <c r="E165" s="234">
        <f t="shared" si="40"/>
        <v>1</v>
      </c>
      <c r="F165" s="234">
        <f t="shared" si="40"/>
        <v>1</v>
      </c>
      <c r="G165" s="234">
        <f t="shared" si="40"/>
        <v>1.0000000000000002</v>
      </c>
      <c r="H165" s="234">
        <f t="shared" si="40"/>
        <v>1</v>
      </c>
      <c r="I165" s="234">
        <f t="shared" si="40"/>
        <v>0.99999999999999978</v>
      </c>
      <c r="J165" s="234">
        <f t="shared" si="40"/>
        <v>1.0000000000000002</v>
      </c>
      <c r="K165" s="234">
        <f t="shared" si="40"/>
        <v>0.99999999999999989</v>
      </c>
      <c r="L165" s="234">
        <f t="shared" si="40"/>
        <v>0.99999999999999989</v>
      </c>
      <c r="M165" s="234">
        <f t="shared" si="40"/>
        <v>1</v>
      </c>
      <c r="N165" s="234">
        <f t="shared" si="40"/>
        <v>1</v>
      </c>
      <c r="O165" s="234">
        <f t="shared" si="40"/>
        <v>1</v>
      </c>
      <c r="P165" s="234">
        <f t="shared" si="40"/>
        <v>1</v>
      </c>
      <c r="Q165" s="234">
        <f t="shared" si="40"/>
        <v>0.99999999999999989</v>
      </c>
      <c r="R165" s="234">
        <f t="shared" si="40"/>
        <v>1</v>
      </c>
      <c r="S165" s="234">
        <f t="shared" si="40"/>
        <v>1</v>
      </c>
      <c r="T165" s="234">
        <f t="shared" si="40"/>
        <v>1</v>
      </c>
      <c r="U165" s="234">
        <f t="shared" si="40"/>
        <v>0.99999999999999989</v>
      </c>
      <c r="V165" s="234">
        <f t="shared" si="40"/>
        <v>0.99999999999999989</v>
      </c>
      <c r="W165" s="234">
        <f t="shared" si="40"/>
        <v>1</v>
      </c>
      <c r="DA165" s="95"/>
    </row>
    <row r="166" spans="1:105" ht="12" customHeight="1" x14ac:dyDescent="0.25">
      <c r="A166" s="55" t="s">
        <v>92</v>
      </c>
      <c r="B166" s="268">
        <f t="shared" ref="B166:W166" si="41">IF(B$100=0,0,B$100/B$99)</f>
        <v>0</v>
      </c>
      <c r="C166" s="268">
        <f t="shared" si="41"/>
        <v>0</v>
      </c>
      <c r="D166" s="268">
        <f t="shared" si="41"/>
        <v>0</v>
      </c>
      <c r="E166" s="268">
        <f t="shared" si="41"/>
        <v>0</v>
      </c>
      <c r="F166" s="268">
        <f t="shared" si="41"/>
        <v>0</v>
      </c>
      <c r="G166" s="268">
        <f t="shared" si="41"/>
        <v>0</v>
      </c>
      <c r="H166" s="268">
        <f t="shared" si="41"/>
        <v>0</v>
      </c>
      <c r="I166" s="268">
        <f t="shared" si="41"/>
        <v>0</v>
      </c>
      <c r="J166" s="268">
        <f t="shared" si="41"/>
        <v>0</v>
      </c>
      <c r="K166" s="268">
        <f t="shared" si="41"/>
        <v>0</v>
      </c>
      <c r="L166" s="268">
        <f t="shared" si="41"/>
        <v>0</v>
      </c>
      <c r="M166" s="268">
        <f t="shared" si="41"/>
        <v>0</v>
      </c>
      <c r="N166" s="268">
        <f t="shared" si="41"/>
        <v>0</v>
      </c>
      <c r="O166" s="268">
        <f t="shared" si="41"/>
        <v>0</v>
      </c>
      <c r="P166" s="268">
        <f t="shared" si="41"/>
        <v>0</v>
      </c>
      <c r="Q166" s="268">
        <f t="shared" si="41"/>
        <v>0</v>
      </c>
      <c r="R166" s="268">
        <f t="shared" si="41"/>
        <v>0</v>
      </c>
      <c r="S166" s="268">
        <f t="shared" si="41"/>
        <v>0</v>
      </c>
      <c r="T166" s="268">
        <f t="shared" si="41"/>
        <v>0</v>
      </c>
      <c r="U166" s="268">
        <f t="shared" si="41"/>
        <v>0</v>
      </c>
      <c r="V166" s="268">
        <f t="shared" si="41"/>
        <v>0</v>
      </c>
      <c r="W166" s="268">
        <f t="shared" si="41"/>
        <v>0</v>
      </c>
      <c r="DA166" s="76"/>
    </row>
    <row r="167" spans="1:105" ht="12" customHeight="1" x14ac:dyDescent="0.25">
      <c r="A167" s="202" t="s">
        <v>93</v>
      </c>
      <c r="B167" s="269">
        <f t="shared" ref="B167:W167" si="42">IF(B$101=0,0,B$101/B$99)</f>
        <v>0</v>
      </c>
      <c r="C167" s="269">
        <f t="shared" si="42"/>
        <v>0</v>
      </c>
      <c r="D167" s="269">
        <f t="shared" si="42"/>
        <v>0</v>
      </c>
      <c r="E167" s="269">
        <f t="shared" si="42"/>
        <v>0</v>
      </c>
      <c r="F167" s="269">
        <f t="shared" si="42"/>
        <v>0</v>
      </c>
      <c r="G167" s="269">
        <f t="shared" si="42"/>
        <v>0</v>
      </c>
      <c r="H167" s="269">
        <f t="shared" si="42"/>
        <v>0</v>
      </c>
      <c r="I167" s="269">
        <f t="shared" si="42"/>
        <v>0</v>
      </c>
      <c r="J167" s="269">
        <f t="shared" si="42"/>
        <v>0</v>
      </c>
      <c r="K167" s="269">
        <f t="shared" si="42"/>
        <v>0</v>
      </c>
      <c r="L167" s="269">
        <f t="shared" si="42"/>
        <v>0</v>
      </c>
      <c r="M167" s="269">
        <f t="shared" si="42"/>
        <v>0</v>
      </c>
      <c r="N167" s="269">
        <f t="shared" si="42"/>
        <v>0</v>
      </c>
      <c r="O167" s="269">
        <f t="shared" si="42"/>
        <v>0</v>
      </c>
      <c r="P167" s="269">
        <f t="shared" si="42"/>
        <v>0</v>
      </c>
      <c r="Q167" s="269">
        <f t="shared" si="42"/>
        <v>0</v>
      </c>
      <c r="R167" s="269">
        <f t="shared" si="42"/>
        <v>0</v>
      </c>
      <c r="S167" s="269">
        <f t="shared" si="42"/>
        <v>0</v>
      </c>
      <c r="T167" s="269">
        <f t="shared" si="42"/>
        <v>0</v>
      </c>
      <c r="U167" s="269">
        <f t="shared" si="42"/>
        <v>0</v>
      </c>
      <c r="V167" s="269">
        <f t="shared" si="42"/>
        <v>0</v>
      </c>
      <c r="W167" s="269">
        <f t="shared" si="42"/>
        <v>0</v>
      </c>
      <c r="DA167" s="77"/>
    </row>
    <row r="168" spans="1:105" ht="12" customHeight="1" x14ac:dyDescent="0.25">
      <c r="A168" s="202" t="s">
        <v>94</v>
      </c>
      <c r="B168" s="269">
        <f t="shared" ref="B168:W168" si="43">IF(B$102=0,0,B$102/B$99)</f>
        <v>0</v>
      </c>
      <c r="C168" s="269">
        <f t="shared" si="43"/>
        <v>0</v>
      </c>
      <c r="D168" s="269">
        <f t="shared" si="43"/>
        <v>0</v>
      </c>
      <c r="E168" s="269">
        <f t="shared" si="43"/>
        <v>0</v>
      </c>
      <c r="F168" s="269">
        <f t="shared" si="43"/>
        <v>0</v>
      </c>
      <c r="G168" s="269">
        <f t="shared" si="43"/>
        <v>0</v>
      </c>
      <c r="H168" s="269">
        <f t="shared" si="43"/>
        <v>0</v>
      </c>
      <c r="I168" s="269">
        <f t="shared" si="43"/>
        <v>0</v>
      </c>
      <c r="J168" s="269">
        <f t="shared" si="43"/>
        <v>0</v>
      </c>
      <c r="K168" s="269">
        <f t="shared" si="43"/>
        <v>0</v>
      </c>
      <c r="L168" s="269">
        <f t="shared" si="43"/>
        <v>0</v>
      </c>
      <c r="M168" s="269">
        <f t="shared" si="43"/>
        <v>0</v>
      </c>
      <c r="N168" s="269">
        <f t="shared" si="43"/>
        <v>0</v>
      </c>
      <c r="O168" s="269">
        <f t="shared" si="43"/>
        <v>0</v>
      </c>
      <c r="P168" s="269">
        <f t="shared" si="43"/>
        <v>0</v>
      </c>
      <c r="Q168" s="269">
        <f t="shared" si="43"/>
        <v>0</v>
      </c>
      <c r="R168" s="269">
        <f t="shared" si="43"/>
        <v>0</v>
      </c>
      <c r="S168" s="269">
        <f t="shared" si="43"/>
        <v>0</v>
      </c>
      <c r="T168" s="269">
        <f t="shared" si="43"/>
        <v>0</v>
      </c>
      <c r="U168" s="269">
        <f t="shared" si="43"/>
        <v>0</v>
      </c>
      <c r="V168" s="269">
        <f t="shared" si="43"/>
        <v>0</v>
      </c>
      <c r="W168" s="269">
        <f t="shared" si="43"/>
        <v>0</v>
      </c>
      <c r="DA168" s="77"/>
    </row>
    <row r="169" spans="1:105" ht="12" customHeight="1" x14ac:dyDescent="0.25">
      <c r="A169" s="202" t="s">
        <v>95</v>
      </c>
      <c r="B169" s="269">
        <f t="shared" ref="B169:W169" si="44">IF(B$103=0,0,B$103/B$99)</f>
        <v>0</v>
      </c>
      <c r="C169" s="269">
        <f t="shared" si="44"/>
        <v>0</v>
      </c>
      <c r="D169" s="269">
        <f t="shared" si="44"/>
        <v>0</v>
      </c>
      <c r="E169" s="269">
        <f t="shared" si="44"/>
        <v>0</v>
      </c>
      <c r="F169" s="269">
        <f t="shared" si="44"/>
        <v>0</v>
      </c>
      <c r="G169" s="269">
        <f t="shared" si="44"/>
        <v>0</v>
      </c>
      <c r="H169" s="269">
        <f t="shared" si="44"/>
        <v>0</v>
      </c>
      <c r="I169" s="269">
        <f t="shared" si="44"/>
        <v>0</v>
      </c>
      <c r="J169" s="269">
        <f t="shared" si="44"/>
        <v>0</v>
      </c>
      <c r="K169" s="269">
        <f t="shared" si="44"/>
        <v>0</v>
      </c>
      <c r="L169" s="269">
        <f t="shared" si="44"/>
        <v>0</v>
      </c>
      <c r="M169" s="269">
        <f t="shared" si="44"/>
        <v>0</v>
      </c>
      <c r="N169" s="269">
        <f t="shared" si="44"/>
        <v>0</v>
      </c>
      <c r="O169" s="269">
        <f t="shared" si="44"/>
        <v>0</v>
      </c>
      <c r="P169" s="269">
        <f t="shared" si="44"/>
        <v>0</v>
      </c>
      <c r="Q169" s="269">
        <f t="shared" si="44"/>
        <v>0</v>
      </c>
      <c r="R169" s="269">
        <f t="shared" si="44"/>
        <v>0</v>
      </c>
      <c r="S169" s="269">
        <f t="shared" si="44"/>
        <v>0</v>
      </c>
      <c r="T169" s="269">
        <f t="shared" si="44"/>
        <v>0</v>
      </c>
      <c r="U169" s="269">
        <f t="shared" si="44"/>
        <v>0</v>
      </c>
      <c r="V169" s="269">
        <f t="shared" si="44"/>
        <v>0</v>
      </c>
      <c r="W169" s="269">
        <f t="shared" si="44"/>
        <v>0</v>
      </c>
      <c r="DA169" s="77"/>
    </row>
    <row r="170" spans="1:105" ht="12" customHeight="1" x14ac:dyDescent="0.25">
      <c r="A170" s="56" t="s">
        <v>96</v>
      </c>
      <c r="B170" s="270">
        <f t="shared" ref="B170:W170" si="45">IF(B$104=0,0,B$104/B$99)</f>
        <v>5.0604580195694549E-3</v>
      </c>
      <c r="C170" s="270">
        <f t="shared" si="45"/>
        <v>5.0637423331467458E-3</v>
      </c>
      <c r="D170" s="270">
        <f t="shared" si="45"/>
        <v>4.9325436781004726E-3</v>
      </c>
      <c r="E170" s="270">
        <f t="shared" si="45"/>
        <v>5.2396191259488547E-3</v>
      </c>
      <c r="F170" s="270">
        <f t="shared" si="45"/>
        <v>5.1764701746619913E-3</v>
      </c>
      <c r="G170" s="270">
        <f t="shared" si="45"/>
        <v>5.1510538733668988E-3</v>
      </c>
      <c r="H170" s="270">
        <f t="shared" si="45"/>
        <v>5.0207216858673747E-3</v>
      </c>
      <c r="I170" s="270">
        <f t="shared" si="45"/>
        <v>4.7665308657536794E-3</v>
      </c>
      <c r="J170" s="270">
        <f t="shared" si="45"/>
        <v>4.887791699227006E-3</v>
      </c>
      <c r="K170" s="270">
        <f t="shared" si="45"/>
        <v>4.8216659156365858E-3</v>
      </c>
      <c r="L170" s="270">
        <f t="shared" si="45"/>
        <v>4.8684668792075142E-3</v>
      </c>
      <c r="M170" s="270">
        <f t="shared" si="45"/>
        <v>4.7768531708875682E-3</v>
      </c>
      <c r="N170" s="270">
        <f t="shared" si="45"/>
        <v>4.7559643900877352E-3</v>
      </c>
      <c r="O170" s="270">
        <f t="shared" si="45"/>
        <v>4.8293287878622857E-3</v>
      </c>
      <c r="P170" s="270">
        <f t="shared" si="45"/>
        <v>4.4556094977516733E-3</v>
      </c>
      <c r="Q170" s="270">
        <f t="shared" si="45"/>
        <v>4.4232018090324477E-3</v>
      </c>
      <c r="R170" s="270">
        <f t="shared" si="45"/>
        <v>4.4646590109555725E-3</v>
      </c>
      <c r="S170" s="270">
        <f t="shared" si="45"/>
        <v>4.4177677278490384E-3</v>
      </c>
      <c r="T170" s="270">
        <f t="shared" si="45"/>
        <v>4.3825970497258157E-3</v>
      </c>
      <c r="U170" s="270">
        <f t="shared" si="45"/>
        <v>4.3469273422566644E-3</v>
      </c>
      <c r="V170" s="270">
        <f t="shared" si="45"/>
        <v>4.3749731074600425E-3</v>
      </c>
      <c r="W170" s="270">
        <f t="shared" si="45"/>
        <v>4.2632277658504027E-3</v>
      </c>
      <c r="DA170" s="78"/>
    </row>
    <row r="171" spans="1:105" ht="12" customHeight="1" x14ac:dyDescent="0.25">
      <c r="A171" s="203" t="s">
        <v>1555</v>
      </c>
      <c r="B171" s="271">
        <f t="shared" ref="B171:W171" si="46">IF(B$110=0,0,B$110/B$99)</f>
        <v>0.70297606833068538</v>
      </c>
      <c r="C171" s="271">
        <f t="shared" si="46"/>
        <v>0.69680460203015826</v>
      </c>
      <c r="D171" s="271">
        <f t="shared" si="46"/>
        <v>0.69126396634574028</v>
      </c>
      <c r="E171" s="271">
        <f t="shared" si="46"/>
        <v>0.69331432993344821</v>
      </c>
      <c r="F171" s="271">
        <f t="shared" si="46"/>
        <v>0.69226999964467006</v>
      </c>
      <c r="G171" s="271">
        <f t="shared" si="46"/>
        <v>0.68323536797193063</v>
      </c>
      <c r="H171" s="271">
        <f t="shared" si="46"/>
        <v>0.68552358651119893</v>
      </c>
      <c r="I171" s="271">
        <f t="shared" si="46"/>
        <v>0.68619452181066443</v>
      </c>
      <c r="J171" s="271">
        <f t="shared" si="46"/>
        <v>0.69116979589101268</v>
      </c>
      <c r="K171" s="271">
        <f t="shared" si="46"/>
        <v>0.68914680363232983</v>
      </c>
      <c r="L171" s="271">
        <f t="shared" si="46"/>
        <v>0.68825324169994351</v>
      </c>
      <c r="M171" s="271">
        <f t="shared" si="46"/>
        <v>0.68748347728032555</v>
      </c>
      <c r="N171" s="271">
        <f t="shared" si="46"/>
        <v>0.68311259957022918</v>
      </c>
      <c r="O171" s="271">
        <f t="shared" si="46"/>
        <v>0.67541291566653638</v>
      </c>
      <c r="P171" s="271">
        <f t="shared" si="46"/>
        <v>0.67414200360897314</v>
      </c>
      <c r="Q171" s="271">
        <f t="shared" si="46"/>
        <v>0.67047959076669439</v>
      </c>
      <c r="R171" s="271">
        <f t="shared" si="46"/>
        <v>0.6747853800863951</v>
      </c>
      <c r="S171" s="271">
        <f t="shared" si="46"/>
        <v>0.67467430335026612</v>
      </c>
      <c r="T171" s="271">
        <f t="shared" si="46"/>
        <v>0.67340943205377557</v>
      </c>
      <c r="U171" s="271">
        <f t="shared" si="46"/>
        <v>0.66580879106655233</v>
      </c>
      <c r="V171" s="271">
        <f t="shared" si="46"/>
        <v>0.668788396243017</v>
      </c>
      <c r="W171" s="271">
        <f t="shared" si="46"/>
        <v>0.65030108451579616</v>
      </c>
      <c r="DA171" s="79"/>
    </row>
    <row r="172" spans="1:105" ht="12" customHeight="1" x14ac:dyDescent="0.25">
      <c r="A172" s="62" t="s">
        <v>1556</v>
      </c>
      <c r="B172" s="320">
        <f t="shared" ref="B172:W172" si="47">IF(B$111=0,0,B$111/B$99)</f>
        <v>0.70297606833068538</v>
      </c>
      <c r="C172" s="320">
        <f t="shared" si="47"/>
        <v>0.69680460203015826</v>
      </c>
      <c r="D172" s="320">
        <f t="shared" si="47"/>
        <v>0.69126396634574028</v>
      </c>
      <c r="E172" s="320">
        <f t="shared" si="47"/>
        <v>0.69331432993344821</v>
      </c>
      <c r="F172" s="320">
        <f t="shared" si="47"/>
        <v>0.69226999964467006</v>
      </c>
      <c r="G172" s="320">
        <f t="shared" si="47"/>
        <v>0.68323536797193063</v>
      </c>
      <c r="H172" s="320">
        <f t="shared" si="47"/>
        <v>0.68552358651119893</v>
      </c>
      <c r="I172" s="320">
        <f t="shared" si="47"/>
        <v>0.68619452181066443</v>
      </c>
      <c r="J172" s="320">
        <f t="shared" si="47"/>
        <v>0.69116979589101268</v>
      </c>
      <c r="K172" s="320">
        <f t="shared" si="47"/>
        <v>0.68914680363232983</v>
      </c>
      <c r="L172" s="320">
        <f t="shared" si="47"/>
        <v>0.68825324169994351</v>
      </c>
      <c r="M172" s="320">
        <f t="shared" si="47"/>
        <v>0.68748347728032555</v>
      </c>
      <c r="N172" s="320">
        <f t="shared" si="47"/>
        <v>0.68311259957022918</v>
      </c>
      <c r="O172" s="320">
        <f t="shared" si="47"/>
        <v>0.67541291566653638</v>
      </c>
      <c r="P172" s="320">
        <f t="shared" si="47"/>
        <v>0.67414200360897314</v>
      </c>
      <c r="Q172" s="320">
        <f t="shared" si="47"/>
        <v>0.67047959076669439</v>
      </c>
      <c r="R172" s="320">
        <f t="shared" si="47"/>
        <v>0.6747853800863951</v>
      </c>
      <c r="S172" s="320">
        <f t="shared" si="47"/>
        <v>0.67467430335026612</v>
      </c>
      <c r="T172" s="320">
        <f t="shared" si="47"/>
        <v>0.67340943205377557</v>
      </c>
      <c r="U172" s="320">
        <f t="shared" si="47"/>
        <v>0.66580879106655233</v>
      </c>
      <c r="V172" s="320">
        <f t="shared" si="47"/>
        <v>0.668788396243017</v>
      </c>
      <c r="W172" s="320">
        <f t="shared" si="47"/>
        <v>0.65030108451579616</v>
      </c>
      <c r="DA172" s="141"/>
    </row>
    <row r="173" spans="1:105" ht="12" customHeight="1" x14ac:dyDescent="0.25">
      <c r="A173" s="62" t="s">
        <v>1563</v>
      </c>
      <c r="B173" s="320">
        <f t="shared" ref="B173:W173" si="48">IF(B$117=0,0,B$117/B$99)</f>
        <v>0</v>
      </c>
      <c r="C173" s="320">
        <f t="shared" si="48"/>
        <v>0</v>
      </c>
      <c r="D173" s="320">
        <f t="shared" si="48"/>
        <v>0</v>
      </c>
      <c r="E173" s="320">
        <f t="shared" si="48"/>
        <v>0</v>
      </c>
      <c r="F173" s="320">
        <f t="shared" si="48"/>
        <v>0</v>
      </c>
      <c r="G173" s="320">
        <f t="shared" si="48"/>
        <v>0</v>
      </c>
      <c r="H173" s="320">
        <f t="shared" si="48"/>
        <v>0</v>
      </c>
      <c r="I173" s="320">
        <f t="shared" si="48"/>
        <v>0</v>
      </c>
      <c r="J173" s="320">
        <f t="shared" si="48"/>
        <v>0</v>
      </c>
      <c r="K173" s="320">
        <f t="shared" si="48"/>
        <v>0</v>
      </c>
      <c r="L173" s="320">
        <f t="shared" si="48"/>
        <v>0</v>
      </c>
      <c r="M173" s="320">
        <f t="shared" si="48"/>
        <v>0</v>
      </c>
      <c r="N173" s="320">
        <f t="shared" si="48"/>
        <v>0</v>
      </c>
      <c r="O173" s="320">
        <f t="shared" si="48"/>
        <v>0</v>
      </c>
      <c r="P173" s="320">
        <f t="shared" si="48"/>
        <v>0</v>
      </c>
      <c r="Q173" s="320">
        <f t="shared" si="48"/>
        <v>0</v>
      </c>
      <c r="R173" s="320">
        <f t="shared" si="48"/>
        <v>0</v>
      </c>
      <c r="S173" s="320">
        <f t="shared" si="48"/>
        <v>0</v>
      </c>
      <c r="T173" s="320">
        <f t="shared" si="48"/>
        <v>0</v>
      </c>
      <c r="U173" s="320">
        <f t="shared" si="48"/>
        <v>0</v>
      </c>
      <c r="V173" s="320">
        <f t="shared" si="48"/>
        <v>0</v>
      </c>
      <c r="W173" s="320">
        <f t="shared" si="48"/>
        <v>0</v>
      </c>
      <c r="DA173" s="141"/>
    </row>
    <row r="174" spans="1:105" ht="12" customHeight="1" x14ac:dyDescent="0.25">
      <c r="A174" s="203" t="s">
        <v>1565</v>
      </c>
      <c r="B174" s="271">
        <f t="shared" ref="B174:W174" si="49">IF(B$118=0,0,B$118/B$99)</f>
        <v>0</v>
      </c>
      <c r="C174" s="271">
        <f t="shared" si="49"/>
        <v>0</v>
      </c>
      <c r="D174" s="271">
        <f t="shared" si="49"/>
        <v>0</v>
      </c>
      <c r="E174" s="271">
        <f t="shared" si="49"/>
        <v>0</v>
      </c>
      <c r="F174" s="271">
        <f t="shared" si="49"/>
        <v>0</v>
      </c>
      <c r="G174" s="271">
        <f t="shared" si="49"/>
        <v>0</v>
      </c>
      <c r="H174" s="271">
        <f t="shared" si="49"/>
        <v>0</v>
      </c>
      <c r="I174" s="271">
        <f t="shared" si="49"/>
        <v>0</v>
      </c>
      <c r="J174" s="271">
        <f t="shared" si="49"/>
        <v>0</v>
      </c>
      <c r="K174" s="271">
        <f t="shared" si="49"/>
        <v>0</v>
      </c>
      <c r="L174" s="271">
        <f t="shared" si="49"/>
        <v>0</v>
      </c>
      <c r="M174" s="271">
        <f t="shared" si="49"/>
        <v>0</v>
      </c>
      <c r="N174" s="271">
        <f t="shared" si="49"/>
        <v>0</v>
      </c>
      <c r="O174" s="271">
        <f t="shared" si="49"/>
        <v>0</v>
      </c>
      <c r="P174" s="271">
        <f t="shared" si="49"/>
        <v>0</v>
      </c>
      <c r="Q174" s="271">
        <f t="shared" si="49"/>
        <v>0</v>
      </c>
      <c r="R174" s="271">
        <f t="shared" si="49"/>
        <v>0</v>
      </c>
      <c r="S174" s="271">
        <f t="shared" si="49"/>
        <v>0</v>
      </c>
      <c r="T174" s="271">
        <f t="shared" si="49"/>
        <v>0</v>
      </c>
      <c r="U174" s="271">
        <f t="shared" si="49"/>
        <v>0</v>
      </c>
      <c r="V174" s="271">
        <f t="shared" si="49"/>
        <v>0</v>
      </c>
      <c r="W174" s="271">
        <f t="shared" si="49"/>
        <v>0</v>
      </c>
      <c r="DA174" s="79"/>
    </row>
    <row r="175" spans="1:105" ht="12" customHeight="1" x14ac:dyDescent="0.25">
      <c r="A175" s="203" t="s">
        <v>1567</v>
      </c>
      <c r="B175" s="271">
        <f t="shared" ref="B175:W175" si="50">IF(B$119=0,0,B$119/B$99)</f>
        <v>5.8786694155519799E-2</v>
      </c>
      <c r="C175" s="271">
        <f t="shared" si="50"/>
        <v>5.8270602472965512E-2</v>
      </c>
      <c r="D175" s="271">
        <f t="shared" si="50"/>
        <v>5.7807264288238236E-2</v>
      </c>
      <c r="E175" s="271">
        <f t="shared" si="50"/>
        <v>5.7978726877888576E-2</v>
      </c>
      <c r="F175" s="271">
        <f t="shared" si="50"/>
        <v>5.7891394281446809E-2</v>
      </c>
      <c r="G175" s="271">
        <f t="shared" si="50"/>
        <v>5.7135869089509198E-2</v>
      </c>
      <c r="H175" s="271">
        <f t="shared" si="50"/>
        <v>5.7327222407906435E-2</v>
      </c>
      <c r="I175" s="271">
        <f t="shared" si="50"/>
        <v>5.7383329678160323E-2</v>
      </c>
      <c r="J175" s="271">
        <f t="shared" si="50"/>
        <v>5.7799389241035434E-2</v>
      </c>
      <c r="K175" s="271">
        <f t="shared" si="50"/>
        <v>5.763021559125163E-2</v>
      </c>
      <c r="L175" s="271">
        <f t="shared" si="50"/>
        <v>5.7555491067338628E-2</v>
      </c>
      <c r="M175" s="271">
        <f t="shared" si="50"/>
        <v>5.7491119166862253E-2</v>
      </c>
      <c r="N175" s="271">
        <f t="shared" si="50"/>
        <v>5.7125602525954715E-2</v>
      </c>
      <c r="O175" s="271">
        <f t="shared" si="50"/>
        <v>5.6481712949720035E-2</v>
      </c>
      <c r="P175" s="271">
        <f t="shared" si="50"/>
        <v>5.6375432349579625E-2</v>
      </c>
      <c r="Q175" s="271">
        <f t="shared" si="50"/>
        <v>5.6069161406186702E-2</v>
      </c>
      <c r="R175" s="271">
        <f t="shared" si="50"/>
        <v>5.642923500077781E-2</v>
      </c>
      <c r="S175" s="271">
        <f t="shared" si="50"/>
        <v>5.6419946158086307E-2</v>
      </c>
      <c r="T175" s="271">
        <f t="shared" si="50"/>
        <v>5.6314170719344213E-2</v>
      </c>
      <c r="U175" s="271">
        <f t="shared" si="50"/>
        <v>5.5678563652146545E-2</v>
      </c>
      <c r="V175" s="271">
        <f t="shared" si="50"/>
        <v>5.5927734493237874E-2</v>
      </c>
      <c r="W175" s="271">
        <f t="shared" si="50"/>
        <v>5.4381724622878179E-2</v>
      </c>
      <c r="DA175" s="79"/>
    </row>
    <row r="176" spans="1:105" ht="12" customHeight="1" x14ac:dyDescent="0.25">
      <c r="A176" s="62" t="s">
        <v>1568</v>
      </c>
      <c r="B176" s="320">
        <f t="shared" ref="B176:W176" si="51">IF(B$120=0,0,B$120/B$99)</f>
        <v>5.8786694155519799E-2</v>
      </c>
      <c r="C176" s="320">
        <f t="shared" si="51"/>
        <v>5.8270602472965512E-2</v>
      </c>
      <c r="D176" s="320">
        <f t="shared" si="51"/>
        <v>5.7807264288238236E-2</v>
      </c>
      <c r="E176" s="320">
        <f t="shared" si="51"/>
        <v>5.7978726877888576E-2</v>
      </c>
      <c r="F176" s="320">
        <f t="shared" si="51"/>
        <v>5.7891394281446809E-2</v>
      </c>
      <c r="G176" s="320">
        <f t="shared" si="51"/>
        <v>5.7135869089509198E-2</v>
      </c>
      <c r="H176" s="320">
        <f t="shared" si="51"/>
        <v>5.7327222407906435E-2</v>
      </c>
      <c r="I176" s="320">
        <f t="shared" si="51"/>
        <v>5.7383329678160323E-2</v>
      </c>
      <c r="J176" s="320">
        <f t="shared" si="51"/>
        <v>5.7799389241035434E-2</v>
      </c>
      <c r="K176" s="320">
        <f t="shared" si="51"/>
        <v>5.763021559125163E-2</v>
      </c>
      <c r="L176" s="320">
        <f t="shared" si="51"/>
        <v>5.7555491067338628E-2</v>
      </c>
      <c r="M176" s="320">
        <f t="shared" si="51"/>
        <v>5.7491119166862253E-2</v>
      </c>
      <c r="N176" s="320">
        <f t="shared" si="51"/>
        <v>5.7125602525954715E-2</v>
      </c>
      <c r="O176" s="320">
        <f t="shared" si="51"/>
        <v>5.6481712949720035E-2</v>
      </c>
      <c r="P176" s="320">
        <f t="shared" si="51"/>
        <v>5.6375432349579625E-2</v>
      </c>
      <c r="Q176" s="320">
        <f t="shared" si="51"/>
        <v>5.6069161406186702E-2</v>
      </c>
      <c r="R176" s="320">
        <f t="shared" si="51"/>
        <v>5.642923500077781E-2</v>
      </c>
      <c r="S176" s="320">
        <f t="shared" si="51"/>
        <v>5.6419946158086307E-2</v>
      </c>
      <c r="T176" s="320">
        <f t="shared" si="51"/>
        <v>5.6314170719344213E-2</v>
      </c>
      <c r="U176" s="320">
        <f t="shared" si="51"/>
        <v>5.5678563652146545E-2</v>
      </c>
      <c r="V176" s="320">
        <f t="shared" si="51"/>
        <v>5.5927734493237874E-2</v>
      </c>
      <c r="W176" s="320">
        <f t="shared" si="51"/>
        <v>5.4381724622878179E-2</v>
      </c>
      <c r="DA176" s="141"/>
    </row>
    <row r="177" spans="1:105" ht="12" customHeight="1" x14ac:dyDescent="0.25">
      <c r="A177" s="62" t="s">
        <v>1575</v>
      </c>
      <c r="B177" s="320">
        <f t="shared" ref="B177:W177" si="52">IF(B$126=0,0,B$126/B$99)</f>
        <v>0</v>
      </c>
      <c r="C177" s="320">
        <f t="shared" si="52"/>
        <v>0</v>
      </c>
      <c r="D177" s="320">
        <f t="shared" si="52"/>
        <v>0</v>
      </c>
      <c r="E177" s="320">
        <f t="shared" si="52"/>
        <v>0</v>
      </c>
      <c r="F177" s="320">
        <f t="shared" si="52"/>
        <v>0</v>
      </c>
      <c r="G177" s="320">
        <f t="shared" si="52"/>
        <v>0</v>
      </c>
      <c r="H177" s="320">
        <f t="shared" si="52"/>
        <v>0</v>
      </c>
      <c r="I177" s="320">
        <f t="shared" si="52"/>
        <v>0</v>
      </c>
      <c r="J177" s="320">
        <f t="shared" si="52"/>
        <v>0</v>
      </c>
      <c r="K177" s="320">
        <f t="shared" si="52"/>
        <v>0</v>
      </c>
      <c r="L177" s="320">
        <f t="shared" si="52"/>
        <v>0</v>
      </c>
      <c r="M177" s="320">
        <f t="shared" si="52"/>
        <v>0</v>
      </c>
      <c r="N177" s="320">
        <f t="shared" si="52"/>
        <v>0</v>
      </c>
      <c r="O177" s="320">
        <f t="shared" si="52"/>
        <v>0</v>
      </c>
      <c r="P177" s="320">
        <f t="shared" si="52"/>
        <v>0</v>
      </c>
      <c r="Q177" s="320">
        <f t="shared" si="52"/>
        <v>0</v>
      </c>
      <c r="R177" s="320">
        <f t="shared" si="52"/>
        <v>0</v>
      </c>
      <c r="S177" s="320">
        <f t="shared" si="52"/>
        <v>0</v>
      </c>
      <c r="T177" s="320">
        <f t="shared" si="52"/>
        <v>0</v>
      </c>
      <c r="U177" s="320">
        <f t="shared" si="52"/>
        <v>0</v>
      </c>
      <c r="V177" s="320">
        <f t="shared" si="52"/>
        <v>0</v>
      </c>
      <c r="W177" s="320">
        <f t="shared" si="52"/>
        <v>0</v>
      </c>
      <c r="DA177" s="141"/>
    </row>
    <row r="178" spans="1:105" ht="12" customHeight="1" x14ac:dyDescent="0.25">
      <c r="A178" s="203" t="s">
        <v>1577</v>
      </c>
      <c r="B178" s="271">
        <f t="shared" ref="B178:W178" si="53">IF(B$127=0,0,B$127/B$99)</f>
        <v>0</v>
      </c>
      <c r="C178" s="271">
        <f t="shared" si="53"/>
        <v>0</v>
      </c>
      <c r="D178" s="271">
        <f t="shared" si="53"/>
        <v>0</v>
      </c>
      <c r="E178" s="271">
        <f t="shared" si="53"/>
        <v>0</v>
      </c>
      <c r="F178" s="271">
        <f t="shared" si="53"/>
        <v>0</v>
      </c>
      <c r="G178" s="271">
        <f t="shared" si="53"/>
        <v>0</v>
      </c>
      <c r="H178" s="271">
        <f t="shared" si="53"/>
        <v>0</v>
      </c>
      <c r="I178" s="271">
        <f t="shared" si="53"/>
        <v>0</v>
      </c>
      <c r="J178" s="271">
        <f t="shared" si="53"/>
        <v>0</v>
      </c>
      <c r="K178" s="271">
        <f t="shared" si="53"/>
        <v>0</v>
      </c>
      <c r="L178" s="271">
        <f t="shared" si="53"/>
        <v>0</v>
      </c>
      <c r="M178" s="271">
        <f t="shared" si="53"/>
        <v>0</v>
      </c>
      <c r="N178" s="271">
        <f t="shared" si="53"/>
        <v>0</v>
      </c>
      <c r="O178" s="271">
        <f t="shared" si="53"/>
        <v>0</v>
      </c>
      <c r="P178" s="271">
        <f t="shared" si="53"/>
        <v>0</v>
      </c>
      <c r="Q178" s="271">
        <f t="shared" si="53"/>
        <v>0</v>
      </c>
      <c r="R178" s="271">
        <f t="shared" si="53"/>
        <v>0</v>
      </c>
      <c r="S178" s="271">
        <f t="shared" si="53"/>
        <v>0</v>
      </c>
      <c r="T178" s="271">
        <f t="shared" si="53"/>
        <v>0</v>
      </c>
      <c r="U178" s="271">
        <f t="shared" si="53"/>
        <v>0</v>
      </c>
      <c r="V178" s="271">
        <f t="shared" si="53"/>
        <v>0</v>
      </c>
      <c r="W178" s="271">
        <f t="shared" si="53"/>
        <v>0</v>
      </c>
      <c r="DA178" s="79"/>
    </row>
    <row r="179" spans="1:105" ht="12" customHeight="1" x14ac:dyDescent="0.25">
      <c r="A179" s="100" t="s">
        <v>106</v>
      </c>
      <c r="B179" s="312">
        <f t="shared" ref="B179:W179" si="54">IF(B$99=0,0,B$128/B$99)</f>
        <v>0.23317677949422533</v>
      </c>
      <c r="C179" s="312">
        <f t="shared" si="54"/>
        <v>0.23986105316372947</v>
      </c>
      <c r="D179" s="312">
        <f t="shared" si="54"/>
        <v>0.24599622568792104</v>
      </c>
      <c r="E179" s="312">
        <f t="shared" si="54"/>
        <v>0.24346732406271426</v>
      </c>
      <c r="F179" s="312">
        <f t="shared" si="54"/>
        <v>0.24466213589922109</v>
      </c>
      <c r="G179" s="312">
        <f t="shared" si="54"/>
        <v>0.25447770906519351</v>
      </c>
      <c r="H179" s="312">
        <f t="shared" si="54"/>
        <v>0.25212846939502731</v>
      </c>
      <c r="I179" s="312">
        <f t="shared" si="54"/>
        <v>0.25165561764542144</v>
      </c>
      <c r="J179" s="312">
        <f t="shared" si="54"/>
        <v>0.24614302316872499</v>
      </c>
      <c r="K179" s="312">
        <f t="shared" si="54"/>
        <v>0.24840131486078187</v>
      </c>
      <c r="L179" s="312">
        <f t="shared" si="54"/>
        <v>0.24932280035351029</v>
      </c>
      <c r="M179" s="312">
        <f t="shared" si="54"/>
        <v>0.25024855038192462</v>
      </c>
      <c r="N179" s="312">
        <f t="shared" si="54"/>
        <v>0.25500583351372841</v>
      </c>
      <c r="O179" s="312">
        <f t="shared" si="54"/>
        <v>0.26327604259588133</v>
      </c>
      <c r="P179" s="312">
        <f t="shared" si="54"/>
        <v>0.26502695454369563</v>
      </c>
      <c r="Q179" s="312">
        <f t="shared" si="54"/>
        <v>0.26902804601808639</v>
      </c>
      <c r="R179" s="312">
        <f t="shared" si="54"/>
        <v>0.2643207259018715</v>
      </c>
      <c r="S179" s="312">
        <f t="shared" si="54"/>
        <v>0.26448798276379848</v>
      </c>
      <c r="T179" s="312">
        <f t="shared" si="54"/>
        <v>0.26589380017715442</v>
      </c>
      <c r="U179" s="312">
        <f t="shared" si="54"/>
        <v>0.27416571793904443</v>
      </c>
      <c r="V179" s="312">
        <f t="shared" si="54"/>
        <v>0.270908896156285</v>
      </c>
      <c r="W179" s="312">
        <f t="shared" si="54"/>
        <v>0.29105396309547521</v>
      </c>
      <c r="DA179" s="127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432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1807</v>
      </c>
      <c r="B183" s="322">
        <f t="shared" ref="B183:W183" si="55">SUM(B184:B190,B191:B192)</f>
        <v>240.50138184450384</v>
      </c>
      <c r="C183" s="322">
        <f t="shared" si="55"/>
        <v>237.64031923274126</v>
      </c>
      <c r="D183" s="322">
        <f t="shared" si="55"/>
        <v>234.42867153265541</v>
      </c>
      <c r="E183" s="322">
        <f t="shared" si="55"/>
        <v>230.36840067207609</v>
      </c>
      <c r="F183" s="322">
        <f t="shared" si="55"/>
        <v>230.67750962054728</v>
      </c>
      <c r="G183" s="322">
        <f t="shared" si="55"/>
        <v>224.15062710933603</v>
      </c>
      <c r="H183" s="322">
        <f t="shared" si="55"/>
        <v>218.57866839833051</v>
      </c>
      <c r="I183" s="322">
        <f t="shared" si="55"/>
        <v>220.80265068043175</v>
      </c>
      <c r="J183" s="322">
        <f t="shared" si="55"/>
        <v>229.61783001352825</v>
      </c>
      <c r="K183" s="322">
        <f t="shared" si="55"/>
        <v>231.75626529026937</v>
      </c>
      <c r="L183" s="322">
        <f t="shared" si="55"/>
        <v>231.96850442426427</v>
      </c>
      <c r="M183" s="322">
        <f t="shared" si="55"/>
        <v>232.85643507370958</v>
      </c>
      <c r="N183" s="322">
        <f t="shared" si="55"/>
        <v>231.84459867100355</v>
      </c>
      <c r="O183" s="322">
        <f t="shared" si="55"/>
        <v>230.89524539315482</v>
      </c>
      <c r="P183" s="322">
        <f t="shared" si="55"/>
        <v>233.59774094862991</v>
      </c>
      <c r="Q183" s="322">
        <f t="shared" si="55"/>
        <v>234.68896621480042</v>
      </c>
      <c r="R183" s="322">
        <f t="shared" si="55"/>
        <v>232.06531274757796</v>
      </c>
      <c r="S183" s="322">
        <f t="shared" si="55"/>
        <v>227.14415101343374</v>
      </c>
      <c r="T183" s="322">
        <f t="shared" si="55"/>
        <v>233.26323762312506</v>
      </c>
      <c r="U183" s="322">
        <f t="shared" si="55"/>
        <v>225.54184129653777</v>
      </c>
      <c r="V183" s="322">
        <f t="shared" si="55"/>
        <v>225.41983469335682</v>
      </c>
      <c r="W183" s="322">
        <f t="shared" si="55"/>
        <v>219.27185510338589</v>
      </c>
      <c r="DA183" s="95"/>
    </row>
    <row r="184" spans="1:105" ht="12" customHeight="1" x14ac:dyDescent="0.25">
      <c r="A184" s="55" t="s">
        <v>92</v>
      </c>
      <c r="B184" s="275">
        <f>IF(B$6=0,0,B$6/NMM!B$9*1000)</f>
        <v>0</v>
      </c>
      <c r="C184" s="275">
        <f>IF(C$6=0,0,C$6/NMM!C$9*1000)</f>
        <v>0</v>
      </c>
      <c r="D184" s="275">
        <f>IF(D$6=0,0,D$6/NMM!D$9*1000)</f>
        <v>0</v>
      </c>
      <c r="E184" s="275">
        <f>IF(E$6=0,0,E$6/NMM!E$9*1000)</f>
        <v>0</v>
      </c>
      <c r="F184" s="275">
        <f>IF(F$6=0,0,F$6/NMM!F$9*1000)</f>
        <v>0</v>
      </c>
      <c r="G184" s="275">
        <f>IF(G$6=0,0,G$6/NMM!G$9*1000)</f>
        <v>0</v>
      </c>
      <c r="H184" s="275">
        <f>IF(H$6=0,0,H$6/NMM!H$9*1000)</f>
        <v>0</v>
      </c>
      <c r="I184" s="275">
        <f>IF(I$6=0,0,I$6/NMM!I$9*1000)</f>
        <v>0</v>
      </c>
      <c r="J184" s="275">
        <f>IF(J$6=0,0,J$6/NMM!J$9*1000)</f>
        <v>0</v>
      </c>
      <c r="K184" s="275">
        <f>IF(K$6=0,0,K$6/NMM!K$9*1000)</f>
        <v>0</v>
      </c>
      <c r="L184" s="275">
        <f>IF(L$6=0,0,L$6/NMM!L$9*1000)</f>
        <v>0</v>
      </c>
      <c r="M184" s="275">
        <f>IF(M$6=0,0,M$6/NMM!M$9*1000)</f>
        <v>0</v>
      </c>
      <c r="N184" s="275">
        <f>IF(N$6=0,0,N$6/NMM!N$9*1000)</f>
        <v>0</v>
      </c>
      <c r="O184" s="275">
        <f>IF(O$6=0,0,O$6/NMM!O$9*1000)</f>
        <v>0</v>
      </c>
      <c r="P184" s="275">
        <f>IF(P$6=0,0,P$6/NMM!P$9*1000)</f>
        <v>0</v>
      </c>
      <c r="Q184" s="275">
        <f>IF(Q$6=0,0,Q$6/NMM!Q$9*1000)</f>
        <v>0</v>
      </c>
      <c r="R184" s="275">
        <f>IF(R$6=0,0,R$6/NMM!R$9*1000)</f>
        <v>0</v>
      </c>
      <c r="S184" s="275">
        <f>IF(S$6=0,0,S$6/NMM!S$9*1000)</f>
        <v>0</v>
      </c>
      <c r="T184" s="275">
        <f>IF(T$6=0,0,T$6/NMM!T$9*1000)</f>
        <v>0</v>
      </c>
      <c r="U184" s="275">
        <f>IF(U$6=0,0,U$6/NMM!U$9*1000)</f>
        <v>0</v>
      </c>
      <c r="V184" s="275">
        <f>IF(V$6=0,0,V$6/NMM!V$9*1000)</f>
        <v>0</v>
      </c>
      <c r="W184" s="275">
        <f>IF(W$6=0,0,W$6/NMM!W$9*1000)</f>
        <v>0</v>
      </c>
      <c r="DA184" s="76"/>
    </row>
    <row r="185" spans="1:105" ht="12" customHeight="1" x14ac:dyDescent="0.25">
      <c r="A185" s="202" t="s">
        <v>93</v>
      </c>
      <c r="B185" s="276">
        <f>IF(B$7=0,0,B$7/NMM!B$9*1000)</f>
        <v>0</v>
      </c>
      <c r="C185" s="276">
        <f>IF(C$7=0,0,C$7/NMM!C$9*1000)</f>
        <v>0</v>
      </c>
      <c r="D185" s="276">
        <f>IF(D$7=0,0,D$7/NMM!D$9*1000)</f>
        <v>0</v>
      </c>
      <c r="E185" s="276">
        <f>IF(E$7=0,0,E$7/NMM!E$9*1000)</f>
        <v>0</v>
      </c>
      <c r="F185" s="276">
        <f>IF(F$7=0,0,F$7/NMM!F$9*1000)</f>
        <v>0</v>
      </c>
      <c r="G185" s="276">
        <f>IF(G$7=0,0,G$7/NMM!G$9*1000)</f>
        <v>0</v>
      </c>
      <c r="H185" s="276">
        <f>IF(H$7=0,0,H$7/NMM!H$9*1000)</f>
        <v>0</v>
      </c>
      <c r="I185" s="276">
        <f>IF(I$7=0,0,I$7/NMM!I$9*1000)</f>
        <v>0</v>
      </c>
      <c r="J185" s="276">
        <f>IF(J$7=0,0,J$7/NMM!J$9*1000)</f>
        <v>0</v>
      </c>
      <c r="K185" s="276">
        <f>IF(K$7=0,0,K$7/NMM!K$9*1000)</f>
        <v>0</v>
      </c>
      <c r="L185" s="276">
        <f>IF(L$7=0,0,L$7/NMM!L$9*1000)</f>
        <v>0</v>
      </c>
      <c r="M185" s="276">
        <f>IF(M$7=0,0,M$7/NMM!M$9*1000)</f>
        <v>0</v>
      </c>
      <c r="N185" s="276">
        <f>IF(N$7=0,0,N$7/NMM!N$9*1000)</f>
        <v>0</v>
      </c>
      <c r="O185" s="276">
        <f>IF(O$7=0,0,O$7/NMM!O$9*1000)</f>
        <v>0</v>
      </c>
      <c r="P185" s="276">
        <f>IF(P$7=0,0,P$7/NMM!P$9*1000)</f>
        <v>0</v>
      </c>
      <c r="Q185" s="276">
        <f>IF(Q$7=0,0,Q$7/NMM!Q$9*1000)</f>
        <v>0</v>
      </c>
      <c r="R185" s="276">
        <f>IF(R$7=0,0,R$7/NMM!R$9*1000)</f>
        <v>0</v>
      </c>
      <c r="S185" s="276">
        <f>IF(S$7=0,0,S$7/NMM!S$9*1000)</f>
        <v>0</v>
      </c>
      <c r="T185" s="276">
        <f>IF(T$7=0,0,T$7/NMM!T$9*1000)</f>
        <v>0</v>
      </c>
      <c r="U185" s="276">
        <f>IF(U$7=0,0,U$7/NMM!U$9*1000)</f>
        <v>0</v>
      </c>
      <c r="V185" s="276">
        <f>IF(V$7=0,0,V$7/NMM!V$9*1000)</f>
        <v>0</v>
      </c>
      <c r="W185" s="276">
        <f>IF(W$7=0,0,W$7/NMM!W$9*1000)</f>
        <v>0</v>
      </c>
      <c r="DA185" s="77"/>
    </row>
    <row r="186" spans="1:105" ht="12" customHeight="1" x14ac:dyDescent="0.25">
      <c r="A186" s="202" t="s">
        <v>94</v>
      </c>
      <c r="B186" s="276">
        <f>IF(B$8=0,0,B$8/NMM!B$9*1000)</f>
        <v>0</v>
      </c>
      <c r="C186" s="276">
        <f>IF(C$8=0,0,C$8/NMM!C$9*1000)</f>
        <v>0</v>
      </c>
      <c r="D186" s="276">
        <f>IF(D$8=0,0,D$8/NMM!D$9*1000)</f>
        <v>0</v>
      </c>
      <c r="E186" s="276">
        <f>IF(E$8=0,0,E$8/NMM!E$9*1000)</f>
        <v>0</v>
      </c>
      <c r="F186" s="276">
        <f>IF(F$8=0,0,F$8/NMM!F$9*1000)</f>
        <v>0</v>
      </c>
      <c r="G186" s="276">
        <f>IF(G$8=0,0,G$8/NMM!G$9*1000)</f>
        <v>0</v>
      </c>
      <c r="H186" s="276">
        <f>IF(H$8=0,0,H$8/NMM!H$9*1000)</f>
        <v>0</v>
      </c>
      <c r="I186" s="276">
        <f>IF(I$8=0,0,I$8/NMM!I$9*1000)</f>
        <v>0</v>
      </c>
      <c r="J186" s="276">
        <f>IF(J$8=0,0,J$8/NMM!J$9*1000)</f>
        <v>0</v>
      </c>
      <c r="K186" s="276">
        <f>IF(K$8=0,0,K$8/NMM!K$9*1000)</f>
        <v>0</v>
      </c>
      <c r="L186" s="276">
        <f>IF(L$8=0,0,L$8/NMM!L$9*1000)</f>
        <v>0</v>
      </c>
      <c r="M186" s="276">
        <f>IF(M$8=0,0,M$8/NMM!M$9*1000)</f>
        <v>0</v>
      </c>
      <c r="N186" s="276">
        <f>IF(N$8=0,0,N$8/NMM!N$9*1000)</f>
        <v>0</v>
      </c>
      <c r="O186" s="276">
        <f>IF(O$8=0,0,O$8/NMM!O$9*1000)</f>
        <v>0</v>
      </c>
      <c r="P186" s="276">
        <f>IF(P$8=0,0,P$8/NMM!P$9*1000)</f>
        <v>0</v>
      </c>
      <c r="Q186" s="276">
        <f>IF(Q$8=0,0,Q$8/NMM!Q$9*1000)</f>
        <v>0</v>
      </c>
      <c r="R186" s="276">
        <f>IF(R$8=0,0,R$8/NMM!R$9*1000)</f>
        <v>0</v>
      </c>
      <c r="S186" s="276">
        <f>IF(S$8=0,0,S$8/NMM!S$9*1000)</f>
        <v>0</v>
      </c>
      <c r="T186" s="276">
        <f>IF(T$8=0,0,T$8/NMM!T$9*1000)</f>
        <v>0</v>
      </c>
      <c r="U186" s="276">
        <f>IF(U$8=0,0,U$8/NMM!U$9*1000)</f>
        <v>0</v>
      </c>
      <c r="V186" s="276">
        <f>IF(V$8=0,0,V$8/NMM!V$9*1000)</f>
        <v>0</v>
      </c>
      <c r="W186" s="276">
        <f>IF(W$8=0,0,W$8/NMM!W$9*1000)</f>
        <v>0</v>
      </c>
      <c r="DA186" s="77"/>
    </row>
    <row r="187" spans="1:105" ht="12" customHeight="1" x14ac:dyDescent="0.25">
      <c r="A187" s="202" t="s">
        <v>95</v>
      </c>
      <c r="B187" s="276">
        <f>IF(B$9=0,0,B$9/NMM!B$9*1000)</f>
        <v>0</v>
      </c>
      <c r="C187" s="276">
        <f>IF(C$9=0,0,C$9/NMM!C$9*1000)</f>
        <v>0</v>
      </c>
      <c r="D187" s="276">
        <f>IF(D$9=0,0,D$9/NMM!D$9*1000)</f>
        <v>0</v>
      </c>
      <c r="E187" s="276">
        <f>IF(E$9=0,0,E$9/NMM!E$9*1000)</f>
        <v>0</v>
      </c>
      <c r="F187" s="276">
        <f>IF(F$9=0,0,F$9/NMM!F$9*1000)</f>
        <v>0</v>
      </c>
      <c r="G187" s="276">
        <f>IF(G$9=0,0,G$9/NMM!G$9*1000)</f>
        <v>0</v>
      </c>
      <c r="H187" s="276">
        <f>IF(H$9=0,0,H$9/NMM!H$9*1000)</f>
        <v>0</v>
      </c>
      <c r="I187" s="276">
        <f>IF(I$9=0,0,I$9/NMM!I$9*1000)</f>
        <v>0</v>
      </c>
      <c r="J187" s="276">
        <f>IF(J$9=0,0,J$9/NMM!J$9*1000)</f>
        <v>0</v>
      </c>
      <c r="K187" s="276">
        <f>IF(K$9=0,0,K$9/NMM!K$9*1000)</f>
        <v>0</v>
      </c>
      <c r="L187" s="276">
        <f>IF(L$9=0,0,L$9/NMM!L$9*1000)</f>
        <v>0</v>
      </c>
      <c r="M187" s="276">
        <f>IF(M$9=0,0,M$9/NMM!M$9*1000)</f>
        <v>0</v>
      </c>
      <c r="N187" s="276">
        <f>IF(N$9=0,0,N$9/NMM!N$9*1000)</f>
        <v>0</v>
      </c>
      <c r="O187" s="276">
        <f>IF(O$9=0,0,O$9/NMM!O$9*1000)</f>
        <v>0</v>
      </c>
      <c r="P187" s="276">
        <f>IF(P$9=0,0,P$9/NMM!P$9*1000)</f>
        <v>0</v>
      </c>
      <c r="Q187" s="276">
        <f>IF(Q$9=0,0,Q$9/NMM!Q$9*1000)</f>
        <v>0</v>
      </c>
      <c r="R187" s="276">
        <f>IF(R$9=0,0,R$9/NMM!R$9*1000)</f>
        <v>0</v>
      </c>
      <c r="S187" s="276">
        <f>IF(S$9=0,0,S$9/NMM!S$9*1000)</f>
        <v>0</v>
      </c>
      <c r="T187" s="276">
        <f>IF(T$9=0,0,T$9/NMM!T$9*1000)</f>
        <v>0</v>
      </c>
      <c r="U187" s="276">
        <f>IF(U$9=0,0,U$9/NMM!U$9*1000)</f>
        <v>0</v>
      </c>
      <c r="V187" s="276">
        <f>IF(V$9=0,0,V$9/NMM!V$9*1000)</f>
        <v>0</v>
      </c>
      <c r="W187" s="276">
        <f>IF(W$9=0,0,W$9/NMM!W$9*1000)</f>
        <v>0</v>
      </c>
      <c r="DA187" s="77"/>
    </row>
    <row r="188" spans="1:105" ht="12" customHeight="1" x14ac:dyDescent="0.25">
      <c r="A188" s="56" t="s">
        <v>96</v>
      </c>
      <c r="B188" s="277">
        <f>IF(B$10=0,0,B$10/NMM!B$9*1000)</f>
        <v>0.5381847230828023</v>
      </c>
      <c r="C188" s="277">
        <f>IF(C$10=0,0,C$10/NMM!C$9*1000)</f>
        <v>0.53279990570279001</v>
      </c>
      <c r="D188" s="277">
        <f>IF(D$10=0,0,D$10/NMM!D$9*1000)</f>
        <v>0.50665750858625491</v>
      </c>
      <c r="E188" s="277">
        <f>IF(E$10=0,0,E$10/NMM!E$9*1000)</f>
        <v>0.51978062843326822</v>
      </c>
      <c r="F188" s="277">
        <f>IF(F$10=0,0,F$10/NMM!F$9*1000)</f>
        <v>0.49334562562436096</v>
      </c>
      <c r="G188" s="277">
        <f>IF(G$10=0,0,G$10/NMM!G$9*1000)</f>
        <v>0.48501403276643684</v>
      </c>
      <c r="H188" s="277">
        <f>IF(H$10=0,0,H$10/NMM!H$9*1000)</f>
        <v>0.446514330726139</v>
      </c>
      <c r="I188" s="277">
        <f>IF(I$10=0,0,I$10/NMM!I$9*1000)</f>
        <v>0.44165962774064299</v>
      </c>
      <c r="J188" s="277">
        <f>IF(J$10=0,0,J$10/NMM!J$9*1000)</f>
        <v>0.44840527003719455</v>
      </c>
      <c r="K188" s="277">
        <f>IF(K$10=0,0,K$10/NMM!K$9*1000)</f>
        <v>0.42389305187223419</v>
      </c>
      <c r="L188" s="277">
        <f>IF(L$10=0,0,L$10/NMM!L$9*1000)</f>
        <v>0.42028630875861561</v>
      </c>
      <c r="M188" s="277">
        <f>IF(M$10=0,0,M$10/NMM!M$9*1000)</f>
        <v>0.42977210232377289</v>
      </c>
      <c r="N188" s="277">
        <f>IF(N$10=0,0,N$10/NMM!N$9*1000)</f>
        <v>0.42696938275168439</v>
      </c>
      <c r="O188" s="277">
        <f>IF(O$10=0,0,O$10/NMM!O$9*1000)</f>
        <v>0.42593058893166047</v>
      </c>
      <c r="P188" s="277">
        <f>IF(P$10=0,0,P$10/NMM!P$9*1000)</f>
        <v>0.40848440077072889</v>
      </c>
      <c r="Q188" s="277">
        <f>IF(Q$10=0,0,Q$10/NMM!Q$9*1000)</f>
        <v>0.39574761546727688</v>
      </c>
      <c r="R188" s="277">
        <f>IF(R$10=0,0,R$10/NMM!R$9*1000)</f>
        <v>0.38295457808236305</v>
      </c>
      <c r="S188" s="277">
        <f>IF(S$10=0,0,S$10/NMM!S$9*1000)</f>
        <v>0.37921414443301649</v>
      </c>
      <c r="T188" s="277">
        <f>IF(T$10=0,0,T$10/NMM!T$9*1000)</f>
        <v>0.3829280793492944</v>
      </c>
      <c r="U188" s="277">
        <f>IF(U$10=0,0,U$10/NMM!U$9*1000)</f>
        <v>0.36641056460715271</v>
      </c>
      <c r="V188" s="277">
        <f>IF(V$10=0,0,V$10/NMM!V$9*1000)</f>
        <v>0.37237408043819881</v>
      </c>
      <c r="W188" s="277">
        <f>IF(W$10=0,0,W$10/NMM!W$9*1000)</f>
        <v>0.36939978783189426</v>
      </c>
      <c r="DA188" s="78"/>
    </row>
    <row r="189" spans="1:105" ht="12" customHeight="1" x14ac:dyDescent="0.25">
      <c r="A189" s="203" t="s">
        <v>1452</v>
      </c>
      <c r="B189" s="278">
        <f>IF(B$16=0,0,B$16/NMM!B$9*1000)</f>
        <v>0</v>
      </c>
      <c r="C189" s="278">
        <f>IF(C$16=0,0,C$16/NMM!C$9*1000)</f>
        <v>0</v>
      </c>
      <c r="D189" s="278">
        <f>IF(D$16=0,0,D$16/NMM!D$9*1000)</f>
        <v>0</v>
      </c>
      <c r="E189" s="278">
        <f>IF(E$16=0,0,E$16/NMM!E$9*1000)</f>
        <v>0</v>
      </c>
      <c r="F189" s="278">
        <f>IF(F$16=0,0,F$16/NMM!F$9*1000)</f>
        <v>0</v>
      </c>
      <c r="G189" s="278">
        <f>IF(G$16=0,0,G$16/NMM!G$9*1000)</f>
        <v>0</v>
      </c>
      <c r="H189" s="278">
        <f>IF(H$16=0,0,H$16/NMM!H$9*1000)</f>
        <v>0</v>
      </c>
      <c r="I189" s="278">
        <f>IF(I$16=0,0,I$16/NMM!I$9*1000)</f>
        <v>0</v>
      </c>
      <c r="J189" s="278">
        <f>IF(J$16=0,0,J$16/NMM!J$9*1000)</f>
        <v>0</v>
      </c>
      <c r="K189" s="278">
        <f>IF(K$16=0,0,K$16/NMM!K$9*1000)</f>
        <v>0</v>
      </c>
      <c r="L189" s="278">
        <f>IF(L$16=0,0,L$16/NMM!L$9*1000)</f>
        <v>0</v>
      </c>
      <c r="M189" s="278">
        <f>IF(M$16=0,0,M$16/NMM!M$9*1000)</f>
        <v>0</v>
      </c>
      <c r="N189" s="278">
        <f>IF(N$16=0,0,N$16/NMM!N$9*1000)</f>
        <v>0</v>
      </c>
      <c r="O189" s="278">
        <f>IF(O$16=0,0,O$16/NMM!O$9*1000)</f>
        <v>0</v>
      </c>
      <c r="P189" s="278">
        <f>IF(P$16=0,0,P$16/NMM!P$9*1000)</f>
        <v>0</v>
      </c>
      <c r="Q189" s="278">
        <f>IF(Q$16=0,0,Q$16/NMM!Q$9*1000)</f>
        <v>0</v>
      </c>
      <c r="R189" s="278">
        <f>IF(R$16=0,0,R$16/NMM!R$9*1000)</f>
        <v>0</v>
      </c>
      <c r="S189" s="278">
        <f>IF(S$16=0,0,S$16/NMM!S$9*1000)</f>
        <v>0</v>
      </c>
      <c r="T189" s="278">
        <f>IF(T$16=0,0,T$16/NMM!T$9*1000)</f>
        <v>0</v>
      </c>
      <c r="U189" s="278">
        <f>IF(U$16=0,0,U$16/NMM!U$9*1000)</f>
        <v>0</v>
      </c>
      <c r="V189" s="278">
        <f>IF(V$16=0,0,V$16/NMM!V$9*1000)</f>
        <v>0</v>
      </c>
      <c r="W189" s="278">
        <f>IF(W$16=0,0,W$16/NMM!W$9*1000)</f>
        <v>0</v>
      </c>
      <c r="DA189" s="79"/>
    </row>
    <row r="190" spans="1:105" ht="12" customHeight="1" x14ac:dyDescent="0.25">
      <c r="A190" s="203" t="s">
        <v>1454</v>
      </c>
      <c r="B190" s="278">
        <f>IF(B$17=0,0,B$17/NMM!B$9*1000)</f>
        <v>101.72042831481343</v>
      </c>
      <c r="C190" s="278">
        <f>IF(C$17=0,0,C$17/NMM!C$9*1000)</f>
        <v>100.95640534746734</v>
      </c>
      <c r="D190" s="278">
        <f>IF(D$17=0,0,D$17/NMM!D$9*1000)</f>
        <v>99.478049555526923</v>
      </c>
      <c r="E190" s="278">
        <f>IF(E$17=0,0,E$17/NMM!E$9*1000)</f>
        <v>97.378837647056656</v>
      </c>
      <c r="F190" s="278">
        <f>IF(F$17=0,0,F$17/NMM!F$9*1000)</f>
        <v>97.782690016863256</v>
      </c>
      <c r="G190" s="278">
        <f>IF(G$17=0,0,G$17/NMM!G$9*1000)</f>
        <v>95.136036508266443</v>
      </c>
      <c r="H190" s="278">
        <f>IF(H$17=0,0,H$17/NMM!H$9*1000)</f>
        <v>92.217832654783251</v>
      </c>
      <c r="I190" s="278">
        <f>IF(I$17=0,0,I$17/NMM!I$9*1000)</f>
        <v>93.118678823924114</v>
      </c>
      <c r="J190" s="278">
        <f>IF(J$17=0,0,J$17/NMM!J$9*1000)</f>
        <v>95.652027029145572</v>
      </c>
      <c r="K190" s="278">
        <f>IF(K$17=0,0,K$17/NMM!K$9*1000)</f>
        <v>95.75277039621605</v>
      </c>
      <c r="L190" s="278">
        <f>IF(L$17=0,0,L$17/NMM!L$9*1000)</f>
        <v>95.323323638379534</v>
      </c>
      <c r="M190" s="278">
        <f>IF(M$17=0,0,M$17/NMM!M$9*1000)</f>
        <v>94.699128425994644</v>
      </c>
      <c r="N190" s="278">
        <f>IF(N$17=0,0,N$17/NMM!N$9*1000)</f>
        <v>94.518358615350934</v>
      </c>
      <c r="O190" s="278">
        <f>IF(O$17=0,0,O$17/NMM!O$9*1000)</f>
        <v>93.313232403228156</v>
      </c>
      <c r="P190" s="278">
        <f>IF(P$17=0,0,P$17/NMM!P$9*1000)</f>
        <v>95.347293765140705</v>
      </c>
      <c r="Q190" s="278">
        <f>IF(Q$17=0,0,Q$17/NMM!Q$9*1000)</f>
        <v>96.223722561982541</v>
      </c>
      <c r="R190" s="278">
        <f>IF(R$17=0,0,R$17/NMM!R$9*1000)</f>
        <v>95.292089942681741</v>
      </c>
      <c r="S190" s="278">
        <f>IF(S$17=0,0,S$17/NMM!S$9*1000)</f>
        <v>93.196897426374647</v>
      </c>
      <c r="T190" s="278">
        <f>IF(T$17=0,0,T$17/NMM!T$9*1000)</f>
        <v>95.94823946715978</v>
      </c>
      <c r="U190" s="278">
        <f>IF(U$17=0,0,U$17/NMM!U$9*1000)</f>
        <v>92.711122150094852</v>
      </c>
      <c r="V190" s="278">
        <f>IF(V$17=0,0,V$17/NMM!V$9*1000)</f>
        <v>92.892241740124433</v>
      </c>
      <c r="W190" s="278">
        <f>IF(W$17=0,0,W$17/NMM!W$9*1000)</f>
        <v>90.359454712314374</v>
      </c>
      <c r="DA190" s="79"/>
    </row>
    <row r="191" spans="1:105" ht="12" customHeight="1" x14ac:dyDescent="0.25">
      <c r="A191" s="203" t="s">
        <v>1463</v>
      </c>
      <c r="B191" s="278">
        <f>IF(B$25=0,0,B$25/NMM!B$9*1000)</f>
        <v>133.41940683022091</v>
      </c>
      <c r="C191" s="278">
        <f>IF(C$25=0,0,C$25/NMM!C$9*1000)</f>
        <v>131.32486985058975</v>
      </c>
      <c r="D191" s="278">
        <f>IF(D$25=0,0,D$25/NMM!D$9*1000)</f>
        <v>129.65699811279887</v>
      </c>
      <c r="E191" s="278">
        <f>IF(E$25=0,0,E$25/NMM!E$9*1000)</f>
        <v>127.81635664018506</v>
      </c>
      <c r="F191" s="278">
        <f>IF(F$25=0,0,F$25/NMM!F$9*1000)</f>
        <v>127.98185169845419</v>
      </c>
      <c r="G191" s="278">
        <f>IF(G$25=0,0,G$25/NMM!G$9*1000)</f>
        <v>124.13929549200863</v>
      </c>
      <c r="H191" s="278">
        <f>IF(H$25=0,0,H$25/NMM!H$9*1000)</f>
        <v>121.62131845914604</v>
      </c>
      <c r="I191" s="278">
        <f>IF(I$25=0,0,I$25/NMM!I$9*1000)</f>
        <v>122.9957002551098</v>
      </c>
      <c r="J191" s="278">
        <f>IF(J$25=0,0,J$25/NMM!J$9*1000)</f>
        <v>128.87913483827813</v>
      </c>
      <c r="K191" s="278">
        <f>IF(K$25=0,0,K$25/NMM!K$9*1000)</f>
        <v>130.81563347999193</v>
      </c>
      <c r="L191" s="278">
        <f>IF(L$25=0,0,L$25/NMM!L$9*1000)</f>
        <v>131.48183939437649</v>
      </c>
      <c r="M191" s="278">
        <f>IF(M$25=0,0,M$25/NMM!M$9*1000)</f>
        <v>132.85285616821696</v>
      </c>
      <c r="N191" s="278">
        <f>IF(N$25=0,0,N$25/NMM!N$9*1000)</f>
        <v>132.06868908806101</v>
      </c>
      <c r="O191" s="278">
        <f>IF(O$25=0,0,O$25/NMM!O$9*1000)</f>
        <v>132.26487489937381</v>
      </c>
      <c r="P191" s="278">
        <f>IF(P$25=0,0,P$25/NMM!P$9*1000)</f>
        <v>132.90144779070232</v>
      </c>
      <c r="Q191" s="278">
        <f>IF(Q$25=0,0,Q$25/NMM!Q$9*1000)</f>
        <v>133.11672773813393</v>
      </c>
      <c r="R191" s="278">
        <f>IF(R$25=0,0,R$25/NMM!R$9*1000)</f>
        <v>131.51910105134525</v>
      </c>
      <c r="S191" s="278">
        <f>IF(S$25=0,0,S$25/NMM!S$9*1000)</f>
        <v>128.76214667826716</v>
      </c>
      <c r="T191" s="278">
        <f>IF(T$25=0,0,T$25/NMM!T$9*1000)</f>
        <v>132.57705667133274</v>
      </c>
      <c r="U191" s="278">
        <f>IF(U$25=0,0,U$25/NMM!U$9*1000)</f>
        <v>127.9056467910833</v>
      </c>
      <c r="V191" s="278">
        <f>IF(V$25=0,0,V$25/NMM!V$9*1000)</f>
        <v>127.70613757209497</v>
      </c>
      <c r="W191" s="278">
        <f>IF(W$25=0,0,W$25/NMM!W$9*1000)</f>
        <v>124.16265928307948</v>
      </c>
      <c r="DA191" s="79"/>
    </row>
    <row r="192" spans="1:105" ht="12" customHeight="1" x14ac:dyDescent="0.25">
      <c r="A192" s="41" t="s">
        <v>1808</v>
      </c>
      <c r="B192" s="279">
        <f>IF(B$33=0,0,B$33/NMM!B$9*1000)</f>
        <v>4.8233619763867157</v>
      </c>
      <c r="C192" s="279">
        <f>IF(C$33=0,0,C$33/NMM!C$9*1000)</f>
        <v>4.8262441289813776</v>
      </c>
      <c r="D192" s="279">
        <f>IF(D$33=0,0,D$33/NMM!D$9*1000)</f>
        <v>4.7869663557433464</v>
      </c>
      <c r="E192" s="279">
        <f>IF(E$33=0,0,E$33/NMM!E$9*1000)</f>
        <v>4.6534257564011181</v>
      </c>
      <c r="F192" s="279">
        <f>IF(F$33=0,0,F$33/NMM!F$9*1000)</f>
        <v>4.4196222796054858</v>
      </c>
      <c r="G192" s="279">
        <f>IF(G$33=0,0,G$33/NMM!G$9*1000)</f>
        <v>4.3902810762944995</v>
      </c>
      <c r="H192" s="279">
        <f>IF(H$33=0,0,H$33/NMM!H$9*1000)</f>
        <v>4.2930029536750949</v>
      </c>
      <c r="I192" s="279">
        <f>IF(I$33=0,0,I$33/NMM!I$9*1000)</f>
        <v>4.2466119736572052</v>
      </c>
      <c r="J192" s="279">
        <f>IF(J$33=0,0,J$33/NMM!J$9*1000)</f>
        <v>4.6382628760673601</v>
      </c>
      <c r="K192" s="279">
        <f>IF(K$33=0,0,K$33/NMM!K$9*1000)</f>
        <v>4.763968362189134</v>
      </c>
      <c r="L192" s="279">
        <f>IF(L$33=0,0,L$33/NMM!L$9*1000)</f>
        <v>4.7430550827496019</v>
      </c>
      <c r="M192" s="279">
        <f>IF(M$33=0,0,M$33/NMM!M$9*1000)</f>
        <v>4.8746783771742139</v>
      </c>
      <c r="N192" s="279">
        <f>IF(N$33=0,0,N$33/NMM!N$9*1000)</f>
        <v>4.8305815848399192</v>
      </c>
      <c r="O192" s="279">
        <f>IF(O$33=0,0,O$33/NMM!O$9*1000)</f>
        <v>4.8912075016211887</v>
      </c>
      <c r="P192" s="279">
        <f>IF(P$33=0,0,P$33/NMM!P$9*1000)</f>
        <v>4.9405149920161398</v>
      </c>
      <c r="Q192" s="279">
        <f>IF(Q$33=0,0,Q$33/NMM!Q$9*1000)</f>
        <v>4.9527682992166735</v>
      </c>
      <c r="R192" s="279">
        <f>IF(R$33=0,0,R$33/NMM!R$9*1000)</f>
        <v>4.8711671754686403</v>
      </c>
      <c r="S192" s="279">
        <f>IF(S$33=0,0,S$33/NMM!S$9*1000)</f>
        <v>4.8058927643589024</v>
      </c>
      <c r="T192" s="279">
        <f>IF(T$33=0,0,T$33/NMM!T$9*1000)</f>
        <v>4.3550134052832465</v>
      </c>
      <c r="U192" s="279">
        <f>IF(U$33=0,0,U$33/NMM!U$9*1000)</f>
        <v>4.5586617907524802</v>
      </c>
      <c r="V192" s="279">
        <f>IF(V$33=0,0,V$33/NMM!V$9*1000)</f>
        <v>4.4490813006992278</v>
      </c>
      <c r="W192" s="279">
        <f>IF(W$33=0,0,W$33/NMM!W$9*1000)</f>
        <v>4.3803413201601282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1809</v>
      </c>
      <c r="B194" s="322">
        <f t="shared" ref="B194:W194" si="56">SUM(B195:B201,B202,B203)</f>
        <v>134.79582497411567</v>
      </c>
      <c r="C194" s="322">
        <f t="shared" si="56"/>
        <v>130.32610824504445</v>
      </c>
      <c r="D194" s="322">
        <f t="shared" si="56"/>
        <v>128.99364676699929</v>
      </c>
      <c r="E194" s="322">
        <f t="shared" si="56"/>
        <v>124.92173922269124</v>
      </c>
      <c r="F194" s="322">
        <f t="shared" si="56"/>
        <v>124.40730332751993</v>
      </c>
      <c r="G194" s="322">
        <f t="shared" si="56"/>
        <v>117.98863810773761</v>
      </c>
      <c r="H194" s="322">
        <f t="shared" si="56"/>
        <v>118.68077142749775</v>
      </c>
      <c r="I194" s="322">
        <f t="shared" si="56"/>
        <v>118.07334828362994</v>
      </c>
      <c r="J194" s="322">
        <f t="shared" si="56"/>
        <v>122.29425021488933</v>
      </c>
      <c r="K194" s="322">
        <f t="shared" si="56"/>
        <v>123.07601089099222</v>
      </c>
      <c r="L194" s="322">
        <f t="shared" si="56"/>
        <v>124.38205645709398</v>
      </c>
      <c r="M194" s="322">
        <f t="shared" si="56"/>
        <v>127.57564707394235</v>
      </c>
      <c r="N194" s="322">
        <f t="shared" si="56"/>
        <v>124.883126695279</v>
      </c>
      <c r="O194" s="322">
        <f t="shared" si="56"/>
        <v>124.44247209628006</v>
      </c>
      <c r="P194" s="322">
        <f t="shared" si="56"/>
        <v>123.97655229721444</v>
      </c>
      <c r="Q194" s="322">
        <f t="shared" si="56"/>
        <v>123.07230750732055</v>
      </c>
      <c r="R194" s="322">
        <f t="shared" si="56"/>
        <v>126.41177407099356</v>
      </c>
      <c r="S194" s="322">
        <f t="shared" si="56"/>
        <v>125.88387869509774</v>
      </c>
      <c r="T194" s="322">
        <f t="shared" si="56"/>
        <v>125.74525655004966</v>
      </c>
      <c r="U194" s="322">
        <f t="shared" si="56"/>
        <v>123.861312041574</v>
      </c>
      <c r="V194" s="322">
        <f t="shared" si="56"/>
        <v>125.51459284238533</v>
      </c>
      <c r="W194" s="322">
        <f t="shared" si="56"/>
        <v>123.24960887428564</v>
      </c>
      <c r="DA194" s="95"/>
    </row>
    <row r="195" spans="1:105" ht="12" customHeight="1" x14ac:dyDescent="0.25">
      <c r="A195" s="55" t="s">
        <v>92</v>
      </c>
      <c r="B195" s="275">
        <f>IF(B$49=0,0,B$49/NMM!B$10*1000)</f>
        <v>0</v>
      </c>
      <c r="C195" s="275">
        <f>IF(C$49=0,0,C$49/NMM!C$10*1000)</f>
        <v>0</v>
      </c>
      <c r="D195" s="275">
        <f>IF(D$49=0,0,D$49/NMM!D$10*1000)</f>
        <v>0</v>
      </c>
      <c r="E195" s="275">
        <f>IF(E$49=0,0,E$49/NMM!E$10*1000)</f>
        <v>0</v>
      </c>
      <c r="F195" s="275">
        <f>IF(F$49=0,0,F$49/NMM!F$10*1000)</f>
        <v>0</v>
      </c>
      <c r="G195" s="275">
        <f>IF(G$49=0,0,G$49/NMM!G$10*1000)</f>
        <v>0</v>
      </c>
      <c r="H195" s="275">
        <f>IF(H$49=0,0,H$49/NMM!H$10*1000)</f>
        <v>0</v>
      </c>
      <c r="I195" s="275">
        <f>IF(I$49=0,0,I$49/NMM!I$10*1000)</f>
        <v>0</v>
      </c>
      <c r="J195" s="275">
        <f>IF(J$49=0,0,J$49/NMM!J$10*1000)</f>
        <v>0</v>
      </c>
      <c r="K195" s="275">
        <f>IF(K$49=0,0,K$49/NMM!K$10*1000)</f>
        <v>0</v>
      </c>
      <c r="L195" s="275">
        <f>IF(L$49=0,0,L$49/NMM!L$10*1000)</f>
        <v>0</v>
      </c>
      <c r="M195" s="275">
        <f>IF(M$49=0,0,M$49/NMM!M$10*1000)</f>
        <v>0</v>
      </c>
      <c r="N195" s="275">
        <f>IF(N$49=0,0,N$49/NMM!N$10*1000)</f>
        <v>0</v>
      </c>
      <c r="O195" s="275">
        <f>IF(O$49=0,0,O$49/NMM!O$10*1000)</f>
        <v>0</v>
      </c>
      <c r="P195" s="275">
        <f>IF(P$49=0,0,P$49/NMM!P$10*1000)</f>
        <v>0</v>
      </c>
      <c r="Q195" s="275">
        <f>IF(Q$49=0,0,Q$49/NMM!Q$10*1000)</f>
        <v>0</v>
      </c>
      <c r="R195" s="275">
        <f>IF(R$49=0,0,R$49/NMM!R$10*1000)</f>
        <v>0</v>
      </c>
      <c r="S195" s="275">
        <f>IF(S$49=0,0,S$49/NMM!S$10*1000)</f>
        <v>0</v>
      </c>
      <c r="T195" s="275">
        <f>IF(T$49=0,0,T$49/NMM!T$10*1000)</f>
        <v>0</v>
      </c>
      <c r="U195" s="275">
        <f>IF(U$49=0,0,U$49/NMM!U$10*1000)</f>
        <v>0</v>
      </c>
      <c r="V195" s="275">
        <f>IF(V$49=0,0,V$49/NMM!V$10*1000)</f>
        <v>0</v>
      </c>
      <c r="W195" s="275">
        <f>IF(W$49=0,0,W$49/NMM!W$10*1000)</f>
        <v>0</v>
      </c>
      <c r="DA195" s="76"/>
    </row>
    <row r="196" spans="1:105" ht="12" customHeight="1" x14ac:dyDescent="0.25">
      <c r="A196" s="202" t="s">
        <v>93</v>
      </c>
      <c r="B196" s="276">
        <f>IF(B$50=0,0,B$50/NMM!B$10*1000)</f>
        <v>0</v>
      </c>
      <c r="C196" s="276">
        <f>IF(C$50=0,0,C$50/NMM!C$10*1000)</f>
        <v>0</v>
      </c>
      <c r="D196" s="276">
        <f>IF(D$50=0,0,D$50/NMM!D$10*1000)</f>
        <v>0</v>
      </c>
      <c r="E196" s="276">
        <f>IF(E$50=0,0,E$50/NMM!E$10*1000)</f>
        <v>0</v>
      </c>
      <c r="F196" s="276">
        <f>IF(F$50=0,0,F$50/NMM!F$10*1000)</f>
        <v>0</v>
      </c>
      <c r="G196" s="276">
        <f>IF(G$50=0,0,G$50/NMM!G$10*1000)</f>
        <v>0</v>
      </c>
      <c r="H196" s="276">
        <f>IF(H$50=0,0,H$50/NMM!H$10*1000)</f>
        <v>0</v>
      </c>
      <c r="I196" s="276">
        <f>IF(I$50=0,0,I$50/NMM!I$10*1000)</f>
        <v>0</v>
      </c>
      <c r="J196" s="276">
        <f>IF(J$50=0,0,J$50/NMM!J$10*1000)</f>
        <v>0</v>
      </c>
      <c r="K196" s="276">
        <f>IF(K$50=0,0,K$50/NMM!K$10*1000)</f>
        <v>0</v>
      </c>
      <c r="L196" s="276">
        <f>IF(L$50=0,0,L$50/NMM!L$10*1000)</f>
        <v>0</v>
      </c>
      <c r="M196" s="276">
        <f>IF(M$50=0,0,M$50/NMM!M$10*1000)</f>
        <v>0</v>
      </c>
      <c r="N196" s="276">
        <f>IF(N$50=0,0,N$50/NMM!N$10*1000)</f>
        <v>0</v>
      </c>
      <c r="O196" s="276">
        <f>IF(O$50=0,0,O$50/NMM!O$10*1000)</f>
        <v>0</v>
      </c>
      <c r="P196" s="276">
        <f>IF(P$50=0,0,P$50/NMM!P$10*1000)</f>
        <v>0</v>
      </c>
      <c r="Q196" s="276">
        <f>IF(Q$50=0,0,Q$50/NMM!Q$10*1000)</f>
        <v>0</v>
      </c>
      <c r="R196" s="276">
        <f>IF(R$50=0,0,R$50/NMM!R$10*1000)</f>
        <v>0</v>
      </c>
      <c r="S196" s="276">
        <f>IF(S$50=0,0,S$50/NMM!S$10*1000)</f>
        <v>0</v>
      </c>
      <c r="T196" s="276">
        <f>IF(T$50=0,0,T$50/NMM!T$10*1000)</f>
        <v>0</v>
      </c>
      <c r="U196" s="276">
        <f>IF(U$50=0,0,U$50/NMM!U$10*1000)</f>
        <v>0</v>
      </c>
      <c r="V196" s="276">
        <f>IF(V$50=0,0,V$50/NMM!V$10*1000)</f>
        <v>0</v>
      </c>
      <c r="W196" s="276">
        <f>IF(W$50=0,0,W$50/NMM!W$10*1000)</f>
        <v>0</v>
      </c>
      <c r="DA196" s="77"/>
    </row>
    <row r="197" spans="1:105" ht="12" customHeight="1" x14ac:dyDescent="0.25">
      <c r="A197" s="202" t="s">
        <v>94</v>
      </c>
      <c r="B197" s="276">
        <f>IF(B$51=0,0,B$51/NMM!B$10*1000)</f>
        <v>0</v>
      </c>
      <c r="C197" s="276">
        <f>IF(C$51=0,0,C$51/NMM!C$10*1000)</f>
        <v>0</v>
      </c>
      <c r="D197" s="276">
        <f>IF(D$51=0,0,D$51/NMM!D$10*1000)</f>
        <v>0</v>
      </c>
      <c r="E197" s="276">
        <f>IF(E$51=0,0,E$51/NMM!E$10*1000)</f>
        <v>0</v>
      </c>
      <c r="F197" s="276">
        <f>IF(F$51=0,0,F$51/NMM!F$10*1000)</f>
        <v>0</v>
      </c>
      <c r="G197" s="276">
        <f>IF(G$51=0,0,G$51/NMM!G$10*1000)</f>
        <v>0</v>
      </c>
      <c r="H197" s="276">
        <f>IF(H$51=0,0,H$51/NMM!H$10*1000)</f>
        <v>0</v>
      </c>
      <c r="I197" s="276">
        <f>IF(I$51=0,0,I$51/NMM!I$10*1000)</f>
        <v>0</v>
      </c>
      <c r="J197" s="276">
        <f>IF(J$51=0,0,J$51/NMM!J$10*1000)</f>
        <v>0</v>
      </c>
      <c r="K197" s="276">
        <f>IF(K$51=0,0,K$51/NMM!K$10*1000)</f>
        <v>0</v>
      </c>
      <c r="L197" s="276">
        <f>IF(L$51=0,0,L$51/NMM!L$10*1000)</f>
        <v>0</v>
      </c>
      <c r="M197" s="276">
        <f>IF(M$51=0,0,M$51/NMM!M$10*1000)</f>
        <v>0</v>
      </c>
      <c r="N197" s="276">
        <f>IF(N$51=0,0,N$51/NMM!N$10*1000)</f>
        <v>0</v>
      </c>
      <c r="O197" s="276">
        <f>IF(O$51=0,0,O$51/NMM!O$10*1000)</f>
        <v>0</v>
      </c>
      <c r="P197" s="276">
        <f>IF(P$51=0,0,P$51/NMM!P$10*1000)</f>
        <v>0</v>
      </c>
      <c r="Q197" s="276">
        <f>IF(Q$51=0,0,Q$51/NMM!Q$10*1000)</f>
        <v>0</v>
      </c>
      <c r="R197" s="276">
        <f>IF(R$51=0,0,R$51/NMM!R$10*1000)</f>
        <v>0</v>
      </c>
      <c r="S197" s="276">
        <f>IF(S$51=0,0,S$51/NMM!S$10*1000)</f>
        <v>0</v>
      </c>
      <c r="T197" s="276">
        <f>IF(T$51=0,0,T$51/NMM!T$10*1000)</f>
        <v>0</v>
      </c>
      <c r="U197" s="276">
        <f>IF(U$51=0,0,U$51/NMM!U$10*1000)</f>
        <v>0</v>
      </c>
      <c r="V197" s="276">
        <f>IF(V$51=0,0,V$51/NMM!V$10*1000)</f>
        <v>0</v>
      </c>
      <c r="W197" s="276">
        <f>IF(W$51=0,0,W$51/NMM!W$10*1000)</f>
        <v>0</v>
      </c>
      <c r="DA197" s="77"/>
    </row>
    <row r="198" spans="1:105" ht="12" customHeight="1" x14ac:dyDescent="0.25">
      <c r="A198" s="202" t="s">
        <v>95</v>
      </c>
      <c r="B198" s="276">
        <f>IF(B$52=0,0,B$52/NMM!B$10*1000)</f>
        <v>0</v>
      </c>
      <c r="C198" s="276">
        <f>IF(C$52=0,0,C$52/NMM!C$10*1000)</f>
        <v>0</v>
      </c>
      <c r="D198" s="276">
        <f>IF(D$52=0,0,D$52/NMM!D$10*1000)</f>
        <v>0</v>
      </c>
      <c r="E198" s="276">
        <f>IF(E$52=0,0,E$52/NMM!E$10*1000)</f>
        <v>0</v>
      </c>
      <c r="F198" s="276">
        <f>IF(F$52=0,0,F$52/NMM!F$10*1000)</f>
        <v>0</v>
      </c>
      <c r="G198" s="276">
        <f>IF(G$52=0,0,G$52/NMM!G$10*1000)</f>
        <v>0</v>
      </c>
      <c r="H198" s="276">
        <f>IF(H$52=0,0,H$52/NMM!H$10*1000)</f>
        <v>0</v>
      </c>
      <c r="I198" s="276">
        <f>IF(I$52=0,0,I$52/NMM!I$10*1000)</f>
        <v>0</v>
      </c>
      <c r="J198" s="276">
        <f>IF(J$52=0,0,J$52/NMM!J$10*1000)</f>
        <v>0</v>
      </c>
      <c r="K198" s="276">
        <f>IF(K$52=0,0,K$52/NMM!K$10*1000)</f>
        <v>0</v>
      </c>
      <c r="L198" s="276">
        <f>IF(L$52=0,0,L$52/NMM!L$10*1000)</f>
        <v>0</v>
      </c>
      <c r="M198" s="276">
        <f>IF(M$52=0,0,M$52/NMM!M$10*1000)</f>
        <v>0</v>
      </c>
      <c r="N198" s="276">
        <f>IF(N$52=0,0,N$52/NMM!N$10*1000)</f>
        <v>0</v>
      </c>
      <c r="O198" s="276">
        <f>IF(O$52=0,0,O$52/NMM!O$10*1000)</f>
        <v>0</v>
      </c>
      <c r="P198" s="276">
        <f>IF(P$52=0,0,P$52/NMM!P$10*1000)</f>
        <v>0</v>
      </c>
      <c r="Q198" s="276">
        <f>IF(Q$52=0,0,Q$52/NMM!Q$10*1000)</f>
        <v>0</v>
      </c>
      <c r="R198" s="276">
        <f>IF(R$52=0,0,R$52/NMM!R$10*1000)</f>
        <v>0</v>
      </c>
      <c r="S198" s="276">
        <f>IF(S$52=0,0,S$52/NMM!S$10*1000)</f>
        <v>0</v>
      </c>
      <c r="T198" s="276">
        <f>IF(T$52=0,0,T$52/NMM!T$10*1000)</f>
        <v>0</v>
      </c>
      <c r="U198" s="276">
        <f>IF(U$52=0,0,U$52/NMM!U$10*1000)</f>
        <v>0</v>
      </c>
      <c r="V198" s="276">
        <f>IF(V$52=0,0,V$52/NMM!V$10*1000)</f>
        <v>0</v>
      </c>
      <c r="W198" s="276">
        <f>IF(W$52=0,0,W$52/NMM!W$10*1000)</f>
        <v>0</v>
      </c>
      <c r="DA198" s="77"/>
    </row>
    <row r="199" spans="1:105" ht="12" customHeight="1" x14ac:dyDescent="0.25">
      <c r="A199" s="56" t="s">
        <v>96</v>
      </c>
      <c r="B199" s="277">
        <f>IF(B$53=0,0,B$53/NMM!B$10*1000)</f>
        <v>0.71038681143207416</v>
      </c>
      <c r="C199" s="277">
        <f>IF(C$53=0,0,C$53/NMM!C$10*1000)</f>
        <v>0.68305549051935777</v>
      </c>
      <c r="D199" s="277">
        <f>IF(D$53=0,0,D$53/NMM!D$10*1000)</f>
        <v>0.65885647061636154</v>
      </c>
      <c r="E199" s="277">
        <f>IF(E$53=0,0,E$53/NMM!E$10*1000)</f>
        <v>0.66454774940170891</v>
      </c>
      <c r="F199" s="277">
        <f>IF(F$53=0,0,F$53/NMM!F$10*1000)</f>
        <v>0.63958820490582557</v>
      </c>
      <c r="G199" s="277">
        <f>IF(G$53=0,0,G$53/NMM!G$10*1000)</f>
        <v>0.61183720687223442</v>
      </c>
      <c r="H199" s="277">
        <f>IF(H$53=0,0,H$53/NMM!H$10*1000)</f>
        <v>0.58867271649098352</v>
      </c>
      <c r="I199" s="277">
        <f>IF(I$53=0,0,I$53/NMM!I$10*1000)</f>
        <v>0.57228377565009125</v>
      </c>
      <c r="J199" s="277">
        <f>IF(J$53=0,0,J$53/NMM!J$10*1000)</f>
        <v>0.57536984781100731</v>
      </c>
      <c r="K199" s="277">
        <f>IF(K$53=0,0,K$53/NMM!K$10*1000)</f>
        <v>0.53952512583761258</v>
      </c>
      <c r="L199" s="277">
        <f>IF(L$53=0,0,L$53/NMM!L$10*1000)</f>
        <v>0.54096516925737759</v>
      </c>
      <c r="M199" s="277">
        <f>IF(M$53=0,0,M$53/NMM!M$10*1000)</f>
        <v>0.55026678046699273</v>
      </c>
      <c r="N199" s="277">
        <f>IF(N$53=0,0,N$53/NMM!N$10*1000)</f>
        <v>0.53190644984322899</v>
      </c>
      <c r="O199" s="277">
        <f>IF(O$53=0,0,O$53/NMM!O$10*1000)</f>
        <v>0.55033722786894257</v>
      </c>
      <c r="P199" s="277">
        <f>IF(P$53=0,0,P$53/NMM!P$10*1000)</f>
        <v>0.50950629359506194</v>
      </c>
      <c r="Q199" s="277">
        <f>IF(Q$53=0,0,Q$53/NMM!Q$10*1000)</f>
        <v>0.50050506143049511</v>
      </c>
      <c r="R199" s="277">
        <f>IF(R$53=0,0,R$53/NMM!R$10*1000)</f>
        <v>0.51703259998442375</v>
      </c>
      <c r="S199" s="277">
        <f>IF(S$53=0,0,S$53/NMM!S$10*1000)</f>
        <v>0.50899652967266562</v>
      </c>
      <c r="T199" s="277">
        <f>IF(T$53=0,0,T$53/NMM!T$10*1000)</f>
        <v>0.50783201603948891</v>
      </c>
      <c r="U199" s="277">
        <f>IF(U$53=0,0,U$53/NMM!U$10*1000)</f>
        <v>0.49238388971734504</v>
      </c>
      <c r="V199" s="277">
        <f>IF(V$53=0,0,V$53/NMM!V$10*1000)</f>
        <v>0.50993489910079282</v>
      </c>
      <c r="W199" s="277">
        <f>IF(W$53=0,0,W$53/NMM!W$10*1000)</f>
        <v>0.50584225747534095</v>
      </c>
      <c r="DA199" s="78"/>
    </row>
    <row r="200" spans="1:105" ht="12" customHeight="1" x14ac:dyDescent="0.25">
      <c r="A200" s="203" t="s">
        <v>1498</v>
      </c>
      <c r="B200" s="278">
        <f>IF(B$59=0,0,B$59/NMM!B$10*1000)</f>
        <v>0</v>
      </c>
      <c r="C200" s="278">
        <f>IF(C$59=0,0,C$59/NMM!C$10*1000)</f>
        <v>0</v>
      </c>
      <c r="D200" s="278">
        <f>IF(D$59=0,0,D$59/NMM!D$10*1000)</f>
        <v>0</v>
      </c>
      <c r="E200" s="278">
        <f>IF(E$59=0,0,E$59/NMM!E$10*1000)</f>
        <v>0</v>
      </c>
      <c r="F200" s="278">
        <f>IF(F$59=0,0,F$59/NMM!F$10*1000)</f>
        <v>0</v>
      </c>
      <c r="G200" s="278">
        <f>IF(G$59=0,0,G$59/NMM!G$10*1000)</f>
        <v>0</v>
      </c>
      <c r="H200" s="278">
        <f>IF(H$59=0,0,H$59/NMM!H$10*1000)</f>
        <v>0</v>
      </c>
      <c r="I200" s="278">
        <f>IF(I$59=0,0,I$59/NMM!I$10*1000)</f>
        <v>0</v>
      </c>
      <c r="J200" s="278">
        <f>IF(J$59=0,0,J$59/NMM!J$10*1000)</f>
        <v>0</v>
      </c>
      <c r="K200" s="278">
        <f>IF(K$59=0,0,K$59/NMM!K$10*1000)</f>
        <v>0</v>
      </c>
      <c r="L200" s="278">
        <f>IF(L$59=0,0,L$59/NMM!L$10*1000)</f>
        <v>0</v>
      </c>
      <c r="M200" s="278">
        <f>IF(M$59=0,0,M$59/NMM!M$10*1000)</f>
        <v>0</v>
      </c>
      <c r="N200" s="278">
        <f>IF(N$59=0,0,N$59/NMM!N$10*1000)</f>
        <v>0</v>
      </c>
      <c r="O200" s="278">
        <f>IF(O$59=0,0,O$59/NMM!O$10*1000)</f>
        <v>0</v>
      </c>
      <c r="P200" s="278">
        <f>IF(P$59=0,0,P$59/NMM!P$10*1000)</f>
        <v>0</v>
      </c>
      <c r="Q200" s="278">
        <f>IF(Q$59=0,0,Q$59/NMM!Q$10*1000)</f>
        <v>0</v>
      </c>
      <c r="R200" s="278">
        <f>IF(R$59=0,0,R$59/NMM!R$10*1000)</f>
        <v>0</v>
      </c>
      <c r="S200" s="278">
        <f>IF(S$59=0,0,S$59/NMM!S$10*1000)</f>
        <v>0</v>
      </c>
      <c r="T200" s="278">
        <f>IF(T$59=0,0,T$59/NMM!T$10*1000)</f>
        <v>0</v>
      </c>
      <c r="U200" s="278">
        <f>IF(U$59=0,0,U$59/NMM!U$10*1000)</f>
        <v>0</v>
      </c>
      <c r="V200" s="278">
        <f>IF(V$59=0,0,V$59/NMM!V$10*1000)</f>
        <v>0</v>
      </c>
      <c r="W200" s="278">
        <f>IF(W$59=0,0,W$59/NMM!W$10*1000)</f>
        <v>0</v>
      </c>
      <c r="DA200" s="79"/>
    </row>
    <row r="201" spans="1:105" ht="12" customHeight="1" x14ac:dyDescent="0.25">
      <c r="A201" s="203" t="s">
        <v>1500</v>
      </c>
      <c r="B201" s="278">
        <f>IF(B$60=0,0,B$60/NMM!B$10*1000)</f>
        <v>22.493330707671479</v>
      </c>
      <c r="C201" s="278">
        <f>IF(C$60=0,0,C$60/NMM!C$10*1000)</f>
        <v>21.660499875176733</v>
      </c>
      <c r="D201" s="278">
        <f>IF(D$60=0,0,D$60/NMM!D$10*1000)</f>
        <v>21.448720362136758</v>
      </c>
      <c r="E201" s="278">
        <f>IF(E$60=0,0,E$60/NMM!E$10*1000)</f>
        <v>20.55433332272143</v>
      </c>
      <c r="F201" s="278">
        <f>IF(F$60=0,0,F$60/NMM!F$10*1000)</f>
        <v>20.001471901226623</v>
      </c>
      <c r="G201" s="278">
        <f>IF(G$60=0,0,G$60/NMM!G$10*1000)</f>
        <v>18.870241012724467</v>
      </c>
      <c r="H201" s="278">
        <f>IF(H$60=0,0,H$60/NMM!H$10*1000)</f>
        <v>19.026496040505851</v>
      </c>
      <c r="I201" s="278">
        <f>IF(I$60=0,0,I$60/NMM!I$10*1000)</f>
        <v>19.576655925548337</v>
      </c>
      <c r="J201" s="278">
        <f>IF(J$60=0,0,J$60/NMM!J$10*1000)</f>
        <v>19.505658716181212</v>
      </c>
      <c r="K201" s="278">
        <f>IF(K$60=0,0,K$60/NMM!K$10*1000)</f>
        <v>19.081703971034784</v>
      </c>
      <c r="L201" s="278">
        <f>IF(L$60=0,0,L$60/NMM!L$10*1000)</f>
        <v>19.029664123017536</v>
      </c>
      <c r="M201" s="278">
        <f>IF(M$60=0,0,M$60/NMM!M$10*1000)</f>
        <v>19.394034734950122</v>
      </c>
      <c r="N201" s="278">
        <f>IF(N$60=0,0,N$60/NMM!N$10*1000)</f>
        <v>18.860099735864946</v>
      </c>
      <c r="O201" s="278">
        <f>IF(O$60=0,0,O$60/NMM!O$10*1000)</f>
        <v>18.746980188952914</v>
      </c>
      <c r="P201" s="278">
        <f>IF(P$60=0,0,P$60/NMM!P$10*1000)</f>
        <v>18.757859181405767</v>
      </c>
      <c r="Q201" s="278">
        <f>IF(Q$60=0,0,Q$60/NMM!Q$10*1000)</f>
        <v>18.553517606598817</v>
      </c>
      <c r="R201" s="278">
        <f>IF(R$60=0,0,R$60/NMM!R$10*1000)</f>
        <v>19.147504656717178</v>
      </c>
      <c r="S201" s="278">
        <f>IF(S$60=0,0,S$60/NMM!S$10*1000)</f>
        <v>19.324634537357106</v>
      </c>
      <c r="T201" s="278">
        <f>IF(T$60=0,0,T$60/NMM!T$10*1000)</f>
        <v>18.929091868320629</v>
      </c>
      <c r="U201" s="278">
        <f>IF(U$60=0,0,U$60/NMM!U$10*1000)</f>
        <v>18.796960098187849</v>
      </c>
      <c r="V201" s="278">
        <f>IF(V$60=0,0,V$60/NMM!V$10*1000)</f>
        <v>19.296028637563023</v>
      </c>
      <c r="W201" s="278">
        <f>IF(W$60=0,0,W$60/NMM!W$10*1000)</f>
        <v>18.997363801217769</v>
      </c>
      <c r="DA201" s="79"/>
    </row>
    <row r="202" spans="1:105" ht="12" customHeight="1" x14ac:dyDescent="0.25">
      <c r="A202" s="203" t="s">
        <v>1522</v>
      </c>
      <c r="B202" s="278">
        <f>IF(B$79=0,0,B$79/NMM!B$10*1000)</f>
        <v>101.71161113280313</v>
      </c>
      <c r="C202" s="278">
        <f>IF(C$79=0,0,C$79/NMM!C$10*1000)</f>
        <v>98.595826099840068</v>
      </c>
      <c r="D202" s="278">
        <f>IF(D$79=0,0,D$79/NMM!D$10*1000)</f>
        <v>97.631354727712278</v>
      </c>
      <c r="E202" s="278">
        <f>IF(E$79=0,0,E$79/NMM!E$10*1000)</f>
        <v>94.763866846560148</v>
      </c>
      <c r="F202" s="278">
        <f>IF(F$79=0,0,F$79/NMM!F$10*1000)</f>
        <v>95.00530864703839</v>
      </c>
      <c r="G202" s="278">
        <f>IF(G$79=0,0,G$79/NMM!G$10*1000)</f>
        <v>90.247388664242862</v>
      </c>
      <c r="H202" s="278">
        <f>IF(H$79=0,0,H$79/NMM!H$10*1000)</f>
        <v>90.70701536797506</v>
      </c>
      <c r="I202" s="278">
        <f>IF(I$79=0,0,I$79/NMM!I$10*1000)</f>
        <v>89.266970291073207</v>
      </c>
      <c r="J202" s="278">
        <f>IF(J$79=0,0,J$79/NMM!J$10*1000)</f>
        <v>93.693854636355027</v>
      </c>
      <c r="K202" s="278">
        <f>IF(K$79=0,0,K$79/NMM!K$10*1000)</f>
        <v>95.197713852443542</v>
      </c>
      <c r="L202" s="278">
        <f>IF(L$79=0,0,L$79/NMM!L$10*1000)</f>
        <v>96.613089250521597</v>
      </c>
      <c r="M202" s="278">
        <f>IF(M$79=0,0,M$79/NMM!M$10*1000)</f>
        <v>99.276026393781592</v>
      </c>
      <c r="N202" s="278">
        <f>IF(N$79=0,0,N$79/NMM!N$10*1000)</f>
        <v>97.361965422754494</v>
      </c>
      <c r="O202" s="278">
        <f>IF(O$79=0,0,O$79/NMM!O$10*1000)</f>
        <v>97.051093716385424</v>
      </c>
      <c r="P202" s="278">
        <f>IF(P$79=0,0,P$79/NMM!P$10*1000)</f>
        <v>96.610503180443317</v>
      </c>
      <c r="Q202" s="278">
        <f>IF(Q$79=0,0,Q$79/NMM!Q$10*1000)</f>
        <v>96.066503864809064</v>
      </c>
      <c r="R202" s="278">
        <f>IF(R$79=0,0,R$79/NMM!R$10*1000)</f>
        <v>98.590741420392703</v>
      </c>
      <c r="S202" s="278">
        <f>IF(S$79=0,0,S$79/NMM!S$10*1000)</f>
        <v>97.823086444261833</v>
      </c>
      <c r="T202" s="278">
        <f>IF(T$79=0,0,T$79/NMM!T$10*1000)</f>
        <v>98.083676248059604</v>
      </c>
      <c r="U202" s="278">
        <f>IF(U$79=0,0,U$79/NMM!U$10*1000)</f>
        <v>96.494959505334762</v>
      </c>
      <c r="V202" s="278">
        <f>IF(V$79=0,0,V$79/NMM!V$10*1000)</f>
        <v>97.383991247938766</v>
      </c>
      <c r="W202" s="278">
        <f>IF(W$79=0,0,W$79/NMM!W$10*1000)</f>
        <v>95.563741830663432</v>
      </c>
      <c r="DA202" s="79"/>
    </row>
    <row r="203" spans="1:105" ht="12" customHeight="1" x14ac:dyDescent="0.25">
      <c r="A203" s="41" t="s">
        <v>1534</v>
      </c>
      <c r="B203" s="279">
        <f>IF(B$89=0,0,B$89/NMM!B$10*1000)</f>
        <v>9.880496322208991</v>
      </c>
      <c r="C203" s="279">
        <f>IF(C$89=0,0,C$89/NMM!C$10*1000)</f>
        <v>9.3867267795083063</v>
      </c>
      <c r="D203" s="279">
        <f>IF(D$89=0,0,D$89/NMM!D$10*1000)</f>
        <v>9.2547152065338789</v>
      </c>
      <c r="E203" s="279">
        <f>IF(E$89=0,0,E$89/NMM!E$10*1000)</f>
        <v>8.9389913040079545</v>
      </c>
      <c r="F203" s="279">
        <f>IF(F$89=0,0,F$89/NMM!F$10*1000)</f>
        <v>8.7609345743490916</v>
      </c>
      <c r="G203" s="279">
        <f>IF(G$89=0,0,G$89/NMM!G$10*1000)</f>
        <v>8.259171223898047</v>
      </c>
      <c r="H203" s="279">
        <f>IF(H$89=0,0,H$89/NMM!H$10*1000)</f>
        <v>8.3585873025258461</v>
      </c>
      <c r="I203" s="279">
        <f>IF(I$89=0,0,I$89/NMM!I$10*1000)</f>
        <v>8.6574382913583108</v>
      </c>
      <c r="J203" s="279">
        <f>IF(J$89=0,0,J$89/NMM!J$10*1000)</f>
        <v>8.519367014542091</v>
      </c>
      <c r="K203" s="279">
        <f>IF(K$89=0,0,K$89/NMM!K$10*1000)</f>
        <v>8.2570679416762882</v>
      </c>
      <c r="L203" s="279">
        <f>IF(L$89=0,0,L$89/NMM!L$10*1000)</f>
        <v>8.1983379142974631</v>
      </c>
      <c r="M203" s="279">
        <f>IF(M$89=0,0,M$89/NMM!M$10*1000)</f>
        <v>8.3553191647436407</v>
      </c>
      <c r="N203" s="279">
        <f>IF(N$89=0,0,N$89/NMM!N$10*1000)</f>
        <v>8.1291550868163256</v>
      </c>
      <c r="O203" s="279">
        <f>IF(O$89=0,0,O$89/NMM!O$10*1000)</f>
        <v>8.0940609630727796</v>
      </c>
      <c r="P203" s="279">
        <f>IF(P$89=0,0,P$89/NMM!P$10*1000)</f>
        <v>8.098683641770295</v>
      </c>
      <c r="Q203" s="279">
        <f>IF(Q$89=0,0,Q$89/NMM!Q$10*1000)</f>
        <v>7.9517809744821824</v>
      </c>
      <c r="R203" s="279">
        <f>IF(R$89=0,0,R$89/NMM!R$10*1000)</f>
        <v>8.156495393899247</v>
      </c>
      <c r="S203" s="279">
        <f>IF(S$89=0,0,S$89/NMM!S$10*1000)</f>
        <v>8.2271611838061247</v>
      </c>
      <c r="T203" s="279">
        <f>IF(T$89=0,0,T$89/NMM!T$10*1000)</f>
        <v>8.2246564176299284</v>
      </c>
      <c r="U203" s="279">
        <f>IF(U$89=0,0,U$89/NMM!U$10*1000)</f>
        <v>8.0770085483340317</v>
      </c>
      <c r="V203" s="279">
        <f>IF(V$89=0,0,V$89/NMM!V$10*1000)</f>
        <v>8.3246380577827548</v>
      </c>
      <c r="W203" s="279">
        <f>IF(W$89=0,0,W$89/NMM!W$10*1000)</f>
        <v>8.1826609849291039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1810</v>
      </c>
      <c r="B205" s="322">
        <f t="shared" ref="B205:W205" si="57">SUM(B206:B211,B212:B213,B214)</f>
        <v>417.87750757582722</v>
      </c>
      <c r="C205" s="322">
        <f t="shared" si="57"/>
        <v>403.63714242251427</v>
      </c>
      <c r="D205" s="322">
        <f t="shared" si="57"/>
        <v>390.84176708905846</v>
      </c>
      <c r="E205" s="322">
        <f t="shared" si="57"/>
        <v>389.6882247925937</v>
      </c>
      <c r="F205" s="322">
        <f t="shared" si="57"/>
        <v>385.45530039821489</v>
      </c>
      <c r="G205" s="322">
        <f t="shared" si="57"/>
        <v>371.9122074802309</v>
      </c>
      <c r="H205" s="322">
        <f t="shared" si="57"/>
        <v>373.68836140054049</v>
      </c>
      <c r="I205" s="322">
        <f t="shared" si="57"/>
        <v>375.77079955281147</v>
      </c>
      <c r="J205" s="322">
        <f t="shared" si="57"/>
        <v>378.0638713568415</v>
      </c>
      <c r="K205" s="322">
        <f t="shared" si="57"/>
        <v>362.45120236889971</v>
      </c>
      <c r="L205" s="322">
        <f t="shared" si="57"/>
        <v>355.86213420729473</v>
      </c>
      <c r="M205" s="322">
        <f t="shared" si="57"/>
        <v>356.20470862266291</v>
      </c>
      <c r="N205" s="322">
        <f t="shared" si="57"/>
        <v>342.30503088243233</v>
      </c>
      <c r="O205" s="322">
        <f t="shared" si="57"/>
        <v>328.96717343077268</v>
      </c>
      <c r="P205" s="322">
        <f t="shared" si="57"/>
        <v>322.77567915261307</v>
      </c>
      <c r="Q205" s="322">
        <f t="shared" si="57"/>
        <v>315.19735976784915</v>
      </c>
      <c r="R205" s="322">
        <f t="shared" si="57"/>
        <v>317.72305354088729</v>
      </c>
      <c r="S205" s="322">
        <f t="shared" si="57"/>
        <v>311.62528393725279</v>
      </c>
      <c r="T205" s="322">
        <f t="shared" si="57"/>
        <v>305.83850318268134</v>
      </c>
      <c r="U205" s="322">
        <f t="shared" si="57"/>
        <v>296.64590808260846</v>
      </c>
      <c r="V205" s="322">
        <f t="shared" si="57"/>
        <v>298.13922316323317</v>
      </c>
      <c r="W205" s="322">
        <f t="shared" si="57"/>
        <v>289.04227330850949</v>
      </c>
      <c r="DA205" s="95"/>
    </row>
    <row r="206" spans="1:105" ht="12" customHeight="1" x14ac:dyDescent="0.25">
      <c r="A206" s="55" t="s">
        <v>92</v>
      </c>
      <c r="B206" s="275">
        <f>IF(B$100=0,0,B$100/NMM!B$11*1000)</f>
        <v>0</v>
      </c>
      <c r="C206" s="275">
        <f>IF(C$100=0,0,C$100/NMM!C$11*1000)</f>
        <v>0</v>
      </c>
      <c r="D206" s="275">
        <f>IF(D$100=0,0,D$100/NMM!D$11*1000)</f>
        <v>0</v>
      </c>
      <c r="E206" s="275">
        <f>IF(E$100=0,0,E$100/NMM!E$11*1000)</f>
        <v>0</v>
      </c>
      <c r="F206" s="275">
        <f>IF(F$100=0,0,F$100/NMM!F$11*1000)</f>
        <v>0</v>
      </c>
      <c r="G206" s="275">
        <f>IF(G$100=0,0,G$100/NMM!G$11*1000)</f>
        <v>0</v>
      </c>
      <c r="H206" s="275">
        <f>IF(H$100=0,0,H$100/NMM!H$11*1000)</f>
        <v>0</v>
      </c>
      <c r="I206" s="275">
        <f>IF(I$100=0,0,I$100/NMM!I$11*1000)</f>
        <v>0</v>
      </c>
      <c r="J206" s="275">
        <f>IF(J$100=0,0,J$100/NMM!J$11*1000)</f>
        <v>0</v>
      </c>
      <c r="K206" s="275">
        <f>IF(K$100=0,0,K$100/NMM!K$11*1000)</f>
        <v>0</v>
      </c>
      <c r="L206" s="275">
        <f>IF(L$100=0,0,L$100/NMM!L$11*1000)</f>
        <v>0</v>
      </c>
      <c r="M206" s="275">
        <f>IF(M$100=0,0,M$100/NMM!M$11*1000)</f>
        <v>0</v>
      </c>
      <c r="N206" s="275">
        <f>IF(N$100=0,0,N$100/NMM!N$11*1000)</f>
        <v>0</v>
      </c>
      <c r="O206" s="275">
        <f>IF(O$100=0,0,O$100/NMM!O$11*1000)</f>
        <v>0</v>
      </c>
      <c r="P206" s="275">
        <f>IF(P$100=0,0,P$100/NMM!P$11*1000)</f>
        <v>0</v>
      </c>
      <c r="Q206" s="275">
        <f>IF(Q$100=0,0,Q$100/NMM!Q$11*1000)</f>
        <v>0</v>
      </c>
      <c r="R206" s="275">
        <f>IF(R$100=0,0,R$100/NMM!R$11*1000)</f>
        <v>0</v>
      </c>
      <c r="S206" s="275">
        <f>IF(S$100=0,0,S$100/NMM!S$11*1000)</f>
        <v>0</v>
      </c>
      <c r="T206" s="275">
        <f>IF(T$100=0,0,T$100/NMM!T$11*1000)</f>
        <v>0</v>
      </c>
      <c r="U206" s="275">
        <f>IF(U$100=0,0,U$100/NMM!U$11*1000)</f>
        <v>0</v>
      </c>
      <c r="V206" s="275">
        <f>IF(V$100=0,0,V$100/NMM!V$11*1000)</f>
        <v>0</v>
      </c>
      <c r="W206" s="275">
        <f>IF(W$100=0,0,W$100/NMM!W$11*1000)</f>
        <v>0</v>
      </c>
      <c r="DA206" s="76"/>
    </row>
    <row r="207" spans="1:105" ht="12" customHeight="1" x14ac:dyDescent="0.25">
      <c r="A207" s="202" t="s">
        <v>93</v>
      </c>
      <c r="B207" s="276">
        <f>IF(B$101=0,0,B$101/NMM!B$11*1000)</f>
        <v>0</v>
      </c>
      <c r="C207" s="276">
        <f>IF(C$101=0,0,C$101/NMM!C$11*1000)</f>
        <v>0</v>
      </c>
      <c r="D207" s="276">
        <f>IF(D$101=0,0,D$101/NMM!D$11*1000)</f>
        <v>0</v>
      </c>
      <c r="E207" s="276">
        <f>IF(E$101=0,0,E$101/NMM!E$11*1000)</f>
        <v>0</v>
      </c>
      <c r="F207" s="276">
        <f>IF(F$101=0,0,F$101/NMM!F$11*1000)</f>
        <v>0</v>
      </c>
      <c r="G207" s="276">
        <f>IF(G$101=0,0,G$101/NMM!G$11*1000)</f>
        <v>0</v>
      </c>
      <c r="H207" s="276">
        <f>IF(H$101=0,0,H$101/NMM!H$11*1000)</f>
        <v>0</v>
      </c>
      <c r="I207" s="276">
        <f>IF(I$101=0,0,I$101/NMM!I$11*1000)</f>
        <v>0</v>
      </c>
      <c r="J207" s="276">
        <f>IF(J$101=0,0,J$101/NMM!J$11*1000)</f>
        <v>0</v>
      </c>
      <c r="K207" s="276">
        <f>IF(K$101=0,0,K$101/NMM!K$11*1000)</f>
        <v>0</v>
      </c>
      <c r="L207" s="276">
        <f>IF(L$101=0,0,L$101/NMM!L$11*1000)</f>
        <v>0</v>
      </c>
      <c r="M207" s="276">
        <f>IF(M$101=0,0,M$101/NMM!M$11*1000)</f>
        <v>0</v>
      </c>
      <c r="N207" s="276">
        <f>IF(N$101=0,0,N$101/NMM!N$11*1000)</f>
        <v>0</v>
      </c>
      <c r="O207" s="276">
        <f>IF(O$101=0,0,O$101/NMM!O$11*1000)</f>
        <v>0</v>
      </c>
      <c r="P207" s="276">
        <f>IF(P$101=0,0,P$101/NMM!P$11*1000)</f>
        <v>0</v>
      </c>
      <c r="Q207" s="276">
        <f>IF(Q$101=0,0,Q$101/NMM!Q$11*1000)</f>
        <v>0</v>
      </c>
      <c r="R207" s="276">
        <f>IF(R$101=0,0,R$101/NMM!R$11*1000)</f>
        <v>0</v>
      </c>
      <c r="S207" s="276">
        <f>IF(S$101=0,0,S$101/NMM!S$11*1000)</f>
        <v>0</v>
      </c>
      <c r="T207" s="276">
        <f>IF(T$101=0,0,T$101/NMM!T$11*1000)</f>
        <v>0</v>
      </c>
      <c r="U207" s="276">
        <f>IF(U$101=0,0,U$101/NMM!U$11*1000)</f>
        <v>0</v>
      </c>
      <c r="V207" s="276">
        <f>IF(V$101=0,0,V$101/NMM!V$11*1000)</f>
        <v>0</v>
      </c>
      <c r="W207" s="276">
        <f>IF(W$101=0,0,W$101/NMM!W$11*1000)</f>
        <v>0</v>
      </c>
      <c r="DA207" s="77"/>
    </row>
    <row r="208" spans="1:105" ht="12" customHeight="1" x14ac:dyDescent="0.25">
      <c r="A208" s="202" t="s">
        <v>94</v>
      </c>
      <c r="B208" s="276">
        <f>IF(B$102=0,0,B$102/NMM!B$11*1000)</f>
        <v>0</v>
      </c>
      <c r="C208" s="276">
        <f>IF(C$102=0,0,C$102/NMM!C$11*1000)</f>
        <v>0</v>
      </c>
      <c r="D208" s="276">
        <f>IF(D$102=0,0,D$102/NMM!D$11*1000)</f>
        <v>0</v>
      </c>
      <c r="E208" s="276">
        <f>IF(E$102=0,0,E$102/NMM!E$11*1000)</f>
        <v>0</v>
      </c>
      <c r="F208" s="276">
        <f>IF(F$102=0,0,F$102/NMM!F$11*1000)</f>
        <v>0</v>
      </c>
      <c r="G208" s="276">
        <f>IF(G$102=0,0,G$102/NMM!G$11*1000)</f>
        <v>0</v>
      </c>
      <c r="H208" s="276">
        <f>IF(H$102=0,0,H$102/NMM!H$11*1000)</f>
        <v>0</v>
      </c>
      <c r="I208" s="276">
        <f>IF(I$102=0,0,I$102/NMM!I$11*1000)</f>
        <v>0</v>
      </c>
      <c r="J208" s="276">
        <f>IF(J$102=0,0,J$102/NMM!J$11*1000)</f>
        <v>0</v>
      </c>
      <c r="K208" s="276">
        <f>IF(K$102=0,0,K$102/NMM!K$11*1000)</f>
        <v>0</v>
      </c>
      <c r="L208" s="276">
        <f>IF(L$102=0,0,L$102/NMM!L$11*1000)</f>
        <v>0</v>
      </c>
      <c r="M208" s="276">
        <f>IF(M$102=0,0,M$102/NMM!M$11*1000)</f>
        <v>0</v>
      </c>
      <c r="N208" s="276">
        <f>IF(N$102=0,0,N$102/NMM!N$11*1000)</f>
        <v>0</v>
      </c>
      <c r="O208" s="276">
        <f>IF(O$102=0,0,O$102/NMM!O$11*1000)</f>
        <v>0</v>
      </c>
      <c r="P208" s="276">
        <f>IF(P$102=0,0,P$102/NMM!P$11*1000)</f>
        <v>0</v>
      </c>
      <c r="Q208" s="276">
        <f>IF(Q$102=0,0,Q$102/NMM!Q$11*1000)</f>
        <v>0</v>
      </c>
      <c r="R208" s="276">
        <f>IF(R$102=0,0,R$102/NMM!R$11*1000)</f>
        <v>0</v>
      </c>
      <c r="S208" s="276">
        <f>IF(S$102=0,0,S$102/NMM!S$11*1000)</f>
        <v>0</v>
      </c>
      <c r="T208" s="276">
        <f>IF(T$102=0,0,T$102/NMM!T$11*1000)</f>
        <v>0</v>
      </c>
      <c r="U208" s="276">
        <f>IF(U$102=0,0,U$102/NMM!U$11*1000)</f>
        <v>0</v>
      </c>
      <c r="V208" s="276">
        <f>IF(V$102=0,0,V$102/NMM!V$11*1000)</f>
        <v>0</v>
      </c>
      <c r="W208" s="276">
        <f>IF(W$102=0,0,W$102/NMM!W$11*1000)</f>
        <v>0</v>
      </c>
      <c r="DA208" s="77"/>
    </row>
    <row r="209" spans="1:105" ht="12" customHeight="1" x14ac:dyDescent="0.25">
      <c r="A209" s="202" t="s">
        <v>95</v>
      </c>
      <c r="B209" s="276">
        <f>IF(B$103=0,0,B$103/NMM!B$11*1000)</f>
        <v>0</v>
      </c>
      <c r="C209" s="276">
        <f>IF(C$103=0,0,C$103/NMM!C$11*1000)</f>
        <v>0</v>
      </c>
      <c r="D209" s="276">
        <f>IF(D$103=0,0,D$103/NMM!D$11*1000)</f>
        <v>0</v>
      </c>
      <c r="E209" s="276">
        <f>IF(E$103=0,0,E$103/NMM!E$11*1000)</f>
        <v>0</v>
      </c>
      <c r="F209" s="276">
        <f>IF(F$103=0,0,F$103/NMM!F$11*1000)</f>
        <v>0</v>
      </c>
      <c r="G209" s="276">
        <f>IF(G$103=0,0,G$103/NMM!G$11*1000)</f>
        <v>0</v>
      </c>
      <c r="H209" s="276">
        <f>IF(H$103=0,0,H$103/NMM!H$11*1000)</f>
        <v>0</v>
      </c>
      <c r="I209" s="276">
        <f>IF(I$103=0,0,I$103/NMM!I$11*1000)</f>
        <v>0</v>
      </c>
      <c r="J209" s="276">
        <f>IF(J$103=0,0,J$103/NMM!J$11*1000)</f>
        <v>0</v>
      </c>
      <c r="K209" s="276">
        <f>IF(K$103=0,0,K$103/NMM!K$11*1000)</f>
        <v>0</v>
      </c>
      <c r="L209" s="276">
        <f>IF(L$103=0,0,L$103/NMM!L$11*1000)</f>
        <v>0</v>
      </c>
      <c r="M209" s="276">
        <f>IF(M$103=0,0,M$103/NMM!M$11*1000)</f>
        <v>0</v>
      </c>
      <c r="N209" s="276">
        <f>IF(N$103=0,0,N$103/NMM!N$11*1000)</f>
        <v>0</v>
      </c>
      <c r="O209" s="276">
        <f>IF(O$103=0,0,O$103/NMM!O$11*1000)</f>
        <v>0</v>
      </c>
      <c r="P209" s="276">
        <f>IF(P$103=0,0,P$103/NMM!P$11*1000)</f>
        <v>0</v>
      </c>
      <c r="Q209" s="276">
        <f>IF(Q$103=0,0,Q$103/NMM!Q$11*1000)</f>
        <v>0</v>
      </c>
      <c r="R209" s="276">
        <f>IF(R$103=0,0,R$103/NMM!R$11*1000)</f>
        <v>0</v>
      </c>
      <c r="S209" s="276">
        <f>IF(S$103=0,0,S$103/NMM!S$11*1000)</f>
        <v>0</v>
      </c>
      <c r="T209" s="276">
        <f>IF(T$103=0,0,T$103/NMM!T$11*1000)</f>
        <v>0</v>
      </c>
      <c r="U209" s="276">
        <f>IF(U$103=0,0,U$103/NMM!U$11*1000)</f>
        <v>0</v>
      </c>
      <c r="V209" s="276">
        <f>IF(V$103=0,0,V$103/NMM!V$11*1000)</f>
        <v>0</v>
      </c>
      <c r="W209" s="276">
        <f>IF(W$103=0,0,W$103/NMM!W$11*1000)</f>
        <v>0</v>
      </c>
      <c r="DA209" s="77"/>
    </row>
    <row r="210" spans="1:105" ht="12" customHeight="1" x14ac:dyDescent="0.25">
      <c r="A210" s="56" t="s">
        <v>96</v>
      </c>
      <c r="B210" s="277">
        <f>IF(B$104=0,0,B$104/NMM!B$11*1000)</f>
        <v>2.7576780773735914</v>
      </c>
      <c r="C210" s="277">
        <f>IF(C$104=0,0,C$104/NMM!C$11*1000)</f>
        <v>2.6888695728881196</v>
      </c>
      <c r="D210" s="277">
        <f>IF(D$104=0,0,D$104/NMM!D$11*1000)</f>
        <v>2.5568095984023893</v>
      </c>
      <c r="E210" s="277">
        <f>IF(E$104=0,0,E$104/NMM!E$11*1000)</f>
        <v>2.6989156459774528</v>
      </c>
      <c r="F210" s="277">
        <f>IF(F$104=0,0,F$104/NMM!F$11*1000)</f>
        <v>2.6415965106583355</v>
      </c>
      <c r="G210" s="277">
        <f>IF(G$104=0,0,G$104/NMM!G$11*1000)</f>
        <v>2.56966135042232</v>
      </c>
      <c r="H210" s="277">
        <f>IF(H$104=0,0,H$104/NMM!H$11*1000)</f>
        <v>2.508699934495759</v>
      </c>
      <c r="I210" s="277">
        <f>IF(I$104=0,0,I$104/NMM!I$11*1000)</f>
        <v>2.3934476649398424</v>
      </c>
      <c r="J210" s="277">
        <f>IF(J$104=0,0,J$104/NMM!J$11*1000)</f>
        <v>2.4512573458734259</v>
      </c>
      <c r="K210" s="277">
        <f>IF(K$104=0,0,K$104/NMM!K$11*1000)</f>
        <v>2.3252017906602807</v>
      </c>
      <c r="L210" s="277">
        <f>IF(L$104=0,0,L$104/NMM!L$11*1000)</f>
        <v>2.3079201216823786</v>
      </c>
      <c r="M210" s="277">
        <f>IF(M$104=0,0,M$104/NMM!M$11*1000)</f>
        <v>2.2694688923055977</v>
      </c>
      <c r="N210" s="277">
        <f>IF(N$104=0,0,N$104/NMM!N$11*1000)</f>
        <v>2.1852393087895821</v>
      </c>
      <c r="O210" s="277">
        <f>IF(O$104=0,0,O$104/NMM!O$11*1000)</f>
        <v>2.1564259244517321</v>
      </c>
      <c r="P210" s="277">
        <f>IF(P$104=0,0,P$104/NMM!P$11*1000)</f>
        <v>1.9567552722736294</v>
      </c>
      <c r="Q210" s="277">
        <f>IF(Q$104=0,0,Q$104/NMM!Q$11*1000)</f>
        <v>1.9072982545126458</v>
      </c>
      <c r="R210" s="277">
        <f>IF(R$104=0,0,R$104/NMM!R$11*1000)</f>
        <v>1.9281841203405068</v>
      </c>
      <c r="S210" s="277">
        <f>IF(S$104=0,0,S$104/NMM!S$11*1000)</f>
        <v>1.8717411684623513</v>
      </c>
      <c r="T210" s="277">
        <f>IF(T$104=0,0,T$104/NMM!T$11*1000)</f>
        <v>1.8258487968967372</v>
      </c>
      <c r="U210" s="277">
        <f>IF(U$104=0,0,U$104/NMM!U$11*1000)</f>
        <v>1.7765738553315615</v>
      </c>
      <c r="V210" s="277">
        <f>IF(V$104=0,0,V$104/NMM!V$11*1000)</f>
        <v>1.7890097365634141</v>
      </c>
      <c r="W210" s="277">
        <f>IF(W$104=0,0,W$104/NMM!W$11*1000)</f>
        <v>1.7381478715273619</v>
      </c>
      <c r="DA210" s="78"/>
    </row>
    <row r="211" spans="1:105" ht="12" customHeight="1" x14ac:dyDescent="0.25">
      <c r="A211" s="203" t="s">
        <v>1555</v>
      </c>
      <c r="B211" s="278">
        <f>IF(B$110=0,0,B$110/NMM!B$11*1000)</f>
        <v>383.08423566741618</v>
      </c>
      <c r="C211" s="278">
        <f>IF(C$110=0,0,C$110/NMM!C$11*1000)</f>
        <v>370.0063252394977</v>
      </c>
      <c r="D211" s="278">
        <f>IF(D$110=0,0,D$110/NMM!D$11*1000)</f>
        <v>358.32026222687892</v>
      </c>
      <c r="E211" s="278">
        <f>IF(E$110=0,0,E$110/NMM!E$11*1000)</f>
        <v>357.12460155181566</v>
      </c>
      <c r="F211" s="278">
        <f>IF(F$110=0,0,F$110/NMM!F$11*1000)</f>
        <v>353.27123576331945</v>
      </c>
      <c r="G211" s="278">
        <f>IF(G$110=0,0,G$110/NMM!G$11*1000)</f>
        <v>340.83967310003482</v>
      </c>
      <c r="H211" s="278">
        <f>IF(H$110=0,0,H$110/NMM!H$11*1000)</f>
        <v>342.53501472046571</v>
      </c>
      <c r="I211" s="278">
        <f>IF(I$110=0,0,I$110/NMM!I$11*1000)</f>
        <v>344.56310515521159</v>
      </c>
      <c r="J211" s="278">
        <f>IF(J$110=0,0,J$110/NMM!J$11*1000)</f>
        <v>346.62586781094234</v>
      </c>
      <c r="K211" s="278">
        <f>IF(K$110=0,0,K$110/NMM!K$11*1000)</f>
        <v>332.33438605464698</v>
      </c>
      <c r="L211" s="278">
        <f>IF(L$110=0,0,L$110/NMM!L$11*1000)</f>
        <v>326.26975693649769</v>
      </c>
      <c r="M211" s="278">
        <f>IF(M$110=0,0,M$110/NMM!M$11*1000)</f>
        <v>326.62137810107362</v>
      </c>
      <c r="N211" s="278">
        <f>IF(N$110=0,0,N$110/NMM!N$11*1000)</f>
        <v>313.87209458958216</v>
      </c>
      <c r="O211" s="278">
        <f>IF(O$110=0,0,O$110/NMM!O$11*1000)</f>
        <v>301.59013499214751</v>
      </c>
      <c r="P211" s="278">
        <f>IF(P$110=0,0,P$110/NMM!P$11*1000)</f>
        <v>296.06071189331277</v>
      </c>
      <c r="Q211" s="278">
        <f>IF(Q$110=0,0,Q$110/NMM!Q$11*1000)</f>
        <v>289.11286628258119</v>
      </c>
      <c r="R211" s="278">
        <f>IF(R$110=0,0,R$110/NMM!R$11*1000)</f>
        <v>291.42437335702442</v>
      </c>
      <c r="S211" s="278">
        <f>IF(S$110=0,0,S$110/NMM!S$11*1000)</f>
        <v>285.84926747590703</v>
      </c>
      <c r="T211" s="278">
        <f>IF(T$110=0,0,T$110/NMM!T$11*1000)</f>
        <v>280.55141446581865</v>
      </c>
      <c r="U211" s="278">
        <f>IF(U$110=0,0,U$110/NMM!U$11*1000)</f>
        <v>272.1137018693949</v>
      </c>
      <c r="V211" s="278">
        <f>IF(V$110=0,0,V$110/NMM!V$11*1000)</f>
        <v>273.48029877925728</v>
      </c>
      <c r="W211" s="278">
        <f>IF(W$110=0,0,W$110/NMM!W$11*1000)</f>
        <v>265.13231475860334</v>
      </c>
      <c r="DA211" s="79"/>
    </row>
    <row r="212" spans="1:105" ht="12" customHeight="1" x14ac:dyDescent="0.25">
      <c r="A212" s="203" t="s">
        <v>1565</v>
      </c>
      <c r="B212" s="278">
        <f>IF(B$118=0,0,B$118/NMM!B$11*1000)</f>
        <v>0</v>
      </c>
      <c r="C212" s="278">
        <f>IF(C$118=0,0,C$118/NMM!C$11*1000)</f>
        <v>0</v>
      </c>
      <c r="D212" s="278">
        <f>IF(D$118=0,0,D$118/NMM!D$11*1000)</f>
        <v>0</v>
      </c>
      <c r="E212" s="278">
        <f>IF(E$118=0,0,E$118/NMM!E$11*1000)</f>
        <v>0</v>
      </c>
      <c r="F212" s="278">
        <f>IF(F$118=0,0,F$118/NMM!F$11*1000)</f>
        <v>0</v>
      </c>
      <c r="G212" s="278">
        <f>IF(G$118=0,0,G$118/NMM!G$11*1000)</f>
        <v>0</v>
      </c>
      <c r="H212" s="278">
        <f>IF(H$118=0,0,H$118/NMM!H$11*1000)</f>
        <v>0</v>
      </c>
      <c r="I212" s="278">
        <f>IF(I$118=0,0,I$118/NMM!I$11*1000)</f>
        <v>0</v>
      </c>
      <c r="J212" s="278">
        <f>IF(J$118=0,0,J$118/NMM!J$11*1000)</f>
        <v>0</v>
      </c>
      <c r="K212" s="278">
        <f>IF(K$118=0,0,K$118/NMM!K$11*1000)</f>
        <v>0</v>
      </c>
      <c r="L212" s="278">
        <f>IF(L$118=0,0,L$118/NMM!L$11*1000)</f>
        <v>0</v>
      </c>
      <c r="M212" s="278">
        <f>IF(M$118=0,0,M$118/NMM!M$11*1000)</f>
        <v>0</v>
      </c>
      <c r="N212" s="278">
        <f>IF(N$118=0,0,N$118/NMM!N$11*1000)</f>
        <v>0</v>
      </c>
      <c r="O212" s="278">
        <f>IF(O$118=0,0,O$118/NMM!O$11*1000)</f>
        <v>0</v>
      </c>
      <c r="P212" s="278">
        <f>IF(P$118=0,0,P$118/NMM!P$11*1000)</f>
        <v>0</v>
      </c>
      <c r="Q212" s="278">
        <f>IF(Q$118=0,0,Q$118/NMM!Q$11*1000)</f>
        <v>0</v>
      </c>
      <c r="R212" s="278">
        <f>IF(R$118=0,0,R$118/NMM!R$11*1000)</f>
        <v>0</v>
      </c>
      <c r="S212" s="278">
        <f>IF(S$118=0,0,S$118/NMM!S$11*1000)</f>
        <v>0</v>
      </c>
      <c r="T212" s="278">
        <f>IF(T$118=0,0,T$118/NMM!T$11*1000)</f>
        <v>0</v>
      </c>
      <c r="U212" s="278">
        <f>IF(U$118=0,0,U$118/NMM!U$11*1000)</f>
        <v>0</v>
      </c>
      <c r="V212" s="278">
        <f>IF(V$118=0,0,V$118/NMM!V$11*1000)</f>
        <v>0</v>
      </c>
      <c r="W212" s="278">
        <f>IF(W$118=0,0,W$118/NMM!W$11*1000)</f>
        <v>0</v>
      </c>
      <c r="DA212" s="79"/>
    </row>
    <row r="213" spans="1:105" ht="12" customHeight="1" x14ac:dyDescent="0.25">
      <c r="A213" s="203" t="s">
        <v>1567</v>
      </c>
      <c r="B213" s="278">
        <f>IF(B$119=0,0,B$119/NMM!B$11*1000)</f>
        <v>32.035593831037446</v>
      </c>
      <c r="C213" s="278">
        <f>IF(C$119=0,0,C$119/NMM!C$11*1000)</f>
        <v>30.941947610128445</v>
      </c>
      <c r="D213" s="278">
        <f>IF(D$119=0,0,D$119/NMM!D$11*1000)</f>
        <v>29.964695263777159</v>
      </c>
      <c r="E213" s="278">
        <f>IF(E$119=0,0,E$119/NMM!E$11*1000)</f>
        <v>29.864707594800546</v>
      </c>
      <c r="F213" s="278">
        <f>IF(F$119=0,0,F$119/NMM!F$11*1000)</f>
        <v>29.542468124237079</v>
      </c>
      <c r="G213" s="278">
        <f>IF(G$119=0,0,G$119/NMM!G$11*1000)</f>
        <v>28.502873029773767</v>
      </c>
      <c r="H213" s="278">
        <f>IF(H$119=0,0,H$119/NMM!H$11*1000)</f>
        <v>28.644646745578978</v>
      </c>
      <c r="I213" s="278">
        <f>IF(I$119=0,0,I$119/NMM!I$11*1000)</f>
        <v>28.814246732659996</v>
      </c>
      <c r="J213" s="278">
        <f>IF(J$119=0,0,J$119/NMM!J$11*1000)</f>
        <v>28.986746200025703</v>
      </c>
      <c r="K213" s="278">
        <f>IF(K$119=0,0,K$119/NMM!K$11*1000)</f>
        <v>27.791614523592425</v>
      </c>
      <c r="L213" s="278">
        <f>IF(L$119=0,0,L$119/NMM!L$11*1000)</f>
        <v>27.284457149114623</v>
      </c>
      <c r="M213" s="278">
        <f>IF(M$119=0,0,M$119/NMM!M$11*1000)</f>
        <v>27.313861629283668</v>
      </c>
      <c r="N213" s="278">
        <f>IF(N$119=0,0,N$119/NMM!N$11*1000)</f>
        <v>26.247696984060639</v>
      </c>
      <c r="O213" s="278">
        <f>IF(O$119=0,0,O$119/NMM!O$11*1000)</f>
        <v>25.2206125141734</v>
      </c>
      <c r="P213" s="278">
        <f>IF(P$119=0,0,P$119/NMM!P$11*1000)</f>
        <v>24.758211987026648</v>
      </c>
      <c r="Q213" s="278">
        <f>IF(Q$119=0,0,Q$119/NMM!Q$11*1000)</f>
        <v>24.177195230755345</v>
      </c>
      <c r="R213" s="278">
        <f>IF(R$119=0,0,R$119/NMM!R$11*1000)</f>
        <v>24.370496063522378</v>
      </c>
      <c r="S213" s="278">
        <f>IF(S$119=0,0,S$119/NMM!S$11*1000)</f>
        <v>23.904275292883401</v>
      </c>
      <c r="T213" s="278">
        <f>IF(T$119=0,0,T$119/NMM!T$11*1000)</f>
        <v>23.461239919965905</v>
      </c>
      <c r="U213" s="278">
        <f>IF(U$119=0,0,U$119/NMM!U$11*1000)</f>
        <v>22.755632357881996</v>
      </c>
      <c r="V213" s="278">
        <f>IF(V$119=0,0,V$119/NMM!V$11*1000)</f>
        <v>22.869914647412465</v>
      </c>
      <c r="W213" s="278">
        <f>IF(W$119=0,0,W$119/NMM!W$11*1000)</f>
        <v>22.171810678378773</v>
      </c>
      <c r="DA213" s="79"/>
    </row>
    <row r="214" spans="1:105" ht="12" customHeight="1" x14ac:dyDescent="0.25">
      <c r="A214" s="41" t="s">
        <v>1577</v>
      </c>
      <c r="B214" s="279">
        <f>IF(B$127=0,0,B$127/NMM!B$11*1000)</f>
        <v>0</v>
      </c>
      <c r="C214" s="279">
        <f>IF(C$127=0,0,C$127/NMM!C$11*1000)</f>
        <v>0</v>
      </c>
      <c r="D214" s="279">
        <f>IF(D$127=0,0,D$127/NMM!D$11*1000)</f>
        <v>0</v>
      </c>
      <c r="E214" s="279">
        <f>IF(E$127=0,0,E$127/NMM!E$11*1000)</f>
        <v>0</v>
      </c>
      <c r="F214" s="279">
        <f>IF(F$127=0,0,F$127/NMM!F$11*1000)</f>
        <v>0</v>
      </c>
      <c r="G214" s="279">
        <f>IF(G$127=0,0,G$127/NMM!G$11*1000)</f>
        <v>0</v>
      </c>
      <c r="H214" s="279">
        <f>IF(H$127=0,0,H$127/NMM!H$11*1000)</f>
        <v>0</v>
      </c>
      <c r="I214" s="279">
        <f>IF(I$127=0,0,I$127/NMM!I$11*1000)</f>
        <v>0</v>
      </c>
      <c r="J214" s="279">
        <f>IF(J$127=0,0,J$127/NMM!J$11*1000)</f>
        <v>0</v>
      </c>
      <c r="K214" s="279">
        <f>IF(K$127=0,0,K$127/NMM!K$11*1000)</f>
        <v>0</v>
      </c>
      <c r="L214" s="279">
        <f>IF(L$127=0,0,L$127/NMM!L$11*1000)</f>
        <v>0</v>
      </c>
      <c r="M214" s="279">
        <f>IF(M$127=0,0,M$127/NMM!M$11*1000)</f>
        <v>0</v>
      </c>
      <c r="N214" s="279">
        <f>IF(N$127=0,0,N$127/NMM!N$11*1000)</f>
        <v>0</v>
      </c>
      <c r="O214" s="279">
        <f>IF(O$127=0,0,O$127/NMM!O$11*1000)</f>
        <v>0</v>
      </c>
      <c r="P214" s="279">
        <f>IF(P$127=0,0,P$127/NMM!P$11*1000)</f>
        <v>0</v>
      </c>
      <c r="Q214" s="279">
        <f>IF(Q$127=0,0,Q$127/NMM!Q$11*1000)</f>
        <v>0</v>
      </c>
      <c r="R214" s="279">
        <f>IF(R$127=0,0,R$127/NMM!R$11*1000)</f>
        <v>0</v>
      </c>
      <c r="S214" s="279">
        <f>IF(S$127=0,0,S$127/NMM!S$11*1000)</f>
        <v>0</v>
      </c>
      <c r="T214" s="279">
        <f>IF(T$127=0,0,T$127/NMM!T$11*1000)</f>
        <v>0</v>
      </c>
      <c r="U214" s="279">
        <f>IF(U$127=0,0,U$127/NMM!U$11*1000)</f>
        <v>0</v>
      </c>
      <c r="V214" s="279">
        <f>IF(V$127=0,0,V$127/NMM!V$11*1000)</f>
        <v>0</v>
      </c>
      <c r="W214" s="279">
        <f>IF(W$127=0,0,W$127/NMM!W$11*1000)</f>
        <v>0</v>
      </c>
      <c r="DA214" s="82"/>
    </row>
  </sheetData>
  <conditionalFormatting sqref="B144:V144 B193:V193 B49:V59 B100:V110 B133:V139 B157:V163 B147:V152 B166:V171 B177:V179 B184:V190 B195:V200 B206:V211 B20:W25 B6:W15 B27:W32 B34:W44 B49:W58 B100:W109 B133:W138 B156:W156 B158:W159 B161:W162 B147:W151 B166:W170 B177:W178 B192:W192 B184:W189 B195:W199 B214:W214 B206:W210">
    <cfRule type="cellIs" dxfId="192" priority="438" operator="lessThan">
      <formula>0</formula>
    </cfRule>
  </conditionalFormatting>
  <conditionalFormatting sqref="B16:W16">
    <cfRule type="cellIs" dxfId="191" priority="437" operator="lessThan">
      <formula>0</formula>
    </cfRule>
  </conditionalFormatting>
  <conditionalFormatting sqref="B20:V24">
    <cfRule type="cellIs" dxfId="190" priority="436" operator="lessThan">
      <formula>0</formula>
    </cfRule>
  </conditionalFormatting>
  <conditionalFormatting sqref="B16:V16">
    <cfRule type="cellIs" dxfId="189" priority="434" operator="lessThan">
      <formula>0</formula>
    </cfRule>
  </conditionalFormatting>
  <conditionalFormatting sqref="B46:V46">
    <cfRule type="cellIs" dxfId="188" priority="435" operator="lessThan">
      <formula>0</formula>
    </cfRule>
  </conditionalFormatting>
  <conditionalFormatting sqref="B28:V45">
    <cfRule type="cellIs" dxfId="187" priority="433" operator="lessThan">
      <formula>0</formula>
    </cfRule>
  </conditionalFormatting>
  <conditionalFormatting sqref="B63:W66">
    <cfRule type="cellIs" dxfId="186" priority="432" operator="lessThan">
      <formula>0</formula>
    </cfRule>
  </conditionalFormatting>
  <conditionalFormatting sqref="B92:W95">
    <cfRule type="cellIs" dxfId="185" priority="425" operator="lessThan">
      <formula>0</formula>
    </cfRule>
  </conditionalFormatting>
  <conditionalFormatting sqref="B70:W70">
    <cfRule type="cellIs" dxfId="184" priority="429" operator="lessThan">
      <formula>0</formula>
    </cfRule>
  </conditionalFormatting>
  <conditionalFormatting sqref="B68:W69 B71:W77">
    <cfRule type="cellIs" dxfId="183" priority="430" operator="lessThan">
      <formula>0</formula>
    </cfRule>
  </conditionalFormatting>
  <conditionalFormatting sqref="B71:V71">
    <cfRule type="cellIs" dxfId="182" priority="420" operator="lessThan">
      <formula>0</formula>
    </cfRule>
  </conditionalFormatting>
  <conditionalFormatting sqref="B82:W87">
    <cfRule type="cellIs" dxfId="181" priority="428" operator="lessThan">
      <formula>0</formula>
    </cfRule>
  </conditionalFormatting>
  <conditionalFormatting sqref="B88:W88">
    <cfRule type="cellIs" dxfId="180" priority="427" operator="lessThan">
      <formula>0</formula>
    </cfRule>
  </conditionalFormatting>
  <conditionalFormatting sqref="B78:W78 B80:W80">
    <cfRule type="cellIs" dxfId="179" priority="431" operator="lessThan">
      <formula>0</formula>
    </cfRule>
  </conditionalFormatting>
  <conditionalFormatting sqref="B90:W90">
    <cfRule type="cellIs" dxfId="178" priority="426" operator="lessThan">
      <formula>0</formula>
    </cfRule>
  </conditionalFormatting>
  <conditionalFormatting sqref="B64:V67">
    <cfRule type="cellIs" dxfId="177" priority="423" operator="lessThan">
      <formula>0</formula>
    </cfRule>
  </conditionalFormatting>
  <conditionalFormatting sqref="B69:V70 B72:V78">
    <cfRule type="cellIs" dxfId="176" priority="421" operator="lessThan">
      <formula>0</formula>
    </cfRule>
  </conditionalFormatting>
  <conditionalFormatting sqref="B83:V88">
    <cfRule type="cellIs" dxfId="175" priority="419" operator="lessThan">
      <formula>0</formula>
    </cfRule>
  </conditionalFormatting>
  <conditionalFormatting sqref="B89:V89">
    <cfRule type="cellIs" dxfId="174" priority="418" operator="lessThan">
      <formula>0</formula>
    </cfRule>
  </conditionalFormatting>
  <conditionalFormatting sqref="B79:V79 B81:V81">
    <cfRule type="cellIs" dxfId="173" priority="422" operator="lessThan">
      <formula>0</formula>
    </cfRule>
  </conditionalFormatting>
  <conditionalFormatting sqref="B91:V91">
    <cfRule type="cellIs" dxfId="172" priority="417" operator="lessThan">
      <formula>0</formula>
    </cfRule>
  </conditionalFormatting>
  <conditionalFormatting sqref="B93:V95">
    <cfRule type="cellIs" dxfId="171" priority="416" operator="lessThan">
      <formula>0</formula>
    </cfRule>
  </conditionalFormatting>
  <conditionalFormatting sqref="B97:V97">
    <cfRule type="cellIs" dxfId="170" priority="415" operator="lessThan">
      <formula>0</formula>
    </cfRule>
  </conditionalFormatting>
  <conditionalFormatting sqref="B126:W126">
    <cfRule type="cellIs" dxfId="169" priority="414" operator="lessThan">
      <formula>0</formula>
    </cfRule>
  </conditionalFormatting>
  <conditionalFormatting sqref="B113:W116">
    <cfRule type="cellIs" dxfId="168" priority="413" operator="lessThan">
      <formula>0</formula>
    </cfRule>
  </conditionalFormatting>
  <conditionalFormatting sqref="B122:W125">
    <cfRule type="cellIs" dxfId="167" priority="412" operator="lessThan">
      <formula>0</formula>
    </cfRule>
  </conditionalFormatting>
  <conditionalFormatting sqref="B128:V128">
    <cfRule type="cellIs" dxfId="166" priority="411" operator="lessThan">
      <formula>0</formula>
    </cfRule>
  </conditionalFormatting>
  <conditionalFormatting sqref="B114:V117">
    <cfRule type="cellIs" dxfId="165" priority="410" operator="lessThan">
      <formula>0</formula>
    </cfRule>
  </conditionalFormatting>
  <conditionalFormatting sqref="B123:V126">
    <cfRule type="cellIs" dxfId="164" priority="409" operator="lessThan">
      <formula>0</formula>
    </cfRule>
  </conditionalFormatting>
  <conditionalFormatting sqref="B139:V139">
    <cfRule type="cellIs" dxfId="163" priority="407" operator="lessThan">
      <formula>0</formula>
    </cfRule>
  </conditionalFormatting>
  <conditionalFormatting sqref="B144:V144">
    <cfRule type="cellIs" dxfId="162" priority="408" operator="lessThan">
      <formula>0</formula>
    </cfRule>
  </conditionalFormatting>
  <conditionalFormatting sqref="B160:V160">
    <cfRule type="cellIs" dxfId="161" priority="405" operator="lessThan">
      <formula>0</formula>
    </cfRule>
  </conditionalFormatting>
  <conditionalFormatting sqref="B157:V157 B159:V159">
    <cfRule type="cellIs" dxfId="160" priority="406" operator="lessThan">
      <formula>0</formula>
    </cfRule>
  </conditionalFormatting>
  <conditionalFormatting sqref="B162:V162">
    <cfRule type="cellIs" dxfId="159" priority="404" operator="lessThan">
      <formula>0</formula>
    </cfRule>
  </conditionalFormatting>
  <conditionalFormatting sqref="B163:V163">
    <cfRule type="cellIs" dxfId="158" priority="403" operator="lessThan">
      <formula>0</formula>
    </cfRule>
  </conditionalFormatting>
  <conditionalFormatting sqref="B178:V179">
    <cfRule type="cellIs" dxfId="157" priority="402" operator="lessThan">
      <formula>0</formula>
    </cfRule>
  </conditionalFormatting>
  <conditionalFormatting sqref="B193:V193">
    <cfRule type="cellIs" dxfId="156" priority="401" operator="lessThan">
      <formula>0</formula>
    </cfRule>
  </conditionalFormatting>
  <conditionalFormatting sqref="B190:V190">
    <cfRule type="cellIs" dxfId="155" priority="400" operator="lessThan">
      <formula>0</formula>
    </cfRule>
  </conditionalFormatting>
  <conditionalFormatting sqref="W6:W15 W50:W59 W101:W110">
    <cfRule type="cellIs" dxfId="154" priority="399" operator="lessThan">
      <formula>0</formula>
    </cfRule>
  </conditionalFormatting>
  <conditionalFormatting sqref="W20:W24">
    <cfRule type="cellIs" dxfId="153" priority="398" operator="lessThan">
      <formula>0</formula>
    </cfRule>
  </conditionalFormatting>
  <conditionalFormatting sqref="W16">
    <cfRule type="cellIs" dxfId="152" priority="396" operator="lessThan">
      <formula>0</formula>
    </cfRule>
  </conditionalFormatting>
  <conditionalFormatting sqref="W46">
    <cfRule type="cellIs" dxfId="151" priority="397" operator="lessThan">
      <formula>0</formula>
    </cfRule>
  </conditionalFormatting>
  <conditionalFormatting sqref="W28:W45">
    <cfRule type="cellIs" dxfId="150" priority="395" operator="lessThan">
      <formula>0</formula>
    </cfRule>
  </conditionalFormatting>
  <conditionalFormatting sqref="W71">
    <cfRule type="cellIs" dxfId="149" priority="391" operator="lessThan">
      <formula>0</formula>
    </cfRule>
  </conditionalFormatting>
  <conditionalFormatting sqref="W64:W67">
    <cfRule type="cellIs" dxfId="148" priority="394" operator="lessThan">
      <formula>0</formula>
    </cfRule>
  </conditionalFormatting>
  <conditionalFormatting sqref="W69:W70 W72:W78">
    <cfRule type="cellIs" dxfId="147" priority="392" operator="lessThan">
      <formula>0</formula>
    </cfRule>
  </conditionalFormatting>
  <conditionalFormatting sqref="W83:W88">
    <cfRule type="cellIs" dxfId="146" priority="390" operator="lessThan">
      <formula>0</formula>
    </cfRule>
  </conditionalFormatting>
  <conditionalFormatting sqref="W89">
    <cfRule type="cellIs" dxfId="145" priority="389" operator="lessThan">
      <formula>0</formula>
    </cfRule>
  </conditionalFormatting>
  <conditionalFormatting sqref="W79 W81">
    <cfRule type="cellIs" dxfId="144" priority="393" operator="lessThan">
      <formula>0</formula>
    </cfRule>
  </conditionalFormatting>
  <conditionalFormatting sqref="W91">
    <cfRule type="cellIs" dxfId="143" priority="388" operator="lessThan">
      <formula>0</formula>
    </cfRule>
  </conditionalFormatting>
  <conditionalFormatting sqref="W93:W95">
    <cfRule type="cellIs" dxfId="142" priority="387" operator="lessThan">
      <formula>0</formula>
    </cfRule>
  </conditionalFormatting>
  <conditionalFormatting sqref="W97">
    <cfRule type="cellIs" dxfId="141" priority="386" operator="lessThan">
      <formula>0</formula>
    </cfRule>
  </conditionalFormatting>
  <conditionalFormatting sqref="W128">
    <cfRule type="cellIs" dxfId="140" priority="385" operator="lessThan">
      <formula>0</formula>
    </cfRule>
  </conditionalFormatting>
  <conditionalFormatting sqref="W114:W117">
    <cfRule type="cellIs" dxfId="139" priority="384" operator="lessThan">
      <formula>0</formula>
    </cfRule>
  </conditionalFormatting>
  <conditionalFormatting sqref="W123:W126">
    <cfRule type="cellIs" dxfId="138" priority="383" operator="lessThan">
      <formula>0</formula>
    </cfRule>
  </conditionalFormatting>
  <conditionalFormatting sqref="W139">
    <cfRule type="cellIs" dxfId="137" priority="379" operator="lessThan">
      <formula>0</formula>
    </cfRule>
    <cfRule type="cellIs" dxfId="136" priority="381" operator="lessThan">
      <formula>0</formula>
    </cfRule>
  </conditionalFormatting>
  <conditionalFormatting sqref="W144">
    <cfRule type="cellIs" dxfId="135" priority="380" operator="lessThan">
      <formula>0</formula>
    </cfRule>
    <cfRule type="cellIs" dxfId="134" priority="382" operator="lessThan">
      <formula>0</formula>
    </cfRule>
  </conditionalFormatting>
  <conditionalFormatting sqref="W134:W138">
    <cfRule type="cellIs" dxfId="133" priority="378" operator="lessThan">
      <formula>0</formula>
    </cfRule>
  </conditionalFormatting>
  <conditionalFormatting sqref="W160">
    <cfRule type="cellIs" dxfId="132" priority="372" operator="lessThan">
      <formula>0</formula>
    </cfRule>
    <cfRule type="cellIs" dxfId="131" priority="376" operator="lessThan">
      <formula>0</formula>
    </cfRule>
  </conditionalFormatting>
  <conditionalFormatting sqref="W157 W159">
    <cfRule type="cellIs" dxfId="130" priority="373" operator="lessThan">
      <formula>0</formula>
    </cfRule>
    <cfRule type="cellIs" dxfId="129" priority="377" operator="lessThan">
      <formula>0</formula>
    </cfRule>
  </conditionalFormatting>
  <conditionalFormatting sqref="W162">
    <cfRule type="cellIs" dxfId="128" priority="371" operator="lessThan">
      <formula>0</formula>
    </cfRule>
    <cfRule type="cellIs" dxfId="127" priority="375" operator="lessThan">
      <formula>0</formula>
    </cfRule>
  </conditionalFormatting>
  <conditionalFormatting sqref="W163">
    <cfRule type="cellIs" dxfId="126" priority="370" operator="lessThan">
      <formula>0</formula>
    </cfRule>
    <cfRule type="cellIs" dxfId="125" priority="374" operator="lessThan">
      <formula>0</formula>
    </cfRule>
  </conditionalFormatting>
  <conditionalFormatting sqref="W148:W152">
    <cfRule type="cellIs" dxfId="124" priority="369" operator="lessThan">
      <formula>0</formula>
    </cfRule>
  </conditionalFormatting>
  <conditionalFormatting sqref="W167:W171">
    <cfRule type="cellIs" dxfId="123" priority="366" operator="lessThan">
      <formula>0</formula>
    </cfRule>
  </conditionalFormatting>
  <conditionalFormatting sqref="W178:W179">
    <cfRule type="cellIs" dxfId="122" priority="367" operator="lessThan">
      <formula>0</formula>
    </cfRule>
    <cfRule type="cellIs" dxfId="121" priority="368" operator="lessThan">
      <formula>0</formula>
    </cfRule>
  </conditionalFormatting>
  <conditionalFormatting sqref="W193">
    <cfRule type="cellIs" dxfId="120" priority="363" operator="lessThan">
      <formula>0</formula>
    </cfRule>
    <cfRule type="cellIs" dxfId="119" priority="365" operator="lessThan">
      <formula>0</formula>
    </cfRule>
  </conditionalFormatting>
  <conditionalFormatting sqref="W190">
    <cfRule type="cellIs" dxfId="118" priority="362" operator="lessThan">
      <formula>0</formula>
    </cfRule>
    <cfRule type="cellIs" dxfId="117" priority="364" operator="lessThan">
      <formula>0</formula>
    </cfRule>
  </conditionalFormatting>
  <conditionalFormatting sqref="W185:W189">
    <cfRule type="cellIs" dxfId="116" priority="361" operator="lessThan">
      <formula>0</formula>
    </cfRule>
  </conditionalFormatting>
  <conditionalFormatting sqref="W196:W200">
    <cfRule type="cellIs" dxfId="115" priority="360" operator="lessThan">
      <formula>0</formula>
    </cfRule>
  </conditionalFormatting>
  <conditionalFormatting sqref="W207:W211">
    <cfRule type="cellIs" dxfId="114" priority="359" operator="lessThan">
      <formula>0</formula>
    </cfRule>
  </conditionalFormatting>
  <conditionalFormatting sqref="B45:W45">
    <cfRule type="cellIs" dxfId="113" priority="358" operator="lessThan">
      <formula>0</formula>
    </cfRule>
  </conditionalFormatting>
  <conditionalFormatting sqref="B142:W142">
    <cfRule type="cellIs" dxfId="112" priority="357" operator="lessThan">
      <formula>0</formula>
    </cfRule>
  </conditionalFormatting>
  <conditionalFormatting sqref="B96:W96">
    <cfRule type="cellIs" dxfId="111" priority="356" operator="lessThan">
      <formula>0</formula>
    </cfRule>
  </conditionalFormatting>
  <conditionalFormatting sqref="B96:V96">
    <cfRule type="cellIs" dxfId="110" priority="355" operator="lessThan">
      <formula>0</formula>
    </cfRule>
  </conditionalFormatting>
  <conditionalFormatting sqref="W96">
    <cfRule type="cellIs" dxfId="109" priority="354" operator="lessThan">
      <formula>0</formula>
    </cfRule>
  </conditionalFormatting>
  <conditionalFormatting sqref="B143:W143">
    <cfRule type="cellIs" dxfId="108" priority="353" operator="lessThan">
      <formula>0</formula>
    </cfRule>
  </conditionalFormatting>
  <conditionalFormatting sqref="B143:V143">
    <cfRule type="cellIs" dxfId="107" priority="352" operator="lessThan">
      <formula>0</formula>
    </cfRule>
  </conditionalFormatting>
  <conditionalFormatting sqref="W143">
    <cfRule type="cellIs" dxfId="106" priority="350" operator="lessThan">
      <formula>0</formula>
    </cfRule>
    <cfRule type="cellIs" dxfId="105" priority="351" operator="lessThan">
      <formula>0</formula>
    </cfRule>
  </conditionalFormatting>
  <conditionalFormatting sqref="B144 B49:B59 B100:B110 B133:B139 B147:B152 B166:B171 B177:B179 B184:B190 B195:B200 B206:B211 B20:B25 B6:B15 B27:B32 B34:B44 B156:B163 B192:B193 B214">
    <cfRule type="cellIs" dxfId="104" priority="349" operator="lessThan">
      <formula>0</formula>
    </cfRule>
  </conditionalFormatting>
  <conditionalFormatting sqref="B16">
    <cfRule type="cellIs" dxfId="103" priority="345" operator="lessThan">
      <formula>0</formula>
    </cfRule>
    <cfRule type="cellIs" dxfId="102" priority="348" operator="lessThan">
      <formula>0</formula>
    </cfRule>
  </conditionalFormatting>
  <conditionalFormatting sqref="B20:B24">
    <cfRule type="cellIs" dxfId="101" priority="347" operator="lessThan">
      <formula>0</formula>
    </cfRule>
  </conditionalFormatting>
  <conditionalFormatting sqref="B46">
    <cfRule type="cellIs" dxfId="100" priority="346" operator="lessThan">
      <formula>0</formula>
    </cfRule>
  </conditionalFormatting>
  <conditionalFormatting sqref="B28:B45">
    <cfRule type="cellIs" dxfId="99" priority="344" operator="lessThan">
      <formula>0</formula>
    </cfRule>
  </conditionalFormatting>
  <conditionalFormatting sqref="B63:B66">
    <cfRule type="cellIs" dxfId="98" priority="343" operator="lessThan">
      <formula>0</formula>
    </cfRule>
  </conditionalFormatting>
  <conditionalFormatting sqref="B92:B95">
    <cfRule type="cellIs" dxfId="97" priority="336" operator="lessThan">
      <formula>0</formula>
    </cfRule>
  </conditionalFormatting>
  <conditionalFormatting sqref="B70">
    <cfRule type="cellIs" dxfId="96" priority="340" operator="lessThan">
      <formula>0</formula>
    </cfRule>
  </conditionalFormatting>
  <conditionalFormatting sqref="B68:B69 B71:B77">
    <cfRule type="cellIs" dxfId="95" priority="341" operator="lessThan">
      <formula>0</formula>
    </cfRule>
  </conditionalFormatting>
  <conditionalFormatting sqref="B71">
    <cfRule type="cellIs" dxfId="94" priority="332" operator="lessThan">
      <formula>0</formula>
    </cfRule>
  </conditionalFormatting>
  <conditionalFormatting sqref="B82:B87">
    <cfRule type="cellIs" dxfId="93" priority="339" operator="lessThan">
      <formula>0</formula>
    </cfRule>
  </conditionalFormatting>
  <conditionalFormatting sqref="B88">
    <cfRule type="cellIs" dxfId="92" priority="338" operator="lessThan">
      <formula>0</formula>
    </cfRule>
  </conditionalFormatting>
  <conditionalFormatting sqref="B78 B80">
    <cfRule type="cellIs" dxfId="91" priority="342" operator="lessThan">
      <formula>0</formula>
    </cfRule>
  </conditionalFormatting>
  <conditionalFormatting sqref="B90">
    <cfRule type="cellIs" dxfId="90" priority="337" operator="lessThan">
      <formula>0</formula>
    </cfRule>
  </conditionalFormatting>
  <conditionalFormatting sqref="B64:B67">
    <cfRule type="cellIs" dxfId="89" priority="335" operator="lessThan">
      <formula>0</formula>
    </cfRule>
  </conditionalFormatting>
  <conditionalFormatting sqref="B69:B70 B72:B78">
    <cfRule type="cellIs" dxfId="88" priority="333" operator="lessThan">
      <formula>0</formula>
    </cfRule>
  </conditionalFormatting>
  <conditionalFormatting sqref="B83:B88">
    <cfRule type="cellIs" dxfId="87" priority="331" operator="lessThan">
      <formula>0</formula>
    </cfRule>
  </conditionalFormatting>
  <conditionalFormatting sqref="B89">
    <cfRule type="cellIs" dxfId="86" priority="330" operator="lessThan">
      <formula>0</formula>
    </cfRule>
  </conditionalFormatting>
  <conditionalFormatting sqref="B79 B81">
    <cfRule type="cellIs" dxfId="85" priority="334" operator="lessThan">
      <formula>0</formula>
    </cfRule>
  </conditionalFormatting>
  <conditionalFormatting sqref="B91">
    <cfRule type="cellIs" dxfId="84" priority="329" operator="lessThan">
      <formula>0</formula>
    </cfRule>
  </conditionalFormatting>
  <conditionalFormatting sqref="B93:B95">
    <cfRule type="cellIs" dxfId="83" priority="328" operator="lessThan">
      <formula>0</formula>
    </cfRule>
  </conditionalFormatting>
  <conditionalFormatting sqref="B97">
    <cfRule type="cellIs" dxfId="82" priority="327" operator="lessThan">
      <formula>0</formula>
    </cfRule>
  </conditionalFormatting>
  <conditionalFormatting sqref="B126">
    <cfRule type="cellIs" dxfId="81" priority="326" operator="lessThan">
      <formula>0</formula>
    </cfRule>
  </conditionalFormatting>
  <conditionalFormatting sqref="B113:B116">
    <cfRule type="cellIs" dxfId="80" priority="325" operator="lessThan">
      <formula>0</formula>
    </cfRule>
  </conditionalFormatting>
  <conditionalFormatting sqref="B122:B125">
    <cfRule type="cellIs" dxfId="79" priority="324" operator="lessThan">
      <formula>0</formula>
    </cfRule>
  </conditionalFormatting>
  <conditionalFormatting sqref="B128">
    <cfRule type="cellIs" dxfId="78" priority="323" operator="lessThan">
      <formula>0</formula>
    </cfRule>
  </conditionalFormatting>
  <conditionalFormatting sqref="B114:B117">
    <cfRule type="cellIs" dxfId="77" priority="322" operator="lessThan">
      <formula>0</formula>
    </cfRule>
  </conditionalFormatting>
  <conditionalFormatting sqref="B123:B126">
    <cfRule type="cellIs" dxfId="76" priority="321" operator="lessThan">
      <formula>0</formula>
    </cfRule>
  </conditionalFormatting>
  <conditionalFormatting sqref="B139">
    <cfRule type="cellIs" dxfId="75" priority="319" operator="lessThan">
      <formula>0</formula>
    </cfRule>
  </conditionalFormatting>
  <conditionalFormatting sqref="B144">
    <cfRule type="cellIs" dxfId="74" priority="320" operator="lessThan">
      <formula>0</formula>
    </cfRule>
  </conditionalFormatting>
  <conditionalFormatting sqref="B160">
    <cfRule type="cellIs" dxfId="73" priority="317" operator="lessThan">
      <formula>0</formula>
    </cfRule>
  </conditionalFormatting>
  <conditionalFormatting sqref="B157 B159">
    <cfRule type="cellIs" dxfId="72" priority="318" operator="lessThan">
      <formula>0</formula>
    </cfRule>
  </conditionalFormatting>
  <conditionalFormatting sqref="B162">
    <cfRule type="cellIs" dxfId="71" priority="316" operator="lessThan">
      <formula>0</formula>
    </cfRule>
  </conditionalFormatting>
  <conditionalFormatting sqref="B163">
    <cfRule type="cellIs" dxfId="70" priority="315" operator="lessThan">
      <formula>0</formula>
    </cfRule>
  </conditionalFormatting>
  <conditionalFormatting sqref="B178:B179">
    <cfRule type="cellIs" dxfId="69" priority="314" operator="lessThan">
      <formula>0</formula>
    </cfRule>
  </conditionalFormatting>
  <conditionalFormatting sqref="B193">
    <cfRule type="cellIs" dxfId="68" priority="313" operator="lessThan">
      <formula>0</formula>
    </cfRule>
  </conditionalFormatting>
  <conditionalFormatting sqref="B190">
    <cfRule type="cellIs" dxfId="67" priority="312" operator="lessThan">
      <formula>0</formula>
    </cfRule>
  </conditionalFormatting>
  <conditionalFormatting sqref="B45">
    <cfRule type="cellIs" dxfId="66" priority="311" operator="lessThan">
      <formula>0</formula>
    </cfRule>
  </conditionalFormatting>
  <conditionalFormatting sqref="B142">
    <cfRule type="cellIs" dxfId="65" priority="310" operator="lessThan">
      <formula>0</formula>
    </cfRule>
  </conditionalFormatting>
  <conditionalFormatting sqref="B96">
    <cfRule type="cellIs" dxfId="64" priority="308" operator="lessThan">
      <formula>0</formula>
    </cfRule>
    <cfRule type="cellIs" dxfId="63" priority="309" operator="lessThan">
      <formula>0</formula>
    </cfRule>
  </conditionalFormatting>
  <conditionalFormatting sqref="B143">
    <cfRule type="cellIs" dxfId="62" priority="306" operator="lessThan">
      <formula>0</formula>
    </cfRule>
    <cfRule type="cellIs" dxfId="61" priority="307" operator="lessThan">
      <formula>0</formula>
    </cfRule>
  </conditionalFormatting>
  <conditionalFormatting sqref="DA20:DA25 DA6:DA15 DA27:DA32 DA34:DA44 DA49:DA58 DA100:DA109 DA133:DA138 DA156 DA158:DA159 DA161:DA162 DA147:DA151 DA166:DA170 DA177:DA178 DA192 DA184:DA189 DA195:DA199 DA214 DA206:DA210">
    <cfRule type="cellIs" dxfId="60" priority="61" operator="lessThan">
      <formula>0</formula>
    </cfRule>
  </conditionalFormatting>
  <conditionalFormatting sqref="DA16">
    <cfRule type="cellIs" dxfId="59" priority="45" operator="lessThan">
      <formula>0</formula>
    </cfRule>
    <cfRule type="cellIs" dxfId="58" priority="60" operator="lessThan">
      <formula>0</formula>
    </cfRule>
  </conditionalFormatting>
  <conditionalFormatting sqref="DA63:DA66">
    <cfRule type="cellIs" dxfId="57" priority="59" operator="lessThan">
      <formula>0</formula>
    </cfRule>
  </conditionalFormatting>
  <conditionalFormatting sqref="DA92:DA95">
    <cfRule type="cellIs" dxfId="56" priority="52" operator="lessThan">
      <formula>0</formula>
    </cfRule>
  </conditionalFormatting>
  <conditionalFormatting sqref="DA70">
    <cfRule type="cellIs" dxfId="55" priority="56" operator="lessThan">
      <formula>0</formula>
    </cfRule>
  </conditionalFormatting>
  <conditionalFormatting sqref="DA68:DA69 DA71:DA77">
    <cfRule type="cellIs" dxfId="54" priority="57" operator="lessThan">
      <formula>0</formula>
    </cfRule>
  </conditionalFormatting>
  <conditionalFormatting sqref="DA82:DA87">
    <cfRule type="cellIs" dxfId="53" priority="55" operator="lessThan">
      <formula>0</formula>
    </cfRule>
  </conditionalFormatting>
  <conditionalFormatting sqref="DA88">
    <cfRule type="cellIs" dxfId="52" priority="54" operator="lessThan">
      <formula>0</formula>
    </cfRule>
  </conditionalFormatting>
  <conditionalFormatting sqref="DA78 DA80">
    <cfRule type="cellIs" dxfId="51" priority="58" operator="lessThan">
      <formula>0</formula>
    </cfRule>
  </conditionalFormatting>
  <conditionalFormatting sqref="DA90">
    <cfRule type="cellIs" dxfId="50" priority="53" operator="lessThan">
      <formula>0</formula>
    </cfRule>
  </conditionalFormatting>
  <conditionalFormatting sqref="DA126">
    <cfRule type="cellIs" dxfId="49" priority="51" operator="lessThan">
      <formula>0</formula>
    </cfRule>
  </conditionalFormatting>
  <conditionalFormatting sqref="DA113:DA116">
    <cfRule type="cellIs" dxfId="48" priority="50" operator="lessThan">
      <formula>0</formula>
    </cfRule>
  </conditionalFormatting>
  <conditionalFormatting sqref="DA122:DA125">
    <cfRule type="cellIs" dxfId="47" priority="49" operator="lessThan">
      <formula>0</formula>
    </cfRule>
  </conditionalFormatting>
  <conditionalFormatting sqref="DA6:DA15 DA50:DA59 DA101:DA110">
    <cfRule type="cellIs" dxfId="46" priority="48" operator="lessThan">
      <formula>0</formula>
    </cfRule>
  </conditionalFormatting>
  <conditionalFormatting sqref="DA20:DA24">
    <cfRule type="cellIs" dxfId="45" priority="47" operator="lessThan">
      <formula>0</formula>
    </cfRule>
  </conditionalFormatting>
  <conditionalFormatting sqref="DA46">
    <cfRule type="cellIs" dxfId="44" priority="46" operator="lessThan">
      <formula>0</formula>
    </cfRule>
  </conditionalFormatting>
  <conditionalFormatting sqref="DA28:DA45">
    <cfRule type="cellIs" dxfId="43" priority="44" operator="lessThan">
      <formula>0</formula>
    </cfRule>
  </conditionalFormatting>
  <conditionalFormatting sqref="DA71">
    <cfRule type="cellIs" dxfId="42" priority="40" operator="lessThan">
      <formula>0</formula>
    </cfRule>
  </conditionalFormatting>
  <conditionalFormatting sqref="DA64:DA67">
    <cfRule type="cellIs" dxfId="41" priority="43" operator="lessThan">
      <formula>0</formula>
    </cfRule>
  </conditionalFormatting>
  <conditionalFormatting sqref="DA69:DA70 DA72:DA78">
    <cfRule type="cellIs" dxfId="40" priority="41" operator="lessThan">
      <formula>0</formula>
    </cfRule>
  </conditionalFormatting>
  <conditionalFormatting sqref="DA83:DA88">
    <cfRule type="cellIs" dxfId="39" priority="39" operator="lessThan">
      <formula>0</formula>
    </cfRule>
  </conditionalFormatting>
  <conditionalFormatting sqref="DA89">
    <cfRule type="cellIs" dxfId="38" priority="38" operator="lessThan">
      <formula>0</formula>
    </cfRule>
  </conditionalFormatting>
  <conditionalFormatting sqref="DA79 DA81">
    <cfRule type="cellIs" dxfId="37" priority="42" operator="lessThan">
      <formula>0</formula>
    </cfRule>
  </conditionalFormatting>
  <conditionalFormatting sqref="DA91">
    <cfRule type="cellIs" dxfId="36" priority="37" operator="lessThan">
      <formula>0</formula>
    </cfRule>
  </conditionalFormatting>
  <conditionalFormatting sqref="DA93:DA95">
    <cfRule type="cellIs" dxfId="35" priority="36" operator="lessThan">
      <formula>0</formula>
    </cfRule>
  </conditionalFormatting>
  <conditionalFormatting sqref="DA97">
    <cfRule type="cellIs" dxfId="34" priority="35" operator="lessThan">
      <formula>0</formula>
    </cfRule>
  </conditionalFormatting>
  <conditionalFormatting sqref="DA128">
    <cfRule type="cellIs" dxfId="33" priority="34" operator="lessThan">
      <formula>0</formula>
    </cfRule>
  </conditionalFormatting>
  <conditionalFormatting sqref="DA114:DA117">
    <cfRule type="cellIs" dxfId="32" priority="33" operator="lessThan">
      <formula>0</formula>
    </cfRule>
  </conditionalFormatting>
  <conditionalFormatting sqref="DA123:DA126">
    <cfRule type="cellIs" dxfId="31" priority="32" operator="lessThan">
      <formula>0</formula>
    </cfRule>
  </conditionalFormatting>
  <conditionalFormatting sqref="DA139">
    <cfRule type="cellIs" dxfId="30" priority="28" operator="lessThan">
      <formula>0</formula>
    </cfRule>
    <cfRule type="cellIs" dxfId="29" priority="30" operator="lessThan">
      <formula>0</formula>
    </cfRule>
  </conditionalFormatting>
  <conditionalFormatting sqref="DA144">
    <cfRule type="cellIs" dxfId="28" priority="29" operator="lessThan">
      <formula>0</formula>
    </cfRule>
    <cfRule type="cellIs" dxfId="27" priority="31" operator="lessThan">
      <formula>0</formula>
    </cfRule>
  </conditionalFormatting>
  <conditionalFormatting sqref="DA134:DA138">
    <cfRule type="cellIs" dxfId="26" priority="27" operator="lessThan">
      <formula>0</formula>
    </cfRule>
  </conditionalFormatting>
  <conditionalFormatting sqref="DA160">
    <cfRule type="cellIs" dxfId="25" priority="21" operator="lessThan">
      <formula>0</formula>
    </cfRule>
    <cfRule type="cellIs" dxfId="24" priority="25" operator="lessThan">
      <formula>0</formula>
    </cfRule>
  </conditionalFormatting>
  <conditionalFormatting sqref="DA157 DA159">
    <cfRule type="cellIs" dxfId="23" priority="22" operator="lessThan">
      <formula>0</formula>
    </cfRule>
    <cfRule type="cellIs" dxfId="22" priority="26" operator="lessThan">
      <formula>0</formula>
    </cfRule>
  </conditionalFormatting>
  <conditionalFormatting sqref="DA162">
    <cfRule type="cellIs" dxfId="21" priority="20" operator="lessThan">
      <formula>0</formula>
    </cfRule>
    <cfRule type="cellIs" dxfId="20" priority="24" operator="lessThan">
      <formula>0</formula>
    </cfRule>
  </conditionalFormatting>
  <conditionalFormatting sqref="DA163">
    <cfRule type="cellIs" dxfId="19" priority="19" operator="lessThan">
      <formula>0</formula>
    </cfRule>
    <cfRule type="cellIs" dxfId="18" priority="23" operator="lessThan">
      <formula>0</formula>
    </cfRule>
  </conditionalFormatting>
  <conditionalFormatting sqref="DA148:DA152">
    <cfRule type="cellIs" dxfId="17" priority="18" operator="lessThan">
      <formula>0</formula>
    </cfRule>
  </conditionalFormatting>
  <conditionalFormatting sqref="DA167:DA171">
    <cfRule type="cellIs" dxfId="16" priority="15" operator="lessThan">
      <formula>0</formula>
    </cfRule>
  </conditionalFormatting>
  <conditionalFormatting sqref="DA178:DA179">
    <cfRule type="cellIs" dxfId="15" priority="16" operator="lessThan">
      <formula>0</formula>
    </cfRule>
    <cfRule type="cellIs" dxfId="14" priority="17" operator="lessThan">
      <formula>0</formula>
    </cfRule>
  </conditionalFormatting>
  <conditionalFormatting sqref="DA193">
    <cfRule type="cellIs" dxfId="13" priority="12" operator="lessThan">
      <formula>0</formula>
    </cfRule>
    <cfRule type="cellIs" dxfId="12" priority="14" operator="lessThan">
      <formula>0</formula>
    </cfRule>
  </conditionalFormatting>
  <conditionalFormatting sqref="DA190">
    <cfRule type="cellIs" dxfId="11" priority="11" operator="lessThan">
      <formula>0</formula>
    </cfRule>
    <cfRule type="cellIs" dxfId="10" priority="13" operator="lessThan">
      <formula>0</formula>
    </cfRule>
  </conditionalFormatting>
  <conditionalFormatting sqref="DA185:DA189">
    <cfRule type="cellIs" dxfId="9" priority="10" operator="lessThan">
      <formula>0</formula>
    </cfRule>
  </conditionalFormatting>
  <conditionalFormatting sqref="DA196:DA200">
    <cfRule type="cellIs" dxfId="8" priority="9" operator="lessThan">
      <formula>0</formula>
    </cfRule>
  </conditionalFormatting>
  <conditionalFormatting sqref="DA207:DA211">
    <cfRule type="cellIs" dxfId="7" priority="8" operator="lessThan">
      <formula>0</formula>
    </cfRule>
  </conditionalFormatting>
  <conditionalFormatting sqref="DA45">
    <cfRule type="cellIs" dxfId="6" priority="7" operator="lessThan">
      <formula>0</formula>
    </cfRule>
  </conditionalFormatting>
  <conditionalFormatting sqref="DA142">
    <cfRule type="cellIs" dxfId="5" priority="6" operator="lessThan">
      <formula>0</formula>
    </cfRule>
  </conditionalFormatting>
  <conditionalFormatting sqref="DA96">
    <cfRule type="cellIs" dxfId="4" priority="4" operator="lessThan">
      <formula>0</formula>
    </cfRule>
    <cfRule type="cellIs" dxfId="3" priority="5" operator="lessThan">
      <formula>0</formula>
    </cfRule>
  </conditionalFormatting>
  <conditionalFormatting sqref="DA143">
    <cfRule type="cellIs" dxfId="2" priority="1" operator="lessThan">
      <formula>0</formula>
    </cfRule>
    <cfRule type="cellIs" dxfId="1" priority="2" operator="lessThan">
      <formula>0</formula>
    </cfRule>
    <cfRule type="cellIs" dxfId="0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4" orientation="portrait"/>
  <ignoredErrors>
    <ignoredError sqref="B99:W99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 tint="0.39997558519241921"/>
    <pageSetUpPr fitToPage="1"/>
  </sheetPr>
  <dimension ref="A1:DA77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printing"</f>
        <v>EU27: Pulp, paper and printing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SUM(B4,B7)</f>
        <v>102266.93474442216</v>
      </c>
      <c r="C3" s="205">
        <f t="shared" si="0"/>
        <v>102223.72452620308</v>
      </c>
      <c r="D3" s="205">
        <f t="shared" si="0"/>
        <v>98398.675120163884</v>
      </c>
      <c r="E3" s="205">
        <f t="shared" si="0"/>
        <v>91628.116379127401</v>
      </c>
      <c r="F3" s="205">
        <f t="shared" si="0"/>
        <v>91118.192800817487</v>
      </c>
      <c r="G3" s="205">
        <f t="shared" si="0"/>
        <v>88785.749421314598</v>
      </c>
      <c r="H3" s="205">
        <f t="shared" si="0"/>
        <v>88766.538006603078</v>
      </c>
      <c r="I3" s="205">
        <f t="shared" si="0"/>
        <v>88320.331679067109</v>
      </c>
      <c r="J3" s="205">
        <f t="shared" si="0"/>
        <v>81830.761216564046</v>
      </c>
      <c r="K3" s="205">
        <f t="shared" si="0"/>
        <v>73686.302646395634</v>
      </c>
      <c r="L3" s="205">
        <f t="shared" si="0"/>
        <v>74678.486841809528</v>
      </c>
      <c r="M3" s="205">
        <f t="shared" si="0"/>
        <v>74257.053199031696</v>
      </c>
      <c r="N3" s="205">
        <f t="shared" si="0"/>
        <v>72001.318629841961</v>
      </c>
      <c r="O3" s="205">
        <f t="shared" si="0"/>
        <v>68584.705135404831</v>
      </c>
      <c r="P3" s="205">
        <f t="shared" si="0"/>
        <v>69587.873021616455</v>
      </c>
      <c r="Q3" s="205">
        <f t="shared" si="0"/>
        <v>69849.8</v>
      </c>
      <c r="R3" s="205">
        <f t="shared" si="0"/>
        <v>70622.578129979956</v>
      </c>
      <c r="S3" s="205">
        <f t="shared" si="0"/>
        <v>70124.090407309443</v>
      </c>
      <c r="T3" s="205">
        <f t="shared" si="0"/>
        <v>71442.09664446277</v>
      </c>
      <c r="U3" s="205">
        <f t="shared" si="0"/>
        <v>70516.38381107738</v>
      </c>
      <c r="V3" s="205">
        <f t="shared" si="0"/>
        <v>64588.525769312924</v>
      </c>
      <c r="W3" s="205">
        <f t="shared" si="0"/>
        <v>64997.424551010918</v>
      </c>
      <c r="DA3" s="112"/>
    </row>
    <row r="4" spans="1:105" ht="12" customHeight="1" x14ac:dyDescent="0.25">
      <c r="A4" s="50" t="s">
        <v>1811</v>
      </c>
      <c r="B4" s="243">
        <f t="shared" ref="B4:W4" si="1">SUM(B5:B6)</f>
        <v>54496.324258360961</v>
      </c>
      <c r="C4" s="243">
        <f t="shared" si="1"/>
        <v>55333.322008490904</v>
      </c>
      <c r="D4" s="243">
        <f t="shared" si="1"/>
        <v>52712.181920306277</v>
      </c>
      <c r="E4" s="243">
        <f t="shared" si="1"/>
        <v>49386.272512908174</v>
      </c>
      <c r="F4" s="243">
        <f t="shared" si="1"/>
        <v>48587.388651848647</v>
      </c>
      <c r="G4" s="243">
        <f t="shared" si="1"/>
        <v>45777.639794017661</v>
      </c>
      <c r="H4" s="243">
        <f t="shared" si="1"/>
        <v>45996.528053047281</v>
      </c>
      <c r="I4" s="243">
        <f t="shared" si="1"/>
        <v>46590.944144358189</v>
      </c>
      <c r="J4" s="243">
        <f t="shared" si="1"/>
        <v>42405.766532041227</v>
      </c>
      <c r="K4" s="243">
        <f t="shared" si="1"/>
        <v>39046.622921437855</v>
      </c>
      <c r="L4" s="243">
        <f t="shared" si="1"/>
        <v>40353.807940579856</v>
      </c>
      <c r="M4" s="243">
        <f t="shared" si="1"/>
        <v>40995.984713403705</v>
      </c>
      <c r="N4" s="243">
        <f t="shared" si="1"/>
        <v>40614.254440291574</v>
      </c>
      <c r="O4" s="243">
        <f t="shared" si="1"/>
        <v>39265.287103958908</v>
      </c>
      <c r="P4" s="243">
        <f t="shared" si="1"/>
        <v>40974.983519870453</v>
      </c>
      <c r="Q4" s="243">
        <f t="shared" si="1"/>
        <v>42115.600000000006</v>
      </c>
      <c r="R4" s="243">
        <f t="shared" si="1"/>
        <v>42756.070734460962</v>
      </c>
      <c r="S4" s="243">
        <f t="shared" si="1"/>
        <v>43107.466930509087</v>
      </c>
      <c r="T4" s="243">
        <f t="shared" si="1"/>
        <v>45561.805345802568</v>
      </c>
      <c r="U4" s="243">
        <f t="shared" si="1"/>
        <v>45313.556314934453</v>
      </c>
      <c r="V4" s="243">
        <f t="shared" si="1"/>
        <v>41972.110327666647</v>
      </c>
      <c r="W4" s="243">
        <f t="shared" si="1"/>
        <v>42072.719196716534</v>
      </c>
      <c r="DA4" s="83"/>
    </row>
    <row r="5" spans="1:105" ht="12" customHeight="1" x14ac:dyDescent="0.25">
      <c r="A5" s="99" t="s">
        <v>52</v>
      </c>
      <c r="B5" s="284">
        <v>3836.0168956676248</v>
      </c>
      <c r="C5" s="284">
        <v>3726.9417361073852</v>
      </c>
      <c r="D5" s="284">
        <v>3451.5806651715088</v>
      </c>
      <c r="E5" s="284">
        <v>3226.419496996105</v>
      </c>
      <c r="F5" s="284">
        <v>3027.5179943753528</v>
      </c>
      <c r="G5" s="284">
        <v>2838.9293087774759</v>
      </c>
      <c r="H5" s="284">
        <v>2864.5393752805062</v>
      </c>
      <c r="I5" s="284">
        <v>2872.6666217941929</v>
      </c>
      <c r="J5" s="284">
        <v>2492.3242571084261</v>
      </c>
      <c r="K5" s="284">
        <v>1639.208110100134</v>
      </c>
      <c r="L5" s="284">
        <v>2900.972987869749</v>
      </c>
      <c r="M5" s="284">
        <v>2611.831374331583</v>
      </c>
      <c r="N5" s="284">
        <v>2235.775977911695</v>
      </c>
      <c r="O5" s="284">
        <v>2327.0318024450739</v>
      </c>
      <c r="P5" s="284">
        <v>2579.5008171484469</v>
      </c>
      <c r="Q5" s="284">
        <v>2892.5080319003359</v>
      </c>
      <c r="R5" s="284">
        <v>2800.4038210180252</v>
      </c>
      <c r="S5" s="284">
        <v>2927.74322275343</v>
      </c>
      <c r="T5" s="284">
        <v>3444.2698515978882</v>
      </c>
      <c r="U5" s="284">
        <v>2808.590377691864</v>
      </c>
      <c r="V5" s="284">
        <v>2331.858726253673</v>
      </c>
      <c r="W5" s="284">
        <v>2312.9137658340828</v>
      </c>
      <c r="DA5" s="94" t="s">
        <v>1812</v>
      </c>
    </row>
    <row r="6" spans="1:105" ht="12" customHeight="1" x14ac:dyDescent="0.25">
      <c r="A6" s="99" t="s">
        <v>59</v>
      </c>
      <c r="B6" s="284">
        <v>50660.307362693333</v>
      </c>
      <c r="C6" s="284">
        <v>51606.380272383518</v>
      </c>
      <c r="D6" s="284">
        <v>49260.601255134767</v>
      </c>
      <c r="E6" s="284">
        <v>46159.853015912071</v>
      </c>
      <c r="F6" s="284">
        <v>45559.870657473293</v>
      </c>
      <c r="G6" s="284">
        <v>42938.710485240183</v>
      </c>
      <c r="H6" s="284">
        <v>43131.988677766778</v>
      </c>
      <c r="I6" s="284">
        <v>43718.277522563993</v>
      </c>
      <c r="J6" s="284">
        <v>39913.442274932801</v>
      </c>
      <c r="K6" s="284">
        <v>37407.414811337723</v>
      </c>
      <c r="L6" s="284">
        <v>37452.834952710109</v>
      </c>
      <c r="M6" s="284">
        <v>38384.153339072123</v>
      </c>
      <c r="N6" s="284">
        <v>38378.478462379877</v>
      </c>
      <c r="O6" s="284">
        <v>36938.255301513833</v>
      </c>
      <c r="P6" s="284">
        <v>38395.482702722009</v>
      </c>
      <c r="Q6" s="284">
        <v>39223.091968099667</v>
      </c>
      <c r="R6" s="284">
        <v>39955.666913442939</v>
      </c>
      <c r="S6" s="284">
        <v>40179.723707755657</v>
      </c>
      <c r="T6" s="284">
        <v>42117.535494204683</v>
      </c>
      <c r="U6" s="284">
        <v>42504.965937242589</v>
      </c>
      <c r="V6" s="284">
        <v>39640.251601412972</v>
      </c>
      <c r="W6" s="284">
        <v>39759.80543088245</v>
      </c>
      <c r="DA6" s="94" t="s">
        <v>1813</v>
      </c>
    </row>
    <row r="7" spans="1:105" ht="12" customHeight="1" x14ac:dyDescent="0.25">
      <c r="A7" s="49" t="s">
        <v>60</v>
      </c>
      <c r="B7" s="244">
        <v>47770.610486061203</v>
      </c>
      <c r="C7" s="244">
        <v>46890.402517712173</v>
      </c>
      <c r="D7" s="244">
        <v>45686.493199857607</v>
      </c>
      <c r="E7" s="244">
        <v>42241.84386621922</v>
      </c>
      <c r="F7" s="244">
        <v>42530.80414896884</v>
      </c>
      <c r="G7" s="244">
        <v>43008.10962729693</v>
      </c>
      <c r="H7" s="244">
        <v>42770.009953555797</v>
      </c>
      <c r="I7" s="244">
        <v>41729.38753470892</v>
      </c>
      <c r="J7" s="244">
        <v>39424.994684522811</v>
      </c>
      <c r="K7" s="244">
        <v>34639.679724957787</v>
      </c>
      <c r="L7" s="244">
        <v>34324.678901229679</v>
      </c>
      <c r="M7" s="244">
        <v>33261.068485627991</v>
      </c>
      <c r="N7" s="244">
        <v>31387.06418955038</v>
      </c>
      <c r="O7" s="244">
        <v>29319.41803144593</v>
      </c>
      <c r="P7" s="244">
        <v>28612.889501746002</v>
      </c>
      <c r="Q7" s="244">
        <v>27734.2</v>
      </c>
      <c r="R7" s="244">
        <v>27866.507395518998</v>
      </c>
      <c r="S7" s="244">
        <v>27016.62347680036</v>
      </c>
      <c r="T7" s="244">
        <v>25880.291298660199</v>
      </c>
      <c r="U7" s="244">
        <v>25202.827496142931</v>
      </c>
      <c r="V7" s="244">
        <v>22616.415441646281</v>
      </c>
      <c r="W7" s="244">
        <v>22924.70535429438</v>
      </c>
      <c r="DA7" s="84" t="s">
        <v>1814</v>
      </c>
    </row>
    <row r="8" spans="1:105" ht="12" customHeight="1" x14ac:dyDescent="0.25">
      <c r="A8" s="152"/>
      <c r="B8" s="330"/>
      <c r="C8" s="330"/>
      <c r="D8" s="330"/>
      <c r="E8" s="330"/>
      <c r="F8" s="330"/>
      <c r="G8" s="330"/>
      <c r="H8" s="330"/>
      <c r="I8" s="330"/>
      <c r="J8" s="330"/>
      <c r="K8" s="330"/>
      <c r="L8" s="330"/>
      <c r="M8" s="330"/>
      <c r="N8" s="330"/>
      <c r="O8" s="330"/>
      <c r="P8" s="330"/>
      <c r="Q8" s="330"/>
      <c r="R8" s="330"/>
      <c r="S8" s="330"/>
      <c r="T8" s="330"/>
      <c r="U8" s="330"/>
      <c r="V8" s="330"/>
      <c r="W8" s="330"/>
      <c r="DA8" s="153"/>
    </row>
    <row r="9" spans="1:105" ht="12" customHeight="1" x14ac:dyDescent="0.25">
      <c r="A9" s="30" t="s">
        <v>439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DA9" s="112"/>
    </row>
    <row r="10" spans="1:105" ht="12" customHeight="1" x14ac:dyDescent="0.25">
      <c r="A10" s="50" t="s">
        <v>1815</v>
      </c>
      <c r="B10" s="243">
        <v>37559.699999999997</v>
      </c>
      <c r="C10" s="243">
        <v>35897.699999999997</v>
      </c>
      <c r="D10" s="243">
        <v>36982.47</v>
      </c>
      <c r="E10" s="243">
        <v>38329.699999999997</v>
      </c>
      <c r="F10" s="243">
        <v>39791.75</v>
      </c>
      <c r="G10" s="243">
        <v>38761.14</v>
      </c>
      <c r="H10" s="243">
        <v>41320.33</v>
      </c>
      <c r="I10" s="243">
        <v>41193.22</v>
      </c>
      <c r="J10" s="243">
        <v>39678.980000000003</v>
      </c>
      <c r="K10" s="243">
        <v>34463.24</v>
      </c>
      <c r="L10" s="243">
        <v>36682.65</v>
      </c>
      <c r="M10" s="243">
        <v>37071.910000000003</v>
      </c>
      <c r="N10" s="243">
        <v>36825.706047819462</v>
      </c>
      <c r="O10" s="243">
        <v>36593.589668508641</v>
      </c>
      <c r="P10" s="243">
        <v>36424.674512819343</v>
      </c>
      <c r="Q10" s="243">
        <v>36216.168345337079</v>
      </c>
      <c r="R10" s="243">
        <v>37002.574096945893</v>
      </c>
      <c r="S10" s="243">
        <v>38396.66662148411</v>
      </c>
      <c r="T10" s="243">
        <v>38598.277243402918</v>
      </c>
      <c r="U10" s="243">
        <v>38242.03724340292</v>
      </c>
      <c r="V10" s="243">
        <v>37267.221722668139</v>
      </c>
      <c r="W10" s="243">
        <v>37738.12172266814</v>
      </c>
      <c r="DA10" s="83" t="s">
        <v>1816</v>
      </c>
    </row>
    <row r="11" spans="1:105" ht="12" customHeight="1" x14ac:dyDescent="0.25">
      <c r="A11" s="107" t="s">
        <v>1817</v>
      </c>
      <c r="B11" s="284">
        <v>83548.56</v>
      </c>
      <c r="C11" s="284">
        <v>82324.539999999994</v>
      </c>
      <c r="D11" s="284">
        <v>84794.11</v>
      </c>
      <c r="E11" s="284">
        <v>86864.03</v>
      </c>
      <c r="F11" s="284">
        <v>91242.89</v>
      </c>
      <c r="G11" s="284">
        <v>92137.31</v>
      </c>
      <c r="H11" s="284">
        <v>96507.13</v>
      </c>
      <c r="I11" s="284">
        <v>96692.53</v>
      </c>
      <c r="J11" s="284">
        <v>93295.4</v>
      </c>
      <c r="K11" s="284">
        <v>84210.94</v>
      </c>
      <c r="L11" s="284">
        <v>90977.95</v>
      </c>
      <c r="M11" s="284">
        <v>90107.3</v>
      </c>
      <c r="N11" s="284">
        <v>88495.362497723851</v>
      </c>
      <c r="O11" s="284">
        <v>88430.045162919268</v>
      </c>
      <c r="P11" s="284">
        <v>87307.479173427753</v>
      </c>
      <c r="Q11" s="284">
        <v>87430.674067521075</v>
      </c>
      <c r="R11" s="284">
        <v>87592.44550897798</v>
      </c>
      <c r="S11" s="284">
        <v>88961.542000000001</v>
      </c>
      <c r="T11" s="284">
        <v>88898.354938775505</v>
      </c>
      <c r="U11" s="284">
        <v>86417.42659944389</v>
      </c>
      <c r="V11" s="284">
        <v>82234.018105116687</v>
      </c>
      <c r="W11" s="284">
        <v>86876.175043997748</v>
      </c>
      <c r="DA11" s="94" t="s">
        <v>1818</v>
      </c>
    </row>
    <row r="12" spans="1:105" ht="12" customHeight="1" x14ac:dyDescent="0.25">
      <c r="A12" s="49" t="s">
        <v>1819</v>
      </c>
      <c r="B12" s="244">
        <v>10933.42623845353</v>
      </c>
      <c r="C12" s="244">
        <v>10942.183418635101</v>
      </c>
      <c r="D12" s="244">
        <v>10933.491055673951</v>
      </c>
      <c r="E12" s="244">
        <v>10973.38010744605</v>
      </c>
      <c r="F12" s="244">
        <v>11154.20833194596</v>
      </c>
      <c r="G12" s="244">
        <v>11377.937639237791</v>
      </c>
      <c r="H12" s="244">
        <v>11432.25639802455</v>
      </c>
      <c r="I12" s="244">
        <v>11594.734321508249</v>
      </c>
      <c r="J12" s="244">
        <v>11111.4740240026</v>
      </c>
      <c r="K12" s="244">
        <v>10154.52006519213</v>
      </c>
      <c r="L12" s="244">
        <v>10731.27885146444</v>
      </c>
      <c r="M12" s="244">
        <v>10437.613954418521</v>
      </c>
      <c r="N12" s="244">
        <v>10193.96659533114</v>
      </c>
      <c r="O12" s="244">
        <v>10214.477642937291</v>
      </c>
      <c r="P12" s="244">
        <v>10191.863114542321</v>
      </c>
      <c r="Q12" s="244">
        <v>9908.3395688157725</v>
      </c>
      <c r="R12" s="244">
        <v>10644.709918045861</v>
      </c>
      <c r="S12" s="244">
        <v>10458.25839803407</v>
      </c>
      <c r="T12" s="244">
        <v>10658.433549138579</v>
      </c>
      <c r="U12" s="244">
        <v>9912.6422485932017</v>
      </c>
      <c r="V12" s="244">
        <v>9351.3455000070462</v>
      </c>
      <c r="W12" s="244">
        <v>11125.12033669288</v>
      </c>
      <c r="DA12" s="84" t="s">
        <v>1820</v>
      </c>
    </row>
    <row r="13" spans="1:105" ht="12" customHeight="1" x14ac:dyDescent="0.25">
      <c r="A13" s="142"/>
      <c r="B13" s="246"/>
      <c r="C13" s="246"/>
      <c r="D13" s="246"/>
      <c r="E13" s="246"/>
      <c r="F13" s="246"/>
      <c r="G13" s="246"/>
      <c r="H13" s="246"/>
      <c r="I13" s="246"/>
      <c r="J13" s="246"/>
      <c r="K13" s="246"/>
      <c r="L13" s="246"/>
      <c r="M13" s="246"/>
      <c r="N13" s="246"/>
      <c r="O13" s="246"/>
      <c r="P13" s="246"/>
      <c r="Q13" s="246"/>
      <c r="R13" s="246"/>
      <c r="S13" s="246"/>
      <c r="T13" s="246"/>
      <c r="U13" s="246"/>
      <c r="V13" s="246"/>
      <c r="W13" s="246"/>
      <c r="DA13" s="173"/>
    </row>
    <row r="14" spans="1:105" ht="12" customHeight="1" x14ac:dyDescent="0.25">
      <c r="A14" s="30" t="s">
        <v>447</v>
      </c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DA14" s="112"/>
    </row>
    <row r="15" spans="1:105" ht="12" customHeight="1" x14ac:dyDescent="0.25">
      <c r="A15" s="50" t="s">
        <v>1815</v>
      </c>
      <c r="B15" s="243">
        <v>43263</v>
      </c>
      <c r="C15" s="243">
        <v>42923.945309372502</v>
      </c>
      <c r="D15" s="243">
        <v>42720.03627211666</v>
      </c>
      <c r="E15" s="243">
        <v>42937.574420950717</v>
      </c>
      <c r="F15" s="243">
        <v>42927.296384038731</v>
      </c>
      <c r="G15" s="243">
        <v>43772.782108212858</v>
      </c>
      <c r="H15" s="243">
        <v>46101.257463944094</v>
      </c>
      <c r="I15" s="243">
        <v>46081.534631961833</v>
      </c>
      <c r="J15" s="243">
        <v>46440.914938141032</v>
      </c>
      <c r="K15" s="243">
        <v>44052.510589331898</v>
      </c>
      <c r="L15" s="243">
        <v>43636.091878106054</v>
      </c>
      <c r="M15" s="243">
        <v>42804.8002990924</v>
      </c>
      <c r="N15" s="243">
        <v>42553.586518354401</v>
      </c>
      <c r="O15" s="243">
        <v>41352.425421795677</v>
      </c>
      <c r="P15" s="243">
        <v>41284.703535323977</v>
      </c>
      <c r="Q15" s="243">
        <v>41088.587666196843</v>
      </c>
      <c r="R15" s="243">
        <v>42448.345328290343</v>
      </c>
      <c r="S15" s="243">
        <v>44095.930982820377</v>
      </c>
      <c r="T15" s="243">
        <v>42771.800821680357</v>
      </c>
      <c r="U15" s="243">
        <v>42379.810735414401</v>
      </c>
      <c r="V15" s="243">
        <v>41423.257706527693</v>
      </c>
      <c r="W15" s="243">
        <v>42550.395334017783</v>
      </c>
      <c r="DA15" s="83" t="s">
        <v>1821</v>
      </c>
    </row>
    <row r="16" spans="1:105" ht="12" customHeight="1" x14ac:dyDescent="0.25">
      <c r="A16" s="107" t="s">
        <v>1817</v>
      </c>
      <c r="B16" s="284">
        <v>98084.215204678359</v>
      </c>
      <c r="C16" s="284">
        <v>94777.929625778983</v>
      </c>
      <c r="D16" s="284">
        <v>94932.642653723378</v>
      </c>
      <c r="E16" s="284">
        <v>97245.844999494017</v>
      </c>
      <c r="F16" s="284">
        <v>100606.52037404339</v>
      </c>
      <c r="G16" s="284">
        <v>103249.6895665685</v>
      </c>
      <c r="H16" s="284">
        <v>105482.3013253097</v>
      </c>
      <c r="I16" s="284">
        <v>108495.4410982269</v>
      </c>
      <c r="J16" s="284">
        <v>108021.3150845271</v>
      </c>
      <c r="K16" s="284">
        <v>106006.06060298919</v>
      </c>
      <c r="L16" s="284">
        <v>101742.6796057696</v>
      </c>
      <c r="M16" s="284">
        <v>102439.34790602631</v>
      </c>
      <c r="N16" s="284">
        <v>100432.92757138961</v>
      </c>
      <c r="O16" s="284">
        <v>100180.0938915779</v>
      </c>
      <c r="P16" s="284">
        <v>100297.7478958282</v>
      </c>
      <c r="Q16" s="284">
        <v>98951.553363133033</v>
      </c>
      <c r="R16" s="284">
        <v>99422.277586630167</v>
      </c>
      <c r="S16" s="284">
        <v>98902.667813430904</v>
      </c>
      <c r="T16" s="284">
        <v>98936.944635992317</v>
      </c>
      <c r="U16" s="284">
        <v>98401.175927495249</v>
      </c>
      <c r="V16" s="284">
        <v>96682.37465461895</v>
      </c>
      <c r="W16" s="284">
        <v>97800.21118135954</v>
      </c>
      <c r="DA16" s="94" t="s">
        <v>1822</v>
      </c>
    </row>
    <row r="17" spans="1:105" ht="12" customHeight="1" x14ac:dyDescent="0.25">
      <c r="A17" s="49" t="s">
        <v>1819</v>
      </c>
      <c r="B17" s="244">
        <v>12148.251376059479</v>
      </c>
      <c r="C17" s="244">
        <v>12104.40354115276</v>
      </c>
      <c r="D17" s="244">
        <v>12235.372024612419</v>
      </c>
      <c r="E17" s="244">
        <v>12490.70719929605</v>
      </c>
      <c r="F17" s="244">
        <v>12714.1240275584</v>
      </c>
      <c r="G17" s="244">
        <v>12671.191842124401</v>
      </c>
      <c r="H17" s="244">
        <v>12681.494851508551</v>
      </c>
      <c r="I17" s="244">
        <v>12900.885072407589</v>
      </c>
      <c r="J17" s="244">
        <v>12666.368846656591</v>
      </c>
      <c r="K17" s="244">
        <v>12481.325299774709</v>
      </c>
      <c r="L17" s="244">
        <v>12203.2363328758</v>
      </c>
      <c r="M17" s="244">
        <v>12061.93931494249</v>
      </c>
      <c r="N17" s="244">
        <v>11741.160532803029</v>
      </c>
      <c r="O17" s="244">
        <v>11677.621916219739</v>
      </c>
      <c r="P17" s="244">
        <v>11528.881297223281</v>
      </c>
      <c r="Q17" s="244">
        <v>11242.671980814939</v>
      </c>
      <c r="R17" s="244">
        <v>12020.708014564219</v>
      </c>
      <c r="S17" s="244">
        <v>12139.23455217807</v>
      </c>
      <c r="T17" s="244">
        <v>12206.9445502946</v>
      </c>
      <c r="U17" s="244">
        <v>11589.894811753989</v>
      </c>
      <c r="V17" s="244">
        <v>11313.626466837</v>
      </c>
      <c r="W17" s="244">
        <v>12705.967265986559</v>
      </c>
      <c r="DA17" s="84" t="s">
        <v>1823</v>
      </c>
    </row>
    <row r="18" spans="1:105" ht="12" customHeight="1" x14ac:dyDescent="0.25">
      <c r="A18" s="108" t="s">
        <v>452</v>
      </c>
      <c r="B18" s="212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DA18" s="109"/>
    </row>
    <row r="19" spans="1:105" ht="12" customHeight="1" x14ac:dyDescent="0.25">
      <c r="A19" s="51" t="s">
        <v>1815</v>
      </c>
      <c r="B19" s="248">
        <v>0</v>
      </c>
      <c r="C19" s="243">
        <v>14.639768450027921</v>
      </c>
      <c r="D19" s="243">
        <v>1427.000199370098</v>
      </c>
      <c r="E19" s="243">
        <v>2053.810008765317</v>
      </c>
      <c r="F19" s="243">
        <v>1691.4617076341849</v>
      </c>
      <c r="G19" s="243">
        <v>1065.1581989618851</v>
      </c>
      <c r="H19" s="243">
        <v>5145.86565376422</v>
      </c>
      <c r="I19" s="243">
        <v>724.8438959052778</v>
      </c>
      <c r="J19" s="243">
        <v>876.11575773044331</v>
      </c>
      <c r="K19" s="243">
        <v>464.14335593878161</v>
      </c>
      <c r="L19" s="243">
        <v>237.7784268310281</v>
      </c>
      <c r="M19" s="243">
        <v>637.47119513390044</v>
      </c>
      <c r="N19" s="243">
        <v>1598.4605644680471</v>
      </c>
      <c r="O19" s="243">
        <v>429.01293657085881</v>
      </c>
      <c r="P19" s="243">
        <v>381.00091636409519</v>
      </c>
      <c r="Q19" s="243">
        <v>2593.903455237441</v>
      </c>
      <c r="R19" s="243">
        <v>2186.350647253269</v>
      </c>
      <c r="S19" s="243">
        <v>2061.1141145579609</v>
      </c>
      <c r="T19" s="243">
        <v>1403.131106595099</v>
      </c>
      <c r="U19" s="243">
        <v>253.63660229420231</v>
      </c>
      <c r="V19" s="243">
        <v>1912.1585148382969</v>
      </c>
      <c r="W19" s="243">
        <v>1690.3272801442481</v>
      </c>
      <c r="DA19" s="83" t="s">
        <v>1824</v>
      </c>
    </row>
    <row r="20" spans="1:105" ht="12" customHeight="1" x14ac:dyDescent="0.25">
      <c r="A20" s="99" t="s">
        <v>1817</v>
      </c>
      <c r="B20" s="285">
        <v>0</v>
      </c>
      <c r="C20" s="284">
        <v>2077.641073103835</v>
      </c>
      <c r="D20" s="284">
        <v>2236.048158082288</v>
      </c>
      <c r="E20" s="284">
        <v>3949.171167475939</v>
      </c>
      <c r="F20" s="284">
        <v>7751.0588599522989</v>
      </c>
      <c r="G20" s="284">
        <v>6574.6308294512637</v>
      </c>
      <c r="H20" s="284">
        <v>3558.4669499171</v>
      </c>
      <c r="I20" s="284">
        <v>8379.6039421861078</v>
      </c>
      <c r="J20" s="284">
        <v>1597.7795919854541</v>
      </c>
      <c r="K20" s="284">
        <v>267.50616795711079</v>
      </c>
      <c r="L20" s="284">
        <v>1331.749097731087</v>
      </c>
      <c r="M20" s="284">
        <v>1578.534439194176</v>
      </c>
      <c r="N20" s="284">
        <v>3224.79936789868</v>
      </c>
      <c r="O20" s="284">
        <v>2406.323038748928</v>
      </c>
      <c r="P20" s="284">
        <v>3912.0128350779328</v>
      </c>
      <c r="Q20" s="284">
        <v>2174.0527759408178</v>
      </c>
      <c r="R20" s="284">
        <v>1856.682134756335</v>
      </c>
      <c r="S20" s="284">
        <v>5342.6200925398807</v>
      </c>
      <c r="T20" s="284">
        <v>1550.3140116931661</v>
      </c>
      <c r="U20" s="284">
        <v>3834.1135441378528</v>
      </c>
      <c r="V20" s="284">
        <v>507.43480535003391</v>
      </c>
      <c r="W20" s="284">
        <v>3334.9600883778298</v>
      </c>
      <c r="DA20" s="94" t="s">
        <v>1825</v>
      </c>
    </row>
    <row r="21" spans="1:105" ht="12" customHeight="1" x14ac:dyDescent="0.25">
      <c r="A21" s="52" t="s">
        <v>1819</v>
      </c>
      <c r="B21" s="249">
        <v>0</v>
      </c>
      <c r="C21" s="244">
        <v>841.40828369248914</v>
      </c>
      <c r="D21" s="244">
        <v>724.91067634802732</v>
      </c>
      <c r="E21" s="244">
        <v>819.32508694280705</v>
      </c>
      <c r="F21" s="244">
        <v>1078.2792979970641</v>
      </c>
      <c r="G21" s="244">
        <v>354.35154127222211</v>
      </c>
      <c r="H21" s="244">
        <v>809.57218786768647</v>
      </c>
      <c r="I21" s="244">
        <v>567.29393624662805</v>
      </c>
      <c r="J21" s="244">
        <v>572.32027629522315</v>
      </c>
      <c r="K21" s="244">
        <v>202.85724889094291</v>
      </c>
      <c r="L21" s="244">
        <v>552.35386748649171</v>
      </c>
      <c r="M21" s="244">
        <v>251.16918603193139</v>
      </c>
      <c r="N21" s="244">
        <v>396.23973537738772</v>
      </c>
      <c r="O21" s="244">
        <v>193.58219672911099</v>
      </c>
      <c r="P21" s="244">
        <v>801.6251836591756</v>
      </c>
      <c r="Q21" s="244">
        <v>235.98652583654919</v>
      </c>
      <c r="R21" s="244">
        <v>1406.751282075383</v>
      </c>
      <c r="S21" s="244">
        <v>945.16427059735838</v>
      </c>
      <c r="T21" s="244">
        <v>459.92895521064492</v>
      </c>
      <c r="U21" s="244">
        <v>163.44082070994011</v>
      </c>
      <c r="V21" s="244">
        <v>187.33205465013319</v>
      </c>
      <c r="W21" s="244">
        <v>2072.1182293545789</v>
      </c>
      <c r="DA21" s="84" t="s">
        <v>1826</v>
      </c>
    </row>
    <row r="22" spans="1:105" ht="12" customHeight="1" x14ac:dyDescent="0.25">
      <c r="A22" s="108" t="s">
        <v>457</v>
      </c>
      <c r="B22" s="247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DA22" s="109"/>
    </row>
    <row r="23" spans="1:105" ht="12" customHeight="1" x14ac:dyDescent="0.25">
      <c r="A23" s="51" t="s">
        <v>1815</v>
      </c>
      <c r="B23" s="248"/>
      <c r="C23" s="243">
        <f t="shared" ref="C23:W23" si="2">B15+C19-C15</f>
        <v>353.69445907752379</v>
      </c>
      <c r="D23" s="243">
        <f t="shared" si="2"/>
        <v>1630.9092366259429</v>
      </c>
      <c r="E23" s="243">
        <f t="shared" si="2"/>
        <v>1836.2718599312575</v>
      </c>
      <c r="F23" s="243">
        <f t="shared" si="2"/>
        <v>1701.7397445461684</v>
      </c>
      <c r="G23" s="243">
        <f t="shared" si="2"/>
        <v>219.67247478775971</v>
      </c>
      <c r="H23" s="243">
        <f t="shared" si="2"/>
        <v>2817.3902980329804</v>
      </c>
      <c r="I23" s="243">
        <f t="shared" si="2"/>
        <v>744.56672788754076</v>
      </c>
      <c r="J23" s="243">
        <f t="shared" si="2"/>
        <v>516.73545155124157</v>
      </c>
      <c r="K23" s="243">
        <f t="shared" si="2"/>
        <v>2852.5477047479144</v>
      </c>
      <c r="L23" s="243">
        <f t="shared" si="2"/>
        <v>654.19713805687206</v>
      </c>
      <c r="M23" s="243">
        <f t="shared" si="2"/>
        <v>1468.7627741475517</v>
      </c>
      <c r="N23" s="243">
        <f t="shared" si="2"/>
        <v>1849.6743452060473</v>
      </c>
      <c r="O23" s="243">
        <f t="shared" si="2"/>
        <v>1630.1740331295805</v>
      </c>
      <c r="P23" s="243">
        <f t="shared" si="2"/>
        <v>448.72280283579312</v>
      </c>
      <c r="Q23" s="243">
        <f t="shared" si="2"/>
        <v>2790.0193243645772</v>
      </c>
      <c r="R23" s="243">
        <f t="shared" si="2"/>
        <v>826.59298515976843</v>
      </c>
      <c r="S23" s="243">
        <f t="shared" si="2"/>
        <v>413.52846002792649</v>
      </c>
      <c r="T23" s="243">
        <f t="shared" si="2"/>
        <v>2727.2612677351208</v>
      </c>
      <c r="U23" s="243">
        <f t="shared" si="2"/>
        <v>645.62668856015807</v>
      </c>
      <c r="V23" s="243">
        <f t="shared" si="2"/>
        <v>2868.7115437250031</v>
      </c>
      <c r="W23" s="243">
        <f t="shared" si="2"/>
        <v>563.18965265416045</v>
      </c>
      <c r="DA23" s="83"/>
    </row>
    <row r="24" spans="1:105" ht="12" customHeight="1" x14ac:dyDescent="0.25">
      <c r="A24" s="99" t="s">
        <v>1817</v>
      </c>
      <c r="B24" s="285"/>
      <c r="C24" s="284">
        <f t="shared" ref="C24:W24" si="3">B16+C20-C16</f>
        <v>5383.9266520032106</v>
      </c>
      <c r="D24" s="284">
        <f t="shared" si="3"/>
        <v>2081.3351301378862</v>
      </c>
      <c r="E24" s="284">
        <f t="shared" si="3"/>
        <v>1635.9688217053044</v>
      </c>
      <c r="F24" s="284">
        <f t="shared" si="3"/>
        <v>4390.3834854029265</v>
      </c>
      <c r="G24" s="284">
        <f t="shared" si="3"/>
        <v>3931.4616369261639</v>
      </c>
      <c r="H24" s="284">
        <f t="shared" si="3"/>
        <v>1325.8551911758987</v>
      </c>
      <c r="I24" s="284">
        <f t="shared" si="3"/>
        <v>5366.4641692689038</v>
      </c>
      <c r="J24" s="284">
        <f t="shared" si="3"/>
        <v>2071.9056056852569</v>
      </c>
      <c r="K24" s="284">
        <f t="shared" si="3"/>
        <v>2282.760649495016</v>
      </c>
      <c r="L24" s="284">
        <f t="shared" si="3"/>
        <v>5595.1300949506694</v>
      </c>
      <c r="M24" s="284">
        <f t="shared" si="3"/>
        <v>881.86613893747563</v>
      </c>
      <c r="N24" s="284">
        <f t="shared" si="3"/>
        <v>5231.2197025353817</v>
      </c>
      <c r="O24" s="284">
        <f t="shared" si="3"/>
        <v>2659.15671856064</v>
      </c>
      <c r="P24" s="284">
        <f t="shared" si="3"/>
        <v>3794.358830827623</v>
      </c>
      <c r="Q24" s="284">
        <f t="shared" si="3"/>
        <v>3520.2473086359823</v>
      </c>
      <c r="R24" s="284">
        <f t="shared" si="3"/>
        <v>1385.9579112592037</v>
      </c>
      <c r="S24" s="284">
        <f t="shared" si="3"/>
        <v>5862.2298657391366</v>
      </c>
      <c r="T24" s="284">
        <f t="shared" si="3"/>
        <v>1516.0371891317482</v>
      </c>
      <c r="U24" s="284">
        <f t="shared" si="3"/>
        <v>4369.882252634925</v>
      </c>
      <c r="V24" s="284">
        <f t="shared" si="3"/>
        <v>2226.2360782263277</v>
      </c>
      <c r="W24" s="284">
        <f t="shared" si="3"/>
        <v>2217.1235616372433</v>
      </c>
      <c r="DA24" s="94"/>
    </row>
    <row r="25" spans="1:105" ht="12" customHeight="1" x14ac:dyDescent="0.25">
      <c r="A25" s="52" t="s">
        <v>1819</v>
      </c>
      <c r="B25" s="249"/>
      <c r="C25" s="244">
        <f t="shared" ref="C25:W25" si="4">B17+C21-C17</f>
        <v>885.256118599209</v>
      </c>
      <c r="D25" s="244">
        <f t="shared" si="4"/>
        <v>593.94219288836757</v>
      </c>
      <c r="E25" s="244">
        <f t="shared" si="4"/>
        <v>563.98991225917598</v>
      </c>
      <c r="F25" s="244">
        <f t="shared" si="4"/>
        <v>854.86246973471316</v>
      </c>
      <c r="G25" s="244">
        <f t="shared" si="4"/>
        <v>397.2837267062223</v>
      </c>
      <c r="H25" s="244">
        <f t="shared" si="4"/>
        <v>799.26917848353696</v>
      </c>
      <c r="I25" s="244">
        <f t="shared" si="4"/>
        <v>347.90371534758924</v>
      </c>
      <c r="J25" s="244">
        <f t="shared" si="4"/>
        <v>806.83650204622063</v>
      </c>
      <c r="K25" s="244">
        <f t="shared" si="4"/>
        <v>387.90079577282449</v>
      </c>
      <c r="L25" s="244">
        <f t="shared" si="4"/>
        <v>830.44283438540151</v>
      </c>
      <c r="M25" s="244">
        <f t="shared" si="4"/>
        <v>392.46620396524122</v>
      </c>
      <c r="N25" s="244">
        <f t="shared" si="4"/>
        <v>717.0185175168499</v>
      </c>
      <c r="O25" s="244">
        <f t="shared" si="4"/>
        <v>257.12081331240006</v>
      </c>
      <c r="P25" s="244">
        <f t="shared" si="4"/>
        <v>950.36580265563498</v>
      </c>
      <c r="Q25" s="244">
        <f t="shared" si="4"/>
        <v>522.19584224489154</v>
      </c>
      <c r="R25" s="244">
        <f t="shared" si="4"/>
        <v>628.71524832610339</v>
      </c>
      <c r="S25" s="244">
        <f t="shared" si="4"/>
        <v>826.63773298350861</v>
      </c>
      <c r="T25" s="244">
        <f t="shared" si="4"/>
        <v>392.21895709411547</v>
      </c>
      <c r="U25" s="244">
        <f t="shared" si="4"/>
        <v>780.49055925055109</v>
      </c>
      <c r="V25" s="244">
        <f t="shared" si="4"/>
        <v>463.60039956712171</v>
      </c>
      <c r="W25" s="244">
        <f t="shared" si="4"/>
        <v>679.77743020502021</v>
      </c>
      <c r="DA25" s="84"/>
    </row>
    <row r="26" spans="1:105" ht="12" customHeight="1" x14ac:dyDescent="0.25">
      <c r="A26" s="30" t="s">
        <v>458</v>
      </c>
      <c r="B26" s="205"/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DA26" s="112"/>
    </row>
    <row r="27" spans="1:105" ht="12" customHeight="1" x14ac:dyDescent="0.25">
      <c r="A27" s="50" t="s">
        <v>1815</v>
      </c>
      <c r="B27" s="243">
        <f t="shared" ref="B27:W27" si="5">B15-B10</f>
        <v>5703.3000000000029</v>
      </c>
      <c r="C27" s="243">
        <f t="shared" si="5"/>
        <v>7026.2453093725053</v>
      </c>
      <c r="D27" s="243">
        <f t="shared" si="5"/>
        <v>5737.5662721166591</v>
      </c>
      <c r="E27" s="243">
        <f t="shared" si="5"/>
        <v>4607.8744209507204</v>
      </c>
      <c r="F27" s="243">
        <f t="shared" si="5"/>
        <v>3135.546384038731</v>
      </c>
      <c r="G27" s="243">
        <f t="shared" si="5"/>
        <v>5011.6421082128581</v>
      </c>
      <c r="H27" s="243">
        <f t="shared" si="5"/>
        <v>4780.9274639440919</v>
      </c>
      <c r="I27" s="243">
        <f t="shared" si="5"/>
        <v>4888.3146319618318</v>
      </c>
      <c r="J27" s="243">
        <f t="shared" si="5"/>
        <v>6761.9349381410284</v>
      </c>
      <c r="K27" s="243">
        <f t="shared" si="5"/>
        <v>9589.2705893318998</v>
      </c>
      <c r="L27" s="243">
        <f t="shared" si="5"/>
        <v>6953.4418781060522</v>
      </c>
      <c r="M27" s="243">
        <f t="shared" si="5"/>
        <v>5732.8902990923962</v>
      </c>
      <c r="N27" s="243">
        <f t="shared" si="5"/>
        <v>5727.8804705349394</v>
      </c>
      <c r="O27" s="243">
        <f t="shared" si="5"/>
        <v>4758.8357532870359</v>
      </c>
      <c r="P27" s="243">
        <f t="shared" si="5"/>
        <v>4860.0290225046338</v>
      </c>
      <c r="Q27" s="243">
        <f t="shared" si="5"/>
        <v>4872.4193208597644</v>
      </c>
      <c r="R27" s="243">
        <f t="shared" si="5"/>
        <v>5445.7712313444499</v>
      </c>
      <c r="S27" s="243">
        <f t="shared" si="5"/>
        <v>5699.264361336267</v>
      </c>
      <c r="T27" s="243">
        <f t="shared" si="5"/>
        <v>4173.5235782774398</v>
      </c>
      <c r="U27" s="243">
        <f t="shared" si="5"/>
        <v>4137.7734920114817</v>
      </c>
      <c r="V27" s="243">
        <f t="shared" si="5"/>
        <v>4156.0359838595541</v>
      </c>
      <c r="W27" s="243">
        <f t="shared" si="5"/>
        <v>4812.273611349643</v>
      </c>
      <c r="DA27" s="83"/>
    </row>
    <row r="28" spans="1:105" ht="12" customHeight="1" x14ac:dyDescent="0.25">
      <c r="A28" s="107" t="s">
        <v>1817</v>
      </c>
      <c r="B28" s="284">
        <f t="shared" ref="B28:W28" si="6">B16-B11</f>
        <v>14535.655204678362</v>
      </c>
      <c r="C28" s="284">
        <f t="shared" si="6"/>
        <v>12453.389625778989</v>
      </c>
      <c r="D28" s="284">
        <f t="shared" si="6"/>
        <v>10138.532653723378</v>
      </c>
      <c r="E28" s="284">
        <f t="shared" si="6"/>
        <v>10381.814999494018</v>
      </c>
      <c r="F28" s="284">
        <f t="shared" si="6"/>
        <v>9363.6303740433941</v>
      </c>
      <c r="G28" s="284">
        <f t="shared" si="6"/>
        <v>11112.379566568503</v>
      </c>
      <c r="H28" s="284">
        <f t="shared" si="6"/>
        <v>8975.1713253096968</v>
      </c>
      <c r="I28" s="284">
        <f t="shared" si="6"/>
        <v>11802.911098226905</v>
      </c>
      <c r="J28" s="284">
        <f t="shared" si="6"/>
        <v>14725.915084527107</v>
      </c>
      <c r="K28" s="284">
        <f t="shared" si="6"/>
        <v>21795.120602989191</v>
      </c>
      <c r="L28" s="284">
        <f t="shared" si="6"/>
        <v>10764.729605769608</v>
      </c>
      <c r="M28" s="284">
        <f t="shared" si="6"/>
        <v>12332.047906026302</v>
      </c>
      <c r="N28" s="284">
        <f t="shared" si="6"/>
        <v>11937.565073665755</v>
      </c>
      <c r="O28" s="284">
        <f t="shared" si="6"/>
        <v>11750.048728658629</v>
      </c>
      <c r="P28" s="284">
        <f t="shared" si="6"/>
        <v>12990.268722400448</v>
      </c>
      <c r="Q28" s="284">
        <f t="shared" si="6"/>
        <v>11520.879295611958</v>
      </c>
      <c r="R28" s="284">
        <f t="shared" si="6"/>
        <v>11829.832077652187</v>
      </c>
      <c r="S28" s="284">
        <f t="shared" si="6"/>
        <v>9941.1258134309028</v>
      </c>
      <c r="T28" s="284">
        <f t="shared" si="6"/>
        <v>10038.589697216812</v>
      </c>
      <c r="U28" s="284">
        <f t="shared" si="6"/>
        <v>11983.749328051359</v>
      </c>
      <c r="V28" s="284">
        <f t="shared" si="6"/>
        <v>14448.356549502263</v>
      </c>
      <c r="W28" s="284">
        <f t="shared" si="6"/>
        <v>10924.036137361792</v>
      </c>
      <c r="DA28" s="94"/>
    </row>
    <row r="29" spans="1:105" ht="12" customHeight="1" x14ac:dyDescent="0.25">
      <c r="A29" s="49" t="s">
        <v>1819</v>
      </c>
      <c r="B29" s="244">
        <f t="shared" ref="B29:W29" si="7">B17-B12</f>
        <v>1214.8251376059488</v>
      </c>
      <c r="C29" s="244">
        <f t="shared" si="7"/>
        <v>1162.2201225176595</v>
      </c>
      <c r="D29" s="244">
        <f t="shared" si="7"/>
        <v>1301.8809689384689</v>
      </c>
      <c r="E29" s="244">
        <f t="shared" si="7"/>
        <v>1517.3270918500002</v>
      </c>
      <c r="F29" s="244">
        <f t="shared" si="7"/>
        <v>1559.9156956124407</v>
      </c>
      <c r="G29" s="244">
        <f t="shared" si="7"/>
        <v>1293.2542028866101</v>
      </c>
      <c r="H29" s="244">
        <f t="shared" si="7"/>
        <v>1249.2384534840003</v>
      </c>
      <c r="I29" s="244">
        <f t="shared" si="7"/>
        <v>1306.15075089934</v>
      </c>
      <c r="J29" s="244">
        <f t="shared" si="7"/>
        <v>1554.8948226539906</v>
      </c>
      <c r="K29" s="244">
        <f t="shared" si="7"/>
        <v>2326.8052345825799</v>
      </c>
      <c r="L29" s="244">
        <f t="shared" si="7"/>
        <v>1471.9574814113603</v>
      </c>
      <c r="M29" s="244">
        <f t="shared" si="7"/>
        <v>1624.3253605239697</v>
      </c>
      <c r="N29" s="244">
        <f t="shared" si="7"/>
        <v>1547.1939374718895</v>
      </c>
      <c r="O29" s="244">
        <f t="shared" si="7"/>
        <v>1463.1442732824489</v>
      </c>
      <c r="P29" s="244">
        <f t="shared" si="7"/>
        <v>1337.0181826809603</v>
      </c>
      <c r="Q29" s="244">
        <f t="shared" si="7"/>
        <v>1334.3324119991667</v>
      </c>
      <c r="R29" s="244">
        <f t="shared" si="7"/>
        <v>1375.9980965183586</v>
      </c>
      <c r="S29" s="244">
        <f t="shared" si="7"/>
        <v>1680.9761541440002</v>
      </c>
      <c r="T29" s="244">
        <f t="shared" si="7"/>
        <v>1548.5110011560209</v>
      </c>
      <c r="U29" s="244">
        <f t="shared" si="7"/>
        <v>1677.2525631607878</v>
      </c>
      <c r="V29" s="244">
        <f t="shared" si="7"/>
        <v>1962.2809668299542</v>
      </c>
      <c r="W29" s="244">
        <f t="shared" si="7"/>
        <v>1580.8469292936788</v>
      </c>
      <c r="DA29" s="84"/>
    </row>
    <row r="30" spans="1:105" ht="12" customHeight="1" x14ac:dyDescent="0.25">
      <c r="A30" s="142"/>
      <c r="B30" s="246"/>
      <c r="C30" s="246"/>
      <c r="D30" s="246"/>
      <c r="E30" s="24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6"/>
      <c r="U30" s="246"/>
      <c r="V30" s="246"/>
      <c r="W30" s="246"/>
      <c r="DA30" s="173"/>
    </row>
    <row r="31" spans="1:105" ht="12" customHeight="1" x14ac:dyDescent="0.25">
      <c r="A31" s="30" t="s">
        <v>67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DA31" s="112"/>
    </row>
    <row r="32" spans="1:105" ht="12" customHeight="1" x14ac:dyDescent="0.25">
      <c r="A32" s="31" t="s">
        <v>68</v>
      </c>
      <c r="B32" s="212">
        <v>32882.449742489604</v>
      </c>
      <c r="C32" s="212">
        <v>32066.054632213119</v>
      </c>
      <c r="D32" s="212">
        <v>32526.408978914111</v>
      </c>
      <c r="E32" s="212">
        <v>33594.820450665888</v>
      </c>
      <c r="F32" s="212">
        <v>33703.983448336723</v>
      </c>
      <c r="G32" s="212">
        <v>34234.452109585</v>
      </c>
      <c r="H32" s="212">
        <v>35078.519405896841</v>
      </c>
      <c r="I32" s="212">
        <v>36049.972855656713</v>
      </c>
      <c r="J32" s="212">
        <v>33835.767764447337</v>
      </c>
      <c r="K32" s="212">
        <v>31301.28072822763</v>
      </c>
      <c r="L32" s="212">
        <v>32964.446548669301</v>
      </c>
      <c r="M32" s="212">
        <v>32476.649304123632</v>
      </c>
      <c r="N32" s="212">
        <v>32231.274169951099</v>
      </c>
      <c r="O32" s="212">
        <v>32278.291351086289</v>
      </c>
      <c r="P32" s="212">
        <v>31932.81161710469</v>
      </c>
      <c r="Q32" s="212">
        <v>31947.26078303036</v>
      </c>
      <c r="R32" s="212">
        <v>32180.21214517151</v>
      </c>
      <c r="S32" s="212">
        <v>32506.097948250961</v>
      </c>
      <c r="T32" s="212">
        <v>32307.22214604192</v>
      </c>
      <c r="U32" s="212">
        <v>32514.902793954141</v>
      </c>
      <c r="V32" s="212">
        <v>31397.22269310656</v>
      </c>
      <c r="W32" s="212">
        <v>32932.051682794758</v>
      </c>
      <c r="DA32" s="109" t="s">
        <v>1827</v>
      </c>
    </row>
    <row r="33" spans="1:105" ht="12" customHeight="1" x14ac:dyDescent="0.25">
      <c r="A33" s="24" t="s">
        <v>30</v>
      </c>
      <c r="B33" s="215">
        <v>1482.67687016337</v>
      </c>
      <c r="C33" s="215">
        <v>1323.5641444539981</v>
      </c>
      <c r="D33" s="215">
        <v>1342.4924333619949</v>
      </c>
      <c r="E33" s="215">
        <v>1425.4002579535679</v>
      </c>
      <c r="F33" s="215">
        <v>1309.184178847808</v>
      </c>
      <c r="G33" s="215">
        <v>1349.7830610490109</v>
      </c>
      <c r="H33" s="215">
        <v>1316.4472055030089</v>
      </c>
      <c r="I33" s="215">
        <v>1163.4232158211521</v>
      </c>
      <c r="J33" s="215">
        <v>1101.3507308684441</v>
      </c>
      <c r="K33" s="215">
        <v>1097.574462596732</v>
      </c>
      <c r="L33" s="215">
        <v>1069.7895958727429</v>
      </c>
      <c r="M33" s="215">
        <v>1028.6710232158209</v>
      </c>
      <c r="N33" s="215">
        <v>1003.812123817713</v>
      </c>
      <c r="O33" s="215">
        <v>1012.478675838349</v>
      </c>
      <c r="P33" s="215">
        <v>1006.08581255374</v>
      </c>
      <c r="Q33" s="215">
        <v>1023.7420464316421</v>
      </c>
      <c r="R33" s="215">
        <v>1013.067669819432</v>
      </c>
      <c r="S33" s="215">
        <v>949.38392089423894</v>
      </c>
      <c r="T33" s="215">
        <v>909.39019776440227</v>
      </c>
      <c r="U33" s="215">
        <v>831.29372312983662</v>
      </c>
      <c r="V33" s="215">
        <v>698.73843508168522</v>
      </c>
      <c r="W33" s="215">
        <v>688.63147033533971</v>
      </c>
      <c r="DA33" s="85" t="s">
        <v>1828</v>
      </c>
    </row>
    <row r="34" spans="1:105" ht="12" customHeight="1" x14ac:dyDescent="0.25">
      <c r="A34" s="14" t="s">
        <v>31</v>
      </c>
      <c r="B34" s="206">
        <f t="shared" ref="B34:W34" si="8">B35+B36+B37+B38+B39</f>
        <v>2369.4643164230433</v>
      </c>
      <c r="C34" s="206">
        <f t="shared" si="8"/>
        <v>2279.3210662080828</v>
      </c>
      <c r="D34" s="206">
        <f t="shared" si="8"/>
        <v>2197.9486672398971</v>
      </c>
      <c r="E34" s="206">
        <f t="shared" si="8"/>
        <v>2274.7277730008595</v>
      </c>
      <c r="F34" s="206">
        <f t="shared" si="8"/>
        <v>1986.8850386930349</v>
      </c>
      <c r="G34" s="206">
        <f t="shared" si="8"/>
        <v>1807.4949269131555</v>
      </c>
      <c r="H34" s="206">
        <f t="shared" si="8"/>
        <v>1821.2095442820287</v>
      </c>
      <c r="I34" s="206">
        <f t="shared" si="8"/>
        <v>1693.8716251074802</v>
      </c>
      <c r="J34" s="206">
        <f t="shared" si="8"/>
        <v>1629.3871883061054</v>
      </c>
      <c r="K34" s="206">
        <f t="shared" si="8"/>
        <v>1250.7631986242475</v>
      </c>
      <c r="L34" s="206">
        <f t="shared" si="8"/>
        <v>1131.8196904557178</v>
      </c>
      <c r="M34" s="206">
        <f t="shared" si="8"/>
        <v>1030.4379191745481</v>
      </c>
      <c r="N34" s="206">
        <f t="shared" si="8"/>
        <v>907.84720550300938</v>
      </c>
      <c r="O34" s="206">
        <f t="shared" si="8"/>
        <v>787.69699054170246</v>
      </c>
      <c r="P34" s="206">
        <f t="shared" si="8"/>
        <v>667.45270851246767</v>
      </c>
      <c r="Q34" s="206">
        <f t="shared" si="8"/>
        <v>698.90825451418743</v>
      </c>
      <c r="R34" s="206">
        <f t="shared" si="8"/>
        <v>713.78572656921745</v>
      </c>
      <c r="S34" s="206">
        <f t="shared" si="8"/>
        <v>668.9834909716252</v>
      </c>
      <c r="T34" s="206">
        <f t="shared" si="8"/>
        <v>680.21504729148751</v>
      </c>
      <c r="U34" s="206">
        <f t="shared" si="8"/>
        <v>627.26595012897678</v>
      </c>
      <c r="V34" s="206">
        <f t="shared" si="8"/>
        <v>604.94058469475499</v>
      </c>
      <c r="W34" s="206">
        <f t="shared" si="8"/>
        <v>713.36818572656932</v>
      </c>
      <c r="DA34" s="71"/>
    </row>
    <row r="35" spans="1:105" ht="12" customHeight="1" x14ac:dyDescent="0.25">
      <c r="A35" s="18" t="s">
        <v>32</v>
      </c>
      <c r="B35" s="206">
        <v>0</v>
      </c>
      <c r="C35" s="206">
        <v>0</v>
      </c>
      <c r="D35" s="206">
        <v>0</v>
      </c>
      <c r="E35" s="206">
        <v>0</v>
      </c>
      <c r="F35" s="206">
        <v>0</v>
      </c>
      <c r="G35" s="206">
        <v>0</v>
      </c>
      <c r="H35" s="206">
        <v>0</v>
      </c>
      <c r="I35" s="206">
        <v>0</v>
      </c>
      <c r="J35" s="206">
        <v>0</v>
      </c>
      <c r="K35" s="206">
        <v>0</v>
      </c>
      <c r="L35" s="206">
        <v>0</v>
      </c>
      <c r="M35" s="206">
        <v>0</v>
      </c>
      <c r="N35" s="206">
        <v>0</v>
      </c>
      <c r="O35" s="206">
        <v>0</v>
      </c>
      <c r="P35" s="206">
        <v>0</v>
      </c>
      <c r="Q35" s="206">
        <v>0</v>
      </c>
      <c r="R35" s="206">
        <v>0</v>
      </c>
      <c r="S35" s="206">
        <v>0</v>
      </c>
      <c r="T35" s="206">
        <v>0</v>
      </c>
      <c r="U35" s="206">
        <v>0</v>
      </c>
      <c r="V35" s="206">
        <v>0</v>
      </c>
      <c r="W35" s="206">
        <v>0</v>
      </c>
      <c r="DA35" s="71" t="s">
        <v>1829</v>
      </c>
    </row>
    <row r="36" spans="1:105" ht="12" customHeight="1" x14ac:dyDescent="0.25">
      <c r="A36" s="18" t="s">
        <v>33</v>
      </c>
      <c r="B36" s="206">
        <v>210.14651762682709</v>
      </c>
      <c r="C36" s="206">
        <v>233.82338779019781</v>
      </c>
      <c r="D36" s="206">
        <v>236.1367153912295</v>
      </c>
      <c r="E36" s="206">
        <v>258.96620808254511</v>
      </c>
      <c r="F36" s="206">
        <v>226.39664660361129</v>
      </c>
      <c r="G36" s="206">
        <v>205.57128116938949</v>
      </c>
      <c r="H36" s="206">
        <v>219.89871023215821</v>
      </c>
      <c r="I36" s="206">
        <v>215.83353396388651</v>
      </c>
      <c r="J36" s="206">
        <v>212.93404987102321</v>
      </c>
      <c r="K36" s="206">
        <v>180.78366294067069</v>
      </c>
      <c r="L36" s="206">
        <v>193.2452278589854</v>
      </c>
      <c r="M36" s="206">
        <v>183.98856405846939</v>
      </c>
      <c r="N36" s="206">
        <v>163.60025795356839</v>
      </c>
      <c r="O36" s="206">
        <v>156.32691315563201</v>
      </c>
      <c r="P36" s="206">
        <v>152.36113499570081</v>
      </c>
      <c r="Q36" s="206">
        <v>159.82648323301811</v>
      </c>
      <c r="R36" s="206">
        <v>139.85588993981079</v>
      </c>
      <c r="S36" s="206">
        <v>136.41848667239901</v>
      </c>
      <c r="T36" s="206">
        <v>137.04883920894241</v>
      </c>
      <c r="U36" s="206">
        <v>135.54196044711949</v>
      </c>
      <c r="V36" s="206">
        <v>127.75563198624251</v>
      </c>
      <c r="W36" s="206">
        <v>141.80240756663801</v>
      </c>
      <c r="DA36" s="71" t="s">
        <v>1830</v>
      </c>
    </row>
    <row r="37" spans="1:105" ht="12" customHeight="1" x14ac:dyDescent="0.25">
      <c r="A37" s="18" t="s">
        <v>69</v>
      </c>
      <c r="B37" s="206">
        <v>264.8397248495271</v>
      </c>
      <c r="C37" s="206">
        <v>240.6692175408426</v>
      </c>
      <c r="D37" s="206">
        <v>216.4349097162511</v>
      </c>
      <c r="E37" s="206">
        <v>319.44505588993979</v>
      </c>
      <c r="F37" s="206">
        <v>261.08512467755799</v>
      </c>
      <c r="G37" s="206">
        <v>248.76758383490969</v>
      </c>
      <c r="H37" s="206">
        <v>205.95812553740319</v>
      </c>
      <c r="I37" s="206">
        <v>223.7818572656922</v>
      </c>
      <c r="J37" s="206">
        <v>203.05193465176271</v>
      </c>
      <c r="K37" s="206">
        <v>199.31014617368871</v>
      </c>
      <c r="L37" s="206">
        <v>210.45425623387791</v>
      </c>
      <c r="M37" s="206">
        <v>171.68865004299221</v>
      </c>
      <c r="N37" s="206">
        <v>137.1159931212382</v>
      </c>
      <c r="O37" s="206">
        <v>122.21797076526229</v>
      </c>
      <c r="P37" s="206">
        <v>118.1821152192605</v>
      </c>
      <c r="Q37" s="206">
        <v>139.5532244196045</v>
      </c>
      <c r="R37" s="206">
        <v>137.11375752364569</v>
      </c>
      <c r="S37" s="206">
        <v>140.651418744626</v>
      </c>
      <c r="T37" s="206">
        <v>156.1518486672399</v>
      </c>
      <c r="U37" s="206">
        <v>151.05778159931211</v>
      </c>
      <c r="V37" s="206">
        <v>152.70214961306959</v>
      </c>
      <c r="W37" s="206">
        <v>184.40928632846089</v>
      </c>
      <c r="DA37" s="71" t="s">
        <v>1831</v>
      </c>
    </row>
    <row r="38" spans="1:105" ht="12" customHeight="1" x14ac:dyDescent="0.25">
      <c r="A38" s="18" t="s">
        <v>70</v>
      </c>
      <c r="B38" s="206">
        <v>1892.2063628546859</v>
      </c>
      <c r="C38" s="206">
        <v>1803.577214101462</v>
      </c>
      <c r="D38" s="206">
        <v>1745.172312983663</v>
      </c>
      <c r="E38" s="206">
        <v>1688.7107480653481</v>
      </c>
      <c r="F38" s="206">
        <v>1498.1192605331039</v>
      </c>
      <c r="G38" s="206">
        <v>1351.667841788478</v>
      </c>
      <c r="H38" s="206">
        <v>1387.9460877042129</v>
      </c>
      <c r="I38" s="206">
        <v>1246.8146173688731</v>
      </c>
      <c r="J38" s="206">
        <v>1212.265606190886</v>
      </c>
      <c r="K38" s="206">
        <v>869.52742906276853</v>
      </c>
      <c r="L38" s="206">
        <v>726.92338779019769</v>
      </c>
      <c r="M38" s="206">
        <v>673.68323301805663</v>
      </c>
      <c r="N38" s="206">
        <v>606.03551160791051</v>
      </c>
      <c r="O38" s="206">
        <v>507.91100601891651</v>
      </c>
      <c r="P38" s="206">
        <v>395.55631986242469</v>
      </c>
      <c r="Q38" s="206">
        <v>398.53129836629398</v>
      </c>
      <c r="R38" s="206">
        <v>435.79458297506449</v>
      </c>
      <c r="S38" s="206">
        <v>389.63482373172832</v>
      </c>
      <c r="T38" s="206">
        <v>362.90515907136711</v>
      </c>
      <c r="U38" s="206">
        <v>318.01324161650899</v>
      </c>
      <c r="V38" s="206">
        <v>322.13404987102319</v>
      </c>
      <c r="W38" s="206">
        <v>385.94462596732592</v>
      </c>
      <c r="DA38" s="71" t="s">
        <v>1832</v>
      </c>
    </row>
    <row r="39" spans="1:105" ht="12" customHeight="1" x14ac:dyDescent="0.25">
      <c r="A39" s="18" t="s">
        <v>34</v>
      </c>
      <c r="B39" s="206">
        <v>2.2717110920034389</v>
      </c>
      <c r="C39" s="206">
        <v>1.2512467755803951</v>
      </c>
      <c r="D39" s="206">
        <v>0.2047291487532244</v>
      </c>
      <c r="E39" s="206">
        <v>7.6057609630266558</v>
      </c>
      <c r="F39" s="206">
        <v>1.284006878761822</v>
      </c>
      <c r="G39" s="206">
        <v>1.4882201203783321</v>
      </c>
      <c r="H39" s="206">
        <v>7.4066208082545142</v>
      </c>
      <c r="I39" s="206">
        <v>7.4416165090283739</v>
      </c>
      <c r="J39" s="206">
        <v>1.1355975924333619</v>
      </c>
      <c r="K39" s="206">
        <v>1.1419604471195179</v>
      </c>
      <c r="L39" s="206">
        <v>1.196818572656922</v>
      </c>
      <c r="M39" s="206">
        <v>1.0774720550300949</v>
      </c>
      <c r="N39" s="206">
        <v>1.095442820292347</v>
      </c>
      <c r="O39" s="206">
        <v>1.241100601891659</v>
      </c>
      <c r="P39" s="206">
        <v>1.3531384350816851</v>
      </c>
      <c r="Q39" s="206">
        <v>0.99724849527085113</v>
      </c>
      <c r="R39" s="206">
        <v>1.0214961306964749</v>
      </c>
      <c r="S39" s="206">
        <v>2.2787618228718829</v>
      </c>
      <c r="T39" s="206">
        <v>24.109200343938081</v>
      </c>
      <c r="U39" s="206">
        <v>22.652966466036119</v>
      </c>
      <c r="V39" s="206">
        <v>2.348753224419605</v>
      </c>
      <c r="W39" s="206">
        <v>1.211865864144454</v>
      </c>
      <c r="DA39" s="71" t="s">
        <v>1833</v>
      </c>
    </row>
    <row r="40" spans="1:105" ht="12" customHeight="1" x14ac:dyDescent="0.25">
      <c r="A40" s="14" t="s">
        <v>35</v>
      </c>
      <c r="B40" s="206">
        <f t="shared" ref="B40:W40" si="9">B41+B42</f>
        <v>8531.3801375752355</v>
      </c>
      <c r="C40" s="206">
        <f t="shared" si="9"/>
        <v>8141.3142734307803</v>
      </c>
      <c r="D40" s="206">
        <f t="shared" si="9"/>
        <v>8306.7965606190883</v>
      </c>
      <c r="E40" s="206">
        <f t="shared" si="9"/>
        <v>8499.952536543422</v>
      </c>
      <c r="F40" s="206">
        <f t="shared" si="9"/>
        <v>7460.9395528804816</v>
      </c>
      <c r="G40" s="206">
        <f t="shared" si="9"/>
        <v>7729.1401547721407</v>
      </c>
      <c r="H40" s="206">
        <f t="shared" si="9"/>
        <v>7392.5139294926912</v>
      </c>
      <c r="I40" s="206">
        <f t="shared" si="9"/>
        <v>7524.5566638005157</v>
      </c>
      <c r="J40" s="206">
        <f t="shared" si="9"/>
        <v>7056.810748065348</v>
      </c>
      <c r="K40" s="206">
        <f t="shared" si="9"/>
        <v>6581.2370593293199</v>
      </c>
      <c r="L40" s="206">
        <f t="shared" si="9"/>
        <v>7118.507394668959</v>
      </c>
      <c r="M40" s="206">
        <f t="shared" si="9"/>
        <v>6517.8748925193468</v>
      </c>
      <c r="N40" s="206">
        <f t="shared" si="9"/>
        <v>6573.340412725709</v>
      </c>
      <c r="O40" s="206">
        <f t="shared" si="9"/>
        <v>6756.7092003439366</v>
      </c>
      <c r="P40" s="206">
        <f t="shared" si="9"/>
        <v>6667.3269991401548</v>
      </c>
      <c r="Q40" s="206">
        <f t="shared" si="9"/>
        <v>6351.6587274290623</v>
      </c>
      <c r="R40" s="206">
        <f t="shared" si="9"/>
        <v>6318.8134995700784</v>
      </c>
      <c r="S40" s="206">
        <f t="shared" si="9"/>
        <v>6477.9651762682724</v>
      </c>
      <c r="T40" s="206">
        <f t="shared" si="9"/>
        <v>6232.2093723129838</v>
      </c>
      <c r="U40" s="206">
        <f t="shared" si="9"/>
        <v>6286.2363714531384</v>
      </c>
      <c r="V40" s="206">
        <f t="shared" si="9"/>
        <v>6104.0739466895957</v>
      </c>
      <c r="W40" s="206">
        <f t="shared" si="9"/>
        <v>7550.4635425623383</v>
      </c>
      <c r="DA40" s="71"/>
    </row>
    <row r="41" spans="1:105" ht="12" customHeight="1" x14ac:dyDescent="0.25">
      <c r="A41" s="18" t="s">
        <v>72</v>
      </c>
      <c r="B41" s="206">
        <v>8507.1754944110053</v>
      </c>
      <c r="C41" s="206">
        <v>8119.7536543422166</v>
      </c>
      <c r="D41" s="206">
        <v>8286.2462596732585</v>
      </c>
      <c r="E41" s="206">
        <v>8499.952536543422</v>
      </c>
      <c r="F41" s="206">
        <v>7460.9395528804816</v>
      </c>
      <c r="G41" s="206">
        <v>7729.1186586414442</v>
      </c>
      <c r="H41" s="206">
        <v>7392.4924333619947</v>
      </c>
      <c r="I41" s="206">
        <v>7524.5351676698192</v>
      </c>
      <c r="J41" s="206">
        <v>7056.810748065348</v>
      </c>
      <c r="K41" s="206">
        <v>6581.2370593293199</v>
      </c>
      <c r="L41" s="206">
        <v>7118.507394668959</v>
      </c>
      <c r="M41" s="206">
        <v>6517.8748925193468</v>
      </c>
      <c r="N41" s="206">
        <v>6573.340412725709</v>
      </c>
      <c r="O41" s="206">
        <v>6756.7092003439366</v>
      </c>
      <c r="P41" s="206">
        <v>6667.3269991401548</v>
      </c>
      <c r="Q41" s="206">
        <v>6351.6587274290623</v>
      </c>
      <c r="R41" s="206">
        <v>6318.8134995700784</v>
      </c>
      <c r="S41" s="206">
        <v>6477.9651762682724</v>
      </c>
      <c r="T41" s="206">
        <v>6232.2093723129838</v>
      </c>
      <c r="U41" s="206">
        <v>6286.2363714531384</v>
      </c>
      <c r="V41" s="206">
        <v>6104.0739466895957</v>
      </c>
      <c r="W41" s="206">
        <v>7550.4635425623383</v>
      </c>
      <c r="DA41" s="71" t="s">
        <v>1834</v>
      </c>
    </row>
    <row r="42" spans="1:105" ht="12" customHeight="1" x14ac:dyDescent="0.25">
      <c r="A42" s="18" t="s">
        <v>36</v>
      </c>
      <c r="B42" s="206">
        <v>24.204643164230429</v>
      </c>
      <c r="C42" s="206">
        <v>21.56061908856406</v>
      </c>
      <c r="D42" s="206">
        <v>20.550300945829751</v>
      </c>
      <c r="E42" s="206">
        <v>0</v>
      </c>
      <c r="F42" s="206">
        <v>0</v>
      </c>
      <c r="G42" s="206">
        <v>2.149613069647463E-2</v>
      </c>
      <c r="H42" s="206">
        <v>2.149613069647463E-2</v>
      </c>
      <c r="I42" s="206">
        <v>2.149613069647463E-2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1835</v>
      </c>
    </row>
    <row r="43" spans="1:105" ht="12" customHeight="1" x14ac:dyDescent="0.25">
      <c r="A43" s="14" t="s">
        <v>37</v>
      </c>
      <c r="B43" s="206">
        <f t="shared" ref="B43:W43" si="10">B44+B45+B46+B47+B48+B49</f>
        <v>9707.5651337191794</v>
      </c>
      <c r="C43" s="206">
        <f t="shared" si="10"/>
        <v>9315.6848987651374</v>
      </c>
      <c r="D43" s="206">
        <f t="shared" si="10"/>
        <v>9567.7229084068003</v>
      </c>
      <c r="E43" s="206">
        <f t="shared" si="10"/>
        <v>9995.3387653692407</v>
      </c>
      <c r="F43" s="206">
        <f t="shared" si="10"/>
        <v>10186.238564415831</v>
      </c>
      <c r="G43" s="206">
        <f t="shared" si="10"/>
        <v>10584.539985767287</v>
      </c>
      <c r="H43" s="206">
        <f t="shared" si="10"/>
        <v>11488.061968235623</v>
      </c>
      <c r="I43" s="206">
        <f t="shared" si="10"/>
        <v>11866.996501400477</v>
      </c>
      <c r="J43" s="206">
        <f t="shared" si="10"/>
        <v>11080.654866768928</v>
      </c>
      <c r="K43" s="206">
        <f t="shared" si="10"/>
        <v>10869.034554538897</v>
      </c>
      <c r="L43" s="206">
        <f t="shared" si="10"/>
        <v>11724.087305333103</v>
      </c>
      <c r="M43" s="206">
        <f t="shared" si="10"/>
        <v>11471.38215021133</v>
      </c>
      <c r="N43" s="206">
        <f t="shared" si="10"/>
        <v>11242.293860406813</v>
      </c>
      <c r="O43" s="206">
        <f t="shared" si="10"/>
        <v>11585.14096415594</v>
      </c>
      <c r="P43" s="206">
        <f t="shared" si="10"/>
        <v>11664.430326581212</v>
      </c>
      <c r="Q43" s="206">
        <f t="shared" si="10"/>
        <v>12071.019252505859</v>
      </c>
      <c r="R43" s="206">
        <f t="shared" si="10"/>
        <v>12452.020485670224</v>
      </c>
      <c r="S43" s="206">
        <f t="shared" si="10"/>
        <v>12784.207062610383</v>
      </c>
      <c r="T43" s="206">
        <f t="shared" si="10"/>
        <v>13153.255851974849</v>
      </c>
      <c r="U43" s="206">
        <f t="shared" si="10"/>
        <v>13665.652750961875</v>
      </c>
      <c r="V43" s="206">
        <f t="shared" si="10"/>
        <v>13471.005152263906</v>
      </c>
      <c r="W43" s="206">
        <f t="shared" si="10"/>
        <v>13084.308948486938</v>
      </c>
      <c r="DA43" s="71"/>
    </row>
    <row r="44" spans="1:105" ht="12" customHeight="1" x14ac:dyDescent="0.25">
      <c r="A44" s="18" t="s">
        <v>73</v>
      </c>
      <c r="B44" s="206">
        <v>9695.0654342218404</v>
      </c>
      <c r="C44" s="206">
        <v>9301.1129836629407</v>
      </c>
      <c r="D44" s="206">
        <v>9551.3758383490967</v>
      </c>
      <c r="E44" s="206">
        <v>9981.250472914875</v>
      </c>
      <c r="F44" s="206">
        <v>10165.54436801376</v>
      </c>
      <c r="G44" s="206">
        <v>10556.79759243336</v>
      </c>
      <c r="H44" s="206">
        <v>11465.17781599312</v>
      </c>
      <c r="I44" s="206">
        <v>11826.547119518489</v>
      </c>
      <c r="J44" s="206">
        <v>11046.0592433362</v>
      </c>
      <c r="K44" s="206">
        <v>10814.668701633709</v>
      </c>
      <c r="L44" s="206">
        <v>11666.122184006879</v>
      </c>
      <c r="M44" s="206">
        <v>11413.54333619948</v>
      </c>
      <c r="N44" s="206">
        <v>11182.35348237317</v>
      </c>
      <c r="O44" s="206">
        <v>11507.899656061911</v>
      </c>
      <c r="P44" s="206">
        <v>11555.220980223559</v>
      </c>
      <c r="Q44" s="206">
        <v>11950.389595872741</v>
      </c>
      <c r="R44" s="206">
        <v>12336.7135855546</v>
      </c>
      <c r="S44" s="206">
        <v>12609.20834049871</v>
      </c>
      <c r="T44" s="206">
        <v>12958.20326741186</v>
      </c>
      <c r="U44" s="206">
        <v>13442.168357695609</v>
      </c>
      <c r="V44" s="206">
        <v>13186.325623387789</v>
      </c>
      <c r="W44" s="206">
        <v>12783.87815993121</v>
      </c>
      <c r="DA44" s="71" t="s">
        <v>1836</v>
      </c>
    </row>
    <row r="45" spans="1:105" ht="12" customHeight="1" x14ac:dyDescent="0.25">
      <c r="A45" s="18" t="s">
        <v>74</v>
      </c>
      <c r="B45" s="206">
        <v>11.560103181427341</v>
      </c>
      <c r="C45" s="206">
        <v>13.5664660361135</v>
      </c>
      <c r="D45" s="206">
        <v>15.262252794496989</v>
      </c>
      <c r="E45" s="206">
        <v>12.94548581255374</v>
      </c>
      <c r="F45" s="206">
        <v>19.537575236457439</v>
      </c>
      <c r="G45" s="206">
        <v>25.932072226999129</v>
      </c>
      <c r="H45" s="206">
        <v>20.89183147033534</v>
      </c>
      <c r="I45" s="206">
        <v>38.510576096302657</v>
      </c>
      <c r="J45" s="206">
        <v>32.588907996560621</v>
      </c>
      <c r="K45" s="206">
        <v>51.751762682717107</v>
      </c>
      <c r="L45" s="206">
        <v>55.011951848667238</v>
      </c>
      <c r="M45" s="206">
        <v>54.47979363714532</v>
      </c>
      <c r="N45" s="206">
        <v>56.831986242476347</v>
      </c>
      <c r="O45" s="206">
        <v>70.451848667239886</v>
      </c>
      <c r="P45" s="206">
        <v>89.94006878761823</v>
      </c>
      <c r="Q45" s="206">
        <v>100.4101461736887</v>
      </c>
      <c r="R45" s="206">
        <v>92.853138435081675</v>
      </c>
      <c r="S45" s="206">
        <v>146.46388650042991</v>
      </c>
      <c r="T45" s="206">
        <v>158.06612209802239</v>
      </c>
      <c r="U45" s="206">
        <v>187.13826311263969</v>
      </c>
      <c r="V45" s="206">
        <v>198.6877042132416</v>
      </c>
      <c r="W45" s="206">
        <v>199.47695614789339</v>
      </c>
      <c r="DA45" s="71" t="s">
        <v>1837</v>
      </c>
    </row>
    <row r="46" spans="1:105" ht="12" customHeight="1" x14ac:dyDescent="0.25">
      <c r="A46" s="18" t="s">
        <v>75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9.37231298366294E-3</v>
      </c>
      <c r="H46" s="206">
        <v>2.579535683576956E-2</v>
      </c>
      <c r="I46" s="206">
        <v>2.6655202063628539E-2</v>
      </c>
      <c r="J46" s="206">
        <v>2.5623387790197759E-2</v>
      </c>
      <c r="K46" s="206">
        <v>5.9759243336199482E-2</v>
      </c>
      <c r="L46" s="206">
        <v>4.7635425623387781E-2</v>
      </c>
      <c r="M46" s="206">
        <v>4.2734307824591568E-2</v>
      </c>
      <c r="N46" s="206">
        <v>6.0447119518486657E-2</v>
      </c>
      <c r="O46" s="206">
        <v>3.361994840928634</v>
      </c>
      <c r="P46" s="206">
        <v>4.2444539982803082</v>
      </c>
      <c r="Q46" s="206">
        <v>3.8939810834049871</v>
      </c>
      <c r="R46" s="206">
        <v>5.1067927773000861</v>
      </c>
      <c r="S46" s="206">
        <v>9.290197764402409</v>
      </c>
      <c r="T46" s="206">
        <v>14.643852106620811</v>
      </c>
      <c r="U46" s="206">
        <v>10.31754084264832</v>
      </c>
      <c r="V46" s="206">
        <v>58.61625107480652</v>
      </c>
      <c r="W46" s="206">
        <v>70.690541702493533</v>
      </c>
      <c r="DA46" s="71" t="s">
        <v>1838</v>
      </c>
    </row>
    <row r="47" spans="1:105" ht="12" customHeight="1" x14ac:dyDescent="0.25">
      <c r="A47" s="18" t="s">
        <v>76</v>
      </c>
      <c r="B47" s="206">
        <v>1.031814273430782E-3</v>
      </c>
      <c r="C47" s="206">
        <v>1.031814273430782E-3</v>
      </c>
      <c r="D47" s="206">
        <v>7.3086844368013756E-3</v>
      </c>
      <c r="E47" s="206">
        <v>7.3086844368013756E-3</v>
      </c>
      <c r="F47" s="206">
        <v>1.16079105760963E-2</v>
      </c>
      <c r="G47" s="206">
        <v>1.16079105760963E-2</v>
      </c>
      <c r="H47" s="206">
        <v>1.16079105760963E-2</v>
      </c>
      <c r="I47" s="206">
        <v>1.917454858125537E-2</v>
      </c>
      <c r="J47" s="206">
        <v>1.917454858125537E-2</v>
      </c>
      <c r="K47" s="206">
        <v>2.91487532244196E-2</v>
      </c>
      <c r="L47" s="206">
        <v>2.91487532244196E-2</v>
      </c>
      <c r="M47" s="206">
        <v>2.91487532244196E-2</v>
      </c>
      <c r="N47" s="206">
        <v>2.91487532244196E-2</v>
      </c>
      <c r="O47" s="206">
        <v>2.91487532244196E-2</v>
      </c>
      <c r="P47" s="206">
        <v>2.91487532244196E-2</v>
      </c>
      <c r="Q47" s="206">
        <v>2.91487532244196E-2</v>
      </c>
      <c r="R47" s="206">
        <v>2.91487532244196E-2</v>
      </c>
      <c r="S47" s="206">
        <v>2.91487532244196E-2</v>
      </c>
      <c r="T47" s="206">
        <v>2.91487532244196E-2</v>
      </c>
      <c r="U47" s="206">
        <v>2.91487532244196E-2</v>
      </c>
      <c r="V47" s="206">
        <v>2.91487532244196E-2</v>
      </c>
      <c r="W47" s="206">
        <v>2.8202923473774719E-2</v>
      </c>
      <c r="DA47" s="71" t="s">
        <v>1839</v>
      </c>
    </row>
    <row r="48" spans="1:105" ht="12" customHeight="1" x14ac:dyDescent="0.25">
      <c r="A48" s="18" t="s">
        <v>77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1840</v>
      </c>
    </row>
    <row r="49" spans="1:105" ht="12" customHeight="1" x14ac:dyDescent="0.25">
      <c r="A49" s="18" t="s">
        <v>78</v>
      </c>
      <c r="B49" s="206">
        <v>0.93856450163652694</v>
      </c>
      <c r="C49" s="206">
        <v>1.0044172518104459</v>
      </c>
      <c r="D49" s="206">
        <v>1.077508578770372</v>
      </c>
      <c r="E49" s="206">
        <v>1.1354979573748281</v>
      </c>
      <c r="F49" s="206">
        <v>1.145013255038174</v>
      </c>
      <c r="G49" s="206">
        <v>1.7893408833694979</v>
      </c>
      <c r="H49" s="206">
        <v>1.9549175047552929</v>
      </c>
      <c r="I49" s="206">
        <v>1.8929760350398559</v>
      </c>
      <c r="J49" s="206">
        <v>1.9619174997967119</v>
      </c>
      <c r="K49" s="206">
        <v>2.5251822259094712</v>
      </c>
      <c r="L49" s="206">
        <v>2.8763852987078051</v>
      </c>
      <c r="M49" s="206">
        <v>3.28713731365526</v>
      </c>
      <c r="N49" s="206">
        <v>3.018795918424694</v>
      </c>
      <c r="O49" s="206">
        <v>3.3983158326347018</v>
      </c>
      <c r="P49" s="206">
        <v>14.99567481852822</v>
      </c>
      <c r="Q49" s="206">
        <v>16.29638062280026</v>
      </c>
      <c r="R49" s="206">
        <v>17.317820150016949</v>
      </c>
      <c r="S49" s="206">
        <v>19.215489093615201</v>
      </c>
      <c r="T49" s="206">
        <v>22.31346160512129</v>
      </c>
      <c r="U49" s="206">
        <v>25.99944055775212</v>
      </c>
      <c r="V49" s="206">
        <v>27.34642483484361</v>
      </c>
      <c r="W49" s="206">
        <v>30.23508778186774</v>
      </c>
      <c r="DA49" s="71" t="s">
        <v>1841</v>
      </c>
    </row>
    <row r="50" spans="1:105" ht="12" customHeight="1" x14ac:dyDescent="0.25">
      <c r="A50" s="14" t="s">
        <v>79</v>
      </c>
      <c r="B50" s="206">
        <v>444.49217540842648</v>
      </c>
      <c r="C50" s="206">
        <v>471.29071367153921</v>
      </c>
      <c r="D50" s="206">
        <v>473.74591573516761</v>
      </c>
      <c r="E50" s="206">
        <v>721.46414445399819</v>
      </c>
      <c r="F50" s="206">
        <v>1516.6691315563201</v>
      </c>
      <c r="G50" s="206">
        <v>1542.6376612209799</v>
      </c>
      <c r="H50" s="206">
        <v>1630.103611349957</v>
      </c>
      <c r="I50" s="206">
        <v>2275.6640584694751</v>
      </c>
      <c r="J50" s="206">
        <v>2194.101805674979</v>
      </c>
      <c r="K50" s="206">
        <v>1801.012209802235</v>
      </c>
      <c r="L50" s="206">
        <v>1999.9160791057609</v>
      </c>
      <c r="M50" s="206">
        <v>2553.1182287188308</v>
      </c>
      <c r="N50" s="206">
        <v>2780.8823731728289</v>
      </c>
      <c r="O50" s="206">
        <v>2579.7224419604472</v>
      </c>
      <c r="P50" s="206">
        <v>2554.9379191745479</v>
      </c>
      <c r="Q50" s="206">
        <v>2625.2369733447981</v>
      </c>
      <c r="R50" s="206">
        <v>2555.331470335339</v>
      </c>
      <c r="S50" s="206">
        <v>2458.2123817712809</v>
      </c>
      <c r="T50" s="206">
        <v>2280.345141874463</v>
      </c>
      <c r="U50" s="206">
        <v>2197.635855546001</v>
      </c>
      <c r="V50" s="206">
        <v>2101.6478933791909</v>
      </c>
      <c r="W50" s="206">
        <v>2287.8486672398972</v>
      </c>
      <c r="DA50" s="71" t="s">
        <v>1842</v>
      </c>
    </row>
    <row r="51" spans="1:105" ht="12" customHeight="1" x14ac:dyDescent="0.25">
      <c r="A51" s="21" t="s">
        <v>38</v>
      </c>
      <c r="B51" s="209">
        <v>10346.87110920034</v>
      </c>
      <c r="C51" s="209">
        <v>10534.87953568358</v>
      </c>
      <c r="D51" s="209">
        <v>10637.70249355116</v>
      </c>
      <c r="E51" s="209">
        <v>10677.9369733448</v>
      </c>
      <c r="F51" s="209">
        <v>11244.06698194325</v>
      </c>
      <c r="G51" s="209">
        <v>11220.85631986242</v>
      </c>
      <c r="H51" s="209">
        <v>11430.183147033529</v>
      </c>
      <c r="I51" s="209">
        <v>11525.460791057611</v>
      </c>
      <c r="J51" s="209">
        <v>10773.46242476354</v>
      </c>
      <c r="K51" s="209">
        <v>9701.6592433361984</v>
      </c>
      <c r="L51" s="209">
        <v>9920.3264832330169</v>
      </c>
      <c r="M51" s="209">
        <v>9875.1650902837482</v>
      </c>
      <c r="N51" s="209">
        <v>9723.0981943250208</v>
      </c>
      <c r="O51" s="209">
        <v>9556.5430782459152</v>
      </c>
      <c r="P51" s="209">
        <v>9372.5778511425688</v>
      </c>
      <c r="Q51" s="209">
        <v>9176.6955288048139</v>
      </c>
      <c r="R51" s="209">
        <v>9127.1932932072232</v>
      </c>
      <c r="S51" s="209">
        <v>9167.3459157351663</v>
      </c>
      <c r="T51" s="209">
        <v>9051.8065348237324</v>
      </c>
      <c r="U51" s="209">
        <v>8906.8181427343079</v>
      </c>
      <c r="V51" s="209">
        <v>8416.8166809974191</v>
      </c>
      <c r="W51" s="209">
        <v>8607.4308684436801</v>
      </c>
      <c r="DA51" s="86" t="s">
        <v>1843</v>
      </c>
    </row>
    <row r="52" spans="1:105" ht="12" customHeight="1" x14ac:dyDescent="0.25">
      <c r="A52" s="114" t="s">
        <v>145</v>
      </c>
      <c r="B52" s="286">
        <f t="shared" ref="B52:W52" si="11">SUM(B53:B55)</f>
        <v>32882.449742489604</v>
      </c>
      <c r="C52" s="286">
        <f t="shared" si="11"/>
        <v>32066.054632213105</v>
      </c>
      <c r="D52" s="286">
        <f t="shared" si="11"/>
        <v>32526.408978914114</v>
      </c>
      <c r="E52" s="286">
        <f t="shared" si="11"/>
        <v>33594.820450665888</v>
      </c>
      <c r="F52" s="286">
        <f t="shared" si="11"/>
        <v>33703.983448336723</v>
      </c>
      <c r="G52" s="286">
        <f t="shared" si="11"/>
        <v>34234.452109584992</v>
      </c>
      <c r="H52" s="286">
        <f t="shared" si="11"/>
        <v>35078.519405896848</v>
      </c>
      <c r="I52" s="286">
        <f t="shared" si="11"/>
        <v>36049.972855656721</v>
      </c>
      <c r="J52" s="286">
        <f t="shared" si="11"/>
        <v>33835.767764447344</v>
      </c>
      <c r="K52" s="286">
        <f t="shared" si="11"/>
        <v>31301.280728227619</v>
      </c>
      <c r="L52" s="286">
        <f t="shared" si="11"/>
        <v>32964.446548669293</v>
      </c>
      <c r="M52" s="286">
        <f t="shared" si="11"/>
        <v>32476.649304123624</v>
      </c>
      <c r="N52" s="286">
        <f t="shared" si="11"/>
        <v>32231.274169951103</v>
      </c>
      <c r="O52" s="286">
        <f t="shared" si="11"/>
        <v>32278.291351086289</v>
      </c>
      <c r="P52" s="286">
        <f t="shared" si="11"/>
        <v>31932.811617104693</v>
      </c>
      <c r="Q52" s="286">
        <f t="shared" si="11"/>
        <v>31947.260783030364</v>
      </c>
      <c r="R52" s="286">
        <f t="shared" si="11"/>
        <v>32180.21214517151</v>
      </c>
      <c r="S52" s="286">
        <f t="shared" si="11"/>
        <v>32506.097948250968</v>
      </c>
      <c r="T52" s="286">
        <f t="shared" si="11"/>
        <v>32307.222146041917</v>
      </c>
      <c r="U52" s="286">
        <f t="shared" si="11"/>
        <v>32514.902793954134</v>
      </c>
      <c r="V52" s="286">
        <f t="shared" si="11"/>
        <v>31397.222693106556</v>
      </c>
      <c r="W52" s="286">
        <f t="shared" si="11"/>
        <v>32932.051682794758</v>
      </c>
      <c r="DA52" s="118"/>
    </row>
    <row r="53" spans="1:105" ht="12" customHeight="1" x14ac:dyDescent="0.25">
      <c r="A53" s="51" t="s">
        <v>52</v>
      </c>
      <c r="B53" s="243">
        <f>PPA_fec!B5</f>
        <v>11402.53607444471</v>
      </c>
      <c r="C53" s="243">
        <f>PPA_fec!C5</f>
        <v>10875.65674741964</v>
      </c>
      <c r="D53" s="243">
        <f>PPA_fec!D5</f>
        <v>10997.329301847791</v>
      </c>
      <c r="E53" s="243">
        <f>PPA_fec!E5</f>
        <v>11336.454684213861</v>
      </c>
      <c r="F53" s="243">
        <f>PPA_fec!F5</f>
        <v>11180.01619848665</v>
      </c>
      <c r="G53" s="243">
        <f>PPA_fec!G5</f>
        <v>11193.386215439299</v>
      </c>
      <c r="H53" s="243">
        <f>PPA_fec!H5</f>
        <v>11657.38450246631</v>
      </c>
      <c r="I53" s="243">
        <f>PPA_fec!I5</f>
        <v>12202.24631280514</v>
      </c>
      <c r="J53" s="243">
        <f>PPA_fec!J5</f>
        <v>11581.109890084181</v>
      </c>
      <c r="K53" s="243">
        <f>PPA_fec!K5</f>
        <v>10418.99114514159</v>
      </c>
      <c r="L53" s="243">
        <f>PPA_fec!L5</f>
        <v>11051.951415067449</v>
      </c>
      <c r="M53" s="243">
        <f>PPA_fec!M5</f>
        <v>10999.902158157831</v>
      </c>
      <c r="N53" s="243">
        <f>PPA_fec!N5</f>
        <v>10954.90807099598</v>
      </c>
      <c r="O53" s="243">
        <f>PPA_fec!O5</f>
        <v>11013.078373249131</v>
      </c>
      <c r="P53" s="243">
        <f>PPA_fec!P5</f>
        <v>10961.103648873701</v>
      </c>
      <c r="Q53" s="243">
        <f>PPA_fec!Q5</f>
        <v>10890.191207176609</v>
      </c>
      <c r="R53" s="243">
        <f>PPA_fec!R5</f>
        <v>11013.455170628929</v>
      </c>
      <c r="S53" s="243">
        <f>PPA_fec!S5</f>
        <v>11260.656354320459</v>
      </c>
      <c r="T53" s="243">
        <f>PPA_fec!T5</f>
        <v>11360.387473772371</v>
      </c>
      <c r="U53" s="243">
        <f>PPA_fec!U5</f>
        <v>11729.976843209841</v>
      </c>
      <c r="V53" s="243">
        <f>PPA_fec!V5</f>
        <v>11552.307707557071</v>
      </c>
      <c r="W53" s="243">
        <f>PPA_fec!W5</f>
        <v>11469.134497686749</v>
      </c>
      <c r="DA53" s="83"/>
    </row>
    <row r="54" spans="1:105" ht="12" customHeight="1" x14ac:dyDescent="0.25">
      <c r="A54" s="99" t="s">
        <v>59</v>
      </c>
      <c r="B54" s="284">
        <f>PPA_fec!B32</f>
        <v>19354.060189269159</v>
      </c>
      <c r="C54" s="284">
        <f>PPA_fec!C32</f>
        <v>19094.39825408017</v>
      </c>
      <c r="D54" s="284">
        <f>PPA_fec!D32</f>
        <v>19381.66126344393</v>
      </c>
      <c r="E54" s="284">
        <f>PPA_fec!E32</f>
        <v>20003.926865816578</v>
      </c>
      <c r="F54" s="284">
        <f>PPA_fec!F32</f>
        <v>20280.713725596939</v>
      </c>
      <c r="G54" s="284">
        <f>PPA_fec!G32</f>
        <v>20738.535509738551</v>
      </c>
      <c r="H54" s="284">
        <f>PPA_fec!H32</f>
        <v>21153.93053319371</v>
      </c>
      <c r="I54" s="284">
        <f>PPA_fec!I32</f>
        <v>21559.856966056261</v>
      </c>
      <c r="J54" s="284">
        <f>PPA_fec!J32</f>
        <v>20155.18695110636</v>
      </c>
      <c r="K54" s="284">
        <f>PPA_fec!K32</f>
        <v>18924.819506032989</v>
      </c>
      <c r="L54" s="284">
        <f>PPA_fec!L32</f>
        <v>19888.81274507293</v>
      </c>
      <c r="M54" s="284">
        <f>PPA_fec!M32</f>
        <v>19519.239544854041</v>
      </c>
      <c r="N54" s="284">
        <f>PPA_fec!N32</f>
        <v>19321.318110156972</v>
      </c>
      <c r="O54" s="284">
        <f>PPA_fec!O32</f>
        <v>19357.547057923421</v>
      </c>
      <c r="P54" s="284">
        <f>PPA_fec!P32</f>
        <v>19138.471337042181</v>
      </c>
      <c r="Q54" s="284">
        <f>PPA_fec!Q32</f>
        <v>19294.021427327742</v>
      </c>
      <c r="R54" s="284">
        <f>PPA_fec!R32</f>
        <v>19334.268777224981</v>
      </c>
      <c r="S54" s="284">
        <f>PPA_fec!S32</f>
        <v>19448.883396287791</v>
      </c>
      <c r="T54" s="284">
        <f>PPA_fec!T32</f>
        <v>19191.17756357952</v>
      </c>
      <c r="U54" s="284">
        <f>PPA_fec!U32</f>
        <v>19180.910626286812</v>
      </c>
      <c r="V54" s="284">
        <f>PPA_fec!V32</f>
        <v>18330.926193788371</v>
      </c>
      <c r="W54" s="284">
        <f>PPA_fec!W32</f>
        <v>19702.79271826784</v>
      </c>
      <c r="DA54" s="94"/>
    </row>
    <row r="55" spans="1:105" ht="12" customHeight="1" x14ac:dyDescent="0.25">
      <c r="A55" s="52" t="s">
        <v>60</v>
      </c>
      <c r="B55" s="244">
        <f>PPA_fec!B83</f>
        <v>2125.8534787757371</v>
      </c>
      <c r="C55" s="244">
        <f>PPA_fec!C83</f>
        <v>2095.999630713296</v>
      </c>
      <c r="D55" s="244">
        <f>PPA_fec!D83</f>
        <v>2147.4184136223939</v>
      </c>
      <c r="E55" s="244">
        <f>PPA_fec!E83</f>
        <v>2254.4389006354472</v>
      </c>
      <c r="F55" s="244">
        <f>PPA_fec!F83</f>
        <v>2243.2535242531321</v>
      </c>
      <c r="G55" s="244">
        <f>PPA_fec!G83</f>
        <v>2302.530384407145</v>
      </c>
      <c r="H55" s="244">
        <f>PPA_fec!H83</f>
        <v>2267.2043702368251</v>
      </c>
      <c r="I55" s="244">
        <f>PPA_fec!I83</f>
        <v>2287.8695767953168</v>
      </c>
      <c r="J55" s="244">
        <f>PPA_fec!J83</f>
        <v>2099.470923256803</v>
      </c>
      <c r="K55" s="244">
        <f>PPA_fec!K83</f>
        <v>1957.4700770530401</v>
      </c>
      <c r="L55" s="244">
        <f>PPA_fec!L83</f>
        <v>2023.682388528915</v>
      </c>
      <c r="M55" s="244">
        <f>PPA_fec!M83</f>
        <v>1957.5076011117519</v>
      </c>
      <c r="N55" s="244">
        <f>PPA_fec!N83</f>
        <v>1955.0479887981501</v>
      </c>
      <c r="O55" s="244">
        <f>PPA_fec!O83</f>
        <v>1907.6659199137409</v>
      </c>
      <c r="P55" s="244">
        <f>PPA_fec!P83</f>
        <v>1833.236631188812</v>
      </c>
      <c r="Q55" s="244">
        <f>PPA_fec!Q83</f>
        <v>1763.0481485260129</v>
      </c>
      <c r="R55" s="244">
        <f>PPA_fec!R83</f>
        <v>1832.4881973175991</v>
      </c>
      <c r="S55" s="244">
        <f>PPA_fec!S83</f>
        <v>1796.558197642717</v>
      </c>
      <c r="T55" s="244">
        <f>PPA_fec!T83</f>
        <v>1755.6571086900269</v>
      </c>
      <c r="U55" s="244">
        <f>PPA_fec!U83</f>
        <v>1604.0153244574849</v>
      </c>
      <c r="V55" s="244">
        <f>PPA_fec!V83</f>
        <v>1513.988791761115</v>
      </c>
      <c r="W55" s="244">
        <f>PPA_fec!W83</f>
        <v>1760.12446684017</v>
      </c>
      <c r="DA55" s="84"/>
    </row>
    <row r="56" spans="1:105" ht="12" customHeight="1" x14ac:dyDescent="0.25">
      <c r="A56" s="201"/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DA56" s="173"/>
    </row>
    <row r="57" spans="1:105" ht="12" customHeight="1" x14ac:dyDescent="0.25">
      <c r="A57" s="30" t="s">
        <v>85</v>
      </c>
      <c r="B57" s="205">
        <f t="shared" ref="B57:W57" si="12">SUM(B58:B60)</f>
        <v>33692.112104697975</v>
      </c>
      <c r="C57" s="205">
        <f t="shared" si="12"/>
        <v>31840.824589669846</v>
      </c>
      <c r="D57" s="205">
        <f t="shared" si="12"/>
        <v>32090.994424647281</v>
      </c>
      <c r="E57" s="205">
        <f t="shared" si="12"/>
        <v>33467.593642911583</v>
      </c>
      <c r="F57" s="205">
        <f t="shared" si="12"/>
        <v>29624.605058512283</v>
      </c>
      <c r="G57" s="205">
        <f t="shared" si="12"/>
        <v>29859.565610325626</v>
      </c>
      <c r="H57" s="205">
        <f t="shared" si="12"/>
        <v>29023.837569634405</v>
      </c>
      <c r="I57" s="205">
        <f t="shared" si="12"/>
        <v>28379.268032764106</v>
      </c>
      <c r="J57" s="205">
        <f t="shared" si="12"/>
        <v>26513.434141818263</v>
      </c>
      <c r="K57" s="205">
        <f t="shared" si="12"/>
        <v>24526.141740006944</v>
      </c>
      <c r="L57" s="205">
        <f t="shared" si="12"/>
        <v>25083.606184866327</v>
      </c>
      <c r="M57" s="205">
        <f t="shared" si="12"/>
        <v>23014.083379054817</v>
      </c>
      <c r="N57" s="205">
        <f t="shared" si="12"/>
        <v>22671.335721310923</v>
      </c>
      <c r="O57" s="205">
        <f t="shared" si="12"/>
        <v>23006.987003570259</v>
      </c>
      <c r="P57" s="205">
        <f t="shared" si="12"/>
        <v>22380.049567956277</v>
      </c>
      <c r="Q57" s="205">
        <f t="shared" si="12"/>
        <v>21812.69418226961</v>
      </c>
      <c r="R57" s="205">
        <f t="shared" si="12"/>
        <v>21757.071759998649</v>
      </c>
      <c r="S57" s="205">
        <f t="shared" si="12"/>
        <v>21840.881384401713</v>
      </c>
      <c r="T57" s="205">
        <f t="shared" si="12"/>
        <v>21332.156869514809</v>
      </c>
      <c r="U57" s="205">
        <f t="shared" si="12"/>
        <v>21132.976471279911</v>
      </c>
      <c r="V57" s="205">
        <f t="shared" si="12"/>
        <v>20159.093053371231</v>
      </c>
      <c r="W57" s="205">
        <f t="shared" si="12"/>
        <v>23875.568614421816</v>
      </c>
      <c r="DA57" s="112"/>
    </row>
    <row r="58" spans="1:105" ht="12" customHeight="1" x14ac:dyDescent="0.25">
      <c r="A58" s="51" t="s">
        <v>52</v>
      </c>
      <c r="B58" s="243">
        <f>PPA_emi!B5</f>
        <v>7749.2955768014699</v>
      </c>
      <c r="C58" s="243">
        <f>PPA_emi!C5</f>
        <v>6893.7744960704986</v>
      </c>
      <c r="D58" s="243">
        <f>PPA_emi!D5</f>
        <v>6773.6744931010153</v>
      </c>
      <c r="E58" s="243">
        <f>PPA_emi!E5</f>
        <v>7436.0852837847342</v>
      </c>
      <c r="F58" s="243">
        <f>PPA_emi!F5</f>
        <v>6392.2952072386261</v>
      </c>
      <c r="G58" s="243">
        <f>PPA_emi!G5</f>
        <v>6481.0250001235163</v>
      </c>
      <c r="H58" s="243">
        <f>PPA_emi!H5</f>
        <v>6266.9702229353707</v>
      </c>
      <c r="I58" s="243">
        <f>PPA_emi!I5</f>
        <v>6030.5437487943009</v>
      </c>
      <c r="J58" s="243">
        <f>PPA_emi!J5</f>
        <v>5647.3073289228232</v>
      </c>
      <c r="K58" s="243">
        <f>PPA_emi!K5</f>
        <v>4949.1324416800726</v>
      </c>
      <c r="L58" s="243">
        <f>PPA_emi!L5</f>
        <v>5008.9859960205558</v>
      </c>
      <c r="M58" s="243">
        <f>PPA_emi!M5</f>
        <v>4769.5791541354547</v>
      </c>
      <c r="N58" s="243">
        <f>PPA_emi!N5</f>
        <v>4715.8139536747094</v>
      </c>
      <c r="O58" s="243">
        <f>PPA_emi!O5</f>
        <v>4670.7451049767669</v>
      </c>
      <c r="P58" s="243">
        <f>PPA_emi!P5</f>
        <v>4439.3131794760202</v>
      </c>
      <c r="Q58" s="243">
        <f>PPA_emi!Q5</f>
        <v>4163.136328636464</v>
      </c>
      <c r="R58" s="243">
        <f>PPA_emi!R5</f>
        <v>4204.3145223580941</v>
      </c>
      <c r="S58" s="243">
        <f>PPA_emi!S5</f>
        <v>4322.2634000482103</v>
      </c>
      <c r="T58" s="243">
        <f>PPA_emi!T5</f>
        <v>4302.5525543324893</v>
      </c>
      <c r="U58" s="243">
        <f>PPA_emi!U5</f>
        <v>4328.922770260122</v>
      </c>
      <c r="V58" s="243">
        <f>PPA_emi!V5</f>
        <v>4134.2784077830556</v>
      </c>
      <c r="W58" s="243">
        <f>PPA_emi!W5</f>
        <v>4311.1540405939904</v>
      </c>
      <c r="DA58" s="83"/>
    </row>
    <row r="59" spans="1:105" ht="12" customHeight="1" x14ac:dyDescent="0.25">
      <c r="A59" s="99" t="s">
        <v>59</v>
      </c>
      <c r="B59" s="284">
        <f>PPA_emi!B32</f>
        <v>25195.934280008831</v>
      </c>
      <c r="C59" s="284">
        <f>PPA_emi!C32</f>
        <v>24355.610010296608</v>
      </c>
      <c r="D59" s="284">
        <f>PPA_emi!D32</f>
        <v>24665.84515380616</v>
      </c>
      <c r="E59" s="284">
        <f>PPA_emi!E32</f>
        <v>25260.84039912677</v>
      </c>
      <c r="F59" s="284">
        <f>PPA_emi!F32</f>
        <v>22661.723079186351</v>
      </c>
      <c r="G59" s="284">
        <f>PPA_emi!G32</f>
        <v>22804.61437591082</v>
      </c>
      <c r="H59" s="284">
        <f>PPA_emi!H32</f>
        <v>22217.582177402001</v>
      </c>
      <c r="I59" s="284">
        <f>PPA_emi!I32</f>
        <v>21778.075711939779</v>
      </c>
      <c r="J59" s="284">
        <f>PPA_emi!J32</f>
        <v>20390.415760970202</v>
      </c>
      <c r="K59" s="284">
        <f>PPA_emi!K32</f>
        <v>19100.061323683291</v>
      </c>
      <c r="L59" s="284">
        <f>PPA_emi!L32</f>
        <v>19555.82172009024</v>
      </c>
      <c r="M59" s="284">
        <f>PPA_emi!M32</f>
        <v>17794.749509329889</v>
      </c>
      <c r="N59" s="284">
        <f>PPA_emi!N32</f>
        <v>17460.201753808909</v>
      </c>
      <c r="O59" s="284">
        <f>PPA_emi!O32</f>
        <v>17868.741638479922</v>
      </c>
      <c r="P59" s="284">
        <f>PPA_emi!P32</f>
        <v>17484.916856048822</v>
      </c>
      <c r="Q59" s="284">
        <f>PPA_emi!Q32</f>
        <v>17203.163111670769</v>
      </c>
      <c r="R59" s="284">
        <f>PPA_emi!R32</f>
        <v>17075.296669686999</v>
      </c>
      <c r="S59" s="284">
        <f>PPA_emi!S32</f>
        <v>17014.29133283913</v>
      </c>
      <c r="T59" s="284">
        <f>PPA_emi!T32</f>
        <v>16566.16450437485</v>
      </c>
      <c r="U59" s="284">
        <f>PPA_emi!U32</f>
        <v>16373.12577012526</v>
      </c>
      <c r="V59" s="284">
        <f>PPA_emi!V32</f>
        <v>15611.893943270181</v>
      </c>
      <c r="W59" s="284">
        <f>PPA_emi!W32</f>
        <v>18846.09158764753</v>
      </c>
      <c r="DA59" s="94"/>
    </row>
    <row r="60" spans="1:105" ht="12" customHeight="1" x14ac:dyDescent="0.25">
      <c r="A60" s="52" t="s">
        <v>60</v>
      </c>
      <c r="B60" s="244">
        <f>PPA_emi!B83</f>
        <v>746.88224788767843</v>
      </c>
      <c r="C60" s="244">
        <f>PPA_emi!C83</f>
        <v>591.44008330273959</v>
      </c>
      <c r="D60" s="244">
        <f>PPA_emi!D83</f>
        <v>651.47477774010554</v>
      </c>
      <c r="E60" s="244">
        <f>PPA_emi!E83</f>
        <v>770.66796000007753</v>
      </c>
      <c r="F60" s="244">
        <f>PPA_emi!F83</f>
        <v>570.58677208730637</v>
      </c>
      <c r="G60" s="244">
        <f>PPA_emi!G83</f>
        <v>573.92623429129185</v>
      </c>
      <c r="H60" s="244">
        <f>PPA_emi!H83</f>
        <v>539.28516929703108</v>
      </c>
      <c r="I60" s="244">
        <f>PPA_emi!I83</f>
        <v>570.64857203002612</v>
      </c>
      <c r="J60" s="244">
        <f>PPA_emi!J83</f>
        <v>475.7110519252397</v>
      </c>
      <c r="K60" s="244">
        <f>PPA_emi!K83</f>
        <v>476.94797464357879</v>
      </c>
      <c r="L60" s="244">
        <f>PPA_emi!L83</f>
        <v>518.79846875553244</v>
      </c>
      <c r="M60" s="244">
        <f>PPA_emi!M83</f>
        <v>449.7547155894714</v>
      </c>
      <c r="N60" s="244">
        <f>PPA_emi!N83</f>
        <v>495.3200138273067</v>
      </c>
      <c r="O60" s="244">
        <f>PPA_emi!O83</f>
        <v>467.50026011357232</v>
      </c>
      <c r="P60" s="244">
        <f>PPA_emi!P83</f>
        <v>455.81953243143761</v>
      </c>
      <c r="Q60" s="244">
        <f>PPA_emi!Q83</f>
        <v>446.39474196237597</v>
      </c>
      <c r="R60" s="244">
        <f>PPA_emi!R83</f>
        <v>477.46056795355668</v>
      </c>
      <c r="S60" s="244">
        <f>PPA_emi!S83</f>
        <v>504.32665151437459</v>
      </c>
      <c r="T60" s="244">
        <f>PPA_emi!T83</f>
        <v>463.43981080746897</v>
      </c>
      <c r="U60" s="244">
        <f>PPA_emi!U83</f>
        <v>430.92793089453102</v>
      </c>
      <c r="V60" s="244">
        <f>PPA_emi!V83</f>
        <v>412.92070231799431</v>
      </c>
      <c r="W60" s="244">
        <f>PPA_emi!W83</f>
        <v>718.32298618029495</v>
      </c>
      <c r="DA60" s="84"/>
    </row>
    <row r="61" spans="1:105" ht="12" customHeight="1" x14ac:dyDescent="0.25">
      <c r="A61" s="143"/>
      <c r="B61" s="251"/>
      <c r="C61" s="251"/>
      <c r="D61" s="251"/>
      <c r="E61" s="251"/>
      <c r="F61" s="251"/>
      <c r="G61" s="251"/>
      <c r="H61" s="251"/>
      <c r="I61" s="251"/>
      <c r="J61" s="251"/>
      <c r="K61" s="251"/>
      <c r="L61" s="251"/>
      <c r="M61" s="251"/>
      <c r="N61" s="251"/>
      <c r="O61" s="251"/>
      <c r="P61" s="251"/>
      <c r="Q61" s="251"/>
      <c r="R61" s="251"/>
      <c r="S61" s="251"/>
      <c r="T61" s="251"/>
      <c r="U61" s="251"/>
      <c r="V61" s="251"/>
      <c r="W61" s="251"/>
      <c r="DA61" s="145"/>
    </row>
    <row r="62" spans="1:105" ht="12" customHeight="1" x14ac:dyDescent="0.25">
      <c r="A62" s="115" t="s">
        <v>148</v>
      </c>
      <c r="B62" s="314"/>
      <c r="C62" s="314"/>
      <c r="D62" s="314"/>
      <c r="E62" s="314"/>
      <c r="F62" s="314"/>
      <c r="G62" s="314"/>
      <c r="H62" s="314"/>
      <c r="I62" s="314"/>
      <c r="J62" s="314"/>
      <c r="K62" s="314"/>
      <c r="L62" s="314"/>
      <c r="M62" s="314"/>
      <c r="N62" s="314"/>
      <c r="O62" s="314"/>
      <c r="P62" s="314"/>
      <c r="Q62" s="314"/>
      <c r="R62" s="314"/>
      <c r="S62" s="314"/>
      <c r="T62" s="314"/>
      <c r="U62" s="314"/>
      <c r="V62" s="314"/>
      <c r="W62" s="314"/>
      <c r="DA62" s="118"/>
    </row>
    <row r="63" spans="1:105" ht="12" customHeight="1" x14ac:dyDescent="0.25">
      <c r="A63" s="50" t="s">
        <v>52</v>
      </c>
      <c r="B63" s="289">
        <f t="shared" ref="B63:W63" si="13">IF(B$10=0,"",B$5/B$10*1000)</f>
        <v>102.13119102835286</v>
      </c>
      <c r="C63" s="289">
        <f t="shared" si="13"/>
        <v>103.82118453570523</v>
      </c>
      <c r="D63" s="289">
        <f t="shared" si="13"/>
        <v>93.330182250442135</v>
      </c>
      <c r="E63" s="289">
        <f t="shared" si="13"/>
        <v>84.175443507152565</v>
      </c>
      <c r="F63" s="289">
        <f t="shared" si="13"/>
        <v>76.0840625098256</v>
      </c>
      <c r="G63" s="289">
        <f t="shared" si="13"/>
        <v>73.241636050370957</v>
      </c>
      <c r="H63" s="289">
        <f t="shared" si="13"/>
        <v>69.325181461050917</v>
      </c>
      <c r="I63" s="289">
        <f t="shared" si="13"/>
        <v>69.736394042373789</v>
      </c>
      <c r="J63" s="289">
        <f t="shared" si="13"/>
        <v>62.812205785240089</v>
      </c>
      <c r="K63" s="289">
        <f t="shared" si="13"/>
        <v>47.563958295857674</v>
      </c>
      <c r="L63" s="289">
        <f t="shared" si="13"/>
        <v>79.082972137229703</v>
      </c>
      <c r="M63" s="289">
        <f t="shared" si="13"/>
        <v>70.453110571631797</v>
      </c>
      <c r="N63" s="289">
        <f t="shared" si="13"/>
        <v>60.712372357734623</v>
      </c>
      <c r="O63" s="289">
        <f t="shared" si="13"/>
        <v>63.591241622508775</v>
      </c>
      <c r="P63" s="289">
        <f t="shared" si="13"/>
        <v>70.817401985036668</v>
      </c>
      <c r="Q63" s="289">
        <f t="shared" si="13"/>
        <v>79.867864659756407</v>
      </c>
      <c r="R63" s="289">
        <f t="shared" si="13"/>
        <v>75.681324593284558</v>
      </c>
      <c r="S63" s="289">
        <f t="shared" si="13"/>
        <v>76.249932099972128</v>
      </c>
      <c r="T63" s="289">
        <f t="shared" si="13"/>
        <v>89.233771493948495</v>
      </c>
      <c r="U63" s="289">
        <f t="shared" si="13"/>
        <v>73.442488427479631</v>
      </c>
      <c r="V63" s="289">
        <f t="shared" si="13"/>
        <v>62.57130578734013</v>
      </c>
      <c r="W63" s="289">
        <f t="shared" si="13"/>
        <v>61.288523653385376</v>
      </c>
      <c r="DA63" s="83"/>
    </row>
    <row r="64" spans="1:105" ht="12" customHeight="1" x14ac:dyDescent="0.25">
      <c r="A64" s="107" t="s">
        <v>59</v>
      </c>
      <c r="B64" s="290">
        <f t="shared" ref="B64:W64" si="14">IF(B$11=0,"",B$6/B$11*1000)</f>
        <v>606.35763635774606</v>
      </c>
      <c r="C64" s="290">
        <f t="shared" si="14"/>
        <v>626.86509116702643</v>
      </c>
      <c r="D64" s="290">
        <f t="shared" si="14"/>
        <v>580.94366761010599</v>
      </c>
      <c r="E64" s="290">
        <f t="shared" si="14"/>
        <v>531.40353971502441</v>
      </c>
      <c r="F64" s="290">
        <f t="shared" si="14"/>
        <v>499.32516010259314</v>
      </c>
      <c r="G64" s="290">
        <f t="shared" si="14"/>
        <v>466.02956484447162</v>
      </c>
      <c r="H64" s="290">
        <f t="shared" si="14"/>
        <v>446.93059132280462</v>
      </c>
      <c r="I64" s="290">
        <f t="shared" si="14"/>
        <v>452.13707328336528</v>
      </c>
      <c r="J64" s="290">
        <f t="shared" si="14"/>
        <v>427.81790179293733</v>
      </c>
      <c r="K64" s="290">
        <f t="shared" si="14"/>
        <v>444.21086869874301</v>
      </c>
      <c r="L64" s="290">
        <f t="shared" si="14"/>
        <v>411.66936551889893</v>
      </c>
      <c r="M64" s="290">
        <f t="shared" si="14"/>
        <v>425.98272658344132</v>
      </c>
      <c r="N64" s="290">
        <f t="shared" si="14"/>
        <v>433.67784908917679</v>
      </c>
      <c r="O64" s="290">
        <f t="shared" si="14"/>
        <v>417.7115960244119</v>
      </c>
      <c r="P64" s="290">
        <f t="shared" si="14"/>
        <v>439.77312214516172</v>
      </c>
      <c r="Q64" s="290">
        <f t="shared" si="14"/>
        <v>448.61934768807123</v>
      </c>
      <c r="R64" s="290">
        <f t="shared" si="14"/>
        <v>456.15425715391854</v>
      </c>
      <c r="S64" s="290">
        <f t="shared" si="14"/>
        <v>451.6527344788567</v>
      </c>
      <c r="T64" s="290">
        <f t="shared" si="14"/>
        <v>473.77182089827335</v>
      </c>
      <c r="U64" s="290">
        <f t="shared" si="14"/>
        <v>491.85641843118844</v>
      </c>
      <c r="V64" s="290">
        <f t="shared" si="14"/>
        <v>482.04201271963035</v>
      </c>
      <c r="W64" s="290">
        <f t="shared" si="14"/>
        <v>457.66063492950065</v>
      </c>
      <c r="DA64" s="94"/>
    </row>
    <row r="65" spans="1:105" ht="12" customHeight="1" x14ac:dyDescent="0.25">
      <c r="A65" s="49" t="s">
        <v>60</v>
      </c>
      <c r="B65" s="291">
        <f t="shared" ref="B65:W65" si="15">IF(B$12=0,"",B$7/B$12*1000)</f>
        <v>4369.226027066341</v>
      </c>
      <c r="C65" s="291">
        <f t="shared" si="15"/>
        <v>4285.2875631617917</v>
      </c>
      <c r="D65" s="291">
        <f t="shared" si="15"/>
        <v>4178.5823912252199</v>
      </c>
      <c r="E65" s="291">
        <f t="shared" si="15"/>
        <v>3849.4833362744607</v>
      </c>
      <c r="F65" s="291">
        <f t="shared" si="15"/>
        <v>3812.9827669758906</v>
      </c>
      <c r="G65" s="291">
        <f t="shared" si="15"/>
        <v>3779.9565255991374</v>
      </c>
      <c r="H65" s="291">
        <f t="shared" si="15"/>
        <v>3741.1695875668333</v>
      </c>
      <c r="I65" s="291">
        <f t="shared" si="15"/>
        <v>3598.9947141178422</v>
      </c>
      <c r="J65" s="291">
        <f t="shared" si="15"/>
        <v>3548.133631897836</v>
      </c>
      <c r="K65" s="291">
        <f t="shared" si="15"/>
        <v>3411.2572039417587</v>
      </c>
      <c r="L65" s="291">
        <f t="shared" si="15"/>
        <v>3198.5636918330169</v>
      </c>
      <c r="M65" s="291">
        <f t="shared" si="15"/>
        <v>3186.6544050086941</v>
      </c>
      <c r="N65" s="291">
        <f t="shared" si="15"/>
        <v>3078.9844067103113</v>
      </c>
      <c r="O65" s="291">
        <f t="shared" si="15"/>
        <v>2870.3785995085691</v>
      </c>
      <c r="P65" s="291">
        <f t="shared" si="15"/>
        <v>2807.424823133616</v>
      </c>
      <c r="Q65" s="291">
        <f t="shared" si="15"/>
        <v>2799.0764554827169</v>
      </c>
      <c r="R65" s="291">
        <f t="shared" si="15"/>
        <v>2617.8738180809614</v>
      </c>
      <c r="S65" s="291">
        <f t="shared" si="15"/>
        <v>2583.2813121044046</v>
      </c>
      <c r="T65" s="291">
        <f t="shared" si="15"/>
        <v>2428.1514895546597</v>
      </c>
      <c r="U65" s="291">
        <f t="shared" si="15"/>
        <v>2542.4934002555888</v>
      </c>
      <c r="V65" s="291">
        <f t="shared" si="15"/>
        <v>2418.5199276007115</v>
      </c>
      <c r="W65" s="291">
        <f t="shared" si="15"/>
        <v>2060.6253829618454</v>
      </c>
      <c r="DA65" s="84"/>
    </row>
    <row r="66" spans="1:105" ht="12" customHeight="1" x14ac:dyDescent="0.25">
      <c r="A66" s="115" t="s">
        <v>149</v>
      </c>
      <c r="B66" s="288"/>
      <c r="C66" s="288"/>
      <c r="D66" s="288"/>
      <c r="E66" s="288"/>
      <c r="F66" s="288"/>
      <c r="G66" s="288"/>
      <c r="H66" s="288"/>
      <c r="I66" s="288"/>
      <c r="J66" s="288"/>
      <c r="K66" s="288"/>
      <c r="L66" s="288"/>
      <c r="M66" s="288"/>
      <c r="N66" s="288"/>
      <c r="O66" s="288"/>
      <c r="P66" s="288"/>
      <c r="Q66" s="288"/>
      <c r="R66" s="288"/>
      <c r="S66" s="288"/>
      <c r="T66" s="288"/>
      <c r="U66" s="288"/>
      <c r="V66" s="288"/>
      <c r="W66" s="288"/>
      <c r="DA66" s="118"/>
    </row>
    <row r="67" spans="1:105" ht="12" customHeight="1" x14ac:dyDescent="0.25">
      <c r="A67" s="50" t="s">
        <v>52</v>
      </c>
      <c r="B67" s="254">
        <f t="shared" ref="B67:W67" si="16">IF(B$53=0,"",B$53/B$10)</f>
        <v>0.30358432241058131</v>
      </c>
      <c r="C67" s="254">
        <f t="shared" si="16"/>
        <v>0.30296249473976439</v>
      </c>
      <c r="D67" s="254">
        <f t="shared" si="16"/>
        <v>0.29736600345644276</v>
      </c>
      <c r="E67" s="254">
        <f t="shared" si="16"/>
        <v>0.29576163351692975</v>
      </c>
      <c r="F67" s="254">
        <f t="shared" si="16"/>
        <v>0.28096316946318395</v>
      </c>
      <c r="G67" s="254">
        <f t="shared" si="16"/>
        <v>0.2887785605748257</v>
      </c>
      <c r="H67" s="254">
        <f t="shared" si="16"/>
        <v>0.28212225077743353</v>
      </c>
      <c r="I67" s="254">
        <f t="shared" si="16"/>
        <v>0.2962197738561137</v>
      </c>
      <c r="J67" s="254">
        <f t="shared" si="16"/>
        <v>0.29187015115016013</v>
      </c>
      <c r="K67" s="254">
        <f t="shared" si="16"/>
        <v>0.30232186948010664</v>
      </c>
      <c r="L67" s="254">
        <f t="shared" si="16"/>
        <v>0.30128552367583716</v>
      </c>
      <c r="M67" s="254">
        <f t="shared" si="16"/>
        <v>0.29671797752416396</v>
      </c>
      <c r="N67" s="254">
        <f t="shared" si="16"/>
        <v>0.29747991950977531</v>
      </c>
      <c r="O67" s="254">
        <f t="shared" si="16"/>
        <v>0.30095649191603246</v>
      </c>
      <c r="P67" s="254">
        <f t="shared" si="16"/>
        <v>0.30092523256497561</v>
      </c>
      <c r="Q67" s="254">
        <f t="shared" si="16"/>
        <v>0.30069970691912656</v>
      </c>
      <c r="R67" s="254">
        <f t="shared" si="16"/>
        <v>0.29764024366991143</v>
      </c>
      <c r="S67" s="254">
        <f t="shared" si="16"/>
        <v>0.29327171718650641</v>
      </c>
      <c r="T67" s="254">
        <f t="shared" si="16"/>
        <v>0.29432369227603411</v>
      </c>
      <c r="U67" s="254">
        <f t="shared" si="16"/>
        <v>0.30672991526447413</v>
      </c>
      <c r="V67" s="254">
        <f t="shared" si="16"/>
        <v>0.30998575084362329</v>
      </c>
      <c r="W67" s="254">
        <f t="shared" si="16"/>
        <v>0.30391376078469717</v>
      </c>
      <c r="DA67" s="83"/>
    </row>
    <row r="68" spans="1:105" ht="12" customHeight="1" x14ac:dyDescent="0.25">
      <c r="A68" s="107" t="s">
        <v>59</v>
      </c>
      <c r="B68" s="293">
        <f t="shared" ref="B68:W68" si="17">IF(B$54=0,"",B$54/B$11)</f>
        <v>0.23165043406216887</v>
      </c>
      <c r="C68" s="293">
        <f t="shared" si="17"/>
        <v>0.23194053989345306</v>
      </c>
      <c r="D68" s="293">
        <f t="shared" si="17"/>
        <v>0.2285732023538419</v>
      </c>
      <c r="E68" s="293">
        <f t="shared" si="17"/>
        <v>0.23029010818190887</v>
      </c>
      <c r="F68" s="293">
        <f t="shared" si="17"/>
        <v>0.22227171591777661</v>
      </c>
      <c r="G68" s="293">
        <f t="shared" si="17"/>
        <v>0.22508292796629889</v>
      </c>
      <c r="H68" s="293">
        <f t="shared" si="17"/>
        <v>0.21919551988742914</v>
      </c>
      <c r="I68" s="293">
        <f t="shared" si="17"/>
        <v>0.22297334619392276</v>
      </c>
      <c r="J68" s="293">
        <f t="shared" si="17"/>
        <v>0.21603623491733098</v>
      </c>
      <c r="K68" s="293">
        <f t="shared" si="17"/>
        <v>0.22473112764247719</v>
      </c>
      <c r="L68" s="293">
        <f t="shared" si="17"/>
        <v>0.21861135302645235</v>
      </c>
      <c r="M68" s="293">
        <f t="shared" si="17"/>
        <v>0.21662217761329039</v>
      </c>
      <c r="N68" s="293">
        <f t="shared" si="17"/>
        <v>0.21833141946453891</v>
      </c>
      <c r="O68" s="293">
        <f t="shared" si="17"/>
        <v>0.2189023767008148</v>
      </c>
      <c r="P68" s="293">
        <f t="shared" si="17"/>
        <v>0.21920769581521743</v>
      </c>
      <c r="Q68" s="293">
        <f t="shared" si="17"/>
        <v>0.22067794436112123</v>
      </c>
      <c r="R68" s="293">
        <f t="shared" si="17"/>
        <v>0.22072986619882959</v>
      </c>
      <c r="S68" s="293">
        <f t="shared" si="17"/>
        <v>0.21862124867718447</v>
      </c>
      <c r="T68" s="293">
        <f t="shared" si="17"/>
        <v>0.21587775810695853</v>
      </c>
      <c r="U68" s="293">
        <f t="shared" si="17"/>
        <v>0.2219565124890012</v>
      </c>
      <c r="V68" s="293">
        <f t="shared" si="17"/>
        <v>0.22291171726956879</v>
      </c>
      <c r="W68" s="293">
        <f t="shared" si="17"/>
        <v>0.22679166881241625</v>
      </c>
      <c r="DA68" s="94"/>
    </row>
    <row r="69" spans="1:105" ht="12" customHeight="1" x14ac:dyDescent="0.25">
      <c r="A69" s="49" t="s">
        <v>60</v>
      </c>
      <c r="B69" s="255">
        <f t="shared" ref="B69:W69" si="18">IF(B$55=0,"",B$55/B$12)</f>
        <v>0.19443616597503352</v>
      </c>
      <c r="C69" s="255">
        <f t="shared" si="18"/>
        <v>0.19155222961659563</v>
      </c>
      <c r="D69" s="255">
        <f t="shared" si="18"/>
        <v>0.19640738741977459</v>
      </c>
      <c r="E69" s="255">
        <f t="shared" si="18"/>
        <v>0.20544616868832283</v>
      </c>
      <c r="F69" s="255">
        <f t="shared" si="18"/>
        <v>0.20111275112446952</v>
      </c>
      <c r="G69" s="255">
        <f t="shared" si="18"/>
        <v>0.20236799123126428</v>
      </c>
      <c r="H69" s="255">
        <f t="shared" si="18"/>
        <v>0.19831643826922821</v>
      </c>
      <c r="I69" s="255">
        <f t="shared" si="18"/>
        <v>0.19731970680443409</v>
      </c>
      <c r="J69" s="255">
        <f t="shared" si="18"/>
        <v>0.18894621170167006</v>
      </c>
      <c r="K69" s="255">
        <f t="shared" si="18"/>
        <v>0.19276834990586073</v>
      </c>
      <c r="L69" s="255">
        <f t="shared" si="18"/>
        <v>0.18857793339819456</v>
      </c>
      <c r="M69" s="255">
        <f t="shared" si="18"/>
        <v>0.1875435908685899</v>
      </c>
      <c r="N69" s="255">
        <f t="shared" si="18"/>
        <v>0.1917848141363899</v>
      </c>
      <c r="O69" s="255">
        <f t="shared" si="18"/>
        <v>0.18676098637631064</v>
      </c>
      <c r="P69" s="255">
        <f t="shared" si="18"/>
        <v>0.17987257193172534</v>
      </c>
      <c r="Q69" s="255">
        <f t="shared" si="18"/>
        <v>0.17793578190182369</v>
      </c>
      <c r="R69" s="255">
        <f t="shared" si="18"/>
        <v>0.17215013010462613</v>
      </c>
      <c r="S69" s="255">
        <f t="shared" si="18"/>
        <v>0.17178368799727034</v>
      </c>
      <c r="T69" s="255">
        <f t="shared" si="18"/>
        <v>0.16471999385237243</v>
      </c>
      <c r="U69" s="255">
        <f t="shared" si="18"/>
        <v>0.1618151128862868</v>
      </c>
      <c r="V69" s="255">
        <f t="shared" si="18"/>
        <v>0.16190063683990438</v>
      </c>
      <c r="W69" s="255">
        <f t="shared" si="18"/>
        <v>0.15821172387995897</v>
      </c>
      <c r="DA69" s="84"/>
    </row>
    <row r="70" spans="1:105" ht="12" customHeight="1" x14ac:dyDescent="0.25">
      <c r="A70" s="115" t="s">
        <v>150</v>
      </c>
      <c r="B70" s="288"/>
      <c r="C70" s="288"/>
      <c r="D70" s="288"/>
      <c r="E70" s="288"/>
      <c r="F70" s="288"/>
      <c r="G70" s="288"/>
      <c r="H70" s="288"/>
      <c r="I70" s="288"/>
      <c r="J70" s="288"/>
      <c r="K70" s="288"/>
      <c r="L70" s="288"/>
      <c r="M70" s="288"/>
      <c r="N70" s="288"/>
      <c r="O70" s="288"/>
      <c r="P70" s="288"/>
      <c r="Q70" s="288"/>
      <c r="R70" s="288"/>
      <c r="S70" s="288"/>
      <c r="T70" s="288"/>
      <c r="U70" s="288"/>
      <c r="V70" s="288"/>
      <c r="W70" s="288"/>
      <c r="DA70" s="118"/>
    </row>
    <row r="71" spans="1:105" ht="12" customHeight="1" x14ac:dyDescent="0.25">
      <c r="A71" s="50" t="s">
        <v>52</v>
      </c>
      <c r="B71" s="254">
        <f>IF(PPA_ued!B$5=0,"",PPA_ued!B$5/B$10)</f>
        <v>0.18285195654536632</v>
      </c>
      <c r="C71" s="254">
        <f>IF(PPA_ued!C$5=0,"",PPA_ued!C$5/C$10)</f>
        <v>0.18225685934057723</v>
      </c>
      <c r="D71" s="254">
        <f>IF(PPA_ued!D$5=0,"",PPA_ued!D$5/D$10)</f>
        <v>0.17876061120019099</v>
      </c>
      <c r="E71" s="254">
        <f>IF(PPA_ued!E$5=0,"",PPA_ued!E$5/E$10)</f>
        <v>0.1790535770472845</v>
      </c>
      <c r="F71" s="254">
        <f>IF(PPA_ued!F$5=0,"",PPA_ued!F$5/F$10)</f>
        <v>0.17056780066469901</v>
      </c>
      <c r="G71" s="254">
        <f>IF(PPA_ued!G$5=0,"",PPA_ued!G$5/G$10)</f>
        <v>0.17509296238588404</v>
      </c>
      <c r="H71" s="254">
        <f>IF(PPA_ued!H$5=0,"",PPA_ued!H$5/H$10)</f>
        <v>0.17243735583454761</v>
      </c>
      <c r="I71" s="254">
        <f>IF(PPA_ued!I$5=0,"",PPA_ued!I$5/I$10)</f>
        <v>0.18186070797639178</v>
      </c>
      <c r="J71" s="254">
        <f>IF(PPA_ued!J$5=0,"",PPA_ued!J$5/J$10)</f>
        <v>0.17944128770269724</v>
      </c>
      <c r="K71" s="254">
        <f>IF(PPA_ued!K$5=0,"",PPA_ued!K$5/K$10)</f>
        <v>0.18548166987226586</v>
      </c>
      <c r="L71" s="254">
        <f>IF(PPA_ued!L$5=0,"",PPA_ued!L$5/L$10)</f>
        <v>0.18479374675872337</v>
      </c>
      <c r="M71" s="254">
        <f>IF(PPA_ued!M$5=0,"",PPA_ued!M$5/M$10)</f>
        <v>0.18246869450134856</v>
      </c>
      <c r="N71" s="254">
        <f>IF(PPA_ued!N$5=0,"",PPA_ued!N$5/N$10)</f>
        <v>0.18423312016939136</v>
      </c>
      <c r="O71" s="254">
        <f>IF(PPA_ued!O$5=0,"",PPA_ued!O$5/O$10)</f>
        <v>0.18651683093816263</v>
      </c>
      <c r="P71" s="254">
        <f>IF(PPA_ued!P$5=0,"",PPA_ued!P$5/P$10)</f>
        <v>0.18683610340375376</v>
      </c>
      <c r="Q71" s="254">
        <f>IF(PPA_ued!Q$5=0,"",PPA_ued!Q$5/Q$10)</f>
        <v>0.18838805768052727</v>
      </c>
      <c r="R71" s="254">
        <f>IF(PPA_ued!R$5=0,"",PPA_ued!R$5/R$10)</f>
        <v>0.18830789790119332</v>
      </c>
      <c r="S71" s="254">
        <f>IF(PPA_ued!S$5=0,"",PPA_ued!S$5/S$10)</f>
        <v>0.18694488355934141</v>
      </c>
      <c r="T71" s="254">
        <f>IF(PPA_ued!T$5=0,"",PPA_ued!T$5/T$10)</f>
        <v>0.18950937561135311</v>
      </c>
      <c r="U71" s="254">
        <f>IF(PPA_ued!U$5=0,"",PPA_ued!U$5/U$10)</f>
        <v>0.19743454259256563</v>
      </c>
      <c r="V71" s="254">
        <f>IF(PPA_ued!V$5=0,"",PPA_ued!V$5/V$10)</f>
        <v>0.20092799794922514</v>
      </c>
      <c r="W71" s="254">
        <f>IF(PPA_ued!W$5=0,"",PPA_ued!W$5/W$10)</f>
        <v>0.19955246252049239</v>
      </c>
      <c r="DA71" s="83"/>
    </row>
    <row r="72" spans="1:105" ht="12" customHeight="1" x14ac:dyDescent="0.25">
      <c r="A72" s="107" t="s">
        <v>59</v>
      </c>
      <c r="B72" s="293">
        <f>IF(PPA_ued!B$32=0,"",PPA_ued!B$32/B$11)</f>
        <v>0.15128042757441876</v>
      </c>
      <c r="C72" s="293">
        <f>IF(PPA_ued!C$32=0,"",PPA_ued!C$32/C$11)</f>
        <v>0.15135728880141974</v>
      </c>
      <c r="D72" s="293">
        <f>IF(PPA_ued!D$32=0,"",PPA_ued!D$32/D$11)</f>
        <v>0.14911706810035746</v>
      </c>
      <c r="E72" s="293">
        <f>IF(PPA_ued!E$32=0,"",PPA_ued!E$32/E$11)</f>
        <v>0.15065858344910787</v>
      </c>
      <c r="F72" s="293">
        <f>IF(PPA_ued!F$32=0,"",PPA_ued!F$32/F$11)</f>
        <v>0.14591709909562051</v>
      </c>
      <c r="G72" s="293">
        <f>IF(PPA_ued!G$32=0,"",PPA_ued!G$32/G$11)</f>
        <v>0.14910553087890455</v>
      </c>
      <c r="H72" s="293">
        <f>IF(PPA_ued!H$32=0,"",PPA_ued!H$32/H$11)</f>
        <v>0.14506180318200945</v>
      </c>
      <c r="I72" s="293">
        <f>IF(PPA_ued!I$32=0,"",PPA_ued!I$32/I$11)</f>
        <v>0.14927449175316357</v>
      </c>
      <c r="J72" s="293">
        <f>IF(PPA_ued!J$32=0,"",PPA_ued!J$32/J$11)</f>
        <v>0.14509084490898</v>
      </c>
      <c r="K72" s="293">
        <f>IF(PPA_ued!K$32=0,"",PPA_ued!K$32/K$11)</f>
        <v>0.15112194553297778</v>
      </c>
      <c r="L72" s="293">
        <f>IF(PPA_ued!L$32=0,"",PPA_ued!L$32/L$11)</f>
        <v>0.14726183237694518</v>
      </c>
      <c r="M72" s="293">
        <f>IF(PPA_ued!M$32=0,"",PPA_ued!M$32/M$11)</f>
        <v>0.14616193453587223</v>
      </c>
      <c r="N72" s="293">
        <f>IF(PPA_ued!N$32=0,"",PPA_ued!N$32/N$11)</f>
        <v>0.14851613545572023</v>
      </c>
      <c r="O72" s="293">
        <f>IF(PPA_ued!O$32=0,"",PPA_ued!O$32/O$11)</f>
        <v>0.14959888405663743</v>
      </c>
      <c r="P72" s="293">
        <f>IF(PPA_ued!P$32=0,"",PPA_ued!P$32/P$11)</f>
        <v>0.15077436328289218</v>
      </c>
      <c r="Q72" s="293">
        <f>IF(PPA_ued!Q$32=0,"",PPA_ued!Q$32/Q$11)</f>
        <v>0.15200432694720145</v>
      </c>
      <c r="R72" s="293">
        <f>IF(PPA_ued!R$32=0,"",PPA_ued!R$32/R$11)</f>
        <v>0.15231183610813695</v>
      </c>
      <c r="S72" s="293">
        <f>IF(PPA_ued!S$32=0,"",PPA_ued!S$32/S$11)</f>
        <v>0.15256760272426179</v>
      </c>
      <c r="T72" s="293">
        <f>IF(PPA_ued!T$32=0,"",PPA_ued!T$32/T$11)</f>
        <v>0.15110884892148718</v>
      </c>
      <c r="U72" s="293">
        <f>IF(PPA_ued!U$32=0,"",PPA_ued!U$32/U$11)</f>
        <v>0.15650921474368421</v>
      </c>
      <c r="V72" s="293">
        <f>IF(PPA_ued!V$32=0,"",PPA_ued!V$32/V$11)</f>
        <v>0.15781890361644374</v>
      </c>
      <c r="W72" s="293">
        <f>IF(PPA_ued!W$32=0,"",PPA_ued!W$32/W$11)</f>
        <v>0.16218267327578831</v>
      </c>
      <c r="DA72" s="94"/>
    </row>
    <row r="73" spans="1:105" ht="12" customHeight="1" x14ac:dyDescent="0.25">
      <c r="A73" s="49" t="s">
        <v>60</v>
      </c>
      <c r="B73" s="255">
        <f>IF(PPA_ued!B$83=0,"",PPA_ued!B$83/B$12)</f>
        <v>0.12183913823362415</v>
      </c>
      <c r="C73" s="255">
        <f>IF(PPA_ued!C$83=0,"",PPA_ued!C$83/C$12)</f>
        <v>0.12013089320043126</v>
      </c>
      <c r="D73" s="255">
        <f>IF(PPA_ued!D$83=0,"",PPA_ued!D$83/D$12)</f>
        <v>0.12338764512923661</v>
      </c>
      <c r="E73" s="255">
        <f>IF(PPA_ued!E$83=0,"",PPA_ued!E$83/E$12)</f>
        <v>0.12980109059254083</v>
      </c>
      <c r="F73" s="255">
        <f>IF(PPA_ued!F$83=0,"",PPA_ued!F$83/F$12)</f>
        <v>0.12785582721284788</v>
      </c>
      <c r="G73" s="255">
        <f>IF(PPA_ued!G$83=0,"",PPA_ued!G$83/G$12)</f>
        <v>0.12930486910787853</v>
      </c>
      <c r="H73" s="255">
        <f>IF(PPA_ued!H$83=0,"",PPA_ued!H$83/H$12)</f>
        <v>0.12713674042413869</v>
      </c>
      <c r="I73" s="255">
        <f>IF(PPA_ued!I$83=0,"",PPA_ued!I$83/I$12)</f>
        <v>0.12710211193378065</v>
      </c>
      <c r="J73" s="255">
        <f>IF(PPA_ued!J$83=0,"",PPA_ued!J$83/J$12)</f>
        <v>0.12232522255653422</v>
      </c>
      <c r="K73" s="255">
        <f>IF(PPA_ued!K$83=0,"",PPA_ued!K$83/K$12)</f>
        <v>0.12508159582296055</v>
      </c>
      <c r="L73" s="255">
        <f>IF(PPA_ued!L$83=0,"",PPA_ued!L$83/L$12)</f>
        <v>0.1227428118268846</v>
      </c>
      <c r="M73" s="255">
        <f>IF(PPA_ued!M$83=0,"",PPA_ued!M$83/M$12)</f>
        <v>0.12260469195695417</v>
      </c>
      <c r="N73" s="255">
        <f>IF(PPA_ued!N$83=0,"",PPA_ued!N$83/N$12)</f>
        <v>0.12556507555732052</v>
      </c>
      <c r="O73" s="255">
        <f>IF(PPA_ued!O$83=0,"",PPA_ued!O$83/O$12)</f>
        <v>0.12298379518407854</v>
      </c>
      <c r="P73" s="255">
        <f>IF(PPA_ued!P$83=0,"",PPA_ued!P$83/P$12)</f>
        <v>0.11924864784372595</v>
      </c>
      <c r="Q73" s="255">
        <f>IF(PPA_ued!Q$83=0,"",PPA_ued!Q$83/Q$12)</f>
        <v>0.11811444158435694</v>
      </c>
      <c r="R73" s="255">
        <f>IF(PPA_ued!R$83=0,"",PPA_ued!R$83/R$12)</f>
        <v>0.11616143078800992</v>
      </c>
      <c r="S73" s="255">
        <f>IF(PPA_ued!S$83=0,"",PPA_ued!S$83/S$12)</f>
        <v>0.11679624658451711</v>
      </c>
      <c r="T73" s="255">
        <f>IF(PPA_ued!T$83=0,"",PPA_ued!T$83/T$12)</f>
        <v>0.11298705814046786</v>
      </c>
      <c r="U73" s="255">
        <f>IF(PPA_ued!U$83=0,"",PPA_ued!U$83/U$12)</f>
        <v>0.11167335186990208</v>
      </c>
      <c r="V73" s="255">
        <f>IF(PPA_ued!V$83=0,"",PPA_ued!V$83/V$12)</f>
        <v>0.11211005543443818</v>
      </c>
      <c r="W73" s="255">
        <f>IF(PPA_ued!W$83=0,"",PPA_ued!W$83/W$12)</f>
        <v>0.11021139885046569</v>
      </c>
      <c r="DA73" s="84"/>
    </row>
    <row r="74" spans="1:105" ht="12" customHeight="1" x14ac:dyDescent="0.25">
      <c r="A74" s="110" t="s">
        <v>88</v>
      </c>
      <c r="B74" s="256">
        <f t="shared" ref="B74:W74" si="19">IF(B$52=0,"",B$57/B$52)</f>
        <v>1.0246229331618852</v>
      </c>
      <c r="C74" s="256">
        <f t="shared" si="19"/>
        <v>0.99297606003836236</v>
      </c>
      <c r="D74" s="256">
        <f t="shared" si="19"/>
        <v>0.9866135067492664</v>
      </c>
      <c r="E74" s="256">
        <f t="shared" si="19"/>
        <v>0.99621290407129459</v>
      </c>
      <c r="F74" s="256">
        <f t="shared" si="19"/>
        <v>0.87896450293249373</v>
      </c>
      <c r="G74" s="256">
        <f t="shared" si="19"/>
        <v>0.87220807608501261</v>
      </c>
      <c r="H74" s="256">
        <f t="shared" si="19"/>
        <v>0.82739631150895654</v>
      </c>
      <c r="I74" s="256">
        <f t="shared" si="19"/>
        <v>0.78722023304688904</v>
      </c>
      <c r="J74" s="256">
        <f t="shared" si="19"/>
        <v>0.78359191747606916</v>
      </c>
      <c r="K74" s="256">
        <f t="shared" si="19"/>
        <v>0.78355074199533226</v>
      </c>
      <c r="L74" s="256">
        <f t="shared" si="19"/>
        <v>0.76092908606344856</v>
      </c>
      <c r="M74" s="256">
        <f t="shared" si="19"/>
        <v>0.70863478444288508</v>
      </c>
      <c r="N74" s="256">
        <f t="shared" si="19"/>
        <v>0.70339557790263174</v>
      </c>
      <c r="O74" s="256">
        <f t="shared" si="19"/>
        <v>0.71276966780324902</v>
      </c>
      <c r="P74" s="256">
        <f t="shared" si="19"/>
        <v>0.70084807552519068</v>
      </c>
      <c r="Q74" s="256">
        <f t="shared" si="19"/>
        <v>0.68277197004182599</v>
      </c>
      <c r="R74" s="256">
        <f t="shared" si="19"/>
        <v>0.6761009424626554</v>
      </c>
      <c r="S74" s="256">
        <f t="shared" si="19"/>
        <v>0.6719010512788075</v>
      </c>
      <c r="T74" s="256">
        <f t="shared" si="19"/>
        <v>0.66029065492182204</v>
      </c>
      <c r="U74" s="256">
        <f t="shared" si="19"/>
        <v>0.64994739812691082</v>
      </c>
      <c r="V74" s="256">
        <f t="shared" si="19"/>
        <v>0.64206612318602552</v>
      </c>
      <c r="W74" s="256">
        <f t="shared" si="19"/>
        <v>0.7249948726059946</v>
      </c>
      <c r="DA74" s="109"/>
    </row>
    <row r="75" spans="1:105" ht="12" customHeight="1" x14ac:dyDescent="0.25">
      <c r="A75" s="50" t="s">
        <v>52</v>
      </c>
      <c r="B75" s="257">
        <f t="shared" ref="B75:W75" si="20">IF(B$53=0,"",B$58/B$53)</f>
        <v>0.67961158168744062</v>
      </c>
      <c r="C75" s="257">
        <f t="shared" si="20"/>
        <v>0.63387201859842779</v>
      </c>
      <c r="D75" s="257">
        <f t="shared" si="20"/>
        <v>0.61593813435802913</v>
      </c>
      <c r="E75" s="257">
        <f t="shared" si="20"/>
        <v>0.65594451624629746</v>
      </c>
      <c r="F75" s="257">
        <f t="shared" si="20"/>
        <v>0.57176081803029055</v>
      </c>
      <c r="G75" s="257">
        <f t="shared" si="20"/>
        <v>0.57900485834966431</v>
      </c>
      <c r="H75" s="257">
        <f t="shared" si="20"/>
        <v>0.53759659566942231</v>
      </c>
      <c r="I75" s="257">
        <f t="shared" si="20"/>
        <v>0.49421586765264663</v>
      </c>
      <c r="J75" s="257">
        <f t="shared" si="20"/>
        <v>0.48763092505996192</v>
      </c>
      <c r="K75" s="257">
        <f t="shared" si="20"/>
        <v>0.47501071579160226</v>
      </c>
      <c r="L75" s="257">
        <f t="shared" si="20"/>
        <v>0.45322186172404433</v>
      </c>
      <c r="M75" s="257">
        <f t="shared" si="20"/>
        <v>0.43360196168637766</v>
      </c>
      <c r="N75" s="257">
        <f t="shared" si="20"/>
        <v>0.43047499103714204</v>
      </c>
      <c r="O75" s="257">
        <f t="shared" si="20"/>
        <v>0.42410894998459742</v>
      </c>
      <c r="P75" s="257">
        <f t="shared" si="20"/>
        <v>0.40500603969128401</v>
      </c>
      <c r="Q75" s="257">
        <f t="shared" si="20"/>
        <v>0.38228312519370344</v>
      </c>
      <c r="R75" s="257">
        <f t="shared" si="20"/>
        <v>0.38174346353815541</v>
      </c>
      <c r="S75" s="257">
        <f t="shared" si="20"/>
        <v>0.38383760804403338</v>
      </c>
      <c r="T75" s="257">
        <f t="shared" si="20"/>
        <v>0.37873290539303833</v>
      </c>
      <c r="U75" s="257">
        <f t="shared" si="20"/>
        <v>0.36904785304550841</v>
      </c>
      <c r="V75" s="257">
        <f t="shared" si="20"/>
        <v>0.35787467858725502</v>
      </c>
      <c r="W75" s="257">
        <f t="shared" si="20"/>
        <v>0.37589183747592481</v>
      </c>
      <c r="DA75" s="83"/>
    </row>
    <row r="76" spans="1:105" ht="12" customHeight="1" x14ac:dyDescent="0.25">
      <c r="A76" s="107" t="s">
        <v>59</v>
      </c>
      <c r="B76" s="295">
        <f t="shared" ref="B76:W76" si="21">IF(B$54=0,"",B$59/B$54)</f>
        <v>1.3018423025251669</v>
      </c>
      <c r="C76" s="295">
        <f t="shared" si="21"/>
        <v>1.27553692377251</v>
      </c>
      <c r="D76" s="295">
        <f t="shared" si="21"/>
        <v>1.2726383367523204</v>
      </c>
      <c r="E76" s="295">
        <f t="shared" si="21"/>
        <v>1.2627940788112655</v>
      </c>
      <c r="F76" s="295">
        <f t="shared" si="21"/>
        <v>1.1174026410413882</v>
      </c>
      <c r="G76" s="295">
        <f t="shared" si="21"/>
        <v>1.0996251092658913</v>
      </c>
      <c r="H76" s="295">
        <f t="shared" si="21"/>
        <v>1.0502815135248393</v>
      </c>
      <c r="I76" s="295">
        <f t="shared" si="21"/>
        <v>1.0101215303156732</v>
      </c>
      <c r="J76" s="295">
        <f t="shared" si="21"/>
        <v>1.0116708820629883</v>
      </c>
      <c r="K76" s="295">
        <f t="shared" si="21"/>
        <v>1.0092598937387189</v>
      </c>
      <c r="L76" s="295">
        <f t="shared" si="21"/>
        <v>0.98325737039958894</v>
      </c>
      <c r="M76" s="295">
        <f t="shared" si="21"/>
        <v>0.91165178174275807</v>
      </c>
      <c r="N76" s="295">
        <f t="shared" si="21"/>
        <v>0.90367549740979125</v>
      </c>
      <c r="O76" s="295">
        <f t="shared" si="21"/>
        <v>0.92308914889946747</v>
      </c>
      <c r="P76" s="295">
        <f t="shared" si="21"/>
        <v>0.91360049337937799</v>
      </c>
      <c r="Q76" s="295">
        <f t="shared" si="21"/>
        <v>0.89163180296381783</v>
      </c>
      <c r="R76" s="295">
        <f t="shared" si="21"/>
        <v>0.88316226832436695</v>
      </c>
      <c r="S76" s="295">
        <f t="shared" si="21"/>
        <v>0.87482098515160245</v>
      </c>
      <c r="T76" s="295">
        <f t="shared" si="21"/>
        <v>0.86321771811510173</v>
      </c>
      <c r="U76" s="295">
        <f t="shared" si="21"/>
        <v>0.8536156645079418</v>
      </c>
      <c r="V76" s="295">
        <f t="shared" si="21"/>
        <v>0.8516696744194211</v>
      </c>
      <c r="W76" s="295">
        <f t="shared" si="21"/>
        <v>0.95651879696089981</v>
      </c>
      <c r="DA76" s="94"/>
    </row>
    <row r="77" spans="1:105" ht="12" customHeight="1" x14ac:dyDescent="0.25">
      <c r="A77" s="49" t="s">
        <v>60</v>
      </c>
      <c r="B77" s="258">
        <f t="shared" ref="B77:W77" si="22">IF(B$55=0,"",B$60/B$55)</f>
        <v>0.35133289069282531</v>
      </c>
      <c r="C77" s="258">
        <f t="shared" si="22"/>
        <v>0.28217566197827276</v>
      </c>
      <c r="D77" s="258">
        <f t="shared" si="22"/>
        <v>0.30337579933533254</v>
      </c>
      <c r="E77" s="258">
        <f t="shared" si="22"/>
        <v>0.34184468684551766</v>
      </c>
      <c r="F77" s="258">
        <f t="shared" si="22"/>
        <v>0.25435679289850988</v>
      </c>
      <c r="G77" s="258">
        <f t="shared" si="22"/>
        <v>0.24925891887375298</v>
      </c>
      <c r="H77" s="258">
        <f t="shared" si="22"/>
        <v>0.23786350113673213</v>
      </c>
      <c r="I77" s="258">
        <f t="shared" si="22"/>
        <v>0.24942355885047854</v>
      </c>
      <c r="J77" s="258">
        <f t="shared" si="22"/>
        <v>0.22658615875817573</v>
      </c>
      <c r="K77" s="258">
        <f t="shared" si="22"/>
        <v>0.24365530806050492</v>
      </c>
      <c r="L77" s="258">
        <f t="shared" si="22"/>
        <v>0.25636358338457699</v>
      </c>
      <c r="M77" s="258">
        <f t="shared" si="22"/>
        <v>0.22975886036612914</v>
      </c>
      <c r="N77" s="258">
        <f t="shared" si="22"/>
        <v>0.25335440186908181</v>
      </c>
      <c r="O77" s="258">
        <f t="shared" si="22"/>
        <v>0.24506401002053405</v>
      </c>
      <c r="P77" s="258">
        <f t="shared" si="22"/>
        <v>0.24864195089525845</v>
      </c>
      <c r="Q77" s="258">
        <f t="shared" si="22"/>
        <v>0.25319486727324036</v>
      </c>
      <c r="R77" s="258">
        <f t="shared" si="22"/>
        <v>0.26055314771056354</v>
      </c>
      <c r="S77" s="258">
        <f t="shared" si="22"/>
        <v>0.28071823789293715</v>
      </c>
      <c r="T77" s="258">
        <f t="shared" si="22"/>
        <v>0.26396943259225703</v>
      </c>
      <c r="U77" s="258">
        <f t="shared" si="22"/>
        <v>0.26865574432107175</v>
      </c>
      <c r="V77" s="258">
        <f t="shared" si="22"/>
        <v>0.27273696117503826</v>
      </c>
      <c r="W77" s="258">
        <f t="shared" si="22"/>
        <v>0.4081091989306021</v>
      </c>
      <c r="DA7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W4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final energy consumption"</f>
        <v>EU27: Pulp, paper and printing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11402.53607444471</v>
      </c>
      <c r="C5" s="225">
        <v>10875.65674741964</v>
      </c>
      <c r="D5" s="225">
        <v>10997.329301847791</v>
      </c>
      <c r="E5" s="225">
        <v>11336.454684213861</v>
      </c>
      <c r="F5" s="225">
        <v>11180.01619848665</v>
      </c>
      <c r="G5" s="225">
        <v>11193.386215439299</v>
      </c>
      <c r="H5" s="225">
        <v>11657.38450246631</v>
      </c>
      <c r="I5" s="225">
        <v>12202.24631280514</v>
      </c>
      <c r="J5" s="225">
        <v>11581.109890084181</v>
      </c>
      <c r="K5" s="225">
        <v>10418.99114514159</v>
      </c>
      <c r="L5" s="225">
        <v>11051.951415067449</v>
      </c>
      <c r="M5" s="225">
        <v>10999.902158157831</v>
      </c>
      <c r="N5" s="225">
        <v>10954.90807099598</v>
      </c>
      <c r="O5" s="225">
        <v>11013.078373249131</v>
      </c>
      <c r="P5" s="225">
        <v>10961.103648873701</v>
      </c>
      <c r="Q5" s="225">
        <v>10890.191207176609</v>
      </c>
      <c r="R5" s="225">
        <v>11013.455170628929</v>
      </c>
      <c r="S5" s="225">
        <v>11260.656354320459</v>
      </c>
      <c r="T5" s="225">
        <v>11360.387473772371</v>
      </c>
      <c r="U5" s="225">
        <v>11729.976843209841</v>
      </c>
      <c r="V5" s="225">
        <v>11552.307707557071</v>
      </c>
      <c r="W5" s="225">
        <v>11469.134497686749</v>
      </c>
      <c r="DA5" s="89" t="s">
        <v>1844</v>
      </c>
    </row>
    <row r="6" spans="1:105" ht="12" customHeight="1" x14ac:dyDescent="0.25">
      <c r="A6" s="55" t="s">
        <v>92</v>
      </c>
      <c r="B6" s="261">
        <v>57.012680372220579</v>
      </c>
      <c r="C6" s="261">
        <v>54.378283737095359</v>
      </c>
      <c r="D6" s="261">
        <v>54.986646509237069</v>
      </c>
      <c r="E6" s="261">
        <v>56.682273421066881</v>
      </c>
      <c r="F6" s="261">
        <v>55.900080992432542</v>
      </c>
      <c r="G6" s="261">
        <v>55.966931077194431</v>
      </c>
      <c r="H6" s="261">
        <v>58.286922512331017</v>
      </c>
      <c r="I6" s="261">
        <v>61.011231564023952</v>
      </c>
      <c r="J6" s="261">
        <v>57.905549450419763</v>
      </c>
      <c r="K6" s="261">
        <v>52.094955725706583</v>
      </c>
      <c r="L6" s="261">
        <v>55.259757075335642</v>
      </c>
      <c r="M6" s="261">
        <v>54.999510790788229</v>
      </c>
      <c r="N6" s="261">
        <v>54.774540354979173</v>
      </c>
      <c r="O6" s="261">
        <v>55.065391866245058</v>
      </c>
      <c r="P6" s="261">
        <v>54.805518244367583</v>
      </c>
      <c r="Q6" s="261">
        <v>54.450956035881759</v>
      </c>
      <c r="R6" s="261">
        <v>55.067275853143279</v>
      </c>
      <c r="S6" s="261">
        <v>56.303281771600609</v>
      </c>
      <c r="T6" s="261">
        <v>56.801937368860408</v>
      </c>
      <c r="U6" s="261">
        <v>58.649884216047411</v>
      </c>
      <c r="V6" s="261">
        <v>57.76153853778353</v>
      </c>
      <c r="W6" s="261">
        <v>57.345672488432243</v>
      </c>
      <c r="DA6" s="67" t="s">
        <v>1845</v>
      </c>
    </row>
    <row r="7" spans="1:105" ht="12" customHeight="1" x14ac:dyDescent="0.25">
      <c r="A7" s="202" t="s">
        <v>93</v>
      </c>
      <c r="B7" s="226">
        <v>79.817752521108801</v>
      </c>
      <c r="C7" s="226">
        <v>76.129597231933516</v>
      </c>
      <c r="D7" s="226">
        <v>76.981305112931892</v>
      </c>
      <c r="E7" s="226">
        <v>79.355182789493611</v>
      </c>
      <c r="F7" s="226">
        <v>78.260113389405561</v>
      </c>
      <c r="G7" s="226">
        <v>78.353703508072201</v>
      </c>
      <c r="H7" s="226">
        <v>81.601691517263419</v>
      </c>
      <c r="I7" s="226">
        <v>85.415724189633522</v>
      </c>
      <c r="J7" s="226">
        <v>81.067769230587672</v>
      </c>
      <c r="K7" s="226">
        <v>72.932938015989208</v>
      </c>
      <c r="L7" s="226">
        <v>77.363659905469888</v>
      </c>
      <c r="M7" s="226">
        <v>76.999315107103527</v>
      </c>
      <c r="N7" s="226">
        <v>76.684356496970821</v>
      </c>
      <c r="O7" s="226">
        <v>77.091548612743082</v>
      </c>
      <c r="P7" s="226">
        <v>76.727725542114598</v>
      </c>
      <c r="Q7" s="226">
        <v>76.23133845023446</v>
      </c>
      <c r="R7" s="226">
        <v>77.094186194400592</v>
      </c>
      <c r="S7" s="226">
        <v>78.824594480240833</v>
      </c>
      <c r="T7" s="226">
        <v>79.522712316404593</v>
      </c>
      <c r="U7" s="226">
        <v>82.109837902466396</v>
      </c>
      <c r="V7" s="226">
        <v>80.866153952896937</v>
      </c>
      <c r="W7" s="226">
        <v>80.283941483805123</v>
      </c>
      <c r="DA7" s="174" t="s">
        <v>1846</v>
      </c>
    </row>
    <row r="8" spans="1:105" ht="12" customHeight="1" x14ac:dyDescent="0.25">
      <c r="A8" s="202" t="s">
        <v>94</v>
      </c>
      <c r="B8" s="226">
        <v>456.10144297776458</v>
      </c>
      <c r="C8" s="226">
        <v>435.02626989676293</v>
      </c>
      <c r="D8" s="226">
        <v>439.89317207389661</v>
      </c>
      <c r="E8" s="226">
        <v>453.45818736853511</v>
      </c>
      <c r="F8" s="226">
        <v>447.20064793946028</v>
      </c>
      <c r="G8" s="226">
        <v>447.73544861755539</v>
      </c>
      <c r="H8" s="226">
        <v>466.29538009864808</v>
      </c>
      <c r="I8" s="226">
        <v>488.08985251219161</v>
      </c>
      <c r="J8" s="226">
        <v>463.2443956033581</v>
      </c>
      <c r="K8" s="226">
        <v>416.75964580565261</v>
      </c>
      <c r="L8" s="226">
        <v>442.07805660268508</v>
      </c>
      <c r="M8" s="226">
        <v>439.99608632630577</v>
      </c>
      <c r="N8" s="226">
        <v>438.19632283983327</v>
      </c>
      <c r="O8" s="226">
        <v>440.52313492996052</v>
      </c>
      <c r="P8" s="226">
        <v>438.44414595494061</v>
      </c>
      <c r="Q8" s="226">
        <v>435.60764828705408</v>
      </c>
      <c r="R8" s="226">
        <v>440.53820682514618</v>
      </c>
      <c r="S8" s="226">
        <v>450.42625417280487</v>
      </c>
      <c r="T8" s="226">
        <v>454.41549895088332</v>
      </c>
      <c r="U8" s="226">
        <v>469.19907372837929</v>
      </c>
      <c r="V8" s="226">
        <v>462.09230830226818</v>
      </c>
      <c r="W8" s="226">
        <v>458.76537990745788</v>
      </c>
      <c r="DA8" s="174" t="s">
        <v>1847</v>
      </c>
    </row>
    <row r="9" spans="1:105" ht="12" customHeight="1" x14ac:dyDescent="0.25">
      <c r="A9" s="202" t="s">
        <v>95</v>
      </c>
      <c r="B9" s="226">
        <v>228.05072148888229</v>
      </c>
      <c r="C9" s="226">
        <v>217.51313494838141</v>
      </c>
      <c r="D9" s="226">
        <v>219.9465860369483</v>
      </c>
      <c r="E9" s="226">
        <v>226.7290936842675</v>
      </c>
      <c r="F9" s="226">
        <v>223.60032396973011</v>
      </c>
      <c r="G9" s="226">
        <v>223.8677243087777</v>
      </c>
      <c r="H9" s="226">
        <v>233.1476900493241</v>
      </c>
      <c r="I9" s="226">
        <v>244.04492625609581</v>
      </c>
      <c r="J9" s="226">
        <v>231.62219780167911</v>
      </c>
      <c r="K9" s="226">
        <v>208.37982290282631</v>
      </c>
      <c r="L9" s="226">
        <v>221.03902830134251</v>
      </c>
      <c r="M9" s="226">
        <v>219.99804316315289</v>
      </c>
      <c r="N9" s="226">
        <v>219.09816141991669</v>
      </c>
      <c r="O9" s="226">
        <v>220.2615674649802</v>
      </c>
      <c r="P9" s="226">
        <v>219.2220729774703</v>
      </c>
      <c r="Q9" s="226">
        <v>217.80382414352701</v>
      </c>
      <c r="R9" s="226">
        <v>220.26910341257309</v>
      </c>
      <c r="S9" s="226">
        <v>225.21312708640241</v>
      </c>
      <c r="T9" s="226">
        <v>227.20774947544169</v>
      </c>
      <c r="U9" s="226">
        <v>234.59953686418959</v>
      </c>
      <c r="V9" s="226">
        <v>231.04615415113409</v>
      </c>
      <c r="W9" s="226">
        <v>229.38268995372891</v>
      </c>
      <c r="DA9" s="174" t="s">
        <v>1848</v>
      </c>
    </row>
    <row r="10" spans="1:105" ht="12" customHeight="1" x14ac:dyDescent="0.25">
      <c r="A10" s="56" t="s">
        <v>96</v>
      </c>
      <c r="B10" s="262">
        <v>126.7750841661756</v>
      </c>
      <c r="C10" s="262">
        <v>123.1585150136693</v>
      </c>
      <c r="D10" s="262">
        <v>125.1464185740585</v>
      </c>
      <c r="E10" s="262">
        <v>131.17857902908361</v>
      </c>
      <c r="F10" s="262">
        <v>131.17861622759429</v>
      </c>
      <c r="G10" s="262">
        <v>130.78719104141609</v>
      </c>
      <c r="H10" s="262">
        <v>134.71624631493401</v>
      </c>
      <c r="I10" s="262">
        <v>138.24382867063829</v>
      </c>
      <c r="J10" s="262">
        <v>130.6108185258887</v>
      </c>
      <c r="K10" s="262">
        <v>115.0348054348545</v>
      </c>
      <c r="L10" s="262">
        <v>120.90760244560749</v>
      </c>
      <c r="M10" s="262">
        <v>121.15977640910999</v>
      </c>
      <c r="N10" s="262">
        <v>120.7189340428291</v>
      </c>
      <c r="O10" s="262">
        <v>118.3006843091607</v>
      </c>
      <c r="P10" s="262">
        <v>117.4251285375889</v>
      </c>
      <c r="Q10" s="262">
        <v>114.0683802557209</v>
      </c>
      <c r="R10" s="262">
        <v>113.64450749921031</v>
      </c>
      <c r="S10" s="262">
        <v>118.982719199168</v>
      </c>
      <c r="T10" s="262">
        <v>118.5997423986409</v>
      </c>
      <c r="U10" s="262">
        <v>121.1771244576623</v>
      </c>
      <c r="V10" s="262">
        <v>116.2447559036825</v>
      </c>
      <c r="W10" s="262">
        <v>116.09011225957209</v>
      </c>
      <c r="DA10" s="68" t="s">
        <v>1849</v>
      </c>
    </row>
    <row r="11" spans="1:105" ht="12" customHeight="1" x14ac:dyDescent="0.25">
      <c r="A11" s="37" t="s">
        <v>160</v>
      </c>
      <c r="B11" s="228">
        <v>2.6188124381740261</v>
      </c>
      <c r="C11" s="228">
        <v>2.0497029360314158</v>
      </c>
      <c r="D11" s="228">
        <v>1.3558993235449011</v>
      </c>
      <c r="E11" s="228">
        <v>1.885929608576342</v>
      </c>
      <c r="F11" s="228">
        <v>1.6499823213952181</v>
      </c>
      <c r="G11" s="228">
        <v>1.4858794787834351</v>
      </c>
      <c r="H11" s="228">
        <v>1.317002768517787</v>
      </c>
      <c r="I11" s="228">
        <v>1.429507208050337</v>
      </c>
      <c r="J11" s="228">
        <v>1.209784674560064</v>
      </c>
      <c r="K11" s="228">
        <v>1.278595127550195</v>
      </c>
      <c r="L11" s="228">
        <v>1.151758675782802</v>
      </c>
      <c r="M11" s="228">
        <v>1.0678597746695331</v>
      </c>
      <c r="N11" s="228">
        <v>0.94820466916502943</v>
      </c>
      <c r="O11" s="228">
        <v>0.95711456474917722</v>
      </c>
      <c r="P11" s="228">
        <v>0.94235814156443343</v>
      </c>
      <c r="Q11" s="228">
        <v>1.2425907804299221</v>
      </c>
      <c r="R11" s="228">
        <v>1.5723652430539159</v>
      </c>
      <c r="S11" s="228">
        <v>1.7598970014101061</v>
      </c>
      <c r="T11" s="228">
        <v>1.976012182469673</v>
      </c>
      <c r="U11" s="228">
        <v>2.1268341995121332</v>
      </c>
      <c r="V11" s="228">
        <v>3.9403049341955221</v>
      </c>
      <c r="W11" s="228">
        <v>5.0754815135364888</v>
      </c>
      <c r="DA11" s="69" t="s">
        <v>1850</v>
      </c>
    </row>
    <row r="12" spans="1:105" ht="12" customHeight="1" x14ac:dyDescent="0.25">
      <c r="A12" s="37" t="s">
        <v>162</v>
      </c>
      <c r="B12" s="228">
        <v>37.530517351982553</v>
      </c>
      <c r="C12" s="228">
        <v>33.937403636107483</v>
      </c>
      <c r="D12" s="228">
        <v>35.405806149734957</v>
      </c>
      <c r="E12" s="228">
        <v>41.951558458692688</v>
      </c>
      <c r="F12" s="228">
        <v>34.205842976112919</v>
      </c>
      <c r="G12" s="228">
        <v>37.459783489013986</v>
      </c>
      <c r="H12" s="228">
        <v>36.47178801465283</v>
      </c>
      <c r="I12" s="228">
        <v>39.976583394983571</v>
      </c>
      <c r="J12" s="228">
        <v>39.474874244455712</v>
      </c>
      <c r="K12" s="228">
        <v>36.74956101793039</v>
      </c>
      <c r="L12" s="228">
        <v>42.310064541977873</v>
      </c>
      <c r="M12" s="228">
        <v>42.407349303201947</v>
      </c>
      <c r="N12" s="228">
        <v>43.784000575726509</v>
      </c>
      <c r="O12" s="228">
        <v>45.150887679093621</v>
      </c>
      <c r="P12" s="228">
        <v>43.50370700466113</v>
      </c>
      <c r="Q12" s="228">
        <v>42.5361573419178</v>
      </c>
      <c r="R12" s="228">
        <v>44.261695978707671</v>
      </c>
      <c r="S12" s="228">
        <v>49.344907579800008</v>
      </c>
      <c r="T12" s="228">
        <v>50.189512791608237</v>
      </c>
      <c r="U12" s="228">
        <v>55.174363990724167</v>
      </c>
      <c r="V12" s="228">
        <v>54.987177632191809</v>
      </c>
      <c r="W12" s="228">
        <v>55.608535671325932</v>
      </c>
      <c r="DA12" s="69" t="s">
        <v>1851</v>
      </c>
    </row>
    <row r="13" spans="1:105" ht="12" customHeight="1" x14ac:dyDescent="0.25">
      <c r="A13" s="37" t="s">
        <v>97</v>
      </c>
      <c r="B13" s="228">
        <v>9.0484953582235645E-5</v>
      </c>
      <c r="C13" s="228">
        <v>1.2255236511421041E-4</v>
      </c>
      <c r="D13" s="228">
        <v>8.1133975751729022E-4</v>
      </c>
      <c r="E13" s="228">
        <v>7.7027102299684553E-4</v>
      </c>
      <c r="F13" s="228">
        <v>1.4029503737878831E-3</v>
      </c>
      <c r="G13" s="228">
        <v>1.3613063431404521E-3</v>
      </c>
      <c r="H13" s="228">
        <v>1.273084022706207E-3</v>
      </c>
      <c r="I13" s="228">
        <v>2.1138123525784899E-3</v>
      </c>
      <c r="J13" s="228">
        <v>2.2271228391490452E-3</v>
      </c>
      <c r="K13" s="228">
        <v>3.278292591888307E-3</v>
      </c>
      <c r="L13" s="228">
        <v>2.9217962994053191E-3</v>
      </c>
      <c r="M13" s="228">
        <v>3.2102514427330849E-3</v>
      </c>
      <c r="N13" s="228">
        <v>3.030574865265701E-3</v>
      </c>
      <c r="O13" s="228">
        <v>3.135285739269526E-3</v>
      </c>
      <c r="P13" s="228">
        <v>3.3358515343034998E-3</v>
      </c>
      <c r="Q13" s="228">
        <v>3.217808466783384E-3</v>
      </c>
      <c r="R13" s="228">
        <v>3.418125888104649E-3</v>
      </c>
      <c r="S13" s="228">
        <v>3.681274856808085E-3</v>
      </c>
      <c r="T13" s="228">
        <v>3.368194914145045E-3</v>
      </c>
      <c r="U13" s="228">
        <v>3.1967061496916099E-3</v>
      </c>
      <c r="V13" s="228">
        <v>3.6640985706680382E-3</v>
      </c>
      <c r="W13" s="228">
        <v>3.527066481085213E-3</v>
      </c>
      <c r="DA13" s="69" t="s">
        <v>1852</v>
      </c>
    </row>
    <row r="14" spans="1:105" ht="12" customHeight="1" x14ac:dyDescent="0.25">
      <c r="A14" s="37" t="s">
        <v>78</v>
      </c>
      <c r="B14" s="228">
        <v>1.5332015823221121E-3</v>
      </c>
      <c r="C14" s="228">
        <v>3.208695911064964E-3</v>
      </c>
      <c r="D14" s="228">
        <v>7.2933632724442527E-3</v>
      </c>
      <c r="E14" s="228">
        <v>7.3793411476129993E-3</v>
      </c>
      <c r="F14" s="228">
        <v>1.243301210179483E-2</v>
      </c>
      <c r="G14" s="228">
        <v>0.15206478990618749</v>
      </c>
      <c r="H14" s="228">
        <v>0.15765483916744161</v>
      </c>
      <c r="I14" s="228">
        <v>0.15468496650915531</v>
      </c>
      <c r="J14" s="228">
        <v>9.8342739098476933E-2</v>
      </c>
      <c r="K14" s="228">
        <v>0.1532898662175701</v>
      </c>
      <c r="L14" s="228">
        <v>0.18674809717316959</v>
      </c>
      <c r="M14" s="228">
        <v>0.24934293121870979</v>
      </c>
      <c r="N14" s="228">
        <v>0.29400768896165019</v>
      </c>
      <c r="O14" s="228">
        <v>0.33318088180372463</v>
      </c>
      <c r="P14" s="228">
        <v>1.705961742895771</v>
      </c>
      <c r="Q14" s="228">
        <v>1.779252136182421</v>
      </c>
      <c r="R14" s="228">
        <v>2.0904964280003262</v>
      </c>
      <c r="S14" s="228">
        <v>2.4534217050181519</v>
      </c>
      <c r="T14" s="228">
        <v>2.592711341359478</v>
      </c>
      <c r="U14" s="228">
        <v>3.0046131455328018</v>
      </c>
      <c r="V14" s="228">
        <v>3.476624038175939</v>
      </c>
      <c r="W14" s="228">
        <v>3.8083164201639792</v>
      </c>
      <c r="DA14" s="69" t="s">
        <v>1853</v>
      </c>
    </row>
    <row r="15" spans="1:105" ht="12" customHeight="1" x14ac:dyDescent="0.25">
      <c r="A15" s="37" t="s">
        <v>38</v>
      </c>
      <c r="B15" s="228">
        <v>86.624130689483096</v>
      </c>
      <c r="C15" s="228">
        <v>87.168077193254248</v>
      </c>
      <c r="D15" s="228">
        <v>88.376608397748626</v>
      </c>
      <c r="E15" s="228">
        <v>87.332941349643946</v>
      </c>
      <c r="F15" s="228">
        <v>95.308954967610561</v>
      </c>
      <c r="G15" s="228">
        <v>91.688101977369357</v>
      </c>
      <c r="H15" s="228">
        <v>96.76852760857328</v>
      </c>
      <c r="I15" s="228">
        <v>96.680939288742636</v>
      </c>
      <c r="J15" s="228">
        <v>89.8255897449353</v>
      </c>
      <c r="K15" s="228">
        <v>76.850081130564419</v>
      </c>
      <c r="L15" s="228">
        <v>77.25610933437423</v>
      </c>
      <c r="M15" s="228">
        <v>77.432014148577025</v>
      </c>
      <c r="N15" s="228">
        <v>75.689690534110682</v>
      </c>
      <c r="O15" s="228">
        <v>71.856365897774893</v>
      </c>
      <c r="P15" s="228">
        <v>71.269765796933257</v>
      </c>
      <c r="Q15" s="228">
        <v>68.507162188723925</v>
      </c>
      <c r="R15" s="228">
        <v>65.716531723560308</v>
      </c>
      <c r="S15" s="228">
        <v>65.420811638082981</v>
      </c>
      <c r="T15" s="228">
        <v>63.838137888289403</v>
      </c>
      <c r="U15" s="228">
        <v>60.868116415743451</v>
      </c>
      <c r="V15" s="228">
        <v>53.836985200548568</v>
      </c>
      <c r="W15" s="228">
        <v>51.594251588064623</v>
      </c>
      <c r="DA15" s="69" t="s">
        <v>1854</v>
      </c>
    </row>
    <row r="16" spans="1:105" ht="12" customHeight="1" x14ac:dyDescent="0.25">
      <c r="A16" s="57" t="s">
        <v>1855</v>
      </c>
      <c r="B16" s="263">
        <v>293.32118174466461</v>
      </c>
      <c r="C16" s="263">
        <v>298.54680380765592</v>
      </c>
      <c r="D16" s="263">
        <v>300.39396121568763</v>
      </c>
      <c r="E16" s="263">
        <v>302.76825135801471</v>
      </c>
      <c r="F16" s="263">
        <v>321.49392828040988</v>
      </c>
      <c r="G16" s="263">
        <v>313.5038671573688</v>
      </c>
      <c r="H16" s="263">
        <v>326.72252266964409</v>
      </c>
      <c r="I16" s="263">
        <v>328.1882049996812</v>
      </c>
      <c r="J16" s="263">
        <v>309.59830135070263</v>
      </c>
      <c r="K16" s="263">
        <v>267.08931787859359</v>
      </c>
      <c r="L16" s="263">
        <v>272.35800942118078</v>
      </c>
      <c r="M16" s="263">
        <v>272.93754828062731</v>
      </c>
      <c r="N16" s="263">
        <v>268.40511040427498</v>
      </c>
      <c r="O16" s="263">
        <v>262.54802363935659</v>
      </c>
      <c r="P16" s="263">
        <v>259.92096832710672</v>
      </c>
      <c r="Q16" s="263">
        <v>249.59843147485589</v>
      </c>
      <c r="R16" s="263">
        <v>243.95210857482459</v>
      </c>
      <c r="S16" s="263">
        <v>250.6462508234593</v>
      </c>
      <c r="T16" s="263">
        <v>247.0244089774765</v>
      </c>
      <c r="U16" s="263">
        <v>244.05389383574979</v>
      </c>
      <c r="V16" s="263">
        <v>228.1415560704078</v>
      </c>
      <c r="W16" s="263">
        <v>226.65324007427611</v>
      </c>
      <c r="DA16" s="70" t="s">
        <v>1856</v>
      </c>
    </row>
    <row r="17" spans="1:105" ht="12" customHeight="1" x14ac:dyDescent="0.25">
      <c r="A17" s="57" t="s">
        <v>1857</v>
      </c>
      <c r="B17" s="296">
        <f t="shared" ref="B17:W17" si="0">B18+B29</f>
        <v>9509.6323628524187</v>
      </c>
      <c r="C17" s="296">
        <f t="shared" si="0"/>
        <v>9007.4668009893558</v>
      </c>
      <c r="D17" s="296">
        <f t="shared" si="0"/>
        <v>9112.4390762901676</v>
      </c>
      <c r="E17" s="296">
        <f t="shared" si="0"/>
        <v>9413.4647802122581</v>
      </c>
      <c r="F17" s="296">
        <f t="shared" si="0"/>
        <v>9207.9515359533762</v>
      </c>
      <c r="G17" s="296">
        <f t="shared" si="0"/>
        <v>9246.4960893792104</v>
      </c>
      <c r="H17" s="296">
        <f t="shared" si="0"/>
        <v>9630.5639989271804</v>
      </c>
      <c r="I17" s="296">
        <f t="shared" si="0"/>
        <v>10127.945422391358</v>
      </c>
      <c r="J17" s="296">
        <f t="shared" si="0"/>
        <v>9619.0646328977655</v>
      </c>
      <c r="K17" s="296">
        <f t="shared" si="0"/>
        <v>8693.1678418699848</v>
      </c>
      <c r="L17" s="296">
        <f t="shared" si="0"/>
        <v>9257.7052803798779</v>
      </c>
      <c r="M17" s="296">
        <f t="shared" si="0"/>
        <v>9207.2839930126866</v>
      </c>
      <c r="N17" s="296">
        <f t="shared" si="0"/>
        <v>9180.5748445387871</v>
      </c>
      <c r="O17" s="296">
        <f t="shared" si="0"/>
        <v>9255.8479698947831</v>
      </c>
      <c r="P17" s="296">
        <f t="shared" si="0"/>
        <v>9216.9559374520995</v>
      </c>
      <c r="Q17" s="296">
        <f t="shared" si="0"/>
        <v>9187.7674474741016</v>
      </c>
      <c r="R17" s="296">
        <f t="shared" si="0"/>
        <v>9320.7739854366919</v>
      </c>
      <c r="S17" s="296">
        <f t="shared" si="0"/>
        <v>9523.2684582902075</v>
      </c>
      <c r="T17" s="296">
        <f t="shared" si="0"/>
        <v>9627.8722932236051</v>
      </c>
      <c r="U17" s="296">
        <f t="shared" si="0"/>
        <v>9977.845505903686</v>
      </c>
      <c r="V17" s="296">
        <f t="shared" si="0"/>
        <v>9869.1740049268792</v>
      </c>
      <c r="W17" s="296">
        <f t="shared" si="0"/>
        <v>9796.9395946877576</v>
      </c>
      <c r="DA17" s="70"/>
    </row>
    <row r="18" spans="1:105" ht="12" customHeight="1" x14ac:dyDescent="0.25">
      <c r="A18" s="60" t="s">
        <v>1858</v>
      </c>
      <c r="B18" s="331">
        <v>7065.28918164689</v>
      </c>
      <c r="C18" s="331">
        <v>6519.5767692588997</v>
      </c>
      <c r="D18" s="331">
        <v>6609.1560661594476</v>
      </c>
      <c r="E18" s="331">
        <v>6890.3960188954798</v>
      </c>
      <c r="F18" s="331">
        <v>6528.8354669499731</v>
      </c>
      <c r="G18" s="331">
        <v>6633.9638630678146</v>
      </c>
      <c r="H18" s="331">
        <v>6907.876310013492</v>
      </c>
      <c r="I18" s="331">
        <v>7393.0437140606937</v>
      </c>
      <c r="J18" s="331">
        <v>7039.0787883085868</v>
      </c>
      <c r="K18" s="331">
        <v>6467.4235262150478</v>
      </c>
      <c r="L18" s="331">
        <v>6988.0552018700473</v>
      </c>
      <c r="M18" s="331">
        <v>6932.8044240074678</v>
      </c>
      <c r="N18" s="331">
        <v>6943.8655911698388</v>
      </c>
      <c r="O18" s="331">
        <v>7067.9477729001546</v>
      </c>
      <c r="P18" s="331">
        <v>7050.9478680595539</v>
      </c>
      <c r="Q18" s="331">
        <v>7107.7805185169782</v>
      </c>
      <c r="R18" s="331">
        <v>7287.8397473131627</v>
      </c>
      <c r="S18" s="331">
        <v>7434.5497014280554</v>
      </c>
      <c r="T18" s="331">
        <v>7569.3355517446416</v>
      </c>
      <c r="U18" s="331">
        <v>7944.0630572724458</v>
      </c>
      <c r="V18" s="331">
        <v>7967.9943710068219</v>
      </c>
      <c r="W18" s="331">
        <v>7908.1625940687982</v>
      </c>
      <c r="DA18" s="72" t="s">
        <v>1859</v>
      </c>
    </row>
    <row r="19" spans="1:105" ht="12" customHeight="1" x14ac:dyDescent="0.25">
      <c r="A19" s="64" t="s">
        <v>30</v>
      </c>
      <c r="B19" s="231">
        <v>446.61833408602439</v>
      </c>
      <c r="C19" s="231">
        <v>390.69192608064873</v>
      </c>
      <c r="D19" s="231">
        <v>385.02523620253072</v>
      </c>
      <c r="E19" s="231">
        <v>385.10248917359701</v>
      </c>
      <c r="F19" s="231">
        <v>325.50849964173102</v>
      </c>
      <c r="G19" s="231">
        <v>345.25446592017357</v>
      </c>
      <c r="H19" s="231">
        <v>351.61033319778102</v>
      </c>
      <c r="I19" s="231">
        <v>328.46116629736872</v>
      </c>
      <c r="J19" s="231">
        <v>298.50661413935671</v>
      </c>
      <c r="K19" s="231">
        <v>292.13419829972611</v>
      </c>
      <c r="L19" s="231">
        <v>263.55090599173963</v>
      </c>
      <c r="M19" s="231">
        <v>246.56497702563669</v>
      </c>
      <c r="N19" s="231">
        <v>236.96331917148851</v>
      </c>
      <c r="O19" s="231">
        <v>232.5918504478538</v>
      </c>
      <c r="P19" s="231">
        <v>228.74127550911669</v>
      </c>
      <c r="Q19" s="231">
        <v>231.00678941503611</v>
      </c>
      <c r="R19" s="231">
        <v>235.38688863162639</v>
      </c>
      <c r="S19" s="231">
        <v>221.4299116123083</v>
      </c>
      <c r="T19" s="231">
        <v>217.656964289603</v>
      </c>
      <c r="U19" s="231">
        <v>212.71225362782479</v>
      </c>
      <c r="V19" s="231">
        <v>186.9411829099586</v>
      </c>
      <c r="W19" s="231">
        <v>180.69309235226899</v>
      </c>
      <c r="DA19" s="73" t="s">
        <v>1860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1861</v>
      </c>
    </row>
    <row r="21" spans="1:105" ht="12" customHeight="1" x14ac:dyDescent="0.25">
      <c r="A21" s="64" t="s">
        <v>33</v>
      </c>
      <c r="B21" s="231">
        <v>59.380920249887531</v>
      </c>
      <c r="C21" s="231">
        <v>59.101278353199319</v>
      </c>
      <c r="D21" s="231">
        <v>64.006139881374608</v>
      </c>
      <c r="E21" s="231">
        <v>71.942289643462985</v>
      </c>
      <c r="F21" s="231">
        <v>72.823490725246842</v>
      </c>
      <c r="G21" s="231">
        <v>68.613801121111109</v>
      </c>
      <c r="H21" s="231">
        <v>72.280695393395874</v>
      </c>
      <c r="I21" s="231">
        <v>75.372702363876328</v>
      </c>
      <c r="J21" s="231">
        <v>73.711551078400888</v>
      </c>
      <c r="K21" s="231">
        <v>60.528252670773298</v>
      </c>
      <c r="L21" s="231">
        <v>68.780850769763788</v>
      </c>
      <c r="M21" s="231">
        <v>68.386958237439899</v>
      </c>
      <c r="N21" s="231">
        <v>62.465156390281692</v>
      </c>
      <c r="O21" s="231">
        <v>61.361610395228901</v>
      </c>
      <c r="P21" s="231">
        <v>63.227743250444398</v>
      </c>
      <c r="Q21" s="231">
        <v>60.65064493283051</v>
      </c>
      <c r="R21" s="231">
        <v>55.287957283099153</v>
      </c>
      <c r="S21" s="231">
        <v>53.920065135807882</v>
      </c>
      <c r="T21" s="231">
        <v>55.149758836504091</v>
      </c>
      <c r="U21" s="231">
        <v>55.42856199046394</v>
      </c>
      <c r="V21" s="231">
        <v>48.138582463953931</v>
      </c>
      <c r="W21" s="231">
        <v>46.045508069378059</v>
      </c>
      <c r="DA21" s="73" t="s">
        <v>1862</v>
      </c>
    </row>
    <row r="22" spans="1:105" ht="12" customHeight="1" x14ac:dyDescent="0.25">
      <c r="A22" s="64" t="s">
        <v>160</v>
      </c>
      <c r="B22" s="231">
        <v>49.352385250158797</v>
      </c>
      <c r="C22" s="231">
        <v>37.291610021902493</v>
      </c>
      <c r="D22" s="231">
        <v>31.2625489112251</v>
      </c>
      <c r="E22" s="231">
        <v>50.872002886792977</v>
      </c>
      <c r="F22" s="231">
        <v>44.62973645799304</v>
      </c>
      <c r="G22" s="231">
        <v>43.379853807009653</v>
      </c>
      <c r="H22" s="231">
        <v>32.997209424285181</v>
      </c>
      <c r="I22" s="231">
        <v>38.296306085064437</v>
      </c>
      <c r="J22" s="231">
        <v>34.638701043176731</v>
      </c>
      <c r="K22" s="231">
        <v>35.445696276696459</v>
      </c>
      <c r="L22" s="231">
        <v>34.526440049609313</v>
      </c>
      <c r="M22" s="231">
        <v>28.911352799570579</v>
      </c>
      <c r="N22" s="231">
        <v>24.33639393298763</v>
      </c>
      <c r="O22" s="231">
        <v>22.97035405886599</v>
      </c>
      <c r="P22" s="231">
        <v>24.346553820050371</v>
      </c>
      <c r="Q22" s="231">
        <v>28.411174804831209</v>
      </c>
      <c r="R22" s="231">
        <v>30.658647051934871</v>
      </c>
      <c r="S22" s="231">
        <v>34.913861977833918</v>
      </c>
      <c r="T22" s="231">
        <v>39.595208398757521</v>
      </c>
      <c r="U22" s="231">
        <v>38.906807664348733</v>
      </c>
      <c r="V22" s="231">
        <v>58.174676166513983</v>
      </c>
      <c r="W22" s="231">
        <v>69.449835797275441</v>
      </c>
      <c r="DA22" s="73" t="s">
        <v>1863</v>
      </c>
    </row>
    <row r="23" spans="1:105" ht="12" customHeight="1" x14ac:dyDescent="0.25">
      <c r="A23" s="64" t="s">
        <v>70</v>
      </c>
      <c r="B23" s="231">
        <v>710.90370718072086</v>
      </c>
      <c r="C23" s="231">
        <v>640.97896521687949</v>
      </c>
      <c r="D23" s="231">
        <v>592.70909947068844</v>
      </c>
      <c r="E23" s="231">
        <v>604.43951164083194</v>
      </c>
      <c r="F23" s="231">
        <v>501.2815182152857</v>
      </c>
      <c r="G23" s="231">
        <v>458.41647223574142</v>
      </c>
      <c r="H23" s="231">
        <v>456.22138939567509</v>
      </c>
      <c r="I23" s="231">
        <v>393.75387591722989</v>
      </c>
      <c r="J23" s="231">
        <v>385.80488805659758</v>
      </c>
      <c r="K23" s="231">
        <v>283.59113357691581</v>
      </c>
      <c r="L23" s="231">
        <v>269.07392600647682</v>
      </c>
      <c r="M23" s="231">
        <v>253.08961930452949</v>
      </c>
      <c r="N23" s="231">
        <v>226.7618983089379</v>
      </c>
      <c r="O23" s="231">
        <v>177.19928628103619</v>
      </c>
      <c r="P23" s="231">
        <v>138.83873809390519</v>
      </c>
      <c r="Q23" s="231">
        <v>141.9627348956397</v>
      </c>
      <c r="R23" s="231">
        <v>162.21517652093701</v>
      </c>
      <c r="S23" s="231">
        <v>157.7409574029943</v>
      </c>
      <c r="T23" s="231">
        <v>148.67306928932891</v>
      </c>
      <c r="U23" s="231">
        <v>131.16571555480729</v>
      </c>
      <c r="V23" s="231">
        <v>136.3709792440915</v>
      </c>
      <c r="W23" s="231">
        <v>132.93625844685789</v>
      </c>
      <c r="DA23" s="73" t="s">
        <v>1864</v>
      </c>
    </row>
    <row r="24" spans="1:105" ht="12" customHeight="1" x14ac:dyDescent="0.25">
      <c r="A24" s="64" t="s">
        <v>34</v>
      </c>
      <c r="B24" s="231">
        <v>0.7364095849690544</v>
      </c>
      <c r="C24" s="231">
        <v>0.47402789262202699</v>
      </c>
      <c r="D24" s="231">
        <v>1.81981937565909E-4</v>
      </c>
      <c r="E24" s="231">
        <v>3.2805545071514062</v>
      </c>
      <c r="F24" s="231">
        <v>0.48260709573248162</v>
      </c>
      <c r="G24" s="231">
        <v>0.31061084031161013</v>
      </c>
      <c r="H24" s="231">
        <v>1.713008851091939</v>
      </c>
      <c r="I24" s="231">
        <v>2.1788454415812901</v>
      </c>
      <c r="J24" s="231">
        <v>9.7112604980094538E-2</v>
      </c>
      <c r="K24" s="231">
        <v>0.1017136774467375</v>
      </c>
      <c r="L24" s="231">
        <v>9.5083355775798517E-2</v>
      </c>
      <c r="M24" s="231">
        <v>7.9027025287586691E-2</v>
      </c>
      <c r="N24" s="231">
        <v>7.8066495037182576E-2</v>
      </c>
      <c r="O24" s="231">
        <v>7.8855698315905623E-2</v>
      </c>
      <c r="P24" s="231">
        <v>7.7986193201685552E-2</v>
      </c>
      <c r="Q24" s="231">
        <v>7.0819553610518601E-2</v>
      </c>
      <c r="R24" s="231">
        <v>7.6969971861318862E-2</v>
      </c>
      <c r="S24" s="231">
        <v>1.0008926074174811</v>
      </c>
      <c r="T24" s="231">
        <v>12.040042439510129</v>
      </c>
      <c r="U24" s="231">
        <v>11.69789874685811</v>
      </c>
      <c r="V24" s="231">
        <v>0.64828654312113809</v>
      </c>
      <c r="W24" s="231">
        <v>7.9901943928828781E-2</v>
      </c>
      <c r="DA24" s="73" t="s">
        <v>1865</v>
      </c>
    </row>
    <row r="25" spans="1:105" ht="12" customHeight="1" x14ac:dyDescent="0.25">
      <c r="A25" s="64" t="s">
        <v>162</v>
      </c>
      <c r="B25" s="231">
        <v>1343.9200578740749</v>
      </c>
      <c r="C25" s="231">
        <v>1192.644865333936</v>
      </c>
      <c r="D25" s="231">
        <v>1212.4287088173489</v>
      </c>
      <c r="E25" s="231">
        <v>1392.5557444391541</v>
      </c>
      <c r="F25" s="231">
        <v>1225.074639117503</v>
      </c>
      <c r="G25" s="231">
        <v>1276.470176758346</v>
      </c>
      <c r="H25" s="231">
        <v>1184.6281208943849</v>
      </c>
      <c r="I25" s="231">
        <v>1188.0140351653949</v>
      </c>
      <c r="J25" s="231">
        <v>1151.9971120691209</v>
      </c>
      <c r="K25" s="231">
        <v>1018.6627365527841</v>
      </c>
      <c r="L25" s="231">
        <v>1104.860158028195</v>
      </c>
      <c r="M25" s="231">
        <v>1070.5844412152451</v>
      </c>
      <c r="N25" s="231">
        <v>1107.449087506059</v>
      </c>
      <c r="O25" s="231">
        <v>1151.8887643882231</v>
      </c>
      <c r="P25" s="231">
        <v>1114.116041813053</v>
      </c>
      <c r="Q25" s="231">
        <v>998.25180886034082</v>
      </c>
      <c r="R25" s="231">
        <v>984.06126608310763</v>
      </c>
      <c r="S25" s="231">
        <v>1072.498970073832</v>
      </c>
      <c r="T25" s="231">
        <v>1058.8987999859839</v>
      </c>
      <c r="U25" s="231">
        <v>1103.6124046532921</v>
      </c>
      <c r="V25" s="231">
        <v>1092.0401946461629</v>
      </c>
      <c r="W25" s="231">
        <v>1167.6545187983691</v>
      </c>
      <c r="DA25" s="73" t="s">
        <v>1866</v>
      </c>
    </row>
    <row r="26" spans="1:105" ht="12" customHeight="1" x14ac:dyDescent="0.25">
      <c r="A26" s="64" t="s">
        <v>36</v>
      </c>
      <c r="B26" s="231">
        <v>1.7912880911860609</v>
      </c>
      <c r="C26" s="231">
        <v>1.5179090599971621</v>
      </c>
      <c r="D26" s="231">
        <v>1.396534546109329</v>
      </c>
      <c r="E26" s="231">
        <v>0</v>
      </c>
      <c r="F26" s="231">
        <v>0</v>
      </c>
      <c r="G26" s="231">
        <v>2.858961869786722E-3</v>
      </c>
      <c r="H26" s="231">
        <v>3.2100880386337631E-3</v>
      </c>
      <c r="I26" s="231">
        <v>3.1219290537239722E-3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1867</v>
      </c>
    </row>
    <row r="27" spans="1:105" ht="12" customHeight="1" x14ac:dyDescent="0.25">
      <c r="A27" s="64" t="s">
        <v>73</v>
      </c>
      <c r="B27" s="231">
        <v>4376.0706570460416</v>
      </c>
      <c r="C27" s="231">
        <v>4100.949187612232</v>
      </c>
      <c r="D27" s="231">
        <v>4225.9864077242137</v>
      </c>
      <c r="E27" s="231">
        <v>4243.0241799718988</v>
      </c>
      <c r="F27" s="231">
        <v>4190.3575212813621</v>
      </c>
      <c r="G27" s="231">
        <v>4259.5981477370806</v>
      </c>
      <c r="H27" s="231">
        <v>4628.0405599303567</v>
      </c>
      <c r="I27" s="231">
        <v>4906.1427227103723</v>
      </c>
      <c r="J27" s="231">
        <v>4632.0935020700454</v>
      </c>
      <c r="K27" s="231">
        <v>4431.9642873973726</v>
      </c>
      <c r="L27" s="231">
        <v>4805.4551976710063</v>
      </c>
      <c r="M27" s="231">
        <v>4767.4082536259357</v>
      </c>
      <c r="N27" s="231">
        <v>4772.5224767281507</v>
      </c>
      <c r="O27" s="231">
        <v>4928.5205683460626</v>
      </c>
      <c r="P27" s="231">
        <v>5064.0103449488442</v>
      </c>
      <c r="Q27" s="231">
        <v>5212.786774322778</v>
      </c>
      <c r="R27" s="231">
        <v>5396.1760634345655</v>
      </c>
      <c r="S27" s="231">
        <v>5473.902325435387</v>
      </c>
      <c r="T27" s="231">
        <v>5643.4993719238528</v>
      </c>
      <c r="U27" s="231">
        <v>5996.7744562735261</v>
      </c>
      <c r="V27" s="231">
        <v>6043.6638231927427</v>
      </c>
      <c r="W27" s="231">
        <v>5892.5050596165811</v>
      </c>
      <c r="DA27" s="73" t="s">
        <v>1868</v>
      </c>
    </row>
    <row r="28" spans="1:105" ht="12" customHeight="1" x14ac:dyDescent="0.25">
      <c r="A28" s="64" t="s">
        <v>79</v>
      </c>
      <c r="B28" s="231">
        <v>76.515422283827277</v>
      </c>
      <c r="C28" s="231">
        <v>95.926999687482294</v>
      </c>
      <c r="D28" s="231">
        <v>96.341208624019629</v>
      </c>
      <c r="E28" s="231">
        <v>139.17924663259089</v>
      </c>
      <c r="F28" s="231">
        <v>168.6774544151198</v>
      </c>
      <c r="G28" s="231">
        <v>181.91747568617009</v>
      </c>
      <c r="H28" s="231">
        <v>180.38178283848251</v>
      </c>
      <c r="I28" s="231">
        <v>460.8209381507516</v>
      </c>
      <c r="J28" s="231">
        <v>462.22930724690951</v>
      </c>
      <c r="K28" s="231">
        <v>344.99550776333172</v>
      </c>
      <c r="L28" s="231">
        <v>441.71263999748032</v>
      </c>
      <c r="M28" s="231">
        <v>497.77979477382269</v>
      </c>
      <c r="N28" s="231">
        <v>513.28919263689636</v>
      </c>
      <c r="O28" s="231">
        <v>493.33648328456792</v>
      </c>
      <c r="P28" s="231">
        <v>417.58918443093808</v>
      </c>
      <c r="Q28" s="231">
        <v>434.63977173191103</v>
      </c>
      <c r="R28" s="231">
        <v>423.97677833603018</v>
      </c>
      <c r="S28" s="231">
        <v>419.14271718247443</v>
      </c>
      <c r="T28" s="231">
        <v>393.8223365811005</v>
      </c>
      <c r="U28" s="231">
        <v>393.76495876132458</v>
      </c>
      <c r="V28" s="231">
        <v>402.01664584027611</v>
      </c>
      <c r="W28" s="231">
        <v>418.79841904413928</v>
      </c>
      <c r="DA28" s="73" t="s">
        <v>1869</v>
      </c>
    </row>
    <row r="29" spans="1:105" ht="12" customHeight="1" x14ac:dyDescent="0.25">
      <c r="A29" s="60" t="s">
        <v>1870</v>
      </c>
      <c r="B29" s="264">
        <v>2444.3431812055278</v>
      </c>
      <c r="C29" s="264">
        <v>2487.890031730456</v>
      </c>
      <c r="D29" s="264">
        <v>2503.283010130719</v>
      </c>
      <c r="E29" s="264">
        <v>2523.0687613167779</v>
      </c>
      <c r="F29" s="264">
        <v>2679.1160690034039</v>
      </c>
      <c r="G29" s="264">
        <v>2612.5322263113958</v>
      </c>
      <c r="H29" s="264">
        <v>2722.6876889136888</v>
      </c>
      <c r="I29" s="264">
        <v>2734.9017083306649</v>
      </c>
      <c r="J29" s="264">
        <v>2579.9858445891782</v>
      </c>
      <c r="K29" s="264">
        <v>2225.744315654938</v>
      </c>
      <c r="L29" s="264">
        <v>2269.650078509831</v>
      </c>
      <c r="M29" s="264">
        <v>2274.4795690052179</v>
      </c>
      <c r="N29" s="264">
        <v>2236.7092533689488</v>
      </c>
      <c r="O29" s="264">
        <v>2187.9001969946289</v>
      </c>
      <c r="P29" s="264">
        <v>2166.0080693925461</v>
      </c>
      <c r="Q29" s="264">
        <v>2079.9869289571229</v>
      </c>
      <c r="R29" s="264">
        <v>2032.9342381235299</v>
      </c>
      <c r="S29" s="264">
        <v>2088.7187568621521</v>
      </c>
      <c r="T29" s="264">
        <v>2058.536741478963</v>
      </c>
      <c r="U29" s="264">
        <v>2033.78244863124</v>
      </c>
      <c r="V29" s="264">
        <v>1901.1796339200571</v>
      </c>
      <c r="W29" s="264">
        <v>1888.7770006189601</v>
      </c>
      <c r="DA29" s="72" t="s">
        <v>1871</v>
      </c>
    </row>
    <row r="30" spans="1:105" ht="12" customHeight="1" x14ac:dyDescent="0.25">
      <c r="A30" s="132" t="s">
        <v>1872</v>
      </c>
      <c r="B30" s="318">
        <v>651.82484832147452</v>
      </c>
      <c r="C30" s="318">
        <v>663.43734179478849</v>
      </c>
      <c r="D30" s="318">
        <v>667.54213603485869</v>
      </c>
      <c r="E30" s="318">
        <v>672.81833635114106</v>
      </c>
      <c r="F30" s="318">
        <v>714.43095173424149</v>
      </c>
      <c r="G30" s="318">
        <v>696.67526034970592</v>
      </c>
      <c r="H30" s="318">
        <v>726.05005037698425</v>
      </c>
      <c r="I30" s="318">
        <v>729.30712222151112</v>
      </c>
      <c r="J30" s="318">
        <v>687.99622522378104</v>
      </c>
      <c r="K30" s="318">
        <v>593.53181750798365</v>
      </c>
      <c r="L30" s="318">
        <v>605.24002093595516</v>
      </c>
      <c r="M30" s="318">
        <v>606.52788506805848</v>
      </c>
      <c r="N30" s="318">
        <v>596.45580089838666</v>
      </c>
      <c r="O30" s="318">
        <v>583.44005253190142</v>
      </c>
      <c r="P30" s="318">
        <v>577.60215183801256</v>
      </c>
      <c r="Q30" s="318">
        <v>554.66318105523317</v>
      </c>
      <c r="R30" s="318">
        <v>542.11579683294156</v>
      </c>
      <c r="S30" s="318">
        <v>556.99166849657411</v>
      </c>
      <c r="T30" s="318">
        <v>548.94313106105687</v>
      </c>
      <c r="U30" s="318">
        <v>542.34198630166429</v>
      </c>
      <c r="V30" s="318">
        <v>506.98123571201552</v>
      </c>
      <c r="W30" s="318">
        <v>503.67386683172288</v>
      </c>
      <c r="DA30" s="139" t="s">
        <v>1873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19354.060189269159</v>
      </c>
      <c r="C32" s="225">
        <v>19094.39825408017</v>
      </c>
      <c r="D32" s="225">
        <v>19381.66126344393</v>
      </c>
      <c r="E32" s="225">
        <v>20003.926865816578</v>
      </c>
      <c r="F32" s="225">
        <v>20280.713725596939</v>
      </c>
      <c r="G32" s="225">
        <v>20738.535509738551</v>
      </c>
      <c r="H32" s="225">
        <v>21153.93053319371</v>
      </c>
      <c r="I32" s="225">
        <v>21559.856966056261</v>
      </c>
      <c r="J32" s="225">
        <v>20155.18695110636</v>
      </c>
      <c r="K32" s="225">
        <v>18924.819506032989</v>
      </c>
      <c r="L32" s="225">
        <v>19888.81274507293</v>
      </c>
      <c r="M32" s="225">
        <v>19519.239544854041</v>
      </c>
      <c r="N32" s="225">
        <v>19321.318110156972</v>
      </c>
      <c r="O32" s="225">
        <v>19357.547057923421</v>
      </c>
      <c r="P32" s="225">
        <v>19138.471337042181</v>
      </c>
      <c r="Q32" s="225">
        <v>19294.021427327742</v>
      </c>
      <c r="R32" s="225">
        <v>19334.268777224981</v>
      </c>
      <c r="S32" s="225">
        <v>19448.883396287791</v>
      </c>
      <c r="T32" s="225">
        <v>19191.17756357952</v>
      </c>
      <c r="U32" s="225">
        <v>19180.910626286812</v>
      </c>
      <c r="V32" s="225">
        <v>18330.926193788371</v>
      </c>
      <c r="W32" s="225">
        <v>19702.79271826784</v>
      </c>
      <c r="DA32" s="89" t="s">
        <v>1874</v>
      </c>
    </row>
    <row r="33" spans="1:105" ht="12" customHeight="1" x14ac:dyDescent="0.25">
      <c r="A33" s="55" t="s">
        <v>92</v>
      </c>
      <c r="B33" s="261">
        <v>102.15309319200681</v>
      </c>
      <c r="C33" s="261">
        <v>100.78256578823181</v>
      </c>
      <c r="D33" s="261">
        <v>102.29877503213351</v>
      </c>
      <c r="E33" s="261">
        <v>105.5831688723809</v>
      </c>
      <c r="F33" s="261">
        <v>107.0440837194503</v>
      </c>
      <c r="G33" s="261">
        <v>109.4605230052365</v>
      </c>
      <c r="H33" s="261">
        <v>111.65302866696599</v>
      </c>
      <c r="I33" s="261">
        <v>113.79555795126279</v>
      </c>
      <c r="J33" s="261">
        <v>106.3815380744032</v>
      </c>
      <c r="K33" s="261">
        <v>99.887508447129505</v>
      </c>
      <c r="L33" s="261">
        <v>104.9755824853887</v>
      </c>
      <c r="M33" s="261">
        <v>103.0249300024677</v>
      </c>
      <c r="N33" s="261">
        <v>101.9802765000122</v>
      </c>
      <c r="O33" s="261">
        <v>102.17149731060169</v>
      </c>
      <c r="P33" s="261">
        <v>101.01518890231451</v>
      </c>
      <c r="Q33" s="261">
        <v>101.8362012745808</v>
      </c>
      <c r="R33" s="261">
        <v>102.048631702333</v>
      </c>
      <c r="S33" s="261">
        <v>102.6535816584519</v>
      </c>
      <c r="T33" s="261">
        <v>101.2933788024427</v>
      </c>
      <c r="U33" s="261">
        <v>101.2391886536202</v>
      </c>
      <c r="V33" s="261">
        <v>96.75286701900059</v>
      </c>
      <c r="W33" s="261">
        <v>103.99374606720311</v>
      </c>
      <c r="DA33" s="67" t="s">
        <v>1875</v>
      </c>
    </row>
    <row r="34" spans="1:105" ht="12" customHeight="1" x14ac:dyDescent="0.25">
      <c r="A34" s="202" t="s">
        <v>93</v>
      </c>
      <c r="B34" s="226">
        <v>144.96291542628549</v>
      </c>
      <c r="C34" s="226">
        <v>143.01803405348741</v>
      </c>
      <c r="D34" s="226">
        <v>145.16964890453411</v>
      </c>
      <c r="E34" s="226">
        <v>149.83045056616839</v>
      </c>
      <c r="F34" s="226">
        <v>151.9035985130707</v>
      </c>
      <c r="G34" s="226">
        <v>155.33270744039191</v>
      </c>
      <c r="H34" s="226">
        <v>158.44403772791961</v>
      </c>
      <c r="I34" s="226">
        <v>161.48444778044819</v>
      </c>
      <c r="J34" s="226">
        <v>150.96339645645261</v>
      </c>
      <c r="K34" s="226">
        <v>141.74788042832</v>
      </c>
      <c r="L34" s="226">
        <v>148.968239826586</v>
      </c>
      <c r="M34" s="226">
        <v>146.2001173735903</v>
      </c>
      <c r="N34" s="226">
        <v>144.7176755542165</v>
      </c>
      <c r="O34" s="226">
        <v>144.98903225352981</v>
      </c>
      <c r="P34" s="226">
        <v>143.34814373259019</v>
      </c>
      <c r="Q34" s="226">
        <v>144.5132219829479</v>
      </c>
      <c r="R34" s="226">
        <v>144.81467672278939</v>
      </c>
      <c r="S34" s="226">
        <v>145.67314616885091</v>
      </c>
      <c r="T34" s="226">
        <v>143.74291610515971</v>
      </c>
      <c r="U34" s="226">
        <v>143.66601621191879</v>
      </c>
      <c r="V34" s="226">
        <v>137.2995886924694</v>
      </c>
      <c r="W34" s="226">
        <v>147.5749401701149</v>
      </c>
      <c r="DA34" s="174" t="s">
        <v>1876</v>
      </c>
    </row>
    <row r="35" spans="1:105" ht="12" customHeight="1" x14ac:dyDescent="0.25">
      <c r="A35" s="202" t="s">
        <v>94</v>
      </c>
      <c r="B35" s="226">
        <v>515.83565095413451</v>
      </c>
      <c r="C35" s="226">
        <v>508.91499027332748</v>
      </c>
      <c r="D35" s="226">
        <v>516.57129081080257</v>
      </c>
      <c r="E35" s="226">
        <v>533.15627499125526</v>
      </c>
      <c r="F35" s="226">
        <v>540.53335910666385</v>
      </c>
      <c r="G35" s="226">
        <v>552.73549115206163</v>
      </c>
      <c r="H35" s="226">
        <v>563.80684053463062</v>
      </c>
      <c r="I35" s="226">
        <v>574.62582754245648</v>
      </c>
      <c r="J35" s="226">
        <v>537.1877466203407</v>
      </c>
      <c r="K35" s="226">
        <v>504.39527900701279</v>
      </c>
      <c r="L35" s="226">
        <v>530.08818659910185</v>
      </c>
      <c r="M35" s="226">
        <v>520.23810705798019</v>
      </c>
      <c r="N35" s="226">
        <v>514.96299004857394</v>
      </c>
      <c r="O35" s="226">
        <v>515.92858500242403</v>
      </c>
      <c r="P35" s="226">
        <v>510.08965167348958</v>
      </c>
      <c r="Q35" s="226">
        <v>514.2354630068121</v>
      </c>
      <c r="R35" s="226">
        <v>515.30815874766495</v>
      </c>
      <c r="S35" s="226">
        <v>518.36293413094938</v>
      </c>
      <c r="T35" s="226">
        <v>511.49440862932403</v>
      </c>
      <c r="U35" s="226">
        <v>511.22076825466979</v>
      </c>
      <c r="V35" s="226">
        <v>488.56648957870408</v>
      </c>
      <c r="W35" s="226">
        <v>525.1302728240064</v>
      </c>
      <c r="DA35" s="174" t="s">
        <v>1877</v>
      </c>
    </row>
    <row r="36" spans="1:105" ht="12" customHeight="1" x14ac:dyDescent="0.25">
      <c r="A36" s="202" t="s">
        <v>95</v>
      </c>
      <c r="B36" s="226">
        <v>408.61237276802723</v>
      </c>
      <c r="C36" s="226">
        <v>403.13026315292728</v>
      </c>
      <c r="D36" s="226">
        <v>409.19510012853408</v>
      </c>
      <c r="E36" s="226">
        <v>422.33267548952352</v>
      </c>
      <c r="F36" s="226">
        <v>428.17633487780108</v>
      </c>
      <c r="G36" s="226">
        <v>437.8420920209461</v>
      </c>
      <c r="H36" s="226">
        <v>446.61211466786392</v>
      </c>
      <c r="I36" s="226">
        <v>455.18223180505117</v>
      </c>
      <c r="J36" s="226">
        <v>425.52615229761261</v>
      </c>
      <c r="K36" s="226">
        <v>399.55003378851802</v>
      </c>
      <c r="L36" s="226">
        <v>419.90232994155491</v>
      </c>
      <c r="M36" s="226">
        <v>412.09972000987068</v>
      </c>
      <c r="N36" s="226">
        <v>407.92110600004901</v>
      </c>
      <c r="O36" s="226">
        <v>408.68598924240672</v>
      </c>
      <c r="P36" s="226">
        <v>404.06075560925802</v>
      </c>
      <c r="Q36" s="226">
        <v>407.34480509832309</v>
      </c>
      <c r="R36" s="226">
        <v>408.19452680933182</v>
      </c>
      <c r="S36" s="226">
        <v>410.61432663380771</v>
      </c>
      <c r="T36" s="226">
        <v>405.17351520977058</v>
      </c>
      <c r="U36" s="226">
        <v>404.9567546144807</v>
      </c>
      <c r="V36" s="226">
        <v>387.01146807600242</v>
      </c>
      <c r="W36" s="226">
        <v>415.97498426881242</v>
      </c>
      <c r="DA36" s="174" t="s">
        <v>1878</v>
      </c>
    </row>
    <row r="37" spans="1:105" ht="12" customHeight="1" x14ac:dyDescent="0.25">
      <c r="A37" s="56" t="s">
        <v>96</v>
      </c>
      <c r="B37" s="262">
        <v>248.7652504504855</v>
      </c>
      <c r="C37" s="262">
        <v>251.23221597894329</v>
      </c>
      <c r="D37" s="262">
        <v>255.3448479088751</v>
      </c>
      <c r="E37" s="262">
        <v>258.57829402719068</v>
      </c>
      <c r="F37" s="262">
        <v>268.83143622587022</v>
      </c>
      <c r="G37" s="262">
        <v>270.01573714799088</v>
      </c>
      <c r="H37" s="262">
        <v>271.03721911199841</v>
      </c>
      <c r="I37" s="262">
        <v>273.70130454994251</v>
      </c>
      <c r="J37" s="262">
        <v>252.53725443447499</v>
      </c>
      <c r="K37" s="262">
        <v>233.7573931333128</v>
      </c>
      <c r="L37" s="262">
        <v>239.92879615144261</v>
      </c>
      <c r="M37" s="262">
        <v>237.92859376545931</v>
      </c>
      <c r="N37" s="262">
        <v>235.55875021363829</v>
      </c>
      <c r="O37" s="262">
        <v>231.513514124442</v>
      </c>
      <c r="P37" s="262">
        <v>228.35465543040181</v>
      </c>
      <c r="Q37" s="262">
        <v>227.6818645545691</v>
      </c>
      <c r="R37" s="262">
        <v>225.60668493395929</v>
      </c>
      <c r="S37" s="262">
        <v>227.37801343632239</v>
      </c>
      <c r="T37" s="262">
        <v>224.93377464889241</v>
      </c>
      <c r="U37" s="262">
        <v>226.96789671565949</v>
      </c>
      <c r="V37" s="262">
        <v>214.8712091245165</v>
      </c>
      <c r="W37" s="262">
        <v>230.57154530089761</v>
      </c>
      <c r="DA37" s="68" t="s">
        <v>1879</v>
      </c>
    </row>
    <row r="38" spans="1:105" ht="12" customHeight="1" x14ac:dyDescent="0.25">
      <c r="A38" s="37" t="s">
        <v>160</v>
      </c>
      <c r="B38" s="228">
        <v>3.8196958661880882</v>
      </c>
      <c r="C38" s="228">
        <v>3.251802205896452</v>
      </c>
      <c r="D38" s="228">
        <v>2.7960566791896571</v>
      </c>
      <c r="E38" s="228">
        <v>3.976395873224817</v>
      </c>
      <c r="F38" s="228">
        <v>3.3644933158573629</v>
      </c>
      <c r="G38" s="228">
        <v>3.1808499076894909</v>
      </c>
      <c r="H38" s="228">
        <v>2.86938325664708</v>
      </c>
      <c r="I38" s="228">
        <v>3.11310154617729</v>
      </c>
      <c r="J38" s="228">
        <v>2.7057841185734088</v>
      </c>
      <c r="K38" s="228">
        <v>2.715365753007823</v>
      </c>
      <c r="L38" s="228">
        <v>2.9566468745320469</v>
      </c>
      <c r="M38" s="228">
        <v>2.433575775384452</v>
      </c>
      <c r="N38" s="228">
        <v>1.948871698442773</v>
      </c>
      <c r="O38" s="228">
        <v>1.8544120822650541</v>
      </c>
      <c r="P38" s="228">
        <v>1.739038433876742</v>
      </c>
      <c r="Q38" s="228">
        <v>2.231270982342028</v>
      </c>
      <c r="R38" s="228">
        <v>2.4225441632413318</v>
      </c>
      <c r="S38" s="228">
        <v>2.5718521092493618</v>
      </c>
      <c r="T38" s="228">
        <v>2.8733905470710082</v>
      </c>
      <c r="U38" s="228">
        <v>2.8225621709325348</v>
      </c>
      <c r="V38" s="228">
        <v>3.9033304633199788</v>
      </c>
      <c r="W38" s="228">
        <v>4.9424291602062853</v>
      </c>
      <c r="DA38" s="69" t="s">
        <v>1880</v>
      </c>
    </row>
    <row r="39" spans="1:105" ht="12" customHeight="1" x14ac:dyDescent="0.25">
      <c r="A39" s="37" t="s">
        <v>162</v>
      </c>
      <c r="B39" s="228">
        <v>95.643955768931946</v>
      </c>
      <c r="C39" s="228">
        <v>89.675963469033761</v>
      </c>
      <c r="D39" s="228">
        <v>92.570863613069378</v>
      </c>
      <c r="E39" s="228">
        <v>102.8692218063925</v>
      </c>
      <c r="F39" s="228">
        <v>90.911024304164258</v>
      </c>
      <c r="G39" s="228">
        <v>96.382374111120185</v>
      </c>
      <c r="H39" s="228">
        <v>96.640644940608439</v>
      </c>
      <c r="I39" s="228">
        <v>100.709953094789</v>
      </c>
      <c r="J39" s="228">
        <v>94.579851977871883</v>
      </c>
      <c r="K39" s="228">
        <v>91.467118425800535</v>
      </c>
      <c r="L39" s="228">
        <v>102.8409619101172</v>
      </c>
      <c r="M39" s="228">
        <v>95.729915956673494</v>
      </c>
      <c r="N39" s="228">
        <v>97.021820357297329</v>
      </c>
      <c r="O39" s="228">
        <v>100.2362341437177</v>
      </c>
      <c r="P39" s="228">
        <v>100.6003440981158</v>
      </c>
      <c r="Q39" s="228">
        <v>99.895795750782398</v>
      </c>
      <c r="R39" s="228">
        <v>101.199294934419</v>
      </c>
      <c r="S39" s="228">
        <v>105.4157331428264</v>
      </c>
      <c r="T39" s="228">
        <v>102.2137016509314</v>
      </c>
      <c r="U39" s="228">
        <v>103.916198572916</v>
      </c>
      <c r="V39" s="228">
        <v>99.771761167725614</v>
      </c>
      <c r="W39" s="228">
        <v>122.322816842259</v>
      </c>
      <c r="DA39" s="69" t="s">
        <v>1881</v>
      </c>
    </row>
    <row r="40" spans="1:105" ht="12" customHeight="1" x14ac:dyDescent="0.25">
      <c r="A40" s="37" t="s">
        <v>97</v>
      </c>
      <c r="B40" s="228">
        <v>1.430245740790029E-4</v>
      </c>
      <c r="C40" s="228">
        <v>2.5905949608691082E-4</v>
      </c>
      <c r="D40" s="228">
        <v>1.702629015216797E-3</v>
      </c>
      <c r="E40" s="228">
        <v>1.4828380885751949E-3</v>
      </c>
      <c r="F40" s="228">
        <v>2.755367786441408E-3</v>
      </c>
      <c r="G40" s="228">
        <v>2.6342845649487841E-3</v>
      </c>
      <c r="H40" s="228">
        <v>2.871479501242326E-3</v>
      </c>
      <c r="I40" s="228">
        <v>4.6015949685965169E-3</v>
      </c>
      <c r="J40" s="228">
        <v>4.9694885335757793E-3</v>
      </c>
      <c r="K40" s="228">
        <v>7.4041753659881242E-3</v>
      </c>
      <c r="L40" s="228">
        <v>6.1460074502836101E-3</v>
      </c>
      <c r="M40" s="228">
        <v>6.7965759687800354E-3</v>
      </c>
      <c r="N40" s="228">
        <v>6.1057229125257529E-3</v>
      </c>
      <c r="O40" s="228">
        <v>6.9330602759422738E-3</v>
      </c>
      <c r="P40" s="228">
        <v>7.2251580502622273E-3</v>
      </c>
      <c r="Q40" s="228">
        <v>8.5819784078638248E-3</v>
      </c>
      <c r="R40" s="228">
        <v>8.9967565029369749E-3</v>
      </c>
      <c r="S40" s="228">
        <v>9.4398608916947593E-3</v>
      </c>
      <c r="T40" s="228">
        <v>8.527930536799521E-3</v>
      </c>
      <c r="U40" s="228">
        <v>9.9290612146128721E-3</v>
      </c>
      <c r="V40" s="228">
        <v>9.1412152545871147E-3</v>
      </c>
      <c r="W40" s="228">
        <v>9.6851928803803958E-3</v>
      </c>
      <c r="DA40" s="69" t="s">
        <v>1882</v>
      </c>
    </row>
    <row r="41" spans="1:105" ht="12" customHeight="1" x14ac:dyDescent="0.25">
      <c r="A41" s="37" t="s">
        <v>78</v>
      </c>
      <c r="B41" s="228">
        <v>0.46937456945526612</v>
      </c>
      <c r="C41" s="228">
        <v>0.48380892206673248</v>
      </c>
      <c r="D41" s="228">
        <v>0.53252896387363158</v>
      </c>
      <c r="E41" s="228">
        <v>0.54982046445565447</v>
      </c>
      <c r="F41" s="228">
        <v>0.5661910379905748</v>
      </c>
      <c r="G41" s="228">
        <v>0.80434969962596492</v>
      </c>
      <c r="H41" s="228">
        <v>0.88891729491875682</v>
      </c>
      <c r="I41" s="228">
        <v>0.9313494141860772</v>
      </c>
      <c r="J41" s="228">
        <v>0.8354612799556338</v>
      </c>
      <c r="K41" s="228">
        <v>0.93702609555233118</v>
      </c>
      <c r="L41" s="228">
        <v>0.97196284903150376</v>
      </c>
      <c r="M41" s="228">
        <v>1.132524580099745</v>
      </c>
      <c r="N41" s="228">
        <v>0.96507546099269681</v>
      </c>
      <c r="O41" s="228">
        <v>1.385997398742391</v>
      </c>
      <c r="P41" s="228">
        <v>4.277546389754832</v>
      </c>
      <c r="Q41" s="228">
        <v>5.1574257533227659</v>
      </c>
      <c r="R41" s="228">
        <v>5.5651859553133169</v>
      </c>
      <c r="S41" s="228">
        <v>6.4113707511166851</v>
      </c>
      <c r="T41" s="228">
        <v>7.2199254422987114</v>
      </c>
      <c r="U41" s="228">
        <v>9.1363766033340639</v>
      </c>
      <c r="V41" s="228">
        <v>8.9821723398777937</v>
      </c>
      <c r="W41" s="228">
        <v>10.56917333766531</v>
      </c>
      <c r="DA41" s="69" t="s">
        <v>1883</v>
      </c>
    </row>
    <row r="42" spans="1:105" ht="12" customHeight="1" x14ac:dyDescent="0.25">
      <c r="A42" s="37" t="s">
        <v>38</v>
      </c>
      <c r="B42" s="228">
        <v>148.8320812213361</v>
      </c>
      <c r="C42" s="228">
        <v>157.82038232245031</v>
      </c>
      <c r="D42" s="228">
        <v>159.4436960237272</v>
      </c>
      <c r="E42" s="228">
        <v>151.18137304502909</v>
      </c>
      <c r="F42" s="228">
        <v>173.98697220007159</v>
      </c>
      <c r="G42" s="228">
        <v>169.64552914499029</v>
      </c>
      <c r="H42" s="228">
        <v>170.6354021403229</v>
      </c>
      <c r="I42" s="228">
        <v>168.94229889982151</v>
      </c>
      <c r="J42" s="228">
        <v>154.41118756954049</v>
      </c>
      <c r="K42" s="228">
        <v>138.63047868358609</v>
      </c>
      <c r="L42" s="228">
        <v>133.15307851031159</v>
      </c>
      <c r="M42" s="228">
        <v>138.6257808773328</v>
      </c>
      <c r="N42" s="228">
        <v>135.61687697399299</v>
      </c>
      <c r="O42" s="228">
        <v>128.02993743944091</v>
      </c>
      <c r="P42" s="228">
        <v>121.7305013506042</v>
      </c>
      <c r="Q42" s="228">
        <v>120.38879008971401</v>
      </c>
      <c r="R42" s="228">
        <v>116.4106631244828</v>
      </c>
      <c r="S42" s="228">
        <v>112.96961757223821</v>
      </c>
      <c r="T42" s="228">
        <v>112.6182290780546</v>
      </c>
      <c r="U42" s="228">
        <v>111.0828303072623</v>
      </c>
      <c r="V42" s="228">
        <v>102.2048039383385</v>
      </c>
      <c r="W42" s="228">
        <v>92.727440767886605</v>
      </c>
      <c r="DA42" s="69" t="s">
        <v>1884</v>
      </c>
    </row>
    <row r="43" spans="1:105" ht="12" customHeight="1" x14ac:dyDescent="0.25">
      <c r="A43" s="57" t="s">
        <v>1885</v>
      </c>
      <c r="B43" s="263">
        <f t="shared" ref="B43:W43" si="1">B44+B55</f>
        <v>1299.2654908598315</v>
      </c>
      <c r="C43" s="263">
        <f t="shared" si="1"/>
        <v>1336.1740245157591</v>
      </c>
      <c r="D43" s="263">
        <f t="shared" si="1"/>
        <v>1350.6697611171649</v>
      </c>
      <c r="E43" s="263">
        <f t="shared" si="1"/>
        <v>1333.6519853528355</v>
      </c>
      <c r="F43" s="263">
        <f t="shared" si="1"/>
        <v>1413.4697756518744</v>
      </c>
      <c r="G43" s="263">
        <f t="shared" si="1"/>
        <v>1420.2285147443945</v>
      </c>
      <c r="H43" s="263">
        <f t="shared" si="1"/>
        <v>1432.9198499550027</v>
      </c>
      <c r="I43" s="263">
        <f t="shared" si="1"/>
        <v>1444.0631189453006</v>
      </c>
      <c r="J43" s="263">
        <f t="shared" si="1"/>
        <v>1341.891311080607</v>
      </c>
      <c r="K43" s="263">
        <f t="shared" si="1"/>
        <v>1239.4008456791091</v>
      </c>
      <c r="L43" s="263">
        <f t="shared" si="1"/>
        <v>1262.6511850882648</v>
      </c>
      <c r="M43" s="263">
        <f t="shared" si="1"/>
        <v>1256.8775074396569</v>
      </c>
      <c r="N43" s="263">
        <f t="shared" si="1"/>
        <v>1234.9369676398471</v>
      </c>
      <c r="O43" s="263">
        <f t="shared" si="1"/>
        <v>1218.3614264745609</v>
      </c>
      <c r="P43" s="263">
        <f t="shared" si="1"/>
        <v>1197.647940771194</v>
      </c>
      <c r="Q43" s="263">
        <f t="shared" si="1"/>
        <v>1197.5740444951107</v>
      </c>
      <c r="R43" s="263">
        <f t="shared" si="1"/>
        <v>1184.5973262870489</v>
      </c>
      <c r="S43" s="263">
        <f t="shared" si="1"/>
        <v>1184.0717665976354</v>
      </c>
      <c r="T43" s="263">
        <f t="shared" si="1"/>
        <v>1167.2547497366038</v>
      </c>
      <c r="U43" s="263">
        <f t="shared" si="1"/>
        <v>1169.2397696134763</v>
      </c>
      <c r="V43" s="263">
        <f t="shared" si="1"/>
        <v>1107.8431219694785</v>
      </c>
      <c r="W43" s="263">
        <f t="shared" si="1"/>
        <v>1144.225793528507</v>
      </c>
      <c r="DA43" s="70"/>
    </row>
    <row r="44" spans="1:105" ht="12" customHeight="1" x14ac:dyDescent="0.25">
      <c r="A44" s="60" t="s">
        <v>1886</v>
      </c>
      <c r="B44" s="264">
        <v>435.28040374280658</v>
      </c>
      <c r="C44" s="264">
        <v>424.16752938934218</v>
      </c>
      <c r="D44" s="264">
        <v>431.06332122898351</v>
      </c>
      <c r="E44" s="264">
        <v>450.71520549026559</v>
      </c>
      <c r="F44" s="264">
        <v>450.99315160334731</v>
      </c>
      <c r="G44" s="264">
        <v>463.68405940968279</v>
      </c>
      <c r="H44" s="264">
        <v>474.58632355563128</v>
      </c>
      <c r="I44" s="264">
        <v>485.30515607329852</v>
      </c>
      <c r="J44" s="264">
        <v>454.54957530498251</v>
      </c>
      <c r="K44" s="264">
        <v>428.83523343786447</v>
      </c>
      <c r="L44" s="264">
        <v>454.59608475492331</v>
      </c>
      <c r="M44" s="264">
        <v>444.41430148886138</v>
      </c>
      <c r="N44" s="264">
        <v>440.76788398225011</v>
      </c>
      <c r="O44" s="264">
        <v>443.50575939541312</v>
      </c>
      <c r="P44" s="264">
        <v>439.15205701082908</v>
      </c>
      <c r="Q44" s="264">
        <v>443.71999393663702</v>
      </c>
      <c r="R44" s="264">
        <v>446.17566271915132</v>
      </c>
      <c r="S44" s="264">
        <v>449.51372845373442</v>
      </c>
      <c r="T44" s="264">
        <v>443.6450562793824</v>
      </c>
      <c r="U44" s="264">
        <v>443.09503842736899</v>
      </c>
      <c r="V44" s="264">
        <v>424.42175977473141</v>
      </c>
      <c r="W44" s="264">
        <v>460.55436930581197</v>
      </c>
      <c r="DA44" s="72" t="s">
        <v>1887</v>
      </c>
    </row>
    <row r="45" spans="1:105" ht="12" customHeight="1" x14ac:dyDescent="0.25">
      <c r="A45" s="64" t="s">
        <v>30</v>
      </c>
      <c r="B45" s="231">
        <v>30.030682205106899</v>
      </c>
      <c r="C45" s="231">
        <v>27.03977444558895</v>
      </c>
      <c r="D45" s="231">
        <v>27.75267238139379</v>
      </c>
      <c r="E45" s="231">
        <v>30.153558515330879</v>
      </c>
      <c r="F45" s="231">
        <v>28.51233852768787</v>
      </c>
      <c r="G45" s="231">
        <v>29.116770873275929</v>
      </c>
      <c r="H45" s="231">
        <v>27.966286153750691</v>
      </c>
      <c r="I45" s="231">
        <v>24.201798536907841</v>
      </c>
      <c r="J45" s="231">
        <v>23.270843963151108</v>
      </c>
      <c r="K45" s="231">
        <v>23.34609461728968</v>
      </c>
      <c r="L45" s="231">
        <v>23.369237387844379</v>
      </c>
      <c r="M45" s="231">
        <v>22.669740469276562</v>
      </c>
      <c r="N45" s="231">
        <v>22.227501583943852</v>
      </c>
      <c r="O45" s="231">
        <v>22.605415228704249</v>
      </c>
      <c r="P45" s="231">
        <v>22.531725711432639</v>
      </c>
      <c r="Q45" s="231">
        <v>22.977833536706861</v>
      </c>
      <c r="R45" s="231">
        <v>22.54147191848341</v>
      </c>
      <c r="S45" s="231">
        <v>21.100116211057539</v>
      </c>
      <c r="T45" s="231">
        <v>20.050238651449021</v>
      </c>
      <c r="U45" s="231">
        <v>17.929897666716009</v>
      </c>
      <c r="V45" s="231">
        <v>14.83470296149085</v>
      </c>
      <c r="W45" s="231">
        <v>14.7228515357315</v>
      </c>
      <c r="DA45" s="73" t="s">
        <v>1888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1889</v>
      </c>
    </row>
    <row r="47" spans="1:105" ht="12" customHeight="1" x14ac:dyDescent="0.25">
      <c r="A47" s="64" t="s">
        <v>33</v>
      </c>
      <c r="B47" s="231">
        <v>4.3700173152669084</v>
      </c>
      <c r="C47" s="231">
        <v>5.0644089691823551</v>
      </c>
      <c r="D47" s="231">
        <v>4.9892920437580957</v>
      </c>
      <c r="E47" s="231">
        <v>5.4209831431559081</v>
      </c>
      <c r="F47" s="231">
        <v>4.4513958225624641</v>
      </c>
      <c r="G47" s="231">
        <v>3.9697820303865079</v>
      </c>
      <c r="H47" s="231">
        <v>4.2787830387986947</v>
      </c>
      <c r="I47" s="231">
        <v>4.0713284521762656</v>
      </c>
      <c r="J47" s="231">
        <v>4.0354347476143992</v>
      </c>
      <c r="K47" s="231">
        <v>3.4856640657949791</v>
      </c>
      <c r="L47" s="231">
        <v>3.6076631040347809</v>
      </c>
      <c r="M47" s="231">
        <v>3.3507711832226308</v>
      </c>
      <c r="N47" s="231">
        <v>2.931452219227888</v>
      </c>
      <c r="O47" s="231">
        <v>2.7526174713198772</v>
      </c>
      <c r="P47" s="231">
        <v>2.5835765723287318</v>
      </c>
      <c r="Q47" s="231">
        <v>2.874661979718208</v>
      </c>
      <c r="R47" s="231">
        <v>2.451244424838273</v>
      </c>
      <c r="S47" s="231">
        <v>2.3912585952674061</v>
      </c>
      <c r="T47" s="231">
        <v>2.373886387606118</v>
      </c>
      <c r="U47" s="231">
        <v>2.3221274914995651</v>
      </c>
      <c r="V47" s="231">
        <v>2.3077405658677241</v>
      </c>
      <c r="W47" s="231">
        <v>2.7755623042706059</v>
      </c>
      <c r="DA47" s="73" t="s">
        <v>1890</v>
      </c>
    </row>
    <row r="48" spans="1:105" ht="12" customHeight="1" x14ac:dyDescent="0.25">
      <c r="A48" s="64" t="s">
        <v>160</v>
      </c>
      <c r="B48" s="231">
        <v>5.520908647763596</v>
      </c>
      <c r="C48" s="231">
        <v>5.3530732361465452</v>
      </c>
      <c r="D48" s="231">
        <v>4.9585328620143558</v>
      </c>
      <c r="E48" s="231">
        <v>7.2888815427870881</v>
      </c>
      <c r="F48" s="231">
        <v>5.8671319488201972</v>
      </c>
      <c r="G48" s="231">
        <v>5.5807695897788729</v>
      </c>
      <c r="H48" s="231">
        <v>4.6994101596795197</v>
      </c>
      <c r="I48" s="231">
        <v>5.0195886411857122</v>
      </c>
      <c r="J48" s="231">
        <v>4.5961141635017224</v>
      </c>
      <c r="K48" s="231">
        <v>4.4748869732638097</v>
      </c>
      <c r="L48" s="231">
        <v>4.7855654607734914</v>
      </c>
      <c r="M48" s="231">
        <v>3.89706768553653</v>
      </c>
      <c r="N48" s="231">
        <v>3.0583708353933781</v>
      </c>
      <c r="O48" s="231">
        <v>2.7916312122035931</v>
      </c>
      <c r="P48" s="231">
        <v>2.663669753750578</v>
      </c>
      <c r="Q48" s="231">
        <v>3.1117660276971488</v>
      </c>
      <c r="R48" s="231">
        <v>3.0054177125608992</v>
      </c>
      <c r="S48" s="231">
        <v>3.0942746728812058</v>
      </c>
      <c r="T48" s="231">
        <v>3.5385929609789799</v>
      </c>
      <c r="U48" s="231">
        <v>3.3029607635186191</v>
      </c>
      <c r="V48" s="231">
        <v>4.0824185242091113</v>
      </c>
      <c r="W48" s="231">
        <v>4.8849565001003397</v>
      </c>
      <c r="DA48" s="73" t="s">
        <v>1891</v>
      </c>
    </row>
    <row r="49" spans="1:105" ht="12" customHeight="1" x14ac:dyDescent="0.25">
      <c r="A49" s="64" t="s">
        <v>70</v>
      </c>
      <c r="B49" s="231">
        <v>34.24065668615178</v>
      </c>
      <c r="C49" s="231">
        <v>33.698499967618829</v>
      </c>
      <c r="D49" s="231">
        <v>33.404730826410443</v>
      </c>
      <c r="E49" s="231">
        <v>31.428151780373529</v>
      </c>
      <c r="F49" s="231">
        <v>28.893847603394661</v>
      </c>
      <c r="G49" s="231">
        <v>25.89134404498607</v>
      </c>
      <c r="H49" s="231">
        <v>27.006512994395528</v>
      </c>
      <c r="I49" s="231">
        <v>24.726398302938161</v>
      </c>
      <c r="J49" s="231">
        <v>23.955383134321419</v>
      </c>
      <c r="K49" s="231">
        <v>16.98366073870578</v>
      </c>
      <c r="L49" s="231">
        <v>13.270998892269411</v>
      </c>
      <c r="M49" s="231">
        <v>12.19111923806827</v>
      </c>
      <c r="N49" s="231">
        <v>10.993438066636131</v>
      </c>
      <c r="O49" s="231">
        <v>9.5858469489300617</v>
      </c>
      <c r="P49" s="231">
        <v>7.4410893266267077</v>
      </c>
      <c r="Q49" s="231">
        <v>7.4367699556716502</v>
      </c>
      <c r="R49" s="231">
        <v>7.9298378682411164</v>
      </c>
      <c r="S49" s="231">
        <v>6.7215613428648027</v>
      </c>
      <c r="T49" s="231">
        <v>6.2096257907851662</v>
      </c>
      <c r="U49" s="231">
        <v>5.4158703206319894</v>
      </c>
      <c r="V49" s="231">
        <v>5.3844368297693039</v>
      </c>
      <c r="W49" s="231">
        <v>7.3335758701632621</v>
      </c>
      <c r="DA49" s="73" t="s">
        <v>1892</v>
      </c>
    </row>
    <row r="50" spans="1:105" ht="12" customHeight="1" x14ac:dyDescent="0.25">
      <c r="A50" s="64" t="s">
        <v>34</v>
      </c>
      <c r="B50" s="231">
        <v>4.4501492957290417E-2</v>
      </c>
      <c r="C50" s="231">
        <v>2.2528083563692559E-2</v>
      </c>
      <c r="D50" s="231">
        <v>5.9289033857215963E-3</v>
      </c>
      <c r="E50" s="231">
        <v>0.1253683030659577</v>
      </c>
      <c r="F50" s="231">
        <v>2.3228979217805461E-2</v>
      </c>
      <c r="G50" s="231">
        <v>3.4133602319944931E-2</v>
      </c>
      <c r="H50" s="231">
        <v>0.16503223064114839</v>
      </c>
      <c r="I50" s="231">
        <v>0.1525440889109172</v>
      </c>
      <c r="J50" s="231">
        <v>3.0101014129696121E-2</v>
      </c>
      <c r="K50" s="231">
        <v>3.01520802797982E-2</v>
      </c>
      <c r="L50" s="231">
        <v>3.1934354111391658E-2</v>
      </c>
      <c r="M50" s="231">
        <v>2.894043564525603E-2</v>
      </c>
      <c r="N50" s="231">
        <v>2.9489168848564999E-2</v>
      </c>
      <c r="O50" s="231">
        <v>3.3688258075938261E-2</v>
      </c>
      <c r="P50" s="231">
        <v>3.6960934549202469E-2</v>
      </c>
      <c r="Q50" s="231">
        <v>2.6853012802265201E-2</v>
      </c>
      <c r="R50" s="231">
        <v>2.7377569821635198E-2</v>
      </c>
      <c r="S50" s="231">
        <v>3.7039687405005878E-2</v>
      </c>
      <c r="T50" s="231">
        <v>0.34983066389603318</v>
      </c>
      <c r="U50" s="231">
        <v>0.31753819475862</v>
      </c>
      <c r="V50" s="231">
        <v>4.9288889313444308E-2</v>
      </c>
      <c r="W50" s="231">
        <v>3.2810548412014702E-2</v>
      </c>
      <c r="DA50" s="73" t="s">
        <v>1893</v>
      </c>
    </row>
    <row r="51" spans="1:105" ht="12" customHeight="1" x14ac:dyDescent="0.25">
      <c r="A51" s="64" t="s">
        <v>162</v>
      </c>
      <c r="B51" s="231">
        <v>195.5842204283573</v>
      </c>
      <c r="C51" s="231">
        <v>190.79880352611221</v>
      </c>
      <c r="D51" s="231">
        <v>194.09860177347991</v>
      </c>
      <c r="E51" s="231">
        <v>193.09503928501061</v>
      </c>
      <c r="F51" s="231">
        <v>170.9791645515827</v>
      </c>
      <c r="G51" s="231">
        <v>177.12203412703539</v>
      </c>
      <c r="H51" s="231">
        <v>170.27095490267769</v>
      </c>
      <c r="I51" s="231">
        <v>173.9373852591919</v>
      </c>
      <c r="J51" s="231">
        <v>162.55044495793709</v>
      </c>
      <c r="K51" s="231">
        <v>153.30546724455991</v>
      </c>
      <c r="L51" s="231">
        <v>165.50545583309949</v>
      </c>
      <c r="M51" s="231">
        <v>150.06003881004861</v>
      </c>
      <c r="N51" s="231">
        <v>150.00809047996091</v>
      </c>
      <c r="O51" s="231">
        <v>154.55496472872611</v>
      </c>
      <c r="P51" s="231">
        <v>153.7918645668374</v>
      </c>
      <c r="Q51" s="231">
        <v>148.50370295571801</v>
      </c>
      <c r="R51" s="231">
        <v>147.26691571468089</v>
      </c>
      <c r="S51" s="231">
        <v>150.2455452009126</v>
      </c>
      <c r="T51" s="231">
        <v>144.420658613775</v>
      </c>
      <c r="U51" s="231">
        <v>145.71201215831269</v>
      </c>
      <c r="V51" s="231">
        <v>141.46482279456271</v>
      </c>
      <c r="W51" s="231">
        <v>176.87929809770861</v>
      </c>
      <c r="DA51" s="73" t="s">
        <v>1894</v>
      </c>
    </row>
    <row r="52" spans="1:105" ht="12" customHeight="1" x14ac:dyDescent="0.25">
      <c r="A52" s="64" t="s">
        <v>36</v>
      </c>
      <c r="B52" s="231">
        <v>0.64966246588553844</v>
      </c>
      <c r="C52" s="231">
        <v>0.5809481167702587</v>
      </c>
      <c r="D52" s="231">
        <v>0.55518163477468208</v>
      </c>
      <c r="E52" s="231">
        <v>0</v>
      </c>
      <c r="F52" s="231">
        <v>0</v>
      </c>
      <c r="G52" s="231">
        <v>5.4020779206757419E-4</v>
      </c>
      <c r="H52" s="231">
        <v>5.3003022195879088E-4</v>
      </c>
      <c r="I52" s="231">
        <v>5.3258555485385397E-4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1895</v>
      </c>
    </row>
    <row r="53" spans="1:105" ht="12" customHeight="1" x14ac:dyDescent="0.25">
      <c r="A53" s="64" t="s">
        <v>73</v>
      </c>
      <c r="B53" s="231">
        <v>154.17376165714879</v>
      </c>
      <c r="C53" s="231">
        <v>150.72938539266559</v>
      </c>
      <c r="D53" s="231">
        <v>154.35911393099909</v>
      </c>
      <c r="E53" s="231">
        <v>166.32539979531151</v>
      </c>
      <c r="F53" s="231">
        <v>173.19382164426489</v>
      </c>
      <c r="G53" s="231">
        <v>182.52752013600431</v>
      </c>
      <c r="H53" s="231">
        <v>198.17789147992019</v>
      </c>
      <c r="I53" s="231">
        <v>200.59143179139701</v>
      </c>
      <c r="J53" s="231">
        <v>185.91205047136401</v>
      </c>
      <c r="K53" s="231">
        <v>185.00592505019699</v>
      </c>
      <c r="L53" s="231">
        <v>198.85991264721281</v>
      </c>
      <c r="M53" s="231">
        <v>192.64159659619239</v>
      </c>
      <c r="N53" s="231">
        <v>185.79220306199591</v>
      </c>
      <c r="O53" s="231">
        <v>190.7066402234976</v>
      </c>
      <c r="P53" s="231">
        <v>188.1510329063685</v>
      </c>
      <c r="Q53" s="231">
        <v>195.29283540708869</v>
      </c>
      <c r="R53" s="231">
        <v>201.17500064099039</v>
      </c>
      <c r="S53" s="231">
        <v>206.82046420456561</v>
      </c>
      <c r="T53" s="231">
        <v>212.0204027676202</v>
      </c>
      <c r="U53" s="231">
        <v>215.80851888164281</v>
      </c>
      <c r="V53" s="231">
        <v>207.03367536780851</v>
      </c>
      <c r="W53" s="231">
        <v>199.7499449365184</v>
      </c>
      <c r="DA53" s="73" t="s">
        <v>1896</v>
      </c>
    </row>
    <row r="54" spans="1:105" ht="12" customHeight="1" x14ac:dyDescent="0.25">
      <c r="A54" s="64" t="s">
        <v>79</v>
      </c>
      <c r="B54" s="231">
        <v>10.66599284416853</v>
      </c>
      <c r="C54" s="231">
        <v>10.8801076516938</v>
      </c>
      <c r="D54" s="231">
        <v>10.9392668727674</v>
      </c>
      <c r="E54" s="231">
        <v>16.877823125230201</v>
      </c>
      <c r="F54" s="231">
        <v>39.07222252581677</v>
      </c>
      <c r="G54" s="231">
        <v>39.441164798103799</v>
      </c>
      <c r="H54" s="231">
        <v>42.020922565545888</v>
      </c>
      <c r="I54" s="231">
        <v>52.604148415035823</v>
      </c>
      <c r="J54" s="231">
        <v>50.199202852963047</v>
      </c>
      <c r="K54" s="231">
        <v>42.203382667773553</v>
      </c>
      <c r="L54" s="231">
        <v>45.165317075577534</v>
      </c>
      <c r="M54" s="231">
        <v>59.575027070871137</v>
      </c>
      <c r="N54" s="231">
        <v>65.727338566243432</v>
      </c>
      <c r="O54" s="231">
        <v>60.474955323955527</v>
      </c>
      <c r="P54" s="231">
        <v>61.952137238935329</v>
      </c>
      <c r="Q54" s="231">
        <v>63.495571061234223</v>
      </c>
      <c r="R54" s="231">
        <v>61.778396869534582</v>
      </c>
      <c r="S54" s="231">
        <v>59.103468538780341</v>
      </c>
      <c r="T54" s="231">
        <v>54.68182044327196</v>
      </c>
      <c r="U54" s="231">
        <v>52.286112950288697</v>
      </c>
      <c r="V54" s="231">
        <v>49.264673841709808</v>
      </c>
      <c r="W54" s="231">
        <v>54.175369512907281</v>
      </c>
      <c r="DA54" s="73" t="s">
        <v>1897</v>
      </c>
    </row>
    <row r="55" spans="1:105" ht="12" customHeight="1" x14ac:dyDescent="0.25">
      <c r="A55" s="60" t="s">
        <v>1898</v>
      </c>
      <c r="B55" s="264">
        <v>863.98508711702505</v>
      </c>
      <c r="C55" s="264">
        <v>912.00649512641701</v>
      </c>
      <c r="D55" s="264">
        <v>919.6064398881814</v>
      </c>
      <c r="E55" s="264">
        <v>882.93677986256989</v>
      </c>
      <c r="F55" s="264">
        <v>962.47662404852724</v>
      </c>
      <c r="G55" s="264">
        <v>956.54445533471164</v>
      </c>
      <c r="H55" s="264">
        <v>958.33352639937141</v>
      </c>
      <c r="I55" s="264">
        <v>958.75796287200205</v>
      </c>
      <c r="J55" s="264">
        <v>887.34173577562456</v>
      </c>
      <c r="K55" s="264">
        <v>810.56561224124471</v>
      </c>
      <c r="L55" s="264">
        <v>808.05510033334156</v>
      </c>
      <c r="M55" s="264">
        <v>812.46320595079555</v>
      </c>
      <c r="N55" s="264">
        <v>794.16908365759707</v>
      </c>
      <c r="O55" s="264">
        <v>774.85566707914779</v>
      </c>
      <c r="P55" s="264">
        <v>758.49588376036502</v>
      </c>
      <c r="Q55" s="264">
        <v>753.85405055847355</v>
      </c>
      <c r="R55" s="264">
        <v>738.42166356789767</v>
      </c>
      <c r="S55" s="264">
        <v>734.55803814390083</v>
      </c>
      <c r="T55" s="264">
        <v>723.6096934572214</v>
      </c>
      <c r="U55" s="264">
        <v>726.14473118610715</v>
      </c>
      <c r="V55" s="264">
        <v>683.42136219474708</v>
      </c>
      <c r="W55" s="264">
        <v>683.6714242226949</v>
      </c>
      <c r="DA55" s="72" t="s">
        <v>1899</v>
      </c>
    </row>
    <row r="56" spans="1:105" ht="12" customHeight="1" x14ac:dyDescent="0.25">
      <c r="A56" s="57" t="s">
        <v>1900</v>
      </c>
      <c r="B56" s="263">
        <f t="shared" ref="B56:W56" si="2">B57+B68</f>
        <v>14746.876737661842</v>
      </c>
      <c r="C56" s="263">
        <f t="shared" si="2"/>
        <v>14507.337553602712</v>
      </c>
      <c r="D56" s="263">
        <f t="shared" si="2"/>
        <v>14729.063692330044</v>
      </c>
      <c r="E56" s="263">
        <f t="shared" si="2"/>
        <v>15246.957613138487</v>
      </c>
      <c r="F56" s="263">
        <f t="shared" si="2"/>
        <v>15410.73874110906</v>
      </c>
      <c r="G56" s="263">
        <f t="shared" si="2"/>
        <v>15779.872885123845</v>
      </c>
      <c r="H56" s="263">
        <f t="shared" si="2"/>
        <v>16110.437146707656</v>
      </c>
      <c r="I56" s="263">
        <f t="shared" si="2"/>
        <v>16432.831587908371</v>
      </c>
      <c r="J56" s="263">
        <f t="shared" si="2"/>
        <v>15370.597203659901</v>
      </c>
      <c r="K56" s="263">
        <f t="shared" si="2"/>
        <v>14449.125273786005</v>
      </c>
      <c r="L56" s="263">
        <f t="shared" si="2"/>
        <v>15217.044582147144</v>
      </c>
      <c r="M56" s="263">
        <f t="shared" si="2"/>
        <v>14920.205735634379</v>
      </c>
      <c r="N56" s="263">
        <f t="shared" si="2"/>
        <v>14775.061461007726</v>
      </c>
      <c r="O56" s="263">
        <f t="shared" si="2"/>
        <v>14819.453992435328</v>
      </c>
      <c r="P56" s="263">
        <f t="shared" si="2"/>
        <v>14656.871402147675</v>
      </c>
      <c r="Q56" s="263">
        <f t="shared" si="2"/>
        <v>14784.838090431957</v>
      </c>
      <c r="R56" s="263">
        <f t="shared" si="2"/>
        <v>14828.349022798222</v>
      </c>
      <c r="S56" s="263">
        <f t="shared" si="2"/>
        <v>14920.940407503358</v>
      </c>
      <c r="T56" s="263">
        <f t="shared" si="2"/>
        <v>14723.484163815499</v>
      </c>
      <c r="U56" s="263">
        <f t="shared" si="2"/>
        <v>14711.937789609314</v>
      </c>
      <c r="V56" s="263">
        <f t="shared" si="2"/>
        <v>14068.246209725217</v>
      </c>
      <c r="W56" s="263">
        <f t="shared" si="2"/>
        <v>15152.713185676292</v>
      </c>
      <c r="DA56" s="70"/>
    </row>
    <row r="57" spans="1:105" ht="12" customHeight="1" x14ac:dyDescent="0.25">
      <c r="A57" s="60" t="s">
        <v>1901</v>
      </c>
      <c r="B57" s="264">
        <v>13058.412112284201</v>
      </c>
      <c r="C57" s="264">
        <v>12725.025881680271</v>
      </c>
      <c r="D57" s="264">
        <v>12931.899636869501</v>
      </c>
      <c r="E57" s="264">
        <v>13521.45616470797</v>
      </c>
      <c r="F57" s="264">
        <v>13529.794548100421</v>
      </c>
      <c r="G57" s="264">
        <v>13910.521782290491</v>
      </c>
      <c r="H57" s="264">
        <v>14237.589706668939</v>
      </c>
      <c r="I57" s="264">
        <v>14559.15468219896</v>
      </c>
      <c r="J57" s="264">
        <v>13636.48725914948</v>
      </c>
      <c r="K57" s="264">
        <v>12865.05700313594</v>
      </c>
      <c r="L57" s="264">
        <v>13637.8825426477</v>
      </c>
      <c r="M57" s="264">
        <v>13332.429044665851</v>
      </c>
      <c r="N57" s="264">
        <v>13223.0365194675</v>
      </c>
      <c r="O57" s="264">
        <v>13305.172781862389</v>
      </c>
      <c r="P57" s="264">
        <v>13174.561710324881</v>
      </c>
      <c r="Q57" s="264">
        <v>13311.59981809911</v>
      </c>
      <c r="R57" s="264">
        <v>13385.269881574541</v>
      </c>
      <c r="S57" s="264">
        <v>13485.41185361203</v>
      </c>
      <c r="T57" s="264">
        <v>13309.351688381479</v>
      </c>
      <c r="U57" s="264">
        <v>13292.851152821069</v>
      </c>
      <c r="V57" s="264">
        <v>12732.652793241939</v>
      </c>
      <c r="W57" s="264">
        <v>13816.63107917436</v>
      </c>
      <c r="DA57" s="72" t="s">
        <v>1902</v>
      </c>
    </row>
    <row r="58" spans="1:105" ht="12" customHeight="1" x14ac:dyDescent="0.25">
      <c r="A58" s="64" t="s">
        <v>30</v>
      </c>
      <c r="B58" s="231">
        <v>900.92046615320703</v>
      </c>
      <c r="C58" s="231">
        <v>811.19323336766865</v>
      </c>
      <c r="D58" s="231">
        <v>832.58017144181383</v>
      </c>
      <c r="E58" s="231">
        <v>904.60675545992672</v>
      </c>
      <c r="F58" s="231">
        <v>855.37015583063612</v>
      </c>
      <c r="G58" s="231">
        <v>873.50312619827787</v>
      </c>
      <c r="H58" s="231">
        <v>838.98858461252098</v>
      </c>
      <c r="I58" s="231">
        <v>726.05395610723554</v>
      </c>
      <c r="J58" s="231">
        <v>698.12531889453328</v>
      </c>
      <c r="K58" s="231">
        <v>700.38283851869039</v>
      </c>
      <c r="L58" s="231">
        <v>701.07712163533131</v>
      </c>
      <c r="M58" s="231">
        <v>680.09221407829693</v>
      </c>
      <c r="N58" s="231">
        <v>666.8250475183155</v>
      </c>
      <c r="O58" s="231">
        <v>678.16245686112757</v>
      </c>
      <c r="P58" s="231">
        <v>675.95177134297933</v>
      </c>
      <c r="Q58" s="231">
        <v>689.33500610120575</v>
      </c>
      <c r="R58" s="231">
        <v>676.24415755450207</v>
      </c>
      <c r="S58" s="231">
        <v>633.00348633172621</v>
      </c>
      <c r="T58" s="231">
        <v>601.50715954347049</v>
      </c>
      <c r="U58" s="231">
        <v>537.89693000148043</v>
      </c>
      <c r="V58" s="231">
        <v>445.04108884472572</v>
      </c>
      <c r="W58" s="231">
        <v>441.68554607194488</v>
      </c>
      <c r="DA58" s="73" t="s">
        <v>1903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1904</v>
      </c>
    </row>
    <row r="60" spans="1:105" ht="12" customHeight="1" x14ac:dyDescent="0.25">
      <c r="A60" s="64" t="s">
        <v>33</v>
      </c>
      <c r="B60" s="231">
        <v>131.10051945800731</v>
      </c>
      <c r="C60" s="231">
        <v>151.93226907547071</v>
      </c>
      <c r="D60" s="231">
        <v>149.67876131274289</v>
      </c>
      <c r="E60" s="231">
        <v>162.62949429467719</v>
      </c>
      <c r="F60" s="231">
        <v>133.5418746768739</v>
      </c>
      <c r="G60" s="231">
        <v>119.0934609115953</v>
      </c>
      <c r="H60" s="231">
        <v>128.3634911639609</v>
      </c>
      <c r="I60" s="231">
        <v>122.13985356528801</v>
      </c>
      <c r="J60" s="231">
        <v>121.063042428432</v>
      </c>
      <c r="K60" s="231">
        <v>104.5699219738494</v>
      </c>
      <c r="L60" s="231">
        <v>108.2298931210434</v>
      </c>
      <c r="M60" s="231">
        <v>100.5231354966789</v>
      </c>
      <c r="N60" s="231">
        <v>87.943566576836659</v>
      </c>
      <c r="O60" s="231">
        <v>82.578524139596311</v>
      </c>
      <c r="P60" s="231">
        <v>77.507297169861971</v>
      </c>
      <c r="Q60" s="231">
        <v>86.239859391546247</v>
      </c>
      <c r="R60" s="231">
        <v>73.537332745148206</v>
      </c>
      <c r="S60" s="231">
        <v>71.737757858022192</v>
      </c>
      <c r="T60" s="231">
        <v>71.216591628183565</v>
      </c>
      <c r="U60" s="231">
        <v>69.663824744986954</v>
      </c>
      <c r="V60" s="231">
        <v>69.232216976031722</v>
      </c>
      <c r="W60" s="231">
        <v>83.266869128118202</v>
      </c>
      <c r="DA60" s="73" t="s">
        <v>1905</v>
      </c>
    </row>
    <row r="61" spans="1:105" ht="12" customHeight="1" x14ac:dyDescent="0.25">
      <c r="A61" s="64" t="s">
        <v>160</v>
      </c>
      <c r="B61" s="231">
        <v>165.62725943290789</v>
      </c>
      <c r="C61" s="231">
        <v>160.59219708439639</v>
      </c>
      <c r="D61" s="231">
        <v>148.75598586043071</v>
      </c>
      <c r="E61" s="231">
        <v>218.66644628361269</v>
      </c>
      <c r="F61" s="231">
        <v>176.01395846460591</v>
      </c>
      <c r="G61" s="231">
        <v>167.4230876933662</v>
      </c>
      <c r="H61" s="231">
        <v>140.9823047903856</v>
      </c>
      <c r="I61" s="231">
        <v>150.58765923557141</v>
      </c>
      <c r="J61" s="231">
        <v>137.8834249050517</v>
      </c>
      <c r="K61" s="231">
        <v>134.2466091979143</v>
      </c>
      <c r="L61" s="231">
        <v>143.56696382320479</v>
      </c>
      <c r="M61" s="231">
        <v>116.91203056609589</v>
      </c>
      <c r="N61" s="231">
        <v>91.751125061801346</v>
      </c>
      <c r="O61" s="231">
        <v>83.748936366107785</v>
      </c>
      <c r="P61" s="231">
        <v>79.910092612517346</v>
      </c>
      <c r="Q61" s="231">
        <v>93.352980830914476</v>
      </c>
      <c r="R61" s="231">
        <v>90.162531376827005</v>
      </c>
      <c r="S61" s="231">
        <v>92.82824018643619</v>
      </c>
      <c r="T61" s="231">
        <v>106.15778882936939</v>
      </c>
      <c r="U61" s="231">
        <v>99.088822905558587</v>
      </c>
      <c r="V61" s="231">
        <v>122.4725557262734</v>
      </c>
      <c r="W61" s="231">
        <v>146.54869500301021</v>
      </c>
      <c r="DA61" s="73" t="s">
        <v>1906</v>
      </c>
    </row>
    <row r="62" spans="1:105" ht="12" customHeight="1" x14ac:dyDescent="0.25">
      <c r="A62" s="64" t="s">
        <v>70</v>
      </c>
      <c r="B62" s="231">
        <v>1027.219700584553</v>
      </c>
      <c r="C62" s="231">
        <v>1010.954999028565</v>
      </c>
      <c r="D62" s="231">
        <v>1002.141924792313</v>
      </c>
      <c r="E62" s="231">
        <v>942.84455341120588</v>
      </c>
      <c r="F62" s="231">
        <v>866.81542810183998</v>
      </c>
      <c r="G62" s="231">
        <v>776.74032134958213</v>
      </c>
      <c r="H62" s="231">
        <v>810.19538983186612</v>
      </c>
      <c r="I62" s="231">
        <v>741.79194908814486</v>
      </c>
      <c r="J62" s="231">
        <v>718.66149402964254</v>
      </c>
      <c r="K62" s="231">
        <v>509.50982216117342</v>
      </c>
      <c r="L62" s="231">
        <v>398.12996676808223</v>
      </c>
      <c r="M62" s="231">
        <v>365.73357714204809</v>
      </c>
      <c r="N62" s="231">
        <v>329.80314199908389</v>
      </c>
      <c r="O62" s="231">
        <v>287.57540846790192</v>
      </c>
      <c r="P62" s="231">
        <v>223.23267979880131</v>
      </c>
      <c r="Q62" s="231">
        <v>223.10309867014951</v>
      </c>
      <c r="R62" s="231">
        <v>237.89513604723351</v>
      </c>
      <c r="S62" s="231">
        <v>201.64684028594411</v>
      </c>
      <c r="T62" s="231">
        <v>186.28877372355501</v>
      </c>
      <c r="U62" s="231">
        <v>162.4761096189597</v>
      </c>
      <c r="V62" s="231">
        <v>161.53310489307921</v>
      </c>
      <c r="W62" s="231">
        <v>220.0072761048979</v>
      </c>
      <c r="DA62" s="73" t="s">
        <v>1907</v>
      </c>
    </row>
    <row r="63" spans="1:105" ht="12" customHeight="1" x14ac:dyDescent="0.25">
      <c r="A63" s="64" t="s">
        <v>34</v>
      </c>
      <c r="B63" s="231">
        <v>1.3350447887187129</v>
      </c>
      <c r="C63" s="231">
        <v>0.67584250691077685</v>
      </c>
      <c r="D63" s="231">
        <v>0.1778671015716479</v>
      </c>
      <c r="E63" s="231">
        <v>3.7610490919787321</v>
      </c>
      <c r="F63" s="231">
        <v>0.69686937653416392</v>
      </c>
      <c r="G63" s="231">
        <v>1.024008069598348</v>
      </c>
      <c r="H63" s="231">
        <v>4.9509669192344541</v>
      </c>
      <c r="I63" s="231">
        <v>4.5763226673275161</v>
      </c>
      <c r="J63" s="231">
        <v>0.90303042389088395</v>
      </c>
      <c r="K63" s="231">
        <v>0.90456240839394619</v>
      </c>
      <c r="L63" s="231">
        <v>0.95803062334175026</v>
      </c>
      <c r="M63" s="231">
        <v>0.86821306935768139</v>
      </c>
      <c r="N63" s="231">
        <v>0.88467506545695007</v>
      </c>
      <c r="O63" s="231">
        <v>1.0106477422781479</v>
      </c>
      <c r="P63" s="231">
        <v>1.1088280364760741</v>
      </c>
      <c r="Q63" s="231">
        <v>0.80559038406795591</v>
      </c>
      <c r="R63" s="231">
        <v>0.82132709464905596</v>
      </c>
      <c r="S63" s="231">
        <v>1.1111906221501759</v>
      </c>
      <c r="T63" s="231">
        <v>10.494919916881001</v>
      </c>
      <c r="U63" s="231">
        <v>9.526145842758595</v>
      </c>
      <c r="V63" s="231">
        <v>1.4786666794033301</v>
      </c>
      <c r="W63" s="231">
        <v>0.98431645236044085</v>
      </c>
      <c r="DA63" s="73" t="s">
        <v>1908</v>
      </c>
    </row>
    <row r="64" spans="1:105" ht="12" customHeight="1" x14ac:dyDescent="0.25">
      <c r="A64" s="64" t="s">
        <v>162</v>
      </c>
      <c r="B64" s="231">
        <v>5867.5266128507192</v>
      </c>
      <c r="C64" s="231">
        <v>5723.9641057833687</v>
      </c>
      <c r="D64" s="231">
        <v>5822.9580532043956</v>
      </c>
      <c r="E64" s="231">
        <v>5792.8511785503197</v>
      </c>
      <c r="F64" s="231">
        <v>5129.3749365474814</v>
      </c>
      <c r="G64" s="231">
        <v>5313.6610238110616</v>
      </c>
      <c r="H64" s="231">
        <v>5108.1286470803334</v>
      </c>
      <c r="I64" s="231">
        <v>5218.1215577757584</v>
      </c>
      <c r="J64" s="231">
        <v>4876.5133487381136</v>
      </c>
      <c r="K64" s="231">
        <v>4599.1640173367978</v>
      </c>
      <c r="L64" s="231">
        <v>4965.1636749929849</v>
      </c>
      <c r="M64" s="231">
        <v>4501.8011643014588</v>
      </c>
      <c r="N64" s="231">
        <v>4500.242714398827</v>
      </c>
      <c r="O64" s="231">
        <v>4636.6489418617839</v>
      </c>
      <c r="P64" s="231">
        <v>4613.755937005124</v>
      </c>
      <c r="Q64" s="231">
        <v>4455.1110886715396</v>
      </c>
      <c r="R64" s="231">
        <v>4418.0074714404291</v>
      </c>
      <c r="S64" s="231">
        <v>4507.3663560273772</v>
      </c>
      <c r="T64" s="231">
        <v>4332.6197584132506</v>
      </c>
      <c r="U64" s="231">
        <v>4371.3603647493819</v>
      </c>
      <c r="V64" s="231">
        <v>4243.9446838368794</v>
      </c>
      <c r="W64" s="231">
        <v>5306.3789429312556</v>
      </c>
      <c r="DA64" s="73" t="s">
        <v>1909</v>
      </c>
    </row>
    <row r="65" spans="1:105" ht="12" customHeight="1" x14ac:dyDescent="0.25">
      <c r="A65" s="64" t="s">
        <v>36</v>
      </c>
      <c r="B65" s="231">
        <v>19.489873976566152</v>
      </c>
      <c r="C65" s="231">
        <v>17.428443503107751</v>
      </c>
      <c r="D65" s="231">
        <v>16.655449043240459</v>
      </c>
      <c r="E65" s="231">
        <v>0</v>
      </c>
      <c r="F65" s="231">
        <v>0</v>
      </c>
      <c r="G65" s="231">
        <v>1.620623376202722E-2</v>
      </c>
      <c r="H65" s="231">
        <v>1.590090665876373E-2</v>
      </c>
      <c r="I65" s="231">
        <v>1.5977566645615619E-2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1910</v>
      </c>
    </row>
    <row r="66" spans="1:105" ht="12" customHeight="1" x14ac:dyDescent="0.25">
      <c r="A66" s="64" t="s">
        <v>73</v>
      </c>
      <c r="B66" s="231">
        <v>4625.2128497144649</v>
      </c>
      <c r="C66" s="231">
        <v>4521.8815617799673</v>
      </c>
      <c r="D66" s="231">
        <v>4630.7734179299741</v>
      </c>
      <c r="E66" s="231">
        <v>4989.7619938593443</v>
      </c>
      <c r="F66" s="231">
        <v>5195.8146493279482</v>
      </c>
      <c r="G66" s="231">
        <v>5475.825604080128</v>
      </c>
      <c r="H66" s="231">
        <v>5945.3367443976067</v>
      </c>
      <c r="I66" s="231">
        <v>6017.7429537419112</v>
      </c>
      <c r="J66" s="231">
        <v>5577.3615141409209</v>
      </c>
      <c r="K66" s="231">
        <v>5550.1777515059102</v>
      </c>
      <c r="L66" s="231">
        <v>5965.7973794163854</v>
      </c>
      <c r="M66" s="231">
        <v>5779.2478978857735</v>
      </c>
      <c r="N66" s="231">
        <v>5573.7660918598776</v>
      </c>
      <c r="O66" s="231">
        <v>5721.1992067049296</v>
      </c>
      <c r="P66" s="231">
        <v>5644.5309871910549</v>
      </c>
      <c r="Q66" s="231">
        <v>5858.7850622126607</v>
      </c>
      <c r="R66" s="231">
        <v>6035.250019229713</v>
      </c>
      <c r="S66" s="231">
        <v>6204.6139261369672</v>
      </c>
      <c r="T66" s="231">
        <v>6360.6120830286054</v>
      </c>
      <c r="U66" s="231">
        <v>6474.2555664492847</v>
      </c>
      <c r="V66" s="231">
        <v>6211.0102610342556</v>
      </c>
      <c r="W66" s="231">
        <v>5992.4983480955534</v>
      </c>
      <c r="DA66" s="73" t="s">
        <v>1911</v>
      </c>
    </row>
    <row r="67" spans="1:105" ht="12" customHeight="1" x14ac:dyDescent="0.25">
      <c r="A67" s="64" t="s">
        <v>79</v>
      </c>
      <c r="B67" s="231">
        <v>319.97978532505579</v>
      </c>
      <c r="C67" s="231">
        <v>326.40322955081399</v>
      </c>
      <c r="D67" s="231">
        <v>328.17800618302198</v>
      </c>
      <c r="E67" s="231">
        <v>506.33469375690589</v>
      </c>
      <c r="F67" s="231">
        <v>1172.1666757745029</v>
      </c>
      <c r="G67" s="231">
        <v>1183.2349439431141</v>
      </c>
      <c r="H67" s="231">
        <v>1260.6276769663771</v>
      </c>
      <c r="I67" s="231">
        <v>1578.1244524510739</v>
      </c>
      <c r="J67" s="231">
        <v>1505.976085588891</v>
      </c>
      <c r="K67" s="231">
        <v>1266.1014800332071</v>
      </c>
      <c r="L67" s="231">
        <v>1354.9595122673261</v>
      </c>
      <c r="M67" s="231">
        <v>1787.2508121261351</v>
      </c>
      <c r="N67" s="231">
        <v>1971.8201569873031</v>
      </c>
      <c r="O67" s="231">
        <v>1814.248659718666</v>
      </c>
      <c r="P67" s="231">
        <v>1858.56411716806</v>
      </c>
      <c r="Q67" s="231">
        <v>1904.867131837027</v>
      </c>
      <c r="R67" s="231">
        <v>1853.3519060860381</v>
      </c>
      <c r="S67" s="231">
        <v>1773.10405616341</v>
      </c>
      <c r="T67" s="231">
        <v>1640.4546132981591</v>
      </c>
      <c r="U67" s="231">
        <v>1568.5833885086611</v>
      </c>
      <c r="V67" s="231">
        <v>1477.9402152512939</v>
      </c>
      <c r="W67" s="231">
        <v>1625.2610853872179</v>
      </c>
      <c r="DA67" s="73" t="s">
        <v>1912</v>
      </c>
    </row>
    <row r="68" spans="1:105" ht="12" customHeight="1" x14ac:dyDescent="0.25">
      <c r="A68" s="60" t="s">
        <v>1913</v>
      </c>
      <c r="B68" s="264">
        <v>1688.46462537764</v>
      </c>
      <c r="C68" s="264">
        <v>1782.3116719224411</v>
      </c>
      <c r="D68" s="264">
        <v>1797.164055460544</v>
      </c>
      <c r="E68" s="264">
        <v>1725.5014484305179</v>
      </c>
      <c r="F68" s="264">
        <v>1880.94419300864</v>
      </c>
      <c r="G68" s="264">
        <v>1869.3511028333551</v>
      </c>
      <c r="H68" s="264">
        <v>1872.8474400387161</v>
      </c>
      <c r="I68" s="264">
        <v>1873.676905709412</v>
      </c>
      <c r="J68" s="264">
        <v>1734.1099445104201</v>
      </c>
      <c r="K68" s="264">
        <v>1584.0682706500641</v>
      </c>
      <c r="L68" s="264">
        <v>1579.162039499445</v>
      </c>
      <c r="M68" s="264">
        <v>1587.776690968529</v>
      </c>
      <c r="N68" s="264">
        <v>1552.024941540227</v>
      </c>
      <c r="O68" s="264">
        <v>1514.281210572939</v>
      </c>
      <c r="P68" s="264">
        <v>1482.3096918227941</v>
      </c>
      <c r="Q68" s="264">
        <v>1473.238272332846</v>
      </c>
      <c r="R68" s="264">
        <v>1443.079141223682</v>
      </c>
      <c r="S68" s="264">
        <v>1435.5285538913281</v>
      </c>
      <c r="T68" s="264">
        <v>1414.132475434021</v>
      </c>
      <c r="U68" s="264">
        <v>1419.086636788245</v>
      </c>
      <c r="V68" s="264">
        <v>1335.5934164832779</v>
      </c>
      <c r="W68" s="264">
        <v>1336.082106501932</v>
      </c>
      <c r="DA68" s="72" t="s">
        <v>1914</v>
      </c>
    </row>
    <row r="69" spans="1:105" ht="12" customHeight="1" x14ac:dyDescent="0.25">
      <c r="A69" s="57" t="s">
        <v>1915</v>
      </c>
      <c r="B69" s="263">
        <f t="shared" ref="B69:W69" si="3">B70+B81</f>
        <v>1887.5886779565431</v>
      </c>
      <c r="C69" s="263">
        <f t="shared" si="3"/>
        <v>1843.8086067147894</v>
      </c>
      <c r="D69" s="263">
        <f t="shared" si="3"/>
        <v>1873.3481472118365</v>
      </c>
      <c r="E69" s="263">
        <f t="shared" si="3"/>
        <v>1953.836403378735</v>
      </c>
      <c r="F69" s="263">
        <f t="shared" si="3"/>
        <v>1960.0163963931454</v>
      </c>
      <c r="G69" s="263">
        <f t="shared" si="3"/>
        <v>2013.0475591036934</v>
      </c>
      <c r="H69" s="263">
        <f t="shared" si="3"/>
        <v>2059.0202958216651</v>
      </c>
      <c r="I69" s="263">
        <f t="shared" si="3"/>
        <v>2104.1728895734245</v>
      </c>
      <c r="J69" s="263">
        <f t="shared" si="3"/>
        <v>1970.1023484825691</v>
      </c>
      <c r="K69" s="263">
        <f t="shared" si="3"/>
        <v>1856.9552917635913</v>
      </c>
      <c r="L69" s="263">
        <f t="shared" si="3"/>
        <v>1965.2538428334478</v>
      </c>
      <c r="M69" s="263">
        <f t="shared" si="3"/>
        <v>1922.6648335706452</v>
      </c>
      <c r="N69" s="263">
        <f t="shared" si="3"/>
        <v>1906.1788831929011</v>
      </c>
      <c r="O69" s="263">
        <f t="shared" si="3"/>
        <v>1916.4430210801208</v>
      </c>
      <c r="P69" s="263">
        <f t="shared" si="3"/>
        <v>1897.0835987752623</v>
      </c>
      <c r="Q69" s="263">
        <f t="shared" si="3"/>
        <v>1915.9977364834394</v>
      </c>
      <c r="R69" s="263">
        <f t="shared" si="3"/>
        <v>1925.3497492236374</v>
      </c>
      <c r="S69" s="263">
        <f t="shared" si="3"/>
        <v>1939.1892201584149</v>
      </c>
      <c r="T69" s="263">
        <f t="shared" si="3"/>
        <v>1913.8006566318381</v>
      </c>
      <c r="U69" s="263">
        <f t="shared" si="3"/>
        <v>1911.6824426136666</v>
      </c>
      <c r="V69" s="263">
        <f t="shared" si="3"/>
        <v>1830.3352396029766</v>
      </c>
      <c r="W69" s="263">
        <f t="shared" si="3"/>
        <v>1982.608250432007</v>
      </c>
      <c r="DA69" s="70"/>
    </row>
    <row r="70" spans="1:105" ht="12" customHeight="1" x14ac:dyDescent="0.25">
      <c r="A70" s="60" t="s">
        <v>1916</v>
      </c>
      <c r="B70" s="264">
        <v>1523.48141309982</v>
      </c>
      <c r="C70" s="264">
        <v>1484.586352862694</v>
      </c>
      <c r="D70" s="264">
        <v>1508.7216243014379</v>
      </c>
      <c r="E70" s="264">
        <v>1577.503219215926</v>
      </c>
      <c r="F70" s="264">
        <v>1578.4760306117121</v>
      </c>
      <c r="G70" s="264">
        <v>1622.894207933886</v>
      </c>
      <c r="H70" s="264">
        <v>1661.0521324447061</v>
      </c>
      <c r="I70" s="264">
        <v>1698.5680462565399</v>
      </c>
      <c r="J70" s="264">
        <v>1590.9235135674351</v>
      </c>
      <c r="K70" s="264">
        <v>1500.9233170325219</v>
      </c>
      <c r="L70" s="264">
        <v>1591.086296642228</v>
      </c>
      <c r="M70" s="264">
        <v>1555.450055211011</v>
      </c>
      <c r="N70" s="264">
        <v>1542.687593937871</v>
      </c>
      <c r="O70" s="264">
        <v>1552.2701578839419</v>
      </c>
      <c r="P70" s="264">
        <v>1537.0321995378979</v>
      </c>
      <c r="Q70" s="264">
        <v>1553.019978778226</v>
      </c>
      <c r="R70" s="264">
        <v>1561.614819517026</v>
      </c>
      <c r="S70" s="264">
        <v>1573.298049588067</v>
      </c>
      <c r="T70" s="264">
        <v>1552.7576969778349</v>
      </c>
      <c r="U70" s="264">
        <v>1550.8326344957879</v>
      </c>
      <c r="V70" s="264">
        <v>1485.476159211556</v>
      </c>
      <c r="W70" s="264">
        <v>1611.940292570338</v>
      </c>
      <c r="DA70" s="72" t="s">
        <v>1917</v>
      </c>
    </row>
    <row r="71" spans="1:105" ht="12" customHeight="1" x14ac:dyDescent="0.25">
      <c r="A71" s="64" t="s">
        <v>30</v>
      </c>
      <c r="B71" s="231">
        <v>105.10738771787391</v>
      </c>
      <c r="C71" s="231">
        <v>94.639210559561107</v>
      </c>
      <c r="D71" s="231">
        <v>97.134353334878028</v>
      </c>
      <c r="E71" s="231">
        <v>105.53745480365789</v>
      </c>
      <c r="F71" s="231">
        <v>99.793184846907295</v>
      </c>
      <c r="G71" s="231">
        <v>101.9086980564655</v>
      </c>
      <c r="H71" s="231">
        <v>97.882001538127199</v>
      </c>
      <c r="I71" s="231">
        <v>84.706294879177236</v>
      </c>
      <c r="J71" s="231">
        <v>81.447953871028673</v>
      </c>
      <c r="K71" s="231">
        <v>81.711331160513666</v>
      </c>
      <c r="L71" s="231">
        <v>81.792330857455127</v>
      </c>
      <c r="M71" s="231">
        <v>79.344091642467774</v>
      </c>
      <c r="N71" s="231">
        <v>77.796255543803284</v>
      </c>
      <c r="O71" s="231">
        <v>79.118953300464682</v>
      </c>
      <c r="P71" s="231">
        <v>78.861039990014049</v>
      </c>
      <c r="Q71" s="231">
        <v>80.42241737847381</v>
      </c>
      <c r="R71" s="231">
        <v>78.895151714691707</v>
      </c>
      <c r="S71" s="231">
        <v>73.85040673870121</v>
      </c>
      <c r="T71" s="231">
        <v>70.175835280071368</v>
      </c>
      <c r="U71" s="231">
        <v>62.754641833505879</v>
      </c>
      <c r="V71" s="231">
        <v>51.921460365217882</v>
      </c>
      <c r="W71" s="231">
        <v>51.529980375060113</v>
      </c>
      <c r="DA71" s="73" t="s">
        <v>1918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1919</v>
      </c>
    </row>
    <row r="73" spans="1:105" ht="12" customHeight="1" x14ac:dyDescent="0.25">
      <c r="A73" s="64" t="s">
        <v>33</v>
      </c>
      <c r="B73" s="231">
        <v>15.29506060343415</v>
      </c>
      <c r="C73" s="231">
        <v>17.725431392138201</v>
      </c>
      <c r="D73" s="231">
        <v>17.462522153153291</v>
      </c>
      <c r="E73" s="231">
        <v>18.973441001045639</v>
      </c>
      <c r="F73" s="231">
        <v>15.579885378968591</v>
      </c>
      <c r="G73" s="231">
        <v>13.89423710635274</v>
      </c>
      <c r="H73" s="231">
        <v>14.9757406357954</v>
      </c>
      <c r="I73" s="231">
        <v>14.2496495826169</v>
      </c>
      <c r="J73" s="231">
        <v>14.12402161665036</v>
      </c>
      <c r="K73" s="231">
        <v>12.199824230282401</v>
      </c>
      <c r="L73" s="231">
        <v>12.626820864121701</v>
      </c>
      <c r="M73" s="231">
        <v>11.72769914127918</v>
      </c>
      <c r="N73" s="231">
        <v>10.260082767297581</v>
      </c>
      <c r="O73" s="231">
        <v>9.6341611496195441</v>
      </c>
      <c r="P73" s="231">
        <v>9.0425180031505406</v>
      </c>
      <c r="Q73" s="231">
        <v>10.061316929013699</v>
      </c>
      <c r="R73" s="231">
        <v>8.5793554869339346</v>
      </c>
      <c r="S73" s="231">
        <v>8.3694050834359022</v>
      </c>
      <c r="T73" s="231">
        <v>8.308602356621396</v>
      </c>
      <c r="U73" s="231">
        <v>8.1274462202484585</v>
      </c>
      <c r="V73" s="231">
        <v>8.0770919805370145</v>
      </c>
      <c r="W73" s="231">
        <v>9.7144680649470985</v>
      </c>
      <c r="DA73" s="73" t="s">
        <v>1920</v>
      </c>
    </row>
    <row r="74" spans="1:105" ht="12" customHeight="1" x14ac:dyDescent="0.25">
      <c r="A74" s="64" t="s">
        <v>160</v>
      </c>
      <c r="B74" s="231">
        <v>19.323180267172539</v>
      </c>
      <c r="C74" s="231">
        <v>18.73575632651286</v>
      </c>
      <c r="D74" s="231">
        <v>17.354865017050201</v>
      </c>
      <c r="E74" s="231">
        <v>25.511085399754759</v>
      </c>
      <c r="F74" s="231">
        <v>20.534961820870642</v>
      </c>
      <c r="G74" s="231">
        <v>19.532693564226012</v>
      </c>
      <c r="H74" s="231">
        <v>16.447935558878282</v>
      </c>
      <c r="I74" s="231">
        <v>17.56856024414995</v>
      </c>
      <c r="J74" s="231">
        <v>16.086399572255981</v>
      </c>
      <c r="K74" s="231">
        <v>15.6621044064233</v>
      </c>
      <c r="L74" s="231">
        <v>16.749479112707181</v>
      </c>
      <c r="M74" s="231">
        <v>13.639736899377819</v>
      </c>
      <c r="N74" s="231">
        <v>10.704297923876799</v>
      </c>
      <c r="O74" s="231">
        <v>9.7707092427125506</v>
      </c>
      <c r="P74" s="231">
        <v>9.3228441381269995</v>
      </c>
      <c r="Q74" s="231">
        <v>10.89118109694</v>
      </c>
      <c r="R74" s="231">
        <v>10.518961993963121</v>
      </c>
      <c r="S74" s="231">
        <v>10.829961355084199</v>
      </c>
      <c r="T74" s="231">
        <v>12.385075363426401</v>
      </c>
      <c r="U74" s="231">
        <v>11.56036267231514</v>
      </c>
      <c r="V74" s="231">
        <v>14.28846483473186</v>
      </c>
      <c r="W74" s="231">
        <v>17.097347750351151</v>
      </c>
      <c r="DA74" s="73" t="s">
        <v>1921</v>
      </c>
    </row>
    <row r="75" spans="1:105" ht="12" customHeight="1" x14ac:dyDescent="0.25">
      <c r="A75" s="64" t="s">
        <v>70</v>
      </c>
      <c r="B75" s="231">
        <v>119.842298401531</v>
      </c>
      <c r="C75" s="231">
        <v>117.9447498866656</v>
      </c>
      <c r="D75" s="231">
        <v>116.9165578924363</v>
      </c>
      <c r="E75" s="231">
        <v>109.9985312313071</v>
      </c>
      <c r="F75" s="231">
        <v>101.12846661188109</v>
      </c>
      <c r="G75" s="231">
        <v>90.619704157451025</v>
      </c>
      <c r="H75" s="231">
        <v>94.522795480384133</v>
      </c>
      <c r="I75" s="231">
        <v>86.542394060283343</v>
      </c>
      <c r="J75" s="231">
        <v>83.843840970124745</v>
      </c>
      <c r="K75" s="231">
        <v>59.44281258547008</v>
      </c>
      <c r="L75" s="231">
        <v>46.448496122942807</v>
      </c>
      <c r="M75" s="231">
        <v>42.668917333238831</v>
      </c>
      <c r="N75" s="231">
        <v>38.477033233226358</v>
      </c>
      <c r="O75" s="231">
        <v>33.550464321255127</v>
      </c>
      <c r="P75" s="231">
        <v>26.043812643193419</v>
      </c>
      <c r="Q75" s="231">
        <v>26.028694844850708</v>
      </c>
      <c r="R75" s="231">
        <v>27.75443253884384</v>
      </c>
      <c r="S75" s="231">
        <v>23.525464700026749</v>
      </c>
      <c r="T75" s="231">
        <v>21.733690267748031</v>
      </c>
      <c r="U75" s="231">
        <v>18.95554612221191</v>
      </c>
      <c r="V75" s="231">
        <v>18.84552890419252</v>
      </c>
      <c r="W75" s="231">
        <v>25.667515545571359</v>
      </c>
      <c r="DA75" s="73" t="s">
        <v>1922</v>
      </c>
    </row>
    <row r="76" spans="1:105" ht="12" customHeight="1" x14ac:dyDescent="0.25">
      <c r="A76" s="64" t="s">
        <v>34</v>
      </c>
      <c r="B76" s="231">
        <v>0.15575522535051611</v>
      </c>
      <c r="C76" s="231">
        <v>7.884829247292377E-2</v>
      </c>
      <c r="D76" s="231">
        <v>2.075116185002554E-2</v>
      </c>
      <c r="E76" s="231">
        <v>0.43878906073085089</v>
      </c>
      <c r="F76" s="231">
        <v>8.1301427262318912E-2</v>
      </c>
      <c r="G76" s="231">
        <v>0.1194676081198069</v>
      </c>
      <c r="H76" s="231">
        <v>0.57761280724401831</v>
      </c>
      <c r="I76" s="231">
        <v>0.53390431118820869</v>
      </c>
      <c r="J76" s="231">
        <v>0.1053535494539362</v>
      </c>
      <c r="K76" s="231">
        <v>0.1055322809792934</v>
      </c>
      <c r="L76" s="231">
        <v>0.1117702393898706</v>
      </c>
      <c r="M76" s="231">
        <v>0.1012915247583959</v>
      </c>
      <c r="N76" s="231">
        <v>0.1032120909699772</v>
      </c>
      <c r="O76" s="231">
        <v>0.1179089032657837</v>
      </c>
      <c r="P76" s="231">
        <v>0.12936327092220831</v>
      </c>
      <c r="Q76" s="231">
        <v>9.3985544807927979E-2</v>
      </c>
      <c r="R76" s="231">
        <v>9.5821494375722932E-2</v>
      </c>
      <c r="S76" s="231">
        <v>0.1296389059175202</v>
      </c>
      <c r="T76" s="231">
        <v>1.224407323636113</v>
      </c>
      <c r="U76" s="231">
        <v>1.111383681655167</v>
      </c>
      <c r="V76" s="231">
        <v>0.17251111259705471</v>
      </c>
      <c r="W76" s="231">
        <v>0.1148369194420512</v>
      </c>
      <c r="DA76" s="73" t="s">
        <v>1923</v>
      </c>
    </row>
    <row r="77" spans="1:105" ht="12" customHeight="1" x14ac:dyDescent="0.25">
      <c r="A77" s="64" t="s">
        <v>162</v>
      </c>
      <c r="B77" s="231">
        <v>684.54477149924878</v>
      </c>
      <c r="C77" s="231">
        <v>667.7958123413913</v>
      </c>
      <c r="D77" s="231">
        <v>679.34510620717776</v>
      </c>
      <c r="E77" s="231">
        <v>675.83263749753564</v>
      </c>
      <c r="F77" s="231">
        <v>598.42707593053785</v>
      </c>
      <c r="G77" s="231">
        <v>619.92711944462258</v>
      </c>
      <c r="H77" s="231">
        <v>595.9483421593709</v>
      </c>
      <c r="I77" s="231">
        <v>608.78084840717008</v>
      </c>
      <c r="J77" s="231">
        <v>568.92655735277856</v>
      </c>
      <c r="K77" s="231">
        <v>536.56913535595834</v>
      </c>
      <c r="L77" s="231">
        <v>579.26909541584678</v>
      </c>
      <c r="M77" s="231">
        <v>525.2101358351689</v>
      </c>
      <c r="N77" s="231">
        <v>525.02831667986186</v>
      </c>
      <c r="O77" s="231">
        <v>540.94237655054019</v>
      </c>
      <c r="P77" s="231">
        <v>538.27152598392968</v>
      </c>
      <c r="Q77" s="231">
        <v>519.76296034501161</v>
      </c>
      <c r="R77" s="231">
        <v>515.434205001382</v>
      </c>
      <c r="S77" s="231">
        <v>525.85940820319274</v>
      </c>
      <c r="T77" s="231">
        <v>505.47230514821132</v>
      </c>
      <c r="U77" s="231">
        <v>509.99204255409319</v>
      </c>
      <c r="V77" s="231">
        <v>495.12687978096812</v>
      </c>
      <c r="W77" s="231">
        <v>619.07754334197841</v>
      </c>
      <c r="DA77" s="73" t="s">
        <v>1924</v>
      </c>
    </row>
    <row r="78" spans="1:105" ht="12" customHeight="1" x14ac:dyDescent="0.25">
      <c r="A78" s="64" t="s">
        <v>36</v>
      </c>
      <c r="B78" s="231">
        <v>2.2738186305993788</v>
      </c>
      <c r="C78" s="231">
        <v>2.0333184086959002</v>
      </c>
      <c r="D78" s="231">
        <v>1.943135721711382</v>
      </c>
      <c r="E78" s="231">
        <v>0</v>
      </c>
      <c r="F78" s="231">
        <v>0</v>
      </c>
      <c r="G78" s="231">
        <v>1.8907272722365051E-3</v>
      </c>
      <c r="H78" s="231">
        <v>1.8551057768557641E-3</v>
      </c>
      <c r="I78" s="231">
        <v>1.864049441988484E-3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1925</v>
      </c>
    </row>
    <row r="79" spans="1:105" ht="12" customHeight="1" x14ac:dyDescent="0.25">
      <c r="A79" s="64" t="s">
        <v>73</v>
      </c>
      <c r="B79" s="231">
        <v>539.60816580001961</v>
      </c>
      <c r="C79" s="231">
        <v>527.55284887432822</v>
      </c>
      <c r="D79" s="231">
        <v>540.25689875849571</v>
      </c>
      <c r="E79" s="231">
        <v>582.13889928358856</v>
      </c>
      <c r="F79" s="231">
        <v>606.1783757549257</v>
      </c>
      <c r="G79" s="231">
        <v>638.84632047601326</v>
      </c>
      <c r="H79" s="231">
        <v>693.62262017971887</v>
      </c>
      <c r="I79" s="231">
        <v>702.07001126988791</v>
      </c>
      <c r="J79" s="231">
        <v>650.69217664977248</v>
      </c>
      <c r="K79" s="231">
        <v>647.52073767568777</v>
      </c>
      <c r="L79" s="231">
        <v>696.0096942652433</v>
      </c>
      <c r="M79" s="231">
        <v>674.24558808667177</v>
      </c>
      <c r="N79" s="231">
        <v>650.27271071698408</v>
      </c>
      <c r="O79" s="231">
        <v>667.47324078224017</v>
      </c>
      <c r="P79" s="231">
        <v>658.52861517228814</v>
      </c>
      <c r="Q79" s="231">
        <v>683.52492392480872</v>
      </c>
      <c r="R79" s="231">
        <v>704.11250224346463</v>
      </c>
      <c r="S79" s="231">
        <v>723.87162471597765</v>
      </c>
      <c r="T79" s="231">
        <v>742.07140968666874</v>
      </c>
      <c r="U79" s="231">
        <v>755.32981608574801</v>
      </c>
      <c r="V79" s="231">
        <v>724.61786378732813</v>
      </c>
      <c r="W79" s="231">
        <v>699.12480727781269</v>
      </c>
      <c r="DA79" s="73" t="s">
        <v>1926</v>
      </c>
    </row>
    <row r="80" spans="1:105" ht="12" customHeight="1" x14ac:dyDescent="0.25">
      <c r="A80" s="64" t="s">
        <v>79</v>
      </c>
      <c r="B80" s="231">
        <v>37.330974954589749</v>
      </c>
      <c r="C80" s="231">
        <v>38.080376780928212</v>
      </c>
      <c r="D80" s="231">
        <v>38.287434054685797</v>
      </c>
      <c r="E80" s="231">
        <v>59.072380938305557</v>
      </c>
      <c r="F80" s="231">
        <v>136.75277884035839</v>
      </c>
      <c r="G80" s="231">
        <v>138.04407679336299</v>
      </c>
      <c r="H80" s="231">
        <v>147.07322897941029</v>
      </c>
      <c r="I80" s="231">
        <v>184.1145194526249</v>
      </c>
      <c r="J80" s="231">
        <v>175.69720998537019</v>
      </c>
      <c r="K80" s="231">
        <v>147.7118393372071</v>
      </c>
      <c r="L80" s="231">
        <v>158.07860976452099</v>
      </c>
      <c r="M80" s="231">
        <v>208.51259474804851</v>
      </c>
      <c r="N80" s="231">
        <v>230.04568498185139</v>
      </c>
      <c r="O80" s="231">
        <v>211.6623436338439</v>
      </c>
      <c r="P80" s="231">
        <v>216.83248033627311</v>
      </c>
      <c r="Q80" s="231">
        <v>222.23449871431919</v>
      </c>
      <c r="R80" s="231">
        <v>216.22438904337059</v>
      </c>
      <c r="S80" s="231">
        <v>206.8621398857307</v>
      </c>
      <c r="T80" s="231">
        <v>191.38637155145139</v>
      </c>
      <c r="U80" s="231">
        <v>183.00139532601</v>
      </c>
      <c r="V80" s="231">
        <v>172.42635844598391</v>
      </c>
      <c r="W80" s="231">
        <v>189.61379329517499</v>
      </c>
      <c r="DA80" s="73" t="s">
        <v>1927</v>
      </c>
    </row>
    <row r="81" spans="1:105" ht="12" customHeight="1" x14ac:dyDescent="0.25">
      <c r="A81" s="61" t="s">
        <v>1928</v>
      </c>
      <c r="B81" s="265">
        <v>364.10726485672302</v>
      </c>
      <c r="C81" s="265">
        <v>359.22225385209549</v>
      </c>
      <c r="D81" s="265">
        <v>364.62652291039859</v>
      </c>
      <c r="E81" s="265">
        <v>376.333184162809</v>
      </c>
      <c r="F81" s="265">
        <v>381.54036578143331</v>
      </c>
      <c r="G81" s="265">
        <v>390.15335116980731</v>
      </c>
      <c r="H81" s="265">
        <v>397.96816337695878</v>
      </c>
      <c r="I81" s="265">
        <v>405.60484331688451</v>
      </c>
      <c r="J81" s="265">
        <v>379.17883491513419</v>
      </c>
      <c r="K81" s="265">
        <v>356.03197473106928</v>
      </c>
      <c r="L81" s="265">
        <v>374.16754619121991</v>
      </c>
      <c r="M81" s="265">
        <v>367.21477835963418</v>
      </c>
      <c r="N81" s="265">
        <v>363.4912892550301</v>
      </c>
      <c r="O81" s="265">
        <v>364.17286319617892</v>
      </c>
      <c r="P81" s="265">
        <v>360.05139923736442</v>
      </c>
      <c r="Q81" s="265">
        <v>362.97775770521338</v>
      </c>
      <c r="R81" s="265">
        <v>363.73492970661141</v>
      </c>
      <c r="S81" s="265">
        <v>365.89117057034781</v>
      </c>
      <c r="T81" s="265">
        <v>361.04295965400331</v>
      </c>
      <c r="U81" s="265">
        <v>360.84980811787858</v>
      </c>
      <c r="V81" s="265">
        <v>344.85908039142049</v>
      </c>
      <c r="W81" s="265">
        <v>370.66795786166892</v>
      </c>
      <c r="DA81" s="74" t="s">
        <v>1929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2125.8534787757371</v>
      </c>
      <c r="C83" s="225">
        <v>2095.999630713296</v>
      </c>
      <c r="D83" s="225">
        <v>2147.4184136223939</v>
      </c>
      <c r="E83" s="225">
        <v>2254.4389006354472</v>
      </c>
      <c r="F83" s="225">
        <v>2243.2535242531321</v>
      </c>
      <c r="G83" s="225">
        <v>2302.530384407145</v>
      </c>
      <c r="H83" s="225">
        <v>2267.2043702368251</v>
      </c>
      <c r="I83" s="225">
        <v>2287.8695767953168</v>
      </c>
      <c r="J83" s="225">
        <v>2099.470923256803</v>
      </c>
      <c r="K83" s="225">
        <v>1957.4700770530401</v>
      </c>
      <c r="L83" s="225">
        <v>2023.682388528915</v>
      </c>
      <c r="M83" s="225">
        <v>1957.5076011117519</v>
      </c>
      <c r="N83" s="225">
        <v>1955.0479887981501</v>
      </c>
      <c r="O83" s="225">
        <v>1907.6659199137409</v>
      </c>
      <c r="P83" s="225">
        <v>1833.236631188812</v>
      </c>
      <c r="Q83" s="225">
        <v>1763.0481485260129</v>
      </c>
      <c r="R83" s="225">
        <v>1832.4881973175991</v>
      </c>
      <c r="S83" s="225">
        <v>1796.558197642717</v>
      </c>
      <c r="T83" s="225">
        <v>1755.6571086900269</v>
      </c>
      <c r="U83" s="225">
        <v>1604.0153244574849</v>
      </c>
      <c r="V83" s="225">
        <v>1513.988791761115</v>
      </c>
      <c r="W83" s="225">
        <v>1760.12446684017</v>
      </c>
      <c r="DA83" s="89" t="s">
        <v>1930</v>
      </c>
    </row>
    <row r="84" spans="1:105" ht="12" customHeight="1" x14ac:dyDescent="0.25">
      <c r="A84" s="55" t="s">
        <v>92</v>
      </c>
      <c r="B84" s="261">
        <v>78.715419735986217</v>
      </c>
      <c r="C84" s="261">
        <v>77.609987445252571</v>
      </c>
      <c r="D84" s="261">
        <v>79.513909695885289</v>
      </c>
      <c r="E84" s="261">
        <v>83.476627161800991</v>
      </c>
      <c r="F84" s="261">
        <v>83.062446522800826</v>
      </c>
      <c r="G84" s="261">
        <v>85.257335756037961</v>
      </c>
      <c r="H84" s="261">
        <v>83.949270193842537</v>
      </c>
      <c r="I84" s="261">
        <v>84.714456461419502</v>
      </c>
      <c r="J84" s="261">
        <v>77.738454251085358</v>
      </c>
      <c r="K84" s="261">
        <v>72.48048128099461</v>
      </c>
      <c r="L84" s="261">
        <v>74.931961375202945</v>
      </c>
      <c r="M84" s="261">
        <v>72.481657360414403</v>
      </c>
      <c r="N84" s="261">
        <v>72.390572201835127</v>
      </c>
      <c r="O84" s="261">
        <v>70.636165337518435</v>
      </c>
      <c r="P84" s="261">
        <v>67.880204416874278</v>
      </c>
      <c r="Q84" s="261">
        <v>65.28128226590151</v>
      </c>
      <c r="R84" s="261">
        <v>67.85248035954011</v>
      </c>
      <c r="S84" s="261">
        <v>66.522056283839902</v>
      </c>
      <c r="T84" s="261">
        <v>65.007866163353825</v>
      </c>
      <c r="U84" s="261">
        <v>59.392913943943242</v>
      </c>
      <c r="V84" s="261">
        <v>56.059453298410737</v>
      </c>
      <c r="W84" s="261">
        <v>65.173321379016883</v>
      </c>
      <c r="DA84" s="67" t="s">
        <v>1931</v>
      </c>
    </row>
    <row r="85" spans="1:105" ht="12" customHeight="1" x14ac:dyDescent="0.25">
      <c r="A85" s="202" t="s">
        <v>93</v>
      </c>
      <c r="B85" s="226">
        <v>34.708545882255002</v>
      </c>
      <c r="C85" s="226">
        <v>34.221119816163487</v>
      </c>
      <c r="D85" s="226">
        <v>35.060629698902773</v>
      </c>
      <c r="E85" s="226">
        <v>36.807938694338013</v>
      </c>
      <c r="F85" s="226">
        <v>36.625311100399038</v>
      </c>
      <c r="G85" s="226">
        <v>37.593119109475197</v>
      </c>
      <c r="H85" s="226">
        <v>37.01634452407967</v>
      </c>
      <c r="I85" s="226">
        <v>37.353743508493963</v>
      </c>
      <c r="J85" s="226">
        <v>34.277765592042577</v>
      </c>
      <c r="K85" s="226">
        <v>31.95933044055446</v>
      </c>
      <c r="L85" s="226">
        <v>33.040278869904782</v>
      </c>
      <c r="M85" s="226">
        <v>31.95984901755806</v>
      </c>
      <c r="N85" s="226">
        <v>31.919686195377292</v>
      </c>
      <c r="O85" s="226">
        <v>31.146103187746569</v>
      </c>
      <c r="P85" s="226">
        <v>29.930897877469238</v>
      </c>
      <c r="Q85" s="226">
        <v>28.7849367808506</v>
      </c>
      <c r="R85" s="226">
        <v>29.918673313092231</v>
      </c>
      <c r="S85" s="226">
        <v>29.332040030449811</v>
      </c>
      <c r="T85" s="226">
        <v>28.664377487994731</v>
      </c>
      <c r="U85" s="226">
        <v>26.188536955253639</v>
      </c>
      <c r="V85" s="226">
        <v>24.71869061320001</v>
      </c>
      <c r="W85" s="226">
        <v>28.737332824618228</v>
      </c>
      <c r="DA85" s="174" t="s">
        <v>1932</v>
      </c>
    </row>
    <row r="86" spans="1:105" ht="12" customHeight="1" x14ac:dyDescent="0.25">
      <c r="A86" s="202" t="s">
        <v>94</v>
      </c>
      <c r="B86" s="226">
        <v>269.22169346647422</v>
      </c>
      <c r="C86" s="226">
        <v>265.44090497138632</v>
      </c>
      <c r="D86" s="226">
        <v>271.9526808631116</v>
      </c>
      <c r="E86" s="226">
        <v>285.5059276155427</v>
      </c>
      <c r="F86" s="226">
        <v>284.08935112510858</v>
      </c>
      <c r="G86" s="226">
        <v>291.59628938860732</v>
      </c>
      <c r="H86" s="226">
        <v>287.12245659954777</v>
      </c>
      <c r="I86" s="226">
        <v>289.73953903987922</v>
      </c>
      <c r="J86" s="226">
        <v>265.88028585935632</v>
      </c>
      <c r="K86" s="226">
        <v>247.89701915053851</v>
      </c>
      <c r="L86" s="226">
        <v>256.28154691747091</v>
      </c>
      <c r="M86" s="226">
        <v>247.90104156563979</v>
      </c>
      <c r="N86" s="226">
        <v>247.58951301475841</v>
      </c>
      <c r="O86" s="226">
        <v>241.5891081560313</v>
      </c>
      <c r="P86" s="226">
        <v>232.16319810344169</v>
      </c>
      <c r="Q86" s="226">
        <v>223.2743904845637</v>
      </c>
      <c r="R86" s="226">
        <v>232.06837655906961</v>
      </c>
      <c r="S86" s="226">
        <v>227.5180734051269</v>
      </c>
      <c r="T86" s="226">
        <v>222.3392554577064</v>
      </c>
      <c r="U86" s="226">
        <v>203.1350518809075</v>
      </c>
      <c r="V86" s="226">
        <v>191.733983029288</v>
      </c>
      <c r="W86" s="226">
        <v>222.90514373605231</v>
      </c>
      <c r="DA86" s="174" t="s">
        <v>1933</v>
      </c>
    </row>
    <row r="87" spans="1:105" ht="12" customHeight="1" x14ac:dyDescent="0.25">
      <c r="A87" s="202" t="s">
        <v>95</v>
      </c>
      <c r="B87" s="226">
        <v>118.8764468148368</v>
      </c>
      <c r="C87" s="226">
        <v>117.20701707213129</v>
      </c>
      <c r="D87" s="226">
        <v>120.08233061204569</v>
      </c>
      <c r="E87" s="226">
        <v>126.0668476693027</v>
      </c>
      <c r="F87" s="226">
        <v>125.44134985872149</v>
      </c>
      <c r="G87" s="226">
        <v>128.7560832880103</v>
      </c>
      <c r="H87" s="226">
        <v>126.780635697739</v>
      </c>
      <c r="I87" s="226">
        <v>127.93622408113519</v>
      </c>
      <c r="J87" s="226">
        <v>117.40102832764229</v>
      </c>
      <c r="K87" s="226">
        <v>109.46040949807529</v>
      </c>
      <c r="L87" s="226">
        <v>113.16264781445889</v>
      </c>
      <c r="M87" s="226">
        <v>109.4621856194892</v>
      </c>
      <c r="N87" s="226">
        <v>109.3246283270834</v>
      </c>
      <c r="O87" s="226">
        <v>106.6751137212154</v>
      </c>
      <c r="P87" s="226">
        <v>102.5130468364097</v>
      </c>
      <c r="Q87" s="226">
        <v>98.588140739329347</v>
      </c>
      <c r="R87" s="226">
        <v>102.4711778171219</v>
      </c>
      <c r="S87" s="226">
        <v>100.4619642804779</v>
      </c>
      <c r="T87" s="226">
        <v>98.175226282646705</v>
      </c>
      <c r="U87" s="226">
        <v>89.695495486350637</v>
      </c>
      <c r="V87" s="226">
        <v>84.661285436183903</v>
      </c>
      <c r="W87" s="226">
        <v>98.425097632008431</v>
      </c>
      <c r="DA87" s="174" t="s">
        <v>1934</v>
      </c>
    </row>
    <row r="88" spans="1:105" ht="12" customHeight="1" x14ac:dyDescent="0.25">
      <c r="A88" s="56" t="s">
        <v>96</v>
      </c>
      <c r="B88" s="262">
        <v>492.55877167396699</v>
      </c>
      <c r="C88" s="262">
        <v>438.07063182116201</v>
      </c>
      <c r="D88" s="262">
        <v>462.950462486817</v>
      </c>
      <c r="E88" s="262">
        <v>512.03269820789876</v>
      </c>
      <c r="F88" s="262">
        <v>461.18006835116762</v>
      </c>
      <c r="G88" s="262">
        <v>472.76450070276331</v>
      </c>
      <c r="H88" s="262">
        <v>456.62399848567628</v>
      </c>
      <c r="I88" s="262">
        <v>467.71502969201129</v>
      </c>
      <c r="J88" s="262">
        <v>415.54559411506892</v>
      </c>
      <c r="K88" s="262">
        <v>393.58992614552108</v>
      </c>
      <c r="L88" s="262">
        <v>411.53816141744659</v>
      </c>
      <c r="M88" s="262">
        <v>390.85306911478392</v>
      </c>
      <c r="N88" s="262">
        <v>403.40731678606971</v>
      </c>
      <c r="O88" s="262">
        <v>387.95223828496808</v>
      </c>
      <c r="P88" s="262">
        <v>377.85333177472057</v>
      </c>
      <c r="Q88" s="262">
        <v>365.15108101900501</v>
      </c>
      <c r="R88" s="262">
        <v>384.85396057886521</v>
      </c>
      <c r="S88" s="262">
        <v>385.51589736679932</v>
      </c>
      <c r="T88" s="262">
        <v>372.53646945010883</v>
      </c>
      <c r="U88" s="262">
        <v>345.27926414947979</v>
      </c>
      <c r="V88" s="262">
        <v>328.45636881425179</v>
      </c>
      <c r="W88" s="262">
        <v>436.19777496992322</v>
      </c>
      <c r="DA88" s="68" t="s">
        <v>1935</v>
      </c>
    </row>
    <row r="89" spans="1:105" ht="12" customHeight="1" x14ac:dyDescent="0.25">
      <c r="A89" s="37" t="s">
        <v>160</v>
      </c>
      <c r="B89" s="228">
        <v>18.577482946951399</v>
      </c>
      <c r="C89" s="228">
        <v>13.39507572973384</v>
      </c>
      <c r="D89" s="228">
        <v>9.9510210626111881</v>
      </c>
      <c r="E89" s="228">
        <v>11.24431429493308</v>
      </c>
      <c r="F89" s="228">
        <v>9.0248603478850491</v>
      </c>
      <c r="G89" s="228">
        <v>8.1938221068048698</v>
      </c>
      <c r="H89" s="228">
        <v>6.6706749358024444</v>
      </c>
      <c r="I89" s="228">
        <v>7.7937895077409971</v>
      </c>
      <c r="J89" s="228">
        <v>5.9573495626084139</v>
      </c>
      <c r="K89" s="228">
        <v>5.5466476820415487</v>
      </c>
      <c r="L89" s="228">
        <v>6.765037662579509</v>
      </c>
      <c r="M89" s="228">
        <v>4.8697608503651164</v>
      </c>
      <c r="N89" s="228">
        <v>4.4291761191896564</v>
      </c>
      <c r="O89" s="228">
        <v>3.4868080794766629</v>
      </c>
      <c r="P89" s="228">
        <v>3.5020123177919862</v>
      </c>
      <c r="Q89" s="228">
        <v>4.2062409800679514</v>
      </c>
      <c r="R89" s="228">
        <v>3.880082759510243</v>
      </c>
      <c r="S89" s="228">
        <v>3.943529206220183</v>
      </c>
      <c r="T89" s="228">
        <v>4.2696324909904337</v>
      </c>
      <c r="U89" s="228">
        <v>3.566972065439896</v>
      </c>
      <c r="V89" s="228">
        <v>4.4566500385088741</v>
      </c>
      <c r="W89" s="228">
        <v>7.101082306236556</v>
      </c>
      <c r="DA89" s="69" t="s">
        <v>1936</v>
      </c>
    </row>
    <row r="90" spans="1:105" ht="12" customHeight="1" x14ac:dyDescent="0.25">
      <c r="A90" s="37" t="s">
        <v>162</v>
      </c>
      <c r="B90" s="228">
        <v>293.98546181429839</v>
      </c>
      <c r="C90" s="228">
        <v>234.50316628457489</v>
      </c>
      <c r="D90" s="228">
        <v>264.70137269762341</v>
      </c>
      <c r="E90" s="228">
        <v>313.74264231425582</v>
      </c>
      <c r="F90" s="228">
        <v>231.50444468558931</v>
      </c>
      <c r="G90" s="228">
        <v>234.0282191237028</v>
      </c>
      <c r="H90" s="228">
        <v>221.29576683780451</v>
      </c>
      <c r="I90" s="228">
        <v>233.50538066801909</v>
      </c>
      <c r="J90" s="228">
        <v>195.35746672239051</v>
      </c>
      <c r="K90" s="228">
        <v>197.07078607708971</v>
      </c>
      <c r="L90" s="228">
        <v>213.56993579113561</v>
      </c>
      <c r="M90" s="228">
        <v>186.56164073628861</v>
      </c>
      <c r="N90" s="228">
        <v>206.63836897098119</v>
      </c>
      <c r="O90" s="228">
        <v>197.7388796608536</v>
      </c>
      <c r="P90" s="228">
        <v>193.22764745764081</v>
      </c>
      <c r="Q90" s="228">
        <v>188.00735967962609</v>
      </c>
      <c r="R90" s="228">
        <v>201.4357888538826</v>
      </c>
      <c r="S90" s="228">
        <v>213.6981425415801</v>
      </c>
      <c r="T90" s="228">
        <v>196.46075780629451</v>
      </c>
      <c r="U90" s="228">
        <v>183.6072478878653</v>
      </c>
      <c r="V90" s="228">
        <v>175.42613104384819</v>
      </c>
      <c r="W90" s="228">
        <v>302.01884302576741</v>
      </c>
      <c r="DA90" s="69" t="s">
        <v>1937</v>
      </c>
    </row>
    <row r="91" spans="1:105" ht="12" customHeight="1" x14ac:dyDescent="0.25">
      <c r="A91" s="37" t="s">
        <v>97</v>
      </c>
      <c r="B91" s="228">
        <v>7.9830474576957078E-4</v>
      </c>
      <c r="C91" s="228">
        <v>6.5020241223031131E-4</v>
      </c>
      <c r="D91" s="228">
        <v>4.79471566406987E-3</v>
      </c>
      <c r="E91" s="228">
        <v>5.0555753252309356E-3</v>
      </c>
      <c r="F91" s="228">
        <v>7.449592415871167E-3</v>
      </c>
      <c r="G91" s="228">
        <v>7.61231966800981E-3</v>
      </c>
      <c r="H91" s="228">
        <v>7.4633470521540428E-3</v>
      </c>
      <c r="I91" s="228">
        <v>1.245914126008851E-2</v>
      </c>
      <c r="J91" s="228">
        <v>1.197793720853981E-2</v>
      </c>
      <c r="K91" s="228">
        <v>1.8466285266558819E-2</v>
      </c>
      <c r="L91" s="228">
        <v>2.0080949474744751E-2</v>
      </c>
      <c r="M91" s="228">
        <v>1.9141925812922331E-2</v>
      </c>
      <c r="N91" s="228">
        <v>2.0012455446638239E-2</v>
      </c>
      <c r="O91" s="228">
        <v>1.9080407209216999E-2</v>
      </c>
      <c r="P91" s="228">
        <v>1.8587743639866771E-2</v>
      </c>
      <c r="Q91" s="228">
        <v>1.734896634979145E-2</v>
      </c>
      <c r="R91" s="228">
        <v>1.67338708333973E-2</v>
      </c>
      <c r="S91" s="228">
        <v>1.602761747593829E-2</v>
      </c>
      <c r="T91" s="228">
        <v>1.7252627773494199E-2</v>
      </c>
      <c r="U91" s="228">
        <v>1.6022985860135969E-2</v>
      </c>
      <c r="V91" s="228">
        <v>1.6343439399186661E-2</v>
      </c>
      <c r="W91" s="228">
        <v>1.499066411232822E-2</v>
      </c>
      <c r="DA91" s="69" t="s">
        <v>1938</v>
      </c>
    </row>
    <row r="92" spans="1:105" ht="12" customHeight="1" x14ac:dyDescent="0.25">
      <c r="A92" s="37" t="s">
        <v>78</v>
      </c>
      <c r="B92" s="228">
        <v>0.46765673058823393</v>
      </c>
      <c r="C92" s="228">
        <v>0.51739963382121146</v>
      </c>
      <c r="D92" s="228">
        <v>0.53768625160730443</v>
      </c>
      <c r="E92" s="228">
        <v>0.5782981517557042</v>
      </c>
      <c r="F92" s="228">
        <v>0.56638920492904865</v>
      </c>
      <c r="G92" s="228">
        <v>0.83292639382260614</v>
      </c>
      <c r="H92" s="228">
        <v>0.90834537065137411</v>
      </c>
      <c r="I92" s="228">
        <v>0.80694165433047016</v>
      </c>
      <c r="J92" s="228">
        <v>1.028113480718726</v>
      </c>
      <c r="K92" s="228">
        <v>1.434866264108849</v>
      </c>
      <c r="L92" s="228">
        <v>1.717674352533588</v>
      </c>
      <c r="M92" s="228">
        <v>1.9052698023126859</v>
      </c>
      <c r="N92" s="228">
        <v>1.7597127684976579</v>
      </c>
      <c r="O92" s="228">
        <v>1.679137552059373</v>
      </c>
      <c r="P92" s="228">
        <v>9.0121666858540106</v>
      </c>
      <c r="Q92" s="228">
        <v>9.3597027332707992</v>
      </c>
      <c r="R92" s="228">
        <v>9.6621377666742507</v>
      </c>
      <c r="S92" s="228">
        <v>10.35069663745664</v>
      </c>
      <c r="T92" s="228">
        <v>12.50082482143873</v>
      </c>
      <c r="U92" s="228">
        <v>13.85845080885438</v>
      </c>
      <c r="V92" s="228">
        <v>14.88762845676588</v>
      </c>
      <c r="W92" s="228">
        <v>15.85759802399547</v>
      </c>
      <c r="DA92" s="69" t="s">
        <v>1939</v>
      </c>
    </row>
    <row r="93" spans="1:105" ht="12" customHeight="1" x14ac:dyDescent="0.25">
      <c r="A93" s="37" t="s">
        <v>38</v>
      </c>
      <c r="B93" s="228">
        <v>179.52737187738319</v>
      </c>
      <c r="C93" s="228">
        <v>189.65433997061979</v>
      </c>
      <c r="D93" s="228">
        <v>187.75558775931111</v>
      </c>
      <c r="E93" s="228">
        <v>186.46238787162889</v>
      </c>
      <c r="F93" s="228">
        <v>220.07692452034831</v>
      </c>
      <c r="G93" s="228">
        <v>229.701920758765</v>
      </c>
      <c r="H93" s="228">
        <v>227.74174799436571</v>
      </c>
      <c r="I93" s="228">
        <v>225.59645872066071</v>
      </c>
      <c r="J93" s="228">
        <v>213.19068641214281</v>
      </c>
      <c r="K93" s="228">
        <v>189.5191598370144</v>
      </c>
      <c r="L93" s="228">
        <v>189.4654326617231</v>
      </c>
      <c r="M93" s="228">
        <v>197.49725580000461</v>
      </c>
      <c r="N93" s="228">
        <v>190.56004647195459</v>
      </c>
      <c r="O93" s="228">
        <v>185.02833258536921</v>
      </c>
      <c r="P93" s="228">
        <v>172.09291756979391</v>
      </c>
      <c r="Q93" s="228">
        <v>163.56042865969039</v>
      </c>
      <c r="R93" s="228">
        <v>169.8592173279647</v>
      </c>
      <c r="S93" s="228">
        <v>157.5075013640664</v>
      </c>
      <c r="T93" s="228">
        <v>159.28800170361171</v>
      </c>
      <c r="U93" s="228">
        <v>144.23057040146011</v>
      </c>
      <c r="V93" s="228">
        <v>133.6696158357297</v>
      </c>
      <c r="W93" s="228">
        <v>111.2052609498115</v>
      </c>
      <c r="DA93" s="69" t="s">
        <v>1940</v>
      </c>
    </row>
    <row r="94" spans="1:105" ht="12" customHeight="1" x14ac:dyDescent="0.25">
      <c r="A94" s="132" t="s">
        <v>1941</v>
      </c>
      <c r="B94" s="318">
        <v>1131.7726012022169</v>
      </c>
      <c r="C94" s="318">
        <v>1163.4499695872</v>
      </c>
      <c r="D94" s="318">
        <v>1177.8584002656321</v>
      </c>
      <c r="E94" s="318">
        <v>1210.548861286564</v>
      </c>
      <c r="F94" s="318">
        <v>1252.854997294934</v>
      </c>
      <c r="G94" s="318">
        <v>1286.5630561622511</v>
      </c>
      <c r="H94" s="318">
        <v>1275.7116647359389</v>
      </c>
      <c r="I94" s="318">
        <v>1280.410584012378</v>
      </c>
      <c r="J94" s="318">
        <v>1188.6277951116069</v>
      </c>
      <c r="K94" s="318">
        <v>1102.0829105373559</v>
      </c>
      <c r="L94" s="318">
        <v>1134.727792134431</v>
      </c>
      <c r="M94" s="318">
        <v>1104.849798433866</v>
      </c>
      <c r="N94" s="318">
        <v>1090.4162722730259</v>
      </c>
      <c r="O94" s="318">
        <v>1069.667191226262</v>
      </c>
      <c r="P94" s="318">
        <v>1022.895952179896</v>
      </c>
      <c r="Q94" s="318">
        <v>981.96831723636262</v>
      </c>
      <c r="R94" s="318">
        <v>1015.3235286899099</v>
      </c>
      <c r="S94" s="318">
        <v>987.20816627602369</v>
      </c>
      <c r="T94" s="318">
        <v>968.93391384821678</v>
      </c>
      <c r="U94" s="318">
        <v>880.32406204155063</v>
      </c>
      <c r="V94" s="318">
        <v>828.35901056978082</v>
      </c>
      <c r="W94" s="318">
        <v>908.68579629855162</v>
      </c>
      <c r="DA94" s="139" t="s">
        <v>1942</v>
      </c>
    </row>
    <row r="95" spans="1:105" ht="12" customHeight="1" x14ac:dyDescent="0.25">
      <c r="J95" s="131"/>
    </row>
    <row r="96" spans="1:105" ht="15" customHeight="1" x14ac:dyDescent="0.25">
      <c r="A96" s="32" t="s">
        <v>253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0.99999999999999989</v>
      </c>
      <c r="C98" s="234">
        <f t="shared" si="4"/>
        <v>1.0000000000000002</v>
      </c>
      <c r="D98" s="234">
        <f t="shared" si="4"/>
        <v>0.99999999999999944</v>
      </c>
      <c r="E98" s="234">
        <f t="shared" si="4"/>
        <v>1</v>
      </c>
      <c r="F98" s="234">
        <f t="shared" si="4"/>
        <v>1</v>
      </c>
      <c r="G98" s="234">
        <f t="shared" si="4"/>
        <v>1</v>
      </c>
      <c r="H98" s="234">
        <f t="shared" si="4"/>
        <v>1</v>
      </c>
      <c r="I98" s="234">
        <f t="shared" si="4"/>
        <v>0.99999999999999944</v>
      </c>
      <c r="J98" s="234">
        <f t="shared" si="4"/>
        <v>1</v>
      </c>
      <c r="K98" s="234">
        <f t="shared" si="4"/>
        <v>1.0000000000000002</v>
      </c>
      <c r="L98" s="234">
        <f t="shared" si="4"/>
        <v>1.0000000000000007</v>
      </c>
      <c r="M98" s="234">
        <f t="shared" si="4"/>
        <v>1.0000000000000002</v>
      </c>
      <c r="N98" s="234">
        <f t="shared" si="4"/>
        <v>0.99999999999999989</v>
      </c>
      <c r="O98" s="234">
        <f t="shared" si="4"/>
        <v>1</v>
      </c>
      <c r="P98" s="234">
        <f t="shared" si="4"/>
        <v>1</v>
      </c>
      <c r="Q98" s="234">
        <f t="shared" si="4"/>
        <v>0.99999999999999978</v>
      </c>
      <c r="R98" s="234">
        <f t="shared" si="4"/>
        <v>1.0000000000000002</v>
      </c>
      <c r="S98" s="234">
        <f t="shared" si="4"/>
        <v>0.99999999999999989</v>
      </c>
      <c r="T98" s="234">
        <f t="shared" si="4"/>
        <v>0.99999999999999978</v>
      </c>
      <c r="U98" s="234">
        <f t="shared" si="4"/>
        <v>1.0000000000000002</v>
      </c>
      <c r="V98" s="234">
        <f t="shared" si="4"/>
        <v>0.99999999999999978</v>
      </c>
      <c r="W98" s="234">
        <f t="shared" si="4"/>
        <v>1.0000000000000004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4.9999999999997399E-3</v>
      </c>
      <c r="C99" s="268">
        <f t="shared" si="5"/>
        <v>4.999999999999739E-3</v>
      </c>
      <c r="D99" s="268">
        <f t="shared" si="5"/>
        <v>4.9999999999998284E-3</v>
      </c>
      <c r="E99" s="268">
        <f t="shared" si="5"/>
        <v>4.9999999999997867E-3</v>
      </c>
      <c r="F99" s="268">
        <f t="shared" si="5"/>
        <v>4.9999999999999368E-3</v>
      </c>
      <c r="G99" s="268">
        <f t="shared" si="5"/>
        <v>4.9999999999998154E-3</v>
      </c>
      <c r="H99" s="268">
        <f t="shared" si="5"/>
        <v>4.9999999999999541E-3</v>
      </c>
      <c r="I99" s="268">
        <f t="shared" si="5"/>
        <v>4.9999999999998561E-3</v>
      </c>
      <c r="J99" s="268">
        <f t="shared" si="5"/>
        <v>4.9999999999999012E-3</v>
      </c>
      <c r="K99" s="268">
        <f t="shared" si="5"/>
        <v>4.9999999999998691E-3</v>
      </c>
      <c r="L99" s="268">
        <f t="shared" si="5"/>
        <v>4.9999999999998544E-3</v>
      </c>
      <c r="M99" s="268">
        <f t="shared" si="5"/>
        <v>4.999999999999916E-3</v>
      </c>
      <c r="N99" s="268">
        <f t="shared" si="5"/>
        <v>4.9999999999999333E-3</v>
      </c>
      <c r="O99" s="268">
        <f t="shared" si="5"/>
        <v>4.9999999999999455E-3</v>
      </c>
      <c r="P99" s="268">
        <f t="shared" si="5"/>
        <v>4.999999999999916E-3</v>
      </c>
      <c r="Q99" s="268">
        <f t="shared" si="5"/>
        <v>4.9999999999998821E-3</v>
      </c>
      <c r="R99" s="268">
        <f t="shared" si="5"/>
        <v>4.9999999999998761E-3</v>
      </c>
      <c r="S99" s="268">
        <f t="shared" si="5"/>
        <v>4.9999999999998501E-3</v>
      </c>
      <c r="T99" s="268">
        <f t="shared" si="5"/>
        <v>4.9999999999998726E-3</v>
      </c>
      <c r="U99" s="268">
        <f t="shared" si="5"/>
        <v>4.9999999999998474E-3</v>
      </c>
      <c r="V99" s="268">
        <f t="shared" si="5"/>
        <v>4.9999999999998422E-3</v>
      </c>
      <c r="W99" s="268">
        <f t="shared" si="5"/>
        <v>4.9999999999998691E-3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6.9999999999996341E-3</v>
      </c>
      <c r="C100" s="269">
        <f t="shared" si="6"/>
        <v>6.9999999999996359E-3</v>
      </c>
      <c r="D100" s="269">
        <f t="shared" si="6"/>
        <v>6.9999999999997599E-3</v>
      </c>
      <c r="E100" s="269">
        <f t="shared" si="6"/>
        <v>6.9999999999996992E-3</v>
      </c>
      <c r="F100" s="269">
        <f t="shared" si="6"/>
        <v>6.9999999999999117E-3</v>
      </c>
      <c r="G100" s="269">
        <f t="shared" si="6"/>
        <v>6.9999999999997417E-3</v>
      </c>
      <c r="H100" s="269">
        <f t="shared" si="6"/>
        <v>6.999999999999936E-3</v>
      </c>
      <c r="I100" s="269">
        <f t="shared" si="6"/>
        <v>6.9999999999997981E-3</v>
      </c>
      <c r="J100" s="269">
        <f t="shared" si="6"/>
        <v>6.9999999999998622E-3</v>
      </c>
      <c r="K100" s="269">
        <f t="shared" si="6"/>
        <v>6.9999999999998154E-3</v>
      </c>
      <c r="L100" s="269">
        <f t="shared" si="6"/>
        <v>6.9999999999997954E-3</v>
      </c>
      <c r="M100" s="269">
        <f t="shared" si="6"/>
        <v>6.9999999999998831E-3</v>
      </c>
      <c r="N100" s="269">
        <f t="shared" si="6"/>
        <v>6.9999999999999056E-3</v>
      </c>
      <c r="O100" s="269">
        <f t="shared" si="6"/>
        <v>6.9999999999999247E-3</v>
      </c>
      <c r="P100" s="269">
        <f t="shared" si="6"/>
        <v>6.9999999999998804E-3</v>
      </c>
      <c r="Q100" s="269">
        <f t="shared" si="6"/>
        <v>6.9999999999998345E-3</v>
      </c>
      <c r="R100" s="269">
        <f t="shared" si="6"/>
        <v>6.9999999999998267E-3</v>
      </c>
      <c r="S100" s="269">
        <f t="shared" si="6"/>
        <v>6.9999999999997885E-3</v>
      </c>
      <c r="T100" s="269">
        <f t="shared" si="6"/>
        <v>6.9999999999998241E-3</v>
      </c>
      <c r="U100" s="269">
        <f t="shared" si="6"/>
        <v>6.9999999999997876E-3</v>
      </c>
      <c r="V100" s="269">
        <f t="shared" si="6"/>
        <v>6.9999999999997781E-3</v>
      </c>
      <c r="W100" s="269">
        <f t="shared" si="6"/>
        <v>6.9999999999998145E-3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3.9999999999997912E-2</v>
      </c>
      <c r="C101" s="269">
        <f t="shared" si="7"/>
        <v>3.9999999999997912E-2</v>
      </c>
      <c r="D101" s="269">
        <f t="shared" si="7"/>
        <v>3.9999999999998634E-2</v>
      </c>
      <c r="E101" s="269">
        <f t="shared" si="7"/>
        <v>3.9999999999998294E-2</v>
      </c>
      <c r="F101" s="269">
        <f t="shared" si="7"/>
        <v>3.9999999999999487E-2</v>
      </c>
      <c r="G101" s="269">
        <f t="shared" si="7"/>
        <v>3.9999999999998516E-2</v>
      </c>
      <c r="H101" s="269">
        <f t="shared" si="7"/>
        <v>3.9999999999999633E-2</v>
      </c>
      <c r="I101" s="269">
        <f t="shared" si="7"/>
        <v>3.9999999999998849E-2</v>
      </c>
      <c r="J101" s="269">
        <f t="shared" si="7"/>
        <v>3.999999999999921E-2</v>
      </c>
      <c r="K101" s="269">
        <f t="shared" si="7"/>
        <v>3.9999999999998946E-2</v>
      </c>
      <c r="L101" s="269">
        <f t="shared" si="7"/>
        <v>3.9999999999998835E-2</v>
      </c>
      <c r="M101" s="269">
        <f t="shared" si="7"/>
        <v>3.9999999999999321E-2</v>
      </c>
      <c r="N101" s="269">
        <f t="shared" si="7"/>
        <v>3.999999999999946E-2</v>
      </c>
      <c r="O101" s="269">
        <f t="shared" si="7"/>
        <v>3.9999999999999571E-2</v>
      </c>
      <c r="P101" s="269">
        <f t="shared" si="7"/>
        <v>3.9999999999999321E-2</v>
      </c>
      <c r="Q101" s="269">
        <f t="shared" si="7"/>
        <v>3.9999999999999057E-2</v>
      </c>
      <c r="R101" s="269">
        <f t="shared" si="7"/>
        <v>3.9999999999999002E-2</v>
      </c>
      <c r="S101" s="269">
        <f t="shared" si="7"/>
        <v>3.99999999999988E-2</v>
      </c>
      <c r="T101" s="269">
        <f t="shared" si="7"/>
        <v>3.9999999999998988E-2</v>
      </c>
      <c r="U101" s="269">
        <f t="shared" si="7"/>
        <v>3.999999999999878E-2</v>
      </c>
      <c r="V101" s="269">
        <f t="shared" si="7"/>
        <v>3.9999999999998731E-2</v>
      </c>
      <c r="W101" s="269">
        <f t="shared" si="7"/>
        <v>3.9999999999998946E-2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1.9999999999998956E-2</v>
      </c>
      <c r="C102" s="269">
        <f t="shared" si="8"/>
        <v>1.9999999999998953E-2</v>
      </c>
      <c r="D102" s="269">
        <f t="shared" si="8"/>
        <v>1.9999999999999317E-2</v>
      </c>
      <c r="E102" s="269">
        <f t="shared" si="8"/>
        <v>1.9999999999999143E-2</v>
      </c>
      <c r="F102" s="269">
        <f t="shared" si="8"/>
        <v>1.999999999999974E-2</v>
      </c>
      <c r="G102" s="269">
        <f t="shared" si="8"/>
        <v>1.9999999999999258E-2</v>
      </c>
      <c r="H102" s="269">
        <f t="shared" si="8"/>
        <v>1.999999999999982E-2</v>
      </c>
      <c r="I102" s="269">
        <f t="shared" si="8"/>
        <v>1.9999999999999424E-2</v>
      </c>
      <c r="J102" s="269">
        <f t="shared" si="8"/>
        <v>1.9999999999999612E-2</v>
      </c>
      <c r="K102" s="269">
        <f t="shared" si="8"/>
        <v>1.9999999999999473E-2</v>
      </c>
      <c r="L102" s="269">
        <f t="shared" si="8"/>
        <v>1.9999999999999414E-2</v>
      </c>
      <c r="M102" s="269">
        <f t="shared" si="8"/>
        <v>1.999999999999966E-2</v>
      </c>
      <c r="N102" s="269">
        <f t="shared" si="8"/>
        <v>1.9999999999999733E-2</v>
      </c>
      <c r="O102" s="269">
        <f t="shared" si="8"/>
        <v>1.9999999999999782E-2</v>
      </c>
      <c r="P102" s="269">
        <f t="shared" si="8"/>
        <v>1.999999999999966E-2</v>
      </c>
      <c r="Q102" s="269">
        <f t="shared" si="8"/>
        <v>1.9999999999999525E-2</v>
      </c>
      <c r="R102" s="269">
        <f t="shared" si="8"/>
        <v>1.9999999999999501E-2</v>
      </c>
      <c r="S102" s="269">
        <f t="shared" si="8"/>
        <v>1.9999999999999397E-2</v>
      </c>
      <c r="T102" s="269">
        <f t="shared" si="8"/>
        <v>1.9999999999999497E-2</v>
      </c>
      <c r="U102" s="269">
        <f t="shared" si="8"/>
        <v>1.9999999999999383E-2</v>
      </c>
      <c r="V102" s="269">
        <f t="shared" si="8"/>
        <v>1.9999999999999366E-2</v>
      </c>
      <c r="W102" s="269">
        <f t="shared" si="8"/>
        <v>1.999999999999947E-2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1.111814804517945E-2</v>
      </c>
      <c r="C103" s="270">
        <f t="shared" si="9"/>
        <v>1.1324237043697605E-2</v>
      </c>
      <c r="D103" s="270">
        <f t="shared" si="9"/>
        <v>1.1379710031328349E-2</v>
      </c>
      <c r="E103" s="270">
        <f t="shared" si="9"/>
        <v>1.1571393586722597E-2</v>
      </c>
      <c r="F103" s="270">
        <f t="shared" si="9"/>
        <v>1.1733311821618908E-2</v>
      </c>
      <c r="G103" s="270">
        <f t="shared" si="9"/>
        <v>1.1684327559520662E-2</v>
      </c>
      <c r="H103" s="270">
        <f t="shared" si="9"/>
        <v>1.1556301182862468E-2</v>
      </c>
      <c r="I103" s="270">
        <f t="shared" si="9"/>
        <v>1.1329375356532842E-2</v>
      </c>
      <c r="J103" s="270">
        <f t="shared" si="9"/>
        <v>1.1277918935707407E-2</v>
      </c>
      <c r="K103" s="270">
        <f t="shared" si="9"/>
        <v>1.10408775506538E-2</v>
      </c>
      <c r="L103" s="270">
        <f t="shared" si="9"/>
        <v>1.0939932497420375E-2</v>
      </c>
      <c r="M103" s="270">
        <f t="shared" si="9"/>
        <v>1.1014623100011355E-2</v>
      </c>
      <c r="N103" s="270">
        <f t="shared" si="9"/>
        <v>1.1019620909685441E-2</v>
      </c>
      <c r="O103" s="270">
        <f t="shared" si="9"/>
        <v>1.0741836233229227E-2</v>
      </c>
      <c r="P103" s="270">
        <f t="shared" si="9"/>
        <v>1.0712892816195094E-2</v>
      </c>
      <c r="Q103" s="270">
        <f t="shared" si="9"/>
        <v>1.0474414827588161E-2</v>
      </c>
      <c r="R103" s="270">
        <f t="shared" si="9"/>
        <v>1.0318697060871641E-2</v>
      </c>
      <c r="S103" s="270">
        <f t="shared" si="9"/>
        <v>1.0566233037874122E-2</v>
      </c>
      <c r="T103" s="270">
        <f t="shared" si="9"/>
        <v>1.0439762083155271E-2</v>
      </c>
      <c r="U103" s="270">
        <f t="shared" si="9"/>
        <v>1.0330551038368706E-2</v>
      </c>
      <c r="V103" s="270">
        <f t="shared" si="9"/>
        <v>1.0062470533713338E-2</v>
      </c>
      <c r="W103" s="270">
        <f t="shared" si="9"/>
        <v>1.0121959271031891E-2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2.5724205547751271E-2</v>
      </c>
      <c r="C104" s="271">
        <f t="shared" si="10"/>
        <v>2.7450921883728004E-2</v>
      </c>
      <c r="D104" s="271">
        <f t="shared" si="10"/>
        <v>2.7315173799989319E-2</v>
      </c>
      <c r="E104" s="271">
        <f t="shared" si="10"/>
        <v>2.6707490109727415E-2</v>
      </c>
      <c r="F104" s="271">
        <f t="shared" si="10"/>
        <v>2.8756123656057668E-2</v>
      </c>
      <c r="G104" s="271">
        <f t="shared" si="10"/>
        <v>2.8007955869953419E-2</v>
      </c>
      <c r="H104" s="271">
        <f t="shared" si="10"/>
        <v>2.8027086401801418E-2</v>
      </c>
      <c r="I104" s="271">
        <f t="shared" si="10"/>
        <v>2.6895720393324444E-2</v>
      </c>
      <c r="J104" s="271">
        <f t="shared" si="10"/>
        <v>2.6733042367189923E-2</v>
      </c>
      <c r="K104" s="271">
        <f t="shared" si="10"/>
        <v>2.5634854100354834E-2</v>
      </c>
      <c r="L104" s="271">
        <f t="shared" si="10"/>
        <v>2.4643431661296223E-2</v>
      </c>
      <c r="M104" s="271">
        <f t="shared" si="10"/>
        <v>2.4812725091214499E-2</v>
      </c>
      <c r="N104" s="271">
        <f t="shared" si="10"/>
        <v>2.4500900296452473E-2</v>
      </c>
      <c r="O104" s="271">
        <f t="shared" si="10"/>
        <v>2.3839658153808126E-2</v>
      </c>
      <c r="P104" s="271">
        <f t="shared" si="10"/>
        <v>2.3713028966185781E-2</v>
      </c>
      <c r="Q104" s="271">
        <f t="shared" si="10"/>
        <v>2.2919563736435698E-2</v>
      </c>
      <c r="R104" s="271">
        <f t="shared" si="10"/>
        <v>2.2150370142278754E-2</v>
      </c>
      <c r="S104" s="271">
        <f t="shared" si="10"/>
        <v>2.2258582709283371E-2</v>
      </c>
      <c r="T104" s="271">
        <f t="shared" si="10"/>
        <v>2.1744364754087801E-2</v>
      </c>
      <c r="U104" s="271">
        <f t="shared" si="10"/>
        <v>2.0805999627955433E-2</v>
      </c>
      <c r="V104" s="271">
        <f t="shared" si="10"/>
        <v>1.9748569882809344E-2</v>
      </c>
      <c r="W104" s="271">
        <f t="shared" si="10"/>
        <v>1.976201779829076E-2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0.83399274518984823</v>
      </c>
      <c r="C105" s="271">
        <f t="shared" si="11"/>
        <v>0.82822279244207198</v>
      </c>
      <c r="D105" s="271">
        <f t="shared" si="11"/>
        <v>0.82860472994648615</v>
      </c>
      <c r="E105" s="271">
        <f t="shared" si="11"/>
        <v>0.83037113828193687</v>
      </c>
      <c r="F105" s="271">
        <f t="shared" si="11"/>
        <v>0.82360806750886317</v>
      </c>
      <c r="G105" s="271">
        <f t="shared" si="11"/>
        <v>0.82606781463729917</v>
      </c>
      <c r="H105" s="271">
        <f t="shared" si="11"/>
        <v>0.8261341981891116</v>
      </c>
      <c r="I105" s="271">
        <f t="shared" si="11"/>
        <v>0.83000663670942343</v>
      </c>
      <c r="J105" s="271">
        <f t="shared" si="11"/>
        <v>0.83058227788112682</v>
      </c>
      <c r="K105" s="271">
        <f t="shared" si="11"/>
        <v>0.83435792590376057</v>
      </c>
      <c r="L105" s="271">
        <f t="shared" si="11"/>
        <v>0.83765345437173899</v>
      </c>
      <c r="M105" s="271">
        <f t="shared" si="11"/>
        <v>0.83703326271718792</v>
      </c>
      <c r="N105" s="271">
        <f t="shared" si="11"/>
        <v>0.83803303369063531</v>
      </c>
      <c r="O105" s="271">
        <f t="shared" si="11"/>
        <v>0.84044148749338998</v>
      </c>
      <c r="P105" s="271">
        <f t="shared" si="11"/>
        <v>0.84087845829276331</v>
      </c>
      <c r="Q105" s="271">
        <f t="shared" si="11"/>
        <v>0.84367365757723201</v>
      </c>
      <c r="R105" s="271">
        <f t="shared" si="11"/>
        <v>0.84630788803623236</v>
      </c>
      <c r="S105" s="271">
        <f t="shared" si="11"/>
        <v>0.8457116671211039</v>
      </c>
      <c r="T105" s="271">
        <f t="shared" si="11"/>
        <v>0.84749506259811924</v>
      </c>
      <c r="U105" s="271">
        <f t="shared" si="11"/>
        <v>0.85062789460488875</v>
      </c>
      <c r="V105" s="271">
        <f t="shared" si="11"/>
        <v>0.85430324873279206</v>
      </c>
      <c r="W105" s="271">
        <f t="shared" si="11"/>
        <v>0.85420042782336691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0.61962436562525514</v>
      </c>
      <c r="C106" s="320">
        <f t="shared" si="12"/>
        <v>0.59946511007767278</v>
      </c>
      <c r="D106" s="320">
        <f t="shared" si="12"/>
        <v>0.60097828161324274</v>
      </c>
      <c r="E106" s="320">
        <f t="shared" si="12"/>
        <v>0.60780872070087599</v>
      </c>
      <c r="F106" s="320">
        <f t="shared" si="12"/>
        <v>0.58397370370838364</v>
      </c>
      <c r="G106" s="320">
        <f t="shared" si="12"/>
        <v>0.59266818238768826</v>
      </c>
      <c r="H106" s="320">
        <f t="shared" si="12"/>
        <v>0.59257514484076756</v>
      </c>
      <c r="I106" s="320">
        <f t="shared" si="12"/>
        <v>0.60587563343172079</v>
      </c>
      <c r="J106" s="320">
        <f t="shared" si="12"/>
        <v>0.60780692482121168</v>
      </c>
      <c r="K106" s="320">
        <f t="shared" si="12"/>
        <v>0.62073414173413788</v>
      </c>
      <c r="L106" s="320">
        <f t="shared" si="12"/>
        <v>0.63229152386093801</v>
      </c>
      <c r="M106" s="320">
        <f t="shared" si="12"/>
        <v>0.63026055362373468</v>
      </c>
      <c r="N106" s="320">
        <f t="shared" si="12"/>
        <v>0.63385886455353235</v>
      </c>
      <c r="O106" s="320">
        <f t="shared" si="12"/>
        <v>0.64177766954498983</v>
      </c>
      <c r="P106" s="320">
        <f t="shared" si="12"/>
        <v>0.64326988357454939</v>
      </c>
      <c r="Q106" s="320">
        <f t="shared" si="12"/>
        <v>0.65267729310693534</v>
      </c>
      <c r="R106" s="320">
        <f t="shared" si="12"/>
        <v>0.66172147018391014</v>
      </c>
      <c r="S106" s="320">
        <f t="shared" si="12"/>
        <v>0.66022347787707658</v>
      </c>
      <c r="T106" s="320">
        <f t="shared" si="12"/>
        <v>0.66629202298072154</v>
      </c>
      <c r="U106" s="320">
        <f t="shared" si="12"/>
        <v>0.67724456437192748</v>
      </c>
      <c r="V106" s="320">
        <f t="shared" si="12"/>
        <v>0.6897318330427149</v>
      </c>
      <c r="W106" s="320">
        <f t="shared" si="12"/>
        <v>0.68951694617094461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0.21436837956459301</v>
      </c>
      <c r="C107" s="320">
        <f t="shared" si="13"/>
        <v>0.22875768236439911</v>
      </c>
      <c r="D107" s="320">
        <f t="shared" si="13"/>
        <v>0.22762644833324333</v>
      </c>
      <c r="E107" s="320">
        <f t="shared" si="13"/>
        <v>0.2225624175810608</v>
      </c>
      <c r="F107" s="320">
        <f t="shared" si="13"/>
        <v>0.23963436380047953</v>
      </c>
      <c r="G107" s="320">
        <f t="shared" si="13"/>
        <v>0.23339963224961086</v>
      </c>
      <c r="H107" s="320">
        <f t="shared" si="13"/>
        <v>0.23355905334834412</v>
      </c>
      <c r="I107" s="320">
        <f t="shared" si="13"/>
        <v>0.22413100327770272</v>
      </c>
      <c r="J107" s="320">
        <f t="shared" si="13"/>
        <v>0.22277535305991514</v>
      </c>
      <c r="K107" s="320">
        <f t="shared" si="13"/>
        <v>0.21362378416962277</v>
      </c>
      <c r="L107" s="320">
        <f t="shared" si="13"/>
        <v>0.20536193051080107</v>
      </c>
      <c r="M107" s="320">
        <f t="shared" si="13"/>
        <v>0.20677270909345327</v>
      </c>
      <c r="N107" s="320">
        <f t="shared" si="13"/>
        <v>0.20417416913710307</v>
      </c>
      <c r="O107" s="320">
        <f t="shared" si="13"/>
        <v>0.19866381794840021</v>
      </c>
      <c r="P107" s="320">
        <f t="shared" si="13"/>
        <v>0.19760857471821394</v>
      </c>
      <c r="Q107" s="320">
        <f t="shared" si="13"/>
        <v>0.19099636447029661</v>
      </c>
      <c r="R107" s="320">
        <f t="shared" si="13"/>
        <v>0.18458641785232219</v>
      </c>
      <c r="S107" s="320">
        <f t="shared" si="13"/>
        <v>0.18548818924402732</v>
      </c>
      <c r="T107" s="320">
        <f t="shared" si="13"/>
        <v>0.18120303961739764</v>
      </c>
      <c r="U107" s="320">
        <f t="shared" si="13"/>
        <v>0.17338333023296124</v>
      </c>
      <c r="V107" s="320">
        <f t="shared" si="13"/>
        <v>0.16457141569007716</v>
      </c>
      <c r="W107" s="320">
        <f t="shared" si="13"/>
        <v>0.16468348165242236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5.7164901217224839E-2</v>
      </c>
      <c r="C108" s="321">
        <f t="shared" si="14"/>
        <v>6.1002048630506449E-2</v>
      </c>
      <c r="D108" s="321">
        <f t="shared" si="14"/>
        <v>6.0700386222198248E-2</v>
      </c>
      <c r="E108" s="321">
        <f t="shared" si="14"/>
        <v>5.9349978021616234E-2</v>
      </c>
      <c r="F108" s="321">
        <f t="shared" si="14"/>
        <v>6.3902497013461249E-2</v>
      </c>
      <c r="G108" s="321">
        <f t="shared" si="14"/>
        <v>6.2239901933229591E-2</v>
      </c>
      <c r="H108" s="321">
        <f t="shared" si="14"/>
        <v>6.2282414226225144E-2</v>
      </c>
      <c r="I108" s="321">
        <f t="shared" si="14"/>
        <v>5.9768267540720767E-2</v>
      </c>
      <c r="J108" s="321">
        <f t="shared" si="14"/>
        <v>5.9406760815977386E-2</v>
      </c>
      <c r="K108" s="321">
        <f t="shared" si="14"/>
        <v>5.6966342445232764E-2</v>
      </c>
      <c r="L108" s="321">
        <f t="shared" si="14"/>
        <v>5.4763181469546972E-2</v>
      </c>
      <c r="M108" s="321">
        <f t="shared" si="14"/>
        <v>5.5139389091587568E-2</v>
      </c>
      <c r="N108" s="321">
        <f t="shared" si="14"/>
        <v>5.4446445103227513E-2</v>
      </c>
      <c r="O108" s="321">
        <f t="shared" si="14"/>
        <v>5.2977018119573421E-2</v>
      </c>
      <c r="P108" s="321">
        <f t="shared" si="14"/>
        <v>5.2695619924857072E-2</v>
      </c>
      <c r="Q108" s="321">
        <f t="shared" si="14"/>
        <v>5.0932363858745798E-2</v>
      </c>
      <c r="R108" s="321">
        <f t="shared" si="14"/>
        <v>4.9223044760619269E-2</v>
      </c>
      <c r="S108" s="321">
        <f t="shared" si="14"/>
        <v>4.9463517131740638E-2</v>
      </c>
      <c r="T108" s="321">
        <f t="shared" si="14"/>
        <v>4.8320810564639383E-2</v>
      </c>
      <c r="U108" s="321">
        <f t="shared" si="14"/>
        <v>4.6235554728789686E-2</v>
      </c>
      <c r="V108" s="321">
        <f t="shared" si="14"/>
        <v>4.3885710850687272E-2</v>
      </c>
      <c r="W108" s="321">
        <f t="shared" si="14"/>
        <v>4.3915595107312647E-2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0.99999999999999989</v>
      </c>
      <c r="C110" s="234">
        <f t="shared" si="15"/>
        <v>1.0000000000000004</v>
      </c>
      <c r="D110" s="234">
        <f t="shared" si="15"/>
        <v>0.99999999999999978</v>
      </c>
      <c r="E110" s="234">
        <f t="shared" si="15"/>
        <v>1</v>
      </c>
      <c r="F110" s="234">
        <f t="shared" si="15"/>
        <v>0.99999999999999989</v>
      </c>
      <c r="G110" s="234">
        <f t="shared" si="15"/>
        <v>1.0000000000000004</v>
      </c>
      <c r="H110" s="234">
        <f t="shared" si="15"/>
        <v>0.99999999999999956</v>
      </c>
      <c r="I110" s="234">
        <f t="shared" si="15"/>
        <v>0.99999999999999989</v>
      </c>
      <c r="J110" s="234">
        <f t="shared" si="15"/>
        <v>1</v>
      </c>
      <c r="K110" s="234">
        <f t="shared" si="15"/>
        <v>1.0000000000000004</v>
      </c>
      <c r="L110" s="234">
        <f t="shared" si="15"/>
        <v>1</v>
      </c>
      <c r="M110" s="234">
        <f t="shared" si="15"/>
        <v>1.0000000000000004</v>
      </c>
      <c r="N110" s="234">
        <f t="shared" si="15"/>
        <v>0.99999999999999967</v>
      </c>
      <c r="O110" s="234">
        <f t="shared" si="15"/>
        <v>0.99999999999999956</v>
      </c>
      <c r="P110" s="234">
        <f t="shared" si="15"/>
        <v>1.0000000000000002</v>
      </c>
      <c r="Q110" s="234">
        <f t="shared" si="15"/>
        <v>0.99999999999999978</v>
      </c>
      <c r="R110" s="234">
        <f t="shared" si="15"/>
        <v>1.0000000000000002</v>
      </c>
      <c r="S110" s="234">
        <f t="shared" si="15"/>
        <v>1</v>
      </c>
      <c r="T110" s="234">
        <f t="shared" si="15"/>
        <v>1.0000000000000004</v>
      </c>
      <c r="U110" s="234">
        <f t="shared" si="15"/>
        <v>0.99999999999999967</v>
      </c>
      <c r="V110" s="234">
        <f t="shared" si="15"/>
        <v>0.99999999999999967</v>
      </c>
      <c r="W110" s="234">
        <f t="shared" si="15"/>
        <v>1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5.2781221197527066E-3</v>
      </c>
      <c r="C111" s="301">
        <f t="shared" si="16"/>
        <v>5.2781221197529061E-3</v>
      </c>
      <c r="D111" s="301">
        <f t="shared" si="16"/>
        <v>5.2781221197524958E-3</v>
      </c>
      <c r="E111" s="301">
        <f t="shared" si="16"/>
        <v>5.2781221197526554E-3</v>
      </c>
      <c r="F111" s="301">
        <f t="shared" si="16"/>
        <v>5.2781221197529416E-3</v>
      </c>
      <c r="G111" s="301">
        <f t="shared" si="16"/>
        <v>5.2781221197531151E-3</v>
      </c>
      <c r="H111" s="301">
        <f t="shared" si="16"/>
        <v>5.2781221197529008E-3</v>
      </c>
      <c r="I111" s="301">
        <f t="shared" si="16"/>
        <v>5.2781221197534846E-3</v>
      </c>
      <c r="J111" s="301">
        <f t="shared" si="16"/>
        <v>5.27812211975358E-3</v>
      </c>
      <c r="K111" s="301">
        <f t="shared" si="16"/>
        <v>5.2781221197531975E-3</v>
      </c>
      <c r="L111" s="301">
        <f t="shared" si="16"/>
        <v>5.2781221197526927E-3</v>
      </c>
      <c r="M111" s="301">
        <f t="shared" si="16"/>
        <v>5.2781221197538255E-3</v>
      </c>
      <c r="N111" s="301">
        <f t="shared" si="16"/>
        <v>5.2781221197534377E-3</v>
      </c>
      <c r="O111" s="301">
        <f t="shared" si="16"/>
        <v>5.2781221197538515E-3</v>
      </c>
      <c r="P111" s="301">
        <f t="shared" si="16"/>
        <v>5.2781221197536997E-3</v>
      </c>
      <c r="Q111" s="301">
        <f t="shared" si="16"/>
        <v>5.2781221197537205E-3</v>
      </c>
      <c r="R111" s="301">
        <f t="shared" si="16"/>
        <v>5.2781221197536225E-3</v>
      </c>
      <c r="S111" s="301">
        <f t="shared" si="16"/>
        <v>5.2781221197534351E-3</v>
      </c>
      <c r="T111" s="301">
        <f t="shared" si="16"/>
        <v>5.2781221197533206E-3</v>
      </c>
      <c r="U111" s="301">
        <f t="shared" si="16"/>
        <v>5.2781221197535427E-3</v>
      </c>
      <c r="V111" s="301">
        <f t="shared" si="16"/>
        <v>5.2781221197533553E-3</v>
      </c>
      <c r="W111" s="301">
        <f t="shared" si="16"/>
        <v>5.2781221197532677E-3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7.4900519068686186E-3</v>
      </c>
      <c r="C112" s="235">
        <f t="shared" si="17"/>
        <v>7.4900519068689022E-3</v>
      </c>
      <c r="D112" s="235">
        <f t="shared" si="17"/>
        <v>7.4900519068683228E-3</v>
      </c>
      <c r="E112" s="235">
        <f t="shared" si="17"/>
        <v>7.4900519068685457E-3</v>
      </c>
      <c r="F112" s="235">
        <f t="shared" si="17"/>
        <v>7.4900519068689534E-3</v>
      </c>
      <c r="G112" s="235">
        <f t="shared" si="17"/>
        <v>7.4900519068692032E-3</v>
      </c>
      <c r="H112" s="235">
        <f t="shared" si="17"/>
        <v>7.4900519068688909E-3</v>
      </c>
      <c r="I112" s="235">
        <f t="shared" si="17"/>
        <v>7.4900519068697236E-3</v>
      </c>
      <c r="J112" s="235">
        <f t="shared" si="17"/>
        <v>7.4900519068698554E-3</v>
      </c>
      <c r="K112" s="235">
        <f t="shared" si="17"/>
        <v>7.4900519068693151E-3</v>
      </c>
      <c r="L112" s="235">
        <f t="shared" si="17"/>
        <v>7.4900519068685995E-3</v>
      </c>
      <c r="M112" s="235">
        <f t="shared" si="17"/>
        <v>7.4900519068702041E-3</v>
      </c>
      <c r="N112" s="235">
        <f t="shared" si="17"/>
        <v>7.4900519068696585E-3</v>
      </c>
      <c r="O112" s="235">
        <f t="shared" si="17"/>
        <v>7.4900519068702449E-3</v>
      </c>
      <c r="P112" s="235">
        <f t="shared" si="17"/>
        <v>7.4900519068700289E-3</v>
      </c>
      <c r="Q112" s="235">
        <f t="shared" si="17"/>
        <v>7.4900519068700575E-3</v>
      </c>
      <c r="R112" s="235">
        <f t="shared" si="17"/>
        <v>7.4900519068699127E-3</v>
      </c>
      <c r="S112" s="235">
        <f t="shared" si="17"/>
        <v>7.4900519068696533E-3</v>
      </c>
      <c r="T112" s="235">
        <f t="shared" si="17"/>
        <v>7.4900519068694877E-3</v>
      </c>
      <c r="U112" s="235">
        <f t="shared" si="17"/>
        <v>7.4900519068698025E-3</v>
      </c>
      <c r="V112" s="235">
        <f t="shared" si="17"/>
        <v>7.4900519068695406E-3</v>
      </c>
      <c r="W112" s="235">
        <f t="shared" si="17"/>
        <v>7.4900519068694174E-3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2.665258069416045E-2</v>
      </c>
      <c r="C113" s="235">
        <f t="shared" si="18"/>
        <v>2.6652580694161463E-2</v>
      </c>
      <c r="D113" s="235">
        <f t="shared" si="18"/>
        <v>2.6652580694159388E-2</v>
      </c>
      <c r="E113" s="235">
        <f t="shared" si="18"/>
        <v>2.665258069416019E-2</v>
      </c>
      <c r="F113" s="235">
        <f t="shared" si="18"/>
        <v>2.6652580694161633E-2</v>
      </c>
      <c r="G113" s="235">
        <f t="shared" si="18"/>
        <v>2.6652580694162521E-2</v>
      </c>
      <c r="H113" s="235">
        <f t="shared" si="18"/>
        <v>2.6652580694161428E-2</v>
      </c>
      <c r="I113" s="235">
        <f t="shared" si="18"/>
        <v>2.6652580694164377E-2</v>
      </c>
      <c r="J113" s="235">
        <f t="shared" si="18"/>
        <v>2.6652580694164853E-2</v>
      </c>
      <c r="K113" s="235">
        <f t="shared" si="18"/>
        <v>2.6652580694162924E-2</v>
      </c>
      <c r="L113" s="235">
        <f t="shared" si="18"/>
        <v>2.6652580694160388E-2</v>
      </c>
      <c r="M113" s="235">
        <f t="shared" si="18"/>
        <v>2.6652580694166095E-2</v>
      </c>
      <c r="N113" s="235">
        <f t="shared" si="18"/>
        <v>2.6652580694164155E-2</v>
      </c>
      <c r="O113" s="235">
        <f t="shared" si="18"/>
        <v>2.6652580694166227E-2</v>
      </c>
      <c r="P113" s="235">
        <f t="shared" si="18"/>
        <v>2.6652580694165467E-2</v>
      </c>
      <c r="Q113" s="235">
        <f t="shared" si="18"/>
        <v>2.6652580694165564E-2</v>
      </c>
      <c r="R113" s="235">
        <f t="shared" si="18"/>
        <v>2.6652580694165064E-2</v>
      </c>
      <c r="S113" s="235">
        <f t="shared" si="18"/>
        <v>2.6652580694164135E-2</v>
      </c>
      <c r="T113" s="235">
        <f t="shared" si="18"/>
        <v>2.6652580694163541E-2</v>
      </c>
      <c r="U113" s="235">
        <f t="shared" si="18"/>
        <v>2.6652580694164669E-2</v>
      </c>
      <c r="V113" s="235">
        <f t="shared" si="18"/>
        <v>2.6652580694163725E-2</v>
      </c>
      <c r="W113" s="235">
        <f t="shared" si="18"/>
        <v>2.6652580694163288E-2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2.1112488479010826E-2</v>
      </c>
      <c r="C114" s="235">
        <f t="shared" si="19"/>
        <v>2.1112488479011624E-2</v>
      </c>
      <c r="D114" s="235">
        <f t="shared" si="19"/>
        <v>2.1112488479009987E-2</v>
      </c>
      <c r="E114" s="235">
        <f t="shared" si="19"/>
        <v>2.1112488479010618E-2</v>
      </c>
      <c r="F114" s="235">
        <f t="shared" si="19"/>
        <v>2.1112488479011763E-2</v>
      </c>
      <c r="G114" s="235">
        <f t="shared" si="19"/>
        <v>2.1112488479012467E-2</v>
      </c>
      <c r="H114" s="235">
        <f t="shared" si="19"/>
        <v>2.11124884790116E-2</v>
      </c>
      <c r="I114" s="235">
        <f t="shared" si="19"/>
        <v>2.1112488479013938E-2</v>
      </c>
      <c r="J114" s="235">
        <f t="shared" si="19"/>
        <v>2.1112488479014313E-2</v>
      </c>
      <c r="K114" s="235">
        <f t="shared" si="19"/>
        <v>2.111248847901279E-2</v>
      </c>
      <c r="L114" s="235">
        <f t="shared" si="19"/>
        <v>2.1112488479010774E-2</v>
      </c>
      <c r="M114" s="235">
        <f t="shared" si="19"/>
        <v>2.1112488479015295E-2</v>
      </c>
      <c r="N114" s="235">
        <f t="shared" si="19"/>
        <v>2.1112488479013761E-2</v>
      </c>
      <c r="O114" s="235">
        <f t="shared" si="19"/>
        <v>2.1112488479015402E-2</v>
      </c>
      <c r="P114" s="235">
        <f t="shared" si="19"/>
        <v>2.1112488479014799E-2</v>
      </c>
      <c r="Q114" s="235">
        <f t="shared" si="19"/>
        <v>2.1112488479014875E-2</v>
      </c>
      <c r="R114" s="235">
        <f t="shared" si="19"/>
        <v>2.1112488479014483E-2</v>
      </c>
      <c r="S114" s="235">
        <f t="shared" si="19"/>
        <v>2.1112488479013744E-2</v>
      </c>
      <c r="T114" s="235">
        <f t="shared" si="19"/>
        <v>2.1112488479013269E-2</v>
      </c>
      <c r="U114" s="235">
        <f t="shared" si="19"/>
        <v>2.1112488479014167E-2</v>
      </c>
      <c r="V114" s="235">
        <f t="shared" si="19"/>
        <v>2.1112488479013425E-2</v>
      </c>
      <c r="W114" s="235">
        <f t="shared" si="19"/>
        <v>2.1112488479013071E-2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1.2853388282238223E-2</v>
      </c>
      <c r="C115" s="302">
        <f t="shared" si="20"/>
        <v>1.3157378024482073E-2</v>
      </c>
      <c r="D115" s="302">
        <f t="shared" si="20"/>
        <v>1.3174559416662865E-2</v>
      </c>
      <c r="E115" s="302">
        <f t="shared" si="20"/>
        <v>1.2926376694020936E-2</v>
      </c>
      <c r="F115" s="302">
        <f t="shared" si="20"/>
        <v>1.3255521470458382E-2</v>
      </c>
      <c r="G115" s="302">
        <f t="shared" si="20"/>
        <v>1.3020000231992995E-2</v>
      </c>
      <c r="H115" s="302">
        <f t="shared" si="20"/>
        <v>1.2812617432334861E-2</v>
      </c>
      <c r="I115" s="302">
        <f t="shared" si="20"/>
        <v>1.2694949923872713E-2</v>
      </c>
      <c r="J115" s="302">
        <f t="shared" si="20"/>
        <v>1.2529640883366389E-2</v>
      </c>
      <c r="K115" s="302">
        <f t="shared" si="20"/>
        <v>1.2351895512598889E-2</v>
      </c>
      <c r="L115" s="302">
        <f t="shared" si="20"/>
        <v>1.2063505209021606E-2</v>
      </c>
      <c r="M115" s="302">
        <f t="shared" si="20"/>
        <v>1.2189439717603428E-2</v>
      </c>
      <c r="N115" s="302">
        <f t="shared" si="20"/>
        <v>1.2191650117794399E-2</v>
      </c>
      <c r="O115" s="302">
        <f t="shared" si="20"/>
        <v>1.1959858004306337E-2</v>
      </c>
      <c r="P115" s="302">
        <f t="shared" si="20"/>
        <v>1.1931708202233755E-2</v>
      </c>
      <c r="Q115" s="302">
        <f t="shared" si="20"/>
        <v>1.1800643293164595E-2</v>
      </c>
      <c r="R115" s="302">
        <f t="shared" si="20"/>
        <v>1.1668746697041639E-2</v>
      </c>
      <c r="S115" s="302">
        <f t="shared" si="20"/>
        <v>1.1691057466040546E-2</v>
      </c>
      <c r="T115" s="302">
        <f t="shared" si="20"/>
        <v>1.172068644061558E-2</v>
      </c>
      <c r="U115" s="302">
        <f t="shared" si="20"/>
        <v>1.183300945079257E-2</v>
      </c>
      <c r="V115" s="302">
        <f t="shared" si="20"/>
        <v>1.1721786823697315E-2</v>
      </c>
      <c r="W115" s="302">
        <f t="shared" si="20"/>
        <v>1.1702480384271545E-2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6.7131417291975151E-2</v>
      </c>
      <c r="C116" s="303">
        <f t="shared" si="21"/>
        <v>6.9977278505241186E-2</v>
      </c>
      <c r="D116" s="303">
        <f t="shared" si="21"/>
        <v>6.9688028428434315E-2</v>
      </c>
      <c r="E116" s="303">
        <f t="shared" si="21"/>
        <v>6.6669509156815979E-2</v>
      </c>
      <c r="F116" s="303">
        <f t="shared" si="21"/>
        <v>6.9695267867614E-2</v>
      </c>
      <c r="G116" s="303">
        <f t="shared" si="21"/>
        <v>6.8482584706980557E-2</v>
      </c>
      <c r="H116" s="303">
        <f t="shared" si="21"/>
        <v>6.7737759075389564E-2</v>
      </c>
      <c r="I116" s="303">
        <f t="shared" si="21"/>
        <v>6.6979253212061052E-2</v>
      </c>
      <c r="J116" s="303">
        <f t="shared" si="21"/>
        <v>6.6577963991891823E-2</v>
      </c>
      <c r="K116" s="303">
        <f t="shared" si="21"/>
        <v>6.5490761763091265E-2</v>
      </c>
      <c r="L116" s="303">
        <f t="shared" si="21"/>
        <v>6.3485498167861337E-2</v>
      </c>
      <c r="M116" s="303">
        <f t="shared" si="21"/>
        <v>6.4391725125941907E-2</v>
      </c>
      <c r="N116" s="303">
        <f t="shared" si="21"/>
        <v>6.3915772236608243E-2</v>
      </c>
      <c r="O116" s="303">
        <f t="shared" si="21"/>
        <v>6.2939866442213388E-2</v>
      </c>
      <c r="P116" s="303">
        <f t="shared" si="21"/>
        <v>6.2578035605861948E-2</v>
      </c>
      <c r="Q116" s="303">
        <f t="shared" si="21"/>
        <v>6.2069695993956245E-2</v>
      </c>
      <c r="R116" s="303">
        <f t="shared" si="21"/>
        <v>6.1269310980224839E-2</v>
      </c>
      <c r="S116" s="303">
        <f t="shared" si="21"/>
        <v>6.088122091490554E-2</v>
      </c>
      <c r="T116" s="303">
        <f t="shared" si="21"/>
        <v>6.0822466254065996E-2</v>
      </c>
      <c r="U116" s="303">
        <f t="shared" si="21"/>
        <v>6.0958511949431186E-2</v>
      </c>
      <c r="V116" s="303">
        <f t="shared" si="21"/>
        <v>6.0435741776369317E-2</v>
      </c>
      <c r="W116" s="303">
        <f t="shared" si="21"/>
        <v>5.8074294841848235E-2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2.249039217022521E-2</v>
      </c>
      <c r="C117" s="304">
        <f t="shared" si="22"/>
        <v>2.221423915774378E-2</v>
      </c>
      <c r="D117" s="304">
        <f t="shared" si="22"/>
        <v>2.2240782942689188E-2</v>
      </c>
      <c r="E117" s="304">
        <f t="shared" si="22"/>
        <v>2.2531336397778167E-2</v>
      </c>
      <c r="F117" s="304">
        <f t="shared" si="22"/>
        <v>2.2237538466613943E-2</v>
      </c>
      <c r="G117" s="304">
        <f t="shared" si="22"/>
        <v>2.2358572966347728E-2</v>
      </c>
      <c r="H117" s="304">
        <f t="shared" si="22"/>
        <v>2.2434900351541463E-2</v>
      </c>
      <c r="I117" s="304">
        <f t="shared" si="22"/>
        <v>2.2509664922052159E-2</v>
      </c>
      <c r="J117" s="304">
        <f t="shared" si="22"/>
        <v>2.2552486186690091E-2</v>
      </c>
      <c r="K117" s="304">
        <f t="shared" si="22"/>
        <v>2.2659937829322879E-2</v>
      </c>
      <c r="L117" s="304">
        <f t="shared" si="22"/>
        <v>2.2856873890953634E-2</v>
      </c>
      <c r="M117" s="304">
        <f t="shared" si="22"/>
        <v>2.2768013091269461E-2</v>
      </c>
      <c r="N117" s="304">
        <f t="shared" si="22"/>
        <v>2.2812516282237703E-2</v>
      </c>
      <c r="O117" s="304">
        <f t="shared" si="22"/>
        <v>2.2911258232683855E-2</v>
      </c>
      <c r="P117" s="304">
        <f t="shared" si="22"/>
        <v>2.2946036246941932E-2</v>
      </c>
      <c r="Q117" s="304">
        <f t="shared" si="22"/>
        <v>2.299779730254467E-2</v>
      </c>
      <c r="R117" s="304">
        <f t="shared" si="22"/>
        <v>2.3076934941792519E-2</v>
      </c>
      <c r="S117" s="304">
        <f t="shared" si="22"/>
        <v>2.3112572546942881E-2</v>
      </c>
      <c r="T117" s="304">
        <f t="shared" si="22"/>
        <v>2.3117135715596711E-2</v>
      </c>
      <c r="U117" s="304">
        <f t="shared" si="22"/>
        <v>2.3100834317017344E-2</v>
      </c>
      <c r="V117" s="304">
        <f t="shared" si="22"/>
        <v>2.3153317802269653E-2</v>
      </c>
      <c r="W117" s="304">
        <f t="shared" si="22"/>
        <v>2.3375080674670031E-2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4.4641025121749944E-2</v>
      </c>
      <c r="C118" s="304">
        <f t="shared" si="23"/>
        <v>4.7763039347497413E-2</v>
      </c>
      <c r="D118" s="304">
        <f t="shared" si="23"/>
        <v>4.7447245485745138E-2</v>
      </c>
      <c r="E118" s="304">
        <f t="shared" si="23"/>
        <v>4.4138172759037808E-2</v>
      </c>
      <c r="F118" s="304">
        <f t="shared" si="23"/>
        <v>4.7457729401000057E-2</v>
      </c>
      <c r="G118" s="304">
        <f t="shared" si="23"/>
        <v>4.6124011740632825E-2</v>
      </c>
      <c r="H118" s="304">
        <f t="shared" si="23"/>
        <v>4.5302858723848101E-2</v>
      </c>
      <c r="I118" s="304">
        <f t="shared" si="23"/>
        <v>4.4469588290008889E-2</v>
      </c>
      <c r="J118" s="304">
        <f t="shared" si="23"/>
        <v>4.4025477805201732E-2</v>
      </c>
      <c r="K118" s="304">
        <f t="shared" si="23"/>
        <v>4.2830823933768393E-2</v>
      </c>
      <c r="L118" s="304">
        <f t="shared" si="23"/>
        <v>4.0628624276907714E-2</v>
      </c>
      <c r="M118" s="304">
        <f t="shared" si="23"/>
        <v>4.1623712034672453E-2</v>
      </c>
      <c r="N118" s="304">
        <f t="shared" si="23"/>
        <v>4.1103255954370546E-2</v>
      </c>
      <c r="O118" s="304">
        <f t="shared" si="23"/>
        <v>4.002860820952954E-2</v>
      </c>
      <c r="P118" s="304">
        <f t="shared" si="23"/>
        <v>3.9631999358920027E-2</v>
      </c>
      <c r="Q118" s="304">
        <f t="shared" si="23"/>
        <v>3.9071898691411568E-2</v>
      </c>
      <c r="R118" s="304">
        <f t="shared" si="23"/>
        <v>3.8192376038432327E-2</v>
      </c>
      <c r="S118" s="304">
        <f t="shared" si="23"/>
        <v>3.7768648367962655E-2</v>
      </c>
      <c r="T118" s="304">
        <f t="shared" si="23"/>
        <v>3.7705330538469285E-2</v>
      </c>
      <c r="U118" s="304">
        <f t="shared" si="23"/>
        <v>3.7857677632413836E-2</v>
      </c>
      <c r="V118" s="304">
        <f t="shared" si="23"/>
        <v>3.7282423974099664E-2</v>
      </c>
      <c r="W118" s="304">
        <f t="shared" si="23"/>
        <v>3.4699214167178201E-2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0.76195261322160368</v>
      </c>
      <c r="C119" s="303">
        <f t="shared" si="24"/>
        <v>0.75976929780977642</v>
      </c>
      <c r="D119" s="303">
        <f t="shared" si="24"/>
        <v>0.75994846324709919</v>
      </c>
      <c r="E119" s="303">
        <f t="shared" si="24"/>
        <v>0.76219822814854576</v>
      </c>
      <c r="F119" s="303">
        <f t="shared" si="24"/>
        <v>0.75987161742038067</v>
      </c>
      <c r="G119" s="303">
        <f t="shared" si="24"/>
        <v>0.76089620107040912</v>
      </c>
      <c r="H119" s="303">
        <f t="shared" si="24"/>
        <v>0.76158126365348267</v>
      </c>
      <c r="I119" s="303">
        <f t="shared" si="24"/>
        <v>0.76219576102847741</v>
      </c>
      <c r="J119" s="303">
        <f t="shared" si="24"/>
        <v>0.76261248486291899</v>
      </c>
      <c r="K119" s="303">
        <f t="shared" si="24"/>
        <v>0.76350135171327838</v>
      </c>
      <c r="L119" s="303">
        <f t="shared" si="24"/>
        <v>0.7651057293963851</v>
      </c>
      <c r="M119" s="303">
        <f t="shared" si="24"/>
        <v>0.76438458072860072</v>
      </c>
      <c r="N119" s="303">
        <f t="shared" si="24"/>
        <v>0.7647025620493596</v>
      </c>
      <c r="O119" s="303">
        <f t="shared" si="24"/>
        <v>0.76556466313067484</v>
      </c>
      <c r="P119" s="303">
        <f t="shared" si="24"/>
        <v>0.7658329207191984</v>
      </c>
      <c r="Q119" s="303">
        <f t="shared" si="24"/>
        <v>0.76629116154556298</v>
      </c>
      <c r="R119" s="303">
        <f t="shared" si="24"/>
        <v>0.76694646141805178</v>
      </c>
      <c r="S119" s="303">
        <f t="shared" si="24"/>
        <v>0.76718750909634836</v>
      </c>
      <c r="T119" s="303">
        <f t="shared" si="24"/>
        <v>0.76720066369232687</v>
      </c>
      <c r="U119" s="303">
        <f t="shared" si="24"/>
        <v>0.76700934988180813</v>
      </c>
      <c r="V119" s="303">
        <f t="shared" si="24"/>
        <v>0.767459650483585</v>
      </c>
      <c r="W119" s="303">
        <f t="shared" si="24"/>
        <v>0.76906423380413225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0.67471176510675657</v>
      </c>
      <c r="C120" s="304">
        <f t="shared" si="25"/>
        <v>0.66642717473231372</v>
      </c>
      <c r="D120" s="304">
        <f t="shared" si="25"/>
        <v>0.66722348828067535</v>
      </c>
      <c r="E120" s="304">
        <f t="shared" si="25"/>
        <v>0.67594009193334514</v>
      </c>
      <c r="F120" s="304">
        <f t="shared" si="25"/>
        <v>0.66712615399841835</v>
      </c>
      <c r="G120" s="304">
        <f t="shared" si="25"/>
        <v>0.67075718899043224</v>
      </c>
      <c r="H120" s="304">
        <f t="shared" si="25"/>
        <v>0.67304701054624394</v>
      </c>
      <c r="I120" s="304">
        <f t="shared" si="25"/>
        <v>0.67528994766156503</v>
      </c>
      <c r="J120" s="304">
        <f t="shared" si="25"/>
        <v>0.67657458560070294</v>
      </c>
      <c r="K120" s="304">
        <f t="shared" si="25"/>
        <v>0.67979813487968677</v>
      </c>
      <c r="L120" s="304">
        <f t="shared" si="25"/>
        <v>0.68570621672860899</v>
      </c>
      <c r="M120" s="304">
        <f t="shared" si="25"/>
        <v>0.68304039273808437</v>
      </c>
      <c r="N120" s="304">
        <f t="shared" si="25"/>
        <v>0.68437548846713092</v>
      </c>
      <c r="O120" s="304">
        <f t="shared" si="25"/>
        <v>0.68733774698051542</v>
      </c>
      <c r="P120" s="304">
        <f t="shared" si="25"/>
        <v>0.68838108740825832</v>
      </c>
      <c r="Q120" s="304">
        <f t="shared" si="25"/>
        <v>0.68993391907634005</v>
      </c>
      <c r="R120" s="304">
        <f t="shared" si="25"/>
        <v>0.69230804825377568</v>
      </c>
      <c r="S120" s="304">
        <f t="shared" si="25"/>
        <v>0.69337717640828633</v>
      </c>
      <c r="T120" s="304">
        <f t="shared" si="25"/>
        <v>0.69351407146790167</v>
      </c>
      <c r="U120" s="304">
        <f t="shared" si="25"/>
        <v>0.69302502951052025</v>
      </c>
      <c r="V120" s="304">
        <f t="shared" si="25"/>
        <v>0.6945995340680895</v>
      </c>
      <c r="W120" s="304">
        <f t="shared" si="25"/>
        <v>0.70125242024010093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8.7240848114847114E-2</v>
      </c>
      <c r="C121" s="304">
        <f t="shared" si="26"/>
        <v>9.3342123077462744E-2</v>
      </c>
      <c r="D121" s="304">
        <f t="shared" si="26"/>
        <v>9.272497496642379E-2</v>
      </c>
      <c r="E121" s="304">
        <f t="shared" si="26"/>
        <v>8.6258136215200634E-2</v>
      </c>
      <c r="F121" s="304">
        <f t="shared" si="26"/>
        <v>9.2745463421962313E-2</v>
      </c>
      <c r="G121" s="304">
        <f t="shared" si="26"/>
        <v>9.0139012079976988E-2</v>
      </c>
      <c r="H121" s="304">
        <f t="shared" si="26"/>
        <v>8.8534253107238656E-2</v>
      </c>
      <c r="I121" s="304">
        <f t="shared" si="26"/>
        <v>8.6905813366912416E-2</v>
      </c>
      <c r="J121" s="304">
        <f t="shared" si="26"/>
        <v>8.6037899262216028E-2</v>
      </c>
      <c r="K121" s="304">
        <f t="shared" si="26"/>
        <v>8.3703216833591651E-2</v>
      </c>
      <c r="L121" s="304">
        <f t="shared" si="26"/>
        <v>7.9399512667776104E-2</v>
      </c>
      <c r="M121" s="304">
        <f t="shared" si="26"/>
        <v>8.1344187990516403E-2</v>
      </c>
      <c r="N121" s="304">
        <f t="shared" si="26"/>
        <v>8.0327073582228695E-2</v>
      </c>
      <c r="O121" s="304">
        <f t="shared" si="26"/>
        <v>7.8226916150159337E-2</v>
      </c>
      <c r="P121" s="304">
        <f t="shared" si="26"/>
        <v>7.7451833310940008E-2</v>
      </c>
      <c r="Q121" s="304">
        <f t="shared" si="26"/>
        <v>7.6357242469222875E-2</v>
      </c>
      <c r="R121" s="304">
        <f t="shared" si="26"/>
        <v>7.4638413164276135E-2</v>
      </c>
      <c r="S121" s="304">
        <f t="shared" si="26"/>
        <v>7.3810332688062058E-2</v>
      </c>
      <c r="T121" s="304">
        <f t="shared" si="26"/>
        <v>7.368659222442514E-2</v>
      </c>
      <c r="U121" s="304">
        <f t="shared" si="26"/>
        <v>7.3984320371287951E-2</v>
      </c>
      <c r="V121" s="304">
        <f t="shared" si="26"/>
        <v>7.2860116415495571E-2</v>
      </c>
      <c r="W121" s="304">
        <f t="shared" si="26"/>
        <v>6.7811813564031292E-2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9.7529338004390148E-2</v>
      </c>
      <c r="C122" s="303">
        <f t="shared" si="27"/>
        <v>9.656280246070581E-2</v>
      </c>
      <c r="D122" s="303">
        <f t="shared" si="27"/>
        <v>9.665570570801324E-2</v>
      </c>
      <c r="E122" s="303">
        <f t="shared" si="27"/>
        <v>9.7672642800825271E-2</v>
      </c>
      <c r="F122" s="303">
        <f t="shared" si="27"/>
        <v>9.6644350041751537E-2</v>
      </c>
      <c r="G122" s="303">
        <f t="shared" si="27"/>
        <v>9.7067970790820399E-2</v>
      </c>
      <c r="H122" s="303">
        <f t="shared" si="27"/>
        <v>9.7335116638997715E-2</v>
      </c>
      <c r="I122" s="303">
        <f t="shared" si="27"/>
        <v>9.7596792635787175E-2</v>
      </c>
      <c r="J122" s="303">
        <f t="shared" si="27"/>
        <v>9.7746667062020287E-2</v>
      </c>
      <c r="K122" s="303">
        <f t="shared" si="27"/>
        <v>9.8122747811233701E-2</v>
      </c>
      <c r="L122" s="303">
        <f t="shared" si="27"/>
        <v>9.8812024026939546E-2</v>
      </c>
      <c r="M122" s="303">
        <f t="shared" si="27"/>
        <v>9.8501011228048968E-2</v>
      </c>
      <c r="N122" s="303">
        <f t="shared" si="27"/>
        <v>9.8656772396436401E-2</v>
      </c>
      <c r="O122" s="303">
        <f t="shared" si="27"/>
        <v>9.9002369222999431E-2</v>
      </c>
      <c r="P122" s="303">
        <f t="shared" si="27"/>
        <v>9.9124092272902156E-2</v>
      </c>
      <c r="Q122" s="303">
        <f t="shared" si="27"/>
        <v>9.930525596751183E-2</v>
      </c>
      <c r="R122" s="303">
        <f t="shared" si="27"/>
        <v>9.9582237704878951E-2</v>
      </c>
      <c r="S122" s="303">
        <f t="shared" si="27"/>
        <v>9.9706969322904571E-2</v>
      </c>
      <c r="T122" s="303">
        <f t="shared" si="27"/>
        <v>9.9722940413192546E-2</v>
      </c>
      <c r="U122" s="303">
        <f t="shared" si="27"/>
        <v>9.9665885518165562E-2</v>
      </c>
      <c r="V122" s="303">
        <f t="shared" si="27"/>
        <v>9.9849577716547955E-2</v>
      </c>
      <c r="W122" s="303">
        <f t="shared" si="27"/>
        <v>0.10062574776994898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7.8716372595788078E-2</v>
      </c>
      <c r="C123" s="304">
        <f t="shared" si="28"/>
        <v>7.7749837052103032E-2</v>
      </c>
      <c r="D123" s="304">
        <f t="shared" si="28"/>
        <v>7.7842740299411933E-2</v>
      </c>
      <c r="E123" s="304">
        <f t="shared" si="28"/>
        <v>7.885967739222341E-2</v>
      </c>
      <c r="F123" s="304">
        <f t="shared" si="28"/>
        <v>7.7831384633148634E-2</v>
      </c>
      <c r="G123" s="304">
        <f t="shared" si="28"/>
        <v>7.8255005382216872E-2</v>
      </c>
      <c r="H123" s="304">
        <f t="shared" si="28"/>
        <v>7.8522151230394965E-2</v>
      </c>
      <c r="I123" s="304">
        <f t="shared" si="28"/>
        <v>7.8783827227182329E-2</v>
      </c>
      <c r="J123" s="304">
        <f t="shared" si="28"/>
        <v>7.8933701653415123E-2</v>
      </c>
      <c r="K123" s="304">
        <f t="shared" si="28"/>
        <v>7.9309782402629883E-2</v>
      </c>
      <c r="L123" s="304">
        <f t="shared" si="28"/>
        <v>7.9999058618337532E-2</v>
      </c>
      <c r="M123" s="304">
        <f t="shared" si="28"/>
        <v>7.9688045819442915E-2</v>
      </c>
      <c r="N123" s="304">
        <f t="shared" si="28"/>
        <v>7.9843806987831736E-2</v>
      </c>
      <c r="O123" s="304">
        <f t="shared" si="28"/>
        <v>8.0189403814393281E-2</v>
      </c>
      <c r="P123" s="304">
        <f t="shared" si="28"/>
        <v>8.0311126864296548E-2</v>
      </c>
      <c r="Q123" s="304">
        <f t="shared" si="28"/>
        <v>8.0492290558906165E-2</v>
      </c>
      <c r="R123" s="304">
        <f t="shared" si="28"/>
        <v>8.0769272296273634E-2</v>
      </c>
      <c r="S123" s="304">
        <f t="shared" si="28"/>
        <v>8.0894003914299906E-2</v>
      </c>
      <c r="T123" s="304">
        <f t="shared" si="28"/>
        <v>8.0909975004588311E-2</v>
      </c>
      <c r="U123" s="304">
        <f t="shared" si="28"/>
        <v>8.0852920109560522E-2</v>
      </c>
      <c r="V123" s="304">
        <f t="shared" si="28"/>
        <v>8.1036612307943581E-2</v>
      </c>
      <c r="W123" s="304">
        <f t="shared" si="28"/>
        <v>8.1812782361344913E-2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1.8812965408602063E-2</v>
      </c>
      <c r="C124" s="305">
        <f t="shared" si="29"/>
        <v>1.8812965408602778E-2</v>
      </c>
      <c r="D124" s="305">
        <f t="shared" si="29"/>
        <v>1.881296540860131E-2</v>
      </c>
      <c r="E124" s="305">
        <f t="shared" si="29"/>
        <v>1.8812965408601875E-2</v>
      </c>
      <c r="F124" s="305">
        <f t="shared" si="29"/>
        <v>1.8812965408602902E-2</v>
      </c>
      <c r="G124" s="305">
        <f t="shared" si="29"/>
        <v>1.881296540860353E-2</v>
      </c>
      <c r="H124" s="305">
        <f t="shared" si="29"/>
        <v>1.881296540860275E-2</v>
      </c>
      <c r="I124" s="305">
        <f t="shared" si="29"/>
        <v>1.8812965408604838E-2</v>
      </c>
      <c r="J124" s="305">
        <f t="shared" si="29"/>
        <v>1.8812965408605168E-2</v>
      </c>
      <c r="K124" s="305">
        <f t="shared" si="29"/>
        <v>1.8812965408603811E-2</v>
      </c>
      <c r="L124" s="305">
        <f t="shared" si="29"/>
        <v>1.8812965408602014E-2</v>
      </c>
      <c r="M124" s="305">
        <f t="shared" si="29"/>
        <v>1.8812965408606039E-2</v>
      </c>
      <c r="N124" s="305">
        <f t="shared" si="29"/>
        <v>1.8812965408604672E-2</v>
      </c>
      <c r="O124" s="305">
        <f t="shared" si="29"/>
        <v>1.8812965408606143E-2</v>
      </c>
      <c r="P124" s="305">
        <f t="shared" si="29"/>
        <v>1.8812965408605605E-2</v>
      </c>
      <c r="Q124" s="305">
        <f t="shared" si="29"/>
        <v>1.8812965408605668E-2</v>
      </c>
      <c r="R124" s="305">
        <f t="shared" si="29"/>
        <v>1.8812965408605317E-2</v>
      </c>
      <c r="S124" s="305">
        <f t="shared" si="29"/>
        <v>1.8812965408604665E-2</v>
      </c>
      <c r="T124" s="305">
        <f t="shared" si="29"/>
        <v>1.8812965408604242E-2</v>
      </c>
      <c r="U124" s="305">
        <f t="shared" si="29"/>
        <v>1.8812965408605036E-2</v>
      </c>
      <c r="V124" s="305">
        <f t="shared" si="29"/>
        <v>1.8812965408604377E-2</v>
      </c>
      <c r="W124" s="305">
        <f t="shared" si="29"/>
        <v>1.8812965408604065E-2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0.99999999999999956</v>
      </c>
      <c r="C126" s="234">
        <f t="shared" si="30"/>
        <v>0.99999999999999978</v>
      </c>
      <c r="D126" s="234">
        <f t="shared" si="30"/>
        <v>1.0000000000000002</v>
      </c>
      <c r="E126" s="234">
        <f t="shared" si="30"/>
        <v>1</v>
      </c>
      <c r="F126" s="234">
        <f t="shared" si="30"/>
        <v>0.99999999999999978</v>
      </c>
      <c r="G126" s="234">
        <f t="shared" si="30"/>
        <v>1</v>
      </c>
      <c r="H126" s="234">
        <f t="shared" si="30"/>
        <v>0.99999999999999967</v>
      </c>
      <c r="I126" s="234">
        <f t="shared" si="30"/>
        <v>1</v>
      </c>
      <c r="J126" s="234">
        <f t="shared" si="30"/>
        <v>0.99999999999999978</v>
      </c>
      <c r="K126" s="234">
        <f t="shared" si="30"/>
        <v>0.99999999999999989</v>
      </c>
      <c r="L126" s="234">
        <f t="shared" si="30"/>
        <v>1</v>
      </c>
      <c r="M126" s="234">
        <f t="shared" si="30"/>
        <v>0.99999999999999978</v>
      </c>
      <c r="N126" s="234">
        <f t="shared" si="30"/>
        <v>1</v>
      </c>
      <c r="O126" s="234">
        <f t="shared" si="30"/>
        <v>1.0000000000000004</v>
      </c>
      <c r="P126" s="234">
        <f t="shared" si="30"/>
        <v>0.99999999999999967</v>
      </c>
      <c r="Q126" s="234">
        <f t="shared" si="30"/>
        <v>0.99999999999999989</v>
      </c>
      <c r="R126" s="234">
        <f t="shared" si="30"/>
        <v>0.99999999999999989</v>
      </c>
      <c r="S126" s="234">
        <f t="shared" si="30"/>
        <v>1.0000000000000002</v>
      </c>
      <c r="T126" s="234">
        <f t="shared" si="30"/>
        <v>1.0000000000000002</v>
      </c>
      <c r="U126" s="234">
        <f t="shared" si="30"/>
        <v>1.0000000000000002</v>
      </c>
      <c r="V126" s="234">
        <f t="shared" si="30"/>
        <v>1.0000000000000002</v>
      </c>
      <c r="W126" s="234">
        <f t="shared" si="30"/>
        <v>1.0000000000000004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3.702767877554658E-2</v>
      </c>
      <c r="C127" s="301">
        <f t="shared" si="31"/>
        <v>3.7027672289637228E-2</v>
      </c>
      <c r="D127" s="301">
        <f t="shared" si="31"/>
        <v>3.7027674342121557E-2</v>
      </c>
      <c r="E127" s="301">
        <f t="shared" si="31"/>
        <v>3.702767333293968E-2</v>
      </c>
      <c r="F127" s="301">
        <f t="shared" si="31"/>
        <v>3.7027667905015597E-2</v>
      </c>
      <c r="G127" s="301">
        <f t="shared" si="31"/>
        <v>3.7027670224638536E-2</v>
      </c>
      <c r="H127" s="301">
        <f t="shared" si="31"/>
        <v>3.7027658951219053E-2</v>
      </c>
      <c r="I127" s="301">
        <f t="shared" si="31"/>
        <v>3.7027659845925931E-2</v>
      </c>
      <c r="J127" s="301">
        <f t="shared" si="31"/>
        <v>3.7027640340211825E-2</v>
      </c>
      <c r="K127" s="301">
        <f t="shared" si="31"/>
        <v>3.7027631804269295E-2</v>
      </c>
      <c r="L127" s="301">
        <f t="shared" si="31"/>
        <v>3.7027530505749764E-2</v>
      </c>
      <c r="M127" s="301">
        <f t="shared" si="31"/>
        <v>3.7027522814853428E-2</v>
      </c>
      <c r="N127" s="301">
        <f t="shared" si="31"/>
        <v>3.7027516775348643E-2</v>
      </c>
      <c r="O127" s="301">
        <f t="shared" si="31"/>
        <v>3.7027534328816017E-2</v>
      </c>
      <c r="P127" s="301">
        <f t="shared" si="31"/>
        <v>3.7027519122207107E-2</v>
      </c>
      <c r="Q127" s="301">
        <f t="shared" si="31"/>
        <v>3.7027509611963563E-2</v>
      </c>
      <c r="R127" s="301">
        <f t="shared" si="31"/>
        <v>3.7027512896870354E-2</v>
      </c>
      <c r="S127" s="301">
        <f t="shared" si="31"/>
        <v>3.7027498675592137E-2</v>
      </c>
      <c r="T127" s="301">
        <f t="shared" si="31"/>
        <v>3.702765525317131E-2</v>
      </c>
      <c r="U127" s="301">
        <f t="shared" si="31"/>
        <v>3.702764745345017E-2</v>
      </c>
      <c r="V127" s="301">
        <f t="shared" si="31"/>
        <v>3.7027654103833081E-2</v>
      </c>
      <c r="W127" s="301">
        <f t="shared" si="31"/>
        <v>3.7027677648284754E-2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1.6326875877750235E-2</v>
      </c>
      <c r="C128" s="235">
        <f t="shared" si="32"/>
        <v>1.6326873017872428E-2</v>
      </c>
      <c r="D128" s="235">
        <f t="shared" si="32"/>
        <v>1.6326873922888833E-2</v>
      </c>
      <c r="E128" s="235">
        <f t="shared" si="32"/>
        <v>1.6326873477903146E-2</v>
      </c>
      <c r="F128" s="235">
        <f t="shared" si="32"/>
        <v>1.6326871084530251E-2</v>
      </c>
      <c r="G128" s="235">
        <f t="shared" si="32"/>
        <v>1.6326872107337975E-2</v>
      </c>
      <c r="H128" s="235">
        <f t="shared" si="32"/>
        <v>1.6326867136469511E-2</v>
      </c>
      <c r="I128" s="235">
        <f t="shared" si="32"/>
        <v>1.6326867530978929E-2</v>
      </c>
      <c r="J128" s="235">
        <f t="shared" si="32"/>
        <v>1.6326858930186667E-2</v>
      </c>
      <c r="K128" s="235">
        <f t="shared" si="32"/>
        <v>1.6326855166373243E-2</v>
      </c>
      <c r="L128" s="235">
        <f t="shared" si="32"/>
        <v>1.6326810500101704E-2</v>
      </c>
      <c r="M128" s="235">
        <f t="shared" si="32"/>
        <v>1.6326807108900471E-2</v>
      </c>
      <c r="N128" s="235">
        <f t="shared" si="32"/>
        <v>1.6326804445858979E-2</v>
      </c>
      <c r="O128" s="235">
        <f t="shared" si="32"/>
        <v>1.6326812185833307E-2</v>
      </c>
      <c r="P128" s="235">
        <f t="shared" si="32"/>
        <v>1.6326805480675857E-2</v>
      </c>
      <c r="Q128" s="235">
        <f t="shared" si="32"/>
        <v>1.6326801287257012E-2</v>
      </c>
      <c r="R128" s="235">
        <f t="shared" si="32"/>
        <v>1.6326802735694156E-2</v>
      </c>
      <c r="S128" s="235">
        <f t="shared" si="32"/>
        <v>1.6326796465005525E-2</v>
      </c>
      <c r="T128" s="235">
        <f t="shared" si="32"/>
        <v>1.6326865505863205E-2</v>
      </c>
      <c r="U128" s="235">
        <f t="shared" si="32"/>
        <v>1.6326862066677082E-2</v>
      </c>
      <c r="V128" s="235">
        <f t="shared" si="32"/>
        <v>1.6326864999077387E-2</v>
      </c>
      <c r="W128" s="235">
        <f t="shared" si="32"/>
        <v>1.6326875380698717E-2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0.12664169763078731</v>
      </c>
      <c r="C129" s="235">
        <f t="shared" si="33"/>
        <v>0.12664167544774485</v>
      </c>
      <c r="D129" s="235">
        <f t="shared" si="33"/>
        <v>0.12664168246763122</v>
      </c>
      <c r="E129" s="235">
        <f t="shared" si="33"/>
        <v>0.12664167901603748</v>
      </c>
      <c r="F129" s="235">
        <f t="shared" si="33"/>
        <v>0.12664166045150566</v>
      </c>
      <c r="G129" s="235">
        <f t="shared" si="33"/>
        <v>0.12664166838505694</v>
      </c>
      <c r="H129" s="235">
        <f t="shared" si="33"/>
        <v>0.12664162982782001</v>
      </c>
      <c r="I129" s="235">
        <f t="shared" si="33"/>
        <v>0.12664163288788757</v>
      </c>
      <c r="J129" s="235">
        <f t="shared" si="33"/>
        <v>0.12664156617463876</v>
      </c>
      <c r="K129" s="235">
        <f t="shared" si="33"/>
        <v>0.12664153698009323</v>
      </c>
      <c r="L129" s="235">
        <f t="shared" si="33"/>
        <v>0.12664119051990705</v>
      </c>
      <c r="M129" s="235">
        <f t="shared" si="33"/>
        <v>0.12664116421558017</v>
      </c>
      <c r="N129" s="235">
        <f t="shared" si="33"/>
        <v>0.12664114355932615</v>
      </c>
      <c r="O129" s="235">
        <f t="shared" si="33"/>
        <v>0.12664120359552014</v>
      </c>
      <c r="P129" s="235">
        <f t="shared" si="33"/>
        <v>0.12664115158602801</v>
      </c>
      <c r="Q129" s="235">
        <f t="shared" si="33"/>
        <v>0.12664111905918796</v>
      </c>
      <c r="R129" s="235">
        <f t="shared" si="33"/>
        <v>0.12664113029419338</v>
      </c>
      <c r="S129" s="235">
        <f t="shared" si="33"/>
        <v>0.12664108165471943</v>
      </c>
      <c r="T129" s="235">
        <f t="shared" si="33"/>
        <v>0.12664161717979402</v>
      </c>
      <c r="U129" s="235">
        <f t="shared" si="33"/>
        <v>0.12664159050326559</v>
      </c>
      <c r="V129" s="235">
        <f t="shared" si="33"/>
        <v>0.12664161324883888</v>
      </c>
      <c r="W129" s="235">
        <f t="shared" si="33"/>
        <v>0.12664169377533768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5.5919398021399308E-2</v>
      </c>
      <c r="C130" s="235">
        <f t="shared" si="34"/>
        <v>5.5919388226344402E-2</v>
      </c>
      <c r="D130" s="235">
        <f t="shared" si="34"/>
        <v>5.5919391326017191E-2</v>
      </c>
      <c r="E130" s="235">
        <f t="shared" si="34"/>
        <v>5.5919389801945343E-2</v>
      </c>
      <c r="F130" s="235">
        <f t="shared" si="34"/>
        <v>5.5919381604665433E-2</v>
      </c>
      <c r="G130" s="235">
        <f t="shared" si="34"/>
        <v>5.5919385107772376E-2</v>
      </c>
      <c r="H130" s="235">
        <f t="shared" si="34"/>
        <v>5.5919368082594109E-2</v>
      </c>
      <c r="I130" s="235">
        <f t="shared" si="34"/>
        <v>5.5919369433785233E-2</v>
      </c>
      <c r="J130" s="235">
        <f t="shared" si="34"/>
        <v>5.5919339976151713E-2</v>
      </c>
      <c r="K130" s="235">
        <f t="shared" si="34"/>
        <v>5.5919327085125772E-2</v>
      </c>
      <c r="L130" s="235">
        <f t="shared" si="34"/>
        <v>5.5919174103561155E-2</v>
      </c>
      <c r="M130" s="235">
        <f t="shared" si="34"/>
        <v>5.591916248872851E-2</v>
      </c>
      <c r="N130" s="235">
        <f t="shared" si="34"/>
        <v>5.591915336783617E-2</v>
      </c>
      <c r="O130" s="235">
        <f t="shared" si="34"/>
        <v>5.5919179877176255E-2</v>
      </c>
      <c r="P130" s="235">
        <f t="shared" si="34"/>
        <v>5.5919156912074323E-2</v>
      </c>
      <c r="Q130" s="235">
        <f t="shared" si="34"/>
        <v>5.5919142549653814E-2</v>
      </c>
      <c r="R130" s="235">
        <f t="shared" si="34"/>
        <v>5.5919147510537566E-2</v>
      </c>
      <c r="S130" s="235">
        <f t="shared" si="34"/>
        <v>5.591912603348731E-2</v>
      </c>
      <c r="T130" s="235">
        <f t="shared" si="34"/>
        <v>5.5919362497782704E-2</v>
      </c>
      <c r="U130" s="235">
        <f t="shared" si="34"/>
        <v>5.5919350718602226E-2</v>
      </c>
      <c r="V130" s="235">
        <f t="shared" si="34"/>
        <v>5.5919360762045983E-2</v>
      </c>
      <c r="W130" s="235">
        <f t="shared" si="34"/>
        <v>5.5919396319002494E-2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0.23169930411084955</v>
      </c>
      <c r="C131" s="302">
        <f t="shared" si="35"/>
        <v>0.20900320086033644</v>
      </c>
      <c r="D131" s="302">
        <f t="shared" si="35"/>
        <v>0.2155846571632421</v>
      </c>
      <c r="E131" s="302">
        <f t="shared" si="35"/>
        <v>0.22712201162940132</v>
      </c>
      <c r="F131" s="302">
        <f t="shared" si="35"/>
        <v>0.20558535331164263</v>
      </c>
      <c r="G131" s="302">
        <f t="shared" si="35"/>
        <v>0.20532389231618789</v>
      </c>
      <c r="H131" s="302">
        <f t="shared" si="35"/>
        <v>0.20140398654841105</v>
      </c>
      <c r="I131" s="302">
        <f t="shared" si="35"/>
        <v>0.2044325578852064</v>
      </c>
      <c r="J131" s="302">
        <f t="shared" si="35"/>
        <v>0.19792872076096871</v>
      </c>
      <c r="K131" s="302">
        <f t="shared" si="35"/>
        <v>0.20107072427797643</v>
      </c>
      <c r="L131" s="302">
        <f t="shared" si="35"/>
        <v>0.20336104309165232</v>
      </c>
      <c r="M131" s="302">
        <f t="shared" si="35"/>
        <v>0.19966873635269761</v>
      </c>
      <c r="N131" s="302">
        <f t="shared" si="35"/>
        <v>0.20634138859888607</v>
      </c>
      <c r="O131" s="302">
        <f t="shared" si="35"/>
        <v>0.20336487339591941</v>
      </c>
      <c r="P131" s="302">
        <f t="shared" si="35"/>
        <v>0.20611268908023692</v>
      </c>
      <c r="Q131" s="302">
        <f t="shared" si="35"/>
        <v>0.20711350471300946</v>
      </c>
      <c r="R131" s="302">
        <f t="shared" si="35"/>
        <v>0.21001715653187586</v>
      </c>
      <c r="S131" s="302">
        <f t="shared" si="35"/>
        <v>0.21458581073111843</v>
      </c>
      <c r="T131" s="302">
        <f t="shared" si="35"/>
        <v>0.212192043427019</v>
      </c>
      <c r="U131" s="302">
        <f t="shared" si="35"/>
        <v>0.21525933006049131</v>
      </c>
      <c r="V131" s="302">
        <f t="shared" si="35"/>
        <v>0.21694768851768181</v>
      </c>
      <c r="W131" s="302">
        <f t="shared" si="35"/>
        <v>0.24782211893969008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0.53238504558366662</v>
      </c>
      <c r="C132" s="237">
        <f t="shared" si="36"/>
        <v>0.55508119015806445</v>
      </c>
      <c r="D132" s="237">
        <f t="shared" si="36"/>
        <v>0.54849972077809939</v>
      </c>
      <c r="E132" s="237">
        <f t="shared" si="36"/>
        <v>0.53696237274177305</v>
      </c>
      <c r="F132" s="237">
        <f t="shared" si="36"/>
        <v>0.55849906564264018</v>
      </c>
      <c r="G132" s="237">
        <f t="shared" si="36"/>
        <v>0.55876051185900644</v>
      </c>
      <c r="H132" s="237">
        <f t="shared" si="36"/>
        <v>0.56268048945348592</v>
      </c>
      <c r="I132" s="237">
        <f t="shared" si="36"/>
        <v>0.55965191241621604</v>
      </c>
      <c r="J132" s="237">
        <f t="shared" si="36"/>
        <v>0.56615587381784205</v>
      </c>
      <c r="K132" s="237">
        <f t="shared" si="36"/>
        <v>0.56301392468616196</v>
      </c>
      <c r="L132" s="237">
        <f t="shared" si="36"/>
        <v>0.56072425127902803</v>
      </c>
      <c r="M132" s="237">
        <f t="shared" si="36"/>
        <v>0.56441660701923957</v>
      </c>
      <c r="N132" s="237">
        <f t="shared" si="36"/>
        <v>0.55774399325274393</v>
      </c>
      <c r="O132" s="237">
        <f t="shared" si="36"/>
        <v>0.56072039661673534</v>
      </c>
      <c r="P132" s="237">
        <f t="shared" si="36"/>
        <v>0.55797267781877746</v>
      </c>
      <c r="Q132" s="237">
        <f t="shared" si="36"/>
        <v>0.55697192277892804</v>
      </c>
      <c r="R132" s="237">
        <f t="shared" si="36"/>
        <v>0.5540682500308286</v>
      </c>
      <c r="S132" s="237">
        <f t="shared" si="36"/>
        <v>0.54949968644007741</v>
      </c>
      <c r="T132" s="237">
        <f t="shared" si="36"/>
        <v>0.55189245613636995</v>
      </c>
      <c r="U132" s="237">
        <f t="shared" si="36"/>
        <v>0.54882521919751392</v>
      </c>
      <c r="V132" s="237">
        <f t="shared" si="36"/>
        <v>0.54713681836852301</v>
      </c>
      <c r="W132" s="237">
        <f t="shared" si="36"/>
        <v>0.51626223793698667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254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2">
        <f t="shared" ref="B136:W136" si="37">SUM(B$137:B$144)</f>
        <v>303.58432241058131</v>
      </c>
      <c r="C136" s="322">
        <f t="shared" si="37"/>
        <v>302.96249473976445</v>
      </c>
      <c r="D136" s="322">
        <f t="shared" si="37"/>
        <v>297.36600345644263</v>
      </c>
      <c r="E136" s="322">
        <f t="shared" si="37"/>
        <v>295.76163351692969</v>
      </c>
      <c r="F136" s="322">
        <f t="shared" si="37"/>
        <v>280.96316946318393</v>
      </c>
      <c r="G136" s="322">
        <f t="shared" si="37"/>
        <v>288.77856057482575</v>
      </c>
      <c r="H136" s="322">
        <f t="shared" si="37"/>
        <v>282.12225077743346</v>
      </c>
      <c r="I136" s="322">
        <f t="shared" si="37"/>
        <v>296.21977385611348</v>
      </c>
      <c r="J136" s="322">
        <f t="shared" si="37"/>
        <v>291.87015115016015</v>
      </c>
      <c r="K136" s="322">
        <f t="shared" si="37"/>
        <v>302.32186948010667</v>
      </c>
      <c r="L136" s="322">
        <f t="shared" si="37"/>
        <v>301.28552367583734</v>
      </c>
      <c r="M136" s="322">
        <f t="shared" si="37"/>
        <v>296.71797752416404</v>
      </c>
      <c r="N136" s="322">
        <f t="shared" si="37"/>
        <v>297.47991950977524</v>
      </c>
      <c r="O136" s="322">
        <f t="shared" si="37"/>
        <v>300.95649191603246</v>
      </c>
      <c r="P136" s="322">
        <f t="shared" si="37"/>
        <v>300.92523256497554</v>
      </c>
      <c r="Q136" s="322">
        <f t="shared" si="37"/>
        <v>300.69970691912658</v>
      </c>
      <c r="R136" s="322">
        <f t="shared" si="37"/>
        <v>297.64024366991151</v>
      </c>
      <c r="S136" s="322">
        <f t="shared" si="37"/>
        <v>293.27171718650641</v>
      </c>
      <c r="T136" s="322">
        <f t="shared" si="37"/>
        <v>294.32369227603408</v>
      </c>
      <c r="U136" s="322">
        <f t="shared" si="37"/>
        <v>306.7299152644743</v>
      </c>
      <c r="V136" s="322">
        <f t="shared" si="37"/>
        <v>309.98575084362324</v>
      </c>
      <c r="W136" s="322">
        <f t="shared" si="37"/>
        <v>303.91376078469722</v>
      </c>
      <c r="DA136" s="95"/>
    </row>
    <row r="137" spans="1:105" ht="12" customHeight="1" x14ac:dyDescent="0.25">
      <c r="A137" s="55" t="s">
        <v>92</v>
      </c>
      <c r="B137" s="275">
        <f>IF(B$6=0,0,B$6/PPA!B$10*1000)</f>
        <v>1.5179216120528274</v>
      </c>
      <c r="C137" s="275">
        <f>IF(C$6=0,0,C$6/PPA!C$10*1000)</f>
        <v>1.5148124736987429</v>
      </c>
      <c r="D137" s="275">
        <f>IF(D$6=0,0,D$6/PPA!D$10*1000)</f>
        <v>1.4868300172821629</v>
      </c>
      <c r="E137" s="275">
        <f>IF(E$6=0,0,E$6/PPA!E$10*1000)</f>
        <v>1.4788081675845854</v>
      </c>
      <c r="F137" s="275">
        <f>IF(F$6=0,0,F$6/PPA!F$10*1000)</f>
        <v>1.4048158473159018</v>
      </c>
      <c r="G137" s="275">
        <f>IF(G$6=0,0,G$6/PPA!G$10*1000)</f>
        <v>1.4438928028740752</v>
      </c>
      <c r="H137" s="275">
        <f>IF(H$6=0,0,H$6/PPA!H$10*1000)</f>
        <v>1.4106112538871547</v>
      </c>
      <c r="I137" s="275">
        <f>IF(I$6=0,0,I$6/PPA!I$10*1000)</f>
        <v>1.481098869280526</v>
      </c>
      <c r="J137" s="275">
        <f>IF(J$6=0,0,J$6/PPA!J$10*1000)</f>
        <v>1.4593507557507717</v>
      </c>
      <c r="K137" s="275">
        <f>IF(K$6=0,0,K$6/PPA!K$10*1000)</f>
        <v>1.5116093474004935</v>
      </c>
      <c r="L137" s="275">
        <f>IF(L$6=0,0,L$6/PPA!L$10*1000)</f>
        <v>1.5064276183791423</v>
      </c>
      <c r="M137" s="275">
        <f>IF(M$6=0,0,M$6/PPA!M$10*1000)</f>
        <v>1.4835898876207949</v>
      </c>
      <c r="N137" s="275">
        <f>IF(N$6=0,0,N$6/PPA!N$10*1000)</f>
        <v>1.487399597548857</v>
      </c>
      <c r="O137" s="275">
        <f>IF(O$6=0,0,O$6/PPA!O$10*1000)</f>
        <v>1.5047824595801462</v>
      </c>
      <c r="P137" s="275">
        <f>IF(P$6=0,0,P$6/PPA!P$10*1000)</f>
        <v>1.5046261628248527</v>
      </c>
      <c r="Q137" s="275">
        <f>IF(Q$6=0,0,Q$6/PPA!Q$10*1000)</f>
        <v>1.5034985345955973</v>
      </c>
      <c r="R137" s="275">
        <f>IF(R$6=0,0,R$6/PPA!R$10*1000)</f>
        <v>1.4882012183495203</v>
      </c>
      <c r="S137" s="275">
        <f>IF(S$6=0,0,S$6/PPA!S$10*1000)</f>
        <v>1.4663585859324881</v>
      </c>
      <c r="T137" s="275">
        <f>IF(T$6=0,0,T$6/PPA!T$10*1000)</f>
        <v>1.4716184613801331</v>
      </c>
      <c r="U137" s="275">
        <f>IF(U$6=0,0,U$6/PPA!U$10*1000)</f>
        <v>1.5336495763223237</v>
      </c>
      <c r="V137" s="275">
        <f>IF(V$6=0,0,V$6/PPA!V$10*1000)</f>
        <v>1.5499287542180675</v>
      </c>
      <c r="W137" s="275">
        <f>IF(W$6=0,0,W$6/PPA!W$10*1000)</f>
        <v>1.5195688039234461</v>
      </c>
      <c r="DA137" s="76"/>
    </row>
    <row r="138" spans="1:105" ht="12" customHeight="1" x14ac:dyDescent="0.25">
      <c r="A138" s="202" t="s">
        <v>93</v>
      </c>
      <c r="B138" s="276">
        <f>IF(B$7=0,0,B$7/PPA!B$10*1000)</f>
        <v>2.1250902568739582</v>
      </c>
      <c r="C138" s="276">
        <f>IF(C$7=0,0,C$7/PPA!C$10*1000)</f>
        <v>2.1207374631782403</v>
      </c>
      <c r="D138" s="276">
        <f>IF(D$7=0,0,D$7/PPA!D$10*1000)</f>
        <v>2.0815620241950277</v>
      </c>
      <c r="E138" s="276">
        <f>IF(E$7=0,0,E$7/PPA!E$10*1000)</f>
        <v>2.070331434618419</v>
      </c>
      <c r="F138" s="276">
        <f>IF(F$7=0,0,F$7/PPA!F$10*1000)</f>
        <v>1.9667421862422629</v>
      </c>
      <c r="G138" s="276">
        <f>IF(G$7=0,0,G$7/PPA!G$10*1000)</f>
        <v>2.0214499240237052</v>
      </c>
      <c r="H138" s="276">
        <f>IF(H$7=0,0,H$7/PPA!H$10*1000)</f>
        <v>1.9748557554420165</v>
      </c>
      <c r="I138" s="276">
        <f>IF(I$7=0,0,I$7/PPA!I$10*1000)</f>
        <v>2.073538416992736</v>
      </c>
      <c r="J138" s="276">
        <f>IF(J$7=0,0,J$7/PPA!J$10*1000)</f>
        <v>2.0430910580510808</v>
      </c>
      <c r="K138" s="276">
        <f>IF(K$7=0,0,K$7/PPA!K$10*1000)</f>
        <v>2.116253086360691</v>
      </c>
      <c r="L138" s="276">
        <f>IF(L$7=0,0,L$7/PPA!L$10*1000)</f>
        <v>2.1089986657307986</v>
      </c>
      <c r="M138" s="276">
        <f>IF(M$7=0,0,M$7/PPA!M$10*1000)</f>
        <v>2.0770258426691131</v>
      </c>
      <c r="N138" s="276">
        <f>IF(N$7=0,0,N$7/PPA!N$10*1000)</f>
        <v>2.0823594365683991</v>
      </c>
      <c r="O138" s="276">
        <f>IF(O$7=0,0,O$7/PPA!O$10*1000)</f>
        <v>2.1066954434122045</v>
      </c>
      <c r="P138" s="276">
        <f>IF(P$7=0,0,P$7/PPA!P$10*1000)</f>
        <v>2.1064766279547937</v>
      </c>
      <c r="Q138" s="276">
        <f>IF(Q$7=0,0,Q$7/PPA!Q$10*1000)</f>
        <v>2.1048979484338362</v>
      </c>
      <c r="R138" s="276">
        <f>IF(R$7=0,0,R$7/PPA!R$10*1000)</f>
        <v>2.0834817056893287</v>
      </c>
      <c r="S138" s="276">
        <f>IF(S$7=0,0,S$7/PPA!S$10*1000)</f>
        <v>2.0529020203054831</v>
      </c>
      <c r="T138" s="276">
        <f>IF(T$7=0,0,T$7/PPA!T$10*1000)</f>
        <v>2.0602658459321872</v>
      </c>
      <c r="U138" s="276">
        <f>IF(U$7=0,0,U$7/PPA!U$10*1000)</f>
        <v>2.1471094068512535</v>
      </c>
      <c r="V138" s="276">
        <f>IF(V$7=0,0,V$7/PPA!V$10*1000)</f>
        <v>2.169900255905294</v>
      </c>
      <c r="W138" s="276">
        <f>IF(W$7=0,0,W$7/PPA!W$10*1000)</f>
        <v>2.1273963254928239</v>
      </c>
      <c r="DA138" s="77"/>
    </row>
    <row r="139" spans="1:105" ht="12" customHeight="1" x14ac:dyDescent="0.25">
      <c r="A139" s="202" t="s">
        <v>94</v>
      </c>
      <c r="B139" s="276">
        <f>IF(B$8=0,0,B$8/PPA!B$10*1000)</f>
        <v>12.143372896422617</v>
      </c>
      <c r="C139" s="276">
        <f>IF(C$8=0,0,C$8/PPA!C$10*1000)</f>
        <v>12.118499789589945</v>
      </c>
      <c r="D139" s="276">
        <f>IF(D$8=0,0,D$8/PPA!D$10*1000)</f>
        <v>11.894640138257305</v>
      </c>
      <c r="E139" s="276">
        <f>IF(E$8=0,0,E$8/PPA!E$10*1000)</f>
        <v>11.830465340676685</v>
      </c>
      <c r="F139" s="276">
        <f>IF(F$8=0,0,F$8/PPA!F$10*1000)</f>
        <v>11.238526778527213</v>
      </c>
      <c r="G139" s="276">
        <f>IF(G$8=0,0,G$8/PPA!G$10*1000)</f>
        <v>11.5511424229926</v>
      </c>
      <c r="H139" s="276">
        <f>IF(H$8=0,0,H$8/PPA!H$10*1000)</f>
        <v>11.284890031097236</v>
      </c>
      <c r="I139" s="276">
        <f>IF(I$8=0,0,I$8/PPA!I$10*1000)</f>
        <v>11.848790954244208</v>
      </c>
      <c r="J139" s="276">
        <f>IF(J$8=0,0,J$8/PPA!J$10*1000)</f>
        <v>11.674806046006173</v>
      </c>
      <c r="K139" s="276">
        <f>IF(K$8=0,0,K$8/PPA!K$10*1000)</f>
        <v>12.092874779203948</v>
      </c>
      <c r="L139" s="276">
        <f>IF(L$8=0,0,L$8/PPA!L$10*1000)</f>
        <v>12.051420947033137</v>
      </c>
      <c r="M139" s="276">
        <f>IF(M$8=0,0,M$8/PPA!M$10*1000)</f>
        <v>11.868719100966358</v>
      </c>
      <c r="N139" s="276">
        <f>IF(N$8=0,0,N$8/PPA!N$10*1000)</f>
        <v>11.899196780390852</v>
      </c>
      <c r="O139" s="276">
        <f>IF(O$8=0,0,O$8/PPA!O$10*1000)</f>
        <v>12.038259676641172</v>
      </c>
      <c r="P139" s="276">
        <f>IF(P$8=0,0,P$8/PPA!P$10*1000)</f>
        <v>12.03700930259882</v>
      </c>
      <c r="Q139" s="276">
        <f>IF(Q$8=0,0,Q$8/PPA!Q$10*1000)</f>
        <v>12.027988276764779</v>
      </c>
      <c r="R139" s="276">
        <f>IF(R$8=0,0,R$8/PPA!R$10*1000)</f>
        <v>11.905609746796161</v>
      </c>
      <c r="S139" s="276">
        <f>IF(S$8=0,0,S$8/PPA!S$10*1000)</f>
        <v>11.730868687459905</v>
      </c>
      <c r="T139" s="276">
        <f>IF(T$8=0,0,T$8/PPA!T$10*1000)</f>
        <v>11.772947691041066</v>
      </c>
      <c r="U139" s="276">
        <f>IF(U$8=0,0,U$8/PPA!U$10*1000)</f>
        <v>12.269196610578589</v>
      </c>
      <c r="V139" s="276">
        <f>IF(V$8=0,0,V$8/PPA!V$10*1000)</f>
        <v>12.399430033744538</v>
      </c>
      <c r="W139" s="276">
        <f>IF(W$8=0,0,W$8/PPA!W$10*1000)</f>
        <v>12.156550431387567</v>
      </c>
      <c r="DA139" s="77"/>
    </row>
    <row r="140" spans="1:105" ht="12" customHeight="1" x14ac:dyDescent="0.25">
      <c r="A140" s="202" t="s">
        <v>95</v>
      </c>
      <c r="B140" s="276">
        <f>IF(B$9=0,0,B$9/PPA!B$10*1000)</f>
        <v>6.0716864482113087</v>
      </c>
      <c r="C140" s="276">
        <f>IF(C$9=0,0,C$9/PPA!C$10*1000)</f>
        <v>6.0592498947949709</v>
      </c>
      <c r="D140" s="276">
        <f>IF(D$9=0,0,D$9/PPA!D$10*1000)</f>
        <v>5.9473200691286525</v>
      </c>
      <c r="E140" s="276">
        <f>IF(E$9=0,0,E$9/PPA!E$10*1000)</f>
        <v>5.9152326703383409</v>
      </c>
      <c r="F140" s="276">
        <f>IF(F$9=0,0,F$9/PPA!F$10*1000)</f>
        <v>5.6192633892636064</v>
      </c>
      <c r="G140" s="276">
        <f>IF(G$9=0,0,G$9/PPA!G$10*1000)</f>
        <v>5.7755712114962998</v>
      </c>
      <c r="H140" s="276">
        <f>IF(H$9=0,0,H$9/PPA!H$10*1000)</f>
        <v>5.6424450155486188</v>
      </c>
      <c r="I140" s="276">
        <f>IF(I$9=0,0,I$9/PPA!I$10*1000)</f>
        <v>5.9243954771221041</v>
      </c>
      <c r="J140" s="276">
        <f>IF(J$9=0,0,J$9/PPA!J$10*1000)</f>
        <v>5.8374030230030884</v>
      </c>
      <c r="K140" s="276">
        <f>IF(K$9=0,0,K$9/PPA!K$10*1000)</f>
        <v>6.0464373896019739</v>
      </c>
      <c r="L140" s="276">
        <f>IF(L$9=0,0,L$9/PPA!L$10*1000)</f>
        <v>6.0257104735165674</v>
      </c>
      <c r="M140" s="276">
        <f>IF(M$9=0,0,M$9/PPA!M$10*1000)</f>
        <v>5.9343595504831788</v>
      </c>
      <c r="N140" s="276">
        <f>IF(N$9=0,0,N$9/PPA!N$10*1000)</f>
        <v>5.9495983901954279</v>
      </c>
      <c r="O140" s="276">
        <f>IF(O$9=0,0,O$9/PPA!O$10*1000)</f>
        <v>6.019129838320584</v>
      </c>
      <c r="P140" s="276">
        <f>IF(P$9=0,0,P$9/PPA!P$10*1000)</f>
        <v>6.01850465129941</v>
      </c>
      <c r="Q140" s="276">
        <f>IF(Q$9=0,0,Q$9/PPA!Q$10*1000)</f>
        <v>6.0139941383823885</v>
      </c>
      <c r="R140" s="276">
        <f>IF(R$9=0,0,R$9/PPA!R$10*1000)</f>
        <v>5.9528048733980805</v>
      </c>
      <c r="S140" s="276">
        <f>IF(S$9=0,0,S$9/PPA!S$10*1000)</f>
        <v>5.8654343437299525</v>
      </c>
      <c r="T140" s="276">
        <f>IF(T$9=0,0,T$9/PPA!T$10*1000)</f>
        <v>5.8864738455205341</v>
      </c>
      <c r="U140" s="276">
        <f>IF(U$9=0,0,U$9/PPA!U$10*1000)</f>
        <v>6.1345983052892938</v>
      </c>
      <c r="V140" s="276">
        <f>IF(V$9=0,0,V$9/PPA!V$10*1000)</f>
        <v>6.1997150168722692</v>
      </c>
      <c r="W140" s="276">
        <f>IF(W$9=0,0,W$9/PPA!W$10*1000)</f>
        <v>6.0782752156937825</v>
      </c>
      <c r="DA140" s="77"/>
    </row>
    <row r="141" spans="1:105" ht="12" customHeight="1" x14ac:dyDescent="0.25">
      <c r="A141" s="56" t="s">
        <v>96</v>
      </c>
      <c r="B141" s="277">
        <f>IF(B$10=0,0,B$10/PPA!B$10*1000)</f>
        <v>3.3752954407563323</v>
      </c>
      <c r="C141" s="277">
        <f>IF(C$10=0,0,C$10/PPA!C$10*1000)</f>
        <v>3.430819105783081</v>
      </c>
      <c r="D141" s="277">
        <f>IF(D$10=0,0,D$10/PPA!D$10*1000)</f>
        <v>3.3839388925093021</v>
      </c>
      <c r="E141" s="277">
        <f>IF(E$10=0,0,E$10/PPA!E$10*1000)</f>
        <v>3.4223742692763994</v>
      </c>
      <c r="F141" s="277">
        <f>IF(F$10=0,0,F$10/PPA!F$10*1000)</f>
        <v>3.2966284777018924</v>
      </c>
      <c r="G141" s="277">
        <f>IF(G$10=0,0,G$10/PPA!G$10*1000)</f>
        <v>3.3741832939231431</v>
      </c>
      <c r="H141" s="277">
        <f>IF(H$10=0,0,H$10/PPA!H$10*1000)</f>
        <v>3.2602897003710765</v>
      </c>
      <c r="I141" s="277">
        <f>IF(I$10=0,0,I$10/PPA!I$10*1000)</f>
        <v>3.3559850060431859</v>
      </c>
      <c r="J141" s="277">
        <f>IF(J$10=0,0,J$10/PPA!J$10*1000)</f>
        <v>3.2916879044241734</v>
      </c>
      <c r="K141" s="277">
        <f>IF(K$10=0,0,K$10/PPA!K$10*1000)</f>
        <v>3.3378987418145978</v>
      </c>
      <c r="L141" s="277">
        <f>IF(L$10=0,0,L$10/PPA!L$10*1000)</f>
        <v>3.2960432914636075</v>
      </c>
      <c r="M141" s="277">
        <f>IF(M$10=0,0,M$10/PPA!M$10*1000)</f>
        <v>3.2682366894263062</v>
      </c>
      <c r="N141" s="277">
        <f>IF(N$10=0,0,N$10/PPA!N$10*1000)</f>
        <v>3.2781159412414622</v>
      </c>
      <c r="O141" s="277">
        <f>IF(O$10=0,0,O$10/PPA!O$10*1000)</f>
        <v>3.2328253494891968</v>
      </c>
      <c r="P141" s="277">
        <f>IF(P$10=0,0,P$10/PPA!P$10*1000)</f>
        <v>3.2237797621571653</v>
      </c>
      <c r="Q141" s="277">
        <f>IF(Q$10=0,0,Q$10/PPA!Q$10*1000)</f>
        <v>3.1496534688051141</v>
      </c>
      <c r="R141" s="277">
        <f>IF(R$10=0,0,R$10/PPA!R$10*1000)</f>
        <v>3.0712595075538345</v>
      </c>
      <c r="S141" s="277">
        <f>IF(S$10=0,0,S$10/PPA!S$10*1000)</f>
        <v>3.0987773072101401</v>
      </c>
      <c r="T141" s="277">
        <f>IF(T$10=0,0,T$10/PPA!T$10*1000)</f>
        <v>3.0726693227976014</v>
      </c>
      <c r="U141" s="277">
        <f>IF(U$10=0,0,U$10/PPA!U$10*1000)</f>
        <v>3.1686890446341587</v>
      </c>
      <c r="V141" s="277">
        <f>IF(V$10=0,0,V$10/PPA!V$10*1000)</f>
        <v>3.1192224837349638</v>
      </c>
      <c r="W141" s="277">
        <f>IF(W$10=0,0,W$10/PPA!W$10*1000)</f>
        <v>3.0762027085688342</v>
      </c>
      <c r="DA141" s="78"/>
    </row>
    <row r="142" spans="1:105" ht="12" customHeight="1" x14ac:dyDescent="0.25">
      <c r="A142" s="203" t="s">
        <v>1855</v>
      </c>
      <c r="B142" s="278">
        <f>IF(B$16=0,0,B$16/PPA!B$10*1000)</f>
        <v>7.8094655107645865</v>
      </c>
      <c r="C142" s="278">
        <f>IF(C$16=0,0,C$16/PPA!C$10*1000)</f>
        <v>8.3165997768006292</v>
      </c>
      <c r="D142" s="278">
        <f>IF(D$16=0,0,D$16/PPA!D$10*1000)</f>
        <v>8.1226040666209585</v>
      </c>
      <c r="E142" s="278">
        <f>IF(E$16=0,0,E$16/PPA!E$10*1000)</f>
        <v>7.8990509019902246</v>
      </c>
      <c r="F142" s="278">
        <f>IF(F$16=0,0,F$16/PPA!F$10*1000)</f>
        <v>8.0794116438812029</v>
      </c>
      <c r="G142" s="278">
        <f>IF(G$16=0,0,G$16/PPA!G$10*1000)</f>
        <v>8.0880971807683881</v>
      </c>
      <c r="H142" s="278">
        <f>IF(H$16=0,0,H$16/PPA!H$10*1000)</f>
        <v>7.9070646984098163</v>
      </c>
      <c r="I142" s="278">
        <f>IF(I$16=0,0,I$16/PPA!I$10*1000)</f>
        <v>7.9670442126078322</v>
      </c>
      <c r="J142" s="278">
        <f>IF(J$16=0,0,J$16/PPA!J$10*1000)</f>
        <v>7.8025771164153559</v>
      </c>
      <c r="K142" s="278">
        <f>IF(K$16=0,0,K$16/PPA!K$10*1000)</f>
        <v>7.7499770154690504</v>
      </c>
      <c r="L142" s="278">
        <f>IF(L$16=0,0,L$16/PPA!L$10*1000)</f>
        <v>7.4247092132433394</v>
      </c>
      <c r="M142" s="278">
        <f>IF(M$16=0,0,M$16/PPA!M$10*1000)</f>
        <v>7.3623816059282428</v>
      </c>
      <c r="N142" s="278">
        <f>IF(N$16=0,0,N$16/PPA!N$10*1000)</f>
        <v>7.2885258481057118</v>
      </c>
      <c r="O142" s="278">
        <f>IF(O$16=0,0,O$16/PPA!O$10*1000)</f>
        <v>7.1746998864475335</v>
      </c>
      <c r="P142" s="278">
        <f>IF(P$16=0,0,P$16/PPA!P$10*1000)</f>
        <v>7.1358487564694597</v>
      </c>
      <c r="Q142" s="278">
        <f>IF(Q$16=0,0,Q$16/PPA!Q$10*1000)</f>
        <v>6.8919060982604563</v>
      </c>
      <c r="R142" s="278">
        <f>IF(R$16=0,0,R$16/PPA!R$10*1000)</f>
        <v>6.5928415665265794</v>
      </c>
      <c r="S142" s="278">
        <f>IF(S$16=0,0,S$16/PPA!S$10*1000)</f>
        <v>6.5278127732894156</v>
      </c>
      <c r="T142" s="278">
        <f>IF(T$16=0,0,T$16/PPA!T$10*1000)</f>
        <v>6.3998817206199803</v>
      </c>
      <c r="U142" s="278">
        <f>IF(U$16=0,0,U$16/PPA!U$10*1000)</f>
        <v>6.3818225028754503</v>
      </c>
      <c r="V142" s="278">
        <f>IF(V$16=0,0,V$16/PPA!V$10*1000)</f>
        <v>6.1217752632104192</v>
      </c>
      <c r="W142" s="278">
        <f>IF(W$16=0,0,W$16/PPA!W$10*1000)</f>
        <v>6.0059491497726665</v>
      </c>
      <c r="DA142" s="79"/>
    </row>
    <row r="143" spans="1:105" ht="12" customHeight="1" x14ac:dyDescent="0.25">
      <c r="A143" s="203" t="s">
        <v>1857</v>
      </c>
      <c r="B143" s="278">
        <f>IF(B$17=0,0,B$17/PPA!B$10*1000)</f>
        <v>253.18712244380066</v>
      </c>
      <c r="C143" s="278">
        <f>IF(C$17=0,0,C$17/PPA!C$10*1000)</f>
        <v>250.92044339858421</v>
      </c>
      <c r="D143" s="278">
        <f>IF(D$17=0,0,D$17/PPA!D$10*1000)</f>
        <v>246.39887698929161</v>
      </c>
      <c r="E143" s="278">
        <f>IF(E$17=0,0,E$17/PPA!E$10*1000)</f>
        <v>245.59192428357798</v>
      </c>
      <c r="F143" s="278">
        <f>IF(F$17=0,0,F$17/PPA!F$10*1000)</f>
        <v>231.40353304273816</v>
      </c>
      <c r="G143" s="278">
        <f>IF(G$17=0,0,G$17/PPA!G$10*1000)</f>
        <v>238.55067444815117</v>
      </c>
      <c r="H143" s="278">
        <f>IF(H$17=0,0,H$17/PPA!H$10*1000)</f>
        <v>233.07083943732249</v>
      </c>
      <c r="I143" s="278">
        <f>IF(I$17=0,0,I$17/PPA!I$10*1000)</f>
        <v>245.86437822513892</v>
      </c>
      <c r="J143" s="278">
        <f>IF(J$17=0,0,J$17/PPA!J$10*1000)</f>
        <v>242.42217498780877</v>
      </c>
      <c r="K143" s="278">
        <f>IF(K$17=0,0,K$17/PPA!K$10*1000)</f>
        <v>252.24464797476921</v>
      </c>
      <c r="L143" s="278">
        <f>IF(L$17=0,0,L$17/PPA!L$10*1000)</f>
        <v>252.37285965926338</v>
      </c>
      <c r="M143" s="278">
        <f>IF(M$17=0,0,M$17/PPA!M$10*1000)</f>
        <v>248.3628168338962</v>
      </c>
      <c r="N143" s="278">
        <f>IF(N$17=0,0,N$17/PPA!N$10*1000)</f>
        <v>249.29799940882305</v>
      </c>
      <c r="O143" s="278">
        <f>IF(O$17=0,0,O$17/PPA!O$10*1000)</f>
        <v>252.93632173670272</v>
      </c>
      <c r="P143" s="278">
        <f>IF(P$17=0,0,P$17/PPA!P$10*1000)</f>
        <v>253.04154562062791</v>
      </c>
      <c r="Q143" s="278">
        <f>IF(Q$17=0,0,Q$17/PPA!Q$10*1000)</f>
        <v>253.69242156886125</v>
      </c>
      <c r="R143" s="278">
        <f>IF(R$17=0,0,R$17/PPA!R$10*1000)</f>
        <v>251.89528601487231</v>
      </c>
      <c r="S143" s="278">
        <f>IF(S$17=0,0,S$17/PPA!S$10*1000)</f>
        <v>248.02331286126923</v>
      </c>
      <c r="T143" s="278">
        <f>IF(T$17=0,0,T$17/PPA!T$10*1000)</f>
        <v>249.43787600958711</v>
      </c>
      <c r="U143" s="278">
        <f>IF(U$17=0,0,U$17/PPA!U$10*1000)</f>
        <v>260.91302203375557</v>
      </c>
      <c r="V143" s="278">
        <f>IF(V$17=0,0,V$17/PPA!V$10*1000)</f>
        <v>264.82183400658124</v>
      </c>
      <c r="W143" s="278">
        <f>IF(W$17=0,0,W$17/PPA!W$10*1000)</f>
        <v>259.60326448369671</v>
      </c>
      <c r="DA143" s="79"/>
    </row>
    <row r="144" spans="1:105" ht="12" customHeight="1" x14ac:dyDescent="0.25">
      <c r="A144" s="41" t="s">
        <v>1872</v>
      </c>
      <c r="B144" s="279">
        <f>IF(B$30=0,0,B$30/PPA!B$10*1000)</f>
        <v>17.35436780169902</v>
      </c>
      <c r="C144" s="279">
        <f>IF(C$30=0,0,C$30/PPA!C$10*1000)</f>
        <v>18.481332837334662</v>
      </c>
      <c r="D144" s="279">
        <f>IF(D$30=0,0,D$30/PPA!D$10*1000)</f>
        <v>18.050231259157613</v>
      </c>
      <c r="E144" s="279">
        <f>IF(E$30=0,0,E$30/PPA!E$10*1000)</f>
        <v>17.553446448867096</v>
      </c>
      <c r="F144" s="279">
        <f>IF(F$30=0,0,F$30/PPA!F$10*1000)</f>
        <v>17.95424809751372</v>
      </c>
      <c r="G144" s="279">
        <f>IF(G$30=0,0,G$30/PPA!G$10*1000)</f>
        <v>17.973549290596356</v>
      </c>
      <c r="H144" s="279">
        <f>IF(H$30=0,0,H$30/PPA!H$10*1000)</f>
        <v>17.571254885355081</v>
      </c>
      <c r="I144" s="279">
        <f>IF(I$30=0,0,I$30/PPA!I$10*1000)</f>
        <v>17.704542694684005</v>
      </c>
      <c r="J144" s="279">
        <f>IF(J$30=0,0,J$30/PPA!J$10*1000)</f>
        <v>17.339060258700727</v>
      </c>
      <c r="K144" s="279">
        <f>IF(K$30=0,0,K$30/PPA!K$10*1000)</f>
        <v>17.222171145486719</v>
      </c>
      <c r="L144" s="279">
        <f>IF(L$30=0,0,L$30/PPA!L$10*1000)</f>
        <v>16.49935380720736</v>
      </c>
      <c r="M144" s="279">
        <f>IF(M$30=0,0,M$30/PPA!M$10*1000)</f>
        <v>16.360848013173815</v>
      </c>
      <c r="N144" s="279">
        <f>IF(N$30=0,0,N$30/PPA!N$10*1000)</f>
        <v>16.19672410690152</v>
      </c>
      <c r="O144" s="279">
        <f>IF(O$30=0,0,O$30/PPA!O$10*1000)</f>
        <v>15.943777525438907</v>
      </c>
      <c r="P144" s="279">
        <f>IF(P$30=0,0,P$30/PPA!P$10*1000)</f>
        <v>15.857441681043177</v>
      </c>
      <c r="Q144" s="279">
        <f>IF(Q$30=0,0,Q$30/PPA!Q$10*1000)</f>
        <v>15.315346885023175</v>
      </c>
      <c r="R144" s="279">
        <f>IF(R$30=0,0,R$30/PPA!R$10*1000)</f>
        <v>14.650759036725679</v>
      </c>
      <c r="S144" s="279">
        <f>IF(S$30=0,0,S$30/PPA!S$10*1000)</f>
        <v>14.506250607309756</v>
      </c>
      <c r="T144" s="279">
        <f>IF(T$30=0,0,T$30/PPA!T$10*1000)</f>
        <v>14.221959379155459</v>
      </c>
      <c r="U144" s="279">
        <f>IF(U$30=0,0,U$30/PPA!U$10*1000)</f>
        <v>14.181827784167618</v>
      </c>
      <c r="V144" s="279">
        <f>IF(V$30=0,0,V$30/PPA!V$10*1000)</f>
        <v>13.603945029356439</v>
      </c>
      <c r="W144" s="279">
        <f>IF(W$30=0,0,W$30/PPA!W$10*1000)</f>
        <v>13.346553666161432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2">
        <f t="shared" ref="B146:W146" si="38">SUM(B$147:B$154)</f>
        <v>231.65043406216884</v>
      </c>
      <c r="C146" s="322">
        <f t="shared" si="38"/>
        <v>231.94053989345315</v>
      </c>
      <c r="D146" s="322">
        <f t="shared" si="38"/>
        <v>228.57320235384185</v>
      </c>
      <c r="E146" s="322">
        <f t="shared" si="38"/>
        <v>230.29010818190889</v>
      </c>
      <c r="F146" s="322">
        <f t="shared" si="38"/>
        <v>222.27171591777659</v>
      </c>
      <c r="G146" s="322">
        <f t="shared" si="38"/>
        <v>225.082927966299</v>
      </c>
      <c r="H146" s="322">
        <f t="shared" si="38"/>
        <v>219.19551988742907</v>
      </c>
      <c r="I146" s="322">
        <f t="shared" si="38"/>
        <v>222.97334619392268</v>
      </c>
      <c r="J146" s="322">
        <f t="shared" si="38"/>
        <v>216.036234917331</v>
      </c>
      <c r="K146" s="322">
        <f t="shared" si="38"/>
        <v>224.7311276424773</v>
      </c>
      <c r="L146" s="322">
        <f t="shared" si="38"/>
        <v>218.61135302645235</v>
      </c>
      <c r="M146" s="322">
        <f t="shared" si="38"/>
        <v>216.62217761329049</v>
      </c>
      <c r="N146" s="322">
        <f t="shared" si="38"/>
        <v>218.33141946453881</v>
      </c>
      <c r="O146" s="322">
        <f t="shared" si="38"/>
        <v>218.90237670081476</v>
      </c>
      <c r="P146" s="322">
        <f t="shared" si="38"/>
        <v>219.20769581521748</v>
      </c>
      <c r="Q146" s="322">
        <f t="shared" si="38"/>
        <v>220.67794436112123</v>
      </c>
      <c r="R146" s="322">
        <f t="shared" si="38"/>
        <v>220.72986619882965</v>
      </c>
      <c r="S146" s="322">
        <f t="shared" si="38"/>
        <v>218.62124867718447</v>
      </c>
      <c r="T146" s="322">
        <f t="shared" si="38"/>
        <v>215.87775810695865</v>
      </c>
      <c r="U146" s="322">
        <f t="shared" si="38"/>
        <v>221.95651248900111</v>
      </c>
      <c r="V146" s="322">
        <f t="shared" si="38"/>
        <v>222.91171726956873</v>
      </c>
      <c r="W146" s="322">
        <f t="shared" si="38"/>
        <v>226.79166881241628</v>
      </c>
      <c r="DA146" s="95"/>
    </row>
    <row r="147" spans="1:105" ht="12" customHeight="1" x14ac:dyDescent="0.25">
      <c r="A147" s="55" t="s">
        <v>92</v>
      </c>
      <c r="B147" s="275">
        <f>IF(B$33=0,0,B$33/PPA!B$11*1000)</f>
        <v>1.2226792800738495</v>
      </c>
      <c r="C147" s="275">
        <f>IF(C$33=0,0,C$33/PPA!C$11*1000)</f>
        <v>1.2242104940790657</v>
      </c>
      <c r="D147" s="275">
        <f>IF(D$33=0,0,D$33/PPA!D$11*1000)</f>
        <v>1.206437275326476</v>
      </c>
      <c r="E147" s="275">
        <f>IF(E$33=0,0,E$33/PPA!E$11*1000)</f>
        <v>1.2154993139551653</v>
      </c>
      <c r="F147" s="275">
        <f>IF(F$33=0,0,F$33/PPA!F$11*1000)</f>
        <v>1.1731772603810589</v>
      </c>
      <c r="G147" s="275">
        <f>IF(G$33=0,0,G$33/PPA!G$11*1000)</f>
        <v>1.1880151808777195</v>
      </c>
      <c r="H147" s="275">
        <f>IF(H$33=0,0,H$33/PPA!H$11*1000)</f>
        <v>1.1569407220685766</v>
      </c>
      <c r="I147" s="275">
        <f>IF(I$33=0,0,I$33/PPA!I$11*1000)</f>
        <v>1.1768805506615951</v>
      </c>
      <c r="J147" s="275">
        <f>IF(J$33=0,0,J$33/PPA!J$11*1000)</f>
        <v>1.1402656301854455</v>
      </c>
      <c r="K147" s="275">
        <f>IF(K$33=0,0,K$33/PPA!K$11*1000)</f>
        <v>1.1861583358068382</v>
      </c>
      <c r="L147" s="275">
        <f>IF(L$33=0,0,L$33/PPA!L$11*1000)</f>
        <v>1.1538574180379828</v>
      </c>
      <c r="M147" s="275">
        <f>IF(M$33=0,0,M$33/PPA!M$11*1000)</f>
        <v>1.1433583072899498</v>
      </c>
      <c r="N147" s="275">
        <f>IF(N$33=0,0,N$33/PPA!N$11*1000)</f>
        <v>1.1523798945129491</v>
      </c>
      <c r="O147" s="275">
        <f>IF(O$33=0,0,O$33/PPA!O$11*1000)</f>
        <v>1.1553934765312608</v>
      </c>
      <c r="P147" s="275">
        <f>IF(P$33=0,0,P$33/PPA!P$11*1000)</f>
        <v>1.1570049881025395</v>
      </c>
      <c r="Q147" s="275">
        <f>IF(Q$33=0,0,Q$33/PPA!Q$11*1000)</f>
        <v>1.1647651394742149</v>
      </c>
      <c r="R147" s="275">
        <f>IF(R$33=0,0,R$33/PPA!R$11*1000)</f>
        <v>1.1650391892742999</v>
      </c>
      <c r="S147" s="275">
        <f>IF(S$33=0,0,S$33/PPA!S$11*1000)</f>
        <v>1.1539096484911635</v>
      </c>
      <c r="T147" s="275">
        <f>IF(T$33=0,0,T$33/PPA!T$11*1000)</f>
        <v>1.1394291702270944</v>
      </c>
      <c r="U147" s="275">
        <f>IF(U$33=0,0,U$33/PPA!U$11*1000)</f>
        <v>1.1715135781915507</v>
      </c>
      <c r="V147" s="275">
        <f>IF(V$33=0,0,V$33/PPA!V$11*1000)</f>
        <v>1.176555265672717</v>
      </c>
      <c r="W147" s="275">
        <f>IF(W$33=0,0,W$33/PPA!W$11*1000)</f>
        <v>1.1970341237345716</v>
      </c>
      <c r="DA147" s="76"/>
    </row>
    <row r="148" spans="1:105" ht="12" customHeight="1" x14ac:dyDescent="0.25">
      <c r="A148" s="202" t="s">
        <v>93</v>
      </c>
      <c r="B148" s="276">
        <f>IF(B$34=0,0,B$34/PPA!B$11*1000)</f>
        <v>1.7350737753742913</v>
      </c>
      <c r="C148" s="276">
        <f>IF(C$34=0,0,C$34/PPA!C$11*1000)</f>
        <v>1.7372466831091606</v>
      </c>
      <c r="D148" s="276">
        <f>IF(D$34=0,0,D$34/PPA!D$11*1000)</f>
        <v>1.7120251501493926</v>
      </c>
      <c r="E148" s="276">
        <f>IF(E$34=0,0,E$34/PPA!E$11*1000)</f>
        <v>1.7248848639208703</v>
      </c>
      <c r="F148" s="276">
        <f>IF(F$34=0,0,F$34/PPA!F$11*1000)</f>
        <v>1.6648266896529769</v>
      </c>
      <c r="G148" s="276">
        <f>IF(G$34=0,0,G$34/PPA!G$11*1000)</f>
        <v>1.6858828138176807</v>
      </c>
      <c r="H148" s="276">
        <f>IF(H$34=0,0,H$34/PPA!H$11*1000)</f>
        <v>1.6417858217099566</v>
      </c>
      <c r="I148" s="276">
        <f>IF(I$34=0,0,I$34/PPA!I$11*1000)</f>
        <v>1.6700819368409143</v>
      </c>
      <c r="J148" s="276">
        <f>IF(J$34=0,0,J$34/PPA!J$11*1000)</f>
        <v>1.6181226132955389</v>
      </c>
      <c r="K148" s="276">
        <f>IF(K$34=0,0,K$34/PPA!K$11*1000)</f>
        <v>1.6832478111314277</v>
      </c>
      <c r="L148" s="276">
        <f>IF(L$34=0,0,L$34/PPA!L$11*1000)</f>
        <v>1.6374103815989038</v>
      </c>
      <c r="M148" s="276">
        <f>IF(M$34=0,0,M$34/PPA!M$11*1000)</f>
        <v>1.6225113545028016</v>
      </c>
      <c r="N148" s="276">
        <f>IF(N$34=0,0,N$34/PPA!N$11*1000)</f>
        <v>1.6353136646899289</v>
      </c>
      <c r="O148" s="276">
        <f>IF(O$34=0,0,O$34/PPA!O$11*1000)</f>
        <v>1.6395901640263668</v>
      </c>
      <c r="P148" s="276">
        <f>IF(P$34=0,0,P$34/PPA!P$11*1000)</f>
        <v>1.6418770200413546</v>
      </c>
      <c r="Q148" s="276">
        <f>IF(Q$34=0,0,Q$34/PPA!Q$11*1000)</f>
        <v>1.6528892579661807</v>
      </c>
      <c r="R148" s="276">
        <f>IF(R$34=0,0,R$34/PPA!R$11*1000)</f>
        <v>1.6532781552256843</v>
      </c>
      <c r="S148" s="276">
        <f>IF(S$34=0,0,S$34/PPA!S$11*1000)</f>
        <v>1.6374845005367702</v>
      </c>
      <c r="T148" s="276">
        <f>IF(T$34=0,0,T$34/PPA!T$11*1000)</f>
        <v>1.6169356137597346</v>
      </c>
      <c r="U148" s="276">
        <f>IF(U$34=0,0,U$34/PPA!U$11*1000)</f>
        <v>1.6624657996104144</v>
      </c>
      <c r="V148" s="276">
        <f>IF(V$34=0,0,V$34/PPA!V$11*1000)</f>
        <v>1.6696203329984975</v>
      </c>
      <c r="W148" s="276">
        <f>IF(W$34=0,0,W$34/PPA!W$11*1000)</f>
        <v>1.6986813714505358</v>
      </c>
      <c r="DA148" s="77"/>
    </row>
    <row r="149" spans="1:105" ht="12" customHeight="1" x14ac:dyDescent="0.25">
      <c r="A149" s="202" t="s">
        <v>94</v>
      </c>
      <c r="B149" s="276">
        <f>IF(B$35=0,0,B$35/PPA!B$11*1000)</f>
        <v>6.1740818866792493</v>
      </c>
      <c r="C149" s="276">
        <f>IF(C$35=0,0,C$35/PPA!C$11*1000)</f>
        <v>6.181813955757633</v>
      </c>
      <c r="D149" s="276">
        <f>IF(D$35=0,0,D$35/PPA!D$11*1000)</f>
        <v>6.0920657202581943</v>
      </c>
      <c r="E149" s="276">
        <f>IF(E$35=0,0,E$35/PPA!E$11*1000)</f>
        <v>6.1378256913852054</v>
      </c>
      <c r="F149" s="276">
        <f>IF(F$35=0,0,F$35/PPA!F$11*1000)</f>
        <v>5.9241148445283125</v>
      </c>
      <c r="G149" s="276">
        <f>IF(G$35=0,0,G$35/PPA!G$11*1000)</f>
        <v>5.9990409005001517</v>
      </c>
      <c r="H149" s="276">
        <f>IF(H$35=0,0,H$35/PPA!H$11*1000)</f>
        <v>5.8421262815983708</v>
      </c>
      <c r="I149" s="276">
        <f>IF(I$35=0,0,I$35/PPA!I$11*1000)</f>
        <v>5.9428151020813758</v>
      </c>
      <c r="J149" s="276">
        <f>IF(J$35=0,0,J$35/PPA!J$11*1000)</f>
        <v>5.7579231839977192</v>
      </c>
      <c r="K149" s="276">
        <f>IF(K$35=0,0,K$35/PPA!K$11*1000)</f>
        <v>5.989664513981352</v>
      </c>
      <c r="L149" s="276">
        <f>IF(L$35=0,0,L$35/PPA!L$11*1000)</f>
        <v>5.8265567271971044</v>
      </c>
      <c r="M149" s="276">
        <f>IF(M$35=0,0,M$35/PPA!M$11*1000)</f>
        <v>5.773540068984202</v>
      </c>
      <c r="N149" s="276">
        <f>IF(N$35=0,0,N$35/PPA!N$11*1000)</f>
        <v>5.819095775350025</v>
      </c>
      <c r="O149" s="276">
        <f>IF(O$35=0,0,O$35/PPA!O$11*1000)</f>
        <v>5.8343132591632401</v>
      </c>
      <c r="P149" s="276">
        <f>IF(P$35=0,0,P$35/PPA!P$11*1000)</f>
        <v>5.8424508014971606</v>
      </c>
      <c r="Q149" s="276">
        <f>IF(Q$35=0,0,Q$35/PPA!Q$11*1000)</f>
        <v>5.8816367195073624</v>
      </c>
      <c r="R149" s="276">
        <f>IF(R$35=0,0,R$35/PPA!R$11*1000)</f>
        <v>5.8830205704765639</v>
      </c>
      <c r="S149" s="276">
        <f>IF(S$35=0,0,S$35/PPA!S$11*1000)</f>
        <v>5.8268204718275829</v>
      </c>
      <c r="T149" s="276">
        <f>IF(T$35=0,0,T$35/PPA!T$11*1000)</f>
        <v>5.7536993680208299</v>
      </c>
      <c r="U149" s="276">
        <f>IF(U$35=0,0,U$35/PPA!U$11*1000)</f>
        <v>5.9157138597084726</v>
      </c>
      <c r="V149" s="276">
        <f>IF(V$35=0,0,V$35/PPA!V$11*1000)</f>
        <v>5.941172532201791</v>
      </c>
      <c r="W149" s="276">
        <f>IF(W$35=0,0,W$35/PPA!W$11*1000)</f>
        <v>6.0445832537868798</v>
      </c>
      <c r="DA149" s="77"/>
    </row>
    <row r="150" spans="1:105" ht="12" customHeight="1" x14ac:dyDescent="0.25">
      <c r="A150" s="202" t="s">
        <v>95</v>
      </c>
      <c r="B150" s="276">
        <f>IF(B$36=0,0,B$36/PPA!B$11*1000)</f>
        <v>4.8907171202953981</v>
      </c>
      <c r="C150" s="276">
        <f>IF(C$36=0,0,C$36/PPA!C$11*1000)</f>
        <v>4.8968419763162636</v>
      </c>
      <c r="D150" s="276">
        <f>IF(D$36=0,0,D$36/PPA!D$11*1000)</f>
        <v>4.8257491013059051</v>
      </c>
      <c r="E150" s="276">
        <f>IF(E$36=0,0,E$36/PPA!E$11*1000)</f>
        <v>4.8619972558206603</v>
      </c>
      <c r="F150" s="276">
        <f>IF(F$36=0,0,F$36/PPA!F$11*1000)</f>
        <v>4.6927090415242336</v>
      </c>
      <c r="G150" s="276">
        <f>IF(G$36=0,0,G$36/PPA!G$11*1000)</f>
        <v>4.7520607235108789</v>
      </c>
      <c r="H150" s="276">
        <f>IF(H$36=0,0,H$36/PPA!H$11*1000)</f>
        <v>4.6277628882743054</v>
      </c>
      <c r="I150" s="276">
        <f>IF(I$36=0,0,I$36/PPA!I$11*1000)</f>
        <v>4.7075222026463805</v>
      </c>
      <c r="J150" s="276">
        <f>IF(J$36=0,0,J$36/PPA!J$11*1000)</f>
        <v>4.5610625207417801</v>
      </c>
      <c r="K150" s="276">
        <f>IF(K$36=0,0,K$36/PPA!K$11*1000)</f>
        <v>4.7446333432273526</v>
      </c>
      <c r="L150" s="276">
        <f>IF(L$36=0,0,L$36/PPA!L$11*1000)</f>
        <v>4.615429672151933</v>
      </c>
      <c r="M150" s="276">
        <f>IF(M$36=0,0,M$36/PPA!M$11*1000)</f>
        <v>4.5734332291597983</v>
      </c>
      <c r="N150" s="276">
        <f>IF(N$36=0,0,N$36/PPA!N$11*1000)</f>
        <v>4.6095195780517981</v>
      </c>
      <c r="O150" s="276">
        <f>IF(O$36=0,0,O$36/PPA!O$11*1000)</f>
        <v>4.6215739061250423</v>
      </c>
      <c r="P150" s="276">
        <f>IF(P$36=0,0,P$36/PPA!P$11*1000)</f>
        <v>4.628019952410158</v>
      </c>
      <c r="Q150" s="276">
        <f>IF(Q$36=0,0,Q$36/PPA!Q$11*1000)</f>
        <v>4.6590605578968578</v>
      </c>
      <c r="R150" s="276">
        <f>IF(R$36=0,0,R$36/PPA!R$11*1000)</f>
        <v>4.660156757097198</v>
      </c>
      <c r="S150" s="276">
        <f>IF(S$36=0,0,S$36/PPA!S$11*1000)</f>
        <v>4.6156385939646558</v>
      </c>
      <c r="T150" s="276">
        <f>IF(T$36=0,0,T$36/PPA!T$11*1000)</f>
        <v>4.5577166809083751</v>
      </c>
      <c r="U150" s="276">
        <f>IF(U$36=0,0,U$36/PPA!U$11*1000)</f>
        <v>4.6860543127662009</v>
      </c>
      <c r="V150" s="276">
        <f>IF(V$36=0,0,V$36/PPA!V$11*1000)</f>
        <v>4.7062210626908687</v>
      </c>
      <c r="W150" s="276">
        <f>IF(W$36=0,0,W$36/PPA!W$11*1000)</f>
        <v>4.7881364949382865</v>
      </c>
      <c r="DA150" s="77"/>
    </row>
    <row r="151" spans="1:105" ht="12" customHeight="1" x14ac:dyDescent="0.25">
      <c r="A151" s="56" t="s">
        <v>96</v>
      </c>
      <c r="B151" s="277">
        <f>IF(B$37=0,0,B$37/PPA!B$11*1000)</f>
        <v>2.9774929747500796</v>
      </c>
      <c r="C151" s="277">
        <f>IF(C$37=0,0,C$37/PPA!C$11*1000)</f>
        <v>3.0517293625806263</v>
      </c>
      <c r="D151" s="277">
        <f>IF(D$37=0,0,D$37/PPA!D$11*1000)</f>
        <v>3.0113512354675946</v>
      </c>
      <c r="E151" s="277">
        <f>IF(E$37=0,0,E$37/PPA!E$11*1000)</f>
        <v>2.976816687266187</v>
      </c>
      <c r="F151" s="277">
        <f>IF(F$37=0,0,F$37/PPA!F$11*1000)</f>
        <v>2.9463275026237139</v>
      </c>
      <c r="G151" s="277">
        <f>IF(G$37=0,0,G$37/PPA!G$11*1000)</f>
        <v>2.9305797743388737</v>
      </c>
      <c r="H151" s="277">
        <f>IF(H$37=0,0,H$37/PPA!H$11*1000)</f>
        <v>2.808468339199377</v>
      </c>
      <c r="I151" s="277">
        <f>IF(I$37=0,0,I$37/PPA!I$11*1000)</f>
        <v>2.8306354642901836</v>
      </c>
      <c r="J151" s="277">
        <f>IF(J$37=0,0,J$37/PPA!J$11*1000)</f>
        <v>2.7068564413087355</v>
      </c>
      <c r="K151" s="277">
        <f>IF(K$37=0,0,K$37/PPA!K$11*1000)</f>
        <v>2.7758554070684021</v>
      </c>
      <c r="L151" s="277">
        <f>IF(L$37=0,0,L$37/PPA!L$11*1000)</f>
        <v>2.6372191959858693</v>
      </c>
      <c r="M151" s="277">
        <f>IF(M$37=0,0,M$37/PPA!M$11*1000)</f>
        <v>2.6405029755131864</v>
      </c>
      <c r="N151" s="277">
        <f>IF(N$37=0,0,N$37/PPA!N$11*1000)</f>
        <v>2.661820275833064</v>
      </c>
      <c r="O151" s="277">
        <f>IF(O$37=0,0,O$37/PPA!O$11*1000)</f>
        <v>2.6180413421469209</v>
      </c>
      <c r="P151" s="277">
        <f>IF(P$37=0,0,P$37/PPA!P$11*1000)</f>
        <v>2.6155222621511918</v>
      </c>
      <c r="Q151" s="277">
        <f>IF(Q$37=0,0,Q$37/PPA!Q$11*1000)</f>
        <v>2.604141704074415</v>
      </c>
      <c r="R151" s="277">
        <f>IF(R$37=0,0,R$37/PPA!R$11*1000)</f>
        <v>2.5756408971460356</v>
      </c>
      <c r="S151" s="277">
        <f>IF(S$37=0,0,S$37/PPA!S$11*1000)</f>
        <v>2.5559135815825043</v>
      </c>
      <c r="T151" s="277">
        <f>IF(T$37=0,0,T$37/PPA!T$11*1000)</f>
        <v>2.5302355122747189</v>
      </c>
      <c r="U151" s="277">
        <f>IF(U$37=0,0,U$37/PPA!U$11*1000)</f>
        <v>2.62641350994731</v>
      </c>
      <c r="V151" s="277">
        <f>IF(V$37=0,0,V$37/PPA!V$11*1000)</f>
        <v>2.6129236303381722</v>
      </c>
      <c r="W151" s="277">
        <f>IF(W$37=0,0,W$37/PPA!W$11*1000)</f>
        <v>2.6540250555935097</v>
      </c>
      <c r="DA151" s="78"/>
    </row>
    <row r="152" spans="1:105" ht="12" customHeight="1" x14ac:dyDescent="0.25">
      <c r="A152" s="203" t="s">
        <v>1885</v>
      </c>
      <c r="B152" s="278">
        <f>IF(B$43=0,0,B$43/PPA!B$11*1000)</f>
        <v>15.551021954894633</v>
      </c>
      <c r="C152" s="278">
        <f>IF(C$43=0,0,C$43/PPA!C$11*1000)</f>
        <v>16.230567756780168</v>
      </c>
      <c r="D152" s="278">
        <f>IF(D$43=0,0,D$43/PPA!D$11*1000)</f>
        <v>15.928815823612805</v>
      </c>
      <c r="E152" s="278">
        <f>IF(E$43=0,0,E$43/PPA!E$11*1000)</f>
        <v>15.353328476157916</v>
      </c>
      <c r="F152" s="278">
        <f>IF(F$43=0,0,F$43/PPA!F$11*1000)</f>
        <v>15.491286780283641</v>
      </c>
      <c r="G152" s="278">
        <f>IF(G$43=0,0,G$43/PPA!G$11*1000)</f>
        <v>15.414260680547267</v>
      </c>
      <c r="H152" s="278">
        <f>IF(H$43=0,0,H$43/PPA!H$11*1000)</f>
        <v>14.847813316539439</v>
      </c>
      <c r="I152" s="278">
        <f>IF(I$43=0,0,I$43/PPA!I$11*1000)</f>
        <v>14.9345882142633</v>
      </c>
      <c r="J152" s="278">
        <f>IF(J$43=0,0,J$43/PPA!J$11*1000)</f>
        <v>14.383252669269945</v>
      </c>
      <c r="K152" s="278">
        <f>IF(K$43=0,0,K$43/PPA!K$11*1000)</f>
        <v>14.71781274118433</v>
      </c>
      <c r="L152" s="278">
        <f>IF(L$43=0,0,L$43/PPA!L$11*1000)</f>
        <v>13.87865065203453</v>
      </c>
      <c r="M152" s="278">
        <f>IF(M$43=0,0,M$43/PPA!M$11*1000)</f>
        <v>13.948675717057963</v>
      </c>
      <c r="N152" s="278">
        <f>IF(N$43=0,0,N$43/PPA!N$11*1000)</f>
        <v>13.954821278590845</v>
      </c>
      <c r="O152" s="278">
        <f>IF(O$43=0,0,O$43/PPA!O$11*1000)</f>
        <v>13.777686353432369</v>
      </c>
      <c r="P152" s="278">
        <f>IF(P$43=0,0,P$43/PPA!P$11*1000)</f>
        <v>13.717586993803632</v>
      </c>
      <c r="Q152" s="278">
        <f>IF(Q$43=0,0,Q$43/PPA!Q$11*1000)</f>
        <v>13.697412919065986</v>
      </c>
      <c r="R152" s="278">
        <f>IF(R$43=0,0,R$43/PPA!R$11*1000)</f>
        <v>13.523966814759509</v>
      </c>
      <c r="S152" s="278">
        <f>IF(S$43=0,0,S$43/PPA!S$11*1000)</f>
        <v>13.309928537408169</v>
      </c>
      <c r="T152" s="278">
        <f>IF(T$43=0,0,T$43/PPA!T$11*1000)</f>
        <v>13.130217657463906</v>
      </c>
      <c r="U152" s="278">
        <f>IF(U$43=0,0,U$43/PPA!U$11*1000)</f>
        <v>13.530138718814852</v>
      </c>
      <c r="V152" s="278">
        <f>IF(V$43=0,0,V$43/PPA!V$11*1000)</f>
        <v>13.471834983830705</v>
      </c>
      <c r="W152" s="278">
        <f>IF(W$43=0,0,W$43/PPA!W$11*1000)</f>
        <v>13.170766242287058</v>
      </c>
      <c r="DA152" s="79"/>
    </row>
    <row r="153" spans="1:105" ht="12" customHeight="1" x14ac:dyDescent="0.25">
      <c r="A153" s="203" t="s">
        <v>1900</v>
      </c>
      <c r="B153" s="278">
        <f>IF(B$56=0,0,B$56/PPA!B$11*1000)</f>
        <v>176.50665358758837</v>
      </c>
      <c r="C153" s="278">
        <f>IF(C$56=0,0,C$56/PPA!C$11*1000)</f>
        <v>176.22130112846926</v>
      </c>
      <c r="D153" s="278">
        <f>IF(D$56=0,0,D$56/PPA!D$11*1000)</f>
        <v>173.70385386827039</v>
      </c>
      <c r="E153" s="278">
        <f>IF(E$56=0,0,E$56/PPA!E$11*1000)</f>
        <v>175.52671241638788</v>
      </c>
      <c r="F153" s="278">
        <f>IF(F$56=0,0,F$56/PPA!F$11*1000)</f>
        <v>168.89796828124429</v>
      </c>
      <c r="G153" s="278">
        <f>IF(G$56=0,0,G$56/PPA!G$11*1000)</f>
        <v>171.26474481536138</v>
      </c>
      <c r="H153" s="278">
        <f>IF(H$56=0,0,H$56/PPA!H$11*1000)</f>
        <v>166.93520102305038</v>
      </c>
      <c r="I153" s="278">
        <f>IF(I$56=0,0,I$56/PPA!I$11*1000)</f>
        <v>169.94933929134308</v>
      </c>
      <c r="J153" s="278">
        <f>IF(J$56=0,0,J$56/PPA!J$11*1000)</f>
        <v>164.75192993073509</v>
      </c>
      <c r="K153" s="278">
        <f>IF(K$56=0,0,K$56/PPA!K$11*1000)</f>
        <v>171.58251972708064</v>
      </c>
      <c r="L153" s="278">
        <f>IF(L$56=0,0,L$56/PPA!L$11*1000)</f>
        <v>167.26079871163446</v>
      </c>
      <c r="M153" s="278">
        <f>IF(M$56=0,0,M$56/PPA!M$11*1000)</f>
        <v>165.58265241145145</v>
      </c>
      <c r="N153" s="278">
        <f>IF(N$56=0,0,N$56/PPA!N$11*1000)</f>
        <v>166.9585958404063</v>
      </c>
      <c r="O153" s="278">
        <f>IF(O$56=0,0,O$56/PPA!O$11*1000)</f>
        <v>167.58392427746338</v>
      </c>
      <c r="P153" s="278">
        <f>IF(P$56=0,0,P$56/PPA!P$11*1000)</f>
        <v>167.87646993029355</v>
      </c>
      <c r="Q153" s="278">
        <f>IF(Q$56=0,0,Q$56/PPA!Q$11*1000)</f>
        <v>169.10355831197072</v>
      </c>
      <c r="R153" s="278">
        <f>IF(R$56=0,0,R$56/PPA!R$11*1000)</f>
        <v>169.2879898104724</v>
      </c>
      <c r="S153" s="278">
        <f>IF(S$56=0,0,S$56/PPA!S$11*1000)</f>
        <v>167.72349120818251</v>
      </c>
      <c r="T153" s="278">
        <f>IF(T$56=0,0,T$56/PPA!T$11*1000)</f>
        <v>165.62155929607016</v>
      </c>
      <c r="U153" s="278">
        <f>IF(U$56=0,0,U$56/PPA!U$11*1000)</f>
        <v>170.24272034622223</v>
      </c>
      <c r="V153" s="278">
        <f>IF(V$56=0,0,V$56/PPA!V$11*1000)</f>
        <v>171.07574862439898</v>
      </c>
      <c r="W153" s="278">
        <f>IF(W$56=0,0,W$56/PPA!W$11*1000)</f>
        <v>174.41736100838142</v>
      </c>
      <c r="DA153" s="79"/>
    </row>
    <row r="154" spans="1:105" ht="12" customHeight="1" x14ac:dyDescent="0.25">
      <c r="A154" s="41" t="s">
        <v>1915</v>
      </c>
      <c r="B154" s="279">
        <f>IF(B$69=0,0,B$69/PPA!B$11*1000)</f>
        <v>22.592713482512959</v>
      </c>
      <c r="C154" s="279">
        <f>IF(C$69=0,0,C$69/PPA!C$11*1000)</f>
        <v>22.396828536360964</v>
      </c>
      <c r="D154" s="279">
        <f>IF(D$69=0,0,D$69/PPA!D$11*1000)</f>
        <v>22.092904179451104</v>
      </c>
      <c r="E154" s="279">
        <f>IF(E$69=0,0,E$69/PPA!E$11*1000)</f>
        <v>22.493043477014997</v>
      </c>
      <c r="F154" s="279">
        <f>IF(F$69=0,0,F$69/PPA!F$11*1000)</f>
        <v>21.48130551753836</v>
      </c>
      <c r="G154" s="279">
        <f>IF(G$69=0,0,G$69/PPA!G$11*1000)</f>
        <v>21.848343077345035</v>
      </c>
      <c r="H154" s="279">
        <f>IF(H$69=0,0,H$69/PPA!H$11*1000)</f>
        <v>21.335421494988662</v>
      </c>
      <c r="I154" s="279">
        <f>IF(I$69=0,0,I$69/PPA!I$11*1000)</f>
        <v>21.761483431795863</v>
      </c>
      <c r="J154" s="279">
        <f>IF(J$69=0,0,J$69/PPA!J$11*1000)</f>
        <v>21.116821927796753</v>
      </c>
      <c r="K154" s="279">
        <f>IF(K$69=0,0,K$69/PPA!K$11*1000)</f>
        <v>22.05123576299696</v>
      </c>
      <c r="L154" s="279">
        <f>IF(L$69=0,0,L$69/PPA!L$11*1000)</f>
        <v>21.601430267811573</v>
      </c>
      <c r="M154" s="279">
        <f>IF(M$69=0,0,M$69/PPA!M$11*1000)</f>
        <v>21.337503549331135</v>
      </c>
      <c r="N154" s="279">
        <f>IF(N$69=0,0,N$69/PPA!N$11*1000)</f>
        <v>21.539873157103901</v>
      </c>
      <c r="O154" s="279">
        <f>IF(O$69=0,0,O$69/PPA!O$11*1000)</f>
        <v>21.671853921926175</v>
      </c>
      <c r="P154" s="279">
        <f>IF(P$69=0,0,P$69/PPA!P$11*1000)</f>
        <v>21.72876386691788</v>
      </c>
      <c r="Q154" s="279">
        <f>IF(Q$69=0,0,Q$69/PPA!Q$11*1000)</f>
        <v>21.91447975116548</v>
      </c>
      <c r="R154" s="279">
        <f>IF(R$69=0,0,R$69/PPA!R$11*1000)</f>
        <v>21.980774004377974</v>
      </c>
      <c r="S154" s="279">
        <f>IF(S$69=0,0,S$69/PPA!S$11*1000)</f>
        <v>21.798062135191124</v>
      </c>
      <c r="T154" s="279">
        <f>IF(T$69=0,0,T$69/PPA!T$11*1000)</f>
        <v>21.527964808233818</v>
      </c>
      <c r="U154" s="279">
        <f>IF(U$69=0,0,U$69/PPA!U$11*1000)</f>
        <v>22.121492363740074</v>
      </c>
      <c r="V154" s="279">
        <f>IF(V$69=0,0,V$69/PPA!V$11*1000)</f>
        <v>22.257640837436973</v>
      </c>
      <c r="W154" s="279">
        <f>IF(W$69=0,0,W$69/PPA!W$11*1000)</f>
        <v>22.821081262244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2">
        <f t="shared" ref="B156:W156" si="39">SUM(B$157:B$162)</f>
        <v>194.43616597503345</v>
      </c>
      <c r="C156" s="322">
        <f t="shared" si="39"/>
        <v>191.55222961659558</v>
      </c>
      <c r="D156" s="322">
        <f t="shared" si="39"/>
        <v>196.40738741977464</v>
      </c>
      <c r="E156" s="322">
        <f t="shared" si="39"/>
        <v>205.44616868832281</v>
      </c>
      <c r="F156" s="322">
        <f t="shared" si="39"/>
        <v>201.11275112446947</v>
      </c>
      <c r="G156" s="322">
        <f t="shared" si="39"/>
        <v>202.36799123126428</v>
      </c>
      <c r="H156" s="322">
        <f t="shared" si="39"/>
        <v>198.31643826922817</v>
      </c>
      <c r="I156" s="322">
        <f t="shared" si="39"/>
        <v>197.31970680443413</v>
      </c>
      <c r="J156" s="322">
        <f t="shared" si="39"/>
        <v>188.94621170166999</v>
      </c>
      <c r="K156" s="322">
        <f t="shared" si="39"/>
        <v>192.7683499058607</v>
      </c>
      <c r="L156" s="322">
        <f t="shared" si="39"/>
        <v>188.57793339819457</v>
      </c>
      <c r="M156" s="322">
        <f t="shared" si="39"/>
        <v>187.54359086858986</v>
      </c>
      <c r="N156" s="322">
        <f t="shared" si="39"/>
        <v>191.78481413638991</v>
      </c>
      <c r="O156" s="322">
        <f t="shared" si="39"/>
        <v>186.76098637631071</v>
      </c>
      <c r="P156" s="322">
        <f t="shared" si="39"/>
        <v>179.8725719317253</v>
      </c>
      <c r="Q156" s="322">
        <f t="shared" si="39"/>
        <v>177.93578190182365</v>
      </c>
      <c r="R156" s="322">
        <f t="shared" si="39"/>
        <v>172.15013010462613</v>
      </c>
      <c r="S156" s="322">
        <f t="shared" si="39"/>
        <v>171.78368799727042</v>
      </c>
      <c r="T156" s="322">
        <f t="shared" si="39"/>
        <v>164.71999385237245</v>
      </c>
      <c r="U156" s="322">
        <f t="shared" si="39"/>
        <v>161.8151128862869</v>
      </c>
      <c r="V156" s="322">
        <f t="shared" si="39"/>
        <v>161.90063683990442</v>
      </c>
      <c r="W156" s="322">
        <f t="shared" si="39"/>
        <v>158.21172387995904</v>
      </c>
      <c r="DA156" s="95"/>
    </row>
    <row r="157" spans="1:105" ht="12" customHeight="1" x14ac:dyDescent="0.25">
      <c r="A157" s="55" t="s">
        <v>92</v>
      </c>
      <c r="B157" s="332">
        <f>IF(B$84=0,0,B$84/PPA!B$12*1000)</f>
        <v>7.1995198960723998</v>
      </c>
      <c r="C157" s="332">
        <f>IF(C$84=0,0,C$84/PPA!C$12*1000)</f>
        <v>7.0927331845926442</v>
      </c>
      <c r="D157" s="332">
        <f>IF(D$84=0,0,D$84/PPA!D$12*1000)</f>
        <v>7.2725087797663157</v>
      </c>
      <c r="E157" s="332">
        <f>IF(E$84=0,0,E$84/PPA!E$12*1000)</f>
        <v>7.6071936216952381</v>
      </c>
      <c r="F157" s="332">
        <f>IF(F$84=0,0,F$84/PPA!F$12*1000)</f>
        <v>7.4467361601009099</v>
      </c>
      <c r="G157" s="332">
        <f>IF(G$84=0,0,G$84/PPA!G$12*1000)</f>
        <v>7.493215243333796</v>
      </c>
      <c r="H157" s="332">
        <f>IF(H$84=0,0,H$84/PPA!H$12*1000)</f>
        <v>7.3431934406534687</v>
      </c>
      <c r="I157" s="332">
        <f>IF(I$84=0,0,I$84/PPA!I$12*1000)</f>
        <v>7.3062869844524219</v>
      </c>
      <c r="J157" s="332">
        <f>IF(J$84=0,0,J$84/PPA!J$12*1000)</f>
        <v>6.9962323705349609</v>
      </c>
      <c r="K157" s="332">
        <f>IF(K$84=0,0,K$84/PPA!K$12*1000)</f>
        <v>7.1377554838307598</v>
      </c>
      <c r="L157" s="332">
        <f>IF(L$84=0,0,L$84/PPA!L$12*1000)</f>
        <v>6.982575181612896</v>
      </c>
      <c r="M157" s="332">
        <f>IF(M$84=0,0,M$84/PPA!M$12*1000)</f>
        <v>6.9442745896662501</v>
      </c>
      <c r="N157" s="332">
        <f>IF(N$84=0,0,N$84/PPA!N$12*1000)</f>
        <v>7.1013154226922994</v>
      </c>
      <c r="O157" s="332">
        <f>IF(O$84=0,0,O$84/PPA!O$12*1000)</f>
        <v>6.9152988343323827</v>
      </c>
      <c r="P157" s="332">
        <f>IF(P$84=0,0,P$84/PPA!P$12*1000)</f>
        <v>6.6602350967625341</v>
      </c>
      <c r="Q157" s="332">
        <f>IF(Q$84=0,0,Q$84/PPA!Q$12*1000)</f>
        <v>6.5885188746820287</v>
      </c>
      <c r="R157" s="332">
        <f>IF(R$84=0,0,R$84/PPA!R$12*1000)</f>
        <v>6.3742911626469541</v>
      </c>
      <c r="S157" s="332">
        <f>IF(S$84=0,0,S$84/PPA!S$12*1000)</f>
        <v>6.3607202798072606</v>
      </c>
      <c r="T157" s="332">
        <f>IF(T$84=0,0,T$84/PPA!T$12*1000)</f>
        <v>6.0991951456701434</v>
      </c>
      <c r="U157" s="332">
        <f>IF(U$84=0,0,U$84/PPA!U$12*1000)</f>
        <v>5.9916329525936698</v>
      </c>
      <c r="V157" s="332">
        <f>IF(V$84=0,0,V$84/PPA!V$12*1000)</f>
        <v>5.9948007800982754</v>
      </c>
      <c r="W157" s="332">
        <f>IF(W$84=0,0,W$84/PPA!W$12*1000)</f>
        <v>5.8582127120065559</v>
      </c>
      <c r="DA157" s="67"/>
    </row>
    <row r="158" spans="1:105" ht="12" customHeight="1" x14ac:dyDescent="0.25">
      <c r="A158" s="202" t="s">
        <v>93</v>
      </c>
      <c r="B158" s="333">
        <f>IF(B$85=0,0,B$85/PPA!B$12*1000)</f>
        <v>3.1745351480200155</v>
      </c>
      <c r="C158" s="333">
        <f>IF(C$85=0,0,C$85/PPA!C$12*1000)</f>
        <v>3.127448929240499</v>
      </c>
      <c r="D158" s="333">
        <f>IF(D$85=0,0,D$85/PPA!D$12*1000)</f>
        <v>3.2067186519266424</v>
      </c>
      <c r="E158" s="333">
        <f>IF(E$85=0,0,E$85/PPA!E$12*1000)</f>
        <v>3.3542936026941939</v>
      </c>
      <c r="F158" s="333">
        <f>IF(F$85=0,0,F$85/PPA!F$12*1000)</f>
        <v>3.2835419610644299</v>
      </c>
      <c r="G158" s="333">
        <f>IF(G$85=0,0,G$85/PPA!G$12*1000)</f>
        <v>3.3040363114517444</v>
      </c>
      <c r="H158" s="333">
        <f>IF(H$85=0,0,H$85/PPA!H$12*1000)</f>
        <v>3.2378861385995465</v>
      </c>
      <c r="I158" s="333">
        <f>IF(I$85=0,0,I$85/PPA!I$12*1000)</f>
        <v>3.2216127142475974</v>
      </c>
      <c r="J158" s="333">
        <f>IF(J$85=0,0,J$85/PPA!J$12*1000)</f>
        <v>3.0848981438463521</v>
      </c>
      <c r="K158" s="333">
        <f>IF(K$85=0,0,K$85/PPA!K$12*1000)</f>
        <v>3.1473009295737473</v>
      </c>
      <c r="L158" s="333">
        <f>IF(L$85=0,0,L$85/PPA!L$12*1000)</f>
        <v>3.0788761830931226</v>
      </c>
      <c r="M158" s="333">
        <f>IF(M$85=0,0,M$85/PPA!M$12*1000)</f>
        <v>3.0619880326220152</v>
      </c>
      <c r="N158" s="333">
        <f>IF(N$85=0,0,N$85/PPA!N$12*1000)</f>
        <v>3.1312331560902487</v>
      </c>
      <c r="O158" s="333">
        <f>IF(O$85=0,0,O$85/PPA!O$12*1000)</f>
        <v>3.0492115482069968</v>
      </c>
      <c r="P158" s="333">
        <f>IF(P$85=0,0,P$85/PPA!P$12*1000)</f>
        <v>2.9367444932381557</v>
      </c>
      <c r="Q158" s="333">
        <f>IF(Q$85=0,0,Q$85/PPA!Q$12*1000)</f>
        <v>2.9051221530037776</v>
      </c>
      <c r="R158" s="333">
        <f>IF(R$85=0,0,R$85/PPA!R$12*1000)</f>
        <v>2.8106612151423147</v>
      </c>
      <c r="S158" s="333">
        <f>IF(S$85=0,0,S$85/PPA!S$12*1000)</f>
        <v>2.804677309939446</v>
      </c>
      <c r="T158" s="333">
        <f>IF(T$85=0,0,T$85/PPA!T$12*1000)</f>
        <v>2.6893611857542989</v>
      </c>
      <c r="U158" s="333">
        <f>IF(U$85=0,0,U$85/PPA!U$12*1000)</f>
        <v>2.6419330283981859</v>
      </c>
      <c r="V158" s="333">
        <f>IF(V$85=0,0,V$85/PPA!V$12*1000)</f>
        <v>2.6433298409497739</v>
      </c>
      <c r="W158" s="333">
        <f>IF(W$85=0,0,W$85/PPA!W$12*1000)</f>
        <v>2.5831030995536053</v>
      </c>
      <c r="DA158" s="174"/>
    </row>
    <row r="159" spans="1:105" ht="12" customHeight="1" x14ac:dyDescent="0.25">
      <c r="A159" s="202" t="s">
        <v>94</v>
      </c>
      <c r="B159" s="333">
        <f>IF(B$86=0,0,B$86/PPA!B$12*1000)</f>
        <v>24.62372613989977</v>
      </c>
      <c r="C159" s="333">
        <f>IF(C$86=0,0,C$86/PPA!C$12*1000)</f>
        <v>24.258495294396802</v>
      </c>
      <c r="D159" s="333">
        <f>IF(D$86=0,0,D$86/PPA!D$12*1000)</f>
        <v>24.873361991912123</v>
      </c>
      <c r="E159" s="333">
        <f>IF(E$86=0,0,E$86/PPA!E$12*1000)</f>
        <v>26.018047750101267</v>
      </c>
      <c r="F159" s="333">
        <f>IF(F$86=0,0,F$86/PPA!F$12*1000)</f>
        <v>25.469252740373232</v>
      </c>
      <c r="G159" s="333">
        <f>IF(G$86=0,0,G$86/PPA!G$12*1000)</f>
        <v>25.628220037259879</v>
      </c>
      <c r="H159" s="333">
        <f>IF(H$86=0,0,H$86/PPA!H$12*1000)</f>
        <v>25.115116964063315</v>
      </c>
      <c r="I159" s="333">
        <f>IF(I$86=0,0,I$86/PPA!I$12*1000)</f>
        <v>24.988889870672754</v>
      </c>
      <c r="J159" s="333">
        <f>IF(J$86=0,0,J$86/PPA!J$12*1000)</f>
        <v>23.928444172664353</v>
      </c>
      <c r="K159" s="333">
        <f>IF(K$86=0,0,K$86/PPA!K$12*1000)</f>
        <v>24.412480113194611</v>
      </c>
      <c r="L159" s="333">
        <f>IF(L$86=0,0,L$86/PPA!L$12*1000)</f>
        <v>23.881733991331103</v>
      </c>
      <c r="M159" s="333">
        <f>IF(M$86=0,0,M$86/PPA!M$12*1000)</f>
        <v>23.750738688768678</v>
      </c>
      <c r="N159" s="333">
        <f>IF(N$86=0,0,N$86/PPA!N$12*1000)</f>
        <v>24.287848179545239</v>
      </c>
      <c r="O159" s="333">
        <f>IF(O$86=0,0,O$86/PPA!O$12*1000)</f>
        <v>23.651636099382518</v>
      </c>
      <c r="P159" s="333">
        <f>IF(P$86=0,0,P$86/PPA!P$12*1000)</f>
        <v>22.77926964817436</v>
      </c>
      <c r="Q159" s="333">
        <f>IF(Q$86=0,0,Q$86/PPA!Q$12*1000)</f>
        <v>22.533986540718551</v>
      </c>
      <c r="R159" s="333">
        <f>IF(R$86=0,0,R$86/PPA!R$12*1000)</f>
        <v>21.801287056742296</v>
      </c>
      <c r="S159" s="333">
        <f>IF(S$86=0,0,S$86/PPA!S$12*1000)</f>
        <v>21.754872058611159</v>
      </c>
      <c r="T159" s="333">
        <f>IF(T$86=0,0,T$86/PPA!T$12*1000)</f>
        <v>20.860406403310176</v>
      </c>
      <c r="U159" s="333">
        <f>IF(U$86=0,0,U$86/PPA!U$12*1000)</f>
        <v>20.492523263384829</v>
      </c>
      <c r="V159" s="333">
        <f>IF(V$86=0,0,V$86/PPA!V$12*1000)</f>
        <v>20.503357835419891</v>
      </c>
      <c r="W159" s="333">
        <f>IF(W$86=0,0,W$86/PPA!W$12*1000)</f>
        <v>20.036200687274039</v>
      </c>
      <c r="DA159" s="174"/>
    </row>
    <row r="160" spans="1:105" ht="12" customHeight="1" x14ac:dyDescent="0.25">
      <c r="A160" s="202" t="s">
        <v>95</v>
      </c>
      <c r="B160" s="333">
        <f>IF(B$87=0,0,B$87/PPA!B$12*1000)</f>
        <v>10.872753354912758</v>
      </c>
      <c r="C160" s="333">
        <f>IF(C$87=0,0,C$87/PPA!C$12*1000)</f>
        <v>10.711483493552276</v>
      </c>
      <c r="D160" s="333">
        <f>IF(D$87=0,0,D$87/PPA!D$12*1000)</f>
        <v>10.982981556447042</v>
      </c>
      <c r="E160" s="333">
        <f>IF(E$87=0,0,E$87/PPA!E$12*1000)</f>
        <v>11.488424390198542</v>
      </c>
      <c r="F160" s="333">
        <f>IF(F$87=0,0,F$87/PPA!F$12*1000)</f>
        <v>11.246100675693317</v>
      </c>
      <c r="G160" s="333">
        <f>IF(G$87=0,0,G$87/PPA!G$12*1000)</f>
        <v>11.316293635147371</v>
      </c>
      <c r="H160" s="333">
        <f>IF(H$87=0,0,H$87/PPA!H$12*1000)</f>
        <v>11.089729908406026</v>
      </c>
      <c r="I160" s="333">
        <f>IF(I$87=0,0,I$87/PPA!I$12*1000)</f>
        <v>11.033993581363337</v>
      </c>
      <c r="J160" s="333">
        <f>IF(J$87=0,0,J$87/PPA!J$12*1000)</f>
        <v>10.565747449351624</v>
      </c>
      <c r="K160" s="333">
        <f>IF(K$87=0,0,K$87/PPA!K$12*1000)</f>
        <v>10.779476410045799</v>
      </c>
      <c r="L160" s="333">
        <f>IF(L$87=0,0,L$87/PPA!L$12*1000)</f>
        <v>10.545122289783402</v>
      </c>
      <c r="M160" s="333">
        <f>IF(M$87=0,0,M$87/PPA!M$12*1000)</f>
        <v>10.487280531500298</v>
      </c>
      <c r="N160" s="333">
        <f>IF(N$87=0,0,N$87/PPA!N$12*1000)</f>
        <v>10.724444435314743</v>
      </c>
      <c r="O160" s="333">
        <f>IF(O$87=0,0,O$87/PPA!O$12*1000)</f>
        <v>10.443521191215778</v>
      </c>
      <c r="P160" s="333">
        <f>IF(P$87=0,0,P$87/PPA!P$12*1000)</f>
        <v>10.058322574028526</v>
      </c>
      <c r="Q160" s="333">
        <f>IF(Q$87=0,0,Q$87/PPA!Q$12*1000)</f>
        <v>9.9500163528521899</v>
      </c>
      <c r="R160" s="333">
        <f>IF(R$87=0,0,R$87/PPA!R$12*1000)</f>
        <v>9.6264885192788228</v>
      </c>
      <c r="S160" s="333">
        <f>IF(S$87=0,0,S$87/PPA!S$12*1000)</f>
        <v>9.6059936996166222</v>
      </c>
      <c r="T160" s="333">
        <f>IF(T$87=0,0,T$87/PPA!T$12*1000)</f>
        <v>9.2110370468633533</v>
      </c>
      <c r="U160" s="333">
        <f>IF(U$87=0,0,U$87/PPA!U$12*1000)</f>
        <v>9.0485960490584816</v>
      </c>
      <c r="V160" s="333">
        <f>IF(V$87=0,0,V$87/PPA!V$12*1000)</f>
        <v>9.0533801190556069</v>
      </c>
      <c r="W160" s="333">
        <f>IF(W$87=0,0,W$87/PPA!W$12*1000)</f>
        <v>8.8471040899560158</v>
      </c>
      <c r="DA160" s="174"/>
    </row>
    <row r="161" spans="1:105" ht="12" customHeight="1" x14ac:dyDescent="0.25">
      <c r="A161" s="56" t="s">
        <v>96</v>
      </c>
      <c r="B161" s="334">
        <f>IF(B$88=0,0,B$88/PPA!B$12*1000)</f>
        <v>45.050724350396912</v>
      </c>
      <c r="C161" s="334">
        <f>IF(C$88=0,0,C$88/PPA!C$12*1000)</f>
        <v>40.035029121802623</v>
      </c>
      <c r="D161" s="334">
        <f>IF(D$88=0,0,D$88/PPA!D$12*1000)</f>
        <v>42.342419281220174</v>
      </c>
      <c r="E161" s="334">
        <f>IF(E$88=0,0,E$88/PPA!E$12*1000)</f>
        <v>46.661347114045199</v>
      </c>
      <c r="F161" s="334">
        <f>IF(F$88=0,0,F$88/PPA!F$12*1000)</f>
        <v>41.345835995400513</v>
      </c>
      <c r="G161" s="334">
        <f>IF(G$88=0,0,G$88/PPA!G$12*1000)</f>
        <v>41.550983639811356</v>
      </c>
      <c r="H161" s="334">
        <f>IF(H$88=0,0,H$88/PPA!H$12*1000)</f>
        <v>39.941721265504434</v>
      </c>
      <c r="I161" s="334">
        <f>IF(I$88=0,0,I$88/PPA!I$12*1000)</f>
        <v>40.33857238318943</v>
      </c>
      <c r="J161" s="334">
        <f>IF(J$88=0,0,J$88/PPA!J$12*1000)</f>
        <v>37.397881974742731</v>
      </c>
      <c r="K161" s="334">
        <f>IF(K$88=0,0,K$88/PPA!K$12*1000)</f>
        <v>38.760071733441798</v>
      </c>
      <c r="L161" s="334">
        <f>IF(L$88=0,0,L$88/PPA!L$12*1000)</f>
        <v>38.349405239924984</v>
      </c>
      <c r="M161" s="334">
        <f>IF(M$88=0,0,M$88/PPA!M$12*1000)</f>
        <v>37.446591799778659</v>
      </c>
      <c r="N161" s="334">
        <f>IF(N$88=0,0,N$88/PPA!N$12*1000)</f>
        <v>39.573144861081964</v>
      </c>
      <c r="O161" s="334">
        <f>IF(O$88=0,0,O$88/PPA!O$12*1000)</f>
        <v>37.980624349715441</v>
      </c>
      <c r="P161" s="334">
        <f>IF(P$88=0,0,P$88/PPA!P$12*1000)</f>
        <v>37.074019492626256</v>
      </c>
      <c r="Q161" s="334">
        <f>IF(Q$88=0,0,Q$88/PPA!Q$12*1000)</f>
        <v>36.852903403536381</v>
      </c>
      <c r="R161" s="334">
        <f>IF(R$88=0,0,R$88/PPA!R$12*1000)</f>
        <v>36.154480821166061</v>
      </c>
      <c r="S161" s="334">
        <f>IF(S$88=0,0,S$88/PPA!S$12*1000)</f>
        <v>36.862341959275753</v>
      </c>
      <c r="T161" s="334">
        <f>IF(T$88=0,0,T$88/PPA!T$12*1000)</f>
        <v>34.952272088820912</v>
      </c>
      <c r="U161" s="334">
        <f>IF(U$88=0,0,U$88/PPA!U$12*1000)</f>
        <v>34.832212793564878</v>
      </c>
      <c r="V161" s="334">
        <f>IF(V$88=0,0,V$88/PPA!V$12*1000)</f>
        <v>35.123968931957897</v>
      </c>
      <c r="W161" s="334">
        <f>IF(W$88=0,0,W$88/PPA!W$12*1000)</f>
        <v>39.208364653032596</v>
      </c>
      <c r="DA161" s="68"/>
    </row>
    <row r="162" spans="1:105" ht="12" customHeight="1" x14ac:dyDescent="0.25">
      <c r="A162" s="41" t="s">
        <v>1941</v>
      </c>
      <c r="B162" s="335">
        <f>IF(B$94=0,0,B$94/PPA!B$12*1000)</f>
        <v>103.51490708573158</v>
      </c>
      <c r="C162" s="335">
        <f>IF(C$94=0,0,C$94/PPA!C$12*1000)</f>
        <v>106.32703959301075</v>
      </c>
      <c r="D162" s="335">
        <f>IF(D$94=0,0,D$94/PPA!D$12*1000)</f>
        <v>107.72939715850234</v>
      </c>
      <c r="E162" s="335">
        <f>IF(E$94=0,0,E$94/PPA!E$12*1000)</f>
        <v>110.31686220958838</v>
      </c>
      <c r="F162" s="335">
        <f>IF(F$94=0,0,F$94/PPA!F$12*1000)</f>
        <v>112.32128359183707</v>
      </c>
      <c r="G162" s="335">
        <f>IF(G$94=0,0,G$94/PPA!G$12*1000)</f>
        <v>113.07524236426015</v>
      </c>
      <c r="H162" s="335">
        <f>IF(H$94=0,0,H$94/PPA!H$12*1000)</f>
        <v>111.58879055200136</v>
      </c>
      <c r="I162" s="335">
        <f>IF(I$94=0,0,I$94/PPA!I$12*1000)</f>
        <v>110.43035127050858</v>
      </c>
      <c r="J162" s="335">
        <f>IF(J$94=0,0,J$94/PPA!J$12*1000)</f>
        <v>106.97300759052997</v>
      </c>
      <c r="K162" s="335">
        <f>IF(K$94=0,0,K$94/PPA!K$12*1000)</f>
        <v>108.53126523577399</v>
      </c>
      <c r="L162" s="335">
        <f>IF(L$94=0,0,L$94/PPA!L$12*1000)</f>
        <v>105.74022051244907</v>
      </c>
      <c r="M162" s="335">
        <f>IF(M$94=0,0,M$94/PPA!M$12*1000)</f>
        <v>105.85271722625396</v>
      </c>
      <c r="N162" s="335">
        <f>IF(N$94=0,0,N$94/PPA!N$12*1000)</f>
        <v>106.9668280816654</v>
      </c>
      <c r="O162" s="335">
        <f>IF(O$94=0,0,O$94/PPA!O$12*1000)</f>
        <v>104.7206943534576</v>
      </c>
      <c r="P162" s="335">
        <f>IF(P$94=0,0,P$94/PPA!P$12*1000)</f>
        <v>100.36398062689547</v>
      </c>
      <c r="Q162" s="335">
        <f>IF(Q$94=0,0,Q$94/PPA!Q$12*1000)</f>
        <v>99.105234577030728</v>
      </c>
      <c r="R162" s="335">
        <f>IF(R$94=0,0,R$94/PPA!R$12*1000)</f>
        <v>95.382921329649676</v>
      </c>
      <c r="S162" s="335">
        <f>IF(S$94=0,0,S$94/PPA!S$12*1000)</f>
        <v>94.39508269002016</v>
      </c>
      <c r="T162" s="335">
        <f>IF(T$94=0,0,T$94/PPA!T$12*1000)</f>
        <v>90.907721981953586</v>
      </c>
      <c r="U162" s="335">
        <f>IF(U$94=0,0,U$94/PPA!U$12*1000)</f>
        <v>88.80821479928683</v>
      </c>
      <c r="V162" s="335">
        <f>IF(V$94=0,0,V$94/PPA!V$12*1000)</f>
        <v>88.581799332422975</v>
      </c>
      <c r="W162" s="335">
        <f>IF(W$94=0,0,W$94/PPA!W$12*1000)</f>
        <v>81.67873863813621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useful energy demand"</f>
        <v>EU27: Pulp, paper and printing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6867.8646322569948</v>
      </c>
      <c r="C5" s="225">
        <v>6542.6020595502387</v>
      </c>
      <c r="D5" s="225">
        <v>6611.008940892727</v>
      </c>
      <c r="E5" s="225">
        <v>6863.0698921493004</v>
      </c>
      <c r="F5" s="225">
        <v>6787.1912820995367</v>
      </c>
      <c r="G5" s="225">
        <v>6786.8028280539847</v>
      </c>
      <c r="H5" s="225">
        <v>7125.1684474109334</v>
      </c>
      <c r="I5" s="225">
        <v>7491.4281530272619</v>
      </c>
      <c r="J5" s="225">
        <v>7120.0472659295701</v>
      </c>
      <c r="K5" s="225">
        <v>6392.299304408667</v>
      </c>
      <c r="L5" s="225">
        <v>6778.7243345388842</v>
      </c>
      <c r="M5" s="225">
        <v>6764.4630203714896</v>
      </c>
      <c r="N5" s="225">
        <v>6784.5147276306052</v>
      </c>
      <c r="O5" s="225">
        <v>6825.3203776217206</v>
      </c>
      <c r="P5" s="225">
        <v>6805.4442537251889</v>
      </c>
      <c r="Q5" s="225">
        <v>6822.693611209047</v>
      </c>
      <c r="R5" s="225">
        <v>6967.8769451290273</v>
      </c>
      <c r="S5" s="225">
        <v>7178.0603706201982</v>
      </c>
      <c r="T5" s="225">
        <v>7314.735420071187</v>
      </c>
      <c r="U5" s="225">
        <v>7550.2991309591143</v>
      </c>
      <c r="V5" s="225">
        <v>7488.0282498655824</v>
      </c>
      <c r="W5" s="225">
        <v>7530.7351206565136</v>
      </c>
      <c r="DA5" s="89" t="s">
        <v>1943</v>
      </c>
    </row>
    <row r="6" spans="1:105" ht="12" customHeight="1" x14ac:dyDescent="0.25">
      <c r="A6" s="55" t="s">
        <v>92</v>
      </c>
      <c r="B6" s="261">
        <v>26.02635348432246</v>
      </c>
      <c r="C6" s="261">
        <v>24.784941719245701</v>
      </c>
      <c r="D6" s="261">
        <v>25.042528605100319</v>
      </c>
      <c r="E6" s="261">
        <v>25.933689976364381</v>
      </c>
      <c r="F6" s="261">
        <v>25.65061392834215</v>
      </c>
      <c r="G6" s="261">
        <v>25.641020042435851</v>
      </c>
      <c r="H6" s="261">
        <v>26.979266007845599</v>
      </c>
      <c r="I6" s="261">
        <v>28.312386034352851</v>
      </c>
      <c r="J6" s="261">
        <v>26.88887169843856</v>
      </c>
      <c r="K6" s="261">
        <v>24.205160975531701</v>
      </c>
      <c r="L6" s="261">
        <v>25.648670735999321</v>
      </c>
      <c r="M6" s="261">
        <v>25.579647017191821</v>
      </c>
      <c r="N6" s="261">
        <v>25.617158177222919</v>
      </c>
      <c r="O6" s="261">
        <v>25.810040394174031</v>
      </c>
      <c r="P6" s="261">
        <v>25.782953306093059</v>
      </c>
      <c r="Q6" s="261">
        <v>25.843444623061089</v>
      </c>
      <c r="R6" s="261">
        <v>26.459414153415679</v>
      </c>
      <c r="S6" s="261">
        <v>27.19652545371256</v>
      </c>
      <c r="T6" s="261">
        <v>27.753091437161299</v>
      </c>
      <c r="U6" s="261">
        <v>28.751168925276819</v>
      </c>
      <c r="V6" s="261">
        <v>28.459607162817459</v>
      </c>
      <c r="W6" s="261">
        <v>28.480838506808482</v>
      </c>
      <c r="DA6" s="67" t="s">
        <v>1944</v>
      </c>
    </row>
    <row r="7" spans="1:105" ht="12" customHeight="1" x14ac:dyDescent="0.25">
      <c r="A7" s="202" t="s">
        <v>93</v>
      </c>
      <c r="B7" s="226">
        <v>9.4692342730669612</v>
      </c>
      <c r="C7" s="226">
        <v>9.0175682784459976</v>
      </c>
      <c r="D7" s="226">
        <v>9.1112867691787223</v>
      </c>
      <c r="E7" s="226">
        <v>9.4355202736798471</v>
      </c>
      <c r="F7" s="226">
        <v>9.3325279963548287</v>
      </c>
      <c r="G7" s="226">
        <v>9.3290374284852007</v>
      </c>
      <c r="H7" s="226">
        <v>9.8234650394880489</v>
      </c>
      <c r="I7" s="226">
        <v>10.30221267264889</v>
      </c>
      <c r="J7" s="226">
        <v>9.7871490422938408</v>
      </c>
      <c r="K7" s="226">
        <v>8.8122119594107282</v>
      </c>
      <c r="L7" s="226">
        <v>9.3364166289898858</v>
      </c>
      <c r="M7" s="226">
        <v>9.3103590685122288</v>
      </c>
      <c r="N7" s="226">
        <v>9.338489629096884</v>
      </c>
      <c r="O7" s="226">
        <v>9.3934541127661788</v>
      </c>
      <c r="P7" s="226">
        <v>9.3830940390667976</v>
      </c>
      <c r="Q7" s="226">
        <v>9.4435771658555527</v>
      </c>
      <c r="R7" s="226">
        <v>9.6618308635617502</v>
      </c>
      <c r="S7" s="226">
        <v>9.9520809066064064</v>
      </c>
      <c r="T7" s="226">
        <v>10.143871634818501</v>
      </c>
      <c r="U7" s="226">
        <v>10.46518336282824</v>
      </c>
      <c r="V7" s="226">
        <v>10.42940667243974</v>
      </c>
      <c r="W7" s="226">
        <v>10.468292325598609</v>
      </c>
      <c r="DA7" s="174" t="s">
        <v>1945</v>
      </c>
    </row>
    <row r="8" spans="1:105" ht="12" customHeight="1" x14ac:dyDescent="0.25">
      <c r="A8" s="202" t="s">
        <v>94</v>
      </c>
      <c r="B8" s="226">
        <v>297.61562165828627</v>
      </c>
      <c r="C8" s="226">
        <v>283.41987447381098</v>
      </c>
      <c r="D8" s="226">
        <v>286.36542277011091</v>
      </c>
      <c r="E8" s="226">
        <v>296.5541358328515</v>
      </c>
      <c r="F8" s="226">
        <v>293.31897819641802</v>
      </c>
      <c r="G8" s="226">
        <v>293.20927053722392</v>
      </c>
      <c r="H8" s="226">
        <v>308.21471021628582</v>
      </c>
      <c r="I8" s="226">
        <v>323.7459792122948</v>
      </c>
      <c r="J8" s="226">
        <v>307.44834105907893</v>
      </c>
      <c r="K8" s="226">
        <v>276.75503222487549</v>
      </c>
      <c r="L8" s="226">
        <v>293.25491156414103</v>
      </c>
      <c r="M8" s="226">
        <v>292.45796153568227</v>
      </c>
      <c r="N8" s="226">
        <v>292.58010256635009</v>
      </c>
      <c r="O8" s="226">
        <v>295.08322006050798</v>
      </c>
      <c r="P8" s="226">
        <v>294.7298151518338</v>
      </c>
      <c r="Q8" s="226">
        <v>294.87063369708949</v>
      </c>
      <c r="R8" s="226">
        <v>301.38050150931571</v>
      </c>
      <c r="S8" s="226">
        <v>309.98517929869257</v>
      </c>
      <c r="T8" s="226">
        <v>315.85064536806709</v>
      </c>
      <c r="U8" s="226">
        <v>327.58513885227899</v>
      </c>
      <c r="V8" s="226">
        <v>324.03623807864739</v>
      </c>
      <c r="W8" s="226">
        <v>323.74041809597088</v>
      </c>
      <c r="DA8" s="174" t="s">
        <v>1946</v>
      </c>
    </row>
    <row r="9" spans="1:105" ht="12" customHeight="1" x14ac:dyDescent="0.25">
      <c r="A9" s="202" t="s">
        <v>95</v>
      </c>
      <c r="B9" s="226">
        <v>104.4671875230717</v>
      </c>
      <c r="C9" s="226">
        <v>99.484284492351662</v>
      </c>
      <c r="D9" s="226">
        <v>100.51821256545909</v>
      </c>
      <c r="E9" s="226">
        <v>104.0952454425865</v>
      </c>
      <c r="F9" s="226">
        <v>102.95900641433229</v>
      </c>
      <c r="G9" s="226">
        <v>102.92049751301219</v>
      </c>
      <c r="H9" s="226">
        <v>108.3753815538966</v>
      </c>
      <c r="I9" s="226">
        <v>113.6568335031377</v>
      </c>
      <c r="J9" s="226">
        <v>107.9759507347194</v>
      </c>
      <c r="K9" s="226">
        <v>97.220992455423414</v>
      </c>
      <c r="L9" s="226">
        <v>103.0019068752334</v>
      </c>
      <c r="M9" s="226">
        <v>102.7144327270273</v>
      </c>
      <c r="N9" s="226">
        <v>103.0247767805149</v>
      </c>
      <c r="O9" s="226">
        <v>103.631160027249</v>
      </c>
      <c r="P9" s="226">
        <v>103.5168648550423</v>
      </c>
      <c r="Q9" s="226">
        <v>104.1841312850422</v>
      </c>
      <c r="R9" s="226">
        <v>106.59542085315729</v>
      </c>
      <c r="S9" s="226">
        <v>109.79796652314511</v>
      </c>
      <c r="T9" s="226">
        <v>111.90997178078359</v>
      </c>
      <c r="U9" s="226">
        <v>115.4547708189516</v>
      </c>
      <c r="V9" s="226">
        <v>115.0736035687914</v>
      </c>
      <c r="W9" s="226">
        <v>115.4901479653728</v>
      </c>
      <c r="DA9" s="174" t="s">
        <v>1947</v>
      </c>
    </row>
    <row r="10" spans="1:105" ht="12" customHeight="1" x14ac:dyDescent="0.25">
      <c r="A10" s="56" t="s">
        <v>96</v>
      </c>
      <c r="B10" s="262">
        <v>96.806635405449882</v>
      </c>
      <c r="C10" s="262">
        <v>94.344269503657699</v>
      </c>
      <c r="D10" s="262">
        <v>95.828120436925616</v>
      </c>
      <c r="E10" s="262">
        <v>99.824262888720483</v>
      </c>
      <c r="F10" s="262">
        <v>101.29536506971</v>
      </c>
      <c r="G10" s="262">
        <v>100.4831377856634</v>
      </c>
      <c r="H10" s="262">
        <v>104.9735974700256</v>
      </c>
      <c r="I10" s="262">
        <v>107.4121865615484</v>
      </c>
      <c r="J10" s="262">
        <v>101.39034694030001</v>
      </c>
      <c r="K10" s="262">
        <v>88.773831494099014</v>
      </c>
      <c r="L10" s="262">
        <v>92.586884725292208</v>
      </c>
      <c r="M10" s="262">
        <v>92.939102249600325</v>
      </c>
      <c r="N10" s="262">
        <v>93.132543260891282</v>
      </c>
      <c r="O10" s="262">
        <v>90.836064485444638</v>
      </c>
      <c r="P10" s="262">
        <v>90.857079223410196</v>
      </c>
      <c r="Q10" s="262">
        <v>89.127052925447785</v>
      </c>
      <c r="R10" s="262">
        <v>89.469472108876232</v>
      </c>
      <c r="S10" s="262">
        <v>93.921627440068107</v>
      </c>
      <c r="T10" s="262">
        <v>94.238952773123557</v>
      </c>
      <c r="U10" s="262">
        <v>95.479578157297212</v>
      </c>
      <c r="V10" s="262">
        <v>91.871623028969211</v>
      </c>
      <c r="W10" s="262">
        <v>92.192822675740729</v>
      </c>
      <c r="DA10" s="68" t="s">
        <v>1948</v>
      </c>
    </row>
    <row r="11" spans="1:105" ht="12" customHeight="1" x14ac:dyDescent="0.25">
      <c r="A11" s="37" t="s">
        <v>160</v>
      </c>
      <c r="B11" s="228">
        <v>1.4454556013018931</v>
      </c>
      <c r="C11" s="228">
        <v>1.0996389562571789</v>
      </c>
      <c r="D11" s="228">
        <v>0.74295804877950389</v>
      </c>
      <c r="E11" s="228">
        <v>1.065006451166945</v>
      </c>
      <c r="F11" s="228">
        <v>0.93501921363978135</v>
      </c>
      <c r="G11" s="228">
        <v>0.84303608571873589</v>
      </c>
      <c r="H11" s="228">
        <v>0.74885450984921043</v>
      </c>
      <c r="I11" s="228">
        <v>0.8237957661568559</v>
      </c>
      <c r="J11" s="228">
        <v>0.69606662976128142</v>
      </c>
      <c r="K11" s="228">
        <v>0.75066466172278257</v>
      </c>
      <c r="L11" s="228">
        <v>0.69111951659627691</v>
      </c>
      <c r="M11" s="228">
        <v>0.63058364952845047</v>
      </c>
      <c r="N11" s="228">
        <v>0.5607545987529754</v>
      </c>
      <c r="O11" s="228">
        <v>0.57147022292972371</v>
      </c>
      <c r="P11" s="228">
        <v>0.56305890912345213</v>
      </c>
      <c r="Q11" s="228">
        <v>0.75035540881338025</v>
      </c>
      <c r="R11" s="228">
        <v>0.97070337441027033</v>
      </c>
      <c r="S11" s="228">
        <v>1.095272368449749</v>
      </c>
      <c r="T11" s="228">
        <v>1.2485299034401729</v>
      </c>
      <c r="U11" s="228">
        <v>1.3483835897200951</v>
      </c>
      <c r="V11" s="228">
        <v>2.6173635773763499</v>
      </c>
      <c r="W11" s="228">
        <v>3.4093242608807488</v>
      </c>
      <c r="DA11" s="69" t="s">
        <v>1949</v>
      </c>
    </row>
    <row r="12" spans="1:105" ht="12" customHeight="1" x14ac:dyDescent="0.25">
      <c r="A12" s="37" t="s">
        <v>162</v>
      </c>
      <c r="B12" s="228">
        <v>24.012688551192579</v>
      </c>
      <c r="C12" s="228">
        <v>21.51612435524596</v>
      </c>
      <c r="D12" s="228">
        <v>22.309756755784129</v>
      </c>
      <c r="E12" s="228">
        <v>26.639440767058371</v>
      </c>
      <c r="F12" s="228">
        <v>21.84306108494858</v>
      </c>
      <c r="G12" s="228">
        <v>23.612994090473659</v>
      </c>
      <c r="H12" s="228">
        <v>23.040855151353171</v>
      </c>
      <c r="I12" s="228">
        <v>25.289208841249291</v>
      </c>
      <c r="J12" s="228">
        <v>25.039343056737032</v>
      </c>
      <c r="K12" s="228">
        <v>23.25884577290762</v>
      </c>
      <c r="L12" s="228">
        <v>26.699101257246699</v>
      </c>
      <c r="M12" s="228">
        <v>26.82504751328527</v>
      </c>
      <c r="N12" s="228">
        <v>27.872046691122311</v>
      </c>
      <c r="O12" s="228">
        <v>28.880182797878931</v>
      </c>
      <c r="P12" s="228">
        <v>27.976539169479409</v>
      </c>
      <c r="Q12" s="228">
        <v>27.434233424294622</v>
      </c>
      <c r="R12" s="228">
        <v>29.186015022486579</v>
      </c>
      <c r="S12" s="228">
        <v>32.769588609586947</v>
      </c>
      <c r="T12" s="228">
        <v>33.832813199083127</v>
      </c>
      <c r="U12" s="228">
        <v>37.207948237843453</v>
      </c>
      <c r="V12" s="228">
        <v>37.422573659610933</v>
      </c>
      <c r="W12" s="228">
        <v>38.333982449411103</v>
      </c>
      <c r="DA12" s="69" t="s">
        <v>1950</v>
      </c>
    </row>
    <row r="13" spans="1:105" ht="12" customHeight="1" x14ac:dyDescent="0.25">
      <c r="A13" s="37" t="s">
        <v>97</v>
      </c>
      <c r="B13" s="228">
        <v>6.7794855259789458E-5</v>
      </c>
      <c r="C13" s="228">
        <v>9.1821010297715494E-5</v>
      </c>
      <c r="D13" s="228">
        <v>6.0788738071692065E-4</v>
      </c>
      <c r="E13" s="228">
        <v>5.8184305947333128E-4</v>
      </c>
      <c r="F13" s="228">
        <v>1.0597528835994371E-3</v>
      </c>
      <c r="G13" s="228">
        <v>1.034112614366858E-3</v>
      </c>
      <c r="H13" s="228">
        <v>9.7336385087194862E-4</v>
      </c>
      <c r="I13" s="228">
        <v>1.616160830573324E-3</v>
      </c>
      <c r="J13" s="228">
        <v>1.7027948072672111E-3</v>
      </c>
      <c r="K13" s="228">
        <v>2.5064893161900691E-3</v>
      </c>
      <c r="L13" s="228">
        <v>2.2339223858980758E-3</v>
      </c>
      <c r="M13" s="228">
        <v>2.4544669879083139E-3</v>
      </c>
      <c r="N13" s="228">
        <v>2.3528460497980702E-3</v>
      </c>
      <c r="O13" s="228">
        <v>2.4341403841154651E-3</v>
      </c>
      <c r="P13" s="228">
        <v>2.5898535605094488E-3</v>
      </c>
      <c r="Q13" s="228">
        <v>2.4982085170874978E-3</v>
      </c>
      <c r="R13" s="228">
        <v>2.6537288636934719E-3</v>
      </c>
      <c r="S13" s="228">
        <v>2.8580297105785168E-3</v>
      </c>
      <c r="T13" s="228">
        <v>2.6717801858774691E-3</v>
      </c>
      <c r="U13" s="228">
        <v>2.5459280917221562E-3</v>
      </c>
      <c r="V13" s="228">
        <v>2.9181698426684272E-3</v>
      </c>
      <c r="W13" s="228">
        <v>2.8614578151964229E-3</v>
      </c>
      <c r="DA13" s="69" t="s">
        <v>1951</v>
      </c>
    </row>
    <row r="14" spans="1:105" ht="12" customHeight="1" x14ac:dyDescent="0.25">
      <c r="A14" s="37" t="s">
        <v>78</v>
      </c>
      <c r="B14" s="228">
        <v>1.011138955469043E-3</v>
      </c>
      <c r="C14" s="228">
        <v>2.1161192822525981E-3</v>
      </c>
      <c r="D14" s="228">
        <v>4.8223720124995761E-3</v>
      </c>
      <c r="E14" s="228">
        <v>4.8792205861164211E-3</v>
      </c>
      <c r="F14" s="228">
        <v>8.2619672868368826E-3</v>
      </c>
      <c r="G14" s="228">
        <v>0.13628584439805441</v>
      </c>
      <c r="H14" s="228">
        <v>0.13967224176463419</v>
      </c>
      <c r="I14" s="228">
        <v>0.14210307512804779</v>
      </c>
      <c r="J14" s="228">
        <v>8.2325641871651881E-2</v>
      </c>
      <c r="K14" s="228">
        <v>0.1292223292387385</v>
      </c>
      <c r="L14" s="228">
        <v>0.1534617795877323</v>
      </c>
      <c r="M14" s="228">
        <v>0.2102936565860315</v>
      </c>
      <c r="N14" s="228">
        <v>0.24536545726869169</v>
      </c>
      <c r="O14" s="228">
        <v>0.28132021678604829</v>
      </c>
      <c r="P14" s="228">
        <v>1.6009544854689399</v>
      </c>
      <c r="Q14" s="228">
        <v>1.6568788051372401</v>
      </c>
      <c r="R14" s="228">
        <v>1.9593185934823589</v>
      </c>
      <c r="S14" s="228">
        <v>2.303626968987198</v>
      </c>
      <c r="T14" s="228">
        <v>2.4890213794091798</v>
      </c>
      <c r="U14" s="228">
        <v>2.8603979566255999</v>
      </c>
      <c r="V14" s="228">
        <v>3.3120982480276919</v>
      </c>
      <c r="W14" s="228">
        <v>3.6949134500004579</v>
      </c>
      <c r="DA14" s="69" t="s">
        <v>1952</v>
      </c>
    </row>
    <row r="15" spans="1:105" ht="12" customHeight="1" x14ac:dyDescent="0.25">
      <c r="A15" s="37" t="s">
        <v>38</v>
      </c>
      <c r="B15" s="228">
        <v>71.347412319144681</v>
      </c>
      <c r="C15" s="228">
        <v>71.726298251862005</v>
      </c>
      <c r="D15" s="228">
        <v>72.769975372968773</v>
      </c>
      <c r="E15" s="228">
        <v>72.114354606849588</v>
      </c>
      <c r="F15" s="228">
        <v>78.507963050951247</v>
      </c>
      <c r="G15" s="228">
        <v>75.889787652458594</v>
      </c>
      <c r="H15" s="228">
        <v>81.043242203207683</v>
      </c>
      <c r="I15" s="228">
        <v>81.155462718183671</v>
      </c>
      <c r="J15" s="228">
        <v>75.570908817122771</v>
      </c>
      <c r="K15" s="228">
        <v>64.632592240913681</v>
      </c>
      <c r="L15" s="228">
        <v>65.040968249475597</v>
      </c>
      <c r="M15" s="228">
        <v>65.270722963212663</v>
      </c>
      <c r="N15" s="228">
        <v>64.452023667697489</v>
      </c>
      <c r="O15" s="228">
        <v>61.100657107465821</v>
      </c>
      <c r="P15" s="228">
        <v>60.713936805777877</v>
      </c>
      <c r="Q15" s="228">
        <v>59.283087078685469</v>
      </c>
      <c r="R15" s="228">
        <v>57.35078138963334</v>
      </c>
      <c r="S15" s="228">
        <v>57.750281463333629</v>
      </c>
      <c r="T15" s="228">
        <v>56.6659165110052</v>
      </c>
      <c r="U15" s="228">
        <v>54.06030244501634</v>
      </c>
      <c r="V15" s="228">
        <v>48.516669374111572</v>
      </c>
      <c r="W15" s="228">
        <v>46.751741057633232</v>
      </c>
      <c r="DA15" s="69" t="s">
        <v>1953</v>
      </c>
    </row>
    <row r="16" spans="1:105" ht="12" customHeight="1" x14ac:dyDescent="0.25">
      <c r="A16" s="57" t="s">
        <v>1855</v>
      </c>
      <c r="B16" s="263">
        <v>168.8261510286024</v>
      </c>
      <c r="C16" s="263">
        <v>171.66274014496159</v>
      </c>
      <c r="D16" s="263">
        <v>172.7630192404707</v>
      </c>
      <c r="E16" s="263">
        <v>174.58091647114591</v>
      </c>
      <c r="F16" s="263">
        <v>185.28192488191559</v>
      </c>
      <c r="G16" s="263">
        <v>181.1572102020952</v>
      </c>
      <c r="H16" s="263">
        <v>190.6269567846289</v>
      </c>
      <c r="I16" s="263">
        <v>192.02635377753191</v>
      </c>
      <c r="J16" s="263">
        <v>181.2827345753162</v>
      </c>
      <c r="K16" s="263">
        <v>156.2549443752479</v>
      </c>
      <c r="L16" s="263">
        <v>159.3748377971668</v>
      </c>
      <c r="M16" s="263">
        <v>160.0021205581005</v>
      </c>
      <c r="N16" s="263">
        <v>158.3255802750547</v>
      </c>
      <c r="O16" s="263">
        <v>155.00532771201159</v>
      </c>
      <c r="P16" s="263">
        <v>153.81213113956389</v>
      </c>
      <c r="Q16" s="263">
        <v>149.0652747702004</v>
      </c>
      <c r="R16" s="263">
        <v>147.2840344058003</v>
      </c>
      <c r="S16" s="263">
        <v>152.1081364043562</v>
      </c>
      <c r="T16" s="263">
        <v>151.3910608219943</v>
      </c>
      <c r="U16" s="263">
        <v>150.1742554864413</v>
      </c>
      <c r="V16" s="263">
        <v>140.75025522517109</v>
      </c>
      <c r="W16" s="263">
        <v>140.63262012658851</v>
      </c>
      <c r="DA16" s="70" t="s">
        <v>1954</v>
      </c>
    </row>
    <row r="17" spans="1:105" ht="12" customHeight="1" x14ac:dyDescent="0.25">
      <c r="A17" s="57" t="s">
        <v>1857</v>
      </c>
      <c r="B17" s="296">
        <f t="shared" ref="B17:W17" si="0">B18+B29</f>
        <v>5791.7054982717946</v>
      </c>
      <c r="C17" s="296">
        <f t="shared" si="0"/>
        <v>5480.6742204329394</v>
      </c>
      <c r="D17" s="296">
        <f t="shared" si="0"/>
        <v>5539.7356018999872</v>
      </c>
      <c r="E17" s="296">
        <f t="shared" si="0"/>
        <v>5766.9855194125357</v>
      </c>
      <c r="F17" s="296">
        <f t="shared" si="0"/>
        <v>5660.0530400272437</v>
      </c>
      <c r="G17" s="296">
        <f t="shared" si="0"/>
        <v>5673.8745920210067</v>
      </c>
      <c r="H17" s="296">
        <f t="shared" si="0"/>
        <v>5954.7079651226604</v>
      </c>
      <c r="I17" s="296">
        <f t="shared" si="0"/>
        <v>6291.699899886883</v>
      </c>
      <c r="J17" s="296">
        <f t="shared" si="0"/>
        <v>5984.613916792594</v>
      </c>
      <c r="K17" s="296">
        <f t="shared" si="0"/>
        <v>5394.8798408758657</v>
      </c>
      <c r="L17" s="296">
        <f t="shared" si="0"/>
        <v>5743.2648006196168</v>
      </c>
      <c r="M17" s="296">
        <f t="shared" si="0"/>
        <v>5727.8645625863137</v>
      </c>
      <c r="N17" s="296">
        <f t="shared" si="0"/>
        <v>5751.975818508723</v>
      </c>
      <c r="O17" s="296">
        <f t="shared" si="0"/>
        <v>5803.0555370011507</v>
      </c>
      <c r="P17" s="296">
        <f t="shared" si="0"/>
        <v>5787.5009738777399</v>
      </c>
      <c r="Q17" s="296">
        <f t="shared" si="0"/>
        <v>5819.3627329314268</v>
      </c>
      <c r="R17" s="296">
        <f t="shared" si="0"/>
        <v>5960.3668176806359</v>
      </c>
      <c r="S17" s="296">
        <f t="shared" si="0"/>
        <v>6136.8716111040922</v>
      </c>
      <c r="T17" s="296">
        <f t="shared" si="0"/>
        <v>6267.4700679468287</v>
      </c>
      <c r="U17" s="296">
        <f t="shared" si="0"/>
        <v>6490.5008080352463</v>
      </c>
      <c r="V17" s="296">
        <f t="shared" si="0"/>
        <v>6463.8455289147169</v>
      </c>
      <c r="W17" s="296">
        <f t="shared" si="0"/>
        <v>6505.6194508583558</v>
      </c>
      <c r="DA17" s="70"/>
    </row>
    <row r="18" spans="1:105" ht="12" customHeight="1" x14ac:dyDescent="0.25">
      <c r="A18" s="60" t="s">
        <v>1858</v>
      </c>
      <c r="B18" s="331">
        <v>4208.9603323786532</v>
      </c>
      <c r="C18" s="331">
        <v>3871.3360315739301</v>
      </c>
      <c r="D18" s="331">
        <v>3920.0822965205812</v>
      </c>
      <c r="E18" s="331">
        <v>4130.2894274955497</v>
      </c>
      <c r="F18" s="331">
        <v>3923.034994259292</v>
      </c>
      <c r="G18" s="331">
        <v>3975.5257463763719</v>
      </c>
      <c r="H18" s="331">
        <v>4167.5802452667722</v>
      </c>
      <c r="I18" s="331">
        <v>4491.45283322253</v>
      </c>
      <c r="J18" s="331">
        <v>4285.0882801490116</v>
      </c>
      <c r="K18" s="331">
        <v>3929.9897373579229</v>
      </c>
      <c r="L18" s="331">
        <v>4249.125696271185</v>
      </c>
      <c r="M18" s="331">
        <v>4227.8446823541271</v>
      </c>
      <c r="N18" s="331">
        <v>4267.6735034300909</v>
      </c>
      <c r="O18" s="331">
        <v>4349.8805897010488</v>
      </c>
      <c r="P18" s="331">
        <v>4345.512244444335</v>
      </c>
      <c r="Q18" s="331">
        <v>4421.8757819608036</v>
      </c>
      <c r="R18" s="331">
        <v>4579.5789951262641</v>
      </c>
      <c r="S18" s="331">
        <v>4710.8578323132588</v>
      </c>
      <c r="T18" s="331">
        <v>4848.1788727406374</v>
      </c>
      <c r="U18" s="331">
        <v>5082.6171628498651</v>
      </c>
      <c r="V18" s="331">
        <v>5144.3118861787434</v>
      </c>
      <c r="W18" s="331">
        <v>5187.1886371715946</v>
      </c>
      <c r="DA18" s="72" t="s">
        <v>1955</v>
      </c>
    </row>
    <row r="19" spans="1:105" ht="12" customHeight="1" x14ac:dyDescent="0.25">
      <c r="A19" s="64" t="s">
        <v>30</v>
      </c>
      <c r="B19" s="231">
        <v>236.12141555821299</v>
      </c>
      <c r="C19" s="231">
        <v>206.34147018693659</v>
      </c>
      <c r="D19" s="231">
        <v>200.9518714587644</v>
      </c>
      <c r="E19" s="231">
        <v>203.70396991324711</v>
      </c>
      <c r="F19" s="231">
        <v>176.35098256689591</v>
      </c>
      <c r="G19" s="231">
        <v>184.24005453725499</v>
      </c>
      <c r="H19" s="231">
        <v>190.5113654175301</v>
      </c>
      <c r="I19" s="231">
        <v>178.27480260554509</v>
      </c>
      <c r="J19" s="231">
        <v>163.5720579365001</v>
      </c>
      <c r="K19" s="231">
        <v>157.78012896694099</v>
      </c>
      <c r="L19" s="231">
        <v>143.747336498072</v>
      </c>
      <c r="M19" s="231">
        <v>134.83074622531379</v>
      </c>
      <c r="N19" s="231">
        <v>130.4214043287235</v>
      </c>
      <c r="O19" s="231">
        <v>128.95428344289289</v>
      </c>
      <c r="P19" s="231">
        <v>128.49859772990919</v>
      </c>
      <c r="Q19" s="231">
        <v>131.78305030776201</v>
      </c>
      <c r="R19" s="231">
        <v>136.72841500705701</v>
      </c>
      <c r="S19" s="231">
        <v>129.26444724415211</v>
      </c>
      <c r="T19" s="231">
        <v>129.49633238425511</v>
      </c>
      <c r="U19" s="231">
        <v>125.6984938156376</v>
      </c>
      <c r="V19" s="231">
        <v>110.1454875666083</v>
      </c>
      <c r="W19" s="231">
        <v>107.79523469838639</v>
      </c>
      <c r="DA19" s="73" t="s">
        <v>1956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1957</v>
      </c>
    </row>
    <row r="21" spans="1:105" ht="12" customHeight="1" x14ac:dyDescent="0.25">
      <c r="A21" s="64" t="s">
        <v>33</v>
      </c>
      <c r="B21" s="231">
        <v>39.685341260825233</v>
      </c>
      <c r="C21" s="231">
        <v>39.546314690816317</v>
      </c>
      <c r="D21" s="231">
        <v>43.40571638091378</v>
      </c>
      <c r="E21" s="231">
        <v>49.083123334373923</v>
      </c>
      <c r="F21" s="231">
        <v>49.744713634617312</v>
      </c>
      <c r="G21" s="231">
        <v>46.905295253325399</v>
      </c>
      <c r="H21" s="231">
        <v>49.890958366384069</v>
      </c>
      <c r="I21" s="231">
        <v>52.065481053868012</v>
      </c>
      <c r="J21" s="231">
        <v>51.046480805538764</v>
      </c>
      <c r="K21" s="231">
        <v>41.957329047911678</v>
      </c>
      <c r="L21" s="231">
        <v>47.590592032485382</v>
      </c>
      <c r="M21" s="231">
        <v>47.373264012975874</v>
      </c>
      <c r="N21" s="231">
        <v>43.715405568842357</v>
      </c>
      <c r="O21" s="231">
        <v>43.008252370743072</v>
      </c>
      <c r="P21" s="231">
        <v>44.339302239588278</v>
      </c>
      <c r="Q21" s="231">
        <v>43.27712772543498</v>
      </c>
      <c r="R21" s="231">
        <v>39.725247738515328</v>
      </c>
      <c r="S21" s="231">
        <v>39.038871047994533</v>
      </c>
      <c r="T21" s="231">
        <v>40.316072055100562</v>
      </c>
      <c r="U21" s="231">
        <v>40.64815044769778</v>
      </c>
      <c r="V21" s="231">
        <v>35.608336402251332</v>
      </c>
      <c r="W21" s="231">
        <v>34.501550587781438</v>
      </c>
      <c r="DA21" s="73" t="s">
        <v>1958</v>
      </c>
    </row>
    <row r="22" spans="1:105" ht="12" customHeight="1" x14ac:dyDescent="0.25">
      <c r="A22" s="64" t="s">
        <v>160</v>
      </c>
      <c r="B22" s="231">
        <v>31.728909912025841</v>
      </c>
      <c r="C22" s="231">
        <v>23.657152052976009</v>
      </c>
      <c r="D22" s="231">
        <v>20.07029207431016</v>
      </c>
      <c r="E22" s="231">
        <v>33.165048484684668</v>
      </c>
      <c r="F22" s="231">
        <v>29.234468728103579</v>
      </c>
      <c r="G22" s="231">
        <v>28.46135091350018</v>
      </c>
      <c r="H22" s="231">
        <v>21.72626409514206</v>
      </c>
      <c r="I22" s="231">
        <v>25.352975375300691</v>
      </c>
      <c r="J22" s="231">
        <v>22.941064940328989</v>
      </c>
      <c r="K22" s="231">
        <v>23.547567519317951</v>
      </c>
      <c r="L22" s="231">
        <v>23.097347700845521</v>
      </c>
      <c r="M22" s="231">
        <v>19.2198618577712</v>
      </c>
      <c r="N22" s="231">
        <v>16.304924308475911</v>
      </c>
      <c r="O22" s="231">
        <v>15.442485267701629</v>
      </c>
      <c r="P22" s="231">
        <v>16.376963354093199</v>
      </c>
      <c r="Q22" s="231">
        <v>19.158252967527929</v>
      </c>
      <c r="R22" s="231">
        <v>21.010251016145979</v>
      </c>
      <c r="S22" s="231">
        <v>24.008643336639221</v>
      </c>
      <c r="T22" s="231">
        <v>27.70142862777103</v>
      </c>
      <c r="U22" s="231">
        <v>27.29088690151077</v>
      </c>
      <c r="V22" s="231">
        <v>42.075549761924293</v>
      </c>
      <c r="W22" s="231">
        <v>50.984193986929739</v>
      </c>
      <c r="DA22" s="73" t="s">
        <v>1959</v>
      </c>
    </row>
    <row r="23" spans="1:105" ht="12" customHeight="1" x14ac:dyDescent="0.25">
      <c r="A23" s="64" t="s">
        <v>70</v>
      </c>
      <c r="B23" s="231">
        <v>404.403289927527</v>
      </c>
      <c r="C23" s="231">
        <v>365.2736061640702</v>
      </c>
      <c r="D23" s="231">
        <v>340.21988831125873</v>
      </c>
      <c r="E23" s="231">
        <v>350.71587589548432</v>
      </c>
      <c r="F23" s="231">
        <v>296.44887078032679</v>
      </c>
      <c r="G23" s="231">
        <v>268.71289546399601</v>
      </c>
      <c r="H23" s="231">
        <v>272.0704584074731</v>
      </c>
      <c r="I23" s="231">
        <v>234.00589874744441</v>
      </c>
      <c r="J23" s="231">
        <v>229.67283171661481</v>
      </c>
      <c r="K23" s="231">
        <v>169.58333188156669</v>
      </c>
      <c r="L23" s="231">
        <v>161.8423882858834</v>
      </c>
      <c r="M23" s="231">
        <v>151.87649333385829</v>
      </c>
      <c r="N23" s="231">
        <v>137.27820867177911</v>
      </c>
      <c r="O23" s="231">
        <v>107.4219023089818</v>
      </c>
      <c r="P23" s="231">
        <v>83.636546219148457</v>
      </c>
      <c r="Q23" s="231">
        <v>85.659829208145567</v>
      </c>
      <c r="R23" s="231">
        <v>99.126666935592397</v>
      </c>
      <c r="S23" s="231">
        <v>98.153379704360987</v>
      </c>
      <c r="T23" s="231">
        <v>93.702868085314421</v>
      </c>
      <c r="U23" s="231">
        <v>82.665931417382112</v>
      </c>
      <c r="V23" s="231">
        <v>86.413829321565373</v>
      </c>
      <c r="W23" s="231">
        <v>85.984427234872584</v>
      </c>
      <c r="DA23" s="73" t="s">
        <v>1960</v>
      </c>
    </row>
    <row r="24" spans="1:105" ht="12" customHeight="1" x14ac:dyDescent="0.25">
      <c r="A24" s="64" t="s">
        <v>34</v>
      </c>
      <c r="B24" s="231">
        <v>0.38362287111325633</v>
      </c>
      <c r="C24" s="231">
        <v>0.29623864613210338</v>
      </c>
      <c r="D24" s="231">
        <v>1.136409594610864E-4</v>
      </c>
      <c r="E24" s="231">
        <v>1.972827729290914</v>
      </c>
      <c r="F24" s="231">
        <v>0.30293953435456739</v>
      </c>
      <c r="G24" s="231">
        <v>0.16773195156927731</v>
      </c>
      <c r="H24" s="231">
        <v>1.045758873284822</v>
      </c>
      <c r="I24" s="231">
        <v>1.3675367275890571</v>
      </c>
      <c r="J24" s="231">
        <v>6.0114415847350673E-2</v>
      </c>
      <c r="K24" s="231">
        <v>6.3135330959252542E-2</v>
      </c>
      <c r="L24" s="231">
        <v>5.9366283349679597E-2</v>
      </c>
      <c r="M24" s="231">
        <v>4.9139753226297669E-2</v>
      </c>
      <c r="N24" s="231">
        <v>4.8571854115689879E-2</v>
      </c>
      <c r="O24" s="231">
        <v>4.9016847336330577E-2</v>
      </c>
      <c r="P24" s="231">
        <v>4.8478589425335859E-2</v>
      </c>
      <c r="Q24" s="231">
        <v>4.4646382207147353E-2</v>
      </c>
      <c r="R24" s="231">
        <v>4.8688772051647587E-2</v>
      </c>
      <c r="S24" s="231">
        <v>0.62738470144609226</v>
      </c>
      <c r="T24" s="231">
        <v>7.713885077305477</v>
      </c>
      <c r="U24" s="231">
        <v>7.4941644312185458</v>
      </c>
      <c r="V24" s="231">
        <v>0.41443659250820941</v>
      </c>
      <c r="W24" s="231">
        <v>5.1349694248764718E-2</v>
      </c>
      <c r="DA24" s="73" t="s">
        <v>1961</v>
      </c>
    </row>
    <row r="25" spans="1:105" ht="12" customHeight="1" x14ac:dyDescent="0.25">
      <c r="A25" s="64" t="s">
        <v>162</v>
      </c>
      <c r="B25" s="231">
        <v>921.61295701701135</v>
      </c>
      <c r="C25" s="231">
        <v>818.09800623408103</v>
      </c>
      <c r="D25" s="231">
        <v>833.03150094324144</v>
      </c>
      <c r="E25" s="231">
        <v>958.94735878248389</v>
      </c>
      <c r="F25" s="231">
        <v>844.98409016659639</v>
      </c>
      <c r="G25" s="231">
        <v>879.19643046874398</v>
      </c>
      <c r="H25" s="231">
        <v>817.2311038925759</v>
      </c>
      <c r="I25" s="231">
        <v>820.84923894868643</v>
      </c>
      <c r="J25" s="231">
        <v>796.24310155892317</v>
      </c>
      <c r="K25" s="231">
        <v>702.73268320810701</v>
      </c>
      <c r="L25" s="231">
        <v>761.27355182383462</v>
      </c>
      <c r="M25" s="231">
        <v>737.85190975392993</v>
      </c>
      <c r="N25" s="231">
        <v>767.92149759114466</v>
      </c>
      <c r="O25" s="231">
        <v>800.7774959562546</v>
      </c>
      <c r="P25" s="231">
        <v>777.85020272313352</v>
      </c>
      <c r="Q25" s="231">
        <v>698.47686262802404</v>
      </c>
      <c r="R25" s="231">
        <v>698.36726922138178</v>
      </c>
      <c r="S25" s="231">
        <v>763.98600969680149</v>
      </c>
      <c r="T25" s="231">
        <v>762.96618908131245</v>
      </c>
      <c r="U25" s="231">
        <v>796.58750139707672</v>
      </c>
      <c r="V25" s="231">
        <v>792.19824845142</v>
      </c>
      <c r="W25" s="231">
        <v>854.4879585724309</v>
      </c>
      <c r="DA25" s="73" t="s">
        <v>1962</v>
      </c>
    </row>
    <row r="26" spans="1:105" ht="12" customHeight="1" x14ac:dyDescent="0.25">
      <c r="A26" s="64" t="s">
        <v>36</v>
      </c>
      <c r="B26" s="231">
        <v>1.1964215328876091</v>
      </c>
      <c r="C26" s="231">
        <v>1.0139947655636521</v>
      </c>
      <c r="D26" s="231">
        <v>0.93178300800929414</v>
      </c>
      <c r="E26" s="231">
        <v>0</v>
      </c>
      <c r="F26" s="231">
        <v>0</v>
      </c>
      <c r="G26" s="231">
        <v>1.986681124150705E-3</v>
      </c>
      <c r="H26" s="231">
        <v>2.230677289057867E-3</v>
      </c>
      <c r="I26" s="231">
        <v>2.169415964415704E-3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1963</v>
      </c>
    </row>
    <row r="27" spans="1:105" ht="12" customHeight="1" x14ac:dyDescent="0.25">
      <c r="A27" s="64" t="s">
        <v>73</v>
      </c>
      <c r="B27" s="231">
        <v>2527.108225467357</v>
      </c>
      <c r="C27" s="231">
        <v>2360.308232055555</v>
      </c>
      <c r="D27" s="231">
        <v>2423.9165544031889</v>
      </c>
      <c r="E27" s="231">
        <v>2448.382012376775</v>
      </c>
      <c r="F27" s="231">
        <v>2420.1551654972181</v>
      </c>
      <c r="G27" s="231">
        <v>2452.1236580236382</v>
      </c>
      <c r="H27" s="231">
        <v>2699.096181890839</v>
      </c>
      <c r="I27" s="231">
        <v>2866.1164003268868</v>
      </c>
      <c r="J27" s="231">
        <v>2706.1108261946879</v>
      </c>
      <c r="K27" s="231">
        <v>2598.849806971607</v>
      </c>
      <c r="L27" s="231">
        <v>2809.4777556355798</v>
      </c>
      <c r="M27" s="231">
        <v>2793.4092168227662</v>
      </c>
      <c r="N27" s="231">
        <v>2818.5775376964348</v>
      </c>
      <c r="O27" s="231">
        <v>2913.105010390349</v>
      </c>
      <c r="P27" s="231">
        <v>3006.8212042632699</v>
      </c>
      <c r="Q27" s="231">
        <v>3141.6255599016249</v>
      </c>
      <c r="R27" s="231">
        <v>3286.4178887072658</v>
      </c>
      <c r="S27" s="231">
        <v>3359.6749994936822</v>
      </c>
      <c r="T27" s="231">
        <v>3505.0778524531111</v>
      </c>
      <c r="U27" s="231">
        <v>3720.0701847948949</v>
      </c>
      <c r="V27" s="231">
        <v>3785.424561314856</v>
      </c>
      <c r="W27" s="231">
        <v>3746.1050502799462</v>
      </c>
      <c r="DA27" s="73" t="s">
        <v>1964</v>
      </c>
    </row>
    <row r="28" spans="1:105" ht="12" customHeight="1" x14ac:dyDescent="0.25">
      <c r="A28" s="64" t="s">
        <v>79</v>
      </c>
      <c r="B28" s="231">
        <v>46.720148831691994</v>
      </c>
      <c r="C28" s="231">
        <v>56.801016777798843</v>
      </c>
      <c r="D28" s="231">
        <v>57.554576299933892</v>
      </c>
      <c r="E28" s="231">
        <v>84.319210979210808</v>
      </c>
      <c r="F28" s="231">
        <v>105.8137633511797</v>
      </c>
      <c r="G28" s="231">
        <v>115.71634308322039</v>
      </c>
      <c r="H28" s="231">
        <v>116.0059236462541</v>
      </c>
      <c r="I28" s="231">
        <v>313.41833002124531</v>
      </c>
      <c r="J28" s="231">
        <v>315.44180258057048</v>
      </c>
      <c r="K28" s="231">
        <v>235.47575443151189</v>
      </c>
      <c r="L28" s="231">
        <v>302.03735801113481</v>
      </c>
      <c r="M28" s="231">
        <v>343.23405059428649</v>
      </c>
      <c r="N28" s="231">
        <v>353.40595341057508</v>
      </c>
      <c r="O28" s="231">
        <v>341.12214311678918</v>
      </c>
      <c r="P28" s="231">
        <v>287.94094932576712</v>
      </c>
      <c r="Q28" s="231">
        <v>301.85045284007822</v>
      </c>
      <c r="R28" s="231">
        <v>298.15456772825252</v>
      </c>
      <c r="S28" s="231">
        <v>296.10409708818219</v>
      </c>
      <c r="T28" s="231">
        <v>281.20424497646792</v>
      </c>
      <c r="U28" s="231">
        <v>282.16184964444659</v>
      </c>
      <c r="V28" s="231">
        <v>292.03143676761022</v>
      </c>
      <c r="W28" s="231">
        <v>307.27887211699868</v>
      </c>
      <c r="DA28" s="73" t="s">
        <v>1965</v>
      </c>
    </row>
    <row r="29" spans="1:105" ht="12" customHeight="1" x14ac:dyDescent="0.25">
      <c r="A29" s="60" t="s">
        <v>1870</v>
      </c>
      <c r="B29" s="264">
        <v>1582.7451658931409</v>
      </c>
      <c r="C29" s="264">
        <v>1609.3381888590091</v>
      </c>
      <c r="D29" s="264">
        <v>1619.653305379406</v>
      </c>
      <c r="E29" s="264">
        <v>1636.696091916986</v>
      </c>
      <c r="F29" s="264">
        <v>1737.0180457679519</v>
      </c>
      <c r="G29" s="264">
        <v>1698.348845644635</v>
      </c>
      <c r="H29" s="264">
        <v>1787.127719855888</v>
      </c>
      <c r="I29" s="264">
        <v>1800.247066664353</v>
      </c>
      <c r="J29" s="264">
        <v>1699.5256366435819</v>
      </c>
      <c r="K29" s="264">
        <v>1464.8901035179431</v>
      </c>
      <c r="L29" s="264">
        <v>1494.1391043484321</v>
      </c>
      <c r="M29" s="264">
        <v>1500.0198802321861</v>
      </c>
      <c r="N29" s="264">
        <v>1484.3023150786321</v>
      </c>
      <c r="O29" s="264">
        <v>1453.1749473001021</v>
      </c>
      <c r="P29" s="264">
        <v>1441.9887294334051</v>
      </c>
      <c r="Q29" s="264">
        <v>1397.486950970623</v>
      </c>
      <c r="R29" s="264">
        <v>1380.787822554372</v>
      </c>
      <c r="S29" s="264">
        <v>1426.0137787908329</v>
      </c>
      <c r="T29" s="264">
        <v>1419.2911952061911</v>
      </c>
      <c r="U29" s="264">
        <v>1407.8836451853811</v>
      </c>
      <c r="V29" s="264">
        <v>1319.533642735973</v>
      </c>
      <c r="W29" s="264">
        <v>1318.430813686761</v>
      </c>
      <c r="DA29" s="72" t="s">
        <v>1966</v>
      </c>
    </row>
    <row r="30" spans="1:105" ht="12" customHeight="1" x14ac:dyDescent="0.25">
      <c r="A30" s="132" t="s">
        <v>1872</v>
      </c>
      <c r="B30" s="318">
        <v>372.94795061240058</v>
      </c>
      <c r="C30" s="318">
        <v>379.21416050482651</v>
      </c>
      <c r="D30" s="318">
        <v>381.64474860549478</v>
      </c>
      <c r="E30" s="318">
        <v>385.66060185141413</v>
      </c>
      <c r="F30" s="318">
        <v>409.29982558522119</v>
      </c>
      <c r="G30" s="318">
        <v>400.18806252406313</v>
      </c>
      <c r="H30" s="318">
        <v>421.46710521610328</v>
      </c>
      <c r="I30" s="318">
        <v>424.27230137886482</v>
      </c>
      <c r="J30" s="318">
        <v>400.65995508683068</v>
      </c>
      <c r="K30" s="318">
        <v>345.39729004821282</v>
      </c>
      <c r="L30" s="318">
        <v>352.25590559244262</v>
      </c>
      <c r="M30" s="318">
        <v>353.59483462906019</v>
      </c>
      <c r="N30" s="318">
        <v>350.52025843275061</v>
      </c>
      <c r="O30" s="318">
        <v>342.50557382841509</v>
      </c>
      <c r="P30" s="318">
        <v>339.86134213243793</v>
      </c>
      <c r="Q30" s="318">
        <v>330.79676381092219</v>
      </c>
      <c r="R30" s="318">
        <v>326.65945355426368</v>
      </c>
      <c r="S30" s="318">
        <v>338.22724348952403</v>
      </c>
      <c r="T30" s="318">
        <v>335.97775830841027</v>
      </c>
      <c r="U30" s="318">
        <v>331.88822732079512</v>
      </c>
      <c r="V30" s="318">
        <v>313.56198721402922</v>
      </c>
      <c r="W30" s="318">
        <v>314.11053010207712</v>
      </c>
      <c r="DA30" s="139" t="s">
        <v>1967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12639.261880026979</v>
      </c>
      <c r="C32" s="225">
        <v>12460.41917622403</v>
      </c>
      <c r="D32" s="225">
        <v>12644.249075379201</v>
      </c>
      <c r="E32" s="225">
        <v>13086.81171248081</v>
      </c>
      <c r="F32" s="225">
        <v>13313.8978219008</v>
      </c>
      <c r="G32" s="225">
        <v>13738.182521304199</v>
      </c>
      <c r="H32" s="225">
        <v>13999.4982977206</v>
      </c>
      <c r="I32" s="225">
        <v>14433.72827207752</v>
      </c>
      <c r="J32" s="225">
        <v>13536.308412121251</v>
      </c>
      <c r="K32" s="225">
        <v>12726.121087960861</v>
      </c>
      <c r="L32" s="225">
        <v>13397.5796228981</v>
      </c>
      <c r="M32" s="225">
        <v>13170.2572838042</v>
      </c>
      <c r="N32" s="225">
        <v>13142.989243915021</v>
      </c>
      <c r="O32" s="225">
        <v>13229.03607345077</v>
      </c>
      <c r="P32" s="225">
        <v>13163.72958220794</v>
      </c>
      <c r="Q32" s="225">
        <v>13289.84076617368</v>
      </c>
      <c r="R32" s="225">
        <v>13341.36620467437</v>
      </c>
      <c r="S32" s="225">
        <v>13572.64919759373</v>
      </c>
      <c r="T32" s="225">
        <v>13433.328085812171</v>
      </c>
      <c r="U32" s="225">
        <v>13525.123577248931</v>
      </c>
      <c r="V32" s="225">
        <v>12978.0825773243</v>
      </c>
      <c r="W32" s="225">
        <v>14089.81031261088</v>
      </c>
      <c r="DA32" s="89" t="s">
        <v>1968</v>
      </c>
    </row>
    <row r="33" spans="1:105" ht="12" customHeight="1" x14ac:dyDescent="0.25">
      <c r="A33" s="55" t="s">
        <v>92</v>
      </c>
      <c r="B33" s="261">
        <v>44.107501807796879</v>
      </c>
      <c r="C33" s="261">
        <v>43.51657344555997</v>
      </c>
      <c r="D33" s="261">
        <v>44.152002893257297</v>
      </c>
      <c r="E33" s="261">
        <v>45.710449274720062</v>
      </c>
      <c r="F33" s="261">
        <v>46.604375138585922</v>
      </c>
      <c r="G33" s="261">
        <v>48.054436935532358</v>
      </c>
      <c r="H33" s="261">
        <v>49.113456933961423</v>
      </c>
      <c r="I33" s="261">
        <v>50.484751230069541</v>
      </c>
      <c r="J33" s="261">
        <v>47.337041699451589</v>
      </c>
      <c r="K33" s="261">
        <v>44.571021262686408</v>
      </c>
      <c r="L33" s="261">
        <v>46.843929323572411</v>
      </c>
      <c r="M33" s="261">
        <v>46.027163650474591</v>
      </c>
      <c r="N33" s="261">
        <v>45.830751265239194</v>
      </c>
      <c r="O33" s="261">
        <v>46.137183949447312</v>
      </c>
      <c r="P33" s="261">
        <v>45.884090215631858</v>
      </c>
      <c r="Q33" s="261">
        <v>46.400259939927913</v>
      </c>
      <c r="R33" s="261">
        <v>46.59068450138151</v>
      </c>
      <c r="S33" s="261">
        <v>47.37599803767263</v>
      </c>
      <c r="T33" s="261">
        <v>47.033160497537303</v>
      </c>
      <c r="U33" s="261">
        <v>47.277942960994103</v>
      </c>
      <c r="V33" s="261">
        <v>45.411962787089529</v>
      </c>
      <c r="W33" s="261">
        <v>48.854513117105647</v>
      </c>
      <c r="DA33" s="67" t="s">
        <v>1969</v>
      </c>
    </row>
    <row r="34" spans="1:105" ht="12" customHeight="1" x14ac:dyDescent="0.25">
      <c r="A34" s="202" t="s">
        <v>93</v>
      </c>
      <c r="B34" s="226">
        <v>16.268067920506741</v>
      </c>
      <c r="C34" s="226">
        <v>16.050117178818521</v>
      </c>
      <c r="D34" s="226">
        <v>16.284481152975911</v>
      </c>
      <c r="E34" s="226">
        <v>16.859279328909391</v>
      </c>
      <c r="F34" s="226">
        <v>17.18898393862948</v>
      </c>
      <c r="G34" s="226">
        <v>17.723806878827979</v>
      </c>
      <c r="H34" s="226">
        <v>18.11460557778755</v>
      </c>
      <c r="I34" s="226">
        <v>18.620174081486471</v>
      </c>
      <c r="J34" s="226">
        <v>17.459211652436199</v>
      </c>
      <c r="K34" s="226">
        <v>16.439026729452159</v>
      </c>
      <c r="L34" s="226">
        <v>17.278171903982809</v>
      </c>
      <c r="M34" s="226">
        <v>16.984553976250279</v>
      </c>
      <c r="N34" s="226">
        <v>16.91105273494583</v>
      </c>
      <c r="O34" s="226">
        <v>17.026223917129851</v>
      </c>
      <c r="P34" s="226">
        <v>16.925549785728862</v>
      </c>
      <c r="Q34" s="226">
        <v>17.115306868362349</v>
      </c>
      <c r="R34" s="226">
        <v>17.201353343121291</v>
      </c>
      <c r="S34" s="226">
        <v>17.502655022102349</v>
      </c>
      <c r="T34" s="226">
        <v>17.351262917487901</v>
      </c>
      <c r="U34" s="226">
        <v>17.503194158017688</v>
      </c>
      <c r="V34" s="226">
        <v>16.753807129962361</v>
      </c>
      <c r="W34" s="226">
        <v>18.067150000583229</v>
      </c>
      <c r="DA34" s="174" t="s">
        <v>1970</v>
      </c>
    </row>
    <row r="35" spans="1:105" ht="12" customHeight="1" x14ac:dyDescent="0.25">
      <c r="A35" s="202" t="s">
        <v>94</v>
      </c>
      <c r="B35" s="226">
        <v>317.34147137220441</v>
      </c>
      <c r="C35" s="226">
        <v>313.08990263079181</v>
      </c>
      <c r="D35" s="226">
        <v>317.66164457084079</v>
      </c>
      <c r="E35" s="226">
        <v>328.87424214445042</v>
      </c>
      <c r="F35" s="226">
        <v>335.30579544740158</v>
      </c>
      <c r="G35" s="226">
        <v>345.73859543296459</v>
      </c>
      <c r="H35" s="226">
        <v>353.3522432598449</v>
      </c>
      <c r="I35" s="226">
        <v>363.22376690097542</v>
      </c>
      <c r="J35" s="226">
        <v>340.57713195300312</v>
      </c>
      <c r="K35" s="226">
        <v>320.67636770039047</v>
      </c>
      <c r="L35" s="226">
        <v>337.02190017657529</v>
      </c>
      <c r="M35" s="226">
        <v>331.13169622142192</v>
      </c>
      <c r="N35" s="226">
        <v>329.65008547240171</v>
      </c>
      <c r="O35" s="226">
        <v>331.68881046279841</v>
      </c>
      <c r="P35" s="226">
        <v>329.83274968187669</v>
      </c>
      <c r="Q35" s="226">
        <v>333.74919060155332</v>
      </c>
      <c r="R35" s="226">
        <v>335.07851021406952</v>
      </c>
      <c r="S35" s="226">
        <v>340.54022160745512</v>
      </c>
      <c r="T35" s="226">
        <v>338.23870323086561</v>
      </c>
      <c r="U35" s="226">
        <v>339.78390949756732</v>
      </c>
      <c r="V35" s="226">
        <v>326.3569279945649</v>
      </c>
      <c r="W35" s="226">
        <v>351.18486191808893</v>
      </c>
      <c r="DA35" s="174" t="s">
        <v>1971</v>
      </c>
    </row>
    <row r="36" spans="1:105" ht="12" customHeight="1" x14ac:dyDescent="0.25">
      <c r="A36" s="202" t="s">
        <v>95</v>
      </c>
      <c r="B36" s="226">
        <v>177.17389804693039</v>
      </c>
      <c r="C36" s="226">
        <v>174.80021835270901</v>
      </c>
      <c r="D36" s="226">
        <v>177.3526529175349</v>
      </c>
      <c r="E36" s="226">
        <v>183.61272227045581</v>
      </c>
      <c r="F36" s="226">
        <v>187.20350214632009</v>
      </c>
      <c r="G36" s="226">
        <v>193.02820521142371</v>
      </c>
      <c r="H36" s="226">
        <v>197.28435469301371</v>
      </c>
      <c r="I36" s="226">
        <v>202.7904506208024</v>
      </c>
      <c r="J36" s="226">
        <v>190.14652510696899</v>
      </c>
      <c r="K36" s="226">
        <v>179.0357933091293</v>
      </c>
      <c r="L36" s="226">
        <v>188.1748393424603</v>
      </c>
      <c r="M36" s="226">
        <v>184.98030955689981</v>
      </c>
      <c r="N36" s="226">
        <v>184.1765812491289</v>
      </c>
      <c r="O36" s="226">
        <v>185.43089905686901</v>
      </c>
      <c r="P36" s="226">
        <v>184.33446717694559</v>
      </c>
      <c r="Q36" s="226">
        <v>186.40109255473911</v>
      </c>
      <c r="R36" s="226">
        <v>187.33821609151889</v>
      </c>
      <c r="S36" s="226">
        <v>190.61966249400581</v>
      </c>
      <c r="T36" s="226">
        <v>188.97086624855501</v>
      </c>
      <c r="U36" s="226">
        <v>190.6255341692511</v>
      </c>
      <c r="V36" s="226">
        <v>182.46412999673129</v>
      </c>
      <c r="W36" s="226">
        <v>196.76752075560691</v>
      </c>
      <c r="DA36" s="174" t="s">
        <v>1972</v>
      </c>
    </row>
    <row r="37" spans="1:105" ht="12" customHeight="1" x14ac:dyDescent="0.25">
      <c r="A37" s="56" t="s">
        <v>96</v>
      </c>
      <c r="B37" s="262">
        <v>175.90675984544609</v>
      </c>
      <c r="C37" s="262">
        <v>179.0607015971986</v>
      </c>
      <c r="D37" s="262">
        <v>181.8252073651739</v>
      </c>
      <c r="E37" s="262">
        <v>182.7353330256623</v>
      </c>
      <c r="F37" s="262">
        <v>193.76707454796619</v>
      </c>
      <c r="G37" s="262">
        <v>195.03420668773279</v>
      </c>
      <c r="H37" s="262">
        <v>196.21631735028151</v>
      </c>
      <c r="I37" s="262">
        <v>199.0424268084376</v>
      </c>
      <c r="J37" s="262">
        <v>184.1897378609994</v>
      </c>
      <c r="K37" s="262">
        <v>170.1829764574087</v>
      </c>
      <c r="L37" s="262">
        <v>173.24757907915881</v>
      </c>
      <c r="M37" s="262">
        <v>173.07244680557321</v>
      </c>
      <c r="N37" s="262">
        <v>172.58886052988569</v>
      </c>
      <c r="O37" s="262">
        <v>169.13105518610399</v>
      </c>
      <c r="P37" s="262">
        <v>168.4053611443795</v>
      </c>
      <c r="Q37" s="262">
        <v>168.50117586390721</v>
      </c>
      <c r="R37" s="262">
        <v>167.15598917696721</v>
      </c>
      <c r="S37" s="262">
        <v>170.1398099124539</v>
      </c>
      <c r="T37" s="262">
        <v>169.21759184283641</v>
      </c>
      <c r="U37" s="262">
        <v>172.51008558314851</v>
      </c>
      <c r="V37" s="262">
        <v>162.99618437702509</v>
      </c>
      <c r="W37" s="262">
        <v>173.47854801943021</v>
      </c>
      <c r="DA37" s="68" t="s">
        <v>1973</v>
      </c>
    </row>
    <row r="38" spans="1:105" ht="12" customHeight="1" x14ac:dyDescent="0.25">
      <c r="A38" s="37" t="s">
        <v>160</v>
      </c>
      <c r="B38" s="228">
        <v>2.1177713124187938</v>
      </c>
      <c r="C38" s="228">
        <v>1.804843217654551</v>
      </c>
      <c r="D38" s="228">
        <v>1.549501222725258</v>
      </c>
      <c r="E38" s="228">
        <v>2.2371772553039611</v>
      </c>
      <c r="F38" s="228">
        <v>1.868079900155923</v>
      </c>
      <c r="G38" s="228">
        <v>1.7913952093601759</v>
      </c>
      <c r="H38" s="228">
        <v>1.622620107114872</v>
      </c>
      <c r="I38" s="228">
        <v>1.7773399181532239</v>
      </c>
      <c r="J38" s="228">
        <v>1.558880383469968</v>
      </c>
      <c r="K38" s="228">
        <v>1.576333164514135</v>
      </c>
      <c r="L38" s="228">
        <v>1.7095178136129929</v>
      </c>
      <c r="M38" s="228">
        <v>1.4208673061362149</v>
      </c>
      <c r="N38" s="228">
        <v>1.1366833830645811</v>
      </c>
      <c r="O38" s="228">
        <v>1.0854355183430831</v>
      </c>
      <c r="P38" s="228">
        <v>1.020504704758376</v>
      </c>
      <c r="Q38" s="228">
        <v>1.31493684583991</v>
      </c>
      <c r="R38" s="228">
        <v>1.423421525592012</v>
      </c>
      <c r="S38" s="228">
        <v>1.517676314573994</v>
      </c>
      <c r="T38" s="228">
        <v>1.724728845910283</v>
      </c>
      <c r="U38" s="228">
        <v>1.7086775209839169</v>
      </c>
      <c r="V38" s="228">
        <v>2.391777818559405</v>
      </c>
      <c r="W38" s="228">
        <v>3.0402169913422599</v>
      </c>
      <c r="DA38" s="69" t="s">
        <v>1974</v>
      </c>
    </row>
    <row r="39" spans="1:105" ht="12" customHeight="1" x14ac:dyDescent="0.25">
      <c r="A39" s="37" t="s">
        <v>162</v>
      </c>
      <c r="B39" s="228">
        <v>57.581924033741942</v>
      </c>
      <c r="C39" s="228">
        <v>53.744509171724943</v>
      </c>
      <c r="D39" s="228">
        <v>55.606924838417058</v>
      </c>
      <c r="E39" s="228">
        <v>62.225712598132127</v>
      </c>
      <c r="F39" s="228">
        <v>55.390065785093441</v>
      </c>
      <c r="G39" s="228">
        <v>59.671923839969899</v>
      </c>
      <c r="H39" s="228">
        <v>59.662951382965133</v>
      </c>
      <c r="I39" s="228">
        <v>62.953113941633482</v>
      </c>
      <c r="J39" s="228">
        <v>59.217516241043953</v>
      </c>
      <c r="K39" s="228">
        <v>57.302664732470831</v>
      </c>
      <c r="L39" s="228">
        <v>64.487574664012868</v>
      </c>
      <c r="M39" s="228">
        <v>60.341631517550518</v>
      </c>
      <c r="N39" s="228">
        <v>61.2867371268594</v>
      </c>
      <c r="O39" s="228">
        <v>63.720160188930421</v>
      </c>
      <c r="P39" s="228">
        <v>64.291368161179889</v>
      </c>
      <c r="Q39" s="228">
        <v>63.924061996117302</v>
      </c>
      <c r="R39" s="228">
        <v>65.036060032905553</v>
      </c>
      <c r="S39" s="228">
        <v>68.685597902615982</v>
      </c>
      <c r="T39" s="228">
        <v>66.89003682761853</v>
      </c>
      <c r="U39" s="228">
        <v>68.816825605452749</v>
      </c>
      <c r="V39" s="228">
        <v>66.037144217570699</v>
      </c>
      <c r="W39" s="228">
        <v>80.572158901305457</v>
      </c>
      <c r="DA39" s="69" t="s">
        <v>1975</v>
      </c>
    </row>
    <row r="40" spans="1:105" ht="12" customHeight="1" x14ac:dyDescent="0.25">
      <c r="A40" s="37" t="s">
        <v>97</v>
      </c>
      <c r="B40" s="228">
        <v>1.058560839701152E-4</v>
      </c>
      <c r="C40" s="228">
        <v>1.917364477232006E-4</v>
      </c>
      <c r="D40" s="228">
        <v>1.264285015879372E-3</v>
      </c>
      <c r="E40" s="228">
        <v>1.1010795420528629E-3</v>
      </c>
      <c r="F40" s="228">
        <v>2.0459948553096978E-3</v>
      </c>
      <c r="G40" s="228">
        <v>1.9717336987055312E-3</v>
      </c>
      <c r="H40" s="228">
        <v>2.1805263945186E-3</v>
      </c>
      <c r="I40" s="228">
        <v>3.494330808061696E-3</v>
      </c>
      <c r="J40" s="228">
        <v>3.7736995545436958E-3</v>
      </c>
      <c r="K40" s="228">
        <v>5.6225370260162043E-3</v>
      </c>
      <c r="L40" s="228">
        <v>4.667117233625835E-3</v>
      </c>
      <c r="M40" s="228">
        <v>5.2362488984979381E-3</v>
      </c>
      <c r="N40" s="228">
        <v>4.703998752034152E-3</v>
      </c>
      <c r="O40" s="228">
        <v>5.3413997577428478E-3</v>
      </c>
      <c r="P40" s="228">
        <v>5.666824442293098E-3</v>
      </c>
      <c r="Q40" s="228">
        <v>6.7310036218722266E-3</v>
      </c>
      <c r="R40" s="228">
        <v>7.0563217160837417E-3</v>
      </c>
      <c r="S40" s="228">
        <v>7.5555888089294271E-3</v>
      </c>
      <c r="T40" s="228">
        <v>6.8305535283348711E-3</v>
      </c>
      <c r="U40" s="228">
        <v>8.0958760374932638E-3</v>
      </c>
      <c r="V40" s="228">
        <v>7.4707682230446357E-3</v>
      </c>
      <c r="W40" s="228">
        <v>8.0391094655166886E-3</v>
      </c>
      <c r="DA40" s="69" t="s">
        <v>1976</v>
      </c>
    </row>
    <row r="41" spans="1:105" ht="12" customHeight="1" x14ac:dyDescent="0.25">
      <c r="A41" s="37" t="s">
        <v>78</v>
      </c>
      <c r="B41" s="228">
        <v>0.43860739278847122</v>
      </c>
      <c r="C41" s="228">
        <v>0.45190757263816961</v>
      </c>
      <c r="D41" s="228">
        <v>0.49704307555480631</v>
      </c>
      <c r="E41" s="228">
        <v>0.51320513817955637</v>
      </c>
      <c r="F41" s="228">
        <v>0.52781317353425417</v>
      </c>
      <c r="G41" s="228">
        <v>0.75460172024980832</v>
      </c>
      <c r="H41" s="228">
        <v>0.84571901648080638</v>
      </c>
      <c r="I41" s="228">
        <v>0.89072998340610332</v>
      </c>
      <c r="J41" s="228">
        <v>0.7966548780240934</v>
      </c>
      <c r="K41" s="228">
        <v>0.89324107165550881</v>
      </c>
      <c r="L41" s="228">
        <v>0.93477092754427249</v>
      </c>
      <c r="M41" s="228">
        <v>1.0871964813487689</v>
      </c>
      <c r="N41" s="228">
        <v>0.9224093477373686</v>
      </c>
      <c r="O41" s="228">
        <v>1.3310707912554369</v>
      </c>
      <c r="P41" s="228">
        <v>4.1353065232925026</v>
      </c>
      <c r="Q41" s="228">
        <v>4.9757257620530542</v>
      </c>
      <c r="R41" s="228">
        <v>5.3783076205552218</v>
      </c>
      <c r="S41" s="228">
        <v>6.3057365660269964</v>
      </c>
      <c r="T41" s="228">
        <v>7.0980637127406467</v>
      </c>
      <c r="U41" s="228">
        <v>9.1462154346525981</v>
      </c>
      <c r="V41" s="228">
        <v>8.9827099547574516</v>
      </c>
      <c r="W41" s="228">
        <v>10.73677145012245</v>
      </c>
      <c r="DA41" s="69" t="s">
        <v>1977</v>
      </c>
    </row>
    <row r="42" spans="1:105" ht="12" customHeight="1" x14ac:dyDescent="0.25">
      <c r="A42" s="37" t="s">
        <v>38</v>
      </c>
      <c r="B42" s="228">
        <v>115.76835125041291</v>
      </c>
      <c r="C42" s="228">
        <v>123.0592498987333</v>
      </c>
      <c r="D42" s="228">
        <v>124.17047394346091</v>
      </c>
      <c r="E42" s="228">
        <v>117.75813695450459</v>
      </c>
      <c r="F42" s="228">
        <v>135.97906969432731</v>
      </c>
      <c r="G42" s="228">
        <v>132.81431418445419</v>
      </c>
      <c r="H42" s="228">
        <v>134.08284631732619</v>
      </c>
      <c r="I42" s="228">
        <v>133.41774863443669</v>
      </c>
      <c r="J42" s="228">
        <v>122.61291265890689</v>
      </c>
      <c r="K42" s="228">
        <v>110.40511495174221</v>
      </c>
      <c r="L42" s="228">
        <v>106.11104855675499</v>
      </c>
      <c r="M42" s="228">
        <v>110.2175152516392</v>
      </c>
      <c r="N42" s="228">
        <v>109.2383266734723</v>
      </c>
      <c r="O42" s="228">
        <v>102.9890472878173</v>
      </c>
      <c r="P42" s="228">
        <v>98.952514930706428</v>
      </c>
      <c r="Q42" s="228">
        <v>98.279720256275056</v>
      </c>
      <c r="R42" s="228">
        <v>95.311143676198355</v>
      </c>
      <c r="S42" s="228">
        <v>93.623243540427978</v>
      </c>
      <c r="T42" s="228">
        <v>93.497931903038562</v>
      </c>
      <c r="U42" s="228">
        <v>92.830271146021687</v>
      </c>
      <c r="V42" s="228">
        <v>85.577081617914487</v>
      </c>
      <c r="W42" s="228">
        <v>79.121361567194526</v>
      </c>
      <c r="DA42" s="69" t="s">
        <v>1978</v>
      </c>
    </row>
    <row r="43" spans="1:105" ht="12" customHeight="1" x14ac:dyDescent="0.25">
      <c r="A43" s="57" t="s">
        <v>1885</v>
      </c>
      <c r="B43" s="263">
        <f t="shared" ref="B43:W43" si="1">B44+B55</f>
        <v>775.59794445015143</v>
      </c>
      <c r="C43" s="263">
        <f t="shared" si="1"/>
        <v>797.47067368185685</v>
      </c>
      <c r="D43" s="263">
        <f t="shared" si="1"/>
        <v>806.01904478370625</v>
      </c>
      <c r="E43" s="263">
        <f t="shared" si="1"/>
        <v>797.74832183173271</v>
      </c>
      <c r="F43" s="263">
        <f t="shared" si="1"/>
        <v>848.69440333669684</v>
      </c>
      <c r="G43" s="263">
        <f t="shared" si="1"/>
        <v>859.23418496716624</v>
      </c>
      <c r="H43" s="263">
        <f t="shared" si="1"/>
        <v>867.56587491794039</v>
      </c>
      <c r="I43" s="263">
        <f t="shared" si="1"/>
        <v>883.25516552682427</v>
      </c>
      <c r="J43" s="263">
        <f t="shared" si="1"/>
        <v>823.36071958802995</v>
      </c>
      <c r="K43" s="263">
        <f t="shared" si="1"/>
        <v>762.16049036828554</v>
      </c>
      <c r="L43" s="263">
        <f t="shared" si="1"/>
        <v>777.79241261410834</v>
      </c>
      <c r="M43" s="263">
        <f t="shared" si="1"/>
        <v>774.4975560894419</v>
      </c>
      <c r="N43" s="263">
        <f t="shared" si="1"/>
        <v>768.33725597587909</v>
      </c>
      <c r="O43" s="263">
        <f t="shared" si="1"/>
        <v>760.05836025329131</v>
      </c>
      <c r="P43" s="263">
        <f t="shared" si="1"/>
        <v>754.04745601377817</v>
      </c>
      <c r="Q43" s="263">
        <f t="shared" si="1"/>
        <v>756.60339672342502</v>
      </c>
      <c r="R43" s="263">
        <f t="shared" si="1"/>
        <v>750.07762399553644</v>
      </c>
      <c r="S43" s="263">
        <f t="shared" si="1"/>
        <v>758.75549816688033</v>
      </c>
      <c r="T43" s="263">
        <f t="shared" si="1"/>
        <v>750.53967562058756</v>
      </c>
      <c r="U43" s="263">
        <f t="shared" si="1"/>
        <v>756.53672513100253</v>
      </c>
      <c r="V43" s="263">
        <f t="shared" si="1"/>
        <v>720.47018516419507</v>
      </c>
      <c r="W43" s="263">
        <f t="shared" si="1"/>
        <v>753.10785360075897</v>
      </c>
      <c r="DA43" s="70"/>
    </row>
    <row r="44" spans="1:105" ht="12" customHeight="1" x14ac:dyDescent="0.25">
      <c r="A44" s="60" t="s">
        <v>1886</v>
      </c>
      <c r="B44" s="264">
        <v>279.37172889783102</v>
      </c>
      <c r="C44" s="264">
        <v>272.20393856944071</v>
      </c>
      <c r="D44" s="264">
        <v>276.51610119014532</v>
      </c>
      <c r="E44" s="264">
        <v>289.71401251478989</v>
      </c>
      <c r="F44" s="264">
        <v>291.03167613831772</v>
      </c>
      <c r="G44" s="264">
        <v>301.99369979554149</v>
      </c>
      <c r="H44" s="264">
        <v>308.47542601699848</v>
      </c>
      <c r="I44" s="264">
        <v>319.25642484933928</v>
      </c>
      <c r="J44" s="264">
        <v>299.94448985003299</v>
      </c>
      <c r="K44" s="264">
        <v>283.14447150672908</v>
      </c>
      <c r="L44" s="264">
        <v>300.56893170561227</v>
      </c>
      <c r="M44" s="264">
        <v>294.48250411160529</v>
      </c>
      <c r="N44" s="264">
        <v>294.35275011033002</v>
      </c>
      <c r="O44" s="264">
        <v>297.64494110157028</v>
      </c>
      <c r="P44" s="264">
        <v>296.39791068378082</v>
      </c>
      <c r="Q44" s="264">
        <v>299.66656480673828</v>
      </c>
      <c r="R44" s="264">
        <v>301.75014112518011</v>
      </c>
      <c r="S44" s="264">
        <v>307.39020780096382</v>
      </c>
      <c r="T44" s="264">
        <v>304.17770329307558</v>
      </c>
      <c r="U44" s="264">
        <v>306.13658307485122</v>
      </c>
      <c r="V44" s="264">
        <v>294.33207022798319</v>
      </c>
      <c r="W44" s="264">
        <v>322.54936726606081</v>
      </c>
      <c r="DA44" s="72" t="s">
        <v>1979</v>
      </c>
    </row>
    <row r="45" spans="1:105" ht="12" customHeight="1" x14ac:dyDescent="0.25">
      <c r="A45" s="64" t="s">
        <v>30</v>
      </c>
      <c r="B45" s="231">
        <v>17.025109690431059</v>
      </c>
      <c r="C45" s="231">
        <v>15.315184636010709</v>
      </c>
      <c r="D45" s="231">
        <v>15.65825357878016</v>
      </c>
      <c r="E45" s="231">
        <v>17.22127152437838</v>
      </c>
      <c r="F45" s="231">
        <v>16.397256515694789</v>
      </c>
      <c r="G45" s="231">
        <v>16.85753522692357</v>
      </c>
      <c r="H45" s="231">
        <v>16.244515143221971</v>
      </c>
      <c r="I45" s="231">
        <v>14.16675970128305</v>
      </c>
      <c r="J45" s="231">
        <v>13.808349752210599</v>
      </c>
      <c r="K45" s="231">
        <v>13.85742705036653</v>
      </c>
      <c r="L45" s="231">
        <v>13.95301025845249</v>
      </c>
      <c r="M45" s="231">
        <v>13.516117294118169</v>
      </c>
      <c r="N45" s="231">
        <v>13.383093121562769</v>
      </c>
      <c r="O45" s="231">
        <v>13.694705580999701</v>
      </c>
      <c r="P45" s="231">
        <v>13.778548917990991</v>
      </c>
      <c r="Q45" s="231">
        <v>14.09270257086617</v>
      </c>
      <c r="R45" s="231">
        <v>13.909972345680689</v>
      </c>
      <c r="S45" s="231">
        <v>13.115693564153609</v>
      </c>
      <c r="T45" s="231">
        <v>12.57882579650763</v>
      </c>
      <c r="U45" s="231">
        <v>11.296193510598121</v>
      </c>
      <c r="V45" s="231">
        <v>9.4002512183634952</v>
      </c>
      <c r="W45" s="231">
        <v>9.3502392478548071</v>
      </c>
      <c r="DA45" s="73" t="s">
        <v>1980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1981</v>
      </c>
    </row>
    <row r="47" spans="1:105" ht="12" customHeight="1" x14ac:dyDescent="0.25">
      <c r="A47" s="64" t="s">
        <v>33</v>
      </c>
      <c r="B47" s="231">
        <v>3.0957522473635439</v>
      </c>
      <c r="C47" s="231">
        <v>3.5437204890313279</v>
      </c>
      <c r="D47" s="231">
        <v>3.494755307966976</v>
      </c>
      <c r="E47" s="231">
        <v>3.80019194174987</v>
      </c>
      <c r="F47" s="231">
        <v>3.076538529028277</v>
      </c>
      <c r="G47" s="231">
        <v>2.753252478599177</v>
      </c>
      <c r="H47" s="231">
        <v>2.9682044054511412</v>
      </c>
      <c r="I47" s="231">
        <v>2.8395559742472578</v>
      </c>
      <c r="J47" s="231">
        <v>2.8308791419967241</v>
      </c>
      <c r="K47" s="231">
        <v>2.4596865009297328</v>
      </c>
      <c r="L47" s="231">
        <v>2.545375760232794</v>
      </c>
      <c r="M47" s="231">
        <v>2.3738669096110039</v>
      </c>
      <c r="N47" s="231">
        <v>2.0886402104724269</v>
      </c>
      <c r="O47" s="231">
        <v>1.9644283424553239</v>
      </c>
      <c r="P47" s="231">
        <v>1.857480003444886</v>
      </c>
      <c r="Q47" s="231">
        <v>2.0918558168054502</v>
      </c>
      <c r="R47" s="231">
        <v>1.761740711900659</v>
      </c>
      <c r="S47" s="231">
        <v>1.7266940995890829</v>
      </c>
      <c r="T47" s="231">
        <v>1.7231579974239719</v>
      </c>
      <c r="U47" s="231">
        <v>1.698752386612963</v>
      </c>
      <c r="V47" s="231">
        <v>1.6695211103516729</v>
      </c>
      <c r="W47" s="231">
        <v>1.995198799264722</v>
      </c>
      <c r="DA47" s="73" t="s">
        <v>1982</v>
      </c>
    </row>
    <row r="48" spans="1:105" ht="12" customHeight="1" x14ac:dyDescent="0.25">
      <c r="A48" s="64" t="s">
        <v>160</v>
      </c>
      <c r="B48" s="231">
        <v>3.7536769646770001</v>
      </c>
      <c r="C48" s="231">
        <v>3.647871700211736</v>
      </c>
      <c r="D48" s="231">
        <v>3.3801047177286812</v>
      </c>
      <c r="E48" s="231">
        <v>4.990335192453748</v>
      </c>
      <c r="F48" s="231">
        <v>3.99730093289307</v>
      </c>
      <c r="G48" s="231">
        <v>3.8292874569163451</v>
      </c>
      <c r="H48" s="231">
        <v>3.2346897077462402</v>
      </c>
      <c r="I48" s="231">
        <v>3.481315233714616</v>
      </c>
      <c r="J48" s="231">
        <v>3.1967484465545768</v>
      </c>
      <c r="K48" s="231">
        <v>3.1315870820249931</v>
      </c>
      <c r="L48" s="231">
        <v>3.312105767607588</v>
      </c>
      <c r="M48" s="231">
        <v>2.7223562207721099</v>
      </c>
      <c r="N48" s="231">
        <v>2.1398428835705712</v>
      </c>
      <c r="O48" s="231">
        <v>1.956807094453322</v>
      </c>
      <c r="P48" s="231">
        <v>1.8841535848597859</v>
      </c>
      <c r="Q48" s="231">
        <v>2.2127409660085031</v>
      </c>
      <c r="R48" s="231">
        <v>2.1278697830972009</v>
      </c>
      <c r="S48" s="231">
        <v>2.2249839089536501</v>
      </c>
      <c r="T48" s="231">
        <v>2.5739502599994268</v>
      </c>
      <c r="U48" s="231">
        <v>2.422293923332044</v>
      </c>
      <c r="V48" s="231">
        <v>2.969942248932083</v>
      </c>
      <c r="W48" s="231">
        <v>3.574634817393366</v>
      </c>
      <c r="DA48" s="73" t="s">
        <v>1983</v>
      </c>
    </row>
    <row r="49" spans="1:105" ht="12" customHeight="1" x14ac:dyDescent="0.25">
      <c r="A49" s="64" t="s">
        <v>70</v>
      </c>
      <c r="B49" s="231">
        <v>20.450881096781959</v>
      </c>
      <c r="C49" s="231">
        <v>20.06540749583116</v>
      </c>
      <c r="D49" s="231">
        <v>19.952681279023839</v>
      </c>
      <c r="E49" s="231">
        <v>18.846943999034941</v>
      </c>
      <c r="F49" s="231">
        <v>17.283507541607499</v>
      </c>
      <c r="G49" s="231">
        <v>15.5867839716836</v>
      </c>
      <c r="H49" s="231">
        <v>16.410260086595091</v>
      </c>
      <c r="I49" s="231">
        <v>14.97489852149954</v>
      </c>
      <c r="J49" s="231">
        <v>14.59805570583738</v>
      </c>
      <c r="K49" s="231">
        <v>10.40172150927223</v>
      </c>
      <c r="L49" s="231">
        <v>8.2442697322376439</v>
      </c>
      <c r="M49" s="231">
        <v>7.5827589009833209</v>
      </c>
      <c r="N49" s="231">
        <v>6.8444133237850906</v>
      </c>
      <c r="O49" s="231">
        <v>5.9459429914038804</v>
      </c>
      <c r="P49" s="231">
        <v>4.5651641827858844</v>
      </c>
      <c r="Q49" s="231">
        <v>4.5996741237314067</v>
      </c>
      <c r="R49" s="231">
        <v>4.9054830661582898</v>
      </c>
      <c r="S49" s="231">
        <v>4.2365712719729531</v>
      </c>
      <c r="T49" s="231">
        <v>3.9531503743533301</v>
      </c>
      <c r="U49" s="231">
        <v>3.4673187619905579</v>
      </c>
      <c r="V49" s="231">
        <v>3.43723909535119</v>
      </c>
      <c r="W49" s="231">
        <v>4.6186415829604872</v>
      </c>
      <c r="DA49" s="73" t="s">
        <v>1984</v>
      </c>
    </row>
    <row r="50" spans="1:105" ht="12" customHeight="1" x14ac:dyDescent="0.25">
      <c r="A50" s="64" t="s">
        <v>34</v>
      </c>
      <c r="B50" s="231">
        <v>2.4188586445942128E-2</v>
      </c>
      <c r="C50" s="231">
        <v>1.1975687340574951E-2</v>
      </c>
      <c r="D50" s="231">
        <v>3.3821982274254291E-3</v>
      </c>
      <c r="E50" s="231">
        <v>6.9092609330611884E-2</v>
      </c>
      <c r="F50" s="231">
        <v>1.246920846418343E-2</v>
      </c>
      <c r="G50" s="231">
        <v>1.901449521447178E-2</v>
      </c>
      <c r="H50" s="231">
        <v>9.4631189043656264E-2</v>
      </c>
      <c r="I50" s="231">
        <v>8.2098569979473277E-2</v>
      </c>
      <c r="J50" s="231">
        <v>1.9732029784811679E-2</v>
      </c>
      <c r="K50" s="231">
        <v>1.979140200000291E-2</v>
      </c>
      <c r="L50" s="231">
        <v>2.0819188982960479E-2</v>
      </c>
      <c r="M50" s="231">
        <v>1.9062575714749171E-2</v>
      </c>
      <c r="N50" s="231">
        <v>1.965031886921214E-2</v>
      </c>
      <c r="O50" s="231">
        <v>2.228066102996596E-2</v>
      </c>
      <c r="P50" s="231">
        <v>2.4508494283401069E-2</v>
      </c>
      <c r="Q50" s="231">
        <v>1.8240485723614919E-2</v>
      </c>
      <c r="R50" s="231">
        <v>1.8642444230288348E-2</v>
      </c>
      <c r="S50" s="231">
        <v>2.2115389652411999E-2</v>
      </c>
      <c r="T50" s="231">
        <v>0.2153563053499773</v>
      </c>
      <c r="U50" s="231">
        <v>0.19592885221741921</v>
      </c>
      <c r="V50" s="231">
        <v>3.2617626590746678E-2</v>
      </c>
      <c r="W50" s="231">
        <v>2.2436605454278211E-2</v>
      </c>
      <c r="DA50" s="73" t="s">
        <v>1985</v>
      </c>
    </row>
    <row r="51" spans="1:105" ht="12" customHeight="1" x14ac:dyDescent="0.25">
      <c r="A51" s="64" t="s">
        <v>162</v>
      </c>
      <c r="B51" s="231">
        <v>135.66423158482709</v>
      </c>
      <c r="C51" s="231">
        <v>132.1441767653661</v>
      </c>
      <c r="D51" s="231">
        <v>134.75223065855889</v>
      </c>
      <c r="E51" s="231">
        <v>133.88369976527929</v>
      </c>
      <c r="F51" s="231">
        <v>120.6259674227008</v>
      </c>
      <c r="G51" s="231">
        <v>126.9639025751373</v>
      </c>
      <c r="H51" s="231">
        <v>121.2280983704315</v>
      </c>
      <c r="I51" s="231">
        <v>125.9220754941951</v>
      </c>
      <c r="J51" s="231">
        <v>117.5581064485753</v>
      </c>
      <c r="K51" s="231">
        <v>110.7080113422209</v>
      </c>
      <c r="L51" s="231">
        <v>119.2763794565317</v>
      </c>
      <c r="M51" s="231">
        <v>108.8660565036902</v>
      </c>
      <c r="N51" s="231">
        <v>109.73644880456079</v>
      </c>
      <c r="O51" s="231">
        <v>113.1636957871367</v>
      </c>
      <c r="P51" s="231">
        <v>114.09701438294201</v>
      </c>
      <c r="Q51" s="231">
        <v>110.5093127380471</v>
      </c>
      <c r="R51" s="231">
        <v>109.8978504781272</v>
      </c>
      <c r="S51" s="231">
        <v>113.7662910886456</v>
      </c>
      <c r="T51" s="231">
        <v>109.403987608341</v>
      </c>
      <c r="U51" s="231">
        <v>111.67292501631979</v>
      </c>
      <c r="V51" s="231">
        <v>108.7728933596411</v>
      </c>
      <c r="W51" s="231">
        <v>135.0218988542251</v>
      </c>
      <c r="DA51" s="73" t="s">
        <v>1986</v>
      </c>
    </row>
    <row r="52" spans="1:105" ht="12" customHeight="1" x14ac:dyDescent="0.25">
      <c r="A52" s="64" t="s">
        <v>36</v>
      </c>
      <c r="B52" s="231">
        <v>0.46876583361289759</v>
      </c>
      <c r="C52" s="231">
        <v>0.41918703214049408</v>
      </c>
      <c r="D52" s="231">
        <v>0.40057793898926147</v>
      </c>
      <c r="E52" s="231">
        <v>0</v>
      </c>
      <c r="F52" s="231">
        <v>0</v>
      </c>
      <c r="G52" s="231">
        <v>3.9097857623662612E-4</v>
      </c>
      <c r="H52" s="231">
        <v>3.8361249983211772E-4</v>
      </c>
      <c r="I52" s="231">
        <v>3.8546193708902668E-4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1987</v>
      </c>
    </row>
    <row r="53" spans="1:105" ht="12" customHeight="1" x14ac:dyDescent="0.25">
      <c r="A53" s="64" t="s">
        <v>73</v>
      </c>
      <c r="B53" s="231">
        <v>91.4719201213736</v>
      </c>
      <c r="C53" s="231">
        <v>89.493919771320478</v>
      </c>
      <c r="D53" s="231">
        <v>91.265174756236391</v>
      </c>
      <c r="E53" s="231">
        <v>99.058458935097434</v>
      </c>
      <c r="F53" s="231">
        <v>103.6919110056094</v>
      </c>
      <c r="G53" s="231">
        <v>109.6421290609383</v>
      </c>
      <c r="H53" s="231">
        <v>120.03773164145269</v>
      </c>
      <c r="I53" s="231">
        <v>122.2346277062436</v>
      </c>
      <c r="J53" s="231">
        <v>113.71664217449231</v>
      </c>
      <c r="K53" s="231">
        <v>113.7312485200621</v>
      </c>
      <c r="L53" s="231">
        <v>122.1532274112368</v>
      </c>
      <c r="M53" s="231">
        <v>118.3750226096528</v>
      </c>
      <c r="N53" s="231">
        <v>114.9167831473022</v>
      </c>
      <c r="O53" s="231">
        <v>118.71111713141551</v>
      </c>
      <c r="P53" s="231">
        <v>117.35365784573069</v>
      </c>
      <c r="Q53" s="231">
        <v>121.9340836650259</v>
      </c>
      <c r="R53" s="231">
        <v>126.0155021236797</v>
      </c>
      <c r="S53" s="231">
        <v>130.40216699253611</v>
      </c>
      <c r="T53" s="231">
        <v>134.45425363651279</v>
      </c>
      <c r="U53" s="231">
        <v>137.68060291282629</v>
      </c>
      <c r="V53" s="231">
        <v>132.47269462980961</v>
      </c>
      <c r="W53" s="231">
        <v>128.41755416005631</v>
      </c>
      <c r="DA53" s="73" t="s">
        <v>1988</v>
      </c>
    </row>
    <row r="54" spans="1:105" ht="12" customHeight="1" x14ac:dyDescent="0.25">
      <c r="A54" s="64" t="s">
        <v>79</v>
      </c>
      <c r="B54" s="231">
        <v>7.417202772317868</v>
      </c>
      <c r="C54" s="231">
        <v>7.5624949921881219</v>
      </c>
      <c r="D54" s="231">
        <v>7.6089407546336689</v>
      </c>
      <c r="E54" s="231">
        <v>11.844018547465501</v>
      </c>
      <c r="F54" s="231">
        <v>25.946724982319779</v>
      </c>
      <c r="G54" s="231">
        <v>26.341403551552489</v>
      </c>
      <c r="H54" s="231">
        <v>28.25691186055646</v>
      </c>
      <c r="I54" s="231">
        <v>35.554708186239637</v>
      </c>
      <c r="J54" s="231">
        <v>34.215976150581348</v>
      </c>
      <c r="K54" s="231">
        <v>28.83499809985269</v>
      </c>
      <c r="L54" s="231">
        <v>31.063744130330399</v>
      </c>
      <c r="M54" s="231">
        <v>41.027263097063027</v>
      </c>
      <c r="N54" s="231">
        <v>45.223878300206962</v>
      </c>
      <c r="O54" s="231">
        <v>42.185963512675812</v>
      </c>
      <c r="P54" s="231">
        <v>42.837383271743121</v>
      </c>
      <c r="Q54" s="231">
        <v>44.20795444053023</v>
      </c>
      <c r="R54" s="231">
        <v>43.113080172306063</v>
      </c>
      <c r="S54" s="231">
        <v>41.895691485460382</v>
      </c>
      <c r="T54" s="231">
        <v>39.275021314587427</v>
      </c>
      <c r="U54" s="231">
        <v>37.70256771095395</v>
      </c>
      <c r="V54" s="231">
        <v>35.576910938943357</v>
      </c>
      <c r="W54" s="231">
        <v>39.548763198851709</v>
      </c>
      <c r="DA54" s="73" t="s">
        <v>1989</v>
      </c>
    </row>
    <row r="55" spans="1:105" ht="12" customHeight="1" x14ac:dyDescent="0.25">
      <c r="A55" s="60" t="s">
        <v>1898</v>
      </c>
      <c r="B55" s="264">
        <v>496.22621555232041</v>
      </c>
      <c r="C55" s="264">
        <v>525.2667351124162</v>
      </c>
      <c r="D55" s="264">
        <v>529.50294359356099</v>
      </c>
      <c r="E55" s="264">
        <v>508.03430931694282</v>
      </c>
      <c r="F55" s="264">
        <v>557.66272719837912</v>
      </c>
      <c r="G55" s="264">
        <v>557.24048517162475</v>
      </c>
      <c r="H55" s="264">
        <v>559.09044890094185</v>
      </c>
      <c r="I55" s="264">
        <v>563.99874067748499</v>
      </c>
      <c r="J55" s="264">
        <v>523.4162297379969</v>
      </c>
      <c r="K55" s="264">
        <v>479.0160188615564</v>
      </c>
      <c r="L55" s="264">
        <v>477.22348090849601</v>
      </c>
      <c r="M55" s="264">
        <v>480.01505197783661</v>
      </c>
      <c r="N55" s="264">
        <v>473.98450586554901</v>
      </c>
      <c r="O55" s="264">
        <v>462.41341915172097</v>
      </c>
      <c r="P55" s="264">
        <v>457.64954532999741</v>
      </c>
      <c r="Q55" s="264">
        <v>456.9368319166868</v>
      </c>
      <c r="R55" s="264">
        <v>448.32748287035639</v>
      </c>
      <c r="S55" s="264">
        <v>451.36529036591651</v>
      </c>
      <c r="T55" s="264">
        <v>446.36197232751198</v>
      </c>
      <c r="U55" s="264">
        <v>450.40014205615131</v>
      </c>
      <c r="V55" s="264">
        <v>426.13811493621182</v>
      </c>
      <c r="W55" s="264">
        <v>430.55848633469822</v>
      </c>
      <c r="DA55" s="72" t="s">
        <v>1990</v>
      </c>
    </row>
    <row r="56" spans="1:105" ht="12" customHeight="1" x14ac:dyDescent="0.25">
      <c r="A56" s="57" t="s">
        <v>1900</v>
      </c>
      <c r="B56" s="263">
        <f t="shared" ref="B56:W56" si="2">B57+B68</f>
        <v>9900.9682428098404</v>
      </c>
      <c r="C56" s="263">
        <f t="shared" si="2"/>
        <v>9733.3770798457153</v>
      </c>
      <c r="D56" s="263">
        <f t="shared" si="2"/>
        <v>9879.1173577309364</v>
      </c>
      <c r="E56" s="263">
        <f t="shared" si="2"/>
        <v>10253.921532147975</v>
      </c>
      <c r="F56" s="263">
        <f t="shared" si="2"/>
        <v>10398.469467800704</v>
      </c>
      <c r="G56" s="263">
        <f t="shared" si="2"/>
        <v>10745.801208197698</v>
      </c>
      <c r="H56" s="263">
        <f t="shared" si="2"/>
        <v>10955.519340416409</v>
      </c>
      <c r="I56" s="263">
        <f t="shared" si="2"/>
        <v>11308.130994603482</v>
      </c>
      <c r="J56" s="263">
        <f t="shared" si="2"/>
        <v>10610.718406314187</v>
      </c>
      <c r="K56" s="263">
        <f t="shared" si="2"/>
        <v>9985.196402788557</v>
      </c>
      <c r="L56" s="263">
        <f t="shared" si="2"/>
        <v>10534.970078266691</v>
      </c>
      <c r="M56" s="263">
        <f t="shared" si="2"/>
        <v>10347.412905620065</v>
      </c>
      <c r="N56" s="263">
        <f t="shared" si="2"/>
        <v>10330.812705560187</v>
      </c>
      <c r="O56" s="263">
        <f t="shared" si="2"/>
        <v>10411.444914718448</v>
      </c>
      <c r="P56" s="263">
        <f t="shared" si="2"/>
        <v>10361.975797445655</v>
      </c>
      <c r="Q56" s="263">
        <f t="shared" si="2"/>
        <v>10464.328864491516</v>
      </c>
      <c r="R56" s="263">
        <f t="shared" si="2"/>
        <v>10512.698308060064</v>
      </c>
      <c r="S56" s="263">
        <f t="shared" si="2"/>
        <v>10698.139297355121</v>
      </c>
      <c r="T56" s="263">
        <f t="shared" si="2"/>
        <v>10585.742007921408</v>
      </c>
      <c r="U56" s="263">
        <f t="shared" si="2"/>
        <v>10656.321160335159</v>
      </c>
      <c r="V56" s="263">
        <f t="shared" si="2"/>
        <v>10231.150505172996</v>
      </c>
      <c r="W56" s="263">
        <f t="shared" si="2"/>
        <v>11136.611422809156</v>
      </c>
      <c r="DA56" s="70"/>
    </row>
    <row r="57" spans="1:105" ht="12" customHeight="1" x14ac:dyDescent="0.25">
      <c r="A57" s="60" t="s">
        <v>1901</v>
      </c>
      <c r="B57" s="264">
        <v>8874.1608002840439</v>
      </c>
      <c r="C57" s="264">
        <v>8646.4780486763539</v>
      </c>
      <c r="D57" s="264">
        <v>8783.4526260399107</v>
      </c>
      <c r="E57" s="264">
        <v>9202.6803975286202</v>
      </c>
      <c r="F57" s="264">
        <v>9244.5355949818568</v>
      </c>
      <c r="G57" s="264">
        <v>9592.7410523289636</v>
      </c>
      <c r="H57" s="264">
        <v>9798.631179363485</v>
      </c>
      <c r="I57" s="264">
        <v>10141.08643639078</v>
      </c>
      <c r="J57" s="264">
        <v>9527.6485011186978</v>
      </c>
      <c r="K57" s="264">
        <v>8994.0008596255138</v>
      </c>
      <c r="L57" s="264">
        <v>9547.4837130018041</v>
      </c>
      <c r="M57" s="264">
        <v>9354.1501306039354</v>
      </c>
      <c r="N57" s="264">
        <v>9350.0285329163635</v>
      </c>
      <c r="O57" s="264">
        <v>9454.6040114616426</v>
      </c>
      <c r="P57" s="264">
        <v>9414.9924570142139</v>
      </c>
      <c r="Q57" s="264">
        <v>9518.820293861103</v>
      </c>
      <c r="R57" s="264">
        <v>9585.0044827998354</v>
      </c>
      <c r="S57" s="264">
        <v>9764.1595419129699</v>
      </c>
      <c r="T57" s="264">
        <v>9662.115281074166</v>
      </c>
      <c r="U57" s="264">
        <v>9724.3385212011526</v>
      </c>
      <c r="V57" s="264">
        <v>9349.3716425359398</v>
      </c>
      <c r="W57" s="264">
        <v>10245.685783745461</v>
      </c>
      <c r="DA57" s="72" t="s">
        <v>1991</v>
      </c>
    </row>
    <row r="58" spans="1:105" ht="12" customHeight="1" x14ac:dyDescent="0.25">
      <c r="A58" s="64" t="s">
        <v>30</v>
      </c>
      <c r="B58" s="231">
        <v>540.7976019313395</v>
      </c>
      <c r="C58" s="231">
        <v>486.48233549681078</v>
      </c>
      <c r="D58" s="231">
        <v>497.37981956125242</v>
      </c>
      <c r="E58" s="231">
        <v>547.02862489201937</v>
      </c>
      <c r="F58" s="231">
        <v>520.85403049854028</v>
      </c>
      <c r="G58" s="231">
        <v>535.474648384631</v>
      </c>
      <c r="H58" s="231">
        <v>516.00224572587433</v>
      </c>
      <c r="I58" s="231">
        <v>450.00295521722632</v>
      </c>
      <c r="J58" s="231">
        <v>438.61816859963091</v>
      </c>
      <c r="K58" s="231">
        <v>440.17709454105449</v>
      </c>
      <c r="L58" s="231">
        <v>443.21326703319659</v>
      </c>
      <c r="M58" s="231">
        <v>429.33549051904788</v>
      </c>
      <c r="N58" s="231">
        <v>425.11001680258192</v>
      </c>
      <c r="O58" s="231">
        <v>435.00829492587297</v>
      </c>
      <c r="P58" s="231">
        <v>437.67155386559602</v>
      </c>
      <c r="Q58" s="231">
        <v>447.65055225104288</v>
      </c>
      <c r="R58" s="231">
        <v>441.84618039221021</v>
      </c>
      <c r="S58" s="231">
        <v>416.61614850840891</v>
      </c>
      <c r="T58" s="231">
        <v>399.56270177141892</v>
      </c>
      <c r="U58" s="231">
        <v>358.82026445429329</v>
      </c>
      <c r="V58" s="231">
        <v>298.59621517154642</v>
      </c>
      <c r="W58" s="231">
        <v>297.0075996377409</v>
      </c>
      <c r="DA58" s="73" t="s">
        <v>1992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1993</v>
      </c>
    </row>
    <row r="60" spans="1:105" ht="12" customHeight="1" x14ac:dyDescent="0.25">
      <c r="A60" s="64" t="s">
        <v>33</v>
      </c>
      <c r="B60" s="231">
        <v>98.335659622136106</v>
      </c>
      <c r="C60" s="231">
        <v>112.5652390633481</v>
      </c>
      <c r="D60" s="231">
        <v>111.0098744883628</v>
      </c>
      <c r="E60" s="231">
        <v>120.7119793261723</v>
      </c>
      <c r="F60" s="231">
        <v>97.725341510309988</v>
      </c>
      <c r="G60" s="231">
        <v>87.45625520256209</v>
      </c>
      <c r="H60" s="231">
        <v>94.284139937859777</v>
      </c>
      <c r="I60" s="231">
        <v>90.19766035844232</v>
      </c>
      <c r="J60" s="231">
        <v>89.922043334013566</v>
      </c>
      <c r="K60" s="231">
        <v>78.131218264826813</v>
      </c>
      <c r="L60" s="231">
        <v>80.853112383865238</v>
      </c>
      <c r="M60" s="231">
        <v>75.405184187643655</v>
      </c>
      <c r="N60" s="231">
        <v>66.345041979712377</v>
      </c>
      <c r="O60" s="231">
        <v>62.399488525051467</v>
      </c>
      <c r="P60" s="231">
        <v>59.002305991778719</v>
      </c>
      <c r="Q60" s="231">
        <v>66.447184769114287</v>
      </c>
      <c r="R60" s="231">
        <v>55.961175554491533</v>
      </c>
      <c r="S60" s="231">
        <v>54.847930222241459</v>
      </c>
      <c r="T60" s="231">
        <v>54.735606976996749</v>
      </c>
      <c r="U60" s="231">
        <v>53.960369927705877</v>
      </c>
      <c r="V60" s="231">
        <v>53.031847034700192</v>
      </c>
      <c r="W60" s="231">
        <v>63.376903035467642</v>
      </c>
      <c r="DA60" s="73" t="s">
        <v>1994</v>
      </c>
    </row>
    <row r="61" spans="1:105" ht="12" customHeight="1" x14ac:dyDescent="0.25">
      <c r="A61" s="64" t="s">
        <v>160</v>
      </c>
      <c r="B61" s="231">
        <v>119.2344447603282</v>
      </c>
      <c r="C61" s="231">
        <v>115.87357165378459</v>
      </c>
      <c r="D61" s="231">
        <v>107.3680322102052</v>
      </c>
      <c r="E61" s="231">
        <v>158.51652964264849</v>
      </c>
      <c r="F61" s="231">
        <v>126.97308845660341</v>
      </c>
      <c r="G61" s="231">
        <v>121.636189807931</v>
      </c>
      <c r="H61" s="231">
        <v>102.7489671872335</v>
      </c>
      <c r="I61" s="231">
        <v>110.58295448269961</v>
      </c>
      <c r="J61" s="231">
        <v>101.5437741846748</v>
      </c>
      <c r="K61" s="231">
        <v>99.473942605499801</v>
      </c>
      <c r="L61" s="231">
        <v>105.2080655592999</v>
      </c>
      <c r="M61" s="231">
        <v>86.474844659819979</v>
      </c>
      <c r="N61" s="231">
        <v>67.971479831065196</v>
      </c>
      <c r="O61" s="231">
        <v>62.157401823811398</v>
      </c>
      <c r="P61" s="231">
        <v>59.849584460252053</v>
      </c>
      <c r="Q61" s="231">
        <v>70.287065979093626</v>
      </c>
      <c r="R61" s="231">
        <v>67.591157816028755</v>
      </c>
      <c r="S61" s="231">
        <v>70.675959460880634</v>
      </c>
      <c r="T61" s="231">
        <v>81.760772964687717</v>
      </c>
      <c r="U61" s="231">
        <v>76.943454035253197</v>
      </c>
      <c r="V61" s="231">
        <v>94.339342024901484</v>
      </c>
      <c r="W61" s="231">
        <v>113.5472236113187</v>
      </c>
      <c r="DA61" s="73" t="s">
        <v>1995</v>
      </c>
    </row>
    <row r="62" spans="1:105" ht="12" customHeight="1" x14ac:dyDescent="0.25">
      <c r="A62" s="64" t="s">
        <v>70</v>
      </c>
      <c r="B62" s="231">
        <v>649.61622307425046</v>
      </c>
      <c r="C62" s="231">
        <v>637.37176751463687</v>
      </c>
      <c r="D62" s="231">
        <v>633.79105239252215</v>
      </c>
      <c r="E62" s="231">
        <v>598.66763291052177</v>
      </c>
      <c r="F62" s="231">
        <v>549.00553367459122</v>
      </c>
      <c r="G62" s="231">
        <v>495.10960851230271</v>
      </c>
      <c r="H62" s="231">
        <v>521.26708510360902</v>
      </c>
      <c r="I62" s="231">
        <v>475.67324715351481</v>
      </c>
      <c r="J62" s="231">
        <v>463.70294595012848</v>
      </c>
      <c r="K62" s="231">
        <v>330.40762441217657</v>
      </c>
      <c r="L62" s="231">
        <v>261.87680325931348</v>
      </c>
      <c r="M62" s="231">
        <v>240.86410626652909</v>
      </c>
      <c r="N62" s="231">
        <v>217.41077616729109</v>
      </c>
      <c r="O62" s="231">
        <v>188.87113031518211</v>
      </c>
      <c r="P62" s="231">
        <v>145.01109757084569</v>
      </c>
      <c r="Q62" s="231">
        <v>146.10729569499759</v>
      </c>
      <c r="R62" s="231">
        <v>155.82122680738101</v>
      </c>
      <c r="S62" s="231">
        <v>134.5734404038468</v>
      </c>
      <c r="T62" s="231">
        <v>125.570658950047</v>
      </c>
      <c r="U62" s="231">
        <v>110.1383606749942</v>
      </c>
      <c r="V62" s="231">
        <v>109.1828889111555</v>
      </c>
      <c r="W62" s="231">
        <v>146.70979145874489</v>
      </c>
      <c r="DA62" s="73" t="s">
        <v>1996</v>
      </c>
    </row>
    <row r="63" spans="1:105" ht="12" customHeight="1" x14ac:dyDescent="0.25">
      <c r="A63" s="64" t="s">
        <v>34</v>
      </c>
      <c r="B63" s="231">
        <v>0.76834333416522071</v>
      </c>
      <c r="C63" s="231">
        <v>0.38040418611238069</v>
      </c>
      <c r="D63" s="231">
        <v>0.1074345319299842</v>
      </c>
      <c r="E63" s="231">
        <v>2.1947064140312018</v>
      </c>
      <c r="F63" s="231">
        <v>0.39608073945053229</v>
      </c>
      <c r="G63" s="231">
        <v>0.6039898479891036</v>
      </c>
      <c r="H63" s="231">
        <v>3.0059318872690821</v>
      </c>
      <c r="I63" s="231">
        <v>2.60783692875974</v>
      </c>
      <c r="J63" s="231">
        <v>0.62678212257637123</v>
      </c>
      <c r="K63" s="231">
        <v>0.62866806352950444</v>
      </c>
      <c r="L63" s="231">
        <v>0.66131541475286248</v>
      </c>
      <c r="M63" s="231">
        <v>0.60551711093909177</v>
      </c>
      <c r="N63" s="231">
        <v>0.62418659937497378</v>
      </c>
      <c r="O63" s="231">
        <v>0.70773864448127166</v>
      </c>
      <c r="P63" s="231">
        <v>0.7785051125315634</v>
      </c>
      <c r="Q63" s="231">
        <v>0.57940366416188582</v>
      </c>
      <c r="R63" s="231">
        <v>0.59217175790327692</v>
      </c>
      <c r="S63" s="231">
        <v>0.70248884778249854</v>
      </c>
      <c r="T63" s="231">
        <v>6.8407296993522211</v>
      </c>
      <c r="U63" s="231">
        <v>6.2236223645533144</v>
      </c>
      <c r="V63" s="231">
        <v>1.0360893152354831</v>
      </c>
      <c r="W63" s="231">
        <v>0.71269217325354306</v>
      </c>
      <c r="DA63" s="73" t="s">
        <v>1997</v>
      </c>
    </row>
    <row r="64" spans="1:105" ht="12" customHeight="1" x14ac:dyDescent="0.25">
      <c r="A64" s="64" t="s">
        <v>162</v>
      </c>
      <c r="B64" s="231">
        <v>4309.3344150474504</v>
      </c>
      <c r="C64" s="231">
        <v>4197.5209090175122</v>
      </c>
      <c r="D64" s="231">
        <v>4280.3649738601061</v>
      </c>
      <c r="E64" s="231">
        <v>4252.7763454853439</v>
      </c>
      <c r="F64" s="231">
        <v>3831.648376956377</v>
      </c>
      <c r="G64" s="231">
        <v>4032.9710229749498</v>
      </c>
      <c r="H64" s="231">
        <v>3850.7748894137071</v>
      </c>
      <c r="I64" s="231">
        <v>3999.8776921685512</v>
      </c>
      <c r="J64" s="231">
        <v>3734.1986754253339</v>
      </c>
      <c r="K64" s="231">
        <v>3516.6074191058401</v>
      </c>
      <c r="L64" s="231">
        <v>3788.7791121486548</v>
      </c>
      <c r="M64" s="231">
        <v>3458.098265411335</v>
      </c>
      <c r="N64" s="231">
        <v>3485.7460208507532</v>
      </c>
      <c r="O64" s="231">
        <v>3594.6115132384598</v>
      </c>
      <c r="P64" s="231">
        <v>3624.2581039287479</v>
      </c>
      <c r="Q64" s="231">
        <v>3510.2958163850258</v>
      </c>
      <c r="R64" s="231">
        <v>3490.8728975405102</v>
      </c>
      <c r="S64" s="231">
        <v>3613.7527757569792</v>
      </c>
      <c r="T64" s="231">
        <v>3475.185488735538</v>
      </c>
      <c r="U64" s="231">
        <v>3547.2576181654508</v>
      </c>
      <c r="V64" s="231">
        <v>3455.1389655415419</v>
      </c>
      <c r="W64" s="231">
        <v>4288.9309047812694</v>
      </c>
      <c r="DA64" s="73" t="s">
        <v>1998</v>
      </c>
    </row>
    <row r="65" spans="1:105" ht="12" customHeight="1" x14ac:dyDescent="0.25">
      <c r="A65" s="64" t="s">
        <v>36</v>
      </c>
      <c r="B65" s="231">
        <v>14.890208832409691</v>
      </c>
      <c r="C65" s="231">
        <v>13.31535278563922</v>
      </c>
      <c r="D65" s="231">
        <v>12.724240414953011</v>
      </c>
      <c r="E65" s="231">
        <v>0</v>
      </c>
      <c r="F65" s="231">
        <v>0</v>
      </c>
      <c r="G65" s="231">
        <v>1.241931948045753E-2</v>
      </c>
      <c r="H65" s="231">
        <v>1.2185338229961391E-2</v>
      </c>
      <c r="I65" s="231">
        <v>1.2244085060474971E-2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1999</v>
      </c>
    </row>
    <row r="66" spans="1:105" ht="12" customHeight="1" x14ac:dyDescent="0.25">
      <c r="A66" s="64" t="s">
        <v>73</v>
      </c>
      <c r="B66" s="231">
        <v>2905.5786391495149</v>
      </c>
      <c r="C66" s="231">
        <v>2842.7480397948871</v>
      </c>
      <c r="D66" s="231">
        <v>2899.0114334333912</v>
      </c>
      <c r="E66" s="231">
        <v>3146.5628132325069</v>
      </c>
      <c r="F66" s="231">
        <v>3293.7430554722978</v>
      </c>
      <c r="G66" s="231">
        <v>3482.7499819356872</v>
      </c>
      <c r="H66" s="231">
        <v>3812.9632403755568</v>
      </c>
      <c r="I66" s="231">
        <v>3882.7469977277378</v>
      </c>
      <c r="J66" s="231">
        <v>3612.17569260152</v>
      </c>
      <c r="K66" s="231">
        <v>3612.6396588725602</v>
      </c>
      <c r="L66" s="231">
        <v>3880.1613412981101</v>
      </c>
      <c r="M66" s="231">
        <v>3760.1477770125011</v>
      </c>
      <c r="N66" s="231">
        <v>3650.2978176201868</v>
      </c>
      <c r="O66" s="231">
        <v>3770.823720644963</v>
      </c>
      <c r="P66" s="231">
        <v>3727.7044256879158</v>
      </c>
      <c r="Q66" s="231">
        <v>3873.2003046537639</v>
      </c>
      <c r="R66" s="231">
        <v>4002.8453615757071</v>
      </c>
      <c r="S66" s="231">
        <v>4142.1864809393837</v>
      </c>
      <c r="T66" s="231">
        <v>4270.8998213951136</v>
      </c>
      <c r="U66" s="231">
        <v>4373.3838572309542</v>
      </c>
      <c r="V66" s="231">
        <v>4207.9561823586582</v>
      </c>
      <c r="W66" s="231">
        <v>4079.1458380253189</v>
      </c>
      <c r="DA66" s="73" t="s">
        <v>2000</v>
      </c>
    </row>
    <row r="67" spans="1:105" ht="12" customHeight="1" x14ac:dyDescent="0.25">
      <c r="A67" s="64" t="s">
        <v>79</v>
      </c>
      <c r="B67" s="231">
        <v>235.60526453244989</v>
      </c>
      <c r="C67" s="231">
        <v>240.2204291636227</v>
      </c>
      <c r="D67" s="231">
        <v>241.69576514718719</v>
      </c>
      <c r="E67" s="231">
        <v>376.22176562537481</v>
      </c>
      <c r="F67" s="231">
        <v>824.19008767368723</v>
      </c>
      <c r="G67" s="231">
        <v>836.72693634343216</v>
      </c>
      <c r="H67" s="231">
        <v>897.5724943941467</v>
      </c>
      <c r="I67" s="231">
        <v>1129.384848268789</v>
      </c>
      <c r="J67" s="231">
        <v>1086.860418900819</v>
      </c>
      <c r="K67" s="231">
        <v>915.9352337600269</v>
      </c>
      <c r="L67" s="231">
        <v>986.73069590461262</v>
      </c>
      <c r="M67" s="231">
        <v>1303.2189454361201</v>
      </c>
      <c r="N67" s="231">
        <v>1436.523193065397</v>
      </c>
      <c r="O67" s="231">
        <v>1340.0247233438199</v>
      </c>
      <c r="P67" s="231">
        <v>1360.716880396546</v>
      </c>
      <c r="Q67" s="231">
        <v>1404.2526704639019</v>
      </c>
      <c r="R67" s="231">
        <v>1369.474311355604</v>
      </c>
      <c r="S67" s="231">
        <v>1330.804317773448</v>
      </c>
      <c r="T67" s="231">
        <v>1247.559500581013</v>
      </c>
      <c r="U67" s="231">
        <v>1197.610974347949</v>
      </c>
      <c r="V67" s="231">
        <v>1130.090112178201</v>
      </c>
      <c r="W67" s="231">
        <v>1256.2548310223481</v>
      </c>
      <c r="DA67" s="73" t="s">
        <v>2001</v>
      </c>
    </row>
    <row r="68" spans="1:105" ht="12" customHeight="1" x14ac:dyDescent="0.25">
      <c r="A68" s="60" t="s">
        <v>1913</v>
      </c>
      <c r="B68" s="264">
        <v>1026.8074425257969</v>
      </c>
      <c r="C68" s="264">
        <v>1086.899031169361</v>
      </c>
      <c r="D68" s="264">
        <v>1095.6647316910251</v>
      </c>
      <c r="E68" s="264">
        <v>1051.2411346193551</v>
      </c>
      <c r="F68" s="264">
        <v>1153.933872818847</v>
      </c>
      <c r="G68" s="264">
        <v>1153.060155868734</v>
      </c>
      <c r="H68" s="264">
        <v>1156.888161052924</v>
      </c>
      <c r="I68" s="264">
        <v>1167.044558212702</v>
      </c>
      <c r="J68" s="264">
        <v>1083.069905195488</v>
      </c>
      <c r="K68" s="264">
        <v>991.19554316304368</v>
      </c>
      <c r="L68" s="264">
        <v>987.48636526488713</v>
      </c>
      <c r="M68" s="264">
        <v>993.26277501612981</v>
      </c>
      <c r="N68" s="264">
        <v>980.78417264382347</v>
      </c>
      <c r="O68" s="264">
        <v>956.84090325680472</v>
      </c>
      <c r="P68" s="264">
        <v>946.98334043144087</v>
      </c>
      <c r="Q68" s="264">
        <v>945.50857063041201</v>
      </c>
      <c r="R68" s="264">
        <v>927.69382526022832</v>
      </c>
      <c r="S68" s="264">
        <v>933.97975544215137</v>
      </c>
      <c r="T68" s="264">
        <v>923.62672684724123</v>
      </c>
      <c r="U68" s="264">
        <v>931.98263913400751</v>
      </c>
      <c r="V68" s="264">
        <v>881.77886263705648</v>
      </c>
      <c r="W68" s="264">
        <v>890.92563906369492</v>
      </c>
      <c r="DA68" s="72" t="s">
        <v>2002</v>
      </c>
    </row>
    <row r="69" spans="1:105" ht="12" customHeight="1" x14ac:dyDescent="0.25">
      <c r="A69" s="57" t="s">
        <v>1915</v>
      </c>
      <c r="B69" s="263">
        <f t="shared" ref="B69:W69" si="3">B70+B81</f>
        <v>1231.8979937741015</v>
      </c>
      <c r="C69" s="263">
        <f t="shared" si="3"/>
        <v>1203.0539094913815</v>
      </c>
      <c r="D69" s="263">
        <f t="shared" si="3"/>
        <v>1221.8366839647786</v>
      </c>
      <c r="E69" s="263">
        <f t="shared" si="3"/>
        <v>1277.3498324569084</v>
      </c>
      <c r="F69" s="263">
        <f t="shared" si="3"/>
        <v>1286.6642195444999</v>
      </c>
      <c r="G69" s="263">
        <f t="shared" si="3"/>
        <v>1333.5678769928547</v>
      </c>
      <c r="H69" s="263">
        <f t="shared" si="3"/>
        <v>1362.3321045713535</v>
      </c>
      <c r="I69" s="263">
        <f t="shared" si="3"/>
        <v>1408.1805423054409</v>
      </c>
      <c r="J69" s="263">
        <f t="shared" si="3"/>
        <v>1322.5196379461745</v>
      </c>
      <c r="K69" s="263">
        <f t="shared" si="3"/>
        <v>1247.8590093449538</v>
      </c>
      <c r="L69" s="263">
        <f t="shared" si="3"/>
        <v>1322.2507121915544</v>
      </c>
      <c r="M69" s="263">
        <f t="shared" si="3"/>
        <v>1296.1506518840747</v>
      </c>
      <c r="N69" s="263">
        <f t="shared" si="3"/>
        <v>1294.6819511273491</v>
      </c>
      <c r="O69" s="263">
        <f t="shared" si="3"/>
        <v>1308.1186259066867</v>
      </c>
      <c r="P69" s="263">
        <f t="shared" si="3"/>
        <v>1302.3241107439464</v>
      </c>
      <c r="Q69" s="263">
        <f t="shared" si="3"/>
        <v>1316.7414791302558</v>
      </c>
      <c r="R69" s="263">
        <f t="shared" si="3"/>
        <v>1325.2255192917085</v>
      </c>
      <c r="S69" s="263">
        <f t="shared" si="3"/>
        <v>1349.5760549980359</v>
      </c>
      <c r="T69" s="263">
        <f t="shared" si="3"/>
        <v>1336.2348175328916</v>
      </c>
      <c r="U69" s="263">
        <f t="shared" si="3"/>
        <v>1344.5650254137875</v>
      </c>
      <c r="V69" s="263">
        <f t="shared" si="3"/>
        <v>1292.4788747017333</v>
      </c>
      <c r="W69" s="263">
        <f t="shared" si="3"/>
        <v>1411.7384423901508</v>
      </c>
      <c r="DA69" s="70"/>
    </row>
    <row r="70" spans="1:105" ht="12" customHeight="1" x14ac:dyDescent="0.25">
      <c r="A70" s="60" t="s">
        <v>1916</v>
      </c>
      <c r="B70" s="264">
        <v>1006.559905587771</v>
      </c>
      <c r="C70" s="264">
        <v>980.73477866930625</v>
      </c>
      <c r="D70" s="264">
        <v>996.27124693507994</v>
      </c>
      <c r="E70" s="264">
        <v>1043.8225450900491</v>
      </c>
      <c r="F70" s="264">
        <v>1048.5700096159951</v>
      </c>
      <c r="G70" s="264">
        <v>1088.0655360280509</v>
      </c>
      <c r="H70" s="264">
        <v>1111.418814325948</v>
      </c>
      <c r="I70" s="264">
        <v>1150.2621189424699</v>
      </c>
      <c r="J70" s="264">
        <v>1080.682353136146</v>
      </c>
      <c r="K70" s="264">
        <v>1020.152875281595</v>
      </c>
      <c r="L70" s="264">
        <v>1082.9321804099241</v>
      </c>
      <c r="M70" s="264">
        <v>1061.003139813869</v>
      </c>
      <c r="N70" s="264">
        <v>1060.535643779863</v>
      </c>
      <c r="O70" s="264">
        <v>1072.397214263008</v>
      </c>
      <c r="P70" s="264">
        <v>1067.9042370224431</v>
      </c>
      <c r="Q70" s="264">
        <v>1079.6810055536871</v>
      </c>
      <c r="R70" s="264">
        <v>1087.1880084657189</v>
      </c>
      <c r="S70" s="264">
        <v>1107.508836929941</v>
      </c>
      <c r="T70" s="264">
        <v>1095.934372158873</v>
      </c>
      <c r="U70" s="264">
        <v>1102.992100784388</v>
      </c>
      <c r="V70" s="264">
        <v>1060.4611353802311</v>
      </c>
      <c r="W70" s="264">
        <v>1162.126396767422</v>
      </c>
      <c r="DA70" s="72" t="s">
        <v>2003</v>
      </c>
    </row>
    <row r="71" spans="1:105" ht="12" customHeight="1" x14ac:dyDescent="0.25">
      <c r="A71" s="64" t="s">
        <v>30</v>
      </c>
      <c r="B71" s="231">
        <v>61.340468737582341</v>
      </c>
      <c r="C71" s="231">
        <v>55.179709350332573</v>
      </c>
      <c r="D71" s="231">
        <v>56.415766570604873</v>
      </c>
      <c r="E71" s="231">
        <v>62.047228286363151</v>
      </c>
      <c r="F71" s="231">
        <v>59.078350681547228</v>
      </c>
      <c r="G71" s="231">
        <v>60.736707802886222</v>
      </c>
      <c r="H71" s="231">
        <v>58.528032501314307</v>
      </c>
      <c r="I71" s="231">
        <v>51.042001864916728</v>
      </c>
      <c r="J71" s="231">
        <v>49.750671901346912</v>
      </c>
      <c r="K71" s="231">
        <v>49.927494519702812</v>
      </c>
      <c r="L71" s="231">
        <v>50.271875195894857</v>
      </c>
      <c r="M71" s="231">
        <v>48.697775544984466</v>
      </c>
      <c r="N71" s="231">
        <v>48.21849727621867</v>
      </c>
      <c r="O71" s="231">
        <v>49.341218637425278</v>
      </c>
      <c r="P71" s="231">
        <v>49.643301248643859</v>
      </c>
      <c r="Q71" s="231">
        <v>50.775178380326508</v>
      </c>
      <c r="R71" s="231">
        <v>50.116812127820012</v>
      </c>
      <c r="S71" s="231">
        <v>47.255072400259223</v>
      </c>
      <c r="T71" s="231">
        <v>45.320769413887668</v>
      </c>
      <c r="U71" s="231">
        <v>40.699520736713723</v>
      </c>
      <c r="V71" s="231">
        <v>33.86855218380957</v>
      </c>
      <c r="W71" s="231">
        <v>33.688361995947382</v>
      </c>
      <c r="DA71" s="73" t="s">
        <v>2004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2005</v>
      </c>
    </row>
    <row r="73" spans="1:105" ht="12" customHeight="1" x14ac:dyDescent="0.25">
      <c r="A73" s="64" t="s">
        <v>33</v>
      </c>
      <c r="B73" s="231">
        <v>11.153813244177449</v>
      </c>
      <c r="C73" s="231">
        <v>12.76781646783343</v>
      </c>
      <c r="D73" s="231">
        <v>12.591397800763341</v>
      </c>
      <c r="E73" s="231">
        <v>13.69186802542229</v>
      </c>
      <c r="F73" s="231">
        <v>11.08458734723421</v>
      </c>
      <c r="G73" s="231">
        <v>9.9198067243646566</v>
      </c>
      <c r="H73" s="231">
        <v>10.69426587258129</v>
      </c>
      <c r="I73" s="231">
        <v>10.23075314250848</v>
      </c>
      <c r="J73" s="231">
        <v>10.1994910263117</v>
      </c>
      <c r="K73" s="231">
        <v>8.8621057754085761</v>
      </c>
      <c r="L73" s="231">
        <v>9.170839136132841</v>
      </c>
      <c r="M73" s="231">
        <v>8.5529028360984487</v>
      </c>
      <c r="N73" s="231">
        <v>7.5252478171432839</v>
      </c>
      <c r="O73" s="231">
        <v>7.077719763258135</v>
      </c>
      <c r="P73" s="231">
        <v>6.6923911888822927</v>
      </c>
      <c r="Q73" s="231">
        <v>7.5368334576078517</v>
      </c>
      <c r="R73" s="231">
        <v>6.3474481531714764</v>
      </c>
      <c r="S73" s="231">
        <v>6.2211772705782984</v>
      </c>
      <c r="T73" s="231">
        <v>6.2084369024834132</v>
      </c>
      <c r="U73" s="231">
        <v>6.1205049223555132</v>
      </c>
      <c r="V73" s="231">
        <v>6.0151863534729237</v>
      </c>
      <c r="W73" s="231">
        <v>7.1885839091155264</v>
      </c>
      <c r="DA73" s="73" t="s">
        <v>2006</v>
      </c>
    </row>
    <row r="74" spans="1:105" ht="12" customHeight="1" x14ac:dyDescent="0.25">
      <c r="A74" s="64" t="s">
        <v>160</v>
      </c>
      <c r="B74" s="231">
        <v>13.52427729920387</v>
      </c>
      <c r="C74" s="231">
        <v>13.143067155174601</v>
      </c>
      <c r="D74" s="231">
        <v>12.178318468287131</v>
      </c>
      <c r="E74" s="231">
        <v>17.979884149281851</v>
      </c>
      <c r="F74" s="231">
        <v>14.4020401258647</v>
      </c>
      <c r="G74" s="231">
        <v>13.79669745506621</v>
      </c>
      <c r="H74" s="231">
        <v>11.65439674114451</v>
      </c>
      <c r="I74" s="231">
        <v>12.542974003824691</v>
      </c>
      <c r="J74" s="231">
        <v>11.51769660890985</v>
      </c>
      <c r="K74" s="231">
        <v>11.2829240455312</v>
      </c>
      <c r="L74" s="231">
        <v>11.933322250939071</v>
      </c>
      <c r="M74" s="231">
        <v>9.8084893248406662</v>
      </c>
      <c r="N74" s="231">
        <v>7.7097280363939493</v>
      </c>
      <c r="O74" s="231">
        <v>7.0502608550156269</v>
      </c>
      <c r="P74" s="231">
        <v>6.7884945336859772</v>
      </c>
      <c r="Q74" s="231">
        <v>7.9723755392953217</v>
      </c>
      <c r="R74" s="231">
        <v>7.6665896596884267</v>
      </c>
      <c r="S74" s="231">
        <v>8.0164861425535712</v>
      </c>
      <c r="T74" s="231">
        <v>9.2737913779390926</v>
      </c>
      <c r="U74" s="231">
        <v>8.7273825178874933</v>
      </c>
      <c r="V74" s="231">
        <v>10.70052722041704</v>
      </c>
      <c r="W74" s="231">
        <v>12.879198974431951</v>
      </c>
      <c r="DA74" s="73" t="s">
        <v>2007</v>
      </c>
    </row>
    <row r="75" spans="1:105" ht="12" customHeight="1" x14ac:dyDescent="0.25">
      <c r="A75" s="64" t="s">
        <v>70</v>
      </c>
      <c r="B75" s="231">
        <v>73.683321598699521</v>
      </c>
      <c r="C75" s="231">
        <v>72.294482889391489</v>
      </c>
      <c r="D75" s="231">
        <v>71.888336961188685</v>
      </c>
      <c r="E75" s="231">
        <v>67.904430584758089</v>
      </c>
      <c r="F75" s="231">
        <v>62.271460995497442</v>
      </c>
      <c r="G75" s="231">
        <v>56.158265780330481</v>
      </c>
      <c r="H75" s="231">
        <v>59.125201782585123</v>
      </c>
      <c r="I75" s="231">
        <v>53.953678496579087</v>
      </c>
      <c r="J75" s="231">
        <v>52.595935998972777</v>
      </c>
      <c r="K75" s="231">
        <v>37.476790731936603</v>
      </c>
      <c r="L75" s="231">
        <v>29.7036188882091</v>
      </c>
      <c r="M75" s="231">
        <v>27.320234275601599</v>
      </c>
      <c r="N75" s="231">
        <v>24.66001859304917</v>
      </c>
      <c r="O75" s="231">
        <v>21.422882836675701</v>
      </c>
      <c r="P75" s="231">
        <v>16.44801801150793</v>
      </c>
      <c r="Q75" s="231">
        <v>16.57235529873812</v>
      </c>
      <c r="R75" s="231">
        <v>17.67416692954086</v>
      </c>
      <c r="S75" s="231">
        <v>15.26411708284369</v>
      </c>
      <c r="T75" s="231">
        <v>14.242968260537699</v>
      </c>
      <c r="U75" s="231">
        <v>12.49254553952477</v>
      </c>
      <c r="V75" s="231">
        <v>12.384170270015289</v>
      </c>
      <c r="W75" s="231">
        <v>16.640693938607601</v>
      </c>
      <c r="DA75" s="73" t="s">
        <v>2008</v>
      </c>
    </row>
    <row r="76" spans="1:105" ht="12" customHeight="1" x14ac:dyDescent="0.25">
      <c r="A76" s="64" t="s">
        <v>34</v>
      </c>
      <c r="B76" s="231">
        <v>8.7150054106703026E-2</v>
      </c>
      <c r="C76" s="231">
        <v>4.3147697035894932E-2</v>
      </c>
      <c r="D76" s="231">
        <v>1.2185861260576889E-2</v>
      </c>
      <c r="E76" s="231">
        <v>0.24893660714705701</v>
      </c>
      <c r="F76" s="231">
        <v>4.4925824613601929E-2</v>
      </c>
      <c r="G76" s="231">
        <v>6.8508107758023143E-2</v>
      </c>
      <c r="H76" s="231">
        <v>0.34095060758376072</v>
      </c>
      <c r="I76" s="231">
        <v>0.29579631830839559</v>
      </c>
      <c r="J76" s="231">
        <v>7.1093342607041907E-2</v>
      </c>
      <c r="K76" s="231">
        <v>7.1307257205892663E-2</v>
      </c>
      <c r="L76" s="231">
        <v>7.501031324743096E-2</v>
      </c>
      <c r="M76" s="231">
        <v>6.8681338972257908E-2</v>
      </c>
      <c r="N76" s="231">
        <v>7.0798942984661176E-2</v>
      </c>
      <c r="O76" s="231">
        <v>8.0275911063847766E-2</v>
      </c>
      <c r="P76" s="231">
        <v>8.8302663226959496E-2</v>
      </c>
      <c r="Q76" s="231">
        <v>6.5719397092435947E-2</v>
      </c>
      <c r="R76" s="231">
        <v>6.7167629947362237E-2</v>
      </c>
      <c r="S76" s="231">
        <v>7.9680448012366539E-2</v>
      </c>
      <c r="T76" s="231">
        <v>0.77591610015800461</v>
      </c>
      <c r="U76" s="231">
        <v>0.70592012931275838</v>
      </c>
      <c r="V76" s="231">
        <v>0.11751938992254291</v>
      </c>
      <c r="W76" s="231">
        <v>8.0837769651443347E-2</v>
      </c>
      <c r="DA76" s="73" t="s">
        <v>2009</v>
      </c>
    </row>
    <row r="77" spans="1:105" ht="12" customHeight="1" x14ac:dyDescent="0.25">
      <c r="A77" s="64" t="s">
        <v>162</v>
      </c>
      <c r="B77" s="231">
        <v>488.79024615121409</v>
      </c>
      <c r="C77" s="231">
        <v>476.10769569874441</v>
      </c>
      <c r="D77" s="231">
        <v>485.50436046098298</v>
      </c>
      <c r="E77" s="231">
        <v>482.37509474254938</v>
      </c>
      <c r="F77" s="231">
        <v>434.60826497884722</v>
      </c>
      <c r="G77" s="231">
        <v>457.44347251336131</v>
      </c>
      <c r="H77" s="231">
        <v>436.77770736405358</v>
      </c>
      <c r="I77" s="231">
        <v>453.6898308246723</v>
      </c>
      <c r="J77" s="231">
        <v>423.55494235148359</v>
      </c>
      <c r="K77" s="231">
        <v>398.87445263005952</v>
      </c>
      <c r="L77" s="231">
        <v>429.74577892426771</v>
      </c>
      <c r="M77" s="231">
        <v>392.23799769711798</v>
      </c>
      <c r="N77" s="231">
        <v>395.37396995760753</v>
      </c>
      <c r="O77" s="231">
        <v>407.72213923306509</v>
      </c>
      <c r="P77" s="231">
        <v>411.08483123265779</v>
      </c>
      <c r="Q77" s="231">
        <v>398.15855324737458</v>
      </c>
      <c r="R77" s="231">
        <v>395.95549069325131</v>
      </c>
      <c r="S77" s="231">
        <v>409.89325465761931</v>
      </c>
      <c r="T77" s="231">
        <v>394.17613182416869</v>
      </c>
      <c r="U77" s="231">
        <v>402.35097983820992</v>
      </c>
      <c r="V77" s="231">
        <v>391.90233636929429</v>
      </c>
      <c r="W77" s="231">
        <v>486.47595910713341</v>
      </c>
      <c r="DA77" s="73" t="s">
        <v>2010</v>
      </c>
    </row>
    <row r="78" spans="1:105" ht="12" customHeight="1" x14ac:dyDescent="0.25">
      <c r="A78" s="64" t="s">
        <v>36</v>
      </c>
      <c r="B78" s="231">
        <v>1.688935724046466</v>
      </c>
      <c r="C78" s="231">
        <v>1.510306218741482</v>
      </c>
      <c r="D78" s="231">
        <v>1.44325875077013</v>
      </c>
      <c r="E78" s="231">
        <v>0</v>
      </c>
      <c r="F78" s="231">
        <v>0</v>
      </c>
      <c r="G78" s="231">
        <v>1.408672811440781E-3</v>
      </c>
      <c r="H78" s="231">
        <v>1.38213327145395E-3</v>
      </c>
      <c r="I78" s="231">
        <v>1.3887966851001659E-3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2011</v>
      </c>
    </row>
    <row r="79" spans="1:105" ht="12" customHeight="1" x14ac:dyDescent="0.25">
      <c r="A79" s="64" t="s">
        <v>73</v>
      </c>
      <c r="B79" s="231">
        <v>329.56794749612459</v>
      </c>
      <c r="C79" s="231">
        <v>322.44132858784508</v>
      </c>
      <c r="D79" s="231">
        <v>328.82305610702741</v>
      </c>
      <c r="E79" s="231">
        <v>356.90180057498247</v>
      </c>
      <c r="F79" s="231">
        <v>373.59585582903281</v>
      </c>
      <c r="G79" s="231">
        <v>395.03414146955612</v>
      </c>
      <c r="H79" s="231">
        <v>432.48888606111529</v>
      </c>
      <c r="I79" s="231">
        <v>440.40417335337662</v>
      </c>
      <c r="J79" s="231">
        <v>409.71437254044912</v>
      </c>
      <c r="K79" s="231">
        <v>409.76699834434032</v>
      </c>
      <c r="L79" s="231">
        <v>440.11089287871971</v>
      </c>
      <c r="M79" s="231">
        <v>426.49824322595379</v>
      </c>
      <c r="N79" s="231">
        <v>414.0384098689554</v>
      </c>
      <c r="O79" s="231">
        <v>427.70917201759897</v>
      </c>
      <c r="P79" s="231">
        <v>422.81832606182269</v>
      </c>
      <c r="Q79" s="231">
        <v>439.32133085193038</v>
      </c>
      <c r="R79" s="231">
        <v>454.02644147502122</v>
      </c>
      <c r="S79" s="231">
        <v>469.8313369584011</v>
      </c>
      <c r="T79" s="231">
        <v>484.4307667786112</v>
      </c>
      <c r="U79" s="231">
        <v>496.05511343591718</v>
      </c>
      <c r="V79" s="231">
        <v>477.29132623975391</v>
      </c>
      <c r="W79" s="231">
        <v>462.68089366490773</v>
      </c>
      <c r="DA79" s="73" t="s">
        <v>2012</v>
      </c>
    </row>
    <row r="80" spans="1:105" ht="12" customHeight="1" x14ac:dyDescent="0.25">
      <c r="A80" s="64" t="s">
        <v>79</v>
      </c>
      <c r="B80" s="231">
        <v>26.723745282615781</v>
      </c>
      <c r="C80" s="231">
        <v>27.24722460420714</v>
      </c>
      <c r="D80" s="231">
        <v>27.414565954194771</v>
      </c>
      <c r="E80" s="231">
        <v>42.673302119544729</v>
      </c>
      <c r="F80" s="231">
        <v>93.484523833357812</v>
      </c>
      <c r="G80" s="231">
        <v>94.906527501916841</v>
      </c>
      <c r="H80" s="231">
        <v>101.8079912622988</v>
      </c>
      <c r="I80" s="231">
        <v>128.10152214159839</v>
      </c>
      <c r="J80" s="231">
        <v>123.2781493660648</v>
      </c>
      <c r="K80" s="231">
        <v>103.89080197741021</v>
      </c>
      <c r="L80" s="231">
        <v>111.92084282251361</v>
      </c>
      <c r="M80" s="231">
        <v>147.8188155703003</v>
      </c>
      <c r="N80" s="231">
        <v>162.9389732875099</v>
      </c>
      <c r="O80" s="231">
        <v>151.9935450089051</v>
      </c>
      <c r="P80" s="231">
        <v>154.34057208201531</v>
      </c>
      <c r="Q80" s="231">
        <v>159.2786593813218</v>
      </c>
      <c r="R80" s="231">
        <v>155.3338917972788</v>
      </c>
      <c r="S80" s="231">
        <v>150.94771196967309</v>
      </c>
      <c r="T80" s="231">
        <v>141.50559150108671</v>
      </c>
      <c r="U80" s="231">
        <v>135.84013366446609</v>
      </c>
      <c r="V80" s="231">
        <v>128.18151735354559</v>
      </c>
      <c r="W80" s="231">
        <v>142.4918674076271</v>
      </c>
      <c r="DA80" s="73" t="s">
        <v>2013</v>
      </c>
    </row>
    <row r="81" spans="1:105" ht="12" customHeight="1" x14ac:dyDescent="0.25">
      <c r="A81" s="61" t="s">
        <v>1928</v>
      </c>
      <c r="B81" s="265">
        <v>225.33808818633051</v>
      </c>
      <c r="C81" s="265">
        <v>222.31913082207541</v>
      </c>
      <c r="D81" s="265">
        <v>225.5654370296987</v>
      </c>
      <c r="E81" s="265">
        <v>233.52728736685941</v>
      </c>
      <c r="F81" s="265">
        <v>238.09420992850491</v>
      </c>
      <c r="G81" s="265">
        <v>245.50234096480381</v>
      </c>
      <c r="H81" s="265">
        <v>250.91329024540551</v>
      </c>
      <c r="I81" s="265">
        <v>257.918423362971</v>
      </c>
      <c r="J81" s="265">
        <v>241.83728481002851</v>
      </c>
      <c r="K81" s="265">
        <v>227.70613406335889</v>
      </c>
      <c r="L81" s="265">
        <v>239.31853178163041</v>
      </c>
      <c r="M81" s="265">
        <v>235.14751207020581</v>
      </c>
      <c r="N81" s="265">
        <v>234.1463073474861</v>
      </c>
      <c r="O81" s="265">
        <v>235.72141164367869</v>
      </c>
      <c r="P81" s="265">
        <v>234.41987372150339</v>
      </c>
      <c r="Q81" s="265">
        <v>237.0604735765688</v>
      </c>
      <c r="R81" s="265">
        <v>238.0375108259895</v>
      </c>
      <c r="S81" s="265">
        <v>242.067218068095</v>
      </c>
      <c r="T81" s="265">
        <v>240.30044537401869</v>
      </c>
      <c r="U81" s="265">
        <v>241.57292462939949</v>
      </c>
      <c r="V81" s="265">
        <v>232.01773932150221</v>
      </c>
      <c r="W81" s="265">
        <v>249.6120456227288</v>
      </c>
      <c r="DA81" s="74" t="s">
        <v>2014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1332.1192308340731</v>
      </c>
      <c r="C83" s="225">
        <v>1314.494267643583</v>
      </c>
      <c r="D83" s="225">
        <v>1349.05771440118</v>
      </c>
      <c r="E83" s="225">
        <v>1424.3567054329901</v>
      </c>
      <c r="F83" s="225">
        <v>1426.130533185391</v>
      </c>
      <c r="G83" s="225">
        <v>1471.2227371592469</v>
      </c>
      <c r="H83" s="225">
        <v>1453.459814137846</v>
      </c>
      <c r="I83" s="225">
        <v>1473.7152195747899</v>
      </c>
      <c r="J83" s="225">
        <v>1359.213532917267</v>
      </c>
      <c r="K83" s="225">
        <v>1270.1435745705051</v>
      </c>
      <c r="L83" s="225">
        <v>1317.187340727126</v>
      </c>
      <c r="M83" s="225">
        <v>1279.7004436470891</v>
      </c>
      <c r="N83" s="225">
        <v>1280.0061857715559</v>
      </c>
      <c r="O83" s="225">
        <v>1256.215226351349</v>
      </c>
      <c r="P83" s="225">
        <v>1215.3658954175171</v>
      </c>
      <c r="Q83" s="225">
        <v>1170.3179951988629</v>
      </c>
      <c r="R83" s="225">
        <v>1236.504734403527</v>
      </c>
      <c r="S83" s="225">
        <v>1221.4853267013841</v>
      </c>
      <c r="T83" s="225">
        <v>1204.2650511028339</v>
      </c>
      <c r="U83" s="225">
        <v>1106.977985787606</v>
      </c>
      <c r="V83" s="225">
        <v>1048.379862392374</v>
      </c>
      <c r="W83" s="225">
        <v>1226.1150746866861</v>
      </c>
      <c r="DA83" s="89" t="s">
        <v>2015</v>
      </c>
    </row>
    <row r="84" spans="1:105" ht="12" customHeight="1" x14ac:dyDescent="0.25">
      <c r="A84" s="55" t="s">
        <v>92</v>
      </c>
      <c r="B84" s="261">
        <v>36.953265141555327</v>
      </c>
      <c r="C84" s="261">
        <v>36.461770716303349</v>
      </c>
      <c r="D84" s="261">
        <v>37.428680987597453</v>
      </c>
      <c r="E84" s="261">
        <v>39.530598041911958</v>
      </c>
      <c r="F84" s="261">
        <v>39.482489661026818</v>
      </c>
      <c r="G84" s="261">
        <v>40.735763956221582</v>
      </c>
      <c r="H84" s="261">
        <v>40.23706745451792</v>
      </c>
      <c r="I84" s="261">
        <v>40.815001622188888</v>
      </c>
      <c r="J84" s="261">
        <v>37.619637818826789</v>
      </c>
      <c r="K84" s="261">
        <v>35.185512899982093</v>
      </c>
      <c r="L84" s="261">
        <v>36.486205270051038</v>
      </c>
      <c r="M84" s="261">
        <v>35.407307917865928</v>
      </c>
      <c r="N84" s="261">
        <v>35.391436135424577</v>
      </c>
      <c r="O84" s="261">
        <v>34.757002223988302</v>
      </c>
      <c r="P84" s="261">
        <v>33.558761412489488</v>
      </c>
      <c r="Q84" s="261">
        <v>32.327519855296771</v>
      </c>
      <c r="R84" s="261">
        <v>33.998555686950823</v>
      </c>
      <c r="S84" s="261">
        <v>33.542391936568599</v>
      </c>
      <c r="T84" s="261">
        <v>33.034604730045672</v>
      </c>
      <c r="U84" s="261">
        <v>30.369259637905301</v>
      </c>
      <c r="V84" s="261">
        <v>28.735024590041551</v>
      </c>
      <c r="W84" s="261">
        <v>33.435351533393167</v>
      </c>
      <c r="DA84" s="67" t="s">
        <v>2016</v>
      </c>
    </row>
    <row r="85" spans="1:105" ht="12" customHeight="1" x14ac:dyDescent="0.25">
      <c r="A85" s="202" t="s">
        <v>93</v>
      </c>
      <c r="B85" s="226">
        <v>4.1096851349686467</v>
      </c>
      <c r="C85" s="226">
        <v>4.0557731525626268</v>
      </c>
      <c r="D85" s="226">
        <v>4.1635431849067022</v>
      </c>
      <c r="E85" s="226">
        <v>4.3976619288011412</v>
      </c>
      <c r="F85" s="226">
        <v>4.3951509832139992</v>
      </c>
      <c r="G85" s="226">
        <v>4.5300139144110902</v>
      </c>
      <c r="H85" s="226">
        <v>4.4759011265234703</v>
      </c>
      <c r="I85" s="226">
        <v>4.5399485706955591</v>
      </c>
      <c r="J85" s="226">
        <v>4.1888919824642246</v>
      </c>
      <c r="K85" s="226">
        <v>3.9157962673436741</v>
      </c>
      <c r="L85" s="226">
        <v>4.0694942388584536</v>
      </c>
      <c r="M85" s="226">
        <v>3.9420677015830621</v>
      </c>
      <c r="N85" s="226">
        <v>3.9533884277798061</v>
      </c>
      <c r="O85" s="226">
        <v>3.8785947572525439</v>
      </c>
      <c r="P85" s="226">
        <v>3.7482861053744672</v>
      </c>
      <c r="Q85" s="226">
        <v>3.6137316408407258</v>
      </c>
      <c r="R85" s="226">
        <v>3.8425343617360861</v>
      </c>
      <c r="S85" s="226">
        <v>3.8174501696927949</v>
      </c>
      <c r="T85" s="226">
        <v>3.754199931959076</v>
      </c>
      <c r="U85" s="226">
        <v>3.442404470306355</v>
      </c>
      <c r="V85" s="226">
        <v>3.2610114669176431</v>
      </c>
      <c r="W85" s="226">
        <v>3.840793241370688</v>
      </c>
      <c r="DA85" s="174" t="s">
        <v>2017</v>
      </c>
    </row>
    <row r="86" spans="1:105" ht="12" customHeight="1" x14ac:dyDescent="0.25">
      <c r="A86" s="202" t="s">
        <v>94</v>
      </c>
      <c r="B86" s="226">
        <v>177.96309475732781</v>
      </c>
      <c r="C86" s="226">
        <v>175.58486404871121</v>
      </c>
      <c r="D86" s="226">
        <v>180.24433244554601</v>
      </c>
      <c r="E86" s="226">
        <v>190.35632733075369</v>
      </c>
      <c r="F86" s="226">
        <v>190.08064369825641</v>
      </c>
      <c r="G86" s="226">
        <v>196.18624310180289</v>
      </c>
      <c r="H86" s="226">
        <v>193.71639503852009</v>
      </c>
      <c r="I86" s="226">
        <v>196.42769936887791</v>
      </c>
      <c r="J86" s="226">
        <v>181.1563331859472</v>
      </c>
      <c r="K86" s="226">
        <v>169.4233306098557</v>
      </c>
      <c r="L86" s="226">
        <v>175.59007544964939</v>
      </c>
      <c r="M86" s="226">
        <v>170.4005216121746</v>
      </c>
      <c r="N86" s="226">
        <v>170.25588148037011</v>
      </c>
      <c r="O86" s="226">
        <v>167.14559163543251</v>
      </c>
      <c r="P86" s="226">
        <v>161.3261410848032</v>
      </c>
      <c r="Q86" s="226">
        <v>155.36605036679191</v>
      </c>
      <c r="R86" s="226">
        <v>163.24802678515749</v>
      </c>
      <c r="S86" s="226">
        <v>160.98099462669359</v>
      </c>
      <c r="T86" s="226">
        <v>158.4413895047087</v>
      </c>
      <c r="U86" s="226">
        <v>145.65260564492289</v>
      </c>
      <c r="V86" s="226">
        <v>137.85641569557839</v>
      </c>
      <c r="W86" s="226">
        <v>160.3730800450904</v>
      </c>
      <c r="DA86" s="174" t="s">
        <v>2018</v>
      </c>
    </row>
    <row r="87" spans="1:105" ht="12" customHeight="1" x14ac:dyDescent="0.25">
      <c r="A87" s="202" t="s">
        <v>95</v>
      </c>
      <c r="B87" s="226">
        <v>56.04512968046599</v>
      </c>
      <c r="C87" s="226">
        <v>55.309750722719834</v>
      </c>
      <c r="D87" s="226">
        <v>56.778728506983953</v>
      </c>
      <c r="E87" s="226">
        <v>59.971228934185667</v>
      </c>
      <c r="F87" s="226">
        <v>59.933825602498906</v>
      </c>
      <c r="G87" s="226">
        <v>61.772435134530767</v>
      </c>
      <c r="H87" s="226">
        <v>61.03671157034136</v>
      </c>
      <c r="I87" s="226">
        <v>61.909675089485702</v>
      </c>
      <c r="J87" s="226">
        <v>57.122538820447843</v>
      </c>
      <c r="K87" s="226">
        <v>53.398110398849347</v>
      </c>
      <c r="L87" s="226">
        <v>55.490729154285177</v>
      </c>
      <c r="M87" s="226">
        <v>53.754007278973013</v>
      </c>
      <c r="N87" s="226">
        <v>53.910362326588832</v>
      </c>
      <c r="O87" s="226">
        <v>52.890576134938463</v>
      </c>
      <c r="P87" s="226">
        <v>51.099113208150293</v>
      </c>
      <c r="Q87" s="226">
        <v>49.278336699015931</v>
      </c>
      <c r="R87" s="226">
        <v>52.386742236716181</v>
      </c>
      <c r="S87" s="226">
        <v>52.045476833832062</v>
      </c>
      <c r="T87" s="226">
        <v>51.161747118875027</v>
      </c>
      <c r="U87" s="226">
        <v>46.917268836387152</v>
      </c>
      <c r="V87" s="226">
        <v>44.434134158367677</v>
      </c>
      <c r="W87" s="226">
        <v>52.242836410190911</v>
      </c>
      <c r="DA87" s="174" t="s">
        <v>2019</v>
      </c>
    </row>
    <row r="88" spans="1:105" ht="12" customHeight="1" x14ac:dyDescent="0.25">
      <c r="A88" s="56" t="s">
        <v>96</v>
      </c>
      <c r="B88" s="262">
        <v>361.94626393839093</v>
      </c>
      <c r="C88" s="262">
        <v>326.07562874534199</v>
      </c>
      <c r="D88" s="262">
        <v>343.3878052551255</v>
      </c>
      <c r="E88" s="262">
        <v>379.50986852907391</v>
      </c>
      <c r="F88" s="262">
        <v>350.20235681148313</v>
      </c>
      <c r="G88" s="262">
        <v>361.40867248540297</v>
      </c>
      <c r="H88" s="262">
        <v>350.93224325161702</v>
      </c>
      <c r="I88" s="262">
        <v>359.05763320671429</v>
      </c>
      <c r="J88" s="262">
        <v>323.0826397355865</v>
      </c>
      <c r="K88" s="262">
        <v>305.02285468892791</v>
      </c>
      <c r="L88" s="262">
        <v>319.7897150455309</v>
      </c>
      <c r="M88" s="262">
        <v>307.15074520417647</v>
      </c>
      <c r="N88" s="262">
        <v>315.8449899369831</v>
      </c>
      <c r="O88" s="262">
        <v>306.18911170280052</v>
      </c>
      <c r="P88" s="262">
        <v>300.66659022824251</v>
      </c>
      <c r="Q88" s="262">
        <v>290.38541731897539</v>
      </c>
      <c r="R88" s="262">
        <v>313.86007284721791</v>
      </c>
      <c r="S88" s="262">
        <v>316.30870872002617</v>
      </c>
      <c r="T88" s="262">
        <v>310.14307526904571</v>
      </c>
      <c r="U88" s="262">
        <v>288.7916311590588</v>
      </c>
      <c r="V88" s="262">
        <v>275.83833255179189</v>
      </c>
      <c r="W88" s="262">
        <v>361.93373437540652</v>
      </c>
      <c r="DA88" s="68" t="s">
        <v>2020</v>
      </c>
    </row>
    <row r="89" spans="1:105" ht="12" customHeight="1" x14ac:dyDescent="0.25">
      <c r="A89" s="37" t="s">
        <v>160</v>
      </c>
      <c r="B89" s="228">
        <v>11.752652117937069</v>
      </c>
      <c r="C89" s="228">
        <v>8.527023475352939</v>
      </c>
      <c r="D89" s="228">
        <v>6.4255854993893218</v>
      </c>
      <c r="E89" s="228">
        <v>7.249331763099053</v>
      </c>
      <c r="F89" s="228">
        <v>5.58903426423554</v>
      </c>
      <c r="G89" s="228">
        <v>5.1455384661318231</v>
      </c>
      <c r="H89" s="228">
        <v>4.1779733864844113</v>
      </c>
      <c r="I89" s="228">
        <v>4.8669790516069256</v>
      </c>
      <c r="J89" s="228">
        <v>3.7377858744700578</v>
      </c>
      <c r="K89" s="228">
        <v>3.5292502148674592</v>
      </c>
      <c r="L89" s="228">
        <v>4.3501679216163529</v>
      </c>
      <c r="M89" s="228">
        <v>3.1085276695761461</v>
      </c>
      <c r="N89" s="228">
        <v>2.8125414161298941</v>
      </c>
      <c r="O89" s="228">
        <v>2.228273872967923</v>
      </c>
      <c r="P89" s="228">
        <v>2.2120647994269689</v>
      </c>
      <c r="Q89" s="228">
        <v>2.6598020008083409</v>
      </c>
      <c r="R89" s="228">
        <v>2.479940441666908</v>
      </c>
      <c r="S89" s="228">
        <v>2.561199319670763</v>
      </c>
      <c r="T89" s="228">
        <v>2.8676805580471179</v>
      </c>
      <c r="U89" s="228">
        <v>2.381673772554469</v>
      </c>
      <c r="V89" s="228">
        <v>2.9787113043089208</v>
      </c>
      <c r="W89" s="228">
        <v>4.8262313565515864</v>
      </c>
      <c r="DA89" s="69" t="s">
        <v>2021</v>
      </c>
    </row>
    <row r="90" spans="1:105" ht="12" customHeight="1" x14ac:dyDescent="0.25">
      <c r="A90" s="37" t="s">
        <v>162</v>
      </c>
      <c r="B90" s="228">
        <v>199.89007787844639</v>
      </c>
      <c r="C90" s="228">
        <v>157.97791281780621</v>
      </c>
      <c r="D90" s="228">
        <v>178.77094468018379</v>
      </c>
      <c r="E90" s="228">
        <v>214.4441606561835</v>
      </c>
      <c r="F90" s="228">
        <v>157.39713981347819</v>
      </c>
      <c r="G90" s="228">
        <v>161.0377033795161</v>
      </c>
      <c r="H90" s="228">
        <v>151.2542138862056</v>
      </c>
      <c r="I90" s="228">
        <v>159.61787741284871</v>
      </c>
      <c r="J90" s="228">
        <v>134.41800213355211</v>
      </c>
      <c r="K90" s="228">
        <v>135.64602160038561</v>
      </c>
      <c r="L90" s="228">
        <v>148.92599891918891</v>
      </c>
      <c r="M90" s="228">
        <v>130.50998129512499</v>
      </c>
      <c r="N90" s="228">
        <v>144.7251187622079</v>
      </c>
      <c r="O90" s="228">
        <v>140.66037495747841</v>
      </c>
      <c r="P90" s="228">
        <v>136.79783389893129</v>
      </c>
      <c r="Q90" s="228">
        <v>132.81301583586409</v>
      </c>
      <c r="R90" s="228">
        <v>146.8084723417922</v>
      </c>
      <c r="S90" s="228">
        <v>157.7345101305111</v>
      </c>
      <c r="T90" s="228">
        <v>146.2473666739179</v>
      </c>
      <c r="U90" s="228">
        <v>138.00320056257041</v>
      </c>
      <c r="V90" s="228">
        <v>132.46138225167479</v>
      </c>
      <c r="W90" s="228">
        <v>231.8128941981449</v>
      </c>
      <c r="DA90" s="69" t="s">
        <v>2022</v>
      </c>
    </row>
    <row r="91" spans="1:105" ht="12" customHeight="1" x14ac:dyDescent="0.25">
      <c r="A91" s="37" t="s">
        <v>97</v>
      </c>
      <c r="B91" s="228">
        <v>6.4389558959398628E-4</v>
      </c>
      <c r="C91" s="228">
        <v>5.2443940462219743E-4</v>
      </c>
      <c r="D91" s="228">
        <v>3.8852210783764068E-3</v>
      </c>
      <c r="E91" s="228">
        <v>4.1085419342102789E-3</v>
      </c>
      <c r="F91" s="228">
        <v>6.0541008420210689E-3</v>
      </c>
      <c r="G91" s="228">
        <v>6.2192011875010873E-3</v>
      </c>
      <c r="H91" s="228">
        <v>6.0974918124562074E-3</v>
      </c>
      <c r="I91" s="228">
        <v>1.0318137265005529E-2</v>
      </c>
      <c r="J91" s="228">
        <v>9.9196242894554754E-3</v>
      </c>
      <c r="K91" s="228">
        <v>1.529300151411475E-2</v>
      </c>
      <c r="L91" s="228">
        <v>1.6796854178279828E-2</v>
      </c>
      <c r="M91" s="228">
        <v>1.6011401103094201E-2</v>
      </c>
      <c r="N91" s="228">
        <v>1.6936584831825259E-2</v>
      </c>
      <c r="O91" s="228">
        <v>1.6147790369170269E-2</v>
      </c>
      <c r="P91" s="228">
        <v>1.573084811247925E-2</v>
      </c>
      <c r="Q91" s="228">
        <v>1.4853792367768379E-2</v>
      </c>
      <c r="R91" s="228">
        <v>1.4387893876387821E-2</v>
      </c>
      <c r="S91" s="228">
        <v>1.378065252391588E-2</v>
      </c>
      <c r="T91" s="228">
        <v>1.4980998590335659E-2</v>
      </c>
      <c r="U91" s="228">
        <v>1.403619439309817E-2</v>
      </c>
      <c r="V91" s="228">
        <v>1.4429764859784561E-2</v>
      </c>
      <c r="W91" s="228">
        <v>1.332854771712555E-2</v>
      </c>
      <c r="DA91" s="69" t="s">
        <v>2023</v>
      </c>
    </row>
    <row r="92" spans="1:105" ht="12" customHeight="1" x14ac:dyDescent="0.25">
      <c r="A92" s="37" t="s">
        <v>78</v>
      </c>
      <c r="B92" s="228">
        <v>0.49499008176366488</v>
      </c>
      <c r="C92" s="228">
        <v>0.54793368154865152</v>
      </c>
      <c r="D92" s="228">
        <v>0.56729785123737841</v>
      </c>
      <c r="E92" s="228">
        <v>0.61055236269994084</v>
      </c>
      <c r="F92" s="228">
        <v>0.60099535057433306</v>
      </c>
      <c r="G92" s="228">
        <v>0.89349267031503488</v>
      </c>
      <c r="H92" s="228">
        <v>0.98084752639222617</v>
      </c>
      <c r="I92" s="228">
        <v>0.88387038616074454</v>
      </c>
      <c r="J92" s="228">
        <v>1.123249035376674</v>
      </c>
      <c r="K92" s="228">
        <v>1.56518085468992</v>
      </c>
      <c r="L92" s="228">
        <v>1.8849146380265549</v>
      </c>
      <c r="M92" s="228">
        <v>2.1035862725476431</v>
      </c>
      <c r="N92" s="228">
        <v>1.936230542591628</v>
      </c>
      <c r="O92" s="228">
        <v>1.8297846142294809</v>
      </c>
      <c r="P92" s="228">
        <v>9.5343421577401948</v>
      </c>
      <c r="Q92" s="228">
        <v>10.012223222946799</v>
      </c>
      <c r="R92" s="228">
        <v>10.323575664621201</v>
      </c>
      <c r="S92" s="228">
        <v>11.063703703699989</v>
      </c>
      <c r="T92" s="228">
        <v>13.773193042315221</v>
      </c>
      <c r="U92" s="228">
        <v>15.308515544314</v>
      </c>
      <c r="V92" s="228">
        <v>16.4696403416899</v>
      </c>
      <c r="W92" s="228">
        <v>17.84469688306141</v>
      </c>
      <c r="DA92" s="69" t="s">
        <v>2024</v>
      </c>
    </row>
    <row r="93" spans="1:105" ht="12" customHeight="1" x14ac:dyDescent="0.25">
      <c r="A93" s="37" t="s">
        <v>38</v>
      </c>
      <c r="B93" s="228">
        <v>149.80789996465421</v>
      </c>
      <c r="C93" s="228">
        <v>159.02223433122961</v>
      </c>
      <c r="D93" s="228">
        <v>157.62009200323661</v>
      </c>
      <c r="E93" s="228">
        <v>157.2017152051572</v>
      </c>
      <c r="F93" s="228">
        <v>186.60913328235301</v>
      </c>
      <c r="G93" s="228">
        <v>194.32571876825261</v>
      </c>
      <c r="H93" s="228">
        <v>194.51311096072229</v>
      </c>
      <c r="I93" s="228">
        <v>193.67858821883291</v>
      </c>
      <c r="J93" s="228">
        <v>183.7936830678982</v>
      </c>
      <c r="K93" s="228">
        <v>164.26710901747089</v>
      </c>
      <c r="L93" s="228">
        <v>164.6118367125209</v>
      </c>
      <c r="M93" s="228">
        <v>171.41263856582461</v>
      </c>
      <c r="N93" s="228">
        <v>166.35416263122181</v>
      </c>
      <c r="O93" s="228">
        <v>161.4545304677556</v>
      </c>
      <c r="P93" s="228">
        <v>152.10661852403149</v>
      </c>
      <c r="Q93" s="228">
        <v>144.88552246698839</v>
      </c>
      <c r="R93" s="228">
        <v>154.23369650526121</v>
      </c>
      <c r="S93" s="228">
        <v>144.93551491362049</v>
      </c>
      <c r="T93" s="228">
        <v>147.2398539961751</v>
      </c>
      <c r="U93" s="228">
        <v>133.08420508522681</v>
      </c>
      <c r="V93" s="228">
        <v>123.91416888925841</v>
      </c>
      <c r="W93" s="228">
        <v>107.4365833899315</v>
      </c>
      <c r="DA93" s="69" t="s">
        <v>2025</v>
      </c>
    </row>
    <row r="94" spans="1:105" ht="12" customHeight="1" x14ac:dyDescent="0.25">
      <c r="A94" s="132" t="s">
        <v>1941</v>
      </c>
      <c r="B94" s="318">
        <v>695.10179218136454</v>
      </c>
      <c r="C94" s="318">
        <v>717.00648025794442</v>
      </c>
      <c r="D94" s="318">
        <v>727.05462402102069</v>
      </c>
      <c r="E94" s="318">
        <v>750.5910206682637</v>
      </c>
      <c r="F94" s="318">
        <v>782.03606642891123</v>
      </c>
      <c r="G94" s="318">
        <v>806.58960856687793</v>
      </c>
      <c r="H94" s="318">
        <v>803.06149569632589</v>
      </c>
      <c r="I94" s="318">
        <v>810.96526171682808</v>
      </c>
      <c r="J94" s="318">
        <v>756.0434913739939</v>
      </c>
      <c r="K94" s="318">
        <v>703.19796970554637</v>
      </c>
      <c r="L94" s="318">
        <v>725.76112156875104</v>
      </c>
      <c r="M94" s="318">
        <v>709.04579393231575</v>
      </c>
      <c r="N94" s="318">
        <v>700.65012746440948</v>
      </c>
      <c r="O94" s="318">
        <v>691.3543498969367</v>
      </c>
      <c r="P94" s="318">
        <v>664.96700337845721</v>
      </c>
      <c r="Q94" s="318">
        <v>639.34693931794266</v>
      </c>
      <c r="R94" s="318">
        <v>669.16880248574842</v>
      </c>
      <c r="S94" s="318">
        <v>654.79030441457041</v>
      </c>
      <c r="T94" s="318">
        <v>647.73003454820002</v>
      </c>
      <c r="U94" s="318">
        <v>591.80481603902501</v>
      </c>
      <c r="V94" s="318">
        <v>558.2549439296771</v>
      </c>
      <c r="W94" s="318">
        <v>614.28927908123399</v>
      </c>
      <c r="DA94" s="139" t="s">
        <v>2026</v>
      </c>
    </row>
    <row r="95" spans="1:105" ht="12" customHeight="1" x14ac:dyDescent="0.25">
      <c r="J95" s="131"/>
    </row>
    <row r="96" spans="1:105" ht="15" customHeight="1" x14ac:dyDescent="0.25">
      <c r="A96" s="32" t="s">
        <v>342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0.99999999999999989</v>
      </c>
      <c r="C98" s="234">
        <f t="shared" si="4"/>
        <v>1.0000000000000002</v>
      </c>
      <c r="D98" s="234">
        <f t="shared" si="4"/>
        <v>1</v>
      </c>
      <c r="E98" s="234">
        <f t="shared" si="4"/>
        <v>0.99999999999999967</v>
      </c>
      <c r="F98" s="234">
        <f t="shared" si="4"/>
        <v>1.0000000000000002</v>
      </c>
      <c r="G98" s="234">
        <f t="shared" si="4"/>
        <v>1.0000000000000002</v>
      </c>
      <c r="H98" s="234">
        <f t="shared" si="4"/>
        <v>1.0000000000000002</v>
      </c>
      <c r="I98" s="234">
        <f t="shared" si="4"/>
        <v>1</v>
      </c>
      <c r="J98" s="234">
        <f t="shared" si="4"/>
        <v>1</v>
      </c>
      <c r="K98" s="234">
        <f t="shared" si="4"/>
        <v>1</v>
      </c>
      <c r="L98" s="234">
        <f t="shared" si="4"/>
        <v>0.99999999999999978</v>
      </c>
      <c r="M98" s="234">
        <f t="shared" si="4"/>
        <v>0.99999999999999978</v>
      </c>
      <c r="N98" s="234">
        <f t="shared" si="4"/>
        <v>0.99999999999999989</v>
      </c>
      <c r="O98" s="234">
        <f t="shared" si="4"/>
        <v>0.99999999999999989</v>
      </c>
      <c r="P98" s="234">
        <f t="shared" si="4"/>
        <v>0.99999999999999978</v>
      </c>
      <c r="Q98" s="234">
        <f t="shared" si="4"/>
        <v>0.99999999999999967</v>
      </c>
      <c r="R98" s="234">
        <f t="shared" si="4"/>
        <v>0.99999999999999989</v>
      </c>
      <c r="S98" s="234">
        <f t="shared" si="4"/>
        <v>0.99999999999999978</v>
      </c>
      <c r="T98" s="234">
        <f t="shared" si="4"/>
        <v>1</v>
      </c>
      <c r="U98" s="234">
        <f t="shared" si="4"/>
        <v>1.0000000000000002</v>
      </c>
      <c r="V98" s="234">
        <f t="shared" si="4"/>
        <v>0.99999999999999989</v>
      </c>
      <c r="W98" s="234">
        <f t="shared" si="4"/>
        <v>1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3.7895845183205639E-3</v>
      </c>
      <c r="C99" s="268">
        <f t="shared" si="5"/>
        <v>3.7882392194504805E-3</v>
      </c>
      <c r="D99" s="268">
        <f t="shared" si="5"/>
        <v>3.7880040443144017E-3</v>
      </c>
      <c r="E99" s="268">
        <f t="shared" si="5"/>
        <v>3.7787302743383187E-3</v>
      </c>
      <c r="F99" s="268">
        <f t="shared" si="5"/>
        <v>3.7792678682848965E-3</v>
      </c>
      <c r="G99" s="268">
        <f t="shared" si="5"/>
        <v>3.7780705719703419E-3</v>
      </c>
      <c r="H99" s="268">
        <f t="shared" si="5"/>
        <v>3.7864741313798737E-3</v>
      </c>
      <c r="I99" s="268">
        <f t="shared" si="5"/>
        <v>3.7793042202389549E-3</v>
      </c>
      <c r="J99" s="268">
        <f t="shared" si="5"/>
        <v>3.7765018537314495E-3</v>
      </c>
      <c r="K99" s="268">
        <f t="shared" si="5"/>
        <v>3.7866125822421655E-3</v>
      </c>
      <c r="L99" s="268">
        <f t="shared" si="5"/>
        <v>3.783701692265975E-3</v>
      </c>
      <c r="M99" s="268">
        <f t="shared" si="5"/>
        <v>3.7814748842823951E-3</v>
      </c>
      <c r="N99" s="268">
        <f t="shared" si="5"/>
        <v>3.7758276318414514E-3</v>
      </c>
      <c r="O99" s="268">
        <f t="shared" si="5"/>
        <v>3.7815133892905297E-3</v>
      </c>
      <c r="P99" s="268">
        <f t="shared" si="5"/>
        <v>3.788577548332703E-3</v>
      </c>
      <c r="Q99" s="268">
        <f t="shared" si="5"/>
        <v>3.7878653352691563E-3</v>
      </c>
      <c r="R99" s="268">
        <f t="shared" si="5"/>
        <v>3.797342341401771E-3</v>
      </c>
      <c r="S99" s="268">
        <f t="shared" si="5"/>
        <v>3.7888404456763755E-3</v>
      </c>
      <c r="T99" s="268">
        <f t="shared" si="5"/>
        <v>3.794134694333374E-3</v>
      </c>
      <c r="U99" s="268">
        <f t="shared" si="5"/>
        <v>3.8079509734105805E-3</v>
      </c>
      <c r="V99" s="268">
        <f t="shared" si="5"/>
        <v>3.8006810622447022E-3</v>
      </c>
      <c r="W99" s="268">
        <f t="shared" si="5"/>
        <v>3.7819466560026324E-3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1.3787741576314493E-3</v>
      </c>
      <c r="C100" s="269">
        <f t="shared" si="6"/>
        <v>1.3782846941276293E-3</v>
      </c>
      <c r="D100" s="269">
        <f t="shared" si="6"/>
        <v>1.378199129760724E-3</v>
      </c>
      <c r="E100" s="269">
        <f t="shared" si="6"/>
        <v>1.3748250304828143E-3</v>
      </c>
      <c r="F100" s="269">
        <f t="shared" si="6"/>
        <v>1.3750206246534314E-3</v>
      </c>
      <c r="G100" s="269">
        <f t="shared" si="6"/>
        <v>1.374585009295189E-3</v>
      </c>
      <c r="H100" s="269">
        <f t="shared" si="6"/>
        <v>1.3786993405127978E-3</v>
      </c>
      <c r="I100" s="269">
        <f t="shared" si="6"/>
        <v>1.3752000903173316E-3</v>
      </c>
      <c r="J100" s="269">
        <f t="shared" si="6"/>
        <v>1.3745904594098313E-3</v>
      </c>
      <c r="K100" s="269">
        <f t="shared" si="6"/>
        <v>1.3785668567385583E-3</v>
      </c>
      <c r="L100" s="269">
        <f t="shared" si="6"/>
        <v>1.3773117430692786E-3</v>
      </c>
      <c r="M100" s="269">
        <f t="shared" si="6"/>
        <v>1.3763633625424009E-3</v>
      </c>
      <c r="N100" s="269">
        <f t="shared" si="6"/>
        <v>1.3764417948810641E-3</v>
      </c>
      <c r="O100" s="269">
        <f t="shared" si="6"/>
        <v>1.3762656685779376E-3</v>
      </c>
      <c r="P100" s="269">
        <f t="shared" si="6"/>
        <v>1.3787628976507514E-3</v>
      </c>
      <c r="Q100" s="269">
        <f t="shared" si="6"/>
        <v>1.3841420564951999E-3</v>
      </c>
      <c r="R100" s="269">
        <f t="shared" si="6"/>
        <v>1.3866247839402447E-3</v>
      </c>
      <c r="S100" s="269">
        <f t="shared" si="6"/>
        <v>1.3864582342244256E-3</v>
      </c>
      <c r="T100" s="269">
        <f t="shared" si="6"/>
        <v>1.3867721868632921E-3</v>
      </c>
      <c r="U100" s="269">
        <f t="shared" si="6"/>
        <v>1.3860620859267661E-3</v>
      </c>
      <c r="V100" s="269">
        <f t="shared" si="6"/>
        <v>1.3928108073880407E-3</v>
      </c>
      <c r="W100" s="269">
        <f t="shared" si="6"/>
        <v>1.3900757572636556E-3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4.3334520639857238E-2</v>
      </c>
      <c r="C101" s="269">
        <f t="shared" si="7"/>
        <v>4.3319136926584567E-2</v>
      </c>
      <c r="D101" s="269">
        <f t="shared" si="7"/>
        <v>4.3316447660323561E-2</v>
      </c>
      <c r="E101" s="269">
        <f t="shared" si="7"/>
        <v>4.3210129066597623E-2</v>
      </c>
      <c r="F101" s="269">
        <f t="shared" si="7"/>
        <v>4.3216548054276036E-2</v>
      </c>
      <c r="G101" s="269">
        <f t="shared" si="7"/>
        <v>4.3202856774505312E-2</v>
      </c>
      <c r="H101" s="269">
        <f t="shared" si="7"/>
        <v>4.3257182267498751E-2</v>
      </c>
      <c r="I101" s="269">
        <f t="shared" si="7"/>
        <v>4.3215522140657534E-2</v>
      </c>
      <c r="J101" s="269">
        <f t="shared" si="7"/>
        <v>4.3180660124303188E-2</v>
      </c>
      <c r="K101" s="269">
        <f t="shared" si="7"/>
        <v>4.3295067869241033E-2</v>
      </c>
      <c r="L101" s="269">
        <f t="shared" si="7"/>
        <v>4.3261076434389242E-2</v>
      </c>
      <c r="M101" s="269">
        <f t="shared" si="7"/>
        <v>4.3234468228288296E-2</v>
      </c>
      <c r="N101" s="269">
        <f t="shared" si="7"/>
        <v>4.3124691199326132E-2</v>
      </c>
      <c r="O101" s="269">
        <f t="shared" si="7"/>
        <v>4.3233607176595218E-2</v>
      </c>
      <c r="P101" s="269">
        <f t="shared" si="7"/>
        <v>4.3307946426936569E-2</v>
      </c>
      <c r="Q101" s="269">
        <f t="shared" si="7"/>
        <v>4.3219093586826858E-2</v>
      </c>
      <c r="R101" s="269">
        <f t="shared" si="7"/>
        <v>4.3252845003240066E-2</v>
      </c>
      <c r="S101" s="269">
        <f t="shared" si="7"/>
        <v>4.3185089466154666E-2</v>
      </c>
      <c r="T101" s="269">
        <f t="shared" si="7"/>
        <v>4.3180050573174832E-2</v>
      </c>
      <c r="U101" s="269">
        <f t="shared" si="7"/>
        <v>4.3387041118550469E-2</v>
      </c>
      <c r="V101" s="269">
        <f t="shared" si="7"/>
        <v>4.3273906997408053E-2</v>
      </c>
      <c r="W101" s="269">
        <f t="shared" si="7"/>
        <v>4.2989218570171656E-2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1.5211014356982241E-2</v>
      </c>
      <c r="C102" s="269">
        <f t="shared" si="8"/>
        <v>1.5205614461471704E-2</v>
      </c>
      <c r="D102" s="269">
        <f t="shared" si="8"/>
        <v>1.5204670491927284E-2</v>
      </c>
      <c r="E102" s="269">
        <f t="shared" si="8"/>
        <v>1.5167446504028986E-2</v>
      </c>
      <c r="F102" s="269">
        <f t="shared" si="8"/>
        <v>1.516960435252138E-2</v>
      </c>
      <c r="G102" s="269">
        <f t="shared" si="8"/>
        <v>1.5164798524509828E-2</v>
      </c>
      <c r="H102" s="269">
        <f t="shared" si="8"/>
        <v>1.5210220271111888E-2</v>
      </c>
      <c r="I102" s="269">
        <f t="shared" si="8"/>
        <v>1.5171584266907685E-2</v>
      </c>
      <c r="J102" s="269">
        <f t="shared" si="8"/>
        <v>1.5165060947193363E-2</v>
      </c>
      <c r="K102" s="269">
        <f t="shared" si="8"/>
        <v>1.5209080148730151E-2</v>
      </c>
      <c r="L102" s="269">
        <f t="shared" si="8"/>
        <v>1.5194880598760917E-2</v>
      </c>
      <c r="M102" s="269">
        <f t="shared" si="8"/>
        <v>1.5184417804886817E-2</v>
      </c>
      <c r="N102" s="269">
        <f t="shared" si="8"/>
        <v>1.5185283091941172E-2</v>
      </c>
      <c r="O102" s="269">
        <f t="shared" si="8"/>
        <v>1.5183340018298045E-2</v>
      </c>
      <c r="P102" s="269">
        <f t="shared" si="8"/>
        <v>1.5210890133789408E-2</v>
      </c>
      <c r="Q102" s="269">
        <f t="shared" si="8"/>
        <v>1.5270234488307876E-2</v>
      </c>
      <c r="R102" s="269">
        <f t="shared" si="8"/>
        <v>1.5298120459442675E-2</v>
      </c>
      <c r="S102" s="269">
        <f t="shared" si="8"/>
        <v>1.5296328096173194E-2</v>
      </c>
      <c r="T102" s="269">
        <f t="shared" si="8"/>
        <v>1.5299250807310059E-2</v>
      </c>
      <c r="U102" s="269">
        <f t="shared" si="8"/>
        <v>1.5291416779176718E-2</v>
      </c>
      <c r="V102" s="269">
        <f t="shared" si="8"/>
        <v>1.5367677541929289E-2</v>
      </c>
      <c r="W102" s="269">
        <f t="shared" si="8"/>
        <v>1.5335839876851838E-2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1.4095594568181843E-2</v>
      </c>
      <c r="C103" s="270">
        <f t="shared" si="9"/>
        <v>1.4419992022278557E-2</v>
      </c>
      <c r="D103" s="270">
        <f t="shared" si="9"/>
        <v>1.449523382795264E-2</v>
      </c>
      <c r="E103" s="270">
        <f t="shared" si="9"/>
        <v>1.4545132784223858E-2</v>
      </c>
      <c r="F103" s="270">
        <f t="shared" si="9"/>
        <v>1.492448950670733E-2</v>
      </c>
      <c r="G103" s="270">
        <f t="shared" si="9"/>
        <v>1.4805666280786214E-2</v>
      </c>
      <c r="H103" s="270">
        <f t="shared" si="9"/>
        <v>1.4732788178245774E-2</v>
      </c>
      <c r="I103" s="270">
        <f t="shared" si="9"/>
        <v>1.4338011974144541E-2</v>
      </c>
      <c r="J103" s="270">
        <f t="shared" si="9"/>
        <v>1.424012273422216E-2</v>
      </c>
      <c r="K103" s="270">
        <f t="shared" si="9"/>
        <v>1.3887621224630879E-2</v>
      </c>
      <c r="L103" s="270">
        <f t="shared" si="9"/>
        <v>1.3658452557739292E-2</v>
      </c>
      <c r="M103" s="270">
        <f t="shared" si="9"/>
        <v>1.3739317070654384E-2</v>
      </c>
      <c r="N103" s="270">
        <f t="shared" si="9"/>
        <v>1.3727222505922173E-2</v>
      </c>
      <c r="O103" s="270">
        <f t="shared" si="9"/>
        <v>1.3308688744233925E-2</v>
      </c>
      <c r="P103" s="270">
        <f t="shared" si="9"/>
        <v>1.3350646311396427E-2</v>
      </c>
      <c r="Q103" s="270">
        <f t="shared" si="9"/>
        <v>1.306332337407331E-2</v>
      </c>
      <c r="R103" s="270">
        <f t="shared" si="9"/>
        <v>1.2840277291553043E-2</v>
      </c>
      <c r="S103" s="270">
        <f t="shared" si="9"/>
        <v>1.3084541309305413E-2</v>
      </c>
      <c r="T103" s="270">
        <f t="shared" si="9"/>
        <v>1.2883439709184508E-2</v>
      </c>
      <c r="U103" s="270">
        <f t="shared" si="9"/>
        <v>1.264580071613248E-2</v>
      </c>
      <c r="V103" s="270">
        <f t="shared" si="9"/>
        <v>1.2269134138298476E-2</v>
      </c>
      <c r="W103" s="270">
        <f t="shared" si="9"/>
        <v>1.2242207593101954E-2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2.4582044065874498E-2</v>
      </c>
      <c r="C104" s="271">
        <f t="shared" si="10"/>
        <v>2.6237686257317976E-2</v>
      </c>
      <c r="D104" s="271">
        <f t="shared" si="10"/>
        <v>2.613262525963872E-2</v>
      </c>
      <c r="E104" s="271">
        <f t="shared" si="10"/>
        <v>2.5437729647901426E-2</v>
      </c>
      <c r="F104" s="271">
        <f t="shared" si="10"/>
        <v>2.7298762799064773E-2</v>
      </c>
      <c r="G104" s="271">
        <f t="shared" si="10"/>
        <v>2.6692570094015735E-2</v>
      </c>
      <c r="H104" s="271">
        <f t="shared" si="10"/>
        <v>2.6754028089524939E-2</v>
      </c>
      <c r="I104" s="271">
        <f t="shared" si="10"/>
        <v>2.5632809906871321E-2</v>
      </c>
      <c r="J104" s="271">
        <f t="shared" si="10"/>
        <v>2.5460889205438233E-2</v>
      </c>
      <c r="K104" s="271">
        <f t="shared" si="10"/>
        <v>2.4444247200296355E-2</v>
      </c>
      <c r="L104" s="271">
        <f t="shared" si="10"/>
        <v>2.3511036875348629E-2</v>
      </c>
      <c r="M104" s="271">
        <f t="shared" si="10"/>
        <v>2.3653336573242666E-2</v>
      </c>
      <c r="N104" s="271">
        <f t="shared" si="10"/>
        <v>2.3336316100878694E-2</v>
      </c>
      <c r="O104" s="271">
        <f t="shared" si="10"/>
        <v>2.2710337264200794E-2</v>
      </c>
      <c r="P104" s="271">
        <f t="shared" si="10"/>
        <v>2.2601335843045023E-2</v>
      </c>
      <c r="Q104" s="271">
        <f t="shared" si="10"/>
        <v>2.1848449199785274E-2</v>
      </c>
      <c r="R104" s="271">
        <f t="shared" si="10"/>
        <v>2.1137576849539638E-2</v>
      </c>
      <c r="S104" s="271">
        <f t="shared" si="10"/>
        <v>2.1190701742623233E-2</v>
      </c>
      <c r="T104" s="271">
        <f t="shared" si="10"/>
        <v>2.0696724095664004E-2</v>
      </c>
      <c r="U104" s="271">
        <f t="shared" si="10"/>
        <v>1.9889841830328207E-2</v>
      </c>
      <c r="V104" s="271">
        <f t="shared" si="10"/>
        <v>1.8796704623503215E-2</v>
      </c>
      <c r="W104" s="271">
        <f t="shared" si="10"/>
        <v>1.8674487665996737E-2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0.84330513316603606</v>
      </c>
      <c r="C105" s="271">
        <f t="shared" si="11"/>
        <v>0.83769029058290301</v>
      </c>
      <c r="D105" s="271">
        <f t="shared" si="11"/>
        <v>0.83795615032883641</v>
      </c>
      <c r="E105" s="271">
        <f t="shared" si="11"/>
        <v>0.84029240704796249</v>
      </c>
      <c r="F105" s="271">
        <f t="shared" si="11"/>
        <v>0.83393156384954181</v>
      </c>
      <c r="G105" s="271">
        <f t="shared" si="11"/>
        <v>0.83601582892130466</v>
      </c>
      <c r="H105" s="271">
        <f t="shared" si="11"/>
        <v>0.83572872825012545</v>
      </c>
      <c r="I105" s="271">
        <f t="shared" si="11"/>
        <v>0.83985319906517786</v>
      </c>
      <c r="J105" s="271">
        <f t="shared" si="11"/>
        <v>0.84053008263439699</v>
      </c>
      <c r="K105" s="271">
        <f t="shared" si="11"/>
        <v>0.84396546281165263</v>
      </c>
      <c r="L105" s="271">
        <f t="shared" si="11"/>
        <v>0.84724861451535871</v>
      </c>
      <c r="M105" s="271">
        <f t="shared" si="11"/>
        <v>0.84675820465520879</v>
      </c>
      <c r="N105" s="271">
        <f t="shared" si="11"/>
        <v>0.84780946750446784</v>
      </c>
      <c r="O105" s="271">
        <f t="shared" si="11"/>
        <v>0.85022463649145541</v>
      </c>
      <c r="P105" s="271">
        <f t="shared" si="11"/>
        <v>0.85042221464230738</v>
      </c>
      <c r="Q105" s="271">
        <f t="shared" si="11"/>
        <v>0.85294211707979362</v>
      </c>
      <c r="R105" s="271">
        <f t="shared" si="11"/>
        <v>0.85540644081656714</v>
      </c>
      <c r="S105" s="271">
        <f t="shared" si="11"/>
        <v>0.85494845323707613</v>
      </c>
      <c r="T105" s="271">
        <f t="shared" si="11"/>
        <v>0.85682799281424094</v>
      </c>
      <c r="U105" s="271">
        <f t="shared" si="11"/>
        <v>0.85963492246574846</v>
      </c>
      <c r="V105" s="271">
        <f t="shared" si="11"/>
        <v>0.86322397742433055</v>
      </c>
      <c r="W105" s="271">
        <f t="shared" si="11"/>
        <v>0.86387575005973782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0.61284847004846355</v>
      </c>
      <c r="C106" s="320">
        <f t="shared" si="12"/>
        <v>0.59171198192054786</v>
      </c>
      <c r="D106" s="320">
        <f t="shared" si="12"/>
        <v>0.59296278851972439</v>
      </c>
      <c r="E106" s="320">
        <f t="shared" si="12"/>
        <v>0.60181369159888753</v>
      </c>
      <c r="F106" s="320">
        <f t="shared" si="12"/>
        <v>0.57800566260831066</v>
      </c>
      <c r="G106" s="320">
        <f t="shared" si="12"/>
        <v>0.58577298428990832</v>
      </c>
      <c r="H106" s="320">
        <f t="shared" si="12"/>
        <v>0.58490971491083033</v>
      </c>
      <c r="I106" s="320">
        <f t="shared" si="12"/>
        <v>0.59954560618826047</v>
      </c>
      <c r="J106" s="320">
        <f t="shared" si="12"/>
        <v>0.60183424633341454</v>
      </c>
      <c r="K106" s="320">
        <f t="shared" si="12"/>
        <v>0.61480064530887524</v>
      </c>
      <c r="L106" s="320">
        <f t="shared" si="12"/>
        <v>0.62683264380896642</v>
      </c>
      <c r="M106" s="320">
        <f t="shared" si="12"/>
        <v>0.6250081742810597</v>
      </c>
      <c r="N106" s="320">
        <f t="shared" si="12"/>
        <v>0.62903150405873098</v>
      </c>
      <c r="O106" s="320">
        <f t="shared" si="12"/>
        <v>0.63731522463957402</v>
      </c>
      <c r="P106" s="320">
        <f t="shared" si="12"/>
        <v>0.63853469111376127</v>
      </c>
      <c r="Q106" s="320">
        <f t="shared" si="12"/>
        <v>0.64811290583180747</v>
      </c>
      <c r="R106" s="320">
        <f t="shared" si="12"/>
        <v>0.65724165785213384</v>
      </c>
      <c r="S106" s="320">
        <f t="shared" si="12"/>
        <v>0.65628562439998417</v>
      </c>
      <c r="T106" s="320">
        <f t="shared" si="12"/>
        <v>0.66279620441739162</v>
      </c>
      <c r="U106" s="320">
        <f t="shared" si="12"/>
        <v>0.67316765530642231</v>
      </c>
      <c r="V106" s="320">
        <f t="shared" si="12"/>
        <v>0.6870048715789886</v>
      </c>
      <c r="W106" s="320">
        <f t="shared" si="12"/>
        <v>0.68880242819101922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0.23045666311757246</v>
      </c>
      <c r="C107" s="320">
        <f t="shared" si="13"/>
        <v>0.24597830866235515</v>
      </c>
      <c r="D107" s="320">
        <f t="shared" si="13"/>
        <v>0.24499336180911196</v>
      </c>
      <c r="E107" s="320">
        <f t="shared" si="13"/>
        <v>0.23847871544907487</v>
      </c>
      <c r="F107" s="320">
        <f t="shared" si="13"/>
        <v>0.25592590124123127</v>
      </c>
      <c r="G107" s="320">
        <f t="shared" si="13"/>
        <v>0.2502428446313964</v>
      </c>
      <c r="H107" s="320">
        <f t="shared" si="13"/>
        <v>0.25081901333929518</v>
      </c>
      <c r="I107" s="320">
        <f t="shared" si="13"/>
        <v>0.24030759287691747</v>
      </c>
      <c r="J107" s="320">
        <f t="shared" si="13"/>
        <v>0.2386958363009824</v>
      </c>
      <c r="K107" s="320">
        <f t="shared" si="13"/>
        <v>0.2291648175027774</v>
      </c>
      <c r="L107" s="320">
        <f t="shared" si="13"/>
        <v>0.22041597070639241</v>
      </c>
      <c r="M107" s="320">
        <f t="shared" si="13"/>
        <v>0.22175003037414909</v>
      </c>
      <c r="N107" s="320">
        <f t="shared" si="13"/>
        <v>0.21877796344573688</v>
      </c>
      <c r="O107" s="320">
        <f t="shared" si="13"/>
        <v>0.21290941185188147</v>
      </c>
      <c r="P107" s="320">
        <f t="shared" si="13"/>
        <v>0.21188752352854615</v>
      </c>
      <c r="Q107" s="320">
        <f t="shared" si="13"/>
        <v>0.20482921124798609</v>
      </c>
      <c r="R107" s="320">
        <f t="shared" si="13"/>
        <v>0.19816478296443327</v>
      </c>
      <c r="S107" s="320">
        <f t="shared" si="13"/>
        <v>0.19866282883709191</v>
      </c>
      <c r="T107" s="320">
        <f t="shared" si="13"/>
        <v>0.19403178839684929</v>
      </c>
      <c r="U107" s="320">
        <f t="shared" si="13"/>
        <v>0.18646726715932613</v>
      </c>
      <c r="V107" s="320">
        <f t="shared" si="13"/>
        <v>0.17621910584534187</v>
      </c>
      <c r="W107" s="320">
        <f t="shared" si="13"/>
        <v>0.17507332186871857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5.4303334527116068E-2</v>
      </c>
      <c r="C108" s="321">
        <f t="shared" si="14"/>
        <v>5.7960755835866171E-2</v>
      </c>
      <c r="D108" s="321">
        <f t="shared" si="14"/>
        <v>5.7728669257246359E-2</v>
      </c>
      <c r="E108" s="321">
        <f t="shared" si="14"/>
        <v>5.6193599644464236E-2</v>
      </c>
      <c r="F108" s="321">
        <f t="shared" si="14"/>
        <v>6.0304742944950446E-2</v>
      </c>
      <c r="G108" s="321">
        <f t="shared" si="14"/>
        <v>5.8965623823612853E-2</v>
      </c>
      <c r="H108" s="321">
        <f t="shared" si="14"/>
        <v>5.9151879471600624E-2</v>
      </c>
      <c r="I108" s="321">
        <f t="shared" si="14"/>
        <v>5.6634368335684797E-2</v>
      </c>
      <c r="J108" s="321">
        <f t="shared" si="14"/>
        <v>5.6272092041304983E-2</v>
      </c>
      <c r="K108" s="321">
        <f t="shared" si="14"/>
        <v>5.4033341306468211E-2</v>
      </c>
      <c r="L108" s="321">
        <f t="shared" si="14"/>
        <v>5.196492558306761E-2</v>
      </c>
      <c r="M108" s="321">
        <f t="shared" si="14"/>
        <v>5.2272417420894043E-2</v>
      </c>
      <c r="N108" s="321">
        <f t="shared" si="14"/>
        <v>5.1664750170741361E-2</v>
      </c>
      <c r="O108" s="321">
        <f t="shared" si="14"/>
        <v>5.0181611247347921E-2</v>
      </c>
      <c r="P108" s="321">
        <f t="shared" si="14"/>
        <v>4.9939626196541596E-2</v>
      </c>
      <c r="Q108" s="321">
        <f t="shared" si="14"/>
        <v>4.8484774879448501E-2</v>
      </c>
      <c r="R108" s="321">
        <f t="shared" si="14"/>
        <v>4.6880772454315323E-2</v>
      </c>
      <c r="S108" s="321">
        <f t="shared" si="14"/>
        <v>4.7119587468766377E-2</v>
      </c>
      <c r="T108" s="321">
        <f t="shared" si="14"/>
        <v>4.5931635119229035E-2</v>
      </c>
      <c r="U108" s="321">
        <f t="shared" si="14"/>
        <v>4.3956964030726471E-2</v>
      </c>
      <c r="V108" s="321">
        <f t="shared" si="14"/>
        <v>4.1875107404897673E-2</v>
      </c>
      <c r="W108" s="321">
        <f t="shared" si="14"/>
        <v>4.1710473820873631E-2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0.99999999999999989</v>
      </c>
      <c r="C110" s="234">
        <f t="shared" si="15"/>
        <v>1.0000000000000002</v>
      </c>
      <c r="D110" s="234">
        <f t="shared" si="15"/>
        <v>1.0000000000000002</v>
      </c>
      <c r="E110" s="234">
        <f t="shared" si="15"/>
        <v>1.0000000000000002</v>
      </c>
      <c r="F110" s="234">
        <f t="shared" si="15"/>
        <v>1.0000000000000002</v>
      </c>
      <c r="G110" s="234">
        <f t="shared" si="15"/>
        <v>1</v>
      </c>
      <c r="H110" s="234">
        <f t="shared" si="15"/>
        <v>0.99999999999999944</v>
      </c>
      <c r="I110" s="234">
        <f t="shared" si="15"/>
        <v>1</v>
      </c>
      <c r="J110" s="234">
        <f t="shared" si="15"/>
        <v>1</v>
      </c>
      <c r="K110" s="234">
        <f t="shared" si="15"/>
        <v>1.0000000000000002</v>
      </c>
      <c r="L110" s="234">
        <f t="shared" si="15"/>
        <v>1.0000000000000002</v>
      </c>
      <c r="M110" s="234">
        <f t="shared" si="15"/>
        <v>1</v>
      </c>
      <c r="N110" s="234">
        <f t="shared" si="15"/>
        <v>0.99999999999999978</v>
      </c>
      <c r="O110" s="234">
        <f t="shared" si="15"/>
        <v>1.0000000000000002</v>
      </c>
      <c r="P110" s="234">
        <f t="shared" si="15"/>
        <v>1.0000000000000002</v>
      </c>
      <c r="Q110" s="234">
        <f t="shared" si="15"/>
        <v>1.0000000000000004</v>
      </c>
      <c r="R110" s="234">
        <f t="shared" si="15"/>
        <v>0.99999999999999978</v>
      </c>
      <c r="S110" s="234">
        <f t="shared" si="15"/>
        <v>0.99999999999999978</v>
      </c>
      <c r="T110" s="234">
        <f t="shared" si="15"/>
        <v>0.99999999999999967</v>
      </c>
      <c r="U110" s="234">
        <f t="shared" si="15"/>
        <v>0.99999999999999978</v>
      </c>
      <c r="V110" s="234">
        <f t="shared" si="15"/>
        <v>0.99999999999999978</v>
      </c>
      <c r="W110" s="234">
        <f t="shared" si="15"/>
        <v>1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3.4897213323427656E-3</v>
      </c>
      <c r="C111" s="301">
        <f t="shared" si="16"/>
        <v>3.4923843917381847E-3</v>
      </c>
      <c r="D111" s="301">
        <f t="shared" si="16"/>
        <v>3.4918643748666567E-3</v>
      </c>
      <c r="E111" s="301">
        <f t="shared" si="16"/>
        <v>3.4928636767293207E-3</v>
      </c>
      <c r="F111" s="301">
        <f t="shared" si="16"/>
        <v>3.5004305847926584E-3</v>
      </c>
      <c r="G111" s="301">
        <f t="shared" si="16"/>
        <v>3.4978743993983878E-3</v>
      </c>
      <c r="H111" s="301">
        <f t="shared" si="16"/>
        <v>3.5082297872030231E-3</v>
      </c>
      <c r="I111" s="301">
        <f t="shared" si="16"/>
        <v>3.4976930615864374E-3</v>
      </c>
      <c r="J111" s="301">
        <f t="shared" si="16"/>
        <v>3.4970421963098201E-3</v>
      </c>
      <c r="K111" s="301">
        <f t="shared" si="16"/>
        <v>3.5023257247529566E-3</v>
      </c>
      <c r="L111" s="301">
        <f t="shared" si="16"/>
        <v>3.4964471674801927E-3</v>
      </c>
      <c r="M111" s="301">
        <f t="shared" si="16"/>
        <v>3.4947809035648352E-3</v>
      </c>
      <c r="N111" s="301">
        <f t="shared" si="16"/>
        <v>3.4870873295782426E-3</v>
      </c>
      <c r="O111" s="301">
        <f t="shared" si="16"/>
        <v>3.4875695926205536E-3</v>
      </c>
      <c r="P111" s="301">
        <f t="shared" si="16"/>
        <v>3.4856451531523913E-3</v>
      </c>
      <c r="Q111" s="301">
        <f t="shared" si="16"/>
        <v>3.4914082686400131E-3</v>
      </c>
      <c r="R111" s="301">
        <f t="shared" si="16"/>
        <v>3.4921974096669113E-3</v>
      </c>
      <c r="S111" s="301">
        <f t="shared" si="16"/>
        <v>3.4905490702634408E-3</v>
      </c>
      <c r="T111" s="301">
        <f t="shared" si="16"/>
        <v>3.5012291963011119E-3</v>
      </c>
      <c r="U111" s="301">
        <f t="shared" si="16"/>
        <v>3.4955645832709385E-3</v>
      </c>
      <c r="V111" s="301">
        <f t="shared" si="16"/>
        <v>3.4991272798983951E-3</v>
      </c>
      <c r="W111" s="301">
        <f t="shared" si="16"/>
        <v>3.4673648568128079E-3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1.2871058511901025E-3</v>
      </c>
      <c r="C112" s="235">
        <f t="shared" si="17"/>
        <v>1.2880880612302404E-3</v>
      </c>
      <c r="D112" s="235">
        <f t="shared" si="17"/>
        <v>1.2878962646097304E-3</v>
      </c>
      <c r="E112" s="235">
        <f t="shared" si="17"/>
        <v>1.2882648348054707E-3</v>
      </c>
      <c r="F112" s="235">
        <f t="shared" si="17"/>
        <v>1.2910557200126868E-3</v>
      </c>
      <c r="G112" s="235">
        <f t="shared" si="17"/>
        <v>1.2901129280633123E-3</v>
      </c>
      <c r="H112" s="235">
        <f t="shared" si="17"/>
        <v>1.293946768130753E-3</v>
      </c>
      <c r="I112" s="235">
        <f t="shared" si="17"/>
        <v>1.2900460456573618E-3</v>
      </c>
      <c r="J112" s="235">
        <f t="shared" si="17"/>
        <v>1.2898059885221096E-3</v>
      </c>
      <c r="K112" s="235">
        <f t="shared" si="17"/>
        <v>1.2917547001029068E-3</v>
      </c>
      <c r="L112" s="235">
        <f t="shared" si="17"/>
        <v>1.2896487567390384E-3</v>
      </c>
      <c r="M112" s="235">
        <f t="shared" si="17"/>
        <v>1.2896144403448076E-3</v>
      </c>
      <c r="N112" s="235">
        <f t="shared" si="17"/>
        <v>1.2866976013676157E-3</v>
      </c>
      <c r="O112" s="235">
        <f t="shared" si="17"/>
        <v>1.2870343555340077E-3</v>
      </c>
      <c r="P112" s="235">
        <f t="shared" si="17"/>
        <v>1.2857716105476207E-3</v>
      </c>
      <c r="Q112" s="235">
        <f t="shared" si="17"/>
        <v>1.2878489042491418E-3</v>
      </c>
      <c r="R112" s="235">
        <f t="shared" si="17"/>
        <v>1.2893247272602795E-3</v>
      </c>
      <c r="S112" s="235">
        <f t="shared" si="17"/>
        <v>1.2895533338624387E-3</v>
      </c>
      <c r="T112" s="235">
        <f t="shared" si="17"/>
        <v>1.2916577937088964E-3</v>
      </c>
      <c r="U112" s="235">
        <f t="shared" si="17"/>
        <v>1.2941245274431655E-3</v>
      </c>
      <c r="V112" s="235">
        <f t="shared" si="17"/>
        <v>1.2909308466903364E-3</v>
      </c>
      <c r="W112" s="235">
        <f t="shared" si="17"/>
        <v>1.282284828519834E-3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2.510759523652872E-2</v>
      </c>
      <c r="C113" s="235">
        <f t="shared" si="18"/>
        <v>2.5126755224110342E-2</v>
      </c>
      <c r="D113" s="235">
        <f t="shared" si="18"/>
        <v>2.5123013844245562E-2</v>
      </c>
      <c r="E113" s="235">
        <f t="shared" si="18"/>
        <v>2.5130203549181128E-2</v>
      </c>
      <c r="F113" s="235">
        <f t="shared" si="18"/>
        <v>2.5184645393315074E-2</v>
      </c>
      <c r="G113" s="235">
        <f t="shared" si="18"/>
        <v>2.5166254335085278E-2</v>
      </c>
      <c r="H113" s="235">
        <f t="shared" si="18"/>
        <v>2.5240350457228725E-2</v>
      </c>
      <c r="I113" s="235">
        <f t="shared" si="18"/>
        <v>2.5164930366857654E-2</v>
      </c>
      <c r="J113" s="235">
        <f t="shared" si="18"/>
        <v>2.5160266860352356E-2</v>
      </c>
      <c r="K113" s="235">
        <f t="shared" si="18"/>
        <v>2.5198280409555122E-2</v>
      </c>
      <c r="L113" s="235">
        <f t="shared" si="18"/>
        <v>2.5155431776689254E-2</v>
      </c>
      <c r="M113" s="235">
        <f t="shared" si="18"/>
        <v>2.5142386294049319E-2</v>
      </c>
      <c r="N113" s="235">
        <f t="shared" si="18"/>
        <v>2.5081819619157345E-2</v>
      </c>
      <c r="O113" s="235">
        <f t="shared" si="18"/>
        <v>2.5072787512346543E-2</v>
      </c>
      <c r="P113" s="235">
        <f t="shared" si="18"/>
        <v>2.5056177857655001E-2</v>
      </c>
      <c r="Q113" s="235">
        <f t="shared" si="18"/>
        <v>2.5113106806444008E-2</v>
      </c>
      <c r="R113" s="235">
        <f t="shared" si="18"/>
        <v>2.5115756892773785E-2</v>
      </c>
      <c r="S113" s="235">
        <f t="shared" si="18"/>
        <v>2.5090180748783285E-2</v>
      </c>
      <c r="T113" s="235">
        <f t="shared" si="18"/>
        <v>2.517906962966995E-2</v>
      </c>
      <c r="U113" s="235">
        <f t="shared" si="18"/>
        <v>2.5122425503684813E-2</v>
      </c>
      <c r="V113" s="235">
        <f t="shared" si="18"/>
        <v>2.5146775423111088E-2</v>
      </c>
      <c r="W113" s="235">
        <f t="shared" si="18"/>
        <v>2.4924740229026791E-2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1.4017740887773441E-2</v>
      </c>
      <c r="C114" s="235">
        <f t="shared" si="19"/>
        <v>1.4028438038926391E-2</v>
      </c>
      <c r="D114" s="235">
        <f t="shared" si="19"/>
        <v>1.4026349201145904E-2</v>
      </c>
      <c r="E114" s="235">
        <f t="shared" si="19"/>
        <v>1.4030363262225704E-2</v>
      </c>
      <c r="F114" s="235">
        <f t="shared" si="19"/>
        <v>1.4060758513436855E-2</v>
      </c>
      <c r="G114" s="235">
        <f t="shared" si="19"/>
        <v>1.4050490660761659E-2</v>
      </c>
      <c r="H114" s="235">
        <f t="shared" si="19"/>
        <v>1.4092244628876134E-2</v>
      </c>
      <c r="I114" s="235">
        <f t="shared" si="19"/>
        <v>1.4049762251178485E-2</v>
      </c>
      <c r="J114" s="235">
        <f t="shared" si="19"/>
        <v>1.4047147812966496E-2</v>
      </c>
      <c r="K114" s="235">
        <f t="shared" si="19"/>
        <v>1.4068371035578184E-2</v>
      </c>
      <c r="L114" s="235">
        <f t="shared" si="19"/>
        <v>1.4045435417367963E-2</v>
      </c>
      <c r="M114" s="235">
        <f t="shared" si="19"/>
        <v>1.4045307207807915E-2</v>
      </c>
      <c r="N114" s="235">
        <f t="shared" si="19"/>
        <v>1.4013294679853711E-2</v>
      </c>
      <c r="O114" s="235">
        <f t="shared" si="19"/>
        <v>1.4016962235745094E-2</v>
      </c>
      <c r="P114" s="235">
        <f t="shared" si="19"/>
        <v>1.4003209806595507E-2</v>
      </c>
      <c r="Q114" s="235">
        <f t="shared" si="19"/>
        <v>1.4025833404203113E-2</v>
      </c>
      <c r="R114" s="235">
        <f t="shared" si="19"/>
        <v>1.4041906444774885E-2</v>
      </c>
      <c r="S114" s="235">
        <f t="shared" si="19"/>
        <v>1.4044396176378036E-2</v>
      </c>
      <c r="T114" s="235">
        <f t="shared" si="19"/>
        <v>1.4067315637748748E-2</v>
      </c>
      <c r="U114" s="235">
        <f t="shared" si="19"/>
        <v>1.4094180587740342E-2</v>
      </c>
      <c r="V114" s="235">
        <f t="shared" si="19"/>
        <v>1.405940584131728E-2</v>
      </c>
      <c r="W114" s="235">
        <f t="shared" si="19"/>
        <v>1.39652356128239E-2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1.3917486757942752E-2</v>
      </c>
      <c r="C115" s="302">
        <f t="shared" si="20"/>
        <v>1.4370359380755652E-2</v>
      </c>
      <c r="D115" s="302">
        <f t="shared" si="20"/>
        <v>1.438007162633507E-2</v>
      </c>
      <c r="E115" s="302">
        <f t="shared" si="20"/>
        <v>1.3963319488381479E-2</v>
      </c>
      <c r="F115" s="302">
        <f t="shared" si="20"/>
        <v>1.4553745051973248E-2</v>
      </c>
      <c r="G115" s="302">
        <f t="shared" si="20"/>
        <v>1.419650717154817E-2</v>
      </c>
      <c r="H115" s="302">
        <f t="shared" si="20"/>
        <v>1.4015953513293364E-2</v>
      </c>
      <c r="I115" s="302">
        <f t="shared" si="20"/>
        <v>1.3790091032369726E-2</v>
      </c>
      <c r="J115" s="302">
        <f t="shared" si="20"/>
        <v>1.3607087859793773E-2</v>
      </c>
      <c r="K115" s="302">
        <f t="shared" si="20"/>
        <v>1.3372729622886022E-2</v>
      </c>
      <c r="L115" s="302">
        <f t="shared" si="20"/>
        <v>1.2931259522657177E-2</v>
      </c>
      <c r="M115" s="302">
        <f t="shared" si="20"/>
        <v>1.3141159134256611E-2</v>
      </c>
      <c r="N115" s="302">
        <f t="shared" si="20"/>
        <v>1.313162913907058E-2</v>
      </c>
      <c r="O115" s="302">
        <f t="shared" si="20"/>
        <v>1.2784835890313394E-2</v>
      </c>
      <c r="P115" s="302">
        <f t="shared" si="20"/>
        <v>1.2793134353959665E-2</v>
      </c>
      <c r="Q115" s="302">
        <f t="shared" si="20"/>
        <v>1.2678946183673569E-2</v>
      </c>
      <c r="R115" s="302">
        <f t="shared" si="20"/>
        <v>1.2529150809037931E-2</v>
      </c>
      <c r="S115" s="302">
        <f t="shared" si="20"/>
        <v>1.2535490119542593E-2</v>
      </c>
      <c r="T115" s="302">
        <f t="shared" si="20"/>
        <v>1.2596847985984825E-2</v>
      </c>
      <c r="U115" s="302">
        <f t="shared" si="20"/>
        <v>1.2754788124326906E-2</v>
      </c>
      <c r="V115" s="302">
        <f t="shared" si="20"/>
        <v>1.2559342522740376E-2</v>
      </c>
      <c r="W115" s="302">
        <f t="shared" si="20"/>
        <v>1.2312340916624033E-2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6.1364180267186291E-2</v>
      </c>
      <c r="C116" s="303">
        <f t="shared" si="21"/>
        <v>6.4000308689737037E-2</v>
      </c>
      <c r="D116" s="303">
        <f t="shared" si="21"/>
        <v>6.3745900604977895E-2</v>
      </c>
      <c r="E116" s="303">
        <f t="shared" si="21"/>
        <v>6.0958187475940007E-2</v>
      </c>
      <c r="F116" s="303">
        <f t="shared" si="21"/>
        <v>6.3744998999513899E-2</v>
      </c>
      <c r="G116" s="303">
        <f t="shared" si="21"/>
        <v>6.254351211557474E-2</v>
      </c>
      <c r="H116" s="303">
        <f t="shared" si="21"/>
        <v>6.1971211858299062E-2</v>
      </c>
      <c r="I116" s="303">
        <f t="shared" si="21"/>
        <v>6.1193833559656782E-2</v>
      </c>
      <c r="J116" s="303">
        <f t="shared" si="21"/>
        <v>6.0826090431771021E-2</v>
      </c>
      <c r="K116" s="303">
        <f t="shared" si="21"/>
        <v>5.9889457683166558E-2</v>
      </c>
      <c r="L116" s="303">
        <f t="shared" si="21"/>
        <v>5.8054696035152953E-2</v>
      </c>
      <c r="M116" s="303">
        <f t="shared" si="21"/>
        <v>5.8806562347256591E-2</v>
      </c>
      <c r="N116" s="303">
        <f t="shared" si="21"/>
        <v>5.8459855799669475E-2</v>
      </c>
      <c r="O116" s="303">
        <f t="shared" si="21"/>
        <v>5.7453797543015654E-2</v>
      </c>
      <c r="P116" s="303">
        <f t="shared" si="21"/>
        <v>5.7282204963625703E-2</v>
      </c>
      <c r="Q116" s="303">
        <f t="shared" si="21"/>
        <v>5.6930960275249493E-2</v>
      </c>
      <c r="R116" s="303">
        <f t="shared" si="21"/>
        <v>5.622195002283456E-2</v>
      </c>
      <c r="S116" s="303">
        <f t="shared" si="21"/>
        <v>5.5903271875721854E-2</v>
      </c>
      <c r="T116" s="303">
        <f t="shared" si="21"/>
        <v>5.5871461697811306E-2</v>
      </c>
      <c r="U116" s="303">
        <f t="shared" si="21"/>
        <v>5.5935660832230664E-2</v>
      </c>
      <c r="V116" s="303">
        <f t="shared" si="21"/>
        <v>5.5514378250530051E-2</v>
      </c>
      <c r="W116" s="303">
        <f t="shared" si="21"/>
        <v>5.3450531759586625E-2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2.210348448743707E-2</v>
      </c>
      <c r="C117" s="304">
        <f t="shared" si="22"/>
        <v>2.1845488078670611E-2</v>
      </c>
      <c r="D117" s="304">
        <f t="shared" si="22"/>
        <v>2.1868922348941677E-2</v>
      </c>
      <c r="E117" s="304">
        <f t="shared" si="22"/>
        <v>2.2137860533172602E-2</v>
      </c>
      <c r="F117" s="304">
        <f t="shared" si="22"/>
        <v>2.1859239122263872E-2</v>
      </c>
      <c r="G117" s="304">
        <f t="shared" si="22"/>
        <v>2.1982070723491339E-2</v>
      </c>
      <c r="H117" s="304">
        <f t="shared" si="22"/>
        <v>2.2034748635758217E-2</v>
      </c>
      <c r="I117" s="304">
        <f t="shared" si="22"/>
        <v>2.2118777548760592E-2</v>
      </c>
      <c r="J117" s="304">
        <f t="shared" si="22"/>
        <v>2.2158514767692799E-2</v>
      </c>
      <c r="K117" s="304">
        <f t="shared" si="22"/>
        <v>2.2249078847331481E-2</v>
      </c>
      <c r="L117" s="304">
        <f t="shared" si="22"/>
        <v>2.243456953910565E-2</v>
      </c>
      <c r="M117" s="304">
        <f t="shared" si="22"/>
        <v>2.2359662212046376E-2</v>
      </c>
      <c r="N117" s="304">
        <f t="shared" si="22"/>
        <v>2.2396179791945758E-2</v>
      </c>
      <c r="O117" s="304">
        <f t="shared" si="22"/>
        <v>2.24993672591846E-2</v>
      </c>
      <c r="P117" s="304">
        <f t="shared" si="22"/>
        <v>2.2516256417511905E-2</v>
      </c>
      <c r="Q117" s="304">
        <f t="shared" si="22"/>
        <v>2.2548544416685003E-2</v>
      </c>
      <c r="R117" s="304">
        <f t="shared" si="22"/>
        <v>2.261763424344479E-2</v>
      </c>
      <c r="S117" s="304">
        <f t="shared" si="22"/>
        <v>2.264776782527176E-2</v>
      </c>
      <c r="T117" s="304">
        <f t="shared" si="22"/>
        <v>2.2643510331169372E-2</v>
      </c>
      <c r="U117" s="304">
        <f t="shared" si="22"/>
        <v>2.2634660698391987E-2</v>
      </c>
      <c r="V117" s="304">
        <f t="shared" si="22"/>
        <v>2.2679164543323922E-2</v>
      </c>
      <c r="W117" s="304">
        <f t="shared" si="22"/>
        <v>2.2892385355774994E-2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3.9260695779749222E-2</v>
      </c>
      <c r="C118" s="304">
        <f t="shared" si="23"/>
        <v>4.2154820611066436E-2</v>
      </c>
      <c r="D118" s="304">
        <f t="shared" si="23"/>
        <v>4.1876978256036229E-2</v>
      </c>
      <c r="E118" s="304">
        <f t="shared" si="23"/>
        <v>3.8820326942767401E-2</v>
      </c>
      <c r="F118" s="304">
        <f t="shared" si="23"/>
        <v>4.1885759877250031E-2</v>
      </c>
      <c r="G118" s="304">
        <f t="shared" si="23"/>
        <v>4.0561441392083397E-2</v>
      </c>
      <c r="H118" s="304">
        <f t="shared" si="23"/>
        <v>3.9936463222540838E-2</v>
      </c>
      <c r="I118" s="304">
        <f t="shared" si="23"/>
        <v>3.9075056010896191E-2</v>
      </c>
      <c r="J118" s="304">
        <f t="shared" si="23"/>
        <v>3.8667575664078219E-2</v>
      </c>
      <c r="K118" s="304">
        <f t="shared" si="23"/>
        <v>3.7640378835835077E-2</v>
      </c>
      <c r="L118" s="304">
        <f t="shared" si="23"/>
        <v>3.5620126496047302E-2</v>
      </c>
      <c r="M118" s="304">
        <f t="shared" si="23"/>
        <v>3.6446900135210215E-2</v>
      </c>
      <c r="N118" s="304">
        <f t="shared" si="23"/>
        <v>3.606367600772372E-2</v>
      </c>
      <c r="O118" s="304">
        <f t="shared" si="23"/>
        <v>3.4954430283831051E-2</v>
      </c>
      <c r="P118" s="304">
        <f t="shared" si="23"/>
        <v>3.4765948546113805E-2</v>
      </c>
      <c r="Q118" s="304">
        <f t="shared" si="23"/>
        <v>3.438241585856449E-2</v>
      </c>
      <c r="R118" s="304">
        <f t="shared" si="23"/>
        <v>3.3604315779389771E-2</v>
      </c>
      <c r="S118" s="304">
        <f t="shared" si="23"/>
        <v>3.3255504050450094E-2</v>
      </c>
      <c r="T118" s="304">
        <f t="shared" si="23"/>
        <v>3.3227951366641931E-2</v>
      </c>
      <c r="U118" s="304">
        <f t="shared" si="23"/>
        <v>3.330100013383868E-2</v>
      </c>
      <c r="V118" s="304">
        <f t="shared" si="23"/>
        <v>3.2835213707206122E-2</v>
      </c>
      <c r="W118" s="304">
        <f t="shared" si="23"/>
        <v>3.0558146403811631E-2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0.78335019376849135</v>
      </c>
      <c r="C119" s="303">
        <f t="shared" si="24"/>
        <v>0.78114363106003393</v>
      </c>
      <c r="D119" s="303">
        <f t="shared" si="24"/>
        <v>0.7813130933150858</v>
      </c>
      <c r="E119" s="303">
        <f t="shared" si="24"/>
        <v>0.78353091321462764</v>
      </c>
      <c r="F119" s="303">
        <f t="shared" si="24"/>
        <v>0.78102367968422137</v>
      </c>
      <c r="G119" s="303">
        <f t="shared" si="24"/>
        <v>0.78218506644047503</v>
      </c>
      <c r="H119" s="303">
        <f t="shared" si="24"/>
        <v>0.78256513965219654</v>
      </c>
      <c r="I119" s="303">
        <f t="shared" si="24"/>
        <v>0.7834518415092655</v>
      </c>
      <c r="J119" s="303">
        <f t="shared" si="24"/>
        <v>0.78387091097988659</v>
      </c>
      <c r="K119" s="303">
        <f t="shared" si="24"/>
        <v>0.78462214321021451</v>
      </c>
      <c r="L119" s="303">
        <f t="shared" si="24"/>
        <v>0.78633382855669998</v>
      </c>
      <c r="M119" s="303">
        <f t="shared" si="24"/>
        <v>0.78566520627843328</v>
      </c>
      <c r="N119" s="303">
        <f t="shared" si="24"/>
        <v>0.78603219662096102</v>
      </c>
      <c r="O119" s="303">
        <f t="shared" si="24"/>
        <v>0.78701462879922746</v>
      </c>
      <c r="P119" s="303">
        <f t="shared" si="24"/>
        <v>0.78716109539737678</v>
      </c>
      <c r="Q119" s="303">
        <f t="shared" si="24"/>
        <v>0.78739309586960038</v>
      </c>
      <c r="R119" s="303">
        <f t="shared" si="24"/>
        <v>0.78797764387703895</v>
      </c>
      <c r="S119" s="303">
        <f t="shared" si="24"/>
        <v>0.7882130556539968</v>
      </c>
      <c r="T119" s="303">
        <f t="shared" si="24"/>
        <v>0.78802080469557745</v>
      </c>
      <c r="U119" s="303">
        <f t="shared" si="24"/>
        <v>0.78789085360081434</v>
      </c>
      <c r="V119" s="303">
        <f t="shared" si="24"/>
        <v>0.78834068470554919</v>
      </c>
      <c r="W119" s="303">
        <f t="shared" si="24"/>
        <v>0.7904017992947352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0.7021106837185892</v>
      </c>
      <c r="C120" s="304">
        <f t="shared" si="25"/>
        <v>0.69391550367541954</v>
      </c>
      <c r="D120" s="304">
        <f t="shared" si="25"/>
        <v>0.69465988637814735</v>
      </c>
      <c r="E120" s="304">
        <f t="shared" si="25"/>
        <v>0.70320262870077677</v>
      </c>
      <c r="F120" s="304">
        <f t="shared" si="25"/>
        <v>0.69435230153073468</v>
      </c>
      <c r="G120" s="304">
        <f t="shared" si="25"/>
        <v>0.69825401121678365</v>
      </c>
      <c r="H120" s="304">
        <f t="shared" si="25"/>
        <v>0.69992730960643779</v>
      </c>
      <c r="I120" s="304">
        <f t="shared" si="25"/>
        <v>0.70259646331357195</v>
      </c>
      <c r="J120" s="304">
        <f t="shared" si="25"/>
        <v>0.70385870438553622</v>
      </c>
      <c r="K120" s="304">
        <f t="shared" si="25"/>
        <v>0.70673544573876479</v>
      </c>
      <c r="L120" s="304">
        <f t="shared" si="25"/>
        <v>0.71262750300688549</v>
      </c>
      <c r="M120" s="304">
        <f t="shared" si="25"/>
        <v>0.71024809379441445</v>
      </c>
      <c r="N120" s="304">
        <f t="shared" si="25"/>
        <v>0.71140806397945333</v>
      </c>
      <c r="O120" s="304">
        <f t="shared" si="25"/>
        <v>0.71468578352704015</v>
      </c>
      <c r="P120" s="304">
        <f t="shared" si="25"/>
        <v>0.71522226267390754</v>
      </c>
      <c r="Q120" s="304">
        <f t="shared" si="25"/>
        <v>0.71624788147117102</v>
      </c>
      <c r="R120" s="304">
        <f t="shared" si="25"/>
        <v>0.71844249949765782</v>
      </c>
      <c r="S120" s="304">
        <f t="shared" si="25"/>
        <v>0.7193996838615736</v>
      </c>
      <c r="T120" s="304">
        <f t="shared" si="25"/>
        <v>0.71926444581361537</v>
      </c>
      <c r="U120" s="304">
        <f t="shared" si="25"/>
        <v>0.7189833398312746</v>
      </c>
      <c r="V120" s="304">
        <f t="shared" si="25"/>
        <v>0.72039699137617186</v>
      </c>
      <c r="W120" s="304">
        <f t="shared" si="25"/>
        <v>0.72716988777167635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8.1239510049902153E-2</v>
      </c>
      <c r="C121" s="304">
        <f t="shared" si="26"/>
        <v>8.7228127384614343E-2</v>
      </c>
      <c r="D121" s="304">
        <f t="shared" si="26"/>
        <v>8.6653206936938329E-2</v>
      </c>
      <c r="E121" s="304">
        <f t="shared" si="26"/>
        <v>8.032828451385092E-2</v>
      </c>
      <c r="F121" s="304">
        <f t="shared" si="26"/>
        <v>8.6671378153486689E-2</v>
      </c>
      <c r="G121" s="304">
        <f t="shared" si="26"/>
        <v>8.3931055223691348E-2</v>
      </c>
      <c r="H121" s="304">
        <f t="shared" si="26"/>
        <v>8.2637830045758767E-2</v>
      </c>
      <c r="I121" s="304">
        <f t="shared" si="26"/>
        <v>8.0855378195693536E-2</v>
      </c>
      <c r="J121" s="304">
        <f t="shared" si="26"/>
        <v>8.0012206594350349E-2</v>
      </c>
      <c r="K121" s="304">
        <f t="shared" si="26"/>
        <v>7.788669747144969E-2</v>
      </c>
      <c r="L121" s="304">
        <f t="shared" si="26"/>
        <v>7.3706325549814405E-2</v>
      </c>
      <c r="M121" s="304">
        <f t="shared" si="26"/>
        <v>7.5417112484018847E-2</v>
      </c>
      <c r="N121" s="304">
        <f t="shared" si="26"/>
        <v>7.462413264150769E-2</v>
      </c>
      <c r="O121" s="304">
        <f t="shared" si="26"/>
        <v>7.2328845272187275E-2</v>
      </c>
      <c r="P121" s="304">
        <f t="shared" si="26"/>
        <v>7.1938832723469265E-2</v>
      </c>
      <c r="Q121" s="304">
        <f t="shared" si="26"/>
        <v>7.1145214398429274E-2</v>
      </c>
      <c r="R121" s="304">
        <f t="shared" si="26"/>
        <v>6.9535144379381131E-2</v>
      </c>
      <c r="S121" s="304">
        <f t="shared" si="26"/>
        <v>6.8813371792423167E-2</v>
      </c>
      <c r="T121" s="304">
        <f t="shared" si="26"/>
        <v>6.8756358881961993E-2</v>
      </c>
      <c r="U121" s="304">
        <f t="shared" si="26"/>
        <v>6.8907513769539755E-2</v>
      </c>
      <c r="V121" s="304">
        <f t="shared" si="26"/>
        <v>6.7943693329377275E-2</v>
      </c>
      <c r="W121" s="304">
        <f t="shared" si="26"/>
        <v>6.3231911523058959E-2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9.7465975898544471E-2</v>
      </c>
      <c r="C122" s="303">
        <f t="shared" si="27"/>
        <v>9.6550035153468383E-2</v>
      </c>
      <c r="D122" s="303">
        <f t="shared" si="27"/>
        <v>9.6631810768733672E-2</v>
      </c>
      <c r="E122" s="303">
        <f t="shared" si="27"/>
        <v>9.7605884498109488E-2</v>
      </c>
      <c r="F122" s="303">
        <f t="shared" si="27"/>
        <v>9.6640686052734431E-2</v>
      </c>
      <c r="G122" s="303">
        <f t="shared" si="27"/>
        <v>9.7070181949093504E-2</v>
      </c>
      <c r="H122" s="303">
        <f t="shared" si="27"/>
        <v>9.7312923334771831E-2</v>
      </c>
      <c r="I122" s="303">
        <f t="shared" si="27"/>
        <v>9.7561802173427942E-2</v>
      </c>
      <c r="J122" s="303">
        <f t="shared" si="27"/>
        <v>9.770164787039784E-2</v>
      </c>
      <c r="K122" s="303">
        <f t="shared" si="27"/>
        <v>9.8054937613743981E-2</v>
      </c>
      <c r="L122" s="303">
        <f t="shared" si="27"/>
        <v>9.8693252767213746E-2</v>
      </c>
      <c r="M122" s="303">
        <f t="shared" si="27"/>
        <v>9.8414983394286767E-2</v>
      </c>
      <c r="N122" s="303">
        <f t="shared" si="27"/>
        <v>9.8507419210341715E-2</v>
      </c>
      <c r="O122" s="303">
        <f t="shared" si="27"/>
        <v>9.8882384071197579E-2</v>
      </c>
      <c r="P122" s="303">
        <f t="shared" si="27"/>
        <v>9.8932760857087507E-2</v>
      </c>
      <c r="Q122" s="303">
        <f t="shared" si="27"/>
        <v>9.9078800287940777E-2</v>
      </c>
      <c r="R122" s="303">
        <f t="shared" si="27"/>
        <v>9.9332069816612453E-2</v>
      </c>
      <c r="S122" s="303">
        <f t="shared" si="27"/>
        <v>9.9433503021451389E-2</v>
      </c>
      <c r="T122" s="303">
        <f t="shared" si="27"/>
        <v>9.9471613363197597E-2</v>
      </c>
      <c r="U122" s="303">
        <f t="shared" si="27"/>
        <v>9.9412402240488654E-2</v>
      </c>
      <c r="V122" s="303">
        <f t="shared" si="27"/>
        <v>9.958935513016319E-2</v>
      </c>
      <c r="W122" s="303">
        <f t="shared" si="27"/>
        <v>0.10019570250187079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7.9637554403265712E-2</v>
      </c>
      <c r="C123" s="304">
        <f t="shared" si="28"/>
        <v>7.870800851873952E-2</v>
      </c>
      <c r="D123" s="304">
        <f t="shared" si="28"/>
        <v>7.8792440816039672E-2</v>
      </c>
      <c r="E123" s="304">
        <f t="shared" si="28"/>
        <v>7.9761409273930495E-2</v>
      </c>
      <c r="F123" s="304">
        <f t="shared" si="28"/>
        <v>7.8757552719921103E-2</v>
      </c>
      <c r="G123" s="304">
        <f t="shared" si="28"/>
        <v>7.9200107753755355E-2</v>
      </c>
      <c r="H123" s="304">
        <f t="shared" si="28"/>
        <v>7.9389903172952234E-2</v>
      </c>
      <c r="I123" s="304">
        <f t="shared" si="28"/>
        <v>7.9692654403622554E-2</v>
      </c>
      <c r="J123" s="304">
        <f t="shared" si="28"/>
        <v>7.9835825265951829E-2</v>
      </c>
      <c r="K123" s="304">
        <f t="shared" si="28"/>
        <v>8.0162122317591178E-2</v>
      </c>
      <c r="L123" s="304">
        <f t="shared" si="28"/>
        <v>8.0830434368836343E-2</v>
      </c>
      <c r="M123" s="304">
        <f t="shared" si="28"/>
        <v>8.0560547675755087E-2</v>
      </c>
      <c r="N123" s="304">
        <f t="shared" si="28"/>
        <v>8.0692118368039661E-2</v>
      </c>
      <c r="O123" s="304">
        <f t="shared" si="28"/>
        <v>8.1063896742650202E-2</v>
      </c>
      <c r="P123" s="304">
        <f t="shared" si="28"/>
        <v>8.1124747386623591E-2</v>
      </c>
      <c r="Q123" s="304">
        <f t="shared" si="28"/>
        <v>8.1241079148350201E-2</v>
      </c>
      <c r="R123" s="304">
        <f t="shared" si="28"/>
        <v>8.1490005730058171E-2</v>
      </c>
      <c r="S123" s="304">
        <f t="shared" si="28"/>
        <v>8.1598575252817204E-2</v>
      </c>
      <c r="T123" s="304">
        <f t="shared" si="28"/>
        <v>8.1583235752007127E-2</v>
      </c>
      <c r="U123" s="304">
        <f t="shared" si="28"/>
        <v>8.1551351045676831E-2</v>
      </c>
      <c r="V123" s="304">
        <f t="shared" si="28"/>
        <v>8.1711695781093358E-2</v>
      </c>
      <c r="W123" s="304">
        <f t="shared" si="28"/>
        <v>8.2479917825953805E-2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1.7828421495278766E-2</v>
      </c>
      <c r="C124" s="305">
        <f t="shared" si="29"/>
        <v>1.7842026634728864E-2</v>
      </c>
      <c r="D124" s="305">
        <f t="shared" si="29"/>
        <v>1.7839369952694008E-2</v>
      </c>
      <c r="E124" s="305">
        <f t="shared" si="29"/>
        <v>1.7844475224179004E-2</v>
      </c>
      <c r="F124" s="305">
        <f t="shared" si="29"/>
        <v>1.7883133332813324E-2</v>
      </c>
      <c r="G124" s="305">
        <f t="shared" si="29"/>
        <v>1.7870074195338152E-2</v>
      </c>
      <c r="H124" s="305">
        <f t="shared" si="29"/>
        <v>1.7923020161819601E-2</v>
      </c>
      <c r="I124" s="305">
        <f t="shared" si="29"/>
        <v>1.7869147769805388E-2</v>
      </c>
      <c r="J124" s="305">
        <f t="shared" si="29"/>
        <v>1.7865822604446011E-2</v>
      </c>
      <c r="K124" s="305">
        <f t="shared" si="29"/>
        <v>1.7892815296152807E-2</v>
      </c>
      <c r="L124" s="305">
        <f t="shared" si="29"/>
        <v>1.7862818398377407E-2</v>
      </c>
      <c r="M124" s="305">
        <f t="shared" si="29"/>
        <v>1.7854435718531687E-2</v>
      </c>
      <c r="N124" s="305">
        <f t="shared" si="29"/>
        <v>1.7815300842302054E-2</v>
      </c>
      <c r="O124" s="305">
        <f t="shared" si="29"/>
        <v>1.7818487328547378E-2</v>
      </c>
      <c r="P124" s="305">
        <f t="shared" si="29"/>
        <v>1.7808013470463922E-2</v>
      </c>
      <c r="Q124" s="305">
        <f t="shared" si="29"/>
        <v>1.7837721139590569E-2</v>
      </c>
      <c r="R124" s="305">
        <f t="shared" si="29"/>
        <v>1.7842064086554275E-2</v>
      </c>
      <c r="S124" s="305">
        <f t="shared" si="29"/>
        <v>1.7834927768634191E-2</v>
      </c>
      <c r="T124" s="305">
        <f t="shared" si="29"/>
        <v>1.7888377611190481E-2</v>
      </c>
      <c r="U124" s="305">
        <f t="shared" si="29"/>
        <v>1.7861051194811819E-2</v>
      </c>
      <c r="V124" s="305">
        <f t="shared" si="29"/>
        <v>1.7877659349069843E-2</v>
      </c>
      <c r="W124" s="305">
        <f t="shared" si="29"/>
        <v>1.7715784675916977E-2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1</v>
      </c>
      <c r="C126" s="234">
        <f t="shared" si="30"/>
        <v>1.0000000000000002</v>
      </c>
      <c r="D126" s="234">
        <f t="shared" si="30"/>
        <v>1.0000000000000004</v>
      </c>
      <c r="E126" s="234">
        <f t="shared" si="30"/>
        <v>1</v>
      </c>
      <c r="F126" s="234">
        <f t="shared" si="30"/>
        <v>0.99999999999999978</v>
      </c>
      <c r="G126" s="234">
        <f t="shared" si="30"/>
        <v>1.0000000000000002</v>
      </c>
      <c r="H126" s="234">
        <f t="shared" si="30"/>
        <v>0.99999999999999978</v>
      </c>
      <c r="I126" s="234">
        <f t="shared" si="30"/>
        <v>1.0000000000000004</v>
      </c>
      <c r="J126" s="234">
        <f t="shared" si="30"/>
        <v>0.99999999999999967</v>
      </c>
      <c r="K126" s="234">
        <f t="shared" si="30"/>
        <v>1</v>
      </c>
      <c r="L126" s="234">
        <f t="shared" si="30"/>
        <v>1</v>
      </c>
      <c r="M126" s="234">
        <f t="shared" si="30"/>
        <v>0.99999999999999978</v>
      </c>
      <c r="N126" s="234">
        <f t="shared" si="30"/>
        <v>1</v>
      </c>
      <c r="O126" s="234">
        <f t="shared" si="30"/>
        <v>1</v>
      </c>
      <c r="P126" s="234">
        <f t="shared" si="30"/>
        <v>1</v>
      </c>
      <c r="Q126" s="234">
        <f t="shared" si="30"/>
        <v>1.0000000000000004</v>
      </c>
      <c r="R126" s="234">
        <f t="shared" si="30"/>
        <v>1</v>
      </c>
      <c r="S126" s="234">
        <f t="shared" si="30"/>
        <v>0.99999999999999967</v>
      </c>
      <c r="T126" s="234">
        <f t="shared" si="30"/>
        <v>1.0000000000000002</v>
      </c>
      <c r="U126" s="234">
        <f t="shared" si="30"/>
        <v>0.99999999999999956</v>
      </c>
      <c r="V126" s="234">
        <f t="shared" si="30"/>
        <v>1.0000000000000002</v>
      </c>
      <c r="W126" s="234">
        <f t="shared" si="30"/>
        <v>0.99999999999999967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2.7740208448471963E-2</v>
      </c>
      <c r="C127" s="301">
        <f t="shared" si="31"/>
        <v>2.7738250073669955E-2</v>
      </c>
      <c r="D127" s="301">
        <f t="shared" si="31"/>
        <v>2.7744314114990478E-2</v>
      </c>
      <c r="E127" s="301">
        <f t="shared" si="31"/>
        <v>2.7753299360426049E-2</v>
      </c>
      <c r="F127" s="301">
        <f t="shared" si="31"/>
        <v>2.7685046173746189E-2</v>
      </c>
      <c r="G127" s="301">
        <f t="shared" si="31"/>
        <v>2.768837302968646E-2</v>
      </c>
      <c r="H127" s="301">
        <f t="shared" si="31"/>
        <v>2.7683646333480149E-2</v>
      </c>
      <c r="I127" s="301">
        <f t="shared" si="31"/>
        <v>2.7695311197210283E-2</v>
      </c>
      <c r="J127" s="301">
        <f t="shared" si="31"/>
        <v>2.7677503870995251E-2</v>
      </c>
      <c r="K127" s="301">
        <f t="shared" si="31"/>
        <v>2.7701996533643813E-2</v>
      </c>
      <c r="L127" s="301">
        <f t="shared" si="31"/>
        <v>2.770008801474632E-2</v>
      </c>
      <c r="M127" s="301">
        <f t="shared" si="31"/>
        <v>2.7668434510311399E-2</v>
      </c>
      <c r="N127" s="301">
        <f t="shared" si="31"/>
        <v>2.7649425861244178E-2</v>
      </c>
      <c r="O127" s="301">
        <f t="shared" si="31"/>
        <v>2.7668031317323937E-2</v>
      </c>
      <c r="P127" s="301">
        <f t="shared" si="31"/>
        <v>2.7612064431807162E-2</v>
      </c>
      <c r="Q127" s="301">
        <f t="shared" si="31"/>
        <v>2.7622851214727847E-2</v>
      </c>
      <c r="R127" s="301">
        <f t="shared" si="31"/>
        <v>2.7495693903146486E-2</v>
      </c>
      <c r="S127" s="301">
        <f t="shared" si="31"/>
        <v>2.7460331453305037E-2</v>
      </c>
      <c r="T127" s="301">
        <f t="shared" si="31"/>
        <v>2.7431340550648265E-2</v>
      </c>
      <c r="U127" s="301">
        <f t="shared" si="31"/>
        <v>2.7434384448303022E-2</v>
      </c>
      <c r="V127" s="301">
        <f t="shared" si="31"/>
        <v>2.7408981821216039E-2</v>
      </c>
      <c r="W127" s="301">
        <f t="shared" si="31"/>
        <v>2.7269342187915789E-2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3.085073047399421E-3</v>
      </c>
      <c r="C128" s="235">
        <f t="shared" si="32"/>
        <v>3.085424754139989E-3</v>
      </c>
      <c r="D128" s="235">
        <f t="shared" si="32"/>
        <v>3.0862602396183004E-3</v>
      </c>
      <c r="E128" s="235">
        <f t="shared" si="32"/>
        <v>3.0874723389351377E-3</v>
      </c>
      <c r="F128" s="235">
        <f t="shared" si="32"/>
        <v>3.0818714563224684E-3</v>
      </c>
      <c r="G128" s="235">
        <f t="shared" si="32"/>
        <v>3.0790809576244035E-3</v>
      </c>
      <c r="H128" s="235">
        <f t="shared" si="32"/>
        <v>3.079480480290029E-3</v>
      </c>
      <c r="I128" s="235">
        <f t="shared" si="32"/>
        <v>3.0806145654147942E-3</v>
      </c>
      <c r="J128" s="235">
        <f t="shared" si="32"/>
        <v>3.0818498205161669E-3</v>
      </c>
      <c r="K128" s="235">
        <f t="shared" si="32"/>
        <v>3.0829556167835497E-3</v>
      </c>
      <c r="L128" s="235">
        <f t="shared" si="32"/>
        <v>3.0895333663106522E-3</v>
      </c>
      <c r="M128" s="235">
        <f t="shared" si="32"/>
        <v>3.0804613072949677E-3</v>
      </c>
      <c r="N128" s="235">
        <f t="shared" si="32"/>
        <v>3.088569783275541E-3</v>
      </c>
      <c r="O128" s="235">
        <f t="shared" si="32"/>
        <v>3.0875240769990043E-3</v>
      </c>
      <c r="P128" s="235">
        <f t="shared" si="32"/>
        <v>3.0840803740727076E-3</v>
      </c>
      <c r="Q128" s="235">
        <f t="shared" si="32"/>
        <v>3.0878202810396614E-3</v>
      </c>
      <c r="R128" s="235">
        <f t="shared" si="32"/>
        <v>3.1075775569833724E-3</v>
      </c>
      <c r="S128" s="235">
        <f t="shared" si="32"/>
        <v>3.1252525808081566E-3</v>
      </c>
      <c r="T128" s="235">
        <f t="shared" si="32"/>
        <v>3.1174199803615322E-3</v>
      </c>
      <c r="U128" s="235">
        <f t="shared" si="32"/>
        <v>3.109731642817731E-3</v>
      </c>
      <c r="V128" s="235">
        <f t="shared" si="32"/>
        <v>3.1105247095037716E-3</v>
      </c>
      <c r="W128" s="235">
        <f t="shared" si="32"/>
        <v>3.1324900253364399E-3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0.13359396864641063</v>
      </c>
      <c r="C129" s="235">
        <f t="shared" si="33"/>
        <v>0.13357598307634458</v>
      </c>
      <c r="D129" s="235">
        <f t="shared" si="33"/>
        <v>0.13360757699351128</v>
      </c>
      <c r="E129" s="235">
        <f t="shared" si="33"/>
        <v>0.13364371902394159</v>
      </c>
      <c r="F129" s="235">
        <f t="shared" si="33"/>
        <v>0.13328418351277718</v>
      </c>
      <c r="G129" s="235">
        <f t="shared" si="33"/>
        <v>0.13334911033295666</v>
      </c>
      <c r="H129" s="235">
        <f t="shared" si="33"/>
        <v>0.13327949844518236</v>
      </c>
      <c r="I129" s="235">
        <f t="shared" si="33"/>
        <v>0.13328741995726492</v>
      </c>
      <c r="J129" s="235">
        <f t="shared" si="33"/>
        <v>0.13328026009065191</v>
      </c>
      <c r="K129" s="235">
        <f t="shared" si="33"/>
        <v>0.13338911757841679</v>
      </c>
      <c r="L129" s="235">
        <f t="shared" si="33"/>
        <v>0.1333068349660258</v>
      </c>
      <c r="M129" s="235">
        <f t="shared" si="33"/>
        <v>0.13315656992861605</v>
      </c>
      <c r="N129" s="235">
        <f t="shared" si="33"/>
        <v>0.13301176460935937</v>
      </c>
      <c r="O129" s="235">
        <f t="shared" si="33"/>
        <v>0.13305490025057523</v>
      </c>
      <c r="P129" s="235">
        <f t="shared" si="33"/>
        <v>0.13273874287000831</v>
      </c>
      <c r="Q129" s="235">
        <f t="shared" si="33"/>
        <v>0.13275541434393801</v>
      </c>
      <c r="R129" s="235">
        <f t="shared" si="33"/>
        <v>0.1320237781894997</v>
      </c>
      <c r="S129" s="235">
        <f t="shared" si="33"/>
        <v>0.13179118169304749</v>
      </c>
      <c r="T129" s="235">
        <f t="shared" si="33"/>
        <v>0.13156687504931933</v>
      </c>
      <c r="U129" s="235">
        <f t="shared" si="33"/>
        <v>0.13157678609235596</v>
      </c>
      <c r="V129" s="235">
        <f t="shared" si="33"/>
        <v>0.13149471927188094</v>
      </c>
      <c r="W129" s="235">
        <f t="shared" si="33"/>
        <v>0.1307977394259435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4.2072157193748141E-2</v>
      </c>
      <c r="C130" s="235">
        <f t="shared" si="34"/>
        <v>4.2076829153367391E-2</v>
      </c>
      <c r="D130" s="235">
        <f t="shared" si="34"/>
        <v>4.2087694174142064E-2</v>
      </c>
      <c r="E130" s="235">
        <f t="shared" si="34"/>
        <v>4.2104080182607778E-2</v>
      </c>
      <c r="F130" s="235">
        <f t="shared" si="34"/>
        <v>4.2025483788381779E-2</v>
      </c>
      <c r="G130" s="235">
        <f t="shared" si="34"/>
        <v>4.1987140066775931E-2</v>
      </c>
      <c r="H130" s="235">
        <f t="shared" si="34"/>
        <v>4.1994082654804407E-2</v>
      </c>
      <c r="I130" s="235">
        <f t="shared" si="34"/>
        <v>4.2009252715289498E-2</v>
      </c>
      <c r="J130" s="235">
        <f t="shared" si="34"/>
        <v>4.2026169867398454E-2</v>
      </c>
      <c r="K130" s="235">
        <f t="shared" si="34"/>
        <v>4.2041003448689447E-2</v>
      </c>
      <c r="L130" s="235">
        <f t="shared" si="34"/>
        <v>4.2128198046340673E-2</v>
      </c>
      <c r="M130" s="235">
        <f t="shared" si="34"/>
        <v>4.2005148584442542E-2</v>
      </c>
      <c r="N130" s="235">
        <f t="shared" si="34"/>
        <v>4.2117267030309706E-2</v>
      </c>
      <c r="O130" s="235">
        <f t="shared" si="34"/>
        <v>4.2103116588196467E-2</v>
      </c>
      <c r="P130" s="235">
        <f t="shared" si="34"/>
        <v>4.2044221744922429E-2</v>
      </c>
      <c r="Q130" s="235">
        <f t="shared" si="34"/>
        <v>4.2106792257468835E-2</v>
      </c>
      <c r="R130" s="235">
        <f t="shared" si="34"/>
        <v>4.2366794707006786E-2</v>
      </c>
      <c r="S130" s="235">
        <f t="shared" si="34"/>
        <v>4.2608352058047763E-2</v>
      </c>
      <c r="T130" s="235">
        <f t="shared" si="34"/>
        <v>4.2483792975659684E-2</v>
      </c>
      <c r="U130" s="235">
        <f t="shared" si="34"/>
        <v>4.2383199520454683E-2</v>
      </c>
      <c r="V130" s="235">
        <f t="shared" si="34"/>
        <v>4.2383620434076445E-2</v>
      </c>
      <c r="W130" s="235">
        <f t="shared" si="34"/>
        <v>4.260842843282122E-2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0.27170710816310889</v>
      </c>
      <c r="C131" s="302">
        <f t="shared" si="35"/>
        <v>0.24806165897541621</v>
      </c>
      <c r="D131" s="302">
        <f t="shared" si="35"/>
        <v>0.25453900273462249</v>
      </c>
      <c r="E131" s="302">
        <f t="shared" si="35"/>
        <v>0.26644299639373464</v>
      </c>
      <c r="F131" s="302">
        <f t="shared" si="35"/>
        <v>0.24556122224609736</v>
      </c>
      <c r="G131" s="302">
        <f t="shared" si="35"/>
        <v>0.24565190800628828</v>
      </c>
      <c r="H131" s="302">
        <f t="shared" si="35"/>
        <v>0.24144612725999637</v>
      </c>
      <c r="I131" s="302">
        <f t="shared" si="35"/>
        <v>0.2436411244435088</v>
      </c>
      <c r="J131" s="302">
        <f t="shared" si="35"/>
        <v>0.23769822173721103</v>
      </c>
      <c r="K131" s="302">
        <f t="shared" si="35"/>
        <v>0.24014832716220322</v>
      </c>
      <c r="L131" s="302">
        <f t="shared" si="35"/>
        <v>0.24278225667504336</v>
      </c>
      <c r="M131" s="302">
        <f t="shared" si="35"/>
        <v>0.2400176906470475</v>
      </c>
      <c r="N131" s="302">
        <f t="shared" si="35"/>
        <v>0.2467527059227449</v>
      </c>
      <c r="O131" s="302">
        <f t="shared" si="35"/>
        <v>0.24373937306278354</v>
      </c>
      <c r="P131" s="302">
        <f t="shared" si="35"/>
        <v>0.24738771374274404</v>
      </c>
      <c r="Q131" s="302">
        <f t="shared" si="35"/>
        <v>0.24812522622933134</v>
      </c>
      <c r="R131" s="302">
        <f t="shared" si="35"/>
        <v>0.25382844409295346</v>
      </c>
      <c r="S131" s="302">
        <f t="shared" si="35"/>
        <v>0.25895416163059159</v>
      </c>
      <c r="T131" s="302">
        <f t="shared" si="35"/>
        <v>0.25753722154854941</v>
      </c>
      <c r="U131" s="302">
        <f t="shared" si="35"/>
        <v>0.26088290360497624</v>
      </c>
      <c r="V131" s="302">
        <f t="shared" si="35"/>
        <v>0.26310914816919168</v>
      </c>
      <c r="W131" s="302">
        <f t="shared" si="35"/>
        <v>0.29518741091075229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0.52180148450086106</v>
      </c>
      <c r="C132" s="237">
        <f t="shared" si="36"/>
        <v>0.54546185396706215</v>
      </c>
      <c r="D132" s="237">
        <f t="shared" si="36"/>
        <v>0.53893515174311568</v>
      </c>
      <c r="E132" s="237">
        <f t="shared" si="36"/>
        <v>0.52696843270035476</v>
      </c>
      <c r="F132" s="237">
        <f t="shared" si="36"/>
        <v>0.54836219282267473</v>
      </c>
      <c r="G132" s="237">
        <f t="shared" si="36"/>
        <v>0.54824438760666849</v>
      </c>
      <c r="H132" s="237">
        <f t="shared" si="36"/>
        <v>0.55251716482624647</v>
      </c>
      <c r="I132" s="237">
        <f t="shared" si="36"/>
        <v>0.55028627712131206</v>
      </c>
      <c r="J132" s="237">
        <f t="shared" si="36"/>
        <v>0.55623599461322681</v>
      </c>
      <c r="K132" s="237">
        <f t="shared" si="36"/>
        <v>0.55363659966026324</v>
      </c>
      <c r="L132" s="237">
        <f t="shared" si="36"/>
        <v>0.5509930889315332</v>
      </c>
      <c r="M132" s="237">
        <f t="shared" si="36"/>
        <v>0.55407169502228737</v>
      </c>
      <c r="N132" s="237">
        <f t="shared" si="36"/>
        <v>0.54738026679306628</v>
      </c>
      <c r="O132" s="237">
        <f t="shared" si="36"/>
        <v>0.55034705470412193</v>
      </c>
      <c r="P132" s="237">
        <f t="shared" si="36"/>
        <v>0.54713317683644547</v>
      </c>
      <c r="Q132" s="237">
        <f t="shared" si="36"/>
        <v>0.54630189567349463</v>
      </c>
      <c r="R132" s="237">
        <f t="shared" si="36"/>
        <v>0.54117771155041017</v>
      </c>
      <c r="S132" s="237">
        <f t="shared" si="36"/>
        <v>0.53606072058419962</v>
      </c>
      <c r="T132" s="237">
        <f t="shared" si="36"/>
        <v>0.53786334989546203</v>
      </c>
      <c r="U132" s="237">
        <f t="shared" si="36"/>
        <v>0.53461299469109191</v>
      </c>
      <c r="V132" s="237">
        <f t="shared" si="36"/>
        <v>0.53249300559413137</v>
      </c>
      <c r="W132" s="237">
        <f t="shared" si="36"/>
        <v>0.50100458901723044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343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4">
        <f>IF(B$5=0,0,B$5/PPA_fec!B$5)</f>
        <v>0.60231027443528184</v>
      </c>
      <c r="C136" s="324">
        <f>IF(C$5=0,0,C$5/PPA_fec!C$5)</f>
        <v>0.60158225029514079</v>
      </c>
      <c r="D136" s="324">
        <f>IF(D$5=0,0,D$5/PPA_fec!D$5)</f>
        <v>0.60114676567718428</v>
      </c>
      <c r="E136" s="324">
        <f>IF(E$5=0,0,E$5/PPA_fec!E$5)</f>
        <v>0.60539825574447026</v>
      </c>
      <c r="F136" s="324">
        <f>IF(F$5=0,0,F$5/PPA_fec!F$5)</f>
        <v>0.60708241934553409</v>
      </c>
      <c r="G136" s="324">
        <f>IF(G$5=0,0,G$5/PPA_fec!G$5)</f>
        <v>0.60632258169496456</v>
      </c>
      <c r="H136" s="324">
        <f>IF(H$5=0,0,H$5/PPA_fec!H$5)</f>
        <v>0.61121501533242628</v>
      </c>
      <c r="I136" s="324">
        <f>IF(I$5=0,0,I$5/PPA_fec!I$5)</f>
        <v>0.61393844715015256</v>
      </c>
      <c r="J136" s="324">
        <f>IF(J$5=0,0,J$5/PPA_fec!J$5)</f>
        <v>0.61479835123797588</v>
      </c>
      <c r="K136" s="324">
        <f>IF(K$5=0,0,K$5/PPA_fec!K$5)</f>
        <v>0.61352382542233153</v>
      </c>
      <c r="L136" s="324">
        <f>IF(L$5=0,0,L$5/PPA_fec!L$5)</f>
        <v>0.61335089885549543</v>
      </c>
      <c r="M136" s="324">
        <f>IF(M$5=0,0,M$5/PPA_fec!M$5)</f>
        <v>0.61495665353302964</v>
      </c>
      <c r="N136" s="324">
        <f>IF(N$5=0,0,N$5/PPA_fec!N$5)</f>
        <v>0.61931279419798746</v>
      </c>
      <c r="O136" s="324">
        <f>IF(O$5=0,0,O$5/PPA_fec!O$5)</f>
        <v>0.61974682702708139</v>
      </c>
      <c r="P136" s="324">
        <f>IF(P$5=0,0,P$5/PPA_fec!P$5)</f>
        <v>0.62087217416509666</v>
      </c>
      <c r="Q136" s="324">
        <f>IF(Q$5=0,0,Q$5/PPA_fec!Q$5)</f>
        <v>0.62649897338009164</v>
      </c>
      <c r="R136" s="324">
        <f>IF(R$5=0,0,R$5/PPA_fec!R$5)</f>
        <v>0.6326694790306322</v>
      </c>
      <c r="S136" s="324">
        <f>IF(S$5=0,0,S$5/PPA_fec!S$5)</f>
        <v>0.63744600179243893</v>
      </c>
      <c r="T136" s="324">
        <f>IF(T$5=0,0,T$5/PPA_fec!T$5)</f>
        <v>0.64388080397421776</v>
      </c>
      <c r="U136" s="324">
        <f>IF(U$5=0,0,U$5/PPA_fec!U$5)</f>
        <v>0.64367553592654991</v>
      </c>
      <c r="V136" s="324">
        <f>IF(V$5=0,0,V$5/PPA_fec!V$5)</f>
        <v>0.648184625913938</v>
      </c>
      <c r="W136" s="324">
        <f>IF(W$5=0,0,W$5/PPA_fec!W$5)</f>
        <v>0.65660884194665381</v>
      </c>
      <c r="DA136" s="95"/>
    </row>
    <row r="137" spans="1:105" ht="12" customHeight="1" x14ac:dyDescent="0.25">
      <c r="A137" s="55" t="s">
        <v>92</v>
      </c>
      <c r="B137" s="307">
        <f>IF(B$6=0,0,B$6/PPA_fec!B$6)</f>
        <v>0.45650113824509464</v>
      </c>
      <c r="C137" s="307">
        <f>IF(C$6=0,0,C$6/PPA_fec!C$6)</f>
        <v>0.45578749485868936</v>
      </c>
      <c r="D137" s="307">
        <f>IF(D$6=0,0,D$6/PPA_fec!D$6)</f>
        <v>0.45542927592235483</v>
      </c>
      <c r="E137" s="307">
        <f>IF(E$6=0,0,E$6/PPA_fec!E$6)</f>
        <v>0.45752734340266787</v>
      </c>
      <c r="F137" s="307">
        <f>IF(F$6=0,0,F$6/PPA_fec!F$6)</f>
        <v>0.45886541616665266</v>
      </c>
      <c r="G137" s="307">
        <f>IF(G$6=0,0,G$6/PPA_fec!G$6)</f>
        <v>0.45814590060458271</v>
      </c>
      <c r="H137" s="307">
        <f>IF(H$6=0,0,H$6/PPA_fec!H$6)</f>
        <v>0.46286996885344123</v>
      </c>
      <c r="I137" s="307">
        <f>IF(I$6=0,0,I$6/PPA_fec!I$6)</f>
        <v>0.46405203285631774</v>
      </c>
      <c r="J137" s="307">
        <f>IF(J$6=0,0,J$6/PPA_fec!J$6)</f>
        <v>0.46435742262426005</v>
      </c>
      <c r="K137" s="307">
        <f>IF(K$6=0,0,K$6/PPA_fec!K$6)</f>
        <v>0.46463540736992148</v>
      </c>
      <c r="L137" s="307">
        <f>IF(L$6=0,0,L$6/PPA_fec!L$6)</f>
        <v>0.4641473667904924</v>
      </c>
      <c r="M137" s="307">
        <f>IF(M$6=0,0,M$6/PPA_fec!M$6)</f>
        <v>0.46508862805150825</v>
      </c>
      <c r="N137" s="307">
        <f>IF(N$6=0,0,N$6/PPA_fec!N$6)</f>
        <v>0.46768367221714607</v>
      </c>
      <c r="O137" s="307">
        <f>IF(O$6=0,0,O$6/PPA_fec!O$6)</f>
        <v>0.46871618487465116</v>
      </c>
      <c r="P137" s="307">
        <f>IF(P$6=0,0,P$6/PPA_fec!P$6)</f>
        <v>0.47044447588528732</v>
      </c>
      <c r="Q137" s="307">
        <f>IF(Q$6=0,0,Q$6/PPA_fec!Q$6)</f>
        <v>0.47461874876964388</v>
      </c>
      <c r="R137" s="307">
        <f>IF(R$6=0,0,R$6/PPA_fec!R$6)</f>
        <v>0.48049252016713584</v>
      </c>
      <c r="S137" s="307">
        <f>IF(S$6=0,0,S$6/PPA_fec!S$6)</f>
        <v>0.48303623870519202</v>
      </c>
      <c r="T137" s="307">
        <f>IF(T$6=0,0,T$6/PPA_fec!T$6)</f>
        <v>0.48859409947478166</v>
      </c>
      <c r="U137" s="307">
        <f>IF(U$6=0,0,U$6/PPA_fec!U$6)</f>
        <v>0.49021697671843151</v>
      </c>
      <c r="V137" s="307">
        <f>IF(V$6=0,0,V$6/PPA_fec!V$6)</f>
        <v>0.4927086065098697</v>
      </c>
      <c r="W137" s="307">
        <f>IF(W$6=0,0,W$6/PPA_fec!W$6)</f>
        <v>0.49665192282039472</v>
      </c>
      <c r="DA137" s="76"/>
    </row>
    <row r="138" spans="1:105" ht="12" customHeight="1" x14ac:dyDescent="0.25">
      <c r="A138" s="202" t="s">
        <v>93</v>
      </c>
      <c r="B138" s="308">
        <f>IF(B$7=0,0,B$7/PPA_fec!B$7)</f>
        <v>0.11863569160961659</v>
      </c>
      <c r="C138" s="308">
        <f>IF(C$7=0,0,C$7/PPA_fec!C$7)</f>
        <v>0.11845022969152745</v>
      </c>
      <c r="D138" s="308">
        <f>IF(D$7=0,0,D$7/PPA_fec!D$7)</f>
        <v>0.11835713561639968</v>
      </c>
      <c r="E138" s="308">
        <f>IF(E$7=0,0,E$7/PPA_fec!E$7)</f>
        <v>0.1189023822011671</v>
      </c>
      <c r="F138" s="308">
        <f>IF(F$7=0,0,F$7/PPA_fec!F$7)</f>
        <v>0.11925012106637475</v>
      </c>
      <c r="G138" s="308">
        <f>IF(G$7=0,0,G$7/PPA_fec!G$7)</f>
        <v>0.11906313308501236</v>
      </c>
      <c r="H138" s="308">
        <f>IF(H$7=0,0,H$7/PPA_fec!H$7)</f>
        <v>0.1203831055071919</v>
      </c>
      <c r="I138" s="308">
        <f>IF(I$7=0,0,I$7/PPA_fec!I$7)</f>
        <v>0.12061260113859947</v>
      </c>
      <c r="J138" s="308">
        <f>IF(J$7=0,0,J$7/PPA_fec!J$7)</f>
        <v>0.12072799258180467</v>
      </c>
      <c r="K138" s="308">
        <f>IF(K$7=0,0,K$7/PPA_fec!K$7)</f>
        <v>0.1208262302209574</v>
      </c>
      <c r="L138" s="308">
        <f>IF(L$7=0,0,L$7/PPA_fec!L$7)</f>
        <v>0.12068219937368511</v>
      </c>
      <c r="M138" s="308">
        <f>IF(M$7=0,0,M$7/PPA_fec!M$7)</f>
        <v>0.12091482963922243</v>
      </c>
      <c r="N138" s="308">
        <f>IF(N$7=0,0,N$7/PPA_fec!N$7)</f>
        <v>0.12177828771981378</v>
      </c>
      <c r="O138" s="308">
        <f>IF(O$7=0,0,O$7/PPA_fec!O$7)</f>
        <v>0.12184804017821299</v>
      </c>
      <c r="P138" s="308">
        <f>IF(P$7=0,0,P$7/PPA_fec!P$7)</f>
        <v>0.12229078827465791</v>
      </c>
      <c r="Q138" s="308">
        <f>IF(Q$7=0,0,Q$7/PPA_fec!Q$7)</f>
        <v>0.12388051105806745</v>
      </c>
      <c r="R138" s="308">
        <f>IF(R$7=0,0,R$7/PPA_fec!R$7)</f>
        <v>0.12532502566663706</v>
      </c>
      <c r="S138" s="308">
        <f>IF(S$7=0,0,S$7/PPA_fec!S$7)</f>
        <v>0.12625603686551309</v>
      </c>
      <c r="T138" s="308">
        <f>IF(T$7=0,0,T$7/PPA_fec!T$7)</f>
        <v>0.12755942722952043</v>
      </c>
      <c r="U138" s="308">
        <f>IF(U$7=0,0,U$7/PPA_fec!U$7)</f>
        <v>0.12745346514091571</v>
      </c>
      <c r="V138" s="308">
        <f>IF(V$7=0,0,V$7/PPA_fec!V$7)</f>
        <v>0.12897122173653366</v>
      </c>
      <c r="W138" s="308">
        <f>IF(W$7=0,0,W$7/PPA_fec!W$7)</f>
        <v>0.1303908618850044</v>
      </c>
      <c r="DA138" s="77"/>
    </row>
    <row r="139" spans="1:105" ht="12" customHeight="1" x14ac:dyDescent="0.25">
      <c r="A139" s="202" t="s">
        <v>94</v>
      </c>
      <c r="B139" s="308">
        <f>IF(B$8=0,0,B$8/PPA_fec!B$8)</f>
        <v>0.65252067547787906</v>
      </c>
      <c r="C139" s="308">
        <f>IF(C$8=0,0,C$8/PPA_fec!C$8)</f>
        <v>0.65150059682848582</v>
      </c>
      <c r="D139" s="308">
        <f>IF(D$8=0,0,D$8/PPA_fec!D$8)</f>
        <v>0.65098856029073593</v>
      </c>
      <c r="E139" s="308">
        <f>IF(E$8=0,0,E$8/PPA_fec!E$8)</f>
        <v>0.65398341918531877</v>
      </c>
      <c r="F139" s="308">
        <f>IF(F$8=0,0,F$8/PPA_fec!F$8)</f>
        <v>0.65590016371381921</v>
      </c>
      <c r="G139" s="308">
        <f>IF(G$8=0,0,G$8/PPA_fec!G$8)</f>
        <v>0.65487169140292056</v>
      </c>
      <c r="H139" s="308">
        <f>IF(H$8=0,0,H$8/PPA_fec!H$8)</f>
        <v>0.66098598307167622</v>
      </c>
      <c r="I139" s="308">
        <f>IF(I$8=0,0,I$8/PPA_fec!I$8)</f>
        <v>0.66329176389547706</v>
      </c>
      <c r="J139" s="308">
        <f>IF(J$8=0,0,J$8/PPA_fec!J$8)</f>
        <v>0.66368496624473827</v>
      </c>
      <c r="K139" s="308">
        <f>IF(K$8=0,0,K$8/PPA_fec!K$8)</f>
        <v>0.66406389152642331</v>
      </c>
      <c r="L139" s="308">
        <f>IF(L$8=0,0,L$8/PPA_fec!L$8)</f>
        <v>0.66335550291224266</v>
      </c>
      <c r="M139" s="308">
        <f>IF(M$8=0,0,M$8/PPA_fec!M$8)</f>
        <v>0.6646830974737179</v>
      </c>
      <c r="N139" s="308">
        <f>IF(N$8=0,0,N$8/PPA_fec!N$8)</f>
        <v>0.66769182513950964</v>
      </c>
      <c r="O139" s="308">
        <f>IF(O$8=0,0,O$8/PPA_fec!O$8)</f>
        <v>0.66984727171576075</v>
      </c>
      <c r="P139" s="308">
        <f>IF(P$8=0,0,P$8/PPA_fec!P$8)</f>
        <v>0.67221747141795229</v>
      </c>
      <c r="Q139" s="308">
        <f>IF(Q$8=0,0,Q$8/PPA_fec!Q$8)</f>
        <v>0.67691794406414429</v>
      </c>
      <c r="R139" s="308">
        <f>IF(R$8=0,0,R$8/PPA_fec!R$8)</f>
        <v>0.68411887286983153</v>
      </c>
      <c r="S139" s="308">
        <f>IF(S$8=0,0,S$8/PPA_fec!S$8)</f>
        <v>0.68820406543124713</v>
      </c>
      <c r="T139" s="308">
        <f>IF(T$8=0,0,T$8/PPA_fec!T$8)</f>
        <v>0.69507014196759742</v>
      </c>
      <c r="U139" s="308">
        <f>IF(U$8=0,0,U$8/PPA_fec!U$8)</f>
        <v>0.69817942360627716</v>
      </c>
      <c r="V139" s="308">
        <f>IF(V$8=0,0,V$8/PPA_fec!V$8)</f>
        <v>0.70123703047375929</v>
      </c>
      <c r="W139" s="308">
        <f>IF(W$8=0,0,W$8/PPA_fec!W$8)</f>
        <v>0.70567752553881846</v>
      </c>
      <c r="DA139" s="77"/>
    </row>
    <row r="140" spans="1:105" ht="12" customHeight="1" x14ac:dyDescent="0.25">
      <c r="A140" s="202" t="s">
        <v>95</v>
      </c>
      <c r="B140" s="308">
        <f>IF(B$9=0,0,B$9/PPA_fec!B$9)</f>
        <v>0.4580875115896732</v>
      </c>
      <c r="C140" s="308">
        <f>IF(C$9=0,0,C$9/PPA_fec!C$9)</f>
        <v>0.45737138824264811</v>
      </c>
      <c r="D140" s="308">
        <f>IF(D$9=0,0,D$9/PPA_fec!D$9)</f>
        <v>0.45701192447048611</v>
      </c>
      <c r="E140" s="308">
        <f>IF(E$9=0,0,E$9/PPA_fec!E$9)</f>
        <v>0.45911728288185527</v>
      </c>
      <c r="F140" s="308">
        <f>IF(F$9=0,0,F$9/PPA_fec!F$9)</f>
        <v>0.46046000554216715</v>
      </c>
      <c r="G140" s="308">
        <f>IF(G$9=0,0,G$9/PPA_fec!G$9)</f>
        <v>0.4597379896132564</v>
      </c>
      <c r="H140" s="308">
        <f>IF(H$9=0,0,H$9/PPA_fec!H$9)</f>
        <v>0.46483575081086587</v>
      </c>
      <c r="I140" s="308">
        <f>IF(I$9=0,0,I$9/PPA_fec!I$9)</f>
        <v>0.46572094428166283</v>
      </c>
      <c r="J140" s="308">
        <f>IF(J$9=0,0,J$9/PPA_fec!J$9)</f>
        <v>0.46617272333790388</v>
      </c>
      <c r="K140" s="308">
        <f>IF(K$9=0,0,K$9/PPA_fec!K$9)</f>
        <v>0.46655665170020061</v>
      </c>
      <c r="L140" s="308">
        <f>IF(L$9=0,0,L$9/PPA_fec!L$9)</f>
        <v>0.46598968366261045</v>
      </c>
      <c r="M140" s="308">
        <f>IF(M$9=0,0,M$9/PPA_fec!M$9)</f>
        <v>0.46688793795703531</v>
      </c>
      <c r="N140" s="308">
        <f>IF(N$9=0,0,N$9/PPA_fec!N$9)</f>
        <v>0.47022200511788337</v>
      </c>
      <c r="O140" s="308">
        <f>IF(O$9=0,0,O$9/PPA_fec!O$9)</f>
        <v>0.47049134000068127</v>
      </c>
      <c r="P140" s="308">
        <f>IF(P$9=0,0,P$9/PPA_fec!P$9)</f>
        <v>0.47220092141762038</v>
      </c>
      <c r="Q140" s="308">
        <f>IF(Q$9=0,0,Q$9/PPA_fec!Q$9)</f>
        <v>0.4783393115099191</v>
      </c>
      <c r="R140" s="308">
        <f>IF(R$9=0,0,R$9/PPA_fec!R$9)</f>
        <v>0.48393269506118469</v>
      </c>
      <c r="S140" s="308">
        <f>IF(S$9=0,0,S$9/PPA_fec!S$9)</f>
        <v>0.48752915935056224</v>
      </c>
      <c r="T140" s="308">
        <f>IF(T$9=0,0,T$9/PPA_fec!T$9)</f>
        <v>0.4925446955007125</v>
      </c>
      <c r="U140" s="308">
        <f>IF(U$9=0,0,U$9/PPA_fec!U$9)</f>
        <v>0.49213554452065578</v>
      </c>
      <c r="V140" s="308">
        <f>IF(V$9=0,0,V$9/PPA_fec!V$9)</f>
        <v>0.49805461593408895</v>
      </c>
      <c r="W140" s="308">
        <f>IF(W$9=0,0,W$9/PPA_fec!W$9)</f>
        <v>0.50348240309096326</v>
      </c>
      <c r="DA140" s="77"/>
    </row>
    <row r="141" spans="1:105" ht="12" customHeight="1" x14ac:dyDescent="0.25">
      <c r="A141" s="56" t="s">
        <v>96</v>
      </c>
      <c r="B141" s="309">
        <f>IF(B$10=0,0,B$10/PPA_fec!B$10)</f>
        <v>0.76360931678465027</v>
      </c>
      <c r="C141" s="309">
        <f>IF(C$10=0,0,C$10/PPA_fec!C$10)</f>
        <v>0.76603935581057048</v>
      </c>
      <c r="D141" s="309">
        <f>IF(D$10=0,0,D$10/PPA_fec!D$10)</f>
        <v>0.76572802904636816</v>
      </c>
      <c r="E141" s="309">
        <f>IF(E$10=0,0,E$10/PPA_fec!E$10)</f>
        <v>0.76097990714313535</v>
      </c>
      <c r="F141" s="309">
        <f>IF(F$10=0,0,F$10/PPA_fec!F$10)</f>
        <v>0.77219418822015173</v>
      </c>
      <c r="G141" s="309">
        <f>IF(G$10=0,0,G$10/PPA_fec!G$10)</f>
        <v>0.76829494528897424</v>
      </c>
      <c r="H141" s="309">
        <f>IF(H$10=0,0,H$10/PPA_fec!H$10)</f>
        <v>0.77922002981453853</v>
      </c>
      <c r="I141" s="309">
        <f>IF(I$10=0,0,I$10/PPA_fec!I$10)</f>
        <v>0.77697635832594492</v>
      </c>
      <c r="J141" s="309">
        <f>IF(J$10=0,0,J$10/PPA_fec!J$10)</f>
        <v>0.77627832123418761</v>
      </c>
      <c r="K141" s="309">
        <f>IF(K$10=0,0,K$10/PPA_fec!K$10)</f>
        <v>0.77171279734438836</v>
      </c>
      <c r="L141" s="309">
        <f>IF(L$10=0,0,L$10/PPA_fec!L$10)</f>
        <v>0.76576561649168517</v>
      </c>
      <c r="M141" s="309">
        <f>IF(M$10=0,0,M$10/PPA_fec!M$10)</f>
        <v>0.76707885243845864</v>
      </c>
      <c r="N141" s="309">
        <f>IF(N$10=0,0,N$10/PPA_fec!N$10)</f>
        <v>0.77148248532288544</v>
      </c>
      <c r="O141" s="309">
        <f>IF(O$10=0,0,O$10/PPA_fec!O$10)</f>
        <v>0.76784056673804613</v>
      </c>
      <c r="P141" s="309">
        <f>IF(P$10=0,0,P$10/PPA_fec!P$10)</f>
        <v>0.77374477128484453</v>
      </c>
      <c r="Q141" s="309">
        <f>IF(Q$10=0,0,Q$10/PPA_fec!Q$10)</f>
        <v>0.78134758050952313</v>
      </c>
      <c r="R141" s="309">
        <f>IF(R$10=0,0,R$10/PPA_fec!R$10)</f>
        <v>0.78727493371818202</v>
      </c>
      <c r="S141" s="309">
        <f>IF(S$10=0,0,S$10/PPA_fec!S$10)</f>
        <v>0.78937200353313886</v>
      </c>
      <c r="T141" s="309">
        <f>IF(T$10=0,0,T$10/PPA_fec!T$10)</f>
        <v>0.79459660592149395</v>
      </c>
      <c r="U141" s="309">
        <f>IF(U$10=0,0,U$10/PPA_fec!U$10)</f>
        <v>0.78793401464693547</v>
      </c>
      <c r="V141" s="309">
        <f>IF(V$10=0,0,V$10/PPA_fec!V$10)</f>
        <v>0.79032918358133708</v>
      </c>
      <c r="W141" s="309">
        <f>IF(W$10=0,0,W$10/PPA_fec!W$10)</f>
        <v>0.79414879425391427</v>
      </c>
      <c r="DA141" s="78"/>
    </row>
    <row r="142" spans="1:105" ht="12" customHeight="1" x14ac:dyDescent="0.25">
      <c r="A142" s="203" t="s">
        <v>1855</v>
      </c>
      <c r="B142" s="310">
        <f>IF(B$16=0,0,B$16/PPA_fec!B$16)</f>
        <v>0.57556754007477429</v>
      </c>
      <c r="C142" s="310">
        <f>IF(C$16=0,0,C$16/PPA_fec!C$16)</f>
        <v>0.57499439938924402</v>
      </c>
      <c r="D142" s="310">
        <f>IF(D$16=0,0,D$16/PPA_fec!D$16)</f>
        <v>0.57512147894485843</v>
      </c>
      <c r="E142" s="310">
        <f>IF(E$16=0,0,E$16/PPA_fec!E$16)</f>
        <v>0.57661566458204705</v>
      </c>
      <c r="F142" s="310">
        <f>IF(F$16=0,0,F$16/PPA_fec!F$16)</f>
        <v>0.57631547156408824</v>
      </c>
      <c r="G142" s="310">
        <f>IF(G$16=0,0,G$16/PPA_fec!G$16)</f>
        <v>0.57784681204956279</v>
      </c>
      <c r="H142" s="310">
        <f>IF(H$16=0,0,H$16/PPA_fec!H$16)</f>
        <v>0.58345214534651402</v>
      </c>
      <c r="I142" s="310">
        <f>IF(I$16=0,0,I$16/PPA_fec!I$16)</f>
        <v>0.58511046665348143</v>
      </c>
      <c r="J142" s="310">
        <f>IF(J$16=0,0,J$16/PPA_fec!J$16)</f>
        <v>0.58554176099940924</v>
      </c>
      <c r="K142" s="310">
        <f>IF(K$16=0,0,K$16/PPA_fec!K$16)</f>
        <v>0.58502880465730245</v>
      </c>
      <c r="L142" s="310">
        <f>IF(L$16=0,0,L$16/PPA_fec!L$16)</f>
        <v>0.58516670075490906</v>
      </c>
      <c r="M142" s="310">
        <f>IF(M$16=0,0,M$16/PPA_fec!M$16)</f>
        <v>0.58622245845628562</v>
      </c>
      <c r="N142" s="310">
        <f>IF(N$16=0,0,N$16/PPA_fec!N$16)</f>
        <v>0.58987543134548681</v>
      </c>
      <c r="O142" s="310">
        <f>IF(O$16=0,0,O$16/PPA_fec!O$16)</f>
        <v>0.59038847660468896</v>
      </c>
      <c r="P142" s="310">
        <f>IF(P$16=0,0,P$16/PPA_fec!P$16)</f>
        <v>0.59176499737410015</v>
      </c>
      <c r="Q142" s="310">
        <f>IF(Q$16=0,0,Q$16/PPA_fec!Q$16)</f>
        <v>0.59722039873963306</v>
      </c>
      <c r="R142" s="310">
        <f>IF(R$16=0,0,R$16/PPA_fec!R$16)</f>
        <v>0.60374159201262068</v>
      </c>
      <c r="S142" s="310">
        <f>IF(S$16=0,0,S$16/PPA_fec!S$16)</f>
        <v>0.60686380069372103</v>
      </c>
      <c r="T142" s="310">
        <f>IF(T$16=0,0,T$16/PPA_fec!T$16)</f>
        <v>0.61285871079970089</v>
      </c>
      <c r="U142" s="310">
        <f>IF(U$16=0,0,U$16/PPA_fec!U$16)</f>
        <v>0.61533234781129842</v>
      </c>
      <c r="V142" s="310">
        <f>IF(V$16=0,0,V$16/PPA_fec!V$16)</f>
        <v>0.61694264582702119</v>
      </c>
      <c r="W142" s="310">
        <f>IF(W$16=0,0,W$16/PPA_fec!W$16)</f>
        <v>0.62047478377323018</v>
      </c>
      <c r="DA142" s="79"/>
    </row>
    <row r="143" spans="1:105" ht="12" customHeight="1" x14ac:dyDescent="0.25">
      <c r="A143" s="203" t="s">
        <v>1857</v>
      </c>
      <c r="B143" s="310">
        <f>IF(B$17=0,0,B$17/PPA_fec!B$17)</f>
        <v>0.6090356890026577</v>
      </c>
      <c r="C143" s="310">
        <f>IF(C$17=0,0,C$17/PPA_fec!C$17)</f>
        <v>0.60845899757642818</v>
      </c>
      <c r="D143" s="310">
        <f>IF(D$17=0,0,D$17/PPA_fec!D$17)</f>
        <v>0.60793115383497409</v>
      </c>
      <c r="E143" s="310">
        <f>IF(E$17=0,0,E$17/PPA_fec!E$17)</f>
        <v>0.61263155002556879</v>
      </c>
      <c r="F143" s="310">
        <f>IF(F$17=0,0,F$17/PPA_fec!F$17)</f>
        <v>0.6146918799395279</v>
      </c>
      <c r="G143" s="310">
        <f>IF(G$17=0,0,G$17/PPA_fec!G$17)</f>
        <v>0.6136242893714281</v>
      </c>
      <c r="H143" s="310">
        <f>IF(H$17=0,0,H$17/PPA_fec!H$17)</f>
        <v>0.61831352408706275</v>
      </c>
      <c r="I143" s="310">
        <f>IF(I$17=0,0,I$17/PPA_fec!I$17)</f>
        <v>0.62122174216864212</v>
      </c>
      <c r="J143" s="310">
        <f>IF(J$17=0,0,J$17/PPA_fec!J$17)</f>
        <v>0.62216173247499174</v>
      </c>
      <c r="K143" s="310">
        <f>IF(K$17=0,0,K$17/PPA_fec!K$17)</f>
        <v>0.62058848270383504</v>
      </c>
      <c r="L143" s="310">
        <f>IF(L$17=0,0,L$17/PPA_fec!L$17)</f>
        <v>0.62037671611684198</v>
      </c>
      <c r="M143" s="310">
        <f>IF(M$17=0,0,M$17/PPA_fec!M$17)</f>
        <v>0.62210143261934048</v>
      </c>
      <c r="N143" s="310">
        <f>IF(N$17=0,0,N$17/PPA_fec!N$17)</f>
        <v>0.62653765324187494</v>
      </c>
      <c r="O143" s="310">
        <f>IF(O$17=0,0,O$17/PPA_fec!O$17)</f>
        <v>0.626960982491928</v>
      </c>
      <c r="P143" s="310">
        <f>IF(P$17=0,0,P$17/PPA_fec!P$17)</f>
        <v>0.62791891522024734</v>
      </c>
      <c r="Q143" s="310">
        <f>IF(Q$17=0,0,Q$17/PPA_fec!Q$17)</f>
        <v>0.63338158765993624</v>
      </c>
      <c r="R143" s="310">
        <f>IF(R$17=0,0,R$17/PPA_fec!R$17)</f>
        <v>0.63947123135841</v>
      </c>
      <c r="S143" s="310">
        <f>IF(S$17=0,0,S$17/PPA_fec!S$17)</f>
        <v>0.644408129202933</v>
      </c>
      <c r="T143" s="310">
        <f>IF(T$17=0,0,T$17/PPA_fec!T$17)</f>
        <v>0.6509714583935714</v>
      </c>
      <c r="U143" s="310">
        <f>IF(U$17=0,0,U$17/PPA_fec!U$17)</f>
        <v>0.6504912111732889</v>
      </c>
      <c r="V143" s="310">
        <f>IF(V$17=0,0,V$17/PPA_fec!V$17)</f>
        <v>0.65495304122592657</v>
      </c>
      <c r="W143" s="310">
        <f>IF(W$17=0,0,W$17/PPA_fec!W$17)</f>
        <v>0.66404609194344011</v>
      </c>
      <c r="DA143" s="79"/>
    </row>
    <row r="144" spans="1:105" ht="12" customHeight="1" x14ac:dyDescent="0.25">
      <c r="A144" s="41" t="s">
        <v>1872</v>
      </c>
      <c r="B144" s="311">
        <f>IF(B$30=0,0,B$30/PPA_fec!B$30)</f>
        <v>0.57215976281478886</v>
      </c>
      <c r="C144" s="311">
        <f>IF(C$30=0,0,C$30/PPA_fec!C$30)</f>
        <v>0.57159001553777988</v>
      </c>
      <c r="D144" s="311">
        <f>IF(D$30=0,0,D$30/PPA_fec!D$30)</f>
        <v>0.57171634269026206</v>
      </c>
      <c r="E144" s="311">
        <f>IF(E$30=0,0,E$30/PPA_fec!E$30)</f>
        <v>0.5732016816648402</v>
      </c>
      <c r="F144" s="311">
        <f>IF(F$30=0,0,F$30/PPA_fec!F$30)</f>
        <v>0.57290326600725872</v>
      </c>
      <c r="G144" s="311">
        <f>IF(G$30=0,0,G$30/PPA_fec!G$30)</f>
        <v>0.57442553984647471</v>
      </c>
      <c r="H144" s="311">
        <f>IF(H$30=0,0,H$30/PPA_fec!H$30)</f>
        <v>0.58049318362730851</v>
      </c>
      <c r="I144" s="311">
        <f>IF(I$30=0,0,I$30/PPA_fec!I$30)</f>
        <v>0.58174709728119367</v>
      </c>
      <c r="J144" s="311">
        <f>IF(J$30=0,0,J$30/PPA_fec!J$30)</f>
        <v>0.58235778104234515</v>
      </c>
      <c r="K144" s="311">
        <f>IF(K$30=0,0,K$30/PPA_fec!K$30)</f>
        <v>0.58193559276806062</v>
      </c>
      <c r="L144" s="311">
        <f>IF(L$30=0,0,L$30/PPA_fec!L$30)</f>
        <v>0.58201026602257255</v>
      </c>
      <c r="M144" s="311">
        <f>IF(M$30=0,0,M$30/PPA_fec!M$30)</f>
        <v>0.58298199198109968</v>
      </c>
      <c r="N144" s="311">
        <f>IF(N$30=0,0,N$30/PPA_fec!N$30)</f>
        <v>0.58767180720649226</v>
      </c>
      <c r="O144" s="311">
        <f>IF(O$30=0,0,O$30/PPA_fec!O$30)</f>
        <v>0.58704501403713194</v>
      </c>
      <c r="P144" s="311">
        <f>IF(P$30=0,0,P$30/PPA_fec!P$30)</f>
        <v>0.58840040857006948</v>
      </c>
      <c r="Q144" s="311">
        <f>IF(Q$30=0,0,Q$30/PPA_fec!Q$30)</f>
        <v>0.59639214411454067</v>
      </c>
      <c r="R144" s="311">
        <f>IF(R$30=0,0,R$30/PPA_fec!R$30)</f>
        <v>0.60256398257091759</v>
      </c>
      <c r="S144" s="311">
        <f>IF(S$30=0,0,S$30/PPA_fec!S$30)</f>
        <v>0.60723932263199443</v>
      </c>
      <c r="T144" s="311">
        <f>IF(T$30=0,0,T$30/PPA_fec!T$30)</f>
        <v>0.6120447443417244</v>
      </c>
      <c r="U144" s="311">
        <f>IF(U$30=0,0,U$30/PPA_fec!U$30)</f>
        <v>0.61195377769662573</v>
      </c>
      <c r="V144" s="311">
        <f>IF(V$30=0,0,V$30/PPA_fec!V$30)</f>
        <v>0.61848834853553492</v>
      </c>
      <c r="W144" s="311">
        <f>IF(W$30=0,0,W$30/PPA_fec!W$30)</f>
        <v>0.62363872892182681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4">
        <f>IF(B$32=0,0,B$32/PPA_fec!B$32)</f>
        <v>0.65305479865329785</v>
      </c>
      <c r="C146" s="324">
        <f>IF(C$32=0,0,C$32/PPA_fec!C$32)</f>
        <v>0.65256935622788925</v>
      </c>
      <c r="D146" s="324">
        <f>IF(D$32=0,0,D$32/PPA_fec!D$32)</f>
        <v>0.65238211025944026</v>
      </c>
      <c r="E146" s="324">
        <f>IF(E$32=0,0,E$32/PPA_fec!E$32)</f>
        <v>0.65421213546046397</v>
      </c>
      <c r="F146" s="324">
        <f>IF(F$32=0,0,F$32/PPA_fec!F$32)</f>
        <v>0.65648073347127345</v>
      </c>
      <c r="G146" s="324">
        <f>IF(G$32=0,0,G$32/PPA_fec!G$32)</f>
        <v>0.66244709106160971</v>
      </c>
      <c r="H146" s="324">
        <f>IF(H$32=0,0,H$32/PPA_fec!H$32)</f>
        <v>0.66179182520020452</v>
      </c>
      <c r="I146" s="324">
        <f>IF(I$32=0,0,I$32/PPA_fec!I$32)</f>
        <v>0.66947235757648649</v>
      </c>
      <c r="J146" s="324">
        <f>IF(J$32=0,0,J$32/PPA_fec!J$32)</f>
        <v>0.67160421012012561</v>
      </c>
      <c r="K146" s="324">
        <f>IF(K$32=0,0,K$32/PPA_fec!K$32)</f>
        <v>0.67245666907966739</v>
      </c>
      <c r="L146" s="324">
        <f>IF(L$32=0,0,L$32/PPA_fec!L$32)</f>
        <v>0.67362390076386491</v>
      </c>
      <c r="M146" s="324">
        <f>IF(M$32=0,0,M$32/PPA_fec!M$32)</f>
        <v>0.67473208951300279</v>
      </c>
      <c r="N146" s="324">
        <f>IF(N$32=0,0,N$32/PPA_fec!N$32)</f>
        <v>0.68023253739639622</v>
      </c>
      <c r="O146" s="324">
        <f>IF(O$32=0,0,O$32/PPA_fec!O$32)</f>
        <v>0.68340456742094646</v>
      </c>
      <c r="P146" s="324">
        <f>IF(P$32=0,0,P$32/PPA_fec!P$32)</f>
        <v>0.6878151002964259</v>
      </c>
      <c r="Q146" s="324">
        <f>IF(Q$32=0,0,Q$32/PPA_fec!Q$32)</f>
        <v>0.68880615771215858</v>
      </c>
      <c r="R146" s="324">
        <f>IF(R$32=0,0,R$32/PPA_fec!R$32)</f>
        <v>0.69003727828538219</v>
      </c>
      <c r="S146" s="324">
        <f>IF(S$32=0,0,S$32/PPA_fec!S$32)</f>
        <v>0.69786264440170076</v>
      </c>
      <c r="T146" s="324">
        <f>IF(T$32=0,0,T$32/PPA_fec!T$32)</f>
        <v>0.69997414391629442</v>
      </c>
      <c r="U146" s="324">
        <f>IF(U$32=0,0,U$32/PPA_fec!U$32)</f>
        <v>0.70513459140533141</v>
      </c>
      <c r="V146" s="324">
        <f>IF(V$32=0,0,V$32/PPA_fec!V$32)</f>
        <v>0.70798837113435442</v>
      </c>
      <c r="W146" s="324">
        <f>IF(W$32=0,0,W$32/PPA_fec!W$32)</f>
        <v>0.71511742086933849</v>
      </c>
      <c r="DA146" s="95"/>
    </row>
    <row r="147" spans="1:105" ht="12" customHeight="1" x14ac:dyDescent="0.25">
      <c r="A147" s="55" t="s">
        <v>92</v>
      </c>
      <c r="B147" s="307">
        <f>IF(B$33=0,0,B$33/PPA_fec!B$33)</f>
        <v>0.43177842617934714</v>
      </c>
      <c r="C147" s="307">
        <f>IF(C$33=0,0,C$33/PPA_fec!C$33)</f>
        <v>0.43178671931213441</v>
      </c>
      <c r="D147" s="307">
        <f>IF(D$33=0,0,D$33/PPA_fec!D$33)</f>
        <v>0.43159854924351265</v>
      </c>
      <c r="E147" s="307">
        <f>IF(E$33=0,0,E$33/PPA_fec!E$33)</f>
        <v>0.43293310631707405</v>
      </c>
      <c r="F147" s="307">
        <f>IF(F$33=0,0,F$33/PPA_fec!F$33)</f>
        <v>0.4353755342586742</v>
      </c>
      <c r="G147" s="307">
        <f>IF(G$33=0,0,G$33/PPA_fec!G$33)</f>
        <v>0.43901157802099555</v>
      </c>
      <c r="H147" s="307">
        <f>IF(H$33=0,0,H$33/PPA_fec!H$33)</f>
        <v>0.43987572500567806</v>
      </c>
      <c r="I147" s="307">
        <f>IF(I$33=0,0,I$33/PPA_fec!I$33)</f>
        <v>0.44364430509397851</v>
      </c>
      <c r="J147" s="307">
        <f>IF(J$33=0,0,J$33/PPA_fec!J$33)</f>
        <v>0.44497421786047203</v>
      </c>
      <c r="K147" s="307">
        <f>IF(K$33=0,0,K$33/PPA_fec!K$33)</f>
        <v>0.44621216361881594</v>
      </c>
      <c r="L147" s="307">
        <f>IF(L$33=0,0,L$33/PPA_fec!L$33)</f>
        <v>0.4462364315062744</v>
      </c>
      <c r="M147" s="307">
        <f>IF(M$33=0,0,M$33/PPA_fec!M$33)</f>
        <v>0.44675753382576555</v>
      </c>
      <c r="N147" s="307">
        <f>IF(N$33=0,0,N$33/PPA_fec!N$33)</f>
        <v>0.44940799180156876</v>
      </c>
      <c r="O147" s="307">
        <f>IF(O$33=0,0,O$33/PPA_fec!O$33)</f>
        <v>0.45156609390963626</v>
      </c>
      <c r="P147" s="307">
        <f>IF(P$33=0,0,P$33/PPA_fec!P$33)</f>
        <v>0.45422961352874863</v>
      </c>
      <c r="Q147" s="307">
        <f>IF(Q$33=0,0,Q$33/PPA_fec!Q$33)</f>
        <v>0.45563620165700169</v>
      </c>
      <c r="R147" s="307">
        <f>IF(R$33=0,0,R$33/PPA_fec!R$33)</f>
        <v>0.45655374035080148</v>
      </c>
      <c r="S147" s="307">
        <f>IF(S$33=0,0,S$33/PPA_fec!S$33)</f>
        <v>0.46151334685331913</v>
      </c>
      <c r="T147" s="307">
        <f>IF(T$33=0,0,T$33/PPA_fec!T$33)</f>
        <v>0.46432610950088171</v>
      </c>
      <c r="U147" s="307">
        <f>IF(U$33=0,0,U$33/PPA_fec!U$33)</f>
        <v>0.46699251139547232</v>
      </c>
      <c r="V147" s="307">
        <f>IF(V$33=0,0,V$33/PPA_fec!V$33)</f>
        <v>0.46936038368941979</v>
      </c>
      <c r="W147" s="307">
        <f>IF(W$33=0,0,W$33/PPA_fec!W$33)</f>
        <v>0.46978318374582601</v>
      </c>
      <c r="DA147" s="76"/>
    </row>
    <row r="148" spans="1:105" ht="12" customHeight="1" x14ac:dyDescent="0.25">
      <c r="A148" s="202" t="s">
        <v>93</v>
      </c>
      <c r="B148" s="308">
        <f>IF(B$34=0,0,B$34/PPA_fec!B$34)</f>
        <v>0.11222227334948399</v>
      </c>
      <c r="C148" s="308">
        <f>IF(C$34=0,0,C$34/PPA_fec!C$34)</f>
        <v>0.11222442879347598</v>
      </c>
      <c r="D148" s="308">
        <f>IF(D$34=0,0,D$34/PPA_fec!D$34)</f>
        <v>0.11217552205891775</v>
      </c>
      <c r="E148" s="308">
        <f>IF(E$34=0,0,E$34/PPA_fec!E$34)</f>
        <v>0.11252238290149148</v>
      </c>
      <c r="F148" s="308">
        <f>IF(F$34=0,0,F$34/PPA_fec!F$34)</f>
        <v>0.11315718723510317</v>
      </c>
      <c r="G148" s="308">
        <f>IF(G$34=0,0,G$34/PPA_fec!G$34)</f>
        <v>0.11410222078070321</v>
      </c>
      <c r="H148" s="308">
        <f>IF(H$34=0,0,H$34/PPA_fec!H$34)</f>
        <v>0.11432809866215342</v>
      </c>
      <c r="I148" s="308">
        <f>IF(I$34=0,0,I$34/PPA_fec!I$34)</f>
        <v>0.11530629938309711</v>
      </c>
      <c r="J148" s="308">
        <f>IF(J$34=0,0,J$34/PPA_fec!J$34)</f>
        <v>0.11565195313734571</v>
      </c>
      <c r="K148" s="308">
        <f>IF(K$34=0,0,K$34/PPA_fec!K$34)</f>
        <v>0.11597370401432672</v>
      </c>
      <c r="L148" s="308">
        <f>IF(L$34=0,0,L$34/PPA_fec!L$34)</f>
        <v>0.11598560823499249</v>
      </c>
      <c r="M148" s="308">
        <f>IF(M$34=0,0,M$34/PPA_fec!M$34)</f>
        <v>0.1161733265428854</v>
      </c>
      <c r="N148" s="308">
        <f>IF(N$34=0,0,N$34/PPA_fec!N$34)</f>
        <v>0.11685547511858933</v>
      </c>
      <c r="O148" s="308">
        <f>IF(O$34=0,0,O$34/PPA_fec!O$34)</f>
        <v>0.11743111635752945</v>
      </c>
      <c r="P148" s="308">
        <f>IF(P$34=0,0,P$34/PPA_fec!P$34)</f>
        <v>0.11807303076977926</v>
      </c>
      <c r="Q148" s="308">
        <f>IF(Q$34=0,0,Q$34/PPA_fec!Q$34)</f>
        <v>0.11843419331126602</v>
      </c>
      <c r="R148" s="308">
        <f>IF(R$34=0,0,R$34/PPA_fec!R$34)</f>
        <v>0.11878183712034159</v>
      </c>
      <c r="S148" s="308">
        <f>IF(S$34=0,0,S$34/PPA_fec!S$34)</f>
        <v>0.12015018198216768</v>
      </c>
      <c r="T148" s="308">
        <f>IF(T$34=0,0,T$34/PPA_fec!T$34)</f>
        <v>0.12071038620639943</v>
      </c>
      <c r="U148" s="308">
        <f>IF(U$34=0,0,U$34/PPA_fec!U$34)</f>
        <v>0.12183252949813188</v>
      </c>
      <c r="V148" s="308">
        <f>IF(V$34=0,0,V$34/PPA_fec!V$34)</f>
        <v>0.12202372410225051</v>
      </c>
      <c r="W148" s="308">
        <f>IF(W$34=0,0,W$34/PPA_fec!W$34)</f>
        <v>0.12242695121378047</v>
      </c>
      <c r="DA148" s="77"/>
    </row>
    <row r="149" spans="1:105" ht="12" customHeight="1" x14ac:dyDescent="0.25">
      <c r="A149" s="202" t="s">
        <v>94</v>
      </c>
      <c r="B149" s="308">
        <f>IF(B$35=0,0,B$35/PPA_fec!B$35)</f>
        <v>0.6151987959444486</v>
      </c>
      <c r="C149" s="308">
        <f>IF(C$35=0,0,C$35/PPA_fec!C$35)</f>
        <v>0.61521061201722094</v>
      </c>
      <c r="D149" s="308">
        <f>IF(D$35=0,0,D$35/PPA_fec!D$35)</f>
        <v>0.61494250691369978</v>
      </c>
      <c r="E149" s="308">
        <f>IF(E$35=0,0,E$35/PPA_fec!E$35)</f>
        <v>0.61684398659632123</v>
      </c>
      <c r="F149" s="308">
        <f>IF(F$35=0,0,F$35/PPA_fec!F$35)</f>
        <v>0.62032396298640924</v>
      </c>
      <c r="G149" s="308">
        <f>IF(G$35=0,0,G$35/PPA_fec!G$35)</f>
        <v>0.62550460567014565</v>
      </c>
      <c r="H149" s="308">
        <f>IF(H$35=0,0,H$35/PPA_fec!H$35)</f>
        <v>0.626725711459581</v>
      </c>
      <c r="I149" s="308">
        <f>IF(I$35=0,0,I$35/PPA_fec!I$35)</f>
        <v>0.63210484021297919</v>
      </c>
      <c r="J149" s="308">
        <f>IF(J$35=0,0,J$35/PPA_fec!J$35)</f>
        <v>0.6340001872635922</v>
      </c>
      <c r="K149" s="308">
        <f>IF(K$35=0,0,K$35/PPA_fec!K$35)</f>
        <v>0.63576401494418422</v>
      </c>
      <c r="L149" s="308">
        <f>IF(L$35=0,0,L$35/PPA_fec!L$35)</f>
        <v>0.6357845896148222</v>
      </c>
      <c r="M149" s="308">
        <f>IF(M$35=0,0,M$35/PPA_fec!M$35)</f>
        <v>0.63650027118162933</v>
      </c>
      <c r="N149" s="308">
        <f>IF(N$35=0,0,N$35/PPA_fec!N$35)</f>
        <v>0.64014325658880344</v>
      </c>
      <c r="O149" s="308">
        <f>IF(O$35=0,0,O$35/PPA_fec!O$35)</f>
        <v>0.64289674986944179</v>
      </c>
      <c r="P149" s="308">
        <f>IF(P$35=0,0,P$35/PPA_fec!P$35)</f>
        <v>0.64661721444410702</v>
      </c>
      <c r="Q149" s="308">
        <f>IF(Q$35=0,0,Q$35/PPA_fec!Q$35)</f>
        <v>0.64902017579665083</v>
      </c>
      <c r="R149" s="308">
        <f>IF(R$35=0,0,R$35/PPA_fec!R$35)</f>
        <v>0.65024879681392755</v>
      </c>
      <c r="S149" s="308">
        <f>IF(S$35=0,0,S$35/PPA_fec!S$35)</f>
        <v>0.65695326418039657</v>
      </c>
      <c r="T149" s="308">
        <f>IF(T$35=0,0,T$35/PPA_fec!T$35)</f>
        <v>0.66127546562485406</v>
      </c>
      <c r="U149" s="308">
        <f>IF(U$35=0,0,U$35/PPA_fec!U$35)</f>
        <v>0.66465200672031488</v>
      </c>
      <c r="V149" s="308">
        <f>IF(V$35=0,0,V$35/PPA_fec!V$35)</f>
        <v>0.66798876909463412</v>
      </c>
      <c r="W149" s="308">
        <f>IF(W$35=0,0,W$35/PPA_fec!W$35)</f>
        <v>0.66875760186041677</v>
      </c>
      <c r="DA149" s="77"/>
    </row>
    <row r="150" spans="1:105" ht="12" customHeight="1" x14ac:dyDescent="0.25">
      <c r="A150" s="202" t="s">
        <v>95</v>
      </c>
      <c r="B150" s="308">
        <f>IF(B$36=0,0,B$36/PPA_fec!B$36)</f>
        <v>0.43359895552529815</v>
      </c>
      <c r="C150" s="308">
        <f>IF(C$36=0,0,C$36/PPA_fec!C$36)</f>
        <v>0.43360728362484319</v>
      </c>
      <c r="D150" s="308">
        <f>IF(D$36=0,0,D$36/PPA_fec!D$36)</f>
        <v>0.43341832016518739</v>
      </c>
      <c r="E150" s="308">
        <f>IF(E$36=0,0,E$36/PPA_fec!E$36)</f>
        <v>0.43475850419963669</v>
      </c>
      <c r="F150" s="308">
        <f>IF(F$36=0,0,F$36/PPA_fec!F$36)</f>
        <v>0.43721123027443082</v>
      </c>
      <c r="G150" s="308">
        <f>IF(G$36=0,0,G$36/PPA_fec!G$36)</f>
        <v>0.44086260487305856</v>
      </c>
      <c r="H150" s="308">
        <f>IF(H$36=0,0,H$36/PPA_fec!H$36)</f>
        <v>0.44173534083312976</v>
      </c>
      <c r="I150" s="308">
        <f>IF(I$36=0,0,I$36/PPA_fec!I$36)</f>
        <v>0.44551486514889932</v>
      </c>
      <c r="J150" s="308">
        <f>IF(J$36=0,0,J$36/PPA_fec!J$36)</f>
        <v>0.44685038529425258</v>
      </c>
      <c r="K150" s="308">
        <f>IF(K$36=0,0,K$36/PPA_fec!K$36)</f>
        <v>0.44809355066628032</v>
      </c>
      <c r="L150" s="308">
        <f>IF(L$36=0,0,L$36/PPA_fec!L$36)</f>
        <v>0.44813954561445718</v>
      </c>
      <c r="M150" s="308">
        <f>IF(M$36=0,0,M$36/PPA_fec!M$36)</f>
        <v>0.44887268924247059</v>
      </c>
      <c r="N150" s="308">
        <f>IF(N$36=0,0,N$36/PPA_fec!N$36)</f>
        <v>0.45150049492439542</v>
      </c>
      <c r="O150" s="308">
        <f>IF(O$36=0,0,O$36/PPA_fec!O$36)</f>
        <v>0.45372462951472287</v>
      </c>
      <c r="P150" s="308">
        <f>IF(P$36=0,0,P$36/PPA_fec!P$36)</f>
        <v>0.4562048271651602</v>
      </c>
      <c r="Q150" s="308">
        <f>IF(Q$36=0,0,Q$36/PPA_fec!Q$36)</f>
        <v>0.45760026940750215</v>
      </c>
      <c r="R150" s="308">
        <f>IF(R$36=0,0,R$36/PPA_fec!R$36)</f>
        <v>0.45894347862979751</v>
      </c>
      <c r="S150" s="308">
        <f>IF(S$36=0,0,S$36/PPA_fec!S$36)</f>
        <v>0.46423042288050365</v>
      </c>
      <c r="T150" s="308">
        <f>IF(T$36=0,0,T$36/PPA_fec!T$36)</f>
        <v>0.46639491268504824</v>
      </c>
      <c r="U150" s="308">
        <f>IF(U$36=0,0,U$36/PPA_fec!U$36)</f>
        <v>0.47073059529708755</v>
      </c>
      <c r="V150" s="308">
        <f>IF(V$36=0,0,V$36/PPA_fec!V$36)</f>
        <v>0.47146956885757829</v>
      </c>
      <c r="W150" s="308">
        <f>IF(W$36=0,0,W$36/PPA_fec!W$36)</f>
        <v>0.47302729297887608</v>
      </c>
      <c r="DA150" s="77"/>
    </row>
    <row r="151" spans="1:105" ht="12" customHeight="1" x14ac:dyDescent="0.25">
      <c r="A151" s="56" t="s">
        <v>96</v>
      </c>
      <c r="B151" s="309">
        <f>IF(B$37=0,0,B$37/PPA_fec!B$37)</f>
        <v>0.70711950132463841</v>
      </c>
      <c r="C151" s="309">
        <f>IF(C$37=0,0,C$37/PPA_fec!C$37)</f>
        <v>0.71272985791044552</v>
      </c>
      <c r="D151" s="309">
        <f>IF(D$37=0,0,D$37/PPA_fec!D$37)</f>
        <v>0.71207705522244114</v>
      </c>
      <c r="E151" s="309">
        <f>IF(E$37=0,0,E$37/PPA_fec!E$37)</f>
        <v>0.70669246896047222</v>
      </c>
      <c r="F151" s="309">
        <f>IF(F$37=0,0,F$37/PPA_fec!F$37)</f>
        <v>0.72077535748149824</v>
      </c>
      <c r="G151" s="309">
        <f>IF(G$37=0,0,G$37/PPA_fec!G$37)</f>
        <v>0.72230681347597891</v>
      </c>
      <c r="H151" s="309">
        <f>IF(H$37=0,0,H$37/PPA_fec!H$37)</f>
        <v>0.72394602480480996</v>
      </c>
      <c r="I151" s="309">
        <f>IF(I$37=0,0,I$37/PPA_fec!I$37)</f>
        <v>0.72722498395004231</v>
      </c>
      <c r="J151" s="309">
        <f>IF(J$37=0,0,J$37/PPA_fec!J$37)</f>
        <v>0.72935669738498132</v>
      </c>
      <c r="K151" s="309">
        <f>IF(K$37=0,0,K$37/PPA_fec!K$37)</f>
        <v>0.72803248776971363</v>
      </c>
      <c r="L151" s="309">
        <f>IF(L$37=0,0,L$37/PPA_fec!L$37)</f>
        <v>0.72207914122073646</v>
      </c>
      <c r="M151" s="309">
        <f>IF(M$37=0,0,M$37/PPA_fec!M$37)</f>
        <v>0.72741339771957481</v>
      </c>
      <c r="N151" s="309">
        <f>IF(N$37=0,0,N$37/PPA_fec!N$37)</f>
        <v>0.73267862209897738</v>
      </c>
      <c r="O151" s="309">
        <f>IF(O$37=0,0,O$37/PPA_fec!O$37)</f>
        <v>0.73054506483450254</v>
      </c>
      <c r="P151" s="309">
        <f>IF(P$37=0,0,P$37/PPA_fec!P$37)</f>
        <v>0.73747286135669032</v>
      </c>
      <c r="Q151" s="309">
        <f>IF(Q$37=0,0,Q$37/PPA_fec!Q$37)</f>
        <v>0.74007289159177669</v>
      </c>
      <c r="R151" s="309">
        <f>IF(R$37=0,0,R$37/PPA_fec!R$37)</f>
        <v>0.7409177136125108</v>
      </c>
      <c r="S151" s="309">
        <f>IF(S$37=0,0,S$37/PPA_fec!S$37)</f>
        <v>0.74826852139818634</v>
      </c>
      <c r="T151" s="309">
        <f>IF(T$37=0,0,T$37/PPA_fec!T$37)</f>
        <v>0.75229961399516154</v>
      </c>
      <c r="U151" s="309">
        <f>IF(U$37=0,0,U$37/PPA_fec!U$37)</f>
        <v>0.76006381554156732</v>
      </c>
      <c r="V151" s="309">
        <f>IF(V$37=0,0,V$37/PPA_fec!V$37)</f>
        <v>0.75857619567156542</v>
      </c>
      <c r="W151" s="309">
        <f>IF(W$37=0,0,W$37/PPA_fec!W$37)</f>
        <v>0.75238489551275456</v>
      </c>
      <c r="DA151" s="78"/>
    </row>
    <row r="152" spans="1:105" ht="12" customHeight="1" x14ac:dyDescent="0.25">
      <c r="A152" s="203" t="s">
        <v>1885</v>
      </c>
      <c r="B152" s="310">
        <f>IF(B$43=0,0,B$43/PPA_fec!B$43)</f>
        <v>0.59695108498331162</v>
      </c>
      <c r="C152" s="310">
        <f>IF(C$43=0,0,C$43/PPA_fec!C$43)</f>
        <v>0.59683144489421358</v>
      </c>
      <c r="D152" s="310">
        <f>IF(D$43=0,0,D$43/PPA_fec!D$43)</f>
        <v>0.59675508254292486</v>
      </c>
      <c r="E152" s="310">
        <f>IF(E$43=0,0,E$43/PPA_fec!E$43)</f>
        <v>0.59816828572461334</v>
      </c>
      <c r="F152" s="310">
        <f>IF(F$43=0,0,F$43/PPA_fec!F$43)</f>
        <v>0.60043335765371397</v>
      </c>
      <c r="G152" s="310">
        <f>IF(G$43=0,0,G$43/PPA_fec!G$43)</f>
        <v>0.60499713676133793</v>
      </c>
      <c r="H152" s="310">
        <f>IF(H$43=0,0,H$43/PPA_fec!H$43)</f>
        <v>0.60545317656474928</v>
      </c>
      <c r="I152" s="310">
        <f>IF(I$43=0,0,I$43/PPA_fec!I$43)</f>
        <v>0.61164581654292693</v>
      </c>
      <c r="J152" s="310">
        <f>IF(J$43=0,0,J$43/PPA_fec!J$43)</f>
        <v>0.61358227211784289</v>
      </c>
      <c r="K152" s="310">
        <f>IF(K$43=0,0,K$43/PPA_fec!K$43)</f>
        <v>0.61494269027279258</v>
      </c>
      <c r="L152" s="310">
        <f>IF(L$43=0,0,L$43/PPA_fec!L$43)</f>
        <v>0.61599943183020678</v>
      </c>
      <c r="M152" s="310">
        <f>IF(M$43=0,0,M$43/PPA_fec!M$43)</f>
        <v>0.61620766662229876</v>
      </c>
      <c r="N152" s="310">
        <f>IF(N$43=0,0,N$43/PPA_fec!N$43)</f>
        <v>0.62216718432543872</v>
      </c>
      <c r="O152" s="310">
        <f>IF(O$43=0,0,O$43/PPA_fec!O$43)</f>
        <v>0.62383652645060261</v>
      </c>
      <c r="P152" s="310">
        <f>IF(P$43=0,0,P$43/PPA_fec!P$43)</f>
        <v>0.62960694069095891</v>
      </c>
      <c r="Q152" s="310">
        <f>IF(Q$43=0,0,Q$43/PPA_fec!Q$43)</f>
        <v>0.63178005585650787</v>
      </c>
      <c r="R152" s="310">
        <f>IF(R$43=0,0,R$43/PPA_fec!R$43)</f>
        <v>0.63319206227364</v>
      </c>
      <c r="S152" s="310">
        <f>IF(S$43=0,0,S$43/PPA_fec!S$43)</f>
        <v>0.64080195100599535</v>
      </c>
      <c r="T152" s="310">
        <f>IF(T$43=0,0,T$43/PPA_fec!T$43)</f>
        <v>0.64299560639179254</v>
      </c>
      <c r="U152" s="310">
        <f>IF(U$43=0,0,U$43/PPA_fec!U$43)</f>
        <v>0.64703300793565732</v>
      </c>
      <c r="V152" s="310">
        <f>IF(V$43=0,0,V$43/PPA_fec!V$43)</f>
        <v>0.65033592832473652</v>
      </c>
      <c r="W152" s="310">
        <f>IF(W$43=0,0,W$43/PPA_fec!W$43)</f>
        <v>0.65818115433175317</v>
      </c>
      <c r="DA152" s="79"/>
    </row>
    <row r="153" spans="1:105" ht="12" customHeight="1" x14ac:dyDescent="0.25">
      <c r="A153" s="203" t="s">
        <v>1900</v>
      </c>
      <c r="B153" s="310">
        <f>IF(B$56=0,0,B$56/PPA_fec!B$56)</f>
        <v>0.67139424970739037</v>
      </c>
      <c r="C153" s="310">
        <f>IF(C$56=0,0,C$56/PPA_fec!C$56)</f>
        <v>0.67092786969918927</v>
      </c>
      <c r="D153" s="310">
        <f>IF(D$56=0,0,D$56/PPA_fec!D$56)</f>
        <v>0.670722699289796</v>
      </c>
      <c r="E153" s="310">
        <f>IF(E$56=0,0,E$56/PPA_fec!E$56)</f>
        <v>0.67252246594507792</v>
      </c>
      <c r="F153" s="310">
        <f>IF(F$56=0,0,F$56/PPA_fec!F$56)</f>
        <v>0.67475476954665181</v>
      </c>
      <c r="G153" s="310">
        <f>IF(G$56=0,0,G$56/PPA_fec!G$56)</f>
        <v>0.68098148105667466</v>
      </c>
      <c r="H153" s="310">
        <f>IF(H$56=0,0,H$56/PPA_fec!H$56)</f>
        <v>0.68002619920560559</v>
      </c>
      <c r="I153" s="310">
        <f>IF(I$56=0,0,I$56/PPA_fec!I$56)</f>
        <v>0.6881425720278328</v>
      </c>
      <c r="J153" s="310">
        <f>IF(J$56=0,0,J$56/PPA_fec!J$56)</f>
        <v>0.69032570860601716</v>
      </c>
      <c r="K153" s="310">
        <f>IF(K$56=0,0,K$56/PPA_fec!K$56)</f>
        <v>0.69105888512877467</v>
      </c>
      <c r="L153" s="310">
        <f>IF(L$56=0,0,L$56/PPA_fec!L$56)</f>
        <v>0.69231380780907159</v>
      </c>
      <c r="M153" s="310">
        <f>IF(M$56=0,0,M$56/PPA_fec!M$56)</f>
        <v>0.69351677107957199</v>
      </c>
      <c r="N153" s="310">
        <f>IF(N$56=0,0,N$56/PPA_fec!N$56)</f>
        <v>0.69920607320814343</v>
      </c>
      <c r="O153" s="310">
        <f>IF(O$56=0,0,O$56/PPA_fec!O$56)</f>
        <v>0.70255253128981854</v>
      </c>
      <c r="P153" s="310">
        <f>IF(P$56=0,0,P$56/PPA_fec!P$56)</f>
        <v>0.70697050640202197</v>
      </c>
      <c r="Q153" s="310">
        <f>IF(Q$56=0,0,Q$56/PPA_fec!Q$56)</f>
        <v>0.70777432938298668</v>
      </c>
      <c r="R153" s="310">
        <f>IF(R$56=0,0,R$56/PPA_fec!R$56)</f>
        <v>0.70895945947165451</v>
      </c>
      <c r="S153" s="310">
        <f>IF(S$56=0,0,S$56/PPA_fec!S$56)</f>
        <v>0.71698827320396652</v>
      </c>
      <c r="T153" s="310">
        <f>IF(T$56=0,0,T$56/PPA_fec!T$56)</f>
        <v>0.71896990482300205</v>
      </c>
      <c r="U153" s="310">
        <f>IF(U$56=0,0,U$56/PPA_fec!U$56)</f>
        <v>0.7243315811096932</v>
      </c>
      <c r="V153" s="310">
        <f>IF(V$56=0,0,V$56/PPA_fec!V$56)</f>
        <v>0.72725131140371424</v>
      </c>
      <c r="W153" s="310">
        <f>IF(W$56=0,0,W$56/PPA_fec!W$56)</f>
        <v>0.73495824057017611</v>
      </c>
      <c r="DA153" s="79"/>
    </row>
    <row r="154" spans="1:105" ht="12" customHeight="1" x14ac:dyDescent="0.25">
      <c r="A154" s="41" t="s">
        <v>1915</v>
      </c>
      <c r="B154" s="311">
        <f>IF(B$69=0,0,B$69/PPA_fec!B$69)</f>
        <v>0.65263052706362057</v>
      </c>
      <c r="C154" s="311">
        <f>IF(C$69=0,0,C$69/PPA_fec!C$69)</f>
        <v>0.65248307503831748</v>
      </c>
      <c r="D154" s="311">
        <f>IF(D$69=0,0,D$69/PPA_fec!D$69)</f>
        <v>0.65222083027294042</v>
      </c>
      <c r="E154" s="311">
        <f>IF(E$69=0,0,E$69/PPA_fec!E$69)</f>
        <v>0.65376498781986547</v>
      </c>
      <c r="F154" s="311">
        <f>IF(F$69=0,0,F$69/PPA_fec!F$69)</f>
        <v>0.65645584491652242</v>
      </c>
      <c r="G154" s="311">
        <f>IF(G$69=0,0,G$69/PPA_fec!G$69)</f>
        <v>0.6624621812644228</v>
      </c>
      <c r="H154" s="311">
        <f>IF(H$69=0,0,H$69/PPA_fec!H$69)</f>
        <v>0.66164093056096185</v>
      </c>
      <c r="I154" s="311">
        <f>IF(I$69=0,0,I$69/PPA_fec!I$69)</f>
        <v>0.66923233793346659</v>
      </c>
      <c r="J154" s="311">
        <f>IF(J$69=0,0,J$69/PPA_fec!J$69)</f>
        <v>0.67129488930603942</v>
      </c>
      <c r="K154" s="311">
        <f>IF(K$69=0,0,K$69/PPA_fec!K$69)</f>
        <v>0.67199195095312969</v>
      </c>
      <c r="L154" s="311">
        <f>IF(L$69=0,0,L$69/PPA_fec!L$69)</f>
        <v>0.67281421024226085</v>
      </c>
      <c r="M154" s="311">
        <f>IF(M$69=0,0,M$69/PPA_fec!M$69)</f>
        <v>0.67414279870972105</v>
      </c>
      <c r="N154" s="311">
        <f>IF(N$69=0,0,N$69/PPA_fec!N$69)</f>
        <v>0.67920275612261627</v>
      </c>
      <c r="O154" s="311">
        <f>IF(O$69=0,0,O$69/PPA_fec!O$69)</f>
        <v>0.68257632056778905</v>
      </c>
      <c r="P154" s="311">
        <f>IF(P$69=0,0,P$69/PPA_fec!P$69)</f>
        <v>0.68648746506728198</v>
      </c>
      <c r="Q154" s="311">
        <f>IF(Q$69=0,0,Q$69/PPA_fec!Q$69)</f>
        <v>0.68723540433140629</v>
      </c>
      <c r="R154" s="311">
        <f>IF(R$69=0,0,R$69/PPA_fec!R$69)</f>
        <v>0.68830378471552078</v>
      </c>
      <c r="S154" s="311">
        <f>IF(S$69=0,0,S$69/PPA_fec!S$69)</f>
        <v>0.69594861655005869</v>
      </c>
      <c r="T154" s="311">
        <f>IF(T$69=0,0,T$69/PPA_fec!T$69)</f>
        <v>0.69821003190822184</v>
      </c>
      <c r="U154" s="311">
        <f>IF(U$69=0,0,U$69/PPA_fec!U$69)</f>
        <v>0.70334120115445953</v>
      </c>
      <c r="V154" s="311">
        <f>IF(V$69=0,0,V$69/PPA_fec!V$69)</f>
        <v>0.70614325001035805</v>
      </c>
      <c r="W154" s="311">
        <f>IF(W$69=0,0,W$69/PPA_fec!W$69)</f>
        <v>0.71206121637117936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4">
        <f>IF(B$83=0,0,B$83/PPA_fec!B$83)</f>
        <v>0.62662796102073337</v>
      </c>
      <c r="C156" s="324">
        <f>IF(C$83=0,0,C$83/PPA_fec!C$83)</f>
        <v>0.6271443221563181</v>
      </c>
      <c r="D156" s="324">
        <f>IF(D$83=0,0,D$83/PPA_fec!D$83)</f>
        <v>0.62822303554969927</v>
      </c>
      <c r="E156" s="324">
        <f>IF(E$83=0,0,E$83/PPA_fec!E$83)</f>
        <v>0.63180097940623448</v>
      </c>
      <c r="F156" s="324">
        <f>IF(F$83=0,0,F$83/PPA_fec!F$83)</f>
        <v>0.6357420228104651</v>
      </c>
      <c r="G156" s="324">
        <f>IF(G$83=0,0,G$83/PPA_fec!G$83)</f>
        <v>0.63895909783533955</v>
      </c>
      <c r="H156" s="324">
        <f>IF(H$83=0,0,H$83/PPA_fec!H$83)</f>
        <v>0.64108019251304726</v>
      </c>
      <c r="I156" s="324">
        <f>IF(I$83=0,0,I$83/PPA_fec!I$83)</f>
        <v>0.64414302044221605</v>
      </c>
      <c r="J156" s="324">
        <f>IF(J$83=0,0,J$83/PPA_fec!J$83)</f>
        <v>0.64740764821300212</v>
      </c>
      <c r="K156" s="324">
        <f>IF(K$83=0,0,K$83/PPA_fec!K$83)</f>
        <v>0.64886998246363947</v>
      </c>
      <c r="L156" s="324">
        <f>IF(L$83=0,0,L$83/PPA_fec!L$83)</f>
        <v>0.65088639807980697</v>
      </c>
      <c r="M156" s="324">
        <f>IF(M$83=0,0,M$83/PPA_fec!M$83)</f>
        <v>0.65373970600180187</v>
      </c>
      <c r="N156" s="324">
        <f>IF(N$83=0,0,N$83/PPA_fec!N$83)</f>
        <v>0.65471855069830243</v>
      </c>
      <c r="O156" s="324">
        <f>IF(O$83=0,0,O$83/PPA_fec!O$83)</f>
        <v>0.6585090257355708</v>
      </c>
      <c r="P156" s="324">
        <f>IF(P$83=0,0,P$83/PPA_fec!P$83)</f>
        <v>0.66296182104400792</v>
      </c>
      <c r="Q156" s="324">
        <f>IF(Q$83=0,0,Q$83/PPA_fec!Q$83)</f>
        <v>0.66380376291895438</v>
      </c>
      <c r="R156" s="324">
        <f>IF(R$83=0,0,R$83/PPA_fec!R$83)</f>
        <v>0.6747681847083794</v>
      </c>
      <c r="S156" s="324">
        <f>IF(S$83=0,0,S$83/PPA_fec!S$83)</f>
        <v>0.67990301026936273</v>
      </c>
      <c r="T156" s="324">
        <f>IF(T$83=0,0,T$83/PPA_fec!T$83)</f>
        <v>0.68593408424802782</v>
      </c>
      <c r="U156" s="324">
        <f>IF(U$83=0,0,U$83/PPA_fec!U$83)</f>
        <v>0.69012930793663807</v>
      </c>
      <c r="V156" s="324">
        <f>IF(V$83=0,0,V$83/PPA_fec!V$83)</f>
        <v>0.69246210282235221</v>
      </c>
      <c r="W156" s="324">
        <f>IF(W$83=0,0,W$83/PPA_fec!W$83)</f>
        <v>0.69660702852898004</v>
      </c>
      <c r="DA156" s="95"/>
    </row>
    <row r="157" spans="1:105" ht="12" customHeight="1" x14ac:dyDescent="0.25">
      <c r="A157" s="55" t="s">
        <v>92</v>
      </c>
      <c r="B157" s="336">
        <f>IF(B$84=0,0,B$84/PPA_fec!B$84)</f>
        <v>0.46945395534315437</v>
      </c>
      <c r="C157" s="336">
        <f>IF(C$84=0,0,C$84/PPA_fec!C$84)</f>
        <v>0.46980771311197689</v>
      </c>
      <c r="D157" s="336">
        <f>IF(D$84=0,0,D$84/PPA_fec!D$84)</f>
        <v>0.47071865954962999</v>
      </c>
      <c r="E157" s="336">
        <f>IF(E$84=0,0,E$84/PPA_fec!E$84)</f>
        <v>0.47355289002382223</v>
      </c>
      <c r="F157" s="336">
        <f>IF(F$84=0,0,F$84/PPA_fec!F$84)</f>
        <v>0.47533501978163845</v>
      </c>
      <c r="G157" s="336">
        <f>IF(G$84=0,0,G$84/PPA_fec!G$84)</f>
        <v>0.47779775892582543</v>
      </c>
      <c r="H157" s="336">
        <f>IF(H$84=0,0,H$84/PPA_fec!H$84)</f>
        <v>0.47930217096120992</v>
      </c>
      <c r="I157" s="336">
        <f>IF(I$84=0,0,I$84/PPA_fec!I$84)</f>
        <v>0.48179500084235066</v>
      </c>
      <c r="J157" s="336">
        <f>IF(J$84=0,0,J$84/PPA_fec!J$84)</f>
        <v>0.48392572480692919</v>
      </c>
      <c r="K157" s="336">
        <f>IF(K$84=0,0,K$84/PPA_fec!K$84)</f>
        <v>0.48544811345241751</v>
      </c>
      <c r="L157" s="336">
        <f>IF(L$84=0,0,L$84/PPA_fec!L$84)</f>
        <v>0.48692446588119515</v>
      </c>
      <c r="M157" s="336">
        <f>IF(M$84=0,0,M$84/PPA_fec!M$84)</f>
        <v>0.48850025244046785</v>
      </c>
      <c r="N157" s="336">
        <f>IF(N$84=0,0,N$84/PPA_fec!N$84)</f>
        <v>0.48889565393609902</v>
      </c>
      <c r="O157" s="336">
        <f>IF(O$84=0,0,O$84/PPA_fec!O$84)</f>
        <v>0.49205675390092424</v>
      </c>
      <c r="P157" s="336">
        <f>IF(P$84=0,0,P$84/PPA_fec!P$84)</f>
        <v>0.49438215015373682</v>
      </c>
      <c r="Q157" s="336">
        <f>IF(Q$84=0,0,Q$84/PPA_fec!Q$84)</f>
        <v>0.49520350601603397</v>
      </c>
      <c r="R157" s="336">
        <f>IF(R$84=0,0,R$84/PPA_fec!R$84)</f>
        <v>0.50106577544103881</v>
      </c>
      <c r="S157" s="336">
        <f>IF(S$84=0,0,S$84/PPA_fec!S$84)</f>
        <v>0.50422963164951051</v>
      </c>
      <c r="T157" s="336">
        <f>IF(T$84=0,0,T$84/PPA_fec!T$84)</f>
        <v>0.50816319131342158</v>
      </c>
      <c r="U157" s="336">
        <f>IF(U$84=0,0,U$84/PPA_fec!U$84)</f>
        <v>0.51132799556810249</v>
      </c>
      <c r="V157" s="336">
        <f>IF(V$84=0,0,V$84/PPA_fec!V$84)</f>
        <v>0.51258124900151636</v>
      </c>
      <c r="W157" s="336">
        <f>IF(W$84=0,0,W$84/PPA_fec!W$84)</f>
        <v>0.51302205911755128</v>
      </c>
      <c r="DA157" s="67"/>
    </row>
    <row r="158" spans="1:105" ht="12" customHeight="1" x14ac:dyDescent="0.25">
      <c r="A158" s="202" t="s">
        <v>93</v>
      </c>
      <c r="B158" s="337">
        <f>IF(B$85=0,0,B$85/PPA_fec!B$85)</f>
        <v>0.11840556930590841</v>
      </c>
      <c r="C158" s="337">
        <f>IF(C$85=0,0,C$85/PPA_fec!C$85)</f>
        <v>0.11851666965751904</v>
      </c>
      <c r="D158" s="337">
        <f>IF(D$85=0,0,D$85/PPA_fec!D$85)</f>
        <v>0.118752664189514</v>
      </c>
      <c r="E158" s="337">
        <f>IF(E$85=0,0,E$85/PPA_fec!E$85)</f>
        <v>0.1194759088608679</v>
      </c>
      <c r="F158" s="337">
        <f>IF(F$85=0,0,F$85/PPA_fec!F$85)</f>
        <v>0.12000310307715348</v>
      </c>
      <c r="G158" s="337">
        <f>IF(G$85=0,0,G$85/PPA_fec!G$85)</f>
        <v>0.12050114546811622</v>
      </c>
      <c r="H158" s="337">
        <f>IF(H$85=0,0,H$85/PPA_fec!H$85)</f>
        <v>0.1209168864205873</v>
      </c>
      <c r="I158" s="337">
        <f>IF(I$85=0,0,I$85/PPA_fec!I$85)</f>
        <v>0.12153931960429103</v>
      </c>
      <c r="J158" s="337">
        <f>IF(J$85=0,0,J$85/PPA_fec!J$85)</f>
        <v>0.12220434763217636</v>
      </c>
      <c r="K158" s="337">
        <f>IF(K$85=0,0,K$85/PPA_fec!K$85)</f>
        <v>0.12252435246186401</v>
      </c>
      <c r="L158" s="337">
        <f>IF(L$85=0,0,L$85/PPA_fec!L$85)</f>
        <v>0.12316767224883236</v>
      </c>
      <c r="M158" s="337">
        <f>IF(M$85=0,0,M$85/PPA_fec!M$85)</f>
        <v>0.12334437811071554</v>
      </c>
      <c r="N158" s="337">
        <f>IF(N$85=0,0,N$85/PPA_fec!N$85)</f>
        <v>0.12385423852795734</v>
      </c>
      <c r="O158" s="337">
        <f>IF(O$85=0,0,O$85/PPA_fec!O$85)</f>
        <v>0.12452905372696678</v>
      </c>
      <c r="P158" s="337">
        <f>IF(P$85=0,0,P$85/PPA_fec!P$85)</f>
        <v>0.12523132853278099</v>
      </c>
      <c r="Q158" s="337">
        <f>IF(Q$85=0,0,Q$85/PPA_fec!Q$85)</f>
        <v>0.12554245535966535</v>
      </c>
      <c r="R158" s="337">
        <f>IF(R$85=0,0,R$85/PPA_fec!R$85)</f>
        <v>0.12843264544269134</v>
      </c>
      <c r="S158" s="337">
        <f>IF(S$85=0,0,S$85/PPA_fec!S$85)</f>
        <v>0.13014608481816714</v>
      </c>
      <c r="T158" s="337">
        <f>IF(T$85=0,0,T$85/PPA_fec!T$85)</f>
        <v>0.13097092143485123</v>
      </c>
      <c r="U158" s="337">
        <f>IF(U$85=0,0,U$85/PPA_fec!U$85)</f>
        <v>0.13144699439255159</v>
      </c>
      <c r="V158" s="337">
        <f>IF(V$85=0,0,V$85/PPA_fec!V$85)</f>
        <v>0.13192492749499574</v>
      </c>
      <c r="W158" s="337">
        <f>IF(W$85=0,0,W$85/PPA_fec!W$85)</f>
        <v>0.13365169498543095</v>
      </c>
      <c r="DA158" s="174"/>
    </row>
    <row r="159" spans="1:105" ht="12" customHeight="1" x14ac:dyDescent="0.25">
      <c r="A159" s="202" t="s">
        <v>94</v>
      </c>
      <c r="B159" s="337">
        <f>IF(B$86=0,0,B$86/PPA_fec!B$86)</f>
        <v>0.66102806377112877</v>
      </c>
      <c r="C159" s="337">
        <f>IF(C$86=0,0,C$86/PPA_fec!C$86)</f>
        <v>0.66148382091915603</v>
      </c>
      <c r="D159" s="337">
        <f>IF(D$86=0,0,D$86/PPA_fec!D$86)</f>
        <v>0.66277828875778821</v>
      </c>
      <c r="E159" s="337">
        <f>IF(E$86=0,0,E$86/PPA_fec!E$86)</f>
        <v>0.66673336319337018</v>
      </c>
      <c r="F159" s="337">
        <f>IF(F$86=0,0,F$86/PPA_fec!F$86)</f>
        <v>0.66908753512041297</v>
      </c>
      <c r="G159" s="337">
        <f>IF(G$86=0,0,G$86/PPA_fec!G$86)</f>
        <v>0.67280089027589629</v>
      </c>
      <c r="H159" s="337">
        <f>IF(H$86=0,0,H$86/PPA_fec!H$86)</f>
        <v>0.67468214549549521</v>
      </c>
      <c r="I159" s="337">
        <f>IF(I$86=0,0,I$86/PPA_fec!I$86)</f>
        <v>0.67794578544505091</v>
      </c>
      <c r="J159" s="337">
        <f>IF(J$86=0,0,J$86/PPA_fec!J$86)</f>
        <v>0.68134548825396613</v>
      </c>
      <c r="K159" s="337">
        <f>IF(K$86=0,0,K$86/PPA_fec!K$86)</f>
        <v>0.68344238744948882</v>
      </c>
      <c r="L159" s="337">
        <f>IF(L$86=0,0,L$86/PPA_fec!L$86)</f>
        <v>0.68514521455652755</v>
      </c>
      <c r="M159" s="337">
        <f>IF(M$86=0,0,M$86/PPA_fec!M$86)</f>
        <v>0.68737315719206271</v>
      </c>
      <c r="N159" s="337">
        <f>IF(N$86=0,0,N$86/PPA_fec!N$86)</f>
        <v>0.68765384853041589</v>
      </c>
      <c r="O159" s="337">
        <f>IF(O$86=0,0,O$86/PPA_fec!O$86)</f>
        <v>0.69185897042792532</v>
      </c>
      <c r="P159" s="337">
        <f>IF(P$86=0,0,P$86/PPA_fec!P$86)</f>
        <v>0.69488248957064835</v>
      </c>
      <c r="Q159" s="337">
        <f>IF(Q$86=0,0,Q$86/PPA_fec!Q$86)</f>
        <v>0.69585253386923163</v>
      </c>
      <c r="R159" s="337">
        <f>IF(R$86=0,0,R$86/PPA_fec!R$86)</f>
        <v>0.70344796307740398</v>
      </c>
      <c r="S159" s="337">
        <f>IF(S$86=0,0,S$86/PPA_fec!S$86)</f>
        <v>0.70755255711068288</v>
      </c>
      <c r="T159" s="337">
        <f>IF(T$86=0,0,T$86/PPA_fec!T$86)</f>
        <v>0.71261095652471307</v>
      </c>
      <c r="U159" s="337">
        <f>IF(U$86=0,0,U$86/PPA_fec!U$86)</f>
        <v>0.71702349888051331</v>
      </c>
      <c r="V159" s="337">
        <f>IF(V$86=0,0,V$86/PPA_fec!V$86)</f>
        <v>0.71899834091758463</v>
      </c>
      <c r="W159" s="337">
        <f>IF(W$86=0,0,W$86/PPA_fec!W$86)</f>
        <v>0.71946782993483671</v>
      </c>
      <c r="DA159" s="174"/>
    </row>
    <row r="160" spans="1:105" ht="12" customHeight="1" x14ac:dyDescent="0.25">
      <c r="A160" s="202" t="s">
        <v>95</v>
      </c>
      <c r="B160" s="337">
        <f>IF(B$87=0,0,B$87/PPA_fec!B$87)</f>
        <v>0.47145697219367999</v>
      </c>
      <c r="C160" s="337">
        <f>IF(C$87=0,0,C$87/PPA_fec!C$87)</f>
        <v>0.47189794693504761</v>
      </c>
      <c r="D160" s="337">
        <f>IF(D$87=0,0,D$87/PPA_fec!D$87)</f>
        <v>0.47283166655401643</v>
      </c>
      <c r="E160" s="337">
        <f>IF(E$87=0,0,E$87/PPA_fec!E$87)</f>
        <v>0.47570975274563537</v>
      </c>
      <c r="F160" s="337">
        <f>IF(F$87=0,0,F$87/PPA_fec!F$87)</f>
        <v>0.47778364685966362</v>
      </c>
      <c r="G160" s="337">
        <f>IF(G$87=0,0,G$87/PPA_fec!G$87)</f>
        <v>0.4797632357016795</v>
      </c>
      <c r="H160" s="337">
        <f>IF(H$87=0,0,H$87/PPA_fec!H$87)</f>
        <v>0.48143560122115625</v>
      </c>
      <c r="I160" s="337">
        <f>IF(I$87=0,0,I$87/PPA_fec!I$87)</f>
        <v>0.48391044470894762</v>
      </c>
      <c r="J160" s="337">
        <f>IF(J$87=0,0,J$87/PPA_fec!J$87)</f>
        <v>0.4865591011778066</v>
      </c>
      <c r="K160" s="337">
        <f>IF(K$87=0,0,K$87/PPA_fec!K$87)</f>
        <v>0.48783035477122233</v>
      </c>
      <c r="L160" s="337">
        <f>IF(L$87=0,0,L$87/PPA_fec!L$87)</f>
        <v>0.49036259071339156</v>
      </c>
      <c r="M160" s="337">
        <f>IF(M$87=0,0,M$87/PPA_fec!M$87)</f>
        <v>0.49107376190926683</v>
      </c>
      <c r="N160" s="337">
        <f>IF(N$87=0,0,N$87/PPA_fec!N$87)</f>
        <v>0.49312184410357068</v>
      </c>
      <c r="O160" s="337">
        <f>IF(O$87=0,0,O$87/PPA_fec!O$87)</f>
        <v>0.49580988751662008</v>
      </c>
      <c r="P160" s="337">
        <f>IF(P$87=0,0,P$87/PPA_fec!P$87)</f>
        <v>0.49846448608335919</v>
      </c>
      <c r="Q160" s="337">
        <f>IF(Q$87=0,0,Q$87/PPA_fec!Q$87)</f>
        <v>0.49984041010885533</v>
      </c>
      <c r="R160" s="337">
        <f>IF(R$87=0,0,R$87/PPA_fec!R$87)</f>
        <v>0.51123392306673465</v>
      </c>
      <c r="S160" s="337">
        <f>IF(S$87=0,0,S$87/PPA_fec!S$87)</f>
        <v>0.51806150921484329</v>
      </c>
      <c r="T160" s="337">
        <f>IF(T$87=0,0,T$87/PPA_fec!T$87)</f>
        <v>0.52112685711138818</v>
      </c>
      <c r="U160" s="337">
        <f>IF(U$87=0,0,U$87/PPA_fec!U$87)</f>
        <v>0.52307274275023941</v>
      </c>
      <c r="V160" s="337">
        <f>IF(V$87=0,0,V$87/PPA_fec!V$87)</f>
        <v>0.52484596624582669</v>
      </c>
      <c r="W160" s="337">
        <f>IF(W$87=0,0,W$87/PPA_fec!W$87)</f>
        <v>0.53078775299280201</v>
      </c>
      <c r="DA160" s="174"/>
    </row>
    <row r="161" spans="1:105" ht="12" customHeight="1" x14ac:dyDescent="0.25">
      <c r="A161" s="56" t="s">
        <v>96</v>
      </c>
      <c r="B161" s="338">
        <f>IF(B$88=0,0,B$88/PPA_fec!B$88)</f>
        <v>0.73482858240106486</v>
      </c>
      <c r="C161" s="338">
        <f>IF(C$88=0,0,C$88/PPA_fec!C$88)</f>
        <v>0.7443448728570764</v>
      </c>
      <c r="D161" s="338">
        <f>IF(D$88=0,0,D$88/PPA_fec!D$88)</f>
        <v>0.7417376870314798</v>
      </c>
      <c r="E161" s="338">
        <f>IF(E$88=0,0,E$88/PPA_fec!E$88)</f>
        <v>0.74118287729933785</v>
      </c>
      <c r="F161" s="338">
        <f>IF(F$88=0,0,F$88/PPA_fec!F$88)</f>
        <v>0.7593614313462046</v>
      </c>
      <c r="G161" s="338">
        <f>IF(G$88=0,0,G$88/PPA_fec!G$88)</f>
        <v>0.76445814342694907</v>
      </c>
      <c r="H161" s="338">
        <f>IF(H$88=0,0,H$88/PPA_fec!H$88)</f>
        <v>0.76853657366986883</v>
      </c>
      <c r="I161" s="338">
        <f>IF(I$88=0,0,I$88/PPA_fec!I$88)</f>
        <v>0.76768461651350495</v>
      </c>
      <c r="J161" s="338">
        <f>IF(J$88=0,0,J$88/PPA_fec!J$88)</f>
        <v>0.77749023046102017</v>
      </c>
      <c r="K161" s="338">
        <f>IF(K$88=0,0,K$88/PPA_fec!K$88)</f>
        <v>0.77497627461164376</v>
      </c>
      <c r="L161" s="338">
        <f>IF(L$88=0,0,L$88/PPA_fec!L$88)</f>
        <v>0.77705968735460718</v>
      </c>
      <c r="M161" s="338">
        <f>IF(M$88=0,0,M$88/PPA_fec!M$88)</f>
        <v>0.78584708545290671</v>
      </c>
      <c r="N161" s="338">
        <f>IF(N$88=0,0,N$88/PPA_fec!N$88)</f>
        <v>0.78294313661266179</v>
      </c>
      <c r="O161" s="338">
        <f>IF(O$88=0,0,O$88/PPA_fec!O$88)</f>
        <v>0.78924434888268657</v>
      </c>
      <c r="P161" s="338">
        <f>IF(P$88=0,0,P$88/PPA_fec!P$88)</f>
        <v>0.7957230092852603</v>
      </c>
      <c r="Q161" s="338">
        <f>IF(Q$88=0,0,Q$88/PPA_fec!Q$88)</f>
        <v>0.79524731655898262</v>
      </c>
      <c r="R161" s="338">
        <f>IF(R$88=0,0,R$88/PPA_fec!R$88)</f>
        <v>0.81553031798123055</v>
      </c>
      <c r="S161" s="338">
        <f>IF(S$88=0,0,S$88/PPA_fec!S$88)</f>
        <v>0.82048162184884965</v>
      </c>
      <c r="T161" s="338">
        <f>IF(T$88=0,0,T$88/PPA_fec!T$88)</f>
        <v>0.83251735253420867</v>
      </c>
      <c r="U161" s="338">
        <f>IF(U$88=0,0,U$88/PPA_fec!U$88)</f>
        <v>0.83640015820363278</v>
      </c>
      <c r="V161" s="338">
        <f>IF(V$88=0,0,V$88/PPA_fec!V$88)</f>
        <v>0.83980205208864023</v>
      </c>
      <c r="W161" s="338">
        <f>IF(W$88=0,0,W$88/PPA_fec!W$88)</f>
        <v>0.82974686058488634</v>
      </c>
      <c r="DA161" s="68"/>
    </row>
    <row r="162" spans="1:105" ht="12" customHeight="1" x14ac:dyDescent="0.25">
      <c r="A162" s="41" t="s">
        <v>1941</v>
      </c>
      <c r="B162" s="339">
        <f>IF(B$94=0,0,B$94/PPA_fec!B$94)</f>
        <v>0.61417089567550753</v>
      </c>
      <c r="C162" s="339">
        <f>IF(C$94=0,0,C$94/PPA_fec!C$94)</f>
        <v>0.616276160557504</v>
      </c>
      <c r="D162" s="339">
        <f>IF(D$94=0,0,D$94/PPA_fec!D$94)</f>
        <v>0.61726827592947886</v>
      </c>
      <c r="E162" s="339">
        <f>IF(E$94=0,0,E$94/PPA_fec!E$94)</f>
        <v>0.6200419038604853</v>
      </c>
      <c r="F162" s="339">
        <f>IF(F$94=0,0,F$94/PPA_fec!F$94)</f>
        <v>0.62420317444350859</v>
      </c>
      <c r="G162" s="339">
        <f>IF(G$94=0,0,G$94/PPA_fec!G$94)</f>
        <v>0.62693360010887589</v>
      </c>
      <c r="H162" s="339">
        <f>IF(H$94=0,0,H$94/PPA_fec!H$94)</f>
        <v>0.62950078602797177</v>
      </c>
      <c r="I162" s="339">
        <f>IF(I$94=0,0,I$94/PPA_fec!I$94)</f>
        <v>0.63336344750879403</v>
      </c>
      <c r="J162" s="339">
        <f>IF(J$94=0,0,J$94/PPA_fec!J$94)</f>
        <v>0.6360641190483054</v>
      </c>
      <c r="K162" s="339">
        <f>IF(K$94=0,0,K$94/PPA_fec!K$94)</f>
        <v>0.63806267476072165</v>
      </c>
      <c r="L162" s="339">
        <f>IF(L$94=0,0,L$94/PPA_fec!L$94)</f>
        <v>0.63959050496470993</v>
      </c>
      <c r="M162" s="339">
        <f>IF(M$94=0,0,M$94/PPA_fec!M$94)</f>
        <v>0.64175763523457596</v>
      </c>
      <c r="N162" s="339">
        <f>IF(N$94=0,0,N$94/PPA_fec!N$94)</f>
        <v>0.6425528903781581</v>
      </c>
      <c r="O162" s="339">
        <f>IF(O$94=0,0,O$94/PPA_fec!O$94)</f>
        <v>0.64632659164236961</v>
      </c>
      <c r="P162" s="339">
        <f>IF(P$94=0,0,P$94/PPA_fec!P$94)</f>
        <v>0.65008274004931244</v>
      </c>
      <c r="Q162" s="339">
        <f>IF(Q$94=0,0,Q$94/PPA_fec!Q$94)</f>
        <v>0.65108713600588597</v>
      </c>
      <c r="R162" s="339">
        <f>IF(R$94=0,0,R$94/PPA_fec!R$94)</f>
        <v>0.659069531609485</v>
      </c>
      <c r="S162" s="339">
        <f>IF(S$94=0,0,S$94/PPA_fec!S$94)</f>
        <v>0.66327480543904949</v>
      </c>
      <c r="T162" s="339">
        <f>IF(T$94=0,0,T$94/PPA_fec!T$94)</f>
        <v>0.66849763981908339</v>
      </c>
      <c r="U162" s="339">
        <f>IF(U$94=0,0,U$94/PPA_fec!U$94)</f>
        <v>0.67225791223583786</v>
      </c>
      <c r="V162" s="339">
        <f>IF(V$94=0,0,V$94/PPA_fec!V$94)</f>
        <v>0.67392873960009858</v>
      </c>
      <c r="W162" s="339">
        <f>IF(W$94=0,0,W$94/PPA_fec!W$94)</f>
        <v>0.67601945753249926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CO2 emissions"</f>
        <v>EU27: Pulp, paper and printing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7749.2955768014699</v>
      </c>
      <c r="C5" s="225">
        <v>6893.7744960704986</v>
      </c>
      <c r="D5" s="225">
        <v>6773.6744931010153</v>
      </c>
      <c r="E5" s="225">
        <v>7436.0852837847342</v>
      </c>
      <c r="F5" s="225">
        <v>6392.2952072386261</v>
      </c>
      <c r="G5" s="225">
        <v>6481.0250001235163</v>
      </c>
      <c r="H5" s="225">
        <v>6266.9702229353707</v>
      </c>
      <c r="I5" s="225">
        <v>6030.5437487943009</v>
      </c>
      <c r="J5" s="225">
        <v>5647.3073289228232</v>
      </c>
      <c r="K5" s="225">
        <v>4949.1324416800726</v>
      </c>
      <c r="L5" s="225">
        <v>5008.9859960205558</v>
      </c>
      <c r="M5" s="225">
        <v>4769.5791541354547</v>
      </c>
      <c r="N5" s="225">
        <v>4715.8139536747094</v>
      </c>
      <c r="O5" s="225">
        <v>4670.7451049767669</v>
      </c>
      <c r="P5" s="225">
        <v>4439.3131794760202</v>
      </c>
      <c r="Q5" s="225">
        <v>4163.136328636464</v>
      </c>
      <c r="R5" s="225">
        <v>4204.3145223580941</v>
      </c>
      <c r="S5" s="225">
        <v>4322.2634000482103</v>
      </c>
      <c r="T5" s="225">
        <v>4302.5525543324893</v>
      </c>
      <c r="U5" s="225">
        <v>4328.922770260122</v>
      </c>
      <c r="V5" s="225">
        <v>4134.2784077830556</v>
      </c>
      <c r="W5" s="225">
        <v>4311.1540405939904</v>
      </c>
      <c r="DA5" s="89" t="s">
        <v>2027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2028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2029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2030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2031</v>
      </c>
    </row>
    <row r="10" spans="1:105" ht="12" customHeight="1" x14ac:dyDescent="0.25">
      <c r="A10" s="56" t="s">
        <v>96</v>
      </c>
      <c r="B10" s="262">
        <v>96.11579426586475</v>
      </c>
      <c r="C10" s="262">
        <v>85.927222092609156</v>
      </c>
      <c r="D10" s="262">
        <v>87.203320553657036</v>
      </c>
      <c r="E10" s="262">
        <v>104.230323005773</v>
      </c>
      <c r="F10" s="262">
        <v>85.286209178795374</v>
      </c>
      <c r="G10" s="262">
        <v>92.367320778289368</v>
      </c>
      <c r="H10" s="262">
        <v>89.567682824349404</v>
      </c>
      <c r="I10" s="262">
        <v>98.03685838810452</v>
      </c>
      <c r="J10" s="262">
        <v>96.237608372176865</v>
      </c>
      <c r="K10" s="262">
        <v>89.70951235601926</v>
      </c>
      <c r="L10" s="262">
        <v>102.3533198502863</v>
      </c>
      <c r="M10" s="262">
        <v>102.3265104091909</v>
      </c>
      <c r="N10" s="262">
        <v>105.1697422249479</v>
      </c>
      <c r="O10" s="262">
        <v>108.1317338573968</v>
      </c>
      <c r="P10" s="262">
        <v>103.1510276744925</v>
      </c>
      <c r="Q10" s="262">
        <v>101.7344974482051</v>
      </c>
      <c r="R10" s="262">
        <v>106.49339646583419</v>
      </c>
      <c r="S10" s="262">
        <v>115.0017242217608</v>
      </c>
      <c r="T10" s="262">
        <v>115.80017565652609</v>
      </c>
      <c r="U10" s="262">
        <v>125.78044389984829</v>
      </c>
      <c r="V10" s="262">
        <v>124.1951742693947</v>
      </c>
      <c r="W10" s="262">
        <v>126.2986302304565</v>
      </c>
      <c r="DA10" s="68" t="s">
        <v>2032</v>
      </c>
    </row>
    <row r="11" spans="1:105" ht="12" customHeight="1" x14ac:dyDescent="0.25">
      <c r="A11" s="37" t="s">
        <v>160</v>
      </c>
      <c r="B11" s="228">
        <v>8.1246529418649356</v>
      </c>
      <c r="C11" s="228">
        <v>6.3590369231590644</v>
      </c>
      <c r="D11" s="228">
        <v>4.2065675522729844</v>
      </c>
      <c r="E11" s="228">
        <v>5.8509434731238832</v>
      </c>
      <c r="F11" s="228">
        <v>5.1189361735641681</v>
      </c>
      <c r="G11" s="228">
        <v>4.6094741296500006</v>
      </c>
      <c r="H11" s="228">
        <v>4.085114739798235</v>
      </c>
      <c r="I11" s="228">
        <v>4.4340309909774556</v>
      </c>
      <c r="J11" s="228">
        <v>3.752425144256645</v>
      </c>
      <c r="K11" s="228">
        <v>3.9633199437065958</v>
      </c>
      <c r="L11" s="228">
        <v>3.5710578184030308</v>
      </c>
      <c r="M11" s="228">
        <v>3.3112944153709192</v>
      </c>
      <c r="N11" s="228">
        <v>2.93883946896297</v>
      </c>
      <c r="O11" s="228">
        <v>2.9490712317224159</v>
      </c>
      <c r="P11" s="228">
        <v>2.8964411001047941</v>
      </c>
      <c r="Q11" s="228">
        <v>3.7593714638799298</v>
      </c>
      <c r="R11" s="228">
        <v>4.6157653921843806</v>
      </c>
      <c r="S11" s="228">
        <v>4.8188220617461583</v>
      </c>
      <c r="T11" s="228">
        <v>5.284946038152591</v>
      </c>
      <c r="U11" s="228">
        <v>6.2350385025766313</v>
      </c>
      <c r="V11" s="228">
        <v>5.2722105544795461</v>
      </c>
      <c r="W11" s="228">
        <v>5.8870301388747359</v>
      </c>
      <c r="DA11" s="69" t="s">
        <v>2033</v>
      </c>
    </row>
    <row r="12" spans="1:105" ht="12" customHeight="1" x14ac:dyDescent="0.25">
      <c r="A12" s="37" t="s">
        <v>162</v>
      </c>
      <c r="B12" s="228">
        <v>87.991141323999813</v>
      </c>
      <c r="C12" s="228">
        <v>79.568185169450089</v>
      </c>
      <c r="D12" s="228">
        <v>82.99675300138405</v>
      </c>
      <c r="E12" s="228">
        <v>98.379379532649139</v>
      </c>
      <c r="F12" s="228">
        <v>80.167273005231209</v>
      </c>
      <c r="G12" s="228">
        <v>87.757846648639372</v>
      </c>
      <c r="H12" s="228">
        <v>85.482568084551176</v>
      </c>
      <c r="I12" s="228">
        <v>93.602827397127058</v>
      </c>
      <c r="J12" s="228">
        <v>92.485183227920217</v>
      </c>
      <c r="K12" s="228">
        <v>85.746192412312666</v>
      </c>
      <c r="L12" s="228">
        <v>98.782262031883306</v>
      </c>
      <c r="M12" s="228">
        <v>99.015215993820007</v>
      </c>
      <c r="N12" s="228">
        <v>102.2309027559849</v>
      </c>
      <c r="O12" s="228">
        <v>105.1826626256744</v>
      </c>
      <c r="P12" s="228">
        <v>100.2545865743877</v>
      </c>
      <c r="Q12" s="228">
        <v>97.97512598432516</v>
      </c>
      <c r="R12" s="228">
        <v>101.87763107364989</v>
      </c>
      <c r="S12" s="228">
        <v>110.18290216001461</v>
      </c>
      <c r="T12" s="228">
        <v>110.5152296183735</v>
      </c>
      <c r="U12" s="228">
        <v>119.54540539727169</v>
      </c>
      <c r="V12" s="228">
        <v>118.9229637149151</v>
      </c>
      <c r="W12" s="228">
        <v>120.4116000915817</v>
      </c>
      <c r="DA12" s="69" t="s">
        <v>2034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2035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2036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2037</v>
      </c>
    </row>
    <row r="16" spans="1:105" ht="12" customHeight="1" x14ac:dyDescent="0.25">
      <c r="A16" s="57" t="s">
        <v>1855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2038</v>
      </c>
    </row>
    <row r="17" spans="1:105" ht="12" customHeight="1" x14ac:dyDescent="0.25">
      <c r="A17" s="57" t="s">
        <v>1857</v>
      </c>
      <c r="B17" s="296">
        <f t="shared" ref="B17:W17" si="0">B18+B29</f>
        <v>7653.1797825356052</v>
      </c>
      <c r="C17" s="296">
        <f t="shared" si="0"/>
        <v>6807.8472739778881</v>
      </c>
      <c r="D17" s="296">
        <f t="shared" si="0"/>
        <v>6686.471172547358</v>
      </c>
      <c r="E17" s="296">
        <f t="shared" si="0"/>
        <v>7331.854960778961</v>
      </c>
      <c r="F17" s="296">
        <f t="shared" si="0"/>
        <v>6307.0089980598314</v>
      </c>
      <c r="G17" s="296">
        <f t="shared" si="0"/>
        <v>6388.6576793452259</v>
      </c>
      <c r="H17" s="296">
        <f t="shared" si="0"/>
        <v>6177.4025401110212</v>
      </c>
      <c r="I17" s="296">
        <f t="shared" si="0"/>
        <v>5932.5068904061964</v>
      </c>
      <c r="J17" s="296">
        <f t="shared" si="0"/>
        <v>5551.0697205506467</v>
      </c>
      <c r="K17" s="296">
        <f t="shared" si="0"/>
        <v>4859.4229293240533</v>
      </c>
      <c r="L17" s="296">
        <f t="shared" si="0"/>
        <v>4906.6326761702694</v>
      </c>
      <c r="M17" s="296">
        <f t="shared" si="0"/>
        <v>4667.2526437262632</v>
      </c>
      <c r="N17" s="296">
        <f t="shared" si="0"/>
        <v>4610.6442114497604</v>
      </c>
      <c r="O17" s="296">
        <f t="shared" si="0"/>
        <v>4562.6133711193697</v>
      </c>
      <c r="P17" s="296">
        <f t="shared" si="0"/>
        <v>4336.1621518015272</v>
      </c>
      <c r="Q17" s="296">
        <f t="shared" si="0"/>
        <v>4061.4018311882592</v>
      </c>
      <c r="R17" s="296">
        <f t="shared" si="0"/>
        <v>4097.8211258922611</v>
      </c>
      <c r="S17" s="296">
        <f t="shared" si="0"/>
        <v>4207.2616758264494</v>
      </c>
      <c r="T17" s="296">
        <f t="shared" si="0"/>
        <v>4186.7523786759639</v>
      </c>
      <c r="U17" s="296">
        <f t="shared" si="0"/>
        <v>4203.1423263602737</v>
      </c>
      <c r="V17" s="296">
        <f t="shared" si="0"/>
        <v>4010.0832335136611</v>
      </c>
      <c r="W17" s="296">
        <f t="shared" si="0"/>
        <v>4184.8554103635333</v>
      </c>
      <c r="DA17" s="70"/>
    </row>
    <row r="18" spans="1:105" ht="12" customHeight="1" x14ac:dyDescent="0.25">
      <c r="A18" s="60" t="s">
        <v>1858</v>
      </c>
      <c r="B18" s="331">
        <v>7653.1797825356052</v>
      </c>
      <c r="C18" s="331">
        <v>6807.8472739778881</v>
      </c>
      <c r="D18" s="331">
        <v>6686.471172547358</v>
      </c>
      <c r="E18" s="331">
        <v>7331.854960778961</v>
      </c>
      <c r="F18" s="331">
        <v>6307.0089980598314</v>
      </c>
      <c r="G18" s="331">
        <v>6388.6576793452259</v>
      </c>
      <c r="H18" s="331">
        <v>6177.4025401110212</v>
      </c>
      <c r="I18" s="331">
        <v>5932.5068904061964</v>
      </c>
      <c r="J18" s="331">
        <v>5551.0697205506467</v>
      </c>
      <c r="K18" s="331">
        <v>4859.4229293240533</v>
      </c>
      <c r="L18" s="331">
        <v>4906.6326761702694</v>
      </c>
      <c r="M18" s="331">
        <v>4667.2526437262632</v>
      </c>
      <c r="N18" s="331">
        <v>4610.6442114497604</v>
      </c>
      <c r="O18" s="331">
        <v>4562.6133711193697</v>
      </c>
      <c r="P18" s="331">
        <v>4336.1621518015272</v>
      </c>
      <c r="Q18" s="331">
        <v>4061.4018311882592</v>
      </c>
      <c r="R18" s="331">
        <v>4097.8211258922611</v>
      </c>
      <c r="S18" s="331">
        <v>4207.2616758264494</v>
      </c>
      <c r="T18" s="331">
        <v>4186.7523786759639</v>
      </c>
      <c r="U18" s="331">
        <v>4203.1423263602737</v>
      </c>
      <c r="V18" s="331">
        <v>4010.0832335136611</v>
      </c>
      <c r="W18" s="331">
        <v>4184.8554103635333</v>
      </c>
      <c r="DA18" s="72" t="s">
        <v>2039</v>
      </c>
    </row>
    <row r="19" spans="1:105" ht="12" customHeight="1" x14ac:dyDescent="0.25">
      <c r="A19" s="64" t="s">
        <v>30</v>
      </c>
      <c r="B19" s="231">
        <v>1834.5900618050609</v>
      </c>
      <c r="C19" s="231">
        <v>1614.2256838320211</v>
      </c>
      <c r="D19" s="231">
        <v>1588.7166192126249</v>
      </c>
      <c r="E19" s="231">
        <v>1588.4184212125219</v>
      </c>
      <c r="F19" s="231">
        <v>1336.1766471496601</v>
      </c>
      <c r="G19" s="231">
        <v>1424.5901830542</v>
      </c>
      <c r="H19" s="231">
        <v>1459.422327285075</v>
      </c>
      <c r="I19" s="231">
        <v>1372.1624436025479</v>
      </c>
      <c r="J19" s="231">
        <v>1246.9659279517</v>
      </c>
      <c r="K19" s="231">
        <v>1214.213114901059</v>
      </c>
      <c r="L19" s="231">
        <v>1094.1377908506661</v>
      </c>
      <c r="M19" s="231">
        <v>1027.558664276072</v>
      </c>
      <c r="N19" s="231">
        <v>988.10750875126485</v>
      </c>
      <c r="O19" s="231">
        <v>966.66328999398127</v>
      </c>
      <c r="P19" s="231">
        <v>955.63599242945486</v>
      </c>
      <c r="Q19" s="231">
        <v>960.19760193262925</v>
      </c>
      <c r="R19" s="231">
        <v>973.88745915296124</v>
      </c>
      <c r="S19" s="231">
        <v>916.81496007163958</v>
      </c>
      <c r="T19" s="231">
        <v>904.87858917219683</v>
      </c>
      <c r="U19" s="231">
        <v>882.81327808055221</v>
      </c>
      <c r="V19" s="231">
        <v>772.54728232087984</v>
      </c>
      <c r="W19" s="231">
        <v>742.19541710301883</v>
      </c>
      <c r="DA19" s="73" t="s">
        <v>2040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2041</v>
      </c>
    </row>
    <row r="21" spans="1:105" ht="12" customHeight="1" x14ac:dyDescent="0.25">
      <c r="A21" s="64" t="s">
        <v>33</v>
      </c>
      <c r="B21" s="231">
        <v>156.87671928530659</v>
      </c>
      <c r="C21" s="231">
        <v>156.13794152398941</v>
      </c>
      <c r="D21" s="231">
        <v>169.0959519733191</v>
      </c>
      <c r="E21" s="231">
        <v>190.06223429420729</v>
      </c>
      <c r="F21" s="231">
        <v>192.39025370110051</v>
      </c>
      <c r="G21" s="231">
        <v>181.26879765887071</v>
      </c>
      <c r="H21" s="231">
        <v>190.95625856350711</v>
      </c>
      <c r="I21" s="231">
        <v>199.12494149221581</v>
      </c>
      <c r="J21" s="231">
        <v>194.73639441673589</v>
      </c>
      <c r="K21" s="231">
        <v>159.907823305938</v>
      </c>
      <c r="L21" s="231">
        <v>181.71012124779651</v>
      </c>
      <c r="M21" s="231">
        <v>180.66950806831201</v>
      </c>
      <c r="N21" s="231">
        <v>165.02487268491859</v>
      </c>
      <c r="O21" s="231">
        <v>162.1094467441317</v>
      </c>
      <c r="P21" s="231">
        <v>167.03952864324609</v>
      </c>
      <c r="Q21" s="231">
        <v>160.23116784921291</v>
      </c>
      <c r="R21" s="231">
        <v>146.06363993786701</v>
      </c>
      <c r="S21" s="231">
        <v>142.4498456163889</v>
      </c>
      <c r="T21" s="231">
        <v>145.69853749720221</v>
      </c>
      <c r="U21" s="231">
        <v>146.43509940859661</v>
      </c>
      <c r="V21" s="231">
        <v>127.175915364912</v>
      </c>
      <c r="W21" s="231">
        <v>121.6462832396543</v>
      </c>
      <c r="DA21" s="73" t="s">
        <v>2042</v>
      </c>
    </row>
    <row r="22" spans="1:105" ht="12" customHeight="1" x14ac:dyDescent="0.25">
      <c r="A22" s="64" t="s">
        <v>160</v>
      </c>
      <c r="B22" s="231">
        <v>153.11176782493541</v>
      </c>
      <c r="C22" s="231">
        <v>115.6941920142187</v>
      </c>
      <c r="D22" s="231">
        <v>96.989519478104299</v>
      </c>
      <c r="E22" s="231">
        <v>157.82625814964081</v>
      </c>
      <c r="F22" s="231">
        <v>138.46013342632301</v>
      </c>
      <c r="G22" s="231">
        <v>134.57252540896511</v>
      </c>
      <c r="H22" s="231">
        <v>102.34910678245789</v>
      </c>
      <c r="I22" s="231">
        <v>118.7861410153088</v>
      </c>
      <c r="J22" s="231">
        <v>107.4393877420482</v>
      </c>
      <c r="K22" s="231">
        <v>109.8928866101358</v>
      </c>
      <c r="L22" s="231">
        <v>107.063857622924</v>
      </c>
      <c r="M22" s="231">
        <v>89.651790952115334</v>
      </c>
      <c r="N22" s="231">
        <v>75.431260096262292</v>
      </c>
      <c r="O22" s="231">
        <v>70.362071863268639</v>
      </c>
      <c r="P22" s="231">
        <v>74.361861014629056</v>
      </c>
      <c r="Q22" s="231">
        <v>86.170404632511435</v>
      </c>
      <c r="R22" s="231">
        <v>90.998366934642263</v>
      </c>
      <c r="S22" s="231">
        <v>98.678381096789053</v>
      </c>
      <c r="T22" s="231">
        <v>108.74675142619709</v>
      </c>
      <c r="U22" s="231">
        <v>112.92802063102469</v>
      </c>
      <c r="V22" s="231">
        <v>95.37464315916101</v>
      </c>
      <c r="W22" s="231">
        <v>108.39080504466369</v>
      </c>
      <c r="DA22" s="73" t="s">
        <v>2043</v>
      </c>
    </row>
    <row r="23" spans="1:105" ht="12" customHeight="1" x14ac:dyDescent="0.25">
      <c r="A23" s="64" t="s">
        <v>70</v>
      </c>
      <c r="B23" s="231">
        <v>2303.7426103075641</v>
      </c>
      <c r="C23" s="231">
        <v>2077.1456662352039</v>
      </c>
      <c r="D23" s="231">
        <v>1920.7231502318421</v>
      </c>
      <c r="E23" s="231">
        <v>1958.7365268394849</v>
      </c>
      <c r="F23" s="231">
        <v>1624.4444663989491</v>
      </c>
      <c r="G23" s="231">
        <v>1485.5367185304101</v>
      </c>
      <c r="H23" s="231">
        <v>1478.4233699562831</v>
      </c>
      <c r="I23" s="231">
        <v>1275.99219523226</v>
      </c>
      <c r="J23" s="231">
        <v>1250.232838714091</v>
      </c>
      <c r="K23" s="231">
        <v>919.00066313830951</v>
      </c>
      <c r="L23" s="231">
        <v>871.956444174632</v>
      </c>
      <c r="M23" s="231">
        <v>820.15796841265399</v>
      </c>
      <c r="N23" s="231">
        <v>734.84079806005275</v>
      </c>
      <c r="O23" s="231">
        <v>574.22903017431645</v>
      </c>
      <c r="P23" s="231">
        <v>449.91848217630951</v>
      </c>
      <c r="Q23" s="231">
        <v>460.04205372886372</v>
      </c>
      <c r="R23" s="231">
        <v>525.67177581878309</v>
      </c>
      <c r="S23" s="231">
        <v>511.17269651205902</v>
      </c>
      <c r="T23" s="231">
        <v>481.78745063143498</v>
      </c>
      <c r="U23" s="231">
        <v>425.05341424288719</v>
      </c>
      <c r="V23" s="231">
        <v>441.9215043059516</v>
      </c>
      <c r="W23" s="231">
        <v>430.79100579374602</v>
      </c>
      <c r="DA23" s="73" t="s">
        <v>2044</v>
      </c>
    </row>
    <row r="24" spans="1:105" ht="12" customHeight="1" x14ac:dyDescent="0.25">
      <c r="A24" s="64" t="s">
        <v>34</v>
      </c>
      <c r="B24" s="231">
        <v>2.216797403118401</v>
      </c>
      <c r="C24" s="231">
        <v>1.375369366715123</v>
      </c>
      <c r="D24" s="231">
        <v>5.2801192950725675E-4</v>
      </c>
      <c r="E24" s="231">
        <v>9.5183727481052625</v>
      </c>
      <c r="F24" s="231">
        <v>1.400261516170038</v>
      </c>
      <c r="G24" s="231">
        <v>0.94548550128385955</v>
      </c>
      <c r="H24" s="231">
        <v>5.0414815413272516</v>
      </c>
      <c r="I24" s="231">
        <v>6.3231464250839569</v>
      </c>
      <c r="J24" s="231">
        <v>0.29545194614914277</v>
      </c>
      <c r="K24" s="231">
        <v>0.30814474211404352</v>
      </c>
      <c r="L24" s="231">
        <v>0.28872519223733728</v>
      </c>
      <c r="M24" s="231">
        <v>0.2420367970110848</v>
      </c>
      <c r="N24" s="231">
        <v>0.23909921534990239</v>
      </c>
      <c r="O24" s="231">
        <v>0.2417996462535702</v>
      </c>
      <c r="P24" s="231">
        <v>0.23912046015743019</v>
      </c>
      <c r="Q24" s="231">
        <v>0.2172964612766802</v>
      </c>
      <c r="R24" s="231">
        <v>0.23519375590721961</v>
      </c>
      <c r="S24" s="231">
        <v>3.058770947093989</v>
      </c>
      <c r="T24" s="231">
        <v>36.928764060677167</v>
      </c>
      <c r="U24" s="231">
        <v>35.877975579584053</v>
      </c>
      <c r="V24" s="231">
        <v>1.9878382037439819</v>
      </c>
      <c r="W24" s="231">
        <v>0.2440755061175926</v>
      </c>
      <c r="DA24" s="73" t="s">
        <v>2045</v>
      </c>
    </row>
    <row r="25" spans="1:105" ht="12" customHeight="1" x14ac:dyDescent="0.25">
      <c r="A25" s="64" t="s">
        <v>162</v>
      </c>
      <c r="B25" s="231">
        <v>3151.1557101656881</v>
      </c>
      <c r="C25" s="231">
        <v>2795.6419051112921</v>
      </c>
      <c r="D25" s="231">
        <v>2841.2733159958038</v>
      </c>
      <c r="E25" s="231">
        <v>3264.827506516483</v>
      </c>
      <c r="F25" s="231">
        <v>2870.3400836838691</v>
      </c>
      <c r="G25" s="231">
        <v>2989.9226693005849</v>
      </c>
      <c r="H25" s="231">
        <v>2775.770527575321</v>
      </c>
      <c r="I25" s="231">
        <v>2778.5120118277091</v>
      </c>
      <c r="J25" s="231">
        <v>2696.1329552368429</v>
      </c>
      <c r="K25" s="231">
        <v>2372.5487896881232</v>
      </c>
      <c r="L25" s="231">
        <v>2574.2779979318002</v>
      </c>
      <c r="M25" s="231">
        <v>2493.86572464248</v>
      </c>
      <c r="N25" s="231">
        <v>2579.4914597784818</v>
      </c>
      <c r="O25" s="231">
        <v>2678.2826014940169</v>
      </c>
      <c r="P25" s="231">
        <v>2574.885382473185</v>
      </c>
      <c r="Q25" s="231">
        <v>2298.3045508082259</v>
      </c>
      <c r="R25" s="231">
        <v>2265.9565435589052</v>
      </c>
      <c r="S25" s="231">
        <v>2420.639052771533</v>
      </c>
      <c r="T25" s="231">
        <v>2377.0002393427249</v>
      </c>
      <c r="U25" s="231">
        <v>2453.5637497926491</v>
      </c>
      <c r="V25" s="231">
        <v>2419.6968621843248</v>
      </c>
      <c r="W25" s="231">
        <v>2599.9584432122329</v>
      </c>
      <c r="DA25" s="73" t="s">
        <v>2046</v>
      </c>
    </row>
    <row r="26" spans="1:105" ht="12" customHeight="1" x14ac:dyDescent="0.25">
      <c r="A26" s="64" t="s">
        <v>36</v>
      </c>
      <c r="B26" s="231">
        <v>3.3298956511989419</v>
      </c>
      <c r="C26" s="231">
        <v>2.8217006536638758</v>
      </c>
      <c r="D26" s="231">
        <v>2.596072811916839</v>
      </c>
      <c r="E26" s="231">
        <v>0</v>
      </c>
      <c r="F26" s="231">
        <v>0</v>
      </c>
      <c r="G26" s="231">
        <v>5.3146362910518339E-3</v>
      </c>
      <c r="H26" s="231">
        <v>5.9673584904674174E-3</v>
      </c>
      <c r="I26" s="231">
        <v>5.8034762975863984E-3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2047</v>
      </c>
    </row>
    <row r="27" spans="1:105" ht="12" customHeight="1" x14ac:dyDescent="0.25">
      <c r="A27" s="64" t="s">
        <v>73</v>
      </c>
      <c r="B27" s="231">
        <v>48.156220092732688</v>
      </c>
      <c r="C27" s="231">
        <v>44.804815240784372</v>
      </c>
      <c r="D27" s="231">
        <v>67.076014831816906</v>
      </c>
      <c r="E27" s="231">
        <v>162.46564101851831</v>
      </c>
      <c r="F27" s="231">
        <v>143.79715218376049</v>
      </c>
      <c r="G27" s="231">
        <v>171.81598525461951</v>
      </c>
      <c r="H27" s="231">
        <v>165.43350104855961</v>
      </c>
      <c r="I27" s="231">
        <v>181.60020733477231</v>
      </c>
      <c r="J27" s="231">
        <v>55.266764543079802</v>
      </c>
      <c r="K27" s="231">
        <v>83.551506938374956</v>
      </c>
      <c r="L27" s="231">
        <v>77.197739150213707</v>
      </c>
      <c r="M27" s="231">
        <v>55.106950577618377</v>
      </c>
      <c r="N27" s="231">
        <v>67.509212863429823</v>
      </c>
      <c r="O27" s="231">
        <v>110.72513120340091</v>
      </c>
      <c r="P27" s="231">
        <v>114.08178460454521</v>
      </c>
      <c r="Q27" s="231">
        <v>96.238755775538635</v>
      </c>
      <c r="R27" s="231">
        <v>95.008146733194479</v>
      </c>
      <c r="S27" s="231">
        <v>114.44796881094619</v>
      </c>
      <c r="T27" s="231">
        <v>131.71204654553</v>
      </c>
      <c r="U27" s="231">
        <v>146.47078862498009</v>
      </c>
      <c r="V27" s="231">
        <v>151.37918797468689</v>
      </c>
      <c r="W27" s="231">
        <v>181.62938046410011</v>
      </c>
      <c r="DA27" s="73" t="s">
        <v>2048</v>
      </c>
    </row>
    <row r="28" spans="1:105" ht="12" customHeight="1" x14ac:dyDescent="0.25">
      <c r="A28" s="64" t="s">
        <v>79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2049</v>
      </c>
    </row>
    <row r="29" spans="1:105" ht="12" customHeight="1" x14ac:dyDescent="0.25">
      <c r="A29" s="60" t="s">
        <v>1870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2050</v>
      </c>
    </row>
    <row r="30" spans="1:105" ht="12" customHeight="1" x14ac:dyDescent="0.25">
      <c r="A30" s="132" t="s">
        <v>1872</v>
      </c>
      <c r="B30" s="318">
        <v>0</v>
      </c>
      <c r="C30" s="318">
        <v>0</v>
      </c>
      <c r="D30" s="318">
        <v>0</v>
      </c>
      <c r="E30" s="318">
        <v>0</v>
      </c>
      <c r="F30" s="318">
        <v>0</v>
      </c>
      <c r="G30" s="318">
        <v>0</v>
      </c>
      <c r="H30" s="318">
        <v>0</v>
      </c>
      <c r="I30" s="318">
        <v>0</v>
      </c>
      <c r="J30" s="318">
        <v>0</v>
      </c>
      <c r="K30" s="318">
        <v>0</v>
      </c>
      <c r="L30" s="318">
        <v>0</v>
      </c>
      <c r="M30" s="318">
        <v>0</v>
      </c>
      <c r="N30" s="318">
        <v>0</v>
      </c>
      <c r="O30" s="318">
        <v>0</v>
      </c>
      <c r="P30" s="318">
        <v>0</v>
      </c>
      <c r="Q30" s="318">
        <v>0</v>
      </c>
      <c r="R30" s="318">
        <v>0</v>
      </c>
      <c r="S30" s="318">
        <v>0</v>
      </c>
      <c r="T30" s="318">
        <v>0</v>
      </c>
      <c r="U30" s="318">
        <v>0</v>
      </c>
      <c r="V30" s="318">
        <v>0</v>
      </c>
      <c r="W30" s="318">
        <v>0</v>
      </c>
      <c r="DA30" s="139" t="s">
        <v>2051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25195.934280008831</v>
      </c>
      <c r="C32" s="225">
        <v>24355.610010296608</v>
      </c>
      <c r="D32" s="225">
        <v>24665.84515380616</v>
      </c>
      <c r="E32" s="225">
        <v>25260.84039912677</v>
      </c>
      <c r="F32" s="225">
        <v>22661.723079186351</v>
      </c>
      <c r="G32" s="225">
        <v>22804.61437591082</v>
      </c>
      <c r="H32" s="225">
        <v>22217.582177402001</v>
      </c>
      <c r="I32" s="225">
        <v>21778.075711939779</v>
      </c>
      <c r="J32" s="225">
        <v>20390.415760970202</v>
      </c>
      <c r="K32" s="225">
        <v>19100.061323683291</v>
      </c>
      <c r="L32" s="225">
        <v>19555.82172009024</v>
      </c>
      <c r="M32" s="225">
        <v>17794.749509329889</v>
      </c>
      <c r="N32" s="225">
        <v>17460.201753808909</v>
      </c>
      <c r="O32" s="225">
        <v>17868.741638479922</v>
      </c>
      <c r="P32" s="225">
        <v>17484.916856048822</v>
      </c>
      <c r="Q32" s="225">
        <v>17203.163111670769</v>
      </c>
      <c r="R32" s="225">
        <v>17075.296669686999</v>
      </c>
      <c r="S32" s="225">
        <v>17014.29133283913</v>
      </c>
      <c r="T32" s="225">
        <v>16566.16450437485</v>
      </c>
      <c r="U32" s="225">
        <v>16373.12577012526</v>
      </c>
      <c r="V32" s="225">
        <v>15611.893943270181</v>
      </c>
      <c r="W32" s="225">
        <v>18846.09158764753</v>
      </c>
      <c r="DA32" s="89" t="s">
        <v>2052</v>
      </c>
    </row>
    <row r="33" spans="1:105" ht="12" customHeight="1" x14ac:dyDescent="0.25">
      <c r="A33" s="55" t="s">
        <v>92</v>
      </c>
      <c r="B33" s="261">
        <v>0</v>
      </c>
      <c r="C33" s="261">
        <v>0</v>
      </c>
      <c r="D33" s="261">
        <v>0</v>
      </c>
      <c r="E33" s="261">
        <v>0</v>
      </c>
      <c r="F33" s="261">
        <v>0</v>
      </c>
      <c r="G33" s="261">
        <v>0</v>
      </c>
      <c r="H33" s="261">
        <v>0</v>
      </c>
      <c r="I33" s="261">
        <v>0</v>
      </c>
      <c r="J33" s="261">
        <v>0</v>
      </c>
      <c r="K33" s="261">
        <v>0</v>
      </c>
      <c r="L33" s="261">
        <v>0</v>
      </c>
      <c r="M33" s="261">
        <v>0</v>
      </c>
      <c r="N33" s="261">
        <v>0</v>
      </c>
      <c r="O33" s="261">
        <v>0</v>
      </c>
      <c r="P33" s="261">
        <v>0</v>
      </c>
      <c r="Q33" s="261">
        <v>0</v>
      </c>
      <c r="R33" s="261">
        <v>0</v>
      </c>
      <c r="S33" s="261">
        <v>0</v>
      </c>
      <c r="T33" s="261">
        <v>0</v>
      </c>
      <c r="U33" s="261">
        <v>0</v>
      </c>
      <c r="V33" s="261">
        <v>0</v>
      </c>
      <c r="W33" s="261">
        <v>0</v>
      </c>
      <c r="DA33" s="67" t="s">
        <v>2053</v>
      </c>
    </row>
    <row r="34" spans="1:105" ht="12" customHeight="1" x14ac:dyDescent="0.25">
      <c r="A34" s="202" t="s">
        <v>93</v>
      </c>
      <c r="B34" s="226">
        <v>0</v>
      </c>
      <c r="C34" s="226">
        <v>0</v>
      </c>
      <c r="D34" s="226">
        <v>0</v>
      </c>
      <c r="E34" s="226">
        <v>0</v>
      </c>
      <c r="F34" s="226">
        <v>0</v>
      </c>
      <c r="G34" s="226">
        <v>0</v>
      </c>
      <c r="H34" s="226">
        <v>0</v>
      </c>
      <c r="I34" s="226">
        <v>0</v>
      </c>
      <c r="J34" s="226">
        <v>0</v>
      </c>
      <c r="K34" s="226">
        <v>0</v>
      </c>
      <c r="L34" s="226">
        <v>0</v>
      </c>
      <c r="M34" s="226">
        <v>0</v>
      </c>
      <c r="N34" s="226">
        <v>0</v>
      </c>
      <c r="O34" s="226">
        <v>0</v>
      </c>
      <c r="P34" s="226">
        <v>0</v>
      </c>
      <c r="Q34" s="226">
        <v>0</v>
      </c>
      <c r="R34" s="226">
        <v>0</v>
      </c>
      <c r="S34" s="226">
        <v>0</v>
      </c>
      <c r="T34" s="226">
        <v>0</v>
      </c>
      <c r="U34" s="226">
        <v>0</v>
      </c>
      <c r="V34" s="226">
        <v>0</v>
      </c>
      <c r="W34" s="226">
        <v>0</v>
      </c>
      <c r="DA34" s="174" t="s">
        <v>2054</v>
      </c>
    </row>
    <row r="35" spans="1:105" ht="12" customHeight="1" x14ac:dyDescent="0.25">
      <c r="A35" s="202" t="s">
        <v>94</v>
      </c>
      <c r="B35" s="226">
        <v>0</v>
      </c>
      <c r="C35" s="226">
        <v>0</v>
      </c>
      <c r="D35" s="226">
        <v>0</v>
      </c>
      <c r="E35" s="226">
        <v>0</v>
      </c>
      <c r="F35" s="226">
        <v>0</v>
      </c>
      <c r="G35" s="226">
        <v>0</v>
      </c>
      <c r="H35" s="226">
        <v>0</v>
      </c>
      <c r="I35" s="226">
        <v>0</v>
      </c>
      <c r="J35" s="226">
        <v>0</v>
      </c>
      <c r="K35" s="226">
        <v>0</v>
      </c>
      <c r="L35" s="226">
        <v>0</v>
      </c>
      <c r="M35" s="226">
        <v>0</v>
      </c>
      <c r="N35" s="226">
        <v>0</v>
      </c>
      <c r="O35" s="226">
        <v>0</v>
      </c>
      <c r="P35" s="226">
        <v>0</v>
      </c>
      <c r="Q35" s="226">
        <v>0</v>
      </c>
      <c r="R35" s="226">
        <v>0</v>
      </c>
      <c r="S35" s="226">
        <v>0</v>
      </c>
      <c r="T35" s="226">
        <v>0</v>
      </c>
      <c r="U35" s="226">
        <v>0</v>
      </c>
      <c r="V35" s="226">
        <v>0</v>
      </c>
      <c r="W35" s="226">
        <v>0</v>
      </c>
      <c r="DA35" s="174" t="s">
        <v>2055</v>
      </c>
    </row>
    <row r="36" spans="1:105" ht="12" customHeight="1" x14ac:dyDescent="0.25">
      <c r="A36" s="202" t="s">
        <v>95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2056</v>
      </c>
    </row>
    <row r="37" spans="1:105" ht="12" customHeight="1" x14ac:dyDescent="0.25">
      <c r="A37" s="56" t="s">
        <v>96</v>
      </c>
      <c r="B37" s="262">
        <v>236.1241737868211</v>
      </c>
      <c r="C37" s="262">
        <v>220.3002164669312</v>
      </c>
      <c r="D37" s="262">
        <v>225.62905086055039</v>
      </c>
      <c r="E37" s="262">
        <v>253.5469156997099</v>
      </c>
      <c r="F37" s="262">
        <v>223.42525906251919</v>
      </c>
      <c r="G37" s="262">
        <v>235.50821872893539</v>
      </c>
      <c r="H37" s="262">
        <v>235.26872655414249</v>
      </c>
      <c r="I37" s="262">
        <v>245.12936395837761</v>
      </c>
      <c r="J37" s="262">
        <v>229.64633991713399</v>
      </c>
      <c r="K37" s="262">
        <v>221.61328055977469</v>
      </c>
      <c r="L37" s="262">
        <v>248.85644208004231</v>
      </c>
      <c r="M37" s="262">
        <v>230.53919089087671</v>
      </c>
      <c r="N37" s="262">
        <v>232.06947621365751</v>
      </c>
      <c r="O37" s="262">
        <v>238.3965611496092</v>
      </c>
      <c r="P37" s="262">
        <v>238.16344635882839</v>
      </c>
      <c r="Q37" s="262">
        <v>237.80044798638619</v>
      </c>
      <c r="R37" s="262">
        <v>241.41761196829799</v>
      </c>
      <c r="S37" s="262">
        <v>248.47517365264969</v>
      </c>
      <c r="T37" s="262">
        <v>240.62127267417549</v>
      </c>
      <c r="U37" s="262">
        <v>243.18737027286761</v>
      </c>
      <c r="V37" s="262">
        <v>233.10409574142199</v>
      </c>
      <c r="W37" s="262">
        <v>287.45886736243619</v>
      </c>
      <c r="DA37" s="68" t="s">
        <v>2057</v>
      </c>
    </row>
    <row r="38" spans="1:105" ht="12" customHeight="1" x14ac:dyDescent="0.25">
      <c r="A38" s="37" t="s">
        <v>160</v>
      </c>
      <c r="B38" s="228">
        <v>11.850296265544211</v>
      </c>
      <c r="C38" s="228">
        <v>10.088452297454619</v>
      </c>
      <c r="D38" s="228">
        <v>8.6745388073835592</v>
      </c>
      <c r="E38" s="228">
        <v>12.336445313335091</v>
      </c>
      <c r="F38" s="228">
        <v>10.438067315590221</v>
      </c>
      <c r="G38" s="228">
        <v>9.8678677528406649</v>
      </c>
      <c r="H38" s="228">
        <v>8.9005773578396035</v>
      </c>
      <c r="I38" s="228">
        <v>9.6567047524153988</v>
      </c>
      <c r="J38" s="228">
        <v>8.3931577554214964</v>
      </c>
      <c r="K38" s="228">
        <v>8.4209561000969533</v>
      </c>
      <c r="L38" s="228">
        <v>9.1701790374279835</v>
      </c>
      <c r="M38" s="228">
        <v>7.5477382935638113</v>
      </c>
      <c r="N38" s="228">
        <v>6.0431006908634393</v>
      </c>
      <c r="O38" s="228">
        <v>5.6187835608366203</v>
      </c>
      <c r="P38" s="228">
        <v>5.2273151775688218</v>
      </c>
      <c r="Q38" s="228">
        <v>6.7430023414400191</v>
      </c>
      <c r="R38" s="228">
        <v>7.2343430622674214</v>
      </c>
      <c r="S38" s="228">
        <v>7.4074866108985722</v>
      </c>
      <c r="T38" s="228">
        <v>8.019386969409295</v>
      </c>
      <c r="U38" s="228">
        <v>8.2033622569402436</v>
      </c>
      <c r="V38" s="228">
        <v>7.6445295313057056</v>
      </c>
      <c r="W38" s="228">
        <v>9.4035792310191493</v>
      </c>
      <c r="DA38" s="69" t="s">
        <v>2058</v>
      </c>
    </row>
    <row r="39" spans="1:105" ht="12" customHeight="1" x14ac:dyDescent="0.25">
      <c r="A39" s="37" t="s">
        <v>162</v>
      </c>
      <c r="B39" s="228">
        <v>224.27387752127689</v>
      </c>
      <c r="C39" s="228">
        <v>210.2117641694766</v>
      </c>
      <c r="D39" s="228">
        <v>216.95451205316681</v>
      </c>
      <c r="E39" s="228">
        <v>241.21047038637491</v>
      </c>
      <c r="F39" s="228">
        <v>212.987191746929</v>
      </c>
      <c r="G39" s="228">
        <v>225.64035097609471</v>
      </c>
      <c r="H39" s="228">
        <v>226.36814919630291</v>
      </c>
      <c r="I39" s="228">
        <v>235.4726592059622</v>
      </c>
      <c r="J39" s="228">
        <v>221.25318216171249</v>
      </c>
      <c r="K39" s="228">
        <v>213.19232445967771</v>
      </c>
      <c r="L39" s="228">
        <v>239.68626304261431</v>
      </c>
      <c r="M39" s="228">
        <v>222.9914525973129</v>
      </c>
      <c r="N39" s="228">
        <v>226.02637552279401</v>
      </c>
      <c r="O39" s="228">
        <v>232.77777758877261</v>
      </c>
      <c r="P39" s="228">
        <v>232.93613118125961</v>
      </c>
      <c r="Q39" s="228">
        <v>231.05744564494611</v>
      </c>
      <c r="R39" s="228">
        <v>234.18326890603061</v>
      </c>
      <c r="S39" s="228">
        <v>241.06768704175121</v>
      </c>
      <c r="T39" s="228">
        <v>232.60188570476629</v>
      </c>
      <c r="U39" s="228">
        <v>234.98400801592729</v>
      </c>
      <c r="V39" s="228">
        <v>225.45956621011629</v>
      </c>
      <c r="W39" s="228">
        <v>278.05528813141711</v>
      </c>
      <c r="DA39" s="69" t="s">
        <v>2059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2060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2061</v>
      </c>
    </row>
    <row r="42" spans="1:105" ht="12" customHeight="1" x14ac:dyDescent="0.25">
      <c r="A42" s="37" t="s">
        <v>38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2062</v>
      </c>
    </row>
    <row r="43" spans="1:105" ht="12" customHeight="1" x14ac:dyDescent="0.25">
      <c r="A43" s="57" t="s">
        <v>1885</v>
      </c>
      <c r="B43" s="263">
        <f t="shared" ref="B43:W43" si="1">B44+B55</f>
        <v>723.47275670208728</v>
      </c>
      <c r="C43" s="263">
        <f t="shared" si="1"/>
        <v>699.57419692259953</v>
      </c>
      <c r="D43" s="263">
        <f t="shared" si="1"/>
        <v>708.4120609549451</v>
      </c>
      <c r="E43" s="263">
        <f t="shared" si="1"/>
        <v>724.84908647614668</v>
      </c>
      <c r="F43" s="263">
        <f t="shared" si="1"/>
        <v>650.38544406156041</v>
      </c>
      <c r="G43" s="263">
        <f t="shared" si="1"/>
        <v>654.17699006324301</v>
      </c>
      <c r="H43" s="263">
        <f t="shared" si="1"/>
        <v>637.16850582167694</v>
      </c>
      <c r="I43" s="263">
        <f t="shared" si="1"/>
        <v>624.14337240525822</v>
      </c>
      <c r="J43" s="263">
        <f t="shared" si="1"/>
        <v>584.37012814646573</v>
      </c>
      <c r="K43" s="263">
        <f t="shared" si="1"/>
        <v>547.2013925543049</v>
      </c>
      <c r="L43" s="263">
        <f t="shared" si="1"/>
        <v>559.62218197131006</v>
      </c>
      <c r="M43" s="263">
        <f t="shared" si="1"/>
        <v>509.1075454620003</v>
      </c>
      <c r="N43" s="263">
        <f t="shared" si="1"/>
        <v>499.36615297377568</v>
      </c>
      <c r="O43" s="263">
        <f t="shared" si="1"/>
        <v>511.0244949950818</v>
      </c>
      <c r="P43" s="263">
        <f t="shared" si="1"/>
        <v>499.90589593304333</v>
      </c>
      <c r="Q43" s="263">
        <f t="shared" si="1"/>
        <v>491.74964242563431</v>
      </c>
      <c r="R43" s="263">
        <f t="shared" si="1"/>
        <v>487.93852341213648</v>
      </c>
      <c r="S43" s="263">
        <f t="shared" si="1"/>
        <v>485.96568577352127</v>
      </c>
      <c r="T43" s="263">
        <f t="shared" si="1"/>
        <v>473.20415164349782</v>
      </c>
      <c r="U43" s="263">
        <f t="shared" si="1"/>
        <v>467.5344463725333</v>
      </c>
      <c r="V43" s="263">
        <f t="shared" si="1"/>
        <v>445.76202456605091</v>
      </c>
      <c r="W43" s="263">
        <f t="shared" si="1"/>
        <v>537.93138319666934</v>
      </c>
      <c r="DA43" s="70"/>
    </row>
    <row r="44" spans="1:105" ht="12" customHeight="1" x14ac:dyDescent="0.25">
      <c r="A44" s="60" t="s">
        <v>1886</v>
      </c>
      <c r="B44" s="264">
        <v>723.47275670208728</v>
      </c>
      <c r="C44" s="264">
        <v>699.57419692259953</v>
      </c>
      <c r="D44" s="264">
        <v>708.4120609549451</v>
      </c>
      <c r="E44" s="264">
        <v>724.84908647614668</v>
      </c>
      <c r="F44" s="264">
        <v>650.38544406156041</v>
      </c>
      <c r="G44" s="264">
        <v>654.17699006324301</v>
      </c>
      <c r="H44" s="264">
        <v>637.16850582167694</v>
      </c>
      <c r="I44" s="264">
        <v>624.14337240525822</v>
      </c>
      <c r="J44" s="264">
        <v>584.37012814646573</v>
      </c>
      <c r="K44" s="264">
        <v>547.2013925543049</v>
      </c>
      <c r="L44" s="264">
        <v>559.62218197131006</v>
      </c>
      <c r="M44" s="264">
        <v>509.1075454620003</v>
      </c>
      <c r="N44" s="264">
        <v>499.36615297377568</v>
      </c>
      <c r="O44" s="264">
        <v>511.0244949950818</v>
      </c>
      <c r="P44" s="264">
        <v>499.90589593304333</v>
      </c>
      <c r="Q44" s="264">
        <v>491.74964242563431</v>
      </c>
      <c r="R44" s="264">
        <v>487.93852341213648</v>
      </c>
      <c r="S44" s="264">
        <v>485.96568577352127</v>
      </c>
      <c r="T44" s="264">
        <v>473.20415164349782</v>
      </c>
      <c r="U44" s="264">
        <v>467.5344463725333</v>
      </c>
      <c r="V44" s="264">
        <v>445.76202456605091</v>
      </c>
      <c r="W44" s="264">
        <v>537.93138319666934</v>
      </c>
      <c r="DA44" s="72" t="s">
        <v>2063</v>
      </c>
    </row>
    <row r="45" spans="1:105" ht="12" customHeight="1" x14ac:dyDescent="0.25">
      <c r="A45" s="64" t="s">
        <v>30</v>
      </c>
      <c r="B45" s="231">
        <v>122.018455245845</v>
      </c>
      <c r="C45" s="231">
        <v>109.94870959212849</v>
      </c>
      <c r="D45" s="231">
        <v>112.844958497888</v>
      </c>
      <c r="E45" s="231">
        <v>122.2197570658425</v>
      </c>
      <c r="F45" s="231">
        <v>115.489207021361</v>
      </c>
      <c r="G45" s="231">
        <v>118.0150626255202</v>
      </c>
      <c r="H45" s="231">
        <v>113.6690403875572</v>
      </c>
      <c r="I45" s="231">
        <v>98.769451973625436</v>
      </c>
      <c r="J45" s="231">
        <v>95.214906602808981</v>
      </c>
      <c r="K45" s="231">
        <v>95.199083300803579</v>
      </c>
      <c r="L45" s="231">
        <v>95.189805332651332</v>
      </c>
      <c r="M45" s="231">
        <v>92.437434245363278</v>
      </c>
      <c r="N45" s="231">
        <v>90.547960065576973</v>
      </c>
      <c r="O45" s="231">
        <v>92.087193720363686</v>
      </c>
      <c r="P45" s="231">
        <v>91.899173609409857</v>
      </c>
      <c r="Q45" s="231">
        <v>93.563150038881133</v>
      </c>
      <c r="R45" s="231">
        <v>91.633710568061929</v>
      </c>
      <c r="S45" s="231">
        <v>85.888625987725334</v>
      </c>
      <c r="T45" s="231">
        <v>81.630972063122385</v>
      </c>
      <c r="U45" s="231">
        <v>73.140526135606194</v>
      </c>
      <c r="V45" s="231">
        <v>60.468243076383978</v>
      </c>
      <c r="W45" s="231">
        <v>59.8082045180481</v>
      </c>
      <c r="DA45" s="73" t="s">
        <v>2064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2065</v>
      </c>
    </row>
    <row r="47" spans="1:105" ht="12" customHeight="1" x14ac:dyDescent="0.25">
      <c r="A47" s="64" t="s">
        <v>33</v>
      </c>
      <c r="B47" s="231">
        <v>11.54502114069804</v>
      </c>
      <c r="C47" s="231">
        <v>13.379514174940971</v>
      </c>
      <c r="D47" s="231">
        <v>13.181064963076841</v>
      </c>
      <c r="E47" s="231">
        <v>14.32153707319581</v>
      </c>
      <c r="F47" s="231">
        <v>11.760012642869761</v>
      </c>
      <c r="G47" s="231">
        <v>10.48765122844283</v>
      </c>
      <c r="H47" s="231">
        <v>11.30399196973754</v>
      </c>
      <c r="I47" s="231">
        <v>10.75592375501367</v>
      </c>
      <c r="J47" s="231">
        <v>10.66109722502785</v>
      </c>
      <c r="K47" s="231">
        <v>9.2086741140330357</v>
      </c>
      <c r="L47" s="231">
        <v>9.5309798107868513</v>
      </c>
      <c r="M47" s="231">
        <v>8.8523045464373205</v>
      </c>
      <c r="N47" s="231">
        <v>7.7445180195733592</v>
      </c>
      <c r="O47" s="231">
        <v>7.2720597210498212</v>
      </c>
      <c r="P47" s="231">
        <v>6.8254755059993659</v>
      </c>
      <c r="Q47" s="231">
        <v>7.5944855440877284</v>
      </c>
      <c r="R47" s="231">
        <v>6.4758710696430288</v>
      </c>
      <c r="S47" s="231">
        <v>6.3173962580859797</v>
      </c>
      <c r="T47" s="231">
        <v>6.2715011299340881</v>
      </c>
      <c r="U47" s="231">
        <v>6.1347608136699501</v>
      </c>
      <c r="V47" s="231">
        <v>6.0967524149414167</v>
      </c>
      <c r="W47" s="231">
        <v>7.332677005233232</v>
      </c>
      <c r="DA47" s="73" t="s">
        <v>2066</v>
      </c>
    </row>
    <row r="48" spans="1:105" ht="12" customHeight="1" x14ac:dyDescent="0.25">
      <c r="A48" s="64" t="s">
        <v>160</v>
      </c>
      <c r="B48" s="231">
        <v>17.128170781904359</v>
      </c>
      <c r="C48" s="231">
        <v>16.60747504559788</v>
      </c>
      <c r="D48" s="231">
        <v>15.383445571531141</v>
      </c>
      <c r="E48" s="231">
        <v>22.613163129315669</v>
      </c>
      <c r="F48" s="231">
        <v>18.202300460100421</v>
      </c>
      <c r="G48" s="231">
        <v>17.31336189480519</v>
      </c>
      <c r="H48" s="231">
        <v>14.57795415489039</v>
      </c>
      <c r="I48" s="231">
        <v>15.57129326520543</v>
      </c>
      <c r="J48" s="231">
        <v>14.257562875000559</v>
      </c>
      <c r="K48" s="231">
        <v>13.88000063616705</v>
      </c>
      <c r="L48" s="231">
        <v>14.844227190634481</v>
      </c>
      <c r="M48" s="231">
        <v>12.0879067920945</v>
      </c>
      <c r="N48" s="231">
        <v>9.4851753850704537</v>
      </c>
      <c r="O48" s="231">
        <v>8.3949741061330112</v>
      </c>
      <c r="P48" s="231">
        <v>7.9277703714100536</v>
      </c>
      <c r="Q48" s="231">
        <v>9.3737838032136942</v>
      </c>
      <c r="R48" s="231">
        <v>9.0077300222970447</v>
      </c>
      <c r="S48" s="231">
        <v>9.0904735931841021</v>
      </c>
      <c r="T48" s="231">
        <v>10.138563656720899</v>
      </c>
      <c r="U48" s="231">
        <v>9.5836937893178895</v>
      </c>
      <c r="V48" s="231">
        <v>10.23833443628938</v>
      </c>
      <c r="W48" s="231">
        <v>12.424497473135499</v>
      </c>
      <c r="DA48" s="73" t="s">
        <v>2067</v>
      </c>
    </row>
    <row r="49" spans="1:105" ht="12" customHeight="1" x14ac:dyDescent="0.25">
      <c r="A49" s="64" t="s">
        <v>70</v>
      </c>
      <c r="B49" s="231">
        <v>110.9596968141112</v>
      </c>
      <c r="C49" s="231">
        <v>109.2027928602661</v>
      </c>
      <c r="D49" s="231">
        <v>108.25080951658779</v>
      </c>
      <c r="E49" s="231">
        <v>101.84554066652861</v>
      </c>
      <c r="F49" s="231">
        <v>93.632917126921015</v>
      </c>
      <c r="G49" s="231">
        <v>83.903054537601932</v>
      </c>
      <c r="H49" s="231">
        <v>87.516852300219867</v>
      </c>
      <c r="I49" s="231">
        <v>80.127950937009928</v>
      </c>
      <c r="J49" s="231">
        <v>77.629412134645335</v>
      </c>
      <c r="K49" s="231">
        <v>55.036965664349538</v>
      </c>
      <c r="L49" s="231">
        <v>43.00577605750685</v>
      </c>
      <c r="M49" s="231">
        <v>39.506336192080838</v>
      </c>
      <c r="N49" s="231">
        <v>35.625150708981529</v>
      </c>
      <c r="O49" s="231">
        <v>31.063734580474019</v>
      </c>
      <c r="P49" s="231">
        <v>24.11346906156583</v>
      </c>
      <c r="Q49" s="231">
        <v>24.099471780614291</v>
      </c>
      <c r="R49" s="231">
        <v>25.697299374545981</v>
      </c>
      <c r="S49" s="231">
        <v>21.781778765457119</v>
      </c>
      <c r="T49" s="231">
        <v>20.12280901590513</v>
      </c>
      <c r="U49" s="231">
        <v>17.550578374418642</v>
      </c>
      <c r="V49" s="231">
        <v>17.448715532011668</v>
      </c>
      <c r="W49" s="231">
        <v>23.765062760776459</v>
      </c>
      <c r="DA49" s="73" t="s">
        <v>2068</v>
      </c>
    </row>
    <row r="50" spans="1:105" ht="12" customHeight="1" x14ac:dyDescent="0.25">
      <c r="A50" s="64" t="s">
        <v>34</v>
      </c>
      <c r="B50" s="231">
        <v>0.13396066889443259</v>
      </c>
      <c r="C50" s="231">
        <v>6.5970256036301411E-2</v>
      </c>
      <c r="D50" s="231">
        <v>1.7845150957844041E-2</v>
      </c>
      <c r="E50" s="231">
        <v>0.36444307511897311</v>
      </c>
      <c r="F50" s="231">
        <v>6.8107238370585355E-2</v>
      </c>
      <c r="G50" s="231">
        <v>0.1037940874965196</v>
      </c>
      <c r="H50" s="231">
        <v>0.49181156459552738</v>
      </c>
      <c r="I50" s="231">
        <v>0.44288506825676638</v>
      </c>
      <c r="J50" s="231">
        <v>9.2056018954053243E-2</v>
      </c>
      <c r="K50" s="231">
        <v>9.2193384864537348E-2</v>
      </c>
      <c r="L50" s="231">
        <v>9.7576305149216058E-2</v>
      </c>
      <c r="M50" s="231">
        <v>8.8609299798423205E-2</v>
      </c>
      <c r="N50" s="231">
        <v>9.026249231047262E-2</v>
      </c>
      <c r="O50" s="231">
        <v>0.10290367634432609</v>
      </c>
      <c r="P50" s="231">
        <v>0.11273049913176041</v>
      </c>
      <c r="Q50" s="231">
        <v>8.2246901413824847E-2</v>
      </c>
      <c r="R50" s="231">
        <v>8.3853850554395953E-2</v>
      </c>
      <c r="S50" s="231">
        <v>0.1122120212452463</v>
      </c>
      <c r="T50" s="231">
        <v>1.071118913022548</v>
      </c>
      <c r="U50" s="231">
        <v>0.97153591015648444</v>
      </c>
      <c r="V50" s="231">
        <v>0.1498054248203492</v>
      </c>
      <c r="W50" s="231">
        <v>9.9636985909531461E-2</v>
      </c>
      <c r="DA50" s="73" t="s">
        <v>2069</v>
      </c>
    </row>
    <row r="51" spans="1:105" ht="12" customHeight="1" x14ac:dyDescent="0.25">
      <c r="A51" s="64" t="s">
        <v>162</v>
      </c>
      <c r="B51" s="231">
        <v>458.80990491018389</v>
      </c>
      <c r="C51" s="231">
        <v>447.42986543795467</v>
      </c>
      <c r="D51" s="231">
        <v>455.09753629744438</v>
      </c>
      <c r="E51" s="231">
        <v>452.88242242595072</v>
      </c>
      <c r="F51" s="231">
        <v>400.52561161733348</v>
      </c>
      <c r="G51" s="231">
        <v>414.55904316035122</v>
      </c>
      <c r="H51" s="231">
        <v>398.76044973382551</v>
      </c>
      <c r="I51" s="231">
        <v>406.36323334636342</v>
      </c>
      <c r="J51" s="231">
        <v>379.93910917974978</v>
      </c>
      <c r="K51" s="231">
        <v>357.29699887627839</v>
      </c>
      <c r="L51" s="231">
        <v>385.77839040903081</v>
      </c>
      <c r="M51" s="231">
        <v>349.5255082154477</v>
      </c>
      <c r="N51" s="231">
        <v>349.27821773785428</v>
      </c>
      <c r="O51" s="231">
        <v>359.33318637522552</v>
      </c>
      <c r="P51" s="231">
        <v>356.72301663182282</v>
      </c>
      <c r="Q51" s="231">
        <v>343.70711169151178</v>
      </c>
      <c r="R51" s="231">
        <v>341.27209902589038</v>
      </c>
      <c r="S51" s="231">
        <v>346.40661461275852</v>
      </c>
      <c r="T51" s="231">
        <v>332.38378843742919</v>
      </c>
      <c r="U51" s="231">
        <v>334.39706814894339</v>
      </c>
      <c r="V51" s="231">
        <v>323.83910576331323</v>
      </c>
      <c r="W51" s="231">
        <v>406.88491154499792</v>
      </c>
      <c r="DA51" s="73" t="s">
        <v>2070</v>
      </c>
    </row>
    <row r="52" spans="1:105" ht="12" customHeight="1" x14ac:dyDescent="0.25">
      <c r="A52" s="64" t="s">
        <v>36</v>
      </c>
      <c r="B52" s="231">
        <v>1.2076830246032899</v>
      </c>
      <c r="C52" s="231">
        <v>1.0799472274304109</v>
      </c>
      <c r="D52" s="231">
        <v>1.032048904002739</v>
      </c>
      <c r="E52" s="231">
        <v>0</v>
      </c>
      <c r="F52" s="231">
        <v>0</v>
      </c>
      <c r="G52" s="231">
        <v>1.0042134408198629E-3</v>
      </c>
      <c r="H52" s="231">
        <v>9.8529395678389727E-4</v>
      </c>
      <c r="I52" s="231">
        <v>9.9004416527157945E-4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2071</v>
      </c>
    </row>
    <row r="53" spans="1:105" ht="12" customHeight="1" x14ac:dyDescent="0.25">
      <c r="A53" s="64" t="s">
        <v>73</v>
      </c>
      <c r="B53" s="231">
        <v>1.669864115847175</v>
      </c>
      <c r="C53" s="231">
        <v>1.859922328244654</v>
      </c>
      <c r="D53" s="231">
        <v>2.6043520534562909</v>
      </c>
      <c r="E53" s="231">
        <v>10.60222304019447</v>
      </c>
      <c r="F53" s="231">
        <v>10.7072879546041</v>
      </c>
      <c r="G53" s="231">
        <v>9.7940183155844363</v>
      </c>
      <c r="H53" s="231">
        <v>10.847420416894259</v>
      </c>
      <c r="I53" s="231">
        <v>12.111644015618261</v>
      </c>
      <c r="J53" s="231">
        <v>6.5759841102791636</v>
      </c>
      <c r="K53" s="231">
        <v>16.487476577808849</v>
      </c>
      <c r="L53" s="231">
        <v>11.17542686555046</v>
      </c>
      <c r="M53" s="231">
        <v>6.6094461707782131</v>
      </c>
      <c r="N53" s="231">
        <v>6.5948685644085669</v>
      </c>
      <c r="O53" s="231">
        <v>12.77044281549135</v>
      </c>
      <c r="P53" s="231">
        <v>12.304260253703649</v>
      </c>
      <c r="Q53" s="231">
        <v>13.329392665911779</v>
      </c>
      <c r="R53" s="231">
        <v>13.767959501143681</v>
      </c>
      <c r="S53" s="231">
        <v>16.368584535064969</v>
      </c>
      <c r="T53" s="231">
        <v>21.585398427363572</v>
      </c>
      <c r="U53" s="231">
        <v>25.756283200420729</v>
      </c>
      <c r="V53" s="231">
        <v>27.521067918290989</v>
      </c>
      <c r="W53" s="231">
        <v>27.616392908568649</v>
      </c>
      <c r="DA53" s="73" t="s">
        <v>2072</v>
      </c>
    </row>
    <row r="54" spans="1:105" ht="12" customHeight="1" x14ac:dyDescent="0.25">
      <c r="A54" s="64" t="s">
        <v>79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2073</v>
      </c>
    </row>
    <row r="55" spans="1:105" ht="12" customHeight="1" x14ac:dyDescent="0.25">
      <c r="A55" s="60" t="s">
        <v>1898</v>
      </c>
      <c r="B55" s="264">
        <v>0</v>
      </c>
      <c r="C55" s="264">
        <v>0</v>
      </c>
      <c r="D55" s="264">
        <v>0</v>
      </c>
      <c r="E55" s="264">
        <v>0</v>
      </c>
      <c r="F55" s="264">
        <v>0</v>
      </c>
      <c r="G55" s="264">
        <v>0</v>
      </c>
      <c r="H55" s="264">
        <v>0</v>
      </c>
      <c r="I55" s="264">
        <v>0</v>
      </c>
      <c r="J55" s="264">
        <v>0</v>
      </c>
      <c r="K55" s="264">
        <v>0</v>
      </c>
      <c r="L55" s="264">
        <v>0</v>
      </c>
      <c r="M55" s="264">
        <v>0</v>
      </c>
      <c r="N55" s="264">
        <v>0</v>
      </c>
      <c r="O55" s="264">
        <v>0</v>
      </c>
      <c r="P55" s="264">
        <v>0</v>
      </c>
      <c r="Q55" s="264">
        <v>0</v>
      </c>
      <c r="R55" s="264">
        <v>0</v>
      </c>
      <c r="S55" s="264">
        <v>0</v>
      </c>
      <c r="T55" s="264">
        <v>0</v>
      </c>
      <c r="U55" s="264">
        <v>0</v>
      </c>
      <c r="V55" s="264">
        <v>0</v>
      </c>
      <c r="W55" s="264">
        <v>0</v>
      </c>
      <c r="DA55" s="72" t="s">
        <v>2074</v>
      </c>
    </row>
    <row r="56" spans="1:105" ht="12" customHeight="1" x14ac:dyDescent="0.25">
      <c r="A56" s="57" t="s">
        <v>1900</v>
      </c>
      <c r="B56" s="263">
        <f t="shared" ref="B56:W56" si="2">B57+B68</f>
        <v>21704.182701062618</v>
      </c>
      <c r="C56" s="263">
        <f t="shared" si="2"/>
        <v>20987.225907677988</v>
      </c>
      <c r="D56" s="263">
        <f t="shared" si="2"/>
        <v>21252.361828648351</v>
      </c>
      <c r="E56" s="263">
        <f t="shared" si="2"/>
        <v>21745.472594284402</v>
      </c>
      <c r="F56" s="263">
        <f t="shared" si="2"/>
        <v>19511.56332184681</v>
      </c>
      <c r="G56" s="263">
        <f t="shared" si="2"/>
        <v>19625.309701897291</v>
      </c>
      <c r="H56" s="263">
        <f t="shared" si="2"/>
        <v>19115.055174650312</v>
      </c>
      <c r="I56" s="263">
        <f t="shared" si="2"/>
        <v>18724.30117215775</v>
      </c>
      <c r="J56" s="263">
        <f t="shared" si="2"/>
        <v>17531.103844393969</v>
      </c>
      <c r="K56" s="263">
        <f t="shared" si="2"/>
        <v>16416.04177662915</v>
      </c>
      <c r="L56" s="263">
        <f t="shared" si="2"/>
        <v>16788.665459139309</v>
      </c>
      <c r="M56" s="263">
        <f t="shared" si="2"/>
        <v>15273.226363860011</v>
      </c>
      <c r="N56" s="263">
        <f t="shared" si="2"/>
        <v>14980.984589213271</v>
      </c>
      <c r="O56" s="263">
        <f t="shared" si="2"/>
        <v>15330.73484985245</v>
      </c>
      <c r="P56" s="263">
        <f t="shared" si="2"/>
        <v>14997.1768779913</v>
      </c>
      <c r="Q56" s="263">
        <f t="shared" si="2"/>
        <v>14752.489272769029</v>
      </c>
      <c r="R56" s="263">
        <f t="shared" si="2"/>
        <v>14638.155702364091</v>
      </c>
      <c r="S56" s="263">
        <f t="shared" si="2"/>
        <v>14578.970573205641</v>
      </c>
      <c r="T56" s="263">
        <f t="shared" si="2"/>
        <v>14196.124549304939</v>
      </c>
      <c r="U56" s="263">
        <f t="shared" si="2"/>
        <v>14026.033391176001</v>
      </c>
      <c r="V56" s="263">
        <f t="shared" si="2"/>
        <v>13372.860736981531</v>
      </c>
      <c r="W56" s="263">
        <f t="shared" si="2"/>
        <v>16137.941495900081</v>
      </c>
      <c r="DA56" s="70"/>
    </row>
    <row r="57" spans="1:105" ht="12" customHeight="1" x14ac:dyDescent="0.25">
      <c r="A57" s="60" t="s">
        <v>1901</v>
      </c>
      <c r="B57" s="264">
        <v>21704.182701062618</v>
      </c>
      <c r="C57" s="264">
        <v>20987.225907677988</v>
      </c>
      <c r="D57" s="264">
        <v>21252.361828648351</v>
      </c>
      <c r="E57" s="264">
        <v>21745.472594284402</v>
      </c>
      <c r="F57" s="264">
        <v>19511.56332184681</v>
      </c>
      <c r="G57" s="264">
        <v>19625.309701897291</v>
      </c>
      <c r="H57" s="264">
        <v>19115.055174650312</v>
      </c>
      <c r="I57" s="264">
        <v>18724.30117215775</v>
      </c>
      <c r="J57" s="264">
        <v>17531.103844393969</v>
      </c>
      <c r="K57" s="264">
        <v>16416.04177662915</v>
      </c>
      <c r="L57" s="264">
        <v>16788.665459139309</v>
      </c>
      <c r="M57" s="264">
        <v>15273.226363860011</v>
      </c>
      <c r="N57" s="264">
        <v>14980.984589213271</v>
      </c>
      <c r="O57" s="264">
        <v>15330.73484985245</v>
      </c>
      <c r="P57" s="264">
        <v>14997.1768779913</v>
      </c>
      <c r="Q57" s="264">
        <v>14752.489272769029</v>
      </c>
      <c r="R57" s="264">
        <v>14638.155702364091</v>
      </c>
      <c r="S57" s="264">
        <v>14578.970573205641</v>
      </c>
      <c r="T57" s="264">
        <v>14196.124549304939</v>
      </c>
      <c r="U57" s="264">
        <v>14026.033391176001</v>
      </c>
      <c r="V57" s="264">
        <v>13372.860736981531</v>
      </c>
      <c r="W57" s="264">
        <v>16137.941495900081</v>
      </c>
      <c r="DA57" s="72" t="s">
        <v>2075</v>
      </c>
    </row>
    <row r="58" spans="1:105" ht="12" customHeight="1" x14ac:dyDescent="0.25">
      <c r="A58" s="64" t="s">
        <v>30</v>
      </c>
      <c r="B58" s="231">
        <v>3660.5536573753511</v>
      </c>
      <c r="C58" s="231">
        <v>3298.4612877638551</v>
      </c>
      <c r="D58" s="231">
        <v>3385.3487549366419</v>
      </c>
      <c r="E58" s="231">
        <v>3666.5927119752751</v>
      </c>
      <c r="F58" s="231">
        <v>3464.676210640831</v>
      </c>
      <c r="G58" s="231">
        <v>3540.4518787656061</v>
      </c>
      <c r="H58" s="231">
        <v>3410.0712116267168</v>
      </c>
      <c r="I58" s="231">
        <v>2963.0835592087628</v>
      </c>
      <c r="J58" s="231">
        <v>2856.44719808427</v>
      </c>
      <c r="K58" s="231">
        <v>2855.9724990241079</v>
      </c>
      <c r="L58" s="231">
        <v>2855.69415997954</v>
      </c>
      <c r="M58" s="231">
        <v>2773.123027360899</v>
      </c>
      <c r="N58" s="231">
        <v>2716.4388019673088</v>
      </c>
      <c r="O58" s="231">
        <v>2762.61581161091</v>
      </c>
      <c r="P58" s="231">
        <v>2756.9752082822961</v>
      </c>
      <c r="Q58" s="231">
        <v>2806.8945011664341</v>
      </c>
      <c r="R58" s="231">
        <v>2749.0113170418572</v>
      </c>
      <c r="S58" s="231">
        <v>2576.6587796317599</v>
      </c>
      <c r="T58" s="231">
        <v>2448.9291618936709</v>
      </c>
      <c r="U58" s="231">
        <v>2194.2157840681862</v>
      </c>
      <c r="V58" s="231">
        <v>1814.0472922915201</v>
      </c>
      <c r="W58" s="231">
        <v>1794.246135541443</v>
      </c>
      <c r="DA58" s="73" t="s">
        <v>2076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2077</v>
      </c>
    </row>
    <row r="60" spans="1:105" ht="12" customHeight="1" x14ac:dyDescent="0.25">
      <c r="A60" s="64" t="s">
        <v>33</v>
      </c>
      <c r="B60" s="231">
        <v>346.35063422094129</v>
      </c>
      <c r="C60" s="231">
        <v>401.38542524822901</v>
      </c>
      <c r="D60" s="231">
        <v>395.43194889230517</v>
      </c>
      <c r="E60" s="231">
        <v>429.64611219587448</v>
      </c>
      <c r="F60" s="231">
        <v>352.80037928609272</v>
      </c>
      <c r="G60" s="231">
        <v>314.62953685328489</v>
      </c>
      <c r="H60" s="231">
        <v>339.11975909212617</v>
      </c>
      <c r="I60" s="231">
        <v>322.67771265041029</v>
      </c>
      <c r="J60" s="231">
        <v>319.83291675083558</v>
      </c>
      <c r="K60" s="231">
        <v>276.26022342099111</v>
      </c>
      <c r="L60" s="231">
        <v>285.92939432360561</v>
      </c>
      <c r="M60" s="231">
        <v>265.56913639311961</v>
      </c>
      <c r="N60" s="231">
        <v>232.33554058720071</v>
      </c>
      <c r="O60" s="231">
        <v>218.16179163149471</v>
      </c>
      <c r="P60" s="231">
        <v>204.76426517998101</v>
      </c>
      <c r="Q60" s="231">
        <v>227.83456632263179</v>
      </c>
      <c r="R60" s="231">
        <v>194.27613208929091</v>
      </c>
      <c r="S60" s="231">
        <v>189.52188774257939</v>
      </c>
      <c r="T60" s="231">
        <v>188.14503389802269</v>
      </c>
      <c r="U60" s="231">
        <v>184.04282441009849</v>
      </c>
      <c r="V60" s="231">
        <v>182.90257244824249</v>
      </c>
      <c r="W60" s="231">
        <v>219.98031015699689</v>
      </c>
      <c r="DA60" s="73" t="s">
        <v>2078</v>
      </c>
    </row>
    <row r="61" spans="1:105" ht="12" customHeight="1" x14ac:dyDescent="0.25">
      <c r="A61" s="64" t="s">
        <v>160</v>
      </c>
      <c r="B61" s="231">
        <v>513.84512345713085</v>
      </c>
      <c r="C61" s="231">
        <v>498.22425136793657</v>
      </c>
      <c r="D61" s="231">
        <v>461.50336714593431</v>
      </c>
      <c r="E61" s="231">
        <v>678.39489387947015</v>
      </c>
      <c r="F61" s="231">
        <v>546.06901380301258</v>
      </c>
      <c r="G61" s="231">
        <v>519.4008568441559</v>
      </c>
      <c r="H61" s="231">
        <v>437.33862464671171</v>
      </c>
      <c r="I61" s="231">
        <v>467.13879795616288</v>
      </c>
      <c r="J61" s="231">
        <v>427.72688625001689</v>
      </c>
      <c r="K61" s="231">
        <v>416.40001908501148</v>
      </c>
      <c r="L61" s="231">
        <v>445.32681571903441</v>
      </c>
      <c r="M61" s="231">
        <v>362.63720376283521</v>
      </c>
      <c r="N61" s="231">
        <v>284.55526155211362</v>
      </c>
      <c r="O61" s="231">
        <v>251.84922318399029</v>
      </c>
      <c r="P61" s="231">
        <v>237.83311114230159</v>
      </c>
      <c r="Q61" s="231">
        <v>281.21351409641079</v>
      </c>
      <c r="R61" s="231">
        <v>270.23190066891141</v>
      </c>
      <c r="S61" s="231">
        <v>272.71420779552312</v>
      </c>
      <c r="T61" s="231">
        <v>304.15690970162723</v>
      </c>
      <c r="U61" s="231">
        <v>287.51081367953668</v>
      </c>
      <c r="V61" s="231">
        <v>307.15003308868143</v>
      </c>
      <c r="W61" s="231">
        <v>372.73492419406489</v>
      </c>
      <c r="DA61" s="73" t="s">
        <v>2079</v>
      </c>
    </row>
    <row r="62" spans="1:105" ht="12" customHeight="1" x14ac:dyDescent="0.25">
      <c r="A62" s="64" t="s">
        <v>70</v>
      </c>
      <c r="B62" s="231">
        <v>3328.7909044233352</v>
      </c>
      <c r="C62" s="231">
        <v>3276.083785807984</v>
      </c>
      <c r="D62" s="231">
        <v>3247.524285497635</v>
      </c>
      <c r="E62" s="231">
        <v>3055.3662199958571</v>
      </c>
      <c r="F62" s="231">
        <v>2808.9875138076309</v>
      </c>
      <c r="G62" s="231">
        <v>2517.0916361280579</v>
      </c>
      <c r="H62" s="231">
        <v>2625.5055690065969</v>
      </c>
      <c r="I62" s="231">
        <v>2403.8385281102978</v>
      </c>
      <c r="J62" s="231">
        <v>2328.8823640393598</v>
      </c>
      <c r="K62" s="231">
        <v>1651.108969930486</v>
      </c>
      <c r="L62" s="231">
        <v>1290.1732817252059</v>
      </c>
      <c r="M62" s="231">
        <v>1185.190085762425</v>
      </c>
      <c r="N62" s="231">
        <v>1068.7545212694461</v>
      </c>
      <c r="O62" s="231">
        <v>931.91203741422078</v>
      </c>
      <c r="P62" s="231">
        <v>723.40407184697483</v>
      </c>
      <c r="Q62" s="231">
        <v>722.98415341842906</v>
      </c>
      <c r="R62" s="231">
        <v>770.91898123637952</v>
      </c>
      <c r="S62" s="231">
        <v>653.45336296371374</v>
      </c>
      <c r="T62" s="231">
        <v>603.68427047715386</v>
      </c>
      <c r="U62" s="231">
        <v>526.51735123255924</v>
      </c>
      <c r="V62" s="231">
        <v>523.46146596035021</v>
      </c>
      <c r="W62" s="231">
        <v>712.95188282329366</v>
      </c>
      <c r="DA62" s="73" t="s">
        <v>2080</v>
      </c>
    </row>
    <row r="63" spans="1:105" ht="12" customHeight="1" x14ac:dyDescent="0.25">
      <c r="A63" s="64" t="s">
        <v>34</v>
      </c>
      <c r="B63" s="231">
        <v>4.018820066832979</v>
      </c>
      <c r="C63" s="231">
        <v>1.9791076810890429</v>
      </c>
      <c r="D63" s="231">
        <v>0.53535452873532108</v>
      </c>
      <c r="E63" s="231">
        <v>10.933292253569199</v>
      </c>
      <c r="F63" s="231">
        <v>2.043217151117561</v>
      </c>
      <c r="G63" s="231">
        <v>3.1138226248955871</v>
      </c>
      <c r="H63" s="231">
        <v>14.754346937865821</v>
      </c>
      <c r="I63" s="231">
        <v>13.28655204770299</v>
      </c>
      <c r="J63" s="231">
        <v>2.7616805686215971</v>
      </c>
      <c r="K63" s="231">
        <v>2.7658015459361209</v>
      </c>
      <c r="L63" s="231">
        <v>2.9272891544764832</v>
      </c>
      <c r="M63" s="231">
        <v>2.6582789939526981</v>
      </c>
      <c r="N63" s="231">
        <v>2.707874769314178</v>
      </c>
      <c r="O63" s="231">
        <v>3.087110290329782</v>
      </c>
      <c r="P63" s="231">
        <v>3.381914973952814</v>
      </c>
      <c r="Q63" s="231">
        <v>2.4674070424147452</v>
      </c>
      <c r="R63" s="231">
        <v>2.515615516631879</v>
      </c>
      <c r="S63" s="231">
        <v>3.3663606373573902</v>
      </c>
      <c r="T63" s="231">
        <v>32.133567390676433</v>
      </c>
      <c r="U63" s="231">
        <v>29.146077304694519</v>
      </c>
      <c r="V63" s="231">
        <v>4.4941627446104784</v>
      </c>
      <c r="W63" s="231">
        <v>2.989109577285944</v>
      </c>
      <c r="DA63" s="73" t="s">
        <v>2081</v>
      </c>
    </row>
    <row r="64" spans="1:105" ht="12" customHeight="1" x14ac:dyDescent="0.25">
      <c r="A64" s="64" t="s">
        <v>162</v>
      </c>
      <c r="B64" s="231">
        <v>13764.29714730552</v>
      </c>
      <c r="C64" s="231">
        <v>13422.895963138641</v>
      </c>
      <c r="D64" s="231">
        <v>13652.92608892333</v>
      </c>
      <c r="E64" s="231">
        <v>13586.47267277852</v>
      </c>
      <c r="F64" s="231">
        <v>12015.76834852001</v>
      </c>
      <c r="G64" s="231">
        <v>12436.77129481054</v>
      </c>
      <c r="H64" s="231">
        <v>11962.81349201477</v>
      </c>
      <c r="I64" s="231">
        <v>12190.8970003909</v>
      </c>
      <c r="J64" s="231">
        <v>11398.17327539249</v>
      </c>
      <c r="K64" s="231">
        <v>10718.909966288349</v>
      </c>
      <c r="L64" s="231">
        <v>11573.351712270931</v>
      </c>
      <c r="M64" s="231">
        <v>10485.76524646343</v>
      </c>
      <c r="N64" s="231">
        <v>10478.346532135631</v>
      </c>
      <c r="O64" s="231">
        <v>10779.99559125676</v>
      </c>
      <c r="P64" s="231">
        <v>10701.690498954689</v>
      </c>
      <c r="Q64" s="231">
        <v>10311.21335074536</v>
      </c>
      <c r="R64" s="231">
        <v>10238.16297077671</v>
      </c>
      <c r="S64" s="231">
        <v>10392.19843838276</v>
      </c>
      <c r="T64" s="231">
        <v>9971.5136531228782</v>
      </c>
      <c r="U64" s="231">
        <v>10031.912044468299</v>
      </c>
      <c r="V64" s="231">
        <v>9715.1731728993964</v>
      </c>
      <c r="W64" s="231">
        <v>12206.54734634994</v>
      </c>
      <c r="DA64" s="73" t="s">
        <v>2082</v>
      </c>
    </row>
    <row r="65" spans="1:105" ht="12" customHeight="1" x14ac:dyDescent="0.25">
      <c r="A65" s="64" t="s">
        <v>36</v>
      </c>
      <c r="B65" s="231">
        <v>36.230490738098688</v>
      </c>
      <c r="C65" s="231">
        <v>32.398416822912317</v>
      </c>
      <c r="D65" s="231">
        <v>30.96146712008218</v>
      </c>
      <c r="E65" s="231">
        <v>0</v>
      </c>
      <c r="F65" s="231">
        <v>0</v>
      </c>
      <c r="G65" s="231">
        <v>3.012640322459588E-2</v>
      </c>
      <c r="H65" s="231">
        <v>2.9558818703516919E-2</v>
      </c>
      <c r="I65" s="231">
        <v>2.9701324958147389E-2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2083</v>
      </c>
    </row>
    <row r="66" spans="1:105" ht="12" customHeight="1" x14ac:dyDescent="0.25">
      <c r="A66" s="64" t="s">
        <v>73</v>
      </c>
      <c r="B66" s="231">
        <v>50.095923475415262</v>
      </c>
      <c r="C66" s="231">
        <v>55.797669847339627</v>
      </c>
      <c r="D66" s="231">
        <v>78.130561603688733</v>
      </c>
      <c r="E66" s="231">
        <v>318.06669120583422</v>
      </c>
      <c r="F66" s="231">
        <v>321.21863863812308</v>
      </c>
      <c r="G66" s="231">
        <v>293.82054946753311</v>
      </c>
      <c r="H66" s="231">
        <v>325.42261250682782</v>
      </c>
      <c r="I66" s="231">
        <v>363.34932046854789</v>
      </c>
      <c r="J66" s="231">
        <v>197.27952330837499</v>
      </c>
      <c r="K66" s="231">
        <v>494.62429733426558</v>
      </c>
      <c r="L66" s="231">
        <v>335.26280596651372</v>
      </c>
      <c r="M66" s="231">
        <v>198.28338512334639</v>
      </c>
      <c r="N66" s="231">
        <v>197.846056932257</v>
      </c>
      <c r="O66" s="231">
        <v>383.1132844647405</v>
      </c>
      <c r="P66" s="231">
        <v>369.12780761110957</v>
      </c>
      <c r="Q66" s="231">
        <v>399.88177997735329</v>
      </c>
      <c r="R66" s="231">
        <v>413.03878503431042</v>
      </c>
      <c r="S66" s="231">
        <v>491.05753605194923</v>
      </c>
      <c r="T66" s="231">
        <v>647.56195282090721</v>
      </c>
      <c r="U66" s="231">
        <v>772.68849601262195</v>
      </c>
      <c r="V66" s="231">
        <v>825.63203754872995</v>
      </c>
      <c r="W66" s="231">
        <v>828.4917872570594</v>
      </c>
      <c r="DA66" s="73" t="s">
        <v>2084</v>
      </c>
    </row>
    <row r="67" spans="1:105" ht="12" customHeight="1" x14ac:dyDescent="0.25">
      <c r="A67" s="64" t="s">
        <v>79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2085</v>
      </c>
    </row>
    <row r="68" spans="1:105" ht="12" customHeight="1" x14ac:dyDescent="0.25">
      <c r="A68" s="60" t="s">
        <v>1913</v>
      </c>
      <c r="B68" s="264">
        <v>0</v>
      </c>
      <c r="C68" s="264">
        <v>0</v>
      </c>
      <c r="D68" s="264">
        <v>0</v>
      </c>
      <c r="E68" s="264">
        <v>0</v>
      </c>
      <c r="F68" s="264">
        <v>0</v>
      </c>
      <c r="G68" s="264">
        <v>0</v>
      </c>
      <c r="H68" s="264">
        <v>0</v>
      </c>
      <c r="I68" s="264">
        <v>0</v>
      </c>
      <c r="J68" s="264">
        <v>0</v>
      </c>
      <c r="K68" s="264">
        <v>0</v>
      </c>
      <c r="L68" s="264">
        <v>0</v>
      </c>
      <c r="M68" s="264">
        <v>0</v>
      </c>
      <c r="N68" s="264">
        <v>0</v>
      </c>
      <c r="O68" s="264">
        <v>0</v>
      </c>
      <c r="P68" s="264">
        <v>0</v>
      </c>
      <c r="Q68" s="264">
        <v>0</v>
      </c>
      <c r="R68" s="264">
        <v>0</v>
      </c>
      <c r="S68" s="264">
        <v>0</v>
      </c>
      <c r="T68" s="264">
        <v>0</v>
      </c>
      <c r="U68" s="264">
        <v>0</v>
      </c>
      <c r="V68" s="264">
        <v>0</v>
      </c>
      <c r="W68" s="264">
        <v>0</v>
      </c>
      <c r="DA68" s="72" t="s">
        <v>2086</v>
      </c>
    </row>
    <row r="69" spans="1:105" ht="12" customHeight="1" x14ac:dyDescent="0.25">
      <c r="A69" s="57" t="s">
        <v>1915</v>
      </c>
      <c r="B69" s="263">
        <f t="shared" ref="B69:W69" si="3">B70+B81</f>
        <v>2532.1546484572991</v>
      </c>
      <c r="C69" s="263">
        <f t="shared" si="3"/>
        <v>2448.5096892290921</v>
      </c>
      <c r="D69" s="263">
        <f t="shared" si="3"/>
        <v>2479.4422133423018</v>
      </c>
      <c r="E69" s="263">
        <f t="shared" si="3"/>
        <v>2536.9718026665082</v>
      </c>
      <c r="F69" s="263">
        <f t="shared" si="3"/>
        <v>2276.349054215455</v>
      </c>
      <c r="G69" s="263">
        <f t="shared" si="3"/>
        <v>2289.6194652213462</v>
      </c>
      <c r="H69" s="263">
        <f t="shared" si="3"/>
        <v>2230.0897703758651</v>
      </c>
      <c r="I69" s="263">
        <f t="shared" si="3"/>
        <v>2184.5018034183981</v>
      </c>
      <c r="J69" s="263">
        <f t="shared" si="3"/>
        <v>2045.295448512624</v>
      </c>
      <c r="K69" s="263">
        <f t="shared" si="3"/>
        <v>1915.204873940062</v>
      </c>
      <c r="L69" s="263">
        <f t="shared" si="3"/>
        <v>1958.67763689958</v>
      </c>
      <c r="M69" s="263">
        <f t="shared" si="3"/>
        <v>1781.876409116996</v>
      </c>
      <c r="N69" s="263">
        <f t="shared" si="3"/>
        <v>1747.7815354082111</v>
      </c>
      <c r="O69" s="263">
        <f t="shared" si="3"/>
        <v>1788.5857324827821</v>
      </c>
      <c r="P69" s="263">
        <f t="shared" si="3"/>
        <v>1749.6706357656469</v>
      </c>
      <c r="Q69" s="263">
        <f t="shared" si="3"/>
        <v>1721.123748489716</v>
      </c>
      <c r="R69" s="263">
        <f t="shared" si="3"/>
        <v>1707.7848319424729</v>
      </c>
      <c r="S69" s="263">
        <f t="shared" si="3"/>
        <v>1700.879900207321</v>
      </c>
      <c r="T69" s="263">
        <f t="shared" si="3"/>
        <v>1656.214530752238</v>
      </c>
      <c r="U69" s="263">
        <f t="shared" si="3"/>
        <v>1636.370562303862</v>
      </c>
      <c r="V69" s="263">
        <f t="shared" si="3"/>
        <v>1560.167085981175</v>
      </c>
      <c r="W69" s="263">
        <f t="shared" si="3"/>
        <v>1882.759841188338</v>
      </c>
      <c r="DA69" s="70"/>
    </row>
    <row r="70" spans="1:105" ht="12" customHeight="1" x14ac:dyDescent="0.25">
      <c r="A70" s="60" t="s">
        <v>1916</v>
      </c>
      <c r="B70" s="264">
        <v>2532.1546484572991</v>
      </c>
      <c r="C70" s="264">
        <v>2448.5096892290921</v>
      </c>
      <c r="D70" s="264">
        <v>2479.4422133423018</v>
      </c>
      <c r="E70" s="264">
        <v>2536.9718026665082</v>
      </c>
      <c r="F70" s="264">
        <v>2276.349054215455</v>
      </c>
      <c r="G70" s="264">
        <v>2289.6194652213462</v>
      </c>
      <c r="H70" s="264">
        <v>2230.0897703758651</v>
      </c>
      <c r="I70" s="264">
        <v>2184.5018034183981</v>
      </c>
      <c r="J70" s="264">
        <v>2045.295448512624</v>
      </c>
      <c r="K70" s="264">
        <v>1915.204873940062</v>
      </c>
      <c r="L70" s="264">
        <v>1958.67763689958</v>
      </c>
      <c r="M70" s="264">
        <v>1781.876409116996</v>
      </c>
      <c r="N70" s="264">
        <v>1747.7815354082111</v>
      </c>
      <c r="O70" s="264">
        <v>1788.5857324827821</v>
      </c>
      <c r="P70" s="264">
        <v>1749.6706357656469</v>
      </c>
      <c r="Q70" s="264">
        <v>1721.123748489716</v>
      </c>
      <c r="R70" s="264">
        <v>1707.7848319424729</v>
      </c>
      <c r="S70" s="264">
        <v>1700.879900207321</v>
      </c>
      <c r="T70" s="264">
        <v>1656.214530752238</v>
      </c>
      <c r="U70" s="264">
        <v>1636.370562303862</v>
      </c>
      <c r="V70" s="264">
        <v>1560.167085981175</v>
      </c>
      <c r="W70" s="264">
        <v>1882.759841188338</v>
      </c>
      <c r="DA70" s="72" t="s">
        <v>2087</v>
      </c>
    </row>
    <row r="71" spans="1:105" ht="12" customHeight="1" x14ac:dyDescent="0.25">
      <c r="A71" s="64" t="s">
        <v>30</v>
      </c>
      <c r="B71" s="231">
        <v>427.06459336045651</v>
      </c>
      <c r="C71" s="231">
        <v>384.82048357244878</v>
      </c>
      <c r="D71" s="231">
        <v>394.95735474260721</v>
      </c>
      <c r="E71" s="231">
        <v>427.76914973044762</v>
      </c>
      <c r="F71" s="231">
        <v>404.21222457476262</v>
      </c>
      <c r="G71" s="231">
        <v>413.05271918931959</v>
      </c>
      <c r="H71" s="231">
        <v>397.84164135644932</v>
      </c>
      <c r="I71" s="231">
        <v>345.69308190768811</v>
      </c>
      <c r="J71" s="231">
        <v>333.25217310983061</v>
      </c>
      <c r="K71" s="231">
        <v>333.19679155281182</v>
      </c>
      <c r="L71" s="231">
        <v>333.16431866427888</v>
      </c>
      <c r="M71" s="231">
        <v>323.53101985877072</v>
      </c>
      <c r="N71" s="231">
        <v>316.91786022951862</v>
      </c>
      <c r="O71" s="231">
        <v>322.30517802127213</v>
      </c>
      <c r="P71" s="231">
        <v>321.64710763293368</v>
      </c>
      <c r="Q71" s="231">
        <v>327.4710251360832</v>
      </c>
      <c r="R71" s="231">
        <v>320.7179869882159</v>
      </c>
      <c r="S71" s="231">
        <v>300.61019095703801</v>
      </c>
      <c r="T71" s="231">
        <v>285.70840222092761</v>
      </c>
      <c r="U71" s="231">
        <v>255.991841474621</v>
      </c>
      <c r="V71" s="231">
        <v>211.63885076734351</v>
      </c>
      <c r="W71" s="231">
        <v>209.32871581316789</v>
      </c>
      <c r="DA71" s="73" t="s">
        <v>2088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2089</v>
      </c>
    </row>
    <row r="73" spans="1:105" ht="12" customHeight="1" x14ac:dyDescent="0.25">
      <c r="A73" s="64" t="s">
        <v>33</v>
      </c>
      <c r="B73" s="231">
        <v>40.407573992443062</v>
      </c>
      <c r="C73" s="231">
        <v>46.828299612293257</v>
      </c>
      <c r="D73" s="231">
        <v>46.133727370768817</v>
      </c>
      <c r="E73" s="231">
        <v>50.125379756185239</v>
      </c>
      <c r="F73" s="231">
        <v>41.160044250044052</v>
      </c>
      <c r="G73" s="231">
        <v>36.706779299549822</v>
      </c>
      <c r="H73" s="231">
        <v>39.563971894081291</v>
      </c>
      <c r="I73" s="231">
        <v>37.645733142547769</v>
      </c>
      <c r="J73" s="231">
        <v>37.313840287597387</v>
      </c>
      <c r="K73" s="231">
        <v>32.230359399115549</v>
      </c>
      <c r="L73" s="231">
        <v>33.358429337753897</v>
      </c>
      <c r="M73" s="231">
        <v>30.983065912530542</v>
      </c>
      <c r="N73" s="231">
        <v>27.105813068506691</v>
      </c>
      <c r="O73" s="231">
        <v>25.45220902367431</v>
      </c>
      <c r="P73" s="231">
        <v>23.889164270997721</v>
      </c>
      <c r="Q73" s="231">
        <v>26.58069940430698</v>
      </c>
      <c r="R73" s="231">
        <v>22.665548743750541</v>
      </c>
      <c r="S73" s="231">
        <v>22.11088690330088</v>
      </c>
      <c r="T73" s="231">
        <v>21.950253954769259</v>
      </c>
      <c r="U73" s="231">
        <v>21.47166284784478</v>
      </c>
      <c r="V73" s="231">
        <v>21.338633452294911</v>
      </c>
      <c r="W73" s="231">
        <v>25.664369518316249</v>
      </c>
      <c r="DA73" s="73" t="s">
        <v>2090</v>
      </c>
    </row>
    <row r="74" spans="1:105" ht="12" customHeight="1" x14ac:dyDescent="0.25">
      <c r="A74" s="64" t="s">
        <v>160</v>
      </c>
      <c r="B74" s="231">
        <v>59.948597736665128</v>
      </c>
      <c r="C74" s="231">
        <v>58.126162659592453</v>
      </c>
      <c r="D74" s="231">
        <v>53.842059500358857</v>
      </c>
      <c r="E74" s="231">
        <v>79.146070952604674</v>
      </c>
      <c r="F74" s="231">
        <v>63.708051610351298</v>
      </c>
      <c r="G74" s="231">
        <v>60.596766631818042</v>
      </c>
      <c r="H74" s="231">
        <v>51.02283954211623</v>
      </c>
      <c r="I74" s="231">
        <v>54.499526428218857</v>
      </c>
      <c r="J74" s="231">
        <v>49.901470062501843</v>
      </c>
      <c r="K74" s="231">
        <v>48.580002226584547</v>
      </c>
      <c r="L74" s="231">
        <v>51.954795167220553</v>
      </c>
      <c r="M74" s="231">
        <v>42.307673772330674</v>
      </c>
      <c r="N74" s="231">
        <v>33.198113847746512</v>
      </c>
      <c r="O74" s="231">
        <v>29.382409371465471</v>
      </c>
      <c r="P74" s="231">
        <v>27.747196299935119</v>
      </c>
      <c r="Q74" s="231">
        <v>32.80824331124785</v>
      </c>
      <c r="R74" s="231">
        <v>31.527055078039581</v>
      </c>
      <c r="S74" s="231">
        <v>31.81665757614428</v>
      </c>
      <c r="T74" s="231">
        <v>35.484972798523088</v>
      </c>
      <c r="U74" s="231">
        <v>33.542928262612527</v>
      </c>
      <c r="V74" s="231">
        <v>35.834170527012738</v>
      </c>
      <c r="W74" s="231">
        <v>43.485741155974139</v>
      </c>
      <c r="DA74" s="73" t="s">
        <v>2091</v>
      </c>
    </row>
    <row r="75" spans="1:105" ht="12" customHeight="1" x14ac:dyDescent="0.25">
      <c r="A75" s="64" t="s">
        <v>70</v>
      </c>
      <c r="B75" s="231">
        <v>388.3589388493881</v>
      </c>
      <c r="C75" s="231">
        <v>382.20977501093063</v>
      </c>
      <c r="D75" s="231">
        <v>378.87783330805649</v>
      </c>
      <c r="E75" s="231">
        <v>356.45939233284912</v>
      </c>
      <c r="F75" s="231">
        <v>327.71520994422269</v>
      </c>
      <c r="G75" s="231">
        <v>293.660690881606</v>
      </c>
      <c r="H75" s="231">
        <v>306.3089830507688</v>
      </c>
      <c r="I75" s="231">
        <v>280.44782827953412</v>
      </c>
      <c r="J75" s="231">
        <v>271.70294247125798</v>
      </c>
      <c r="K75" s="231">
        <v>192.62937982522291</v>
      </c>
      <c r="L75" s="231">
        <v>150.5202162012736</v>
      </c>
      <c r="M75" s="231">
        <v>138.2721766722826</v>
      </c>
      <c r="N75" s="231">
        <v>124.688027481435</v>
      </c>
      <c r="O75" s="231">
        <v>108.7230710316588</v>
      </c>
      <c r="P75" s="231">
        <v>84.397141715480188</v>
      </c>
      <c r="Q75" s="231">
        <v>84.348151232149831</v>
      </c>
      <c r="R75" s="231">
        <v>89.940547810910715</v>
      </c>
      <c r="S75" s="231">
        <v>76.236225679099746</v>
      </c>
      <c r="T75" s="231">
        <v>70.429831555667775</v>
      </c>
      <c r="U75" s="231">
        <v>61.427024310465093</v>
      </c>
      <c r="V75" s="231">
        <v>61.070504362040687</v>
      </c>
      <c r="W75" s="231">
        <v>83.177719662717379</v>
      </c>
      <c r="DA75" s="73" t="s">
        <v>2092</v>
      </c>
    </row>
    <row r="76" spans="1:105" ht="12" customHeight="1" x14ac:dyDescent="0.25">
      <c r="A76" s="64" t="s">
        <v>34</v>
      </c>
      <c r="B76" s="231">
        <v>0.46886234113051289</v>
      </c>
      <c r="C76" s="231">
        <v>0.23089589612705441</v>
      </c>
      <c r="D76" s="231">
        <v>6.2458028352454002E-2</v>
      </c>
      <c r="E76" s="231">
        <v>1.2755507629164029</v>
      </c>
      <c r="F76" s="231">
        <v>0.2383753342970481</v>
      </c>
      <c r="G76" s="231">
        <v>0.36327930623781762</v>
      </c>
      <c r="H76" s="231">
        <v>1.721340476084342</v>
      </c>
      <c r="I76" s="231">
        <v>1.550097738898679</v>
      </c>
      <c r="J76" s="231">
        <v>0.32219606633918563</v>
      </c>
      <c r="K76" s="231">
        <v>0.32267684702588001</v>
      </c>
      <c r="L76" s="231">
        <v>0.3415170680222554</v>
      </c>
      <c r="M76" s="231">
        <v>0.31013254929448059</v>
      </c>
      <c r="N76" s="231">
        <v>0.31591872308665342</v>
      </c>
      <c r="O76" s="231">
        <v>0.36016286720514051</v>
      </c>
      <c r="P76" s="231">
        <v>0.3945567469611605</v>
      </c>
      <c r="Q76" s="231">
        <v>0.2878641549483863</v>
      </c>
      <c r="R76" s="231">
        <v>0.29348847694038499</v>
      </c>
      <c r="S76" s="231">
        <v>0.39274207435836123</v>
      </c>
      <c r="T76" s="231">
        <v>3.7489161955789072</v>
      </c>
      <c r="U76" s="231">
        <v>3.400375685547687</v>
      </c>
      <c r="V76" s="231">
        <v>0.52431898687122103</v>
      </c>
      <c r="W76" s="231">
        <v>0.34872945068335931</v>
      </c>
      <c r="DA76" s="73" t="s">
        <v>2093</v>
      </c>
    </row>
    <row r="77" spans="1:105" ht="12" customHeight="1" x14ac:dyDescent="0.25">
      <c r="A77" s="64" t="s">
        <v>162</v>
      </c>
      <c r="B77" s="231">
        <v>1605.83466718564</v>
      </c>
      <c r="C77" s="231">
        <v>1566.004529032838</v>
      </c>
      <c r="D77" s="231">
        <v>1592.8413770410521</v>
      </c>
      <c r="E77" s="231">
        <v>1585.0884784908239</v>
      </c>
      <c r="F77" s="231">
        <v>1401.8396406606639</v>
      </c>
      <c r="G77" s="231">
        <v>1450.956651061226</v>
      </c>
      <c r="H77" s="231">
        <v>1395.661574068386</v>
      </c>
      <c r="I77" s="231">
        <v>1422.2713167122679</v>
      </c>
      <c r="J77" s="231">
        <v>1329.7868821291211</v>
      </c>
      <c r="K77" s="231">
        <v>1250.539496066971</v>
      </c>
      <c r="L77" s="231">
        <v>1350.2243664316049</v>
      </c>
      <c r="M77" s="231">
        <v>1223.339278754064</v>
      </c>
      <c r="N77" s="231">
        <v>1222.4737620824869</v>
      </c>
      <c r="O77" s="231">
        <v>1257.6661523132859</v>
      </c>
      <c r="P77" s="231">
        <v>1248.530558211377</v>
      </c>
      <c r="Q77" s="231">
        <v>1202.974890920289</v>
      </c>
      <c r="R77" s="231">
        <v>1194.4523465906129</v>
      </c>
      <c r="S77" s="231">
        <v>1212.4231511446519</v>
      </c>
      <c r="T77" s="231">
        <v>1163.3432595309989</v>
      </c>
      <c r="U77" s="231">
        <v>1170.389738521299</v>
      </c>
      <c r="V77" s="231">
        <v>1133.436870171593</v>
      </c>
      <c r="W77" s="231">
        <v>1424.0971904074891</v>
      </c>
      <c r="DA77" s="73" t="s">
        <v>2094</v>
      </c>
    </row>
    <row r="78" spans="1:105" ht="12" customHeight="1" x14ac:dyDescent="0.25">
      <c r="A78" s="64" t="s">
        <v>36</v>
      </c>
      <c r="B78" s="231">
        <v>4.2268905861115051</v>
      </c>
      <c r="C78" s="231">
        <v>3.7798152960064288</v>
      </c>
      <c r="D78" s="231">
        <v>3.6121711640095779</v>
      </c>
      <c r="E78" s="231">
        <v>0</v>
      </c>
      <c r="F78" s="231">
        <v>0</v>
      </c>
      <c r="G78" s="231">
        <v>3.5147470428695108E-3</v>
      </c>
      <c r="H78" s="231">
        <v>3.4485288487436329E-3</v>
      </c>
      <c r="I78" s="231">
        <v>3.4651545784505191E-3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2095</v>
      </c>
    </row>
    <row r="79" spans="1:105" ht="12" customHeight="1" x14ac:dyDescent="0.25">
      <c r="A79" s="64" t="s">
        <v>73</v>
      </c>
      <c r="B79" s="231">
        <v>5.8445244054650987</v>
      </c>
      <c r="C79" s="231">
        <v>6.509728148856273</v>
      </c>
      <c r="D79" s="231">
        <v>9.1152321870969999</v>
      </c>
      <c r="E79" s="231">
        <v>37.107780640680573</v>
      </c>
      <c r="F79" s="231">
        <v>37.475507841114272</v>
      </c>
      <c r="G79" s="231">
        <v>34.279064104545448</v>
      </c>
      <c r="H79" s="231">
        <v>37.965971459129811</v>
      </c>
      <c r="I79" s="231">
        <v>42.390754054663823</v>
      </c>
      <c r="J79" s="231">
        <v>23.015944385977019</v>
      </c>
      <c r="K79" s="231">
        <v>57.706168022330843</v>
      </c>
      <c r="L79" s="231">
        <v>39.1139940294265</v>
      </c>
      <c r="M79" s="231">
        <v>23.133061597723689</v>
      </c>
      <c r="N79" s="231">
        <v>23.082039975429929</v>
      </c>
      <c r="O79" s="231">
        <v>44.696549854219612</v>
      </c>
      <c r="P79" s="231">
        <v>43.064910887962682</v>
      </c>
      <c r="Q79" s="231">
        <v>46.65287433069112</v>
      </c>
      <c r="R79" s="231">
        <v>48.187858254002748</v>
      </c>
      <c r="S79" s="231">
        <v>57.290045872727269</v>
      </c>
      <c r="T79" s="231">
        <v>75.548894495772316</v>
      </c>
      <c r="U79" s="231">
        <v>90.146991201472304</v>
      </c>
      <c r="V79" s="231">
        <v>96.32373771401825</v>
      </c>
      <c r="W79" s="231">
        <v>96.657375179990041</v>
      </c>
      <c r="DA79" s="73" t="s">
        <v>2096</v>
      </c>
    </row>
    <row r="80" spans="1:105" ht="12" customHeight="1" x14ac:dyDescent="0.25">
      <c r="A80" s="64" t="s">
        <v>79</v>
      </c>
      <c r="B80" s="231">
        <v>0</v>
      </c>
      <c r="C80" s="231">
        <v>0</v>
      </c>
      <c r="D80" s="231">
        <v>0</v>
      </c>
      <c r="E80" s="231">
        <v>0</v>
      </c>
      <c r="F80" s="231">
        <v>0</v>
      </c>
      <c r="G80" s="231">
        <v>0</v>
      </c>
      <c r="H80" s="231">
        <v>0</v>
      </c>
      <c r="I80" s="231">
        <v>0</v>
      </c>
      <c r="J80" s="231">
        <v>0</v>
      </c>
      <c r="K80" s="231">
        <v>0</v>
      </c>
      <c r="L80" s="231">
        <v>0</v>
      </c>
      <c r="M80" s="231">
        <v>0</v>
      </c>
      <c r="N80" s="231">
        <v>0</v>
      </c>
      <c r="O80" s="231">
        <v>0</v>
      </c>
      <c r="P80" s="231">
        <v>0</v>
      </c>
      <c r="Q80" s="231">
        <v>0</v>
      </c>
      <c r="R80" s="231">
        <v>0</v>
      </c>
      <c r="S80" s="231">
        <v>0</v>
      </c>
      <c r="T80" s="231">
        <v>0</v>
      </c>
      <c r="U80" s="231">
        <v>0</v>
      </c>
      <c r="V80" s="231">
        <v>0</v>
      </c>
      <c r="W80" s="231">
        <v>0</v>
      </c>
      <c r="DA80" s="73" t="s">
        <v>2097</v>
      </c>
    </row>
    <row r="81" spans="1:105" ht="12" customHeight="1" x14ac:dyDescent="0.25">
      <c r="A81" s="61" t="s">
        <v>1928</v>
      </c>
      <c r="B81" s="265">
        <v>0</v>
      </c>
      <c r="C81" s="265">
        <v>0</v>
      </c>
      <c r="D81" s="265">
        <v>0</v>
      </c>
      <c r="E81" s="265">
        <v>0</v>
      </c>
      <c r="F81" s="265">
        <v>0</v>
      </c>
      <c r="G81" s="265">
        <v>0</v>
      </c>
      <c r="H81" s="265">
        <v>0</v>
      </c>
      <c r="I81" s="265">
        <v>0</v>
      </c>
      <c r="J81" s="265">
        <v>0</v>
      </c>
      <c r="K81" s="265">
        <v>0</v>
      </c>
      <c r="L81" s="265">
        <v>0</v>
      </c>
      <c r="M81" s="265">
        <v>0</v>
      </c>
      <c r="N81" s="265">
        <v>0</v>
      </c>
      <c r="O81" s="265">
        <v>0</v>
      </c>
      <c r="P81" s="265">
        <v>0</v>
      </c>
      <c r="Q81" s="265">
        <v>0</v>
      </c>
      <c r="R81" s="265">
        <v>0</v>
      </c>
      <c r="S81" s="265">
        <v>0</v>
      </c>
      <c r="T81" s="265">
        <v>0</v>
      </c>
      <c r="U81" s="265">
        <v>0</v>
      </c>
      <c r="V81" s="265">
        <v>0</v>
      </c>
      <c r="W81" s="265">
        <v>0</v>
      </c>
      <c r="DA81" s="74" t="s">
        <v>2098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746.88224788767843</v>
      </c>
      <c r="C83" s="225">
        <v>591.44008330273959</v>
      </c>
      <c r="D83" s="225">
        <v>651.47477774010554</v>
      </c>
      <c r="E83" s="225">
        <v>770.66796000007753</v>
      </c>
      <c r="F83" s="225">
        <v>570.58677208730637</v>
      </c>
      <c r="G83" s="225">
        <v>573.92623429129185</v>
      </c>
      <c r="H83" s="225">
        <v>539.28516929703108</v>
      </c>
      <c r="I83" s="225">
        <v>570.64857203002612</v>
      </c>
      <c r="J83" s="225">
        <v>475.7110519252397</v>
      </c>
      <c r="K83" s="225">
        <v>476.94797464357879</v>
      </c>
      <c r="L83" s="225">
        <v>518.79846875553244</v>
      </c>
      <c r="M83" s="225">
        <v>449.7547155894714</v>
      </c>
      <c r="N83" s="225">
        <v>495.3200138273067</v>
      </c>
      <c r="O83" s="225">
        <v>467.50026011357232</v>
      </c>
      <c r="P83" s="225">
        <v>455.81953243143761</v>
      </c>
      <c r="Q83" s="225">
        <v>446.39474196237597</v>
      </c>
      <c r="R83" s="225">
        <v>477.46056795355668</v>
      </c>
      <c r="S83" s="225">
        <v>504.32665151437459</v>
      </c>
      <c r="T83" s="225">
        <v>463.43981080746897</v>
      </c>
      <c r="U83" s="225">
        <v>430.92793089453102</v>
      </c>
      <c r="V83" s="225">
        <v>412.92070231799431</v>
      </c>
      <c r="W83" s="225">
        <v>718.32298618029495</v>
      </c>
      <c r="DA83" s="89" t="s">
        <v>2099</v>
      </c>
    </row>
    <row r="84" spans="1:105" ht="12" customHeight="1" x14ac:dyDescent="0.25">
      <c r="A84" s="55" t="s">
        <v>92</v>
      </c>
      <c r="B84" s="261">
        <v>0</v>
      </c>
      <c r="C84" s="261">
        <v>0</v>
      </c>
      <c r="D84" s="261">
        <v>0</v>
      </c>
      <c r="E84" s="261">
        <v>0</v>
      </c>
      <c r="F84" s="261">
        <v>0</v>
      </c>
      <c r="G84" s="261">
        <v>0</v>
      </c>
      <c r="H84" s="261">
        <v>0</v>
      </c>
      <c r="I84" s="261">
        <v>0</v>
      </c>
      <c r="J84" s="261">
        <v>0</v>
      </c>
      <c r="K84" s="261">
        <v>0</v>
      </c>
      <c r="L84" s="261">
        <v>0</v>
      </c>
      <c r="M84" s="261">
        <v>0</v>
      </c>
      <c r="N84" s="261">
        <v>0</v>
      </c>
      <c r="O84" s="261">
        <v>0</v>
      </c>
      <c r="P84" s="261">
        <v>0</v>
      </c>
      <c r="Q84" s="261">
        <v>0</v>
      </c>
      <c r="R84" s="261">
        <v>0</v>
      </c>
      <c r="S84" s="261">
        <v>0</v>
      </c>
      <c r="T84" s="261">
        <v>0</v>
      </c>
      <c r="U84" s="261">
        <v>0</v>
      </c>
      <c r="V84" s="261">
        <v>0</v>
      </c>
      <c r="W84" s="261">
        <v>0</v>
      </c>
      <c r="DA84" s="67" t="s">
        <v>2100</v>
      </c>
    </row>
    <row r="85" spans="1:105" ht="12" customHeight="1" x14ac:dyDescent="0.25">
      <c r="A85" s="202" t="s">
        <v>93</v>
      </c>
      <c r="B85" s="226">
        <v>0</v>
      </c>
      <c r="C85" s="226">
        <v>0</v>
      </c>
      <c r="D85" s="226">
        <v>0</v>
      </c>
      <c r="E85" s="226">
        <v>0</v>
      </c>
      <c r="F85" s="226">
        <v>0</v>
      </c>
      <c r="G85" s="226">
        <v>0</v>
      </c>
      <c r="H85" s="226">
        <v>0</v>
      </c>
      <c r="I85" s="226">
        <v>0</v>
      </c>
      <c r="J85" s="226">
        <v>0</v>
      </c>
      <c r="K85" s="226">
        <v>0</v>
      </c>
      <c r="L85" s="226">
        <v>0</v>
      </c>
      <c r="M85" s="226">
        <v>0</v>
      </c>
      <c r="N85" s="226">
        <v>0</v>
      </c>
      <c r="O85" s="226">
        <v>0</v>
      </c>
      <c r="P85" s="226">
        <v>0</v>
      </c>
      <c r="Q85" s="226">
        <v>0</v>
      </c>
      <c r="R85" s="226">
        <v>0</v>
      </c>
      <c r="S85" s="226">
        <v>0</v>
      </c>
      <c r="T85" s="226">
        <v>0</v>
      </c>
      <c r="U85" s="226">
        <v>0</v>
      </c>
      <c r="V85" s="226">
        <v>0</v>
      </c>
      <c r="W85" s="226">
        <v>0</v>
      </c>
      <c r="DA85" s="174" t="s">
        <v>2101</v>
      </c>
    </row>
    <row r="86" spans="1:105" ht="12" customHeight="1" x14ac:dyDescent="0.25">
      <c r="A86" s="202" t="s">
        <v>94</v>
      </c>
      <c r="B86" s="226">
        <v>0</v>
      </c>
      <c r="C86" s="226">
        <v>0</v>
      </c>
      <c r="D86" s="226">
        <v>0</v>
      </c>
      <c r="E86" s="226">
        <v>0</v>
      </c>
      <c r="F86" s="226">
        <v>0</v>
      </c>
      <c r="G86" s="226">
        <v>0</v>
      </c>
      <c r="H86" s="226">
        <v>0</v>
      </c>
      <c r="I86" s="226">
        <v>0</v>
      </c>
      <c r="J86" s="226">
        <v>0</v>
      </c>
      <c r="K86" s="226">
        <v>0</v>
      </c>
      <c r="L86" s="226">
        <v>0</v>
      </c>
      <c r="M86" s="226">
        <v>0</v>
      </c>
      <c r="N86" s="226">
        <v>0</v>
      </c>
      <c r="O86" s="226">
        <v>0</v>
      </c>
      <c r="P86" s="226">
        <v>0</v>
      </c>
      <c r="Q86" s="226">
        <v>0</v>
      </c>
      <c r="R86" s="226">
        <v>0</v>
      </c>
      <c r="S86" s="226">
        <v>0</v>
      </c>
      <c r="T86" s="226">
        <v>0</v>
      </c>
      <c r="U86" s="226">
        <v>0</v>
      </c>
      <c r="V86" s="226">
        <v>0</v>
      </c>
      <c r="W86" s="226">
        <v>0</v>
      </c>
      <c r="DA86" s="174" t="s">
        <v>2102</v>
      </c>
    </row>
    <row r="87" spans="1:105" ht="12" customHeight="1" x14ac:dyDescent="0.25">
      <c r="A87" s="202" t="s">
        <v>95</v>
      </c>
      <c r="B87" s="226">
        <v>0</v>
      </c>
      <c r="C87" s="226">
        <v>0</v>
      </c>
      <c r="D87" s="226">
        <v>0</v>
      </c>
      <c r="E87" s="226">
        <v>0</v>
      </c>
      <c r="F87" s="226">
        <v>0</v>
      </c>
      <c r="G87" s="226">
        <v>0</v>
      </c>
      <c r="H87" s="226">
        <v>0</v>
      </c>
      <c r="I87" s="226">
        <v>0</v>
      </c>
      <c r="J87" s="226">
        <v>0</v>
      </c>
      <c r="K87" s="226">
        <v>0</v>
      </c>
      <c r="L87" s="226">
        <v>0</v>
      </c>
      <c r="M87" s="226">
        <v>0</v>
      </c>
      <c r="N87" s="226">
        <v>0</v>
      </c>
      <c r="O87" s="226">
        <v>0</v>
      </c>
      <c r="P87" s="226">
        <v>0</v>
      </c>
      <c r="Q87" s="226">
        <v>0</v>
      </c>
      <c r="R87" s="226">
        <v>0</v>
      </c>
      <c r="S87" s="226">
        <v>0</v>
      </c>
      <c r="T87" s="226">
        <v>0</v>
      </c>
      <c r="U87" s="226">
        <v>0</v>
      </c>
      <c r="V87" s="226">
        <v>0</v>
      </c>
      <c r="W87" s="226">
        <v>0</v>
      </c>
      <c r="DA87" s="174" t="s">
        <v>2103</v>
      </c>
    </row>
    <row r="88" spans="1:105" ht="12" customHeight="1" x14ac:dyDescent="0.25">
      <c r="A88" s="56" t="s">
        <v>96</v>
      </c>
      <c r="B88" s="262">
        <v>746.88224788767843</v>
      </c>
      <c r="C88" s="262">
        <v>591.44008330273959</v>
      </c>
      <c r="D88" s="262">
        <v>651.47477774010554</v>
      </c>
      <c r="E88" s="262">
        <v>770.66796000007753</v>
      </c>
      <c r="F88" s="262">
        <v>570.58677208730637</v>
      </c>
      <c r="G88" s="262">
        <v>573.92623429129185</v>
      </c>
      <c r="H88" s="262">
        <v>539.28516929703108</v>
      </c>
      <c r="I88" s="262">
        <v>570.64857203002612</v>
      </c>
      <c r="J88" s="262">
        <v>475.7110519252397</v>
      </c>
      <c r="K88" s="262">
        <v>476.94797464357879</v>
      </c>
      <c r="L88" s="262">
        <v>518.79846875553244</v>
      </c>
      <c r="M88" s="262">
        <v>449.7547155894714</v>
      </c>
      <c r="N88" s="262">
        <v>495.3200138273067</v>
      </c>
      <c r="O88" s="262">
        <v>467.50026011357232</v>
      </c>
      <c r="P88" s="262">
        <v>455.81953243143761</v>
      </c>
      <c r="Q88" s="262">
        <v>446.39474196237597</v>
      </c>
      <c r="R88" s="262">
        <v>477.46056795355668</v>
      </c>
      <c r="S88" s="262">
        <v>504.32665151437459</v>
      </c>
      <c r="T88" s="262">
        <v>463.43981080746897</v>
      </c>
      <c r="U88" s="262">
        <v>430.92793089453102</v>
      </c>
      <c r="V88" s="262">
        <v>412.92070231799431</v>
      </c>
      <c r="W88" s="262">
        <v>718.32298618029495</v>
      </c>
      <c r="DA88" s="68" t="s">
        <v>2104</v>
      </c>
    </row>
    <row r="89" spans="1:105" ht="12" customHeight="1" x14ac:dyDescent="0.25">
      <c r="A89" s="37" t="s">
        <v>160</v>
      </c>
      <c r="B89" s="228">
        <v>57.635132351301408</v>
      </c>
      <c r="C89" s="228">
        <v>41.557134771349993</v>
      </c>
      <c r="D89" s="228">
        <v>30.87223482384093</v>
      </c>
      <c r="E89" s="228">
        <v>34.884572061709129</v>
      </c>
      <c r="F89" s="228">
        <v>27.99889641065311</v>
      </c>
      <c r="G89" s="228">
        <v>25.42037625703653</v>
      </c>
      <c r="H89" s="228">
        <v>20.694143456052231</v>
      </c>
      <c r="I89" s="228">
        <v>24.17854667228298</v>
      </c>
      <c r="J89" s="228">
        <v>18.481249611297681</v>
      </c>
      <c r="K89" s="228">
        <v>17.206359917902081</v>
      </c>
      <c r="L89" s="228">
        <v>20.986308523387201</v>
      </c>
      <c r="M89" s="228">
        <v>15.10648765225778</v>
      </c>
      <c r="N89" s="228">
        <v>13.73948379929087</v>
      </c>
      <c r="O89" s="228">
        <v>10.614796883170531</v>
      </c>
      <c r="P89" s="228">
        <v>10.65672097447537</v>
      </c>
      <c r="Q89" s="228">
        <v>12.884227391956109</v>
      </c>
      <c r="R89" s="228">
        <v>11.769137922108939</v>
      </c>
      <c r="S89" s="228">
        <v>11.8335770259858</v>
      </c>
      <c r="T89" s="228">
        <v>12.61690036690621</v>
      </c>
      <c r="U89" s="228">
        <v>10.64064439696064</v>
      </c>
      <c r="V89" s="228">
        <v>12.23209846271204</v>
      </c>
      <c r="W89" s="228">
        <v>19.78825956155805</v>
      </c>
      <c r="DA89" s="69" t="s">
        <v>2105</v>
      </c>
    </row>
    <row r="90" spans="1:105" ht="12" customHeight="1" x14ac:dyDescent="0.25">
      <c r="A90" s="37" t="s">
        <v>162</v>
      </c>
      <c r="B90" s="228">
        <v>689.24711553637701</v>
      </c>
      <c r="C90" s="228">
        <v>549.88294853138962</v>
      </c>
      <c r="D90" s="228">
        <v>620.60254291626461</v>
      </c>
      <c r="E90" s="228">
        <v>735.78338793836838</v>
      </c>
      <c r="F90" s="228">
        <v>542.58787567665331</v>
      </c>
      <c r="G90" s="228">
        <v>548.50585803425531</v>
      </c>
      <c r="H90" s="228">
        <v>518.59102584097889</v>
      </c>
      <c r="I90" s="228">
        <v>546.47002535774311</v>
      </c>
      <c r="J90" s="228">
        <v>457.229802313942</v>
      </c>
      <c r="K90" s="228">
        <v>459.74161472567681</v>
      </c>
      <c r="L90" s="228">
        <v>497.81216023214517</v>
      </c>
      <c r="M90" s="228">
        <v>434.64822793721362</v>
      </c>
      <c r="N90" s="228">
        <v>481.5805300280158</v>
      </c>
      <c r="O90" s="228">
        <v>456.8854632304018</v>
      </c>
      <c r="P90" s="228">
        <v>445.16281145696217</v>
      </c>
      <c r="Q90" s="228">
        <v>433.51051457041979</v>
      </c>
      <c r="R90" s="228">
        <v>465.69143003144779</v>
      </c>
      <c r="S90" s="228">
        <v>492.4930744883888</v>
      </c>
      <c r="T90" s="228">
        <v>450.82291044056279</v>
      </c>
      <c r="U90" s="228">
        <v>420.28728649757039</v>
      </c>
      <c r="V90" s="228">
        <v>400.68860385528222</v>
      </c>
      <c r="W90" s="228">
        <v>698.53472661873684</v>
      </c>
      <c r="DA90" s="69" t="s">
        <v>2106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2107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0</v>
      </c>
      <c r="T92" s="228">
        <v>0</v>
      </c>
      <c r="U92" s="228">
        <v>0</v>
      </c>
      <c r="V92" s="228">
        <v>0</v>
      </c>
      <c r="W92" s="228">
        <v>0</v>
      </c>
      <c r="DA92" s="69" t="s">
        <v>2108</v>
      </c>
    </row>
    <row r="93" spans="1:105" ht="12" customHeight="1" x14ac:dyDescent="0.25">
      <c r="A93" s="37" t="s">
        <v>38</v>
      </c>
      <c r="B93" s="228">
        <v>0</v>
      </c>
      <c r="C93" s="228">
        <v>0</v>
      </c>
      <c r="D93" s="228">
        <v>0</v>
      </c>
      <c r="E93" s="228">
        <v>0</v>
      </c>
      <c r="F93" s="228">
        <v>0</v>
      </c>
      <c r="G93" s="228">
        <v>0</v>
      </c>
      <c r="H93" s="228">
        <v>0</v>
      </c>
      <c r="I93" s="228">
        <v>0</v>
      </c>
      <c r="J93" s="228">
        <v>0</v>
      </c>
      <c r="K93" s="228">
        <v>0</v>
      </c>
      <c r="L93" s="228">
        <v>0</v>
      </c>
      <c r="M93" s="228">
        <v>0</v>
      </c>
      <c r="N93" s="228">
        <v>0</v>
      </c>
      <c r="O93" s="228">
        <v>0</v>
      </c>
      <c r="P93" s="228">
        <v>0</v>
      </c>
      <c r="Q93" s="228">
        <v>0</v>
      </c>
      <c r="R93" s="228">
        <v>0</v>
      </c>
      <c r="S93" s="228">
        <v>0</v>
      </c>
      <c r="T93" s="228">
        <v>0</v>
      </c>
      <c r="U93" s="228">
        <v>0</v>
      </c>
      <c r="V93" s="228">
        <v>0</v>
      </c>
      <c r="W93" s="228">
        <v>0</v>
      </c>
      <c r="DA93" s="69" t="s">
        <v>2109</v>
      </c>
    </row>
    <row r="94" spans="1:105" ht="12" customHeight="1" x14ac:dyDescent="0.25">
      <c r="A94" s="132" t="s">
        <v>1941</v>
      </c>
      <c r="B94" s="318">
        <v>0</v>
      </c>
      <c r="C94" s="318">
        <v>0</v>
      </c>
      <c r="D94" s="318">
        <v>0</v>
      </c>
      <c r="E94" s="318">
        <v>0</v>
      </c>
      <c r="F94" s="318">
        <v>0</v>
      </c>
      <c r="G94" s="318">
        <v>0</v>
      </c>
      <c r="H94" s="318">
        <v>0</v>
      </c>
      <c r="I94" s="318">
        <v>0</v>
      </c>
      <c r="J94" s="318">
        <v>0</v>
      </c>
      <c r="K94" s="318">
        <v>0</v>
      </c>
      <c r="L94" s="318">
        <v>0</v>
      </c>
      <c r="M94" s="318">
        <v>0</v>
      </c>
      <c r="N94" s="318">
        <v>0</v>
      </c>
      <c r="O94" s="318">
        <v>0</v>
      </c>
      <c r="P94" s="318">
        <v>0</v>
      </c>
      <c r="Q94" s="318">
        <v>0</v>
      </c>
      <c r="R94" s="318">
        <v>0</v>
      </c>
      <c r="S94" s="318">
        <v>0</v>
      </c>
      <c r="T94" s="318">
        <v>0</v>
      </c>
      <c r="U94" s="318">
        <v>0</v>
      </c>
      <c r="V94" s="318">
        <v>0</v>
      </c>
      <c r="W94" s="318">
        <v>0</v>
      </c>
      <c r="DA94" s="139" t="s">
        <v>2110</v>
      </c>
    </row>
    <row r="95" spans="1:105" ht="12" customHeight="1" x14ac:dyDescent="0.25">
      <c r="J95" s="131"/>
    </row>
    <row r="96" spans="1:105" ht="15" customHeight="1" x14ac:dyDescent="0.25">
      <c r="A96" s="32" t="s">
        <v>431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1</v>
      </c>
      <c r="C98" s="234">
        <f t="shared" si="4"/>
        <v>0.99999999999999978</v>
      </c>
      <c r="D98" s="234">
        <f t="shared" si="4"/>
        <v>0.99999999999999989</v>
      </c>
      <c r="E98" s="234">
        <f t="shared" si="4"/>
        <v>1</v>
      </c>
      <c r="F98" s="234">
        <f t="shared" si="4"/>
        <v>1</v>
      </c>
      <c r="G98" s="234">
        <f t="shared" si="4"/>
        <v>0.99999999999999978</v>
      </c>
      <c r="H98" s="234">
        <f t="shared" si="4"/>
        <v>1</v>
      </c>
      <c r="I98" s="234">
        <f t="shared" si="4"/>
        <v>1</v>
      </c>
      <c r="J98" s="234">
        <f t="shared" si="4"/>
        <v>1</v>
      </c>
      <c r="K98" s="234">
        <f t="shared" si="4"/>
        <v>1</v>
      </c>
      <c r="L98" s="234">
        <f t="shared" si="4"/>
        <v>1</v>
      </c>
      <c r="M98" s="234">
        <f t="shared" si="4"/>
        <v>0.99999999999999989</v>
      </c>
      <c r="N98" s="234">
        <f t="shared" si="4"/>
        <v>0.99999999999999978</v>
      </c>
      <c r="O98" s="234">
        <f t="shared" si="4"/>
        <v>0.99999999999999989</v>
      </c>
      <c r="P98" s="234">
        <f t="shared" si="4"/>
        <v>0.99999999999999989</v>
      </c>
      <c r="Q98" s="234">
        <f t="shared" si="4"/>
        <v>1</v>
      </c>
      <c r="R98" s="234">
        <f t="shared" si="4"/>
        <v>1.0000000000000002</v>
      </c>
      <c r="S98" s="234">
        <f t="shared" si="4"/>
        <v>0.99999999999999989</v>
      </c>
      <c r="T98" s="234">
        <f t="shared" si="4"/>
        <v>1</v>
      </c>
      <c r="U98" s="234">
        <f t="shared" si="4"/>
        <v>1</v>
      </c>
      <c r="V98" s="234">
        <f t="shared" si="4"/>
        <v>1</v>
      </c>
      <c r="W98" s="234">
        <f t="shared" si="4"/>
        <v>0.99999999999999978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0</v>
      </c>
      <c r="C99" s="268">
        <f t="shared" si="5"/>
        <v>0</v>
      </c>
      <c r="D99" s="268">
        <f t="shared" si="5"/>
        <v>0</v>
      </c>
      <c r="E99" s="268">
        <f t="shared" si="5"/>
        <v>0</v>
      </c>
      <c r="F99" s="268">
        <f t="shared" si="5"/>
        <v>0</v>
      </c>
      <c r="G99" s="268">
        <f t="shared" si="5"/>
        <v>0</v>
      </c>
      <c r="H99" s="268">
        <f t="shared" si="5"/>
        <v>0</v>
      </c>
      <c r="I99" s="268">
        <f t="shared" si="5"/>
        <v>0</v>
      </c>
      <c r="J99" s="268">
        <f t="shared" si="5"/>
        <v>0</v>
      </c>
      <c r="K99" s="268">
        <f t="shared" si="5"/>
        <v>0</v>
      </c>
      <c r="L99" s="268">
        <f t="shared" si="5"/>
        <v>0</v>
      </c>
      <c r="M99" s="268">
        <f t="shared" si="5"/>
        <v>0</v>
      </c>
      <c r="N99" s="268">
        <f t="shared" si="5"/>
        <v>0</v>
      </c>
      <c r="O99" s="268">
        <f t="shared" si="5"/>
        <v>0</v>
      </c>
      <c r="P99" s="268">
        <f t="shared" si="5"/>
        <v>0</v>
      </c>
      <c r="Q99" s="268">
        <f t="shared" si="5"/>
        <v>0</v>
      </c>
      <c r="R99" s="268">
        <f t="shared" si="5"/>
        <v>0</v>
      </c>
      <c r="S99" s="268">
        <f t="shared" si="5"/>
        <v>0</v>
      </c>
      <c r="T99" s="268">
        <f t="shared" si="5"/>
        <v>0</v>
      </c>
      <c r="U99" s="268">
        <f t="shared" si="5"/>
        <v>0</v>
      </c>
      <c r="V99" s="268">
        <f t="shared" si="5"/>
        <v>0</v>
      </c>
      <c r="W99" s="268">
        <f t="shared" si="5"/>
        <v>0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0</v>
      </c>
      <c r="C100" s="269">
        <f t="shared" si="6"/>
        <v>0</v>
      </c>
      <c r="D100" s="269">
        <f t="shared" si="6"/>
        <v>0</v>
      </c>
      <c r="E100" s="269">
        <f t="shared" si="6"/>
        <v>0</v>
      </c>
      <c r="F100" s="269">
        <f t="shared" si="6"/>
        <v>0</v>
      </c>
      <c r="G100" s="269">
        <f t="shared" si="6"/>
        <v>0</v>
      </c>
      <c r="H100" s="269">
        <f t="shared" si="6"/>
        <v>0</v>
      </c>
      <c r="I100" s="269">
        <f t="shared" si="6"/>
        <v>0</v>
      </c>
      <c r="J100" s="269">
        <f t="shared" si="6"/>
        <v>0</v>
      </c>
      <c r="K100" s="269">
        <f t="shared" si="6"/>
        <v>0</v>
      </c>
      <c r="L100" s="269">
        <f t="shared" si="6"/>
        <v>0</v>
      </c>
      <c r="M100" s="269">
        <f t="shared" si="6"/>
        <v>0</v>
      </c>
      <c r="N100" s="269">
        <f t="shared" si="6"/>
        <v>0</v>
      </c>
      <c r="O100" s="269">
        <f t="shared" si="6"/>
        <v>0</v>
      </c>
      <c r="P100" s="269">
        <f t="shared" si="6"/>
        <v>0</v>
      </c>
      <c r="Q100" s="269">
        <f t="shared" si="6"/>
        <v>0</v>
      </c>
      <c r="R100" s="269">
        <f t="shared" si="6"/>
        <v>0</v>
      </c>
      <c r="S100" s="269">
        <f t="shared" si="6"/>
        <v>0</v>
      </c>
      <c r="T100" s="269">
        <f t="shared" si="6"/>
        <v>0</v>
      </c>
      <c r="U100" s="269">
        <f t="shared" si="6"/>
        <v>0</v>
      </c>
      <c r="V100" s="269">
        <f t="shared" si="6"/>
        <v>0</v>
      </c>
      <c r="W100" s="269">
        <f t="shared" si="6"/>
        <v>0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0</v>
      </c>
      <c r="C101" s="269">
        <f t="shared" si="7"/>
        <v>0</v>
      </c>
      <c r="D101" s="269">
        <f t="shared" si="7"/>
        <v>0</v>
      </c>
      <c r="E101" s="269">
        <f t="shared" si="7"/>
        <v>0</v>
      </c>
      <c r="F101" s="269">
        <f t="shared" si="7"/>
        <v>0</v>
      </c>
      <c r="G101" s="269">
        <f t="shared" si="7"/>
        <v>0</v>
      </c>
      <c r="H101" s="269">
        <f t="shared" si="7"/>
        <v>0</v>
      </c>
      <c r="I101" s="269">
        <f t="shared" si="7"/>
        <v>0</v>
      </c>
      <c r="J101" s="269">
        <f t="shared" si="7"/>
        <v>0</v>
      </c>
      <c r="K101" s="269">
        <f t="shared" si="7"/>
        <v>0</v>
      </c>
      <c r="L101" s="269">
        <f t="shared" si="7"/>
        <v>0</v>
      </c>
      <c r="M101" s="269">
        <f t="shared" si="7"/>
        <v>0</v>
      </c>
      <c r="N101" s="269">
        <f t="shared" si="7"/>
        <v>0</v>
      </c>
      <c r="O101" s="269">
        <f t="shared" si="7"/>
        <v>0</v>
      </c>
      <c r="P101" s="269">
        <f t="shared" si="7"/>
        <v>0</v>
      </c>
      <c r="Q101" s="269">
        <f t="shared" si="7"/>
        <v>0</v>
      </c>
      <c r="R101" s="269">
        <f t="shared" si="7"/>
        <v>0</v>
      </c>
      <c r="S101" s="269">
        <f t="shared" si="7"/>
        <v>0</v>
      </c>
      <c r="T101" s="269">
        <f t="shared" si="7"/>
        <v>0</v>
      </c>
      <c r="U101" s="269">
        <f t="shared" si="7"/>
        <v>0</v>
      </c>
      <c r="V101" s="269">
        <f t="shared" si="7"/>
        <v>0</v>
      </c>
      <c r="W101" s="269">
        <f t="shared" si="7"/>
        <v>0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0</v>
      </c>
      <c r="C102" s="269">
        <f t="shared" si="8"/>
        <v>0</v>
      </c>
      <c r="D102" s="269">
        <f t="shared" si="8"/>
        <v>0</v>
      </c>
      <c r="E102" s="269">
        <f t="shared" si="8"/>
        <v>0</v>
      </c>
      <c r="F102" s="269">
        <f t="shared" si="8"/>
        <v>0</v>
      </c>
      <c r="G102" s="269">
        <f t="shared" si="8"/>
        <v>0</v>
      </c>
      <c r="H102" s="269">
        <f t="shared" si="8"/>
        <v>0</v>
      </c>
      <c r="I102" s="269">
        <f t="shared" si="8"/>
        <v>0</v>
      </c>
      <c r="J102" s="269">
        <f t="shared" si="8"/>
        <v>0</v>
      </c>
      <c r="K102" s="269">
        <f t="shared" si="8"/>
        <v>0</v>
      </c>
      <c r="L102" s="269">
        <f t="shared" si="8"/>
        <v>0</v>
      </c>
      <c r="M102" s="269">
        <f t="shared" si="8"/>
        <v>0</v>
      </c>
      <c r="N102" s="269">
        <f t="shared" si="8"/>
        <v>0</v>
      </c>
      <c r="O102" s="269">
        <f t="shared" si="8"/>
        <v>0</v>
      </c>
      <c r="P102" s="269">
        <f t="shared" si="8"/>
        <v>0</v>
      </c>
      <c r="Q102" s="269">
        <f t="shared" si="8"/>
        <v>0</v>
      </c>
      <c r="R102" s="269">
        <f t="shared" si="8"/>
        <v>0</v>
      </c>
      <c r="S102" s="269">
        <f t="shared" si="8"/>
        <v>0</v>
      </c>
      <c r="T102" s="269">
        <f t="shared" si="8"/>
        <v>0</v>
      </c>
      <c r="U102" s="269">
        <f t="shared" si="8"/>
        <v>0</v>
      </c>
      <c r="V102" s="269">
        <f t="shared" si="8"/>
        <v>0</v>
      </c>
      <c r="W102" s="269">
        <f t="shared" si="8"/>
        <v>0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1.2403165334614408E-2</v>
      </c>
      <c r="C103" s="270">
        <f t="shared" si="9"/>
        <v>1.246446662007704E-2</v>
      </c>
      <c r="D103" s="270">
        <f t="shared" si="9"/>
        <v>1.2873857555817539E-2</v>
      </c>
      <c r="E103" s="270">
        <f t="shared" si="9"/>
        <v>1.4016827272417058E-2</v>
      </c>
      <c r="F103" s="270">
        <f t="shared" si="9"/>
        <v>1.3342032308241552E-2</v>
      </c>
      <c r="G103" s="270">
        <f t="shared" si="9"/>
        <v>1.4251961807974667E-2</v>
      </c>
      <c r="H103" s="270">
        <f t="shared" si="9"/>
        <v>1.4292023041143001E-2</v>
      </c>
      <c r="I103" s="270">
        <f t="shared" si="9"/>
        <v>1.6256719538384118E-2</v>
      </c>
      <c r="J103" s="270">
        <f t="shared" si="9"/>
        <v>1.7041326559171587E-2</v>
      </c>
      <c r="K103" s="270">
        <f t="shared" si="9"/>
        <v>1.8126310704581941E-2</v>
      </c>
      <c r="L103" s="270">
        <f t="shared" si="9"/>
        <v>2.043394010915623E-2</v>
      </c>
      <c r="M103" s="270">
        <f t="shared" si="9"/>
        <v>2.1453991453411335E-2</v>
      </c>
      <c r="N103" s="270">
        <f t="shared" si="9"/>
        <v>2.2301503676368815E-2</v>
      </c>
      <c r="O103" s="270">
        <f t="shared" si="9"/>
        <v>2.3150853113816979E-2</v>
      </c>
      <c r="P103" s="270">
        <f t="shared" si="9"/>
        <v>2.3235807771207435E-2</v>
      </c>
      <c r="Q103" s="270">
        <f t="shared" si="9"/>
        <v>2.4436984383244018E-2</v>
      </c>
      <c r="R103" s="270">
        <f t="shared" si="9"/>
        <v>2.5329550370105217E-2</v>
      </c>
      <c r="S103" s="270">
        <f t="shared" si="9"/>
        <v>2.6606829241475213E-2</v>
      </c>
      <c r="T103" s="270">
        <f t="shared" si="9"/>
        <v>2.6914296616765365E-2</v>
      </c>
      <c r="U103" s="270">
        <f t="shared" si="9"/>
        <v>2.9055829954732649E-2</v>
      </c>
      <c r="V103" s="270">
        <f t="shared" si="9"/>
        <v>3.0040350943852493E-2</v>
      </c>
      <c r="W103" s="270">
        <f t="shared" si="9"/>
        <v>2.9295782298944504E-2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0</v>
      </c>
      <c r="C104" s="271">
        <f t="shared" si="10"/>
        <v>0</v>
      </c>
      <c r="D104" s="271">
        <f t="shared" si="10"/>
        <v>0</v>
      </c>
      <c r="E104" s="271">
        <f t="shared" si="10"/>
        <v>0</v>
      </c>
      <c r="F104" s="271">
        <f t="shared" si="10"/>
        <v>0</v>
      </c>
      <c r="G104" s="271">
        <f t="shared" si="10"/>
        <v>0</v>
      </c>
      <c r="H104" s="271">
        <f t="shared" si="10"/>
        <v>0</v>
      </c>
      <c r="I104" s="271">
        <f t="shared" si="10"/>
        <v>0</v>
      </c>
      <c r="J104" s="271">
        <f t="shared" si="10"/>
        <v>0</v>
      </c>
      <c r="K104" s="271">
        <f t="shared" si="10"/>
        <v>0</v>
      </c>
      <c r="L104" s="271">
        <f t="shared" si="10"/>
        <v>0</v>
      </c>
      <c r="M104" s="271">
        <f t="shared" si="10"/>
        <v>0</v>
      </c>
      <c r="N104" s="271">
        <f t="shared" si="10"/>
        <v>0</v>
      </c>
      <c r="O104" s="271">
        <f t="shared" si="10"/>
        <v>0</v>
      </c>
      <c r="P104" s="271">
        <f t="shared" si="10"/>
        <v>0</v>
      </c>
      <c r="Q104" s="271">
        <f t="shared" si="10"/>
        <v>0</v>
      </c>
      <c r="R104" s="271">
        <f t="shared" si="10"/>
        <v>0</v>
      </c>
      <c r="S104" s="271">
        <f t="shared" si="10"/>
        <v>0</v>
      </c>
      <c r="T104" s="271">
        <f t="shared" si="10"/>
        <v>0</v>
      </c>
      <c r="U104" s="271">
        <f t="shared" si="10"/>
        <v>0</v>
      </c>
      <c r="V104" s="271">
        <f t="shared" si="10"/>
        <v>0</v>
      </c>
      <c r="W104" s="271">
        <f t="shared" si="10"/>
        <v>0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0.98759683466538561</v>
      </c>
      <c r="C105" s="271">
        <f t="shared" si="11"/>
        <v>0.98753553337992273</v>
      </c>
      <c r="D105" s="271">
        <f t="shared" si="11"/>
        <v>0.9871261424441824</v>
      </c>
      <c r="E105" s="271">
        <f t="shared" si="11"/>
        <v>0.98598317272758296</v>
      </c>
      <c r="F105" s="271">
        <f t="shared" si="11"/>
        <v>0.98665796769175851</v>
      </c>
      <c r="G105" s="271">
        <f t="shared" si="11"/>
        <v>0.98574803819202517</v>
      </c>
      <c r="H105" s="271">
        <f t="shared" si="11"/>
        <v>0.98570797695885704</v>
      </c>
      <c r="I105" s="271">
        <f t="shared" si="11"/>
        <v>0.98374328046161585</v>
      </c>
      <c r="J105" s="271">
        <f t="shared" si="11"/>
        <v>0.98295867344082843</v>
      </c>
      <c r="K105" s="271">
        <f t="shared" si="11"/>
        <v>0.98187368929541807</v>
      </c>
      <c r="L105" s="271">
        <f t="shared" si="11"/>
        <v>0.97956605989084378</v>
      </c>
      <c r="M105" s="271">
        <f t="shared" si="11"/>
        <v>0.97854600854658857</v>
      </c>
      <c r="N105" s="271">
        <f t="shared" si="11"/>
        <v>0.97769849632363093</v>
      </c>
      <c r="O105" s="271">
        <f t="shared" si="11"/>
        <v>0.97684914688618296</v>
      </c>
      <c r="P105" s="271">
        <f t="shared" si="11"/>
        <v>0.97676419222879241</v>
      </c>
      <c r="Q105" s="271">
        <f t="shared" si="11"/>
        <v>0.97556301561675607</v>
      </c>
      <c r="R105" s="271">
        <f t="shared" si="11"/>
        <v>0.97467044962989502</v>
      </c>
      <c r="S105" s="271">
        <f t="shared" si="11"/>
        <v>0.97339317075852472</v>
      </c>
      <c r="T105" s="271">
        <f t="shared" si="11"/>
        <v>0.97308570338323475</v>
      </c>
      <c r="U105" s="271">
        <f t="shared" si="11"/>
        <v>0.97094417004526734</v>
      </c>
      <c r="V105" s="271">
        <f t="shared" si="11"/>
        <v>0.96995964905614751</v>
      </c>
      <c r="W105" s="271">
        <f t="shared" si="11"/>
        <v>0.97070421770105531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0.98759683466538561</v>
      </c>
      <c r="C106" s="320">
        <f t="shared" si="12"/>
        <v>0.98753553337992273</v>
      </c>
      <c r="D106" s="320">
        <f t="shared" si="12"/>
        <v>0.9871261424441824</v>
      </c>
      <c r="E106" s="320">
        <f t="shared" si="12"/>
        <v>0.98598317272758296</v>
      </c>
      <c r="F106" s="320">
        <f t="shared" si="12"/>
        <v>0.98665796769175851</v>
      </c>
      <c r="G106" s="320">
        <f t="shared" si="12"/>
        <v>0.98574803819202517</v>
      </c>
      <c r="H106" s="320">
        <f t="shared" si="12"/>
        <v>0.98570797695885704</v>
      </c>
      <c r="I106" s="320">
        <f t="shared" si="12"/>
        <v>0.98374328046161585</v>
      </c>
      <c r="J106" s="320">
        <f t="shared" si="12"/>
        <v>0.98295867344082843</v>
      </c>
      <c r="K106" s="320">
        <f t="shared" si="12"/>
        <v>0.98187368929541807</v>
      </c>
      <c r="L106" s="320">
        <f t="shared" si="12"/>
        <v>0.97956605989084378</v>
      </c>
      <c r="M106" s="320">
        <f t="shared" si="12"/>
        <v>0.97854600854658857</v>
      </c>
      <c r="N106" s="320">
        <f t="shared" si="12"/>
        <v>0.97769849632363093</v>
      </c>
      <c r="O106" s="320">
        <f t="shared" si="12"/>
        <v>0.97684914688618296</v>
      </c>
      <c r="P106" s="320">
        <f t="shared" si="12"/>
        <v>0.97676419222879241</v>
      </c>
      <c r="Q106" s="320">
        <f t="shared" si="12"/>
        <v>0.97556301561675607</v>
      </c>
      <c r="R106" s="320">
        <f t="shared" si="12"/>
        <v>0.97467044962989502</v>
      </c>
      <c r="S106" s="320">
        <f t="shared" si="12"/>
        <v>0.97339317075852472</v>
      </c>
      <c r="T106" s="320">
        <f t="shared" si="12"/>
        <v>0.97308570338323475</v>
      </c>
      <c r="U106" s="320">
        <f t="shared" si="12"/>
        <v>0.97094417004526734</v>
      </c>
      <c r="V106" s="320">
        <f t="shared" si="12"/>
        <v>0.96995964905614751</v>
      </c>
      <c r="W106" s="320">
        <f t="shared" si="12"/>
        <v>0.97070421770105531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</v>
      </c>
      <c r="C107" s="320">
        <f t="shared" si="13"/>
        <v>0</v>
      </c>
      <c r="D107" s="320">
        <f t="shared" si="13"/>
        <v>0</v>
      </c>
      <c r="E107" s="320">
        <f t="shared" si="13"/>
        <v>0</v>
      </c>
      <c r="F107" s="320">
        <f t="shared" si="13"/>
        <v>0</v>
      </c>
      <c r="G107" s="320">
        <f t="shared" si="13"/>
        <v>0</v>
      </c>
      <c r="H107" s="320">
        <f t="shared" si="13"/>
        <v>0</v>
      </c>
      <c r="I107" s="320">
        <f t="shared" si="13"/>
        <v>0</v>
      </c>
      <c r="J107" s="320">
        <f t="shared" si="13"/>
        <v>0</v>
      </c>
      <c r="K107" s="320">
        <f t="shared" si="13"/>
        <v>0</v>
      </c>
      <c r="L107" s="320">
        <f t="shared" si="13"/>
        <v>0</v>
      </c>
      <c r="M107" s="320">
        <f t="shared" si="13"/>
        <v>0</v>
      </c>
      <c r="N107" s="320">
        <f t="shared" si="13"/>
        <v>0</v>
      </c>
      <c r="O107" s="320">
        <f t="shared" si="13"/>
        <v>0</v>
      </c>
      <c r="P107" s="320">
        <f t="shared" si="13"/>
        <v>0</v>
      </c>
      <c r="Q107" s="320">
        <f t="shared" si="13"/>
        <v>0</v>
      </c>
      <c r="R107" s="320">
        <f t="shared" si="13"/>
        <v>0</v>
      </c>
      <c r="S107" s="320">
        <f t="shared" si="13"/>
        <v>0</v>
      </c>
      <c r="T107" s="320">
        <f t="shared" si="13"/>
        <v>0</v>
      </c>
      <c r="U107" s="320">
        <f t="shared" si="13"/>
        <v>0</v>
      </c>
      <c r="V107" s="320">
        <f t="shared" si="13"/>
        <v>0</v>
      </c>
      <c r="W107" s="320">
        <f t="shared" si="13"/>
        <v>0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0</v>
      </c>
      <c r="C108" s="321">
        <f t="shared" si="14"/>
        <v>0</v>
      </c>
      <c r="D108" s="321">
        <f t="shared" si="14"/>
        <v>0</v>
      </c>
      <c r="E108" s="321">
        <f t="shared" si="14"/>
        <v>0</v>
      </c>
      <c r="F108" s="321">
        <f t="shared" si="14"/>
        <v>0</v>
      </c>
      <c r="G108" s="321">
        <f t="shared" si="14"/>
        <v>0</v>
      </c>
      <c r="H108" s="321">
        <f t="shared" si="14"/>
        <v>0</v>
      </c>
      <c r="I108" s="321">
        <f t="shared" si="14"/>
        <v>0</v>
      </c>
      <c r="J108" s="321">
        <f t="shared" si="14"/>
        <v>0</v>
      </c>
      <c r="K108" s="321">
        <f t="shared" si="14"/>
        <v>0</v>
      </c>
      <c r="L108" s="321">
        <f t="shared" si="14"/>
        <v>0</v>
      </c>
      <c r="M108" s="321">
        <f t="shared" si="14"/>
        <v>0</v>
      </c>
      <c r="N108" s="321">
        <f t="shared" si="14"/>
        <v>0</v>
      </c>
      <c r="O108" s="321">
        <f t="shared" si="14"/>
        <v>0</v>
      </c>
      <c r="P108" s="321">
        <f t="shared" si="14"/>
        <v>0</v>
      </c>
      <c r="Q108" s="321">
        <f t="shared" si="14"/>
        <v>0</v>
      </c>
      <c r="R108" s="321">
        <f t="shared" si="14"/>
        <v>0</v>
      </c>
      <c r="S108" s="321">
        <f t="shared" si="14"/>
        <v>0</v>
      </c>
      <c r="T108" s="321">
        <f t="shared" si="14"/>
        <v>0</v>
      </c>
      <c r="U108" s="321">
        <f t="shared" si="14"/>
        <v>0</v>
      </c>
      <c r="V108" s="321">
        <f t="shared" si="14"/>
        <v>0</v>
      </c>
      <c r="W108" s="321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0.99999999999999978</v>
      </c>
      <c r="C110" s="234">
        <f t="shared" si="15"/>
        <v>1.0000000000000002</v>
      </c>
      <c r="D110" s="234">
        <f t="shared" si="15"/>
        <v>0.99999999999999944</v>
      </c>
      <c r="E110" s="234">
        <f t="shared" si="15"/>
        <v>0.99999999999999989</v>
      </c>
      <c r="F110" s="234">
        <f t="shared" si="15"/>
        <v>0.99999999999999978</v>
      </c>
      <c r="G110" s="234">
        <f t="shared" si="15"/>
        <v>0.99999999999999978</v>
      </c>
      <c r="H110" s="234">
        <f t="shared" si="15"/>
        <v>0.99999999999999978</v>
      </c>
      <c r="I110" s="234">
        <f t="shared" si="15"/>
        <v>1.0000000000000002</v>
      </c>
      <c r="J110" s="234">
        <f t="shared" si="15"/>
        <v>0.99999999999999956</v>
      </c>
      <c r="K110" s="234">
        <f t="shared" si="15"/>
        <v>1</v>
      </c>
      <c r="L110" s="234">
        <f t="shared" si="15"/>
        <v>1.0000000000000002</v>
      </c>
      <c r="M110" s="234">
        <f t="shared" si="15"/>
        <v>0.99999999999999956</v>
      </c>
      <c r="N110" s="234">
        <f t="shared" si="15"/>
        <v>1.0000000000000002</v>
      </c>
      <c r="O110" s="234">
        <f t="shared" si="15"/>
        <v>1</v>
      </c>
      <c r="P110" s="234">
        <f t="shared" si="15"/>
        <v>0.99999999999999978</v>
      </c>
      <c r="Q110" s="234">
        <f t="shared" si="15"/>
        <v>0.99999999999999989</v>
      </c>
      <c r="R110" s="234">
        <f t="shared" si="15"/>
        <v>1</v>
      </c>
      <c r="S110" s="234">
        <f t="shared" si="15"/>
        <v>1.0000000000000002</v>
      </c>
      <c r="T110" s="234">
        <f t="shared" si="15"/>
        <v>1</v>
      </c>
      <c r="U110" s="234">
        <f t="shared" si="15"/>
        <v>1.0000000000000002</v>
      </c>
      <c r="V110" s="234">
        <f t="shared" si="15"/>
        <v>0.99999999999999978</v>
      </c>
      <c r="W110" s="234">
        <f t="shared" si="15"/>
        <v>0.99999999999999967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0</v>
      </c>
      <c r="C111" s="301">
        <f t="shared" si="16"/>
        <v>0</v>
      </c>
      <c r="D111" s="301">
        <f t="shared" si="16"/>
        <v>0</v>
      </c>
      <c r="E111" s="301">
        <f t="shared" si="16"/>
        <v>0</v>
      </c>
      <c r="F111" s="301">
        <f t="shared" si="16"/>
        <v>0</v>
      </c>
      <c r="G111" s="301">
        <f t="shared" si="16"/>
        <v>0</v>
      </c>
      <c r="H111" s="301">
        <f t="shared" si="16"/>
        <v>0</v>
      </c>
      <c r="I111" s="301">
        <f t="shared" si="16"/>
        <v>0</v>
      </c>
      <c r="J111" s="301">
        <f t="shared" si="16"/>
        <v>0</v>
      </c>
      <c r="K111" s="301">
        <f t="shared" si="16"/>
        <v>0</v>
      </c>
      <c r="L111" s="301">
        <f t="shared" si="16"/>
        <v>0</v>
      </c>
      <c r="M111" s="301">
        <f t="shared" si="16"/>
        <v>0</v>
      </c>
      <c r="N111" s="301">
        <f t="shared" si="16"/>
        <v>0</v>
      </c>
      <c r="O111" s="301">
        <f t="shared" si="16"/>
        <v>0</v>
      </c>
      <c r="P111" s="301">
        <f t="shared" si="16"/>
        <v>0</v>
      </c>
      <c r="Q111" s="301">
        <f t="shared" si="16"/>
        <v>0</v>
      </c>
      <c r="R111" s="301">
        <f t="shared" si="16"/>
        <v>0</v>
      </c>
      <c r="S111" s="301">
        <f t="shared" si="16"/>
        <v>0</v>
      </c>
      <c r="T111" s="301">
        <f t="shared" si="16"/>
        <v>0</v>
      </c>
      <c r="U111" s="301">
        <f t="shared" si="16"/>
        <v>0</v>
      </c>
      <c r="V111" s="301">
        <f t="shared" si="16"/>
        <v>0</v>
      </c>
      <c r="W111" s="301">
        <f t="shared" si="16"/>
        <v>0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0</v>
      </c>
      <c r="C112" s="235">
        <f t="shared" si="17"/>
        <v>0</v>
      </c>
      <c r="D112" s="235">
        <f t="shared" si="17"/>
        <v>0</v>
      </c>
      <c r="E112" s="235">
        <f t="shared" si="17"/>
        <v>0</v>
      </c>
      <c r="F112" s="235">
        <f t="shared" si="17"/>
        <v>0</v>
      </c>
      <c r="G112" s="235">
        <f t="shared" si="17"/>
        <v>0</v>
      </c>
      <c r="H112" s="235">
        <f t="shared" si="17"/>
        <v>0</v>
      </c>
      <c r="I112" s="235">
        <f t="shared" si="17"/>
        <v>0</v>
      </c>
      <c r="J112" s="235">
        <f t="shared" si="17"/>
        <v>0</v>
      </c>
      <c r="K112" s="235">
        <f t="shared" si="17"/>
        <v>0</v>
      </c>
      <c r="L112" s="235">
        <f t="shared" si="17"/>
        <v>0</v>
      </c>
      <c r="M112" s="235">
        <f t="shared" si="17"/>
        <v>0</v>
      </c>
      <c r="N112" s="235">
        <f t="shared" si="17"/>
        <v>0</v>
      </c>
      <c r="O112" s="235">
        <f t="shared" si="17"/>
        <v>0</v>
      </c>
      <c r="P112" s="235">
        <f t="shared" si="17"/>
        <v>0</v>
      </c>
      <c r="Q112" s="235">
        <f t="shared" si="17"/>
        <v>0</v>
      </c>
      <c r="R112" s="235">
        <f t="shared" si="17"/>
        <v>0</v>
      </c>
      <c r="S112" s="235">
        <f t="shared" si="17"/>
        <v>0</v>
      </c>
      <c r="T112" s="235">
        <f t="shared" si="17"/>
        <v>0</v>
      </c>
      <c r="U112" s="235">
        <f t="shared" si="17"/>
        <v>0</v>
      </c>
      <c r="V112" s="235">
        <f t="shared" si="17"/>
        <v>0</v>
      </c>
      <c r="W112" s="235">
        <f t="shared" si="17"/>
        <v>0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0</v>
      </c>
      <c r="C113" s="235">
        <f t="shared" si="18"/>
        <v>0</v>
      </c>
      <c r="D113" s="235">
        <f t="shared" si="18"/>
        <v>0</v>
      </c>
      <c r="E113" s="235">
        <f t="shared" si="18"/>
        <v>0</v>
      </c>
      <c r="F113" s="235">
        <f t="shared" si="18"/>
        <v>0</v>
      </c>
      <c r="G113" s="235">
        <f t="shared" si="18"/>
        <v>0</v>
      </c>
      <c r="H113" s="235">
        <f t="shared" si="18"/>
        <v>0</v>
      </c>
      <c r="I113" s="235">
        <f t="shared" si="18"/>
        <v>0</v>
      </c>
      <c r="J113" s="235">
        <f t="shared" si="18"/>
        <v>0</v>
      </c>
      <c r="K113" s="235">
        <f t="shared" si="18"/>
        <v>0</v>
      </c>
      <c r="L113" s="235">
        <f t="shared" si="18"/>
        <v>0</v>
      </c>
      <c r="M113" s="235">
        <f t="shared" si="18"/>
        <v>0</v>
      </c>
      <c r="N113" s="235">
        <f t="shared" si="18"/>
        <v>0</v>
      </c>
      <c r="O113" s="235">
        <f t="shared" si="18"/>
        <v>0</v>
      </c>
      <c r="P113" s="235">
        <f t="shared" si="18"/>
        <v>0</v>
      </c>
      <c r="Q113" s="235">
        <f t="shared" si="18"/>
        <v>0</v>
      </c>
      <c r="R113" s="235">
        <f t="shared" si="18"/>
        <v>0</v>
      </c>
      <c r="S113" s="235">
        <f t="shared" si="18"/>
        <v>0</v>
      </c>
      <c r="T113" s="235">
        <f t="shared" si="18"/>
        <v>0</v>
      </c>
      <c r="U113" s="235">
        <f t="shared" si="18"/>
        <v>0</v>
      </c>
      <c r="V113" s="235">
        <f t="shared" si="18"/>
        <v>0</v>
      </c>
      <c r="W113" s="235">
        <f t="shared" si="18"/>
        <v>0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0</v>
      </c>
      <c r="C114" s="235">
        <f t="shared" si="19"/>
        <v>0</v>
      </c>
      <c r="D114" s="235">
        <f t="shared" si="19"/>
        <v>0</v>
      </c>
      <c r="E114" s="235">
        <f t="shared" si="19"/>
        <v>0</v>
      </c>
      <c r="F114" s="235">
        <f t="shared" si="19"/>
        <v>0</v>
      </c>
      <c r="G114" s="235">
        <f t="shared" si="19"/>
        <v>0</v>
      </c>
      <c r="H114" s="235">
        <f t="shared" si="19"/>
        <v>0</v>
      </c>
      <c r="I114" s="235">
        <f t="shared" si="19"/>
        <v>0</v>
      </c>
      <c r="J114" s="235">
        <f t="shared" si="19"/>
        <v>0</v>
      </c>
      <c r="K114" s="235">
        <f t="shared" si="19"/>
        <v>0</v>
      </c>
      <c r="L114" s="235">
        <f t="shared" si="19"/>
        <v>0</v>
      </c>
      <c r="M114" s="235">
        <f t="shared" si="19"/>
        <v>0</v>
      </c>
      <c r="N114" s="235">
        <f t="shared" si="19"/>
        <v>0</v>
      </c>
      <c r="O114" s="235">
        <f t="shared" si="19"/>
        <v>0</v>
      </c>
      <c r="P114" s="235">
        <f t="shared" si="19"/>
        <v>0</v>
      </c>
      <c r="Q114" s="235">
        <f t="shared" si="19"/>
        <v>0</v>
      </c>
      <c r="R114" s="235">
        <f t="shared" si="19"/>
        <v>0</v>
      </c>
      <c r="S114" s="235">
        <f t="shared" si="19"/>
        <v>0</v>
      </c>
      <c r="T114" s="235">
        <f t="shared" si="19"/>
        <v>0</v>
      </c>
      <c r="U114" s="235">
        <f t="shared" si="19"/>
        <v>0</v>
      </c>
      <c r="V114" s="235">
        <f t="shared" si="19"/>
        <v>0</v>
      </c>
      <c r="W114" s="235">
        <f t="shared" si="19"/>
        <v>0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9.3715188793046158E-3</v>
      </c>
      <c r="C115" s="302">
        <f t="shared" si="20"/>
        <v>9.0451528979892844E-3</v>
      </c>
      <c r="D115" s="302">
        <f t="shared" si="20"/>
        <v>9.1474283347527541E-3</v>
      </c>
      <c r="E115" s="302">
        <f t="shared" si="20"/>
        <v>1.0037152829977686E-2</v>
      </c>
      <c r="F115" s="302">
        <f t="shared" si="20"/>
        <v>9.8591469978610759E-3</v>
      </c>
      <c r="G115" s="302">
        <f t="shared" si="20"/>
        <v>1.0327217765967119E-2</v>
      </c>
      <c r="H115" s="302">
        <f t="shared" si="20"/>
        <v>1.0589303762919782E-2</v>
      </c>
      <c r="I115" s="302">
        <f t="shared" si="20"/>
        <v>1.1255786195287493E-2</v>
      </c>
      <c r="J115" s="302">
        <f t="shared" si="20"/>
        <v>1.1262464807446727E-2</v>
      </c>
      <c r="K115" s="302">
        <f t="shared" si="20"/>
        <v>1.1602752305563718E-2</v>
      </c>
      <c r="L115" s="302">
        <f t="shared" si="20"/>
        <v>1.2725440313478885E-2</v>
      </c>
      <c r="M115" s="302">
        <f t="shared" si="20"/>
        <v>1.2955461428102917E-2</v>
      </c>
      <c r="N115" s="302">
        <f t="shared" si="20"/>
        <v>1.3291339898923676E-2</v>
      </c>
      <c r="O115" s="302">
        <f t="shared" si="20"/>
        <v>1.3341541669404841E-2</v>
      </c>
      <c r="P115" s="302">
        <f t="shared" si="20"/>
        <v>1.3621079717999168E-2</v>
      </c>
      <c r="Q115" s="302">
        <f t="shared" si="20"/>
        <v>1.3823065353897645E-2</v>
      </c>
      <c r="R115" s="302">
        <f t="shared" si="20"/>
        <v>1.4138413910949832E-2</v>
      </c>
      <c r="S115" s="302">
        <f t="shared" si="20"/>
        <v>1.4603909665815467E-2</v>
      </c>
      <c r="T115" s="302">
        <f t="shared" si="20"/>
        <v>1.4524863169783893E-2</v>
      </c>
      <c r="U115" s="302">
        <f t="shared" si="20"/>
        <v>1.4852837123904115E-2</v>
      </c>
      <c r="V115" s="302">
        <f t="shared" si="20"/>
        <v>1.4931186221765628E-2</v>
      </c>
      <c r="W115" s="302">
        <f t="shared" si="20"/>
        <v>1.5252969881078582E-2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2.8713869017991174E-2</v>
      </c>
      <c r="C116" s="303">
        <f t="shared" si="21"/>
        <v>2.8723328901507566E-2</v>
      </c>
      <c r="D116" s="303">
        <f t="shared" si="21"/>
        <v>2.8720364396094118E-2</v>
      </c>
      <c r="E116" s="303">
        <f t="shared" si="21"/>
        <v>2.8694575280290503E-2</v>
      </c>
      <c r="F116" s="303">
        <f t="shared" si="21"/>
        <v>2.8699734869627219E-2</v>
      </c>
      <c r="G116" s="303">
        <f t="shared" si="21"/>
        <v>2.8686167600986461E-2</v>
      </c>
      <c r="H116" s="303">
        <f t="shared" si="21"/>
        <v>2.8678570905422609E-2</v>
      </c>
      <c r="I116" s="303">
        <f t="shared" si="21"/>
        <v>2.8659252574049648E-2</v>
      </c>
      <c r="J116" s="303">
        <f t="shared" si="21"/>
        <v>2.8659058991088501E-2</v>
      </c>
      <c r="K116" s="303">
        <f t="shared" si="21"/>
        <v>2.8649195585345986E-2</v>
      </c>
      <c r="L116" s="303">
        <f t="shared" si="21"/>
        <v>2.8616653903957134E-2</v>
      </c>
      <c r="M116" s="303">
        <f t="shared" si="21"/>
        <v>2.8609986625272376E-2</v>
      </c>
      <c r="N116" s="303">
        <f t="shared" si="21"/>
        <v>2.8600251017422518E-2</v>
      </c>
      <c r="O116" s="303">
        <f t="shared" si="21"/>
        <v>2.8598795893640453E-2</v>
      </c>
      <c r="P116" s="303">
        <f t="shared" si="21"/>
        <v>2.8590693341507274E-2</v>
      </c>
      <c r="Q116" s="303">
        <f t="shared" si="21"/>
        <v>2.8584838685394274E-2</v>
      </c>
      <c r="R116" s="303">
        <f t="shared" si="21"/>
        <v>2.8575698147508714E-2</v>
      </c>
      <c r="S116" s="303">
        <f t="shared" si="21"/>
        <v>2.8562205516932893E-2</v>
      </c>
      <c r="T116" s="303">
        <f t="shared" si="21"/>
        <v>2.856449671971641E-2</v>
      </c>
      <c r="U116" s="303">
        <f t="shared" si="21"/>
        <v>2.8554990228292648E-2</v>
      </c>
      <c r="V116" s="303">
        <f t="shared" si="21"/>
        <v>2.8552719239948818E-2</v>
      </c>
      <c r="W116" s="303">
        <f t="shared" si="21"/>
        <v>2.8543392177360037E-2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2.8713869017991174E-2</v>
      </c>
      <c r="C117" s="304">
        <f t="shared" si="22"/>
        <v>2.8723328901507566E-2</v>
      </c>
      <c r="D117" s="304">
        <f t="shared" si="22"/>
        <v>2.8720364396094118E-2</v>
      </c>
      <c r="E117" s="304">
        <f t="shared" si="22"/>
        <v>2.8694575280290503E-2</v>
      </c>
      <c r="F117" s="304">
        <f t="shared" si="22"/>
        <v>2.8699734869627219E-2</v>
      </c>
      <c r="G117" s="304">
        <f t="shared" si="22"/>
        <v>2.8686167600986461E-2</v>
      </c>
      <c r="H117" s="304">
        <f t="shared" si="22"/>
        <v>2.8678570905422609E-2</v>
      </c>
      <c r="I117" s="304">
        <f t="shared" si="22"/>
        <v>2.8659252574049648E-2</v>
      </c>
      <c r="J117" s="304">
        <f t="shared" si="22"/>
        <v>2.8659058991088501E-2</v>
      </c>
      <c r="K117" s="304">
        <f t="shared" si="22"/>
        <v>2.8649195585345986E-2</v>
      </c>
      <c r="L117" s="304">
        <f t="shared" si="22"/>
        <v>2.8616653903957134E-2</v>
      </c>
      <c r="M117" s="304">
        <f t="shared" si="22"/>
        <v>2.8609986625272376E-2</v>
      </c>
      <c r="N117" s="304">
        <f t="shared" si="22"/>
        <v>2.8600251017422518E-2</v>
      </c>
      <c r="O117" s="304">
        <f t="shared" si="22"/>
        <v>2.8598795893640453E-2</v>
      </c>
      <c r="P117" s="304">
        <f t="shared" si="22"/>
        <v>2.8590693341507274E-2</v>
      </c>
      <c r="Q117" s="304">
        <f t="shared" si="22"/>
        <v>2.8584838685394274E-2</v>
      </c>
      <c r="R117" s="304">
        <f t="shared" si="22"/>
        <v>2.8575698147508714E-2</v>
      </c>
      <c r="S117" s="304">
        <f t="shared" si="22"/>
        <v>2.8562205516932893E-2</v>
      </c>
      <c r="T117" s="304">
        <f t="shared" si="22"/>
        <v>2.856449671971641E-2</v>
      </c>
      <c r="U117" s="304">
        <f t="shared" si="22"/>
        <v>2.8554990228292648E-2</v>
      </c>
      <c r="V117" s="304">
        <f t="shared" si="22"/>
        <v>2.8552719239948818E-2</v>
      </c>
      <c r="W117" s="304">
        <f t="shared" si="22"/>
        <v>2.8543392177360037E-2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0</v>
      </c>
      <c r="C118" s="304">
        <f t="shared" si="23"/>
        <v>0</v>
      </c>
      <c r="D118" s="304">
        <f t="shared" si="23"/>
        <v>0</v>
      </c>
      <c r="E118" s="304">
        <f t="shared" si="23"/>
        <v>0</v>
      </c>
      <c r="F118" s="304">
        <f t="shared" si="23"/>
        <v>0</v>
      </c>
      <c r="G118" s="304">
        <f t="shared" si="23"/>
        <v>0</v>
      </c>
      <c r="H118" s="304">
        <f t="shared" si="23"/>
        <v>0</v>
      </c>
      <c r="I118" s="304">
        <f t="shared" si="23"/>
        <v>0</v>
      </c>
      <c r="J118" s="304">
        <f t="shared" si="23"/>
        <v>0</v>
      </c>
      <c r="K118" s="304">
        <f t="shared" si="23"/>
        <v>0</v>
      </c>
      <c r="L118" s="304">
        <f t="shared" si="23"/>
        <v>0</v>
      </c>
      <c r="M118" s="304">
        <f t="shared" si="23"/>
        <v>0</v>
      </c>
      <c r="N118" s="304">
        <f t="shared" si="23"/>
        <v>0</v>
      </c>
      <c r="O118" s="304">
        <f t="shared" si="23"/>
        <v>0</v>
      </c>
      <c r="P118" s="304">
        <f t="shared" si="23"/>
        <v>0</v>
      </c>
      <c r="Q118" s="304">
        <f t="shared" si="23"/>
        <v>0</v>
      </c>
      <c r="R118" s="304">
        <f t="shared" si="23"/>
        <v>0</v>
      </c>
      <c r="S118" s="304">
        <f t="shared" si="23"/>
        <v>0</v>
      </c>
      <c r="T118" s="304">
        <f t="shared" si="23"/>
        <v>0</v>
      </c>
      <c r="U118" s="304">
        <f t="shared" si="23"/>
        <v>0</v>
      </c>
      <c r="V118" s="304">
        <f t="shared" si="23"/>
        <v>0</v>
      </c>
      <c r="W118" s="304">
        <f t="shared" si="23"/>
        <v>0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0.86141607053973512</v>
      </c>
      <c r="C119" s="303">
        <f t="shared" si="24"/>
        <v>0.86169986704522705</v>
      </c>
      <c r="D119" s="303">
        <f t="shared" si="24"/>
        <v>0.86161093188282345</v>
      </c>
      <c r="E119" s="303">
        <f t="shared" si="24"/>
        <v>0.86083725840871517</v>
      </c>
      <c r="F119" s="303">
        <f t="shared" si="24"/>
        <v>0.86099204608881641</v>
      </c>
      <c r="G119" s="303">
        <f t="shared" si="24"/>
        <v>0.8605850280295938</v>
      </c>
      <c r="H119" s="303">
        <f t="shared" si="24"/>
        <v>0.86035712716267843</v>
      </c>
      <c r="I119" s="303">
        <f t="shared" si="24"/>
        <v>0.85977757722148962</v>
      </c>
      <c r="J119" s="303">
        <f t="shared" si="24"/>
        <v>0.8597717697326549</v>
      </c>
      <c r="K119" s="303">
        <f t="shared" si="24"/>
        <v>0.85947586756037975</v>
      </c>
      <c r="L119" s="303">
        <f t="shared" si="24"/>
        <v>0.85849961711871436</v>
      </c>
      <c r="M119" s="303">
        <f t="shared" si="24"/>
        <v>0.8582995987581713</v>
      </c>
      <c r="N119" s="303">
        <f t="shared" si="24"/>
        <v>0.85800753052267553</v>
      </c>
      <c r="O119" s="303">
        <f t="shared" si="24"/>
        <v>0.85796387680921338</v>
      </c>
      <c r="P119" s="303">
        <f t="shared" si="24"/>
        <v>0.85772080024521824</v>
      </c>
      <c r="Q119" s="303">
        <f t="shared" si="24"/>
        <v>0.85754516056182817</v>
      </c>
      <c r="R119" s="303">
        <f t="shared" si="24"/>
        <v>0.85727094442526119</v>
      </c>
      <c r="S119" s="303">
        <f t="shared" si="24"/>
        <v>0.85686616550798689</v>
      </c>
      <c r="T119" s="303">
        <f t="shared" si="24"/>
        <v>0.85693490159149255</v>
      </c>
      <c r="U119" s="303">
        <f t="shared" si="24"/>
        <v>0.8566497068487795</v>
      </c>
      <c r="V119" s="303">
        <f t="shared" si="24"/>
        <v>0.85658157719846473</v>
      </c>
      <c r="W119" s="303">
        <f t="shared" si="24"/>
        <v>0.85630176532080116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0.86141607053973512</v>
      </c>
      <c r="C120" s="304">
        <f t="shared" si="25"/>
        <v>0.86169986704522705</v>
      </c>
      <c r="D120" s="304">
        <f t="shared" si="25"/>
        <v>0.86161093188282345</v>
      </c>
      <c r="E120" s="304">
        <f t="shared" si="25"/>
        <v>0.86083725840871517</v>
      </c>
      <c r="F120" s="304">
        <f t="shared" si="25"/>
        <v>0.86099204608881641</v>
      </c>
      <c r="G120" s="304">
        <f t="shared" si="25"/>
        <v>0.8605850280295938</v>
      </c>
      <c r="H120" s="304">
        <f t="shared" si="25"/>
        <v>0.86035712716267843</v>
      </c>
      <c r="I120" s="304">
        <f t="shared" si="25"/>
        <v>0.85977757722148962</v>
      </c>
      <c r="J120" s="304">
        <f t="shared" si="25"/>
        <v>0.8597717697326549</v>
      </c>
      <c r="K120" s="304">
        <f t="shared" si="25"/>
        <v>0.85947586756037975</v>
      </c>
      <c r="L120" s="304">
        <f t="shared" si="25"/>
        <v>0.85849961711871436</v>
      </c>
      <c r="M120" s="304">
        <f t="shared" si="25"/>
        <v>0.8582995987581713</v>
      </c>
      <c r="N120" s="304">
        <f t="shared" si="25"/>
        <v>0.85800753052267553</v>
      </c>
      <c r="O120" s="304">
        <f t="shared" si="25"/>
        <v>0.85796387680921338</v>
      </c>
      <c r="P120" s="304">
        <f t="shared" si="25"/>
        <v>0.85772080024521824</v>
      </c>
      <c r="Q120" s="304">
        <f t="shared" si="25"/>
        <v>0.85754516056182817</v>
      </c>
      <c r="R120" s="304">
        <f t="shared" si="25"/>
        <v>0.85727094442526119</v>
      </c>
      <c r="S120" s="304">
        <f t="shared" si="25"/>
        <v>0.85686616550798689</v>
      </c>
      <c r="T120" s="304">
        <f t="shared" si="25"/>
        <v>0.85693490159149255</v>
      </c>
      <c r="U120" s="304">
        <f t="shared" si="25"/>
        <v>0.8566497068487795</v>
      </c>
      <c r="V120" s="304">
        <f t="shared" si="25"/>
        <v>0.85658157719846473</v>
      </c>
      <c r="W120" s="304">
        <f t="shared" si="25"/>
        <v>0.85630176532080116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0</v>
      </c>
      <c r="C121" s="304">
        <f t="shared" si="26"/>
        <v>0</v>
      </c>
      <c r="D121" s="304">
        <f t="shared" si="26"/>
        <v>0</v>
      </c>
      <c r="E121" s="304">
        <f t="shared" si="26"/>
        <v>0</v>
      </c>
      <c r="F121" s="304">
        <f t="shared" si="26"/>
        <v>0</v>
      </c>
      <c r="G121" s="304">
        <f t="shared" si="26"/>
        <v>0</v>
      </c>
      <c r="H121" s="304">
        <f t="shared" si="26"/>
        <v>0</v>
      </c>
      <c r="I121" s="304">
        <f t="shared" si="26"/>
        <v>0</v>
      </c>
      <c r="J121" s="304">
        <f t="shared" si="26"/>
        <v>0</v>
      </c>
      <c r="K121" s="304">
        <f t="shared" si="26"/>
        <v>0</v>
      </c>
      <c r="L121" s="304">
        <f t="shared" si="26"/>
        <v>0</v>
      </c>
      <c r="M121" s="304">
        <f t="shared" si="26"/>
        <v>0</v>
      </c>
      <c r="N121" s="304">
        <f t="shared" si="26"/>
        <v>0</v>
      </c>
      <c r="O121" s="304">
        <f t="shared" si="26"/>
        <v>0</v>
      </c>
      <c r="P121" s="304">
        <f t="shared" si="26"/>
        <v>0</v>
      </c>
      <c r="Q121" s="304">
        <f t="shared" si="26"/>
        <v>0</v>
      </c>
      <c r="R121" s="304">
        <f t="shared" si="26"/>
        <v>0</v>
      </c>
      <c r="S121" s="304">
        <f t="shared" si="26"/>
        <v>0</v>
      </c>
      <c r="T121" s="304">
        <f t="shared" si="26"/>
        <v>0</v>
      </c>
      <c r="U121" s="304">
        <f t="shared" si="26"/>
        <v>0</v>
      </c>
      <c r="V121" s="304">
        <f t="shared" si="26"/>
        <v>0</v>
      </c>
      <c r="W121" s="304">
        <f t="shared" si="26"/>
        <v>0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0.10049854156296885</v>
      </c>
      <c r="C122" s="303">
        <f t="shared" si="27"/>
        <v>0.10053165115527622</v>
      </c>
      <c r="D122" s="303">
        <f t="shared" si="27"/>
        <v>0.10052127538632917</v>
      </c>
      <c r="E122" s="303">
        <f t="shared" si="27"/>
        <v>0.10043101348101656</v>
      </c>
      <c r="F122" s="303">
        <f t="shared" si="27"/>
        <v>0.10044907204369498</v>
      </c>
      <c r="G122" s="303">
        <f t="shared" si="27"/>
        <v>0.10040158660345241</v>
      </c>
      <c r="H122" s="303">
        <f t="shared" si="27"/>
        <v>0.10037499816897895</v>
      </c>
      <c r="I122" s="303">
        <f t="shared" si="27"/>
        <v>0.10030738400917351</v>
      </c>
      <c r="J122" s="303">
        <f t="shared" si="27"/>
        <v>0.10030670646880946</v>
      </c>
      <c r="K122" s="303">
        <f t="shared" si="27"/>
        <v>0.10027218454871067</v>
      </c>
      <c r="L122" s="303">
        <f t="shared" si="27"/>
        <v>0.1001582886638497</v>
      </c>
      <c r="M122" s="303">
        <f t="shared" si="27"/>
        <v>0.10013495318845303</v>
      </c>
      <c r="N122" s="303">
        <f t="shared" si="27"/>
        <v>0.10010087856097859</v>
      </c>
      <c r="O122" s="303">
        <f t="shared" si="27"/>
        <v>0.10009578562774135</v>
      </c>
      <c r="P122" s="303">
        <f t="shared" si="27"/>
        <v>0.10006742669527519</v>
      </c>
      <c r="Q122" s="303">
        <f t="shared" si="27"/>
        <v>0.10004693539887972</v>
      </c>
      <c r="R122" s="303">
        <f t="shared" si="27"/>
        <v>0.10001494351628022</v>
      </c>
      <c r="S122" s="303">
        <f t="shared" si="27"/>
        <v>9.9967719309264916E-2</v>
      </c>
      <c r="T122" s="303">
        <f t="shared" si="27"/>
        <v>9.9975738519007165E-2</v>
      </c>
      <c r="U122" s="303">
        <f t="shared" si="27"/>
        <v>9.994246579902398E-2</v>
      </c>
      <c r="V122" s="303">
        <f t="shared" si="27"/>
        <v>9.9934517339820658E-2</v>
      </c>
      <c r="W122" s="303">
        <f t="shared" si="27"/>
        <v>9.9901872620759891E-2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0.10049854156296885</v>
      </c>
      <c r="C123" s="304">
        <f t="shared" si="28"/>
        <v>0.10053165115527622</v>
      </c>
      <c r="D123" s="304">
        <f t="shared" si="28"/>
        <v>0.10052127538632917</v>
      </c>
      <c r="E123" s="304">
        <f t="shared" si="28"/>
        <v>0.10043101348101656</v>
      </c>
      <c r="F123" s="304">
        <f t="shared" si="28"/>
        <v>0.10044907204369498</v>
      </c>
      <c r="G123" s="304">
        <f t="shared" si="28"/>
        <v>0.10040158660345241</v>
      </c>
      <c r="H123" s="304">
        <f t="shared" si="28"/>
        <v>0.10037499816897895</v>
      </c>
      <c r="I123" s="304">
        <f t="shared" si="28"/>
        <v>0.10030738400917351</v>
      </c>
      <c r="J123" s="304">
        <f t="shared" si="28"/>
        <v>0.10030670646880946</v>
      </c>
      <c r="K123" s="304">
        <f t="shared" si="28"/>
        <v>0.10027218454871067</v>
      </c>
      <c r="L123" s="304">
        <f t="shared" si="28"/>
        <v>0.1001582886638497</v>
      </c>
      <c r="M123" s="304">
        <f t="shared" si="28"/>
        <v>0.10013495318845303</v>
      </c>
      <c r="N123" s="304">
        <f t="shared" si="28"/>
        <v>0.10010087856097859</v>
      </c>
      <c r="O123" s="304">
        <f t="shared" si="28"/>
        <v>0.10009578562774135</v>
      </c>
      <c r="P123" s="304">
        <f t="shared" si="28"/>
        <v>0.10006742669527519</v>
      </c>
      <c r="Q123" s="304">
        <f t="shared" si="28"/>
        <v>0.10004693539887972</v>
      </c>
      <c r="R123" s="304">
        <f t="shared" si="28"/>
        <v>0.10001494351628022</v>
      </c>
      <c r="S123" s="304">
        <f t="shared" si="28"/>
        <v>9.9967719309264916E-2</v>
      </c>
      <c r="T123" s="304">
        <f t="shared" si="28"/>
        <v>9.9975738519007165E-2</v>
      </c>
      <c r="U123" s="304">
        <f t="shared" si="28"/>
        <v>9.994246579902398E-2</v>
      </c>
      <c r="V123" s="304">
        <f t="shared" si="28"/>
        <v>9.9934517339820658E-2</v>
      </c>
      <c r="W123" s="304">
        <f t="shared" si="28"/>
        <v>9.9901872620759891E-2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0</v>
      </c>
      <c r="C124" s="305">
        <f t="shared" si="29"/>
        <v>0</v>
      </c>
      <c r="D124" s="305">
        <f t="shared" si="29"/>
        <v>0</v>
      </c>
      <c r="E124" s="305">
        <f t="shared" si="29"/>
        <v>0</v>
      </c>
      <c r="F124" s="305">
        <f t="shared" si="29"/>
        <v>0</v>
      </c>
      <c r="G124" s="305">
        <f t="shared" si="29"/>
        <v>0</v>
      </c>
      <c r="H124" s="305">
        <f t="shared" si="29"/>
        <v>0</v>
      </c>
      <c r="I124" s="305">
        <f t="shared" si="29"/>
        <v>0</v>
      </c>
      <c r="J124" s="305">
        <f t="shared" si="29"/>
        <v>0</v>
      </c>
      <c r="K124" s="305">
        <f t="shared" si="29"/>
        <v>0</v>
      </c>
      <c r="L124" s="305">
        <f t="shared" si="29"/>
        <v>0</v>
      </c>
      <c r="M124" s="305">
        <f t="shared" si="29"/>
        <v>0</v>
      </c>
      <c r="N124" s="305">
        <f t="shared" si="29"/>
        <v>0</v>
      </c>
      <c r="O124" s="305">
        <f t="shared" si="29"/>
        <v>0</v>
      </c>
      <c r="P124" s="305">
        <f t="shared" si="29"/>
        <v>0</v>
      </c>
      <c r="Q124" s="305">
        <f t="shared" si="29"/>
        <v>0</v>
      </c>
      <c r="R124" s="305">
        <f t="shared" si="29"/>
        <v>0</v>
      </c>
      <c r="S124" s="305">
        <f t="shared" si="29"/>
        <v>0</v>
      </c>
      <c r="T124" s="305">
        <f t="shared" si="29"/>
        <v>0</v>
      </c>
      <c r="U124" s="305">
        <f t="shared" si="29"/>
        <v>0</v>
      </c>
      <c r="V124" s="305">
        <f t="shared" si="29"/>
        <v>0</v>
      </c>
      <c r="W124" s="305">
        <f t="shared" si="29"/>
        <v>0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1</v>
      </c>
      <c r="C126" s="234">
        <f t="shared" si="30"/>
        <v>1</v>
      </c>
      <c r="D126" s="234">
        <f t="shared" si="30"/>
        <v>1</v>
      </c>
      <c r="E126" s="234">
        <f t="shared" si="30"/>
        <v>1</v>
      </c>
      <c r="F126" s="234">
        <f t="shared" si="30"/>
        <v>1</v>
      </c>
      <c r="G126" s="234">
        <f t="shared" si="30"/>
        <v>1</v>
      </c>
      <c r="H126" s="234">
        <f t="shared" si="30"/>
        <v>1</v>
      </c>
      <c r="I126" s="234">
        <f t="shared" si="30"/>
        <v>1</v>
      </c>
      <c r="J126" s="234">
        <f t="shared" si="30"/>
        <v>1</v>
      </c>
      <c r="K126" s="234">
        <f t="shared" si="30"/>
        <v>1</v>
      </c>
      <c r="L126" s="234">
        <f t="shared" si="30"/>
        <v>1</v>
      </c>
      <c r="M126" s="234">
        <f t="shared" si="30"/>
        <v>1</v>
      </c>
      <c r="N126" s="234">
        <f t="shared" si="30"/>
        <v>1</v>
      </c>
      <c r="O126" s="234">
        <f t="shared" si="30"/>
        <v>1</v>
      </c>
      <c r="P126" s="234">
        <f t="shared" si="30"/>
        <v>1</v>
      </c>
      <c r="Q126" s="234">
        <f t="shared" si="30"/>
        <v>1</v>
      </c>
      <c r="R126" s="234">
        <f t="shared" si="30"/>
        <v>1</v>
      </c>
      <c r="S126" s="234">
        <f t="shared" si="30"/>
        <v>1</v>
      </c>
      <c r="T126" s="234">
        <f t="shared" si="30"/>
        <v>1</v>
      </c>
      <c r="U126" s="234">
        <f t="shared" si="30"/>
        <v>1</v>
      </c>
      <c r="V126" s="234">
        <f t="shared" si="30"/>
        <v>1</v>
      </c>
      <c r="W126" s="234">
        <f t="shared" si="30"/>
        <v>1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0</v>
      </c>
      <c r="C127" s="301">
        <f t="shared" si="31"/>
        <v>0</v>
      </c>
      <c r="D127" s="301">
        <f t="shared" si="31"/>
        <v>0</v>
      </c>
      <c r="E127" s="301">
        <f t="shared" si="31"/>
        <v>0</v>
      </c>
      <c r="F127" s="301">
        <f t="shared" si="31"/>
        <v>0</v>
      </c>
      <c r="G127" s="301">
        <f t="shared" si="31"/>
        <v>0</v>
      </c>
      <c r="H127" s="301">
        <f t="shared" si="31"/>
        <v>0</v>
      </c>
      <c r="I127" s="301">
        <f t="shared" si="31"/>
        <v>0</v>
      </c>
      <c r="J127" s="301">
        <f t="shared" si="31"/>
        <v>0</v>
      </c>
      <c r="K127" s="301">
        <f t="shared" si="31"/>
        <v>0</v>
      </c>
      <c r="L127" s="301">
        <f t="shared" si="31"/>
        <v>0</v>
      </c>
      <c r="M127" s="301">
        <f t="shared" si="31"/>
        <v>0</v>
      </c>
      <c r="N127" s="301">
        <f t="shared" si="31"/>
        <v>0</v>
      </c>
      <c r="O127" s="301">
        <f t="shared" si="31"/>
        <v>0</v>
      </c>
      <c r="P127" s="301">
        <f t="shared" si="31"/>
        <v>0</v>
      </c>
      <c r="Q127" s="301">
        <f t="shared" si="31"/>
        <v>0</v>
      </c>
      <c r="R127" s="301">
        <f t="shared" si="31"/>
        <v>0</v>
      </c>
      <c r="S127" s="301">
        <f t="shared" si="31"/>
        <v>0</v>
      </c>
      <c r="T127" s="301">
        <f t="shared" si="31"/>
        <v>0</v>
      </c>
      <c r="U127" s="301">
        <f t="shared" si="31"/>
        <v>0</v>
      </c>
      <c r="V127" s="301">
        <f t="shared" si="31"/>
        <v>0</v>
      </c>
      <c r="W127" s="301">
        <f t="shared" si="31"/>
        <v>0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0</v>
      </c>
      <c r="C128" s="235">
        <f t="shared" si="32"/>
        <v>0</v>
      </c>
      <c r="D128" s="235">
        <f t="shared" si="32"/>
        <v>0</v>
      </c>
      <c r="E128" s="235">
        <f t="shared" si="32"/>
        <v>0</v>
      </c>
      <c r="F128" s="235">
        <f t="shared" si="32"/>
        <v>0</v>
      </c>
      <c r="G128" s="235">
        <f t="shared" si="32"/>
        <v>0</v>
      </c>
      <c r="H128" s="235">
        <f t="shared" si="32"/>
        <v>0</v>
      </c>
      <c r="I128" s="235">
        <f t="shared" si="32"/>
        <v>0</v>
      </c>
      <c r="J128" s="235">
        <f t="shared" si="32"/>
        <v>0</v>
      </c>
      <c r="K128" s="235">
        <f t="shared" si="32"/>
        <v>0</v>
      </c>
      <c r="L128" s="235">
        <f t="shared" si="32"/>
        <v>0</v>
      </c>
      <c r="M128" s="235">
        <f t="shared" si="32"/>
        <v>0</v>
      </c>
      <c r="N128" s="235">
        <f t="shared" si="32"/>
        <v>0</v>
      </c>
      <c r="O128" s="235">
        <f t="shared" si="32"/>
        <v>0</v>
      </c>
      <c r="P128" s="235">
        <f t="shared" si="32"/>
        <v>0</v>
      </c>
      <c r="Q128" s="235">
        <f t="shared" si="32"/>
        <v>0</v>
      </c>
      <c r="R128" s="235">
        <f t="shared" si="32"/>
        <v>0</v>
      </c>
      <c r="S128" s="235">
        <f t="shared" si="32"/>
        <v>0</v>
      </c>
      <c r="T128" s="235">
        <f t="shared" si="32"/>
        <v>0</v>
      </c>
      <c r="U128" s="235">
        <f t="shared" si="32"/>
        <v>0</v>
      </c>
      <c r="V128" s="235">
        <f t="shared" si="32"/>
        <v>0</v>
      </c>
      <c r="W128" s="235">
        <f t="shared" si="32"/>
        <v>0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</v>
      </c>
      <c r="C129" s="235">
        <f t="shared" si="33"/>
        <v>0</v>
      </c>
      <c r="D129" s="235">
        <f t="shared" si="33"/>
        <v>0</v>
      </c>
      <c r="E129" s="235">
        <f t="shared" si="33"/>
        <v>0</v>
      </c>
      <c r="F129" s="235">
        <f t="shared" si="33"/>
        <v>0</v>
      </c>
      <c r="G129" s="235">
        <f t="shared" si="33"/>
        <v>0</v>
      </c>
      <c r="H129" s="235">
        <f t="shared" si="33"/>
        <v>0</v>
      </c>
      <c r="I129" s="235">
        <f t="shared" si="33"/>
        <v>0</v>
      </c>
      <c r="J129" s="235">
        <f t="shared" si="33"/>
        <v>0</v>
      </c>
      <c r="K129" s="235">
        <f t="shared" si="33"/>
        <v>0</v>
      </c>
      <c r="L129" s="235">
        <f t="shared" si="33"/>
        <v>0</v>
      </c>
      <c r="M129" s="235">
        <f t="shared" si="33"/>
        <v>0</v>
      </c>
      <c r="N129" s="235">
        <f t="shared" si="33"/>
        <v>0</v>
      </c>
      <c r="O129" s="235">
        <f t="shared" si="33"/>
        <v>0</v>
      </c>
      <c r="P129" s="235">
        <f t="shared" si="33"/>
        <v>0</v>
      </c>
      <c r="Q129" s="235">
        <f t="shared" si="33"/>
        <v>0</v>
      </c>
      <c r="R129" s="235">
        <f t="shared" si="33"/>
        <v>0</v>
      </c>
      <c r="S129" s="235">
        <f t="shared" si="33"/>
        <v>0</v>
      </c>
      <c r="T129" s="235">
        <f t="shared" si="33"/>
        <v>0</v>
      </c>
      <c r="U129" s="235">
        <f t="shared" si="33"/>
        <v>0</v>
      </c>
      <c r="V129" s="235">
        <f t="shared" si="33"/>
        <v>0</v>
      </c>
      <c r="W129" s="235">
        <f t="shared" si="33"/>
        <v>0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0</v>
      </c>
      <c r="C130" s="235">
        <f t="shared" si="34"/>
        <v>0</v>
      </c>
      <c r="D130" s="235">
        <f t="shared" si="34"/>
        <v>0</v>
      </c>
      <c r="E130" s="235">
        <f t="shared" si="34"/>
        <v>0</v>
      </c>
      <c r="F130" s="235">
        <f t="shared" si="34"/>
        <v>0</v>
      </c>
      <c r="G130" s="235">
        <f t="shared" si="34"/>
        <v>0</v>
      </c>
      <c r="H130" s="235">
        <f t="shared" si="34"/>
        <v>0</v>
      </c>
      <c r="I130" s="235">
        <f t="shared" si="34"/>
        <v>0</v>
      </c>
      <c r="J130" s="235">
        <f t="shared" si="34"/>
        <v>0</v>
      </c>
      <c r="K130" s="235">
        <f t="shared" si="34"/>
        <v>0</v>
      </c>
      <c r="L130" s="235">
        <f t="shared" si="34"/>
        <v>0</v>
      </c>
      <c r="M130" s="235">
        <f t="shared" si="34"/>
        <v>0</v>
      </c>
      <c r="N130" s="235">
        <f t="shared" si="34"/>
        <v>0</v>
      </c>
      <c r="O130" s="235">
        <f t="shared" si="34"/>
        <v>0</v>
      </c>
      <c r="P130" s="235">
        <f t="shared" si="34"/>
        <v>0</v>
      </c>
      <c r="Q130" s="235">
        <f t="shared" si="34"/>
        <v>0</v>
      </c>
      <c r="R130" s="235">
        <f t="shared" si="34"/>
        <v>0</v>
      </c>
      <c r="S130" s="235">
        <f t="shared" si="34"/>
        <v>0</v>
      </c>
      <c r="T130" s="235">
        <f t="shared" si="34"/>
        <v>0</v>
      </c>
      <c r="U130" s="235">
        <f t="shared" si="34"/>
        <v>0</v>
      </c>
      <c r="V130" s="235">
        <f t="shared" si="34"/>
        <v>0</v>
      </c>
      <c r="W130" s="235">
        <f t="shared" si="34"/>
        <v>0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1</v>
      </c>
      <c r="C131" s="302">
        <f t="shared" si="35"/>
        <v>1</v>
      </c>
      <c r="D131" s="302">
        <f t="shared" si="35"/>
        <v>1</v>
      </c>
      <c r="E131" s="302">
        <f t="shared" si="35"/>
        <v>1</v>
      </c>
      <c r="F131" s="302">
        <f t="shared" si="35"/>
        <v>1</v>
      </c>
      <c r="G131" s="302">
        <f t="shared" si="35"/>
        <v>1</v>
      </c>
      <c r="H131" s="302">
        <f t="shared" si="35"/>
        <v>1</v>
      </c>
      <c r="I131" s="302">
        <f t="shared" si="35"/>
        <v>1</v>
      </c>
      <c r="J131" s="302">
        <f t="shared" si="35"/>
        <v>1</v>
      </c>
      <c r="K131" s="302">
        <f t="shared" si="35"/>
        <v>1</v>
      </c>
      <c r="L131" s="302">
        <f t="shared" si="35"/>
        <v>1</v>
      </c>
      <c r="M131" s="302">
        <f t="shared" si="35"/>
        <v>1</v>
      </c>
      <c r="N131" s="302">
        <f t="shared" si="35"/>
        <v>1</v>
      </c>
      <c r="O131" s="302">
        <f t="shared" si="35"/>
        <v>1</v>
      </c>
      <c r="P131" s="302">
        <f t="shared" si="35"/>
        <v>1</v>
      </c>
      <c r="Q131" s="302">
        <f t="shared" si="35"/>
        <v>1</v>
      </c>
      <c r="R131" s="302">
        <f t="shared" si="35"/>
        <v>1</v>
      </c>
      <c r="S131" s="302">
        <f t="shared" si="35"/>
        <v>1</v>
      </c>
      <c r="T131" s="302">
        <f t="shared" si="35"/>
        <v>1</v>
      </c>
      <c r="U131" s="302">
        <f t="shared" si="35"/>
        <v>1</v>
      </c>
      <c r="V131" s="302">
        <f t="shared" si="35"/>
        <v>1</v>
      </c>
      <c r="W131" s="302">
        <f t="shared" si="35"/>
        <v>1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</v>
      </c>
      <c r="C132" s="237">
        <f t="shared" si="36"/>
        <v>0</v>
      </c>
      <c r="D132" s="237">
        <f t="shared" si="36"/>
        <v>0</v>
      </c>
      <c r="E132" s="237">
        <f t="shared" si="36"/>
        <v>0</v>
      </c>
      <c r="F132" s="237">
        <f t="shared" si="36"/>
        <v>0</v>
      </c>
      <c r="G132" s="237">
        <f t="shared" si="36"/>
        <v>0</v>
      </c>
      <c r="H132" s="237">
        <f t="shared" si="36"/>
        <v>0</v>
      </c>
      <c r="I132" s="237">
        <f t="shared" si="36"/>
        <v>0</v>
      </c>
      <c r="J132" s="237">
        <f t="shared" si="36"/>
        <v>0</v>
      </c>
      <c r="K132" s="237">
        <f t="shared" si="36"/>
        <v>0</v>
      </c>
      <c r="L132" s="237">
        <f t="shared" si="36"/>
        <v>0</v>
      </c>
      <c r="M132" s="237">
        <f t="shared" si="36"/>
        <v>0</v>
      </c>
      <c r="N132" s="237">
        <f t="shared" si="36"/>
        <v>0</v>
      </c>
      <c r="O132" s="237">
        <f t="shared" si="36"/>
        <v>0</v>
      </c>
      <c r="P132" s="237">
        <f t="shared" si="36"/>
        <v>0</v>
      </c>
      <c r="Q132" s="237">
        <f t="shared" si="36"/>
        <v>0</v>
      </c>
      <c r="R132" s="237">
        <f t="shared" si="36"/>
        <v>0</v>
      </c>
      <c r="S132" s="237">
        <f t="shared" si="36"/>
        <v>0</v>
      </c>
      <c r="T132" s="237">
        <f t="shared" si="36"/>
        <v>0</v>
      </c>
      <c r="U132" s="237">
        <f t="shared" si="36"/>
        <v>0</v>
      </c>
      <c r="V132" s="237">
        <f t="shared" si="36"/>
        <v>0</v>
      </c>
      <c r="W132" s="237">
        <f t="shared" si="36"/>
        <v>0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432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2">
        <f>IF(B$5=0,0,B$5/PPA_fec!B$5)</f>
        <v>0.67961158168744062</v>
      </c>
      <c r="C136" s="322">
        <f>IF(C$5=0,0,C$5/PPA_fec!C$5)</f>
        <v>0.63387201859842779</v>
      </c>
      <c r="D136" s="322">
        <f>IF(D$5=0,0,D$5/PPA_fec!D$5)</f>
        <v>0.61593813435802913</v>
      </c>
      <c r="E136" s="322">
        <f>IF(E$5=0,0,E$5/PPA_fec!E$5)</f>
        <v>0.65594451624629746</v>
      </c>
      <c r="F136" s="322">
        <f>IF(F$5=0,0,F$5/PPA_fec!F$5)</f>
        <v>0.57176081803029055</v>
      </c>
      <c r="G136" s="322">
        <f>IF(G$5=0,0,G$5/PPA_fec!G$5)</f>
        <v>0.57900485834966431</v>
      </c>
      <c r="H136" s="322">
        <f>IF(H$5=0,0,H$5/PPA_fec!H$5)</f>
        <v>0.53759659566942231</v>
      </c>
      <c r="I136" s="322">
        <f>IF(I$5=0,0,I$5/PPA_fec!I$5)</f>
        <v>0.49421586765264663</v>
      </c>
      <c r="J136" s="322">
        <f>IF(J$5=0,0,J$5/PPA_fec!J$5)</f>
        <v>0.48763092505996192</v>
      </c>
      <c r="K136" s="322">
        <f>IF(K$5=0,0,K$5/PPA_fec!K$5)</f>
        <v>0.47501071579160226</v>
      </c>
      <c r="L136" s="322">
        <f>IF(L$5=0,0,L$5/PPA_fec!L$5)</f>
        <v>0.45322186172404433</v>
      </c>
      <c r="M136" s="322">
        <f>IF(M$5=0,0,M$5/PPA_fec!M$5)</f>
        <v>0.43360196168637766</v>
      </c>
      <c r="N136" s="322">
        <f>IF(N$5=0,0,N$5/PPA_fec!N$5)</f>
        <v>0.43047499103714204</v>
      </c>
      <c r="O136" s="322">
        <f>IF(O$5=0,0,O$5/PPA_fec!O$5)</f>
        <v>0.42410894998459742</v>
      </c>
      <c r="P136" s="322">
        <f>IF(P$5=0,0,P$5/PPA_fec!P$5)</f>
        <v>0.40500603969128401</v>
      </c>
      <c r="Q136" s="322">
        <f>IF(Q$5=0,0,Q$5/PPA_fec!Q$5)</f>
        <v>0.38228312519370344</v>
      </c>
      <c r="R136" s="322">
        <f>IF(R$5=0,0,R$5/PPA_fec!R$5)</f>
        <v>0.38174346353815541</v>
      </c>
      <c r="S136" s="322">
        <f>IF(S$5=0,0,S$5/PPA_fec!S$5)</f>
        <v>0.38383760804403338</v>
      </c>
      <c r="T136" s="322">
        <f>IF(T$5=0,0,T$5/PPA_fec!T$5)</f>
        <v>0.37873290539303833</v>
      </c>
      <c r="U136" s="322">
        <f>IF(U$5=0,0,U$5/PPA_fec!U$5)</f>
        <v>0.36904785304550841</v>
      </c>
      <c r="V136" s="322">
        <f>IF(V$5=0,0,V$5/PPA_fec!V$5)</f>
        <v>0.35787467858725502</v>
      </c>
      <c r="W136" s="322">
        <f>IF(W$5=0,0,W$5/PPA_fec!W$5)</f>
        <v>0.37589183747592481</v>
      </c>
      <c r="DA136" s="95"/>
    </row>
    <row r="137" spans="1:105" ht="12" customHeight="1" x14ac:dyDescent="0.25">
      <c r="A137" s="55" t="s">
        <v>92</v>
      </c>
      <c r="B137" s="275">
        <f>IF(B$6=0,0,B$6/PPA_fec!B$6)</f>
        <v>0</v>
      </c>
      <c r="C137" s="275">
        <f>IF(C$6=0,0,C$6/PPA_fec!C$6)</f>
        <v>0</v>
      </c>
      <c r="D137" s="275">
        <f>IF(D$6=0,0,D$6/PPA_fec!D$6)</f>
        <v>0</v>
      </c>
      <c r="E137" s="275">
        <f>IF(E$6=0,0,E$6/PPA_fec!E$6)</f>
        <v>0</v>
      </c>
      <c r="F137" s="275">
        <f>IF(F$6=0,0,F$6/PPA_fec!F$6)</f>
        <v>0</v>
      </c>
      <c r="G137" s="275">
        <f>IF(G$6=0,0,G$6/PPA_fec!G$6)</f>
        <v>0</v>
      </c>
      <c r="H137" s="275">
        <f>IF(H$6=0,0,H$6/PPA_fec!H$6)</f>
        <v>0</v>
      </c>
      <c r="I137" s="275">
        <f>IF(I$6=0,0,I$6/PPA_fec!I$6)</f>
        <v>0</v>
      </c>
      <c r="J137" s="275">
        <f>IF(J$6=0,0,J$6/PPA_fec!J$6)</f>
        <v>0</v>
      </c>
      <c r="K137" s="275">
        <f>IF(K$6=0,0,K$6/PPA_fec!K$6)</f>
        <v>0</v>
      </c>
      <c r="L137" s="275">
        <f>IF(L$6=0,0,L$6/PPA_fec!L$6)</f>
        <v>0</v>
      </c>
      <c r="M137" s="275">
        <f>IF(M$6=0,0,M$6/PPA_fec!M$6)</f>
        <v>0</v>
      </c>
      <c r="N137" s="275">
        <f>IF(N$6=0,0,N$6/PPA_fec!N$6)</f>
        <v>0</v>
      </c>
      <c r="O137" s="275">
        <f>IF(O$6=0,0,O$6/PPA_fec!O$6)</f>
        <v>0</v>
      </c>
      <c r="P137" s="275">
        <f>IF(P$6=0,0,P$6/PPA_fec!P$6)</f>
        <v>0</v>
      </c>
      <c r="Q137" s="275">
        <f>IF(Q$6=0,0,Q$6/PPA_fec!Q$6)</f>
        <v>0</v>
      </c>
      <c r="R137" s="275">
        <f>IF(R$6=0,0,R$6/PPA_fec!R$6)</f>
        <v>0</v>
      </c>
      <c r="S137" s="275">
        <f>IF(S$6=0,0,S$6/PPA_fec!S$6)</f>
        <v>0</v>
      </c>
      <c r="T137" s="275">
        <f>IF(T$6=0,0,T$6/PPA_fec!T$6)</f>
        <v>0</v>
      </c>
      <c r="U137" s="275">
        <f>IF(U$6=0,0,U$6/PPA_fec!U$6)</f>
        <v>0</v>
      </c>
      <c r="V137" s="275">
        <f>IF(V$6=0,0,V$6/PPA_fec!V$6)</f>
        <v>0</v>
      </c>
      <c r="W137" s="275">
        <f>IF(W$6=0,0,W$6/PPA_fec!W$6)</f>
        <v>0</v>
      </c>
      <c r="DA137" s="76"/>
    </row>
    <row r="138" spans="1:105" ht="12" customHeight="1" x14ac:dyDescent="0.25">
      <c r="A138" s="202" t="s">
        <v>93</v>
      </c>
      <c r="B138" s="276">
        <f>IF(B$7=0,0,B$7/PPA_fec!B$7)</f>
        <v>0</v>
      </c>
      <c r="C138" s="276">
        <f>IF(C$7=0,0,C$7/PPA_fec!C$7)</f>
        <v>0</v>
      </c>
      <c r="D138" s="276">
        <f>IF(D$7=0,0,D$7/PPA_fec!D$7)</f>
        <v>0</v>
      </c>
      <c r="E138" s="276">
        <f>IF(E$7=0,0,E$7/PPA_fec!E$7)</f>
        <v>0</v>
      </c>
      <c r="F138" s="276">
        <f>IF(F$7=0,0,F$7/PPA_fec!F$7)</f>
        <v>0</v>
      </c>
      <c r="G138" s="276">
        <f>IF(G$7=0,0,G$7/PPA_fec!G$7)</f>
        <v>0</v>
      </c>
      <c r="H138" s="276">
        <f>IF(H$7=0,0,H$7/PPA_fec!H$7)</f>
        <v>0</v>
      </c>
      <c r="I138" s="276">
        <f>IF(I$7=0,0,I$7/PPA_fec!I$7)</f>
        <v>0</v>
      </c>
      <c r="J138" s="276">
        <f>IF(J$7=0,0,J$7/PPA_fec!J$7)</f>
        <v>0</v>
      </c>
      <c r="K138" s="276">
        <f>IF(K$7=0,0,K$7/PPA_fec!K$7)</f>
        <v>0</v>
      </c>
      <c r="L138" s="276">
        <f>IF(L$7=0,0,L$7/PPA_fec!L$7)</f>
        <v>0</v>
      </c>
      <c r="M138" s="276">
        <f>IF(M$7=0,0,M$7/PPA_fec!M$7)</f>
        <v>0</v>
      </c>
      <c r="N138" s="276">
        <f>IF(N$7=0,0,N$7/PPA_fec!N$7)</f>
        <v>0</v>
      </c>
      <c r="O138" s="276">
        <f>IF(O$7=0,0,O$7/PPA_fec!O$7)</f>
        <v>0</v>
      </c>
      <c r="P138" s="276">
        <f>IF(P$7=0,0,P$7/PPA_fec!P$7)</f>
        <v>0</v>
      </c>
      <c r="Q138" s="276">
        <f>IF(Q$7=0,0,Q$7/PPA_fec!Q$7)</f>
        <v>0</v>
      </c>
      <c r="R138" s="276">
        <f>IF(R$7=0,0,R$7/PPA_fec!R$7)</f>
        <v>0</v>
      </c>
      <c r="S138" s="276">
        <f>IF(S$7=0,0,S$7/PPA_fec!S$7)</f>
        <v>0</v>
      </c>
      <c r="T138" s="276">
        <f>IF(T$7=0,0,T$7/PPA_fec!T$7)</f>
        <v>0</v>
      </c>
      <c r="U138" s="276">
        <f>IF(U$7=0,0,U$7/PPA_fec!U$7)</f>
        <v>0</v>
      </c>
      <c r="V138" s="276">
        <f>IF(V$7=0,0,V$7/PPA_fec!V$7)</f>
        <v>0</v>
      </c>
      <c r="W138" s="276">
        <f>IF(W$7=0,0,W$7/PPA_fec!W$7)</f>
        <v>0</v>
      </c>
      <c r="DA138" s="77"/>
    </row>
    <row r="139" spans="1:105" ht="12" customHeight="1" x14ac:dyDescent="0.25">
      <c r="A139" s="202" t="s">
        <v>94</v>
      </c>
      <c r="B139" s="276">
        <f>IF(B$8=0,0,B$8/PPA_fec!B$8)</f>
        <v>0</v>
      </c>
      <c r="C139" s="276">
        <f>IF(C$8=0,0,C$8/PPA_fec!C$8)</f>
        <v>0</v>
      </c>
      <c r="D139" s="276">
        <f>IF(D$8=0,0,D$8/PPA_fec!D$8)</f>
        <v>0</v>
      </c>
      <c r="E139" s="276">
        <f>IF(E$8=0,0,E$8/PPA_fec!E$8)</f>
        <v>0</v>
      </c>
      <c r="F139" s="276">
        <f>IF(F$8=0,0,F$8/PPA_fec!F$8)</f>
        <v>0</v>
      </c>
      <c r="G139" s="276">
        <f>IF(G$8=0,0,G$8/PPA_fec!G$8)</f>
        <v>0</v>
      </c>
      <c r="H139" s="276">
        <f>IF(H$8=0,0,H$8/PPA_fec!H$8)</f>
        <v>0</v>
      </c>
      <c r="I139" s="276">
        <f>IF(I$8=0,0,I$8/PPA_fec!I$8)</f>
        <v>0</v>
      </c>
      <c r="J139" s="276">
        <f>IF(J$8=0,0,J$8/PPA_fec!J$8)</f>
        <v>0</v>
      </c>
      <c r="K139" s="276">
        <f>IF(K$8=0,0,K$8/PPA_fec!K$8)</f>
        <v>0</v>
      </c>
      <c r="L139" s="276">
        <f>IF(L$8=0,0,L$8/PPA_fec!L$8)</f>
        <v>0</v>
      </c>
      <c r="M139" s="276">
        <f>IF(M$8=0,0,M$8/PPA_fec!M$8)</f>
        <v>0</v>
      </c>
      <c r="N139" s="276">
        <f>IF(N$8=0,0,N$8/PPA_fec!N$8)</f>
        <v>0</v>
      </c>
      <c r="O139" s="276">
        <f>IF(O$8=0,0,O$8/PPA_fec!O$8)</f>
        <v>0</v>
      </c>
      <c r="P139" s="276">
        <f>IF(P$8=0,0,P$8/PPA_fec!P$8)</f>
        <v>0</v>
      </c>
      <c r="Q139" s="276">
        <f>IF(Q$8=0,0,Q$8/PPA_fec!Q$8)</f>
        <v>0</v>
      </c>
      <c r="R139" s="276">
        <f>IF(R$8=0,0,R$8/PPA_fec!R$8)</f>
        <v>0</v>
      </c>
      <c r="S139" s="276">
        <f>IF(S$8=0,0,S$8/PPA_fec!S$8)</f>
        <v>0</v>
      </c>
      <c r="T139" s="276">
        <f>IF(T$8=0,0,T$8/PPA_fec!T$8)</f>
        <v>0</v>
      </c>
      <c r="U139" s="276">
        <f>IF(U$8=0,0,U$8/PPA_fec!U$8)</f>
        <v>0</v>
      </c>
      <c r="V139" s="276">
        <f>IF(V$8=0,0,V$8/PPA_fec!V$8)</f>
        <v>0</v>
      </c>
      <c r="W139" s="276">
        <f>IF(W$8=0,0,W$8/PPA_fec!W$8)</f>
        <v>0</v>
      </c>
      <c r="DA139" s="77"/>
    </row>
    <row r="140" spans="1:105" ht="12" customHeight="1" x14ac:dyDescent="0.25">
      <c r="A140" s="202" t="s">
        <v>95</v>
      </c>
      <c r="B140" s="276">
        <f>IF(B$9=0,0,B$9/PPA_fec!B$9)</f>
        <v>0</v>
      </c>
      <c r="C140" s="276">
        <f>IF(C$9=0,0,C$9/PPA_fec!C$9)</f>
        <v>0</v>
      </c>
      <c r="D140" s="276">
        <f>IF(D$9=0,0,D$9/PPA_fec!D$9)</f>
        <v>0</v>
      </c>
      <c r="E140" s="276">
        <f>IF(E$9=0,0,E$9/PPA_fec!E$9)</f>
        <v>0</v>
      </c>
      <c r="F140" s="276">
        <f>IF(F$9=0,0,F$9/PPA_fec!F$9)</f>
        <v>0</v>
      </c>
      <c r="G140" s="276">
        <f>IF(G$9=0,0,G$9/PPA_fec!G$9)</f>
        <v>0</v>
      </c>
      <c r="H140" s="276">
        <f>IF(H$9=0,0,H$9/PPA_fec!H$9)</f>
        <v>0</v>
      </c>
      <c r="I140" s="276">
        <f>IF(I$9=0,0,I$9/PPA_fec!I$9)</f>
        <v>0</v>
      </c>
      <c r="J140" s="276">
        <f>IF(J$9=0,0,J$9/PPA_fec!J$9)</f>
        <v>0</v>
      </c>
      <c r="K140" s="276">
        <f>IF(K$9=0,0,K$9/PPA_fec!K$9)</f>
        <v>0</v>
      </c>
      <c r="L140" s="276">
        <f>IF(L$9=0,0,L$9/PPA_fec!L$9)</f>
        <v>0</v>
      </c>
      <c r="M140" s="276">
        <f>IF(M$9=0,0,M$9/PPA_fec!M$9)</f>
        <v>0</v>
      </c>
      <c r="N140" s="276">
        <f>IF(N$9=0,0,N$9/PPA_fec!N$9)</f>
        <v>0</v>
      </c>
      <c r="O140" s="276">
        <f>IF(O$9=0,0,O$9/PPA_fec!O$9)</f>
        <v>0</v>
      </c>
      <c r="P140" s="276">
        <f>IF(P$9=0,0,P$9/PPA_fec!P$9)</f>
        <v>0</v>
      </c>
      <c r="Q140" s="276">
        <f>IF(Q$9=0,0,Q$9/PPA_fec!Q$9)</f>
        <v>0</v>
      </c>
      <c r="R140" s="276">
        <f>IF(R$9=0,0,R$9/PPA_fec!R$9)</f>
        <v>0</v>
      </c>
      <c r="S140" s="276">
        <f>IF(S$9=0,0,S$9/PPA_fec!S$9)</f>
        <v>0</v>
      </c>
      <c r="T140" s="276">
        <f>IF(T$9=0,0,T$9/PPA_fec!T$9)</f>
        <v>0</v>
      </c>
      <c r="U140" s="276">
        <f>IF(U$9=0,0,U$9/PPA_fec!U$9)</f>
        <v>0</v>
      </c>
      <c r="V140" s="276">
        <f>IF(V$9=0,0,V$9/PPA_fec!V$9)</f>
        <v>0</v>
      </c>
      <c r="W140" s="276">
        <f>IF(W$9=0,0,W$9/PPA_fec!W$9)</f>
        <v>0</v>
      </c>
      <c r="DA140" s="77"/>
    </row>
    <row r="141" spans="1:105" ht="12" customHeight="1" x14ac:dyDescent="0.25">
      <c r="A141" s="56" t="s">
        <v>96</v>
      </c>
      <c r="B141" s="277">
        <f>IF(B$10=0,0,B$10/PPA_fec!B$10)</f>
        <v>0.75815997203265162</v>
      </c>
      <c r="C141" s="277">
        <f>IF(C$10=0,0,C$10/PPA_fec!C$10)</f>
        <v>0.6976961526620562</v>
      </c>
      <c r="D141" s="277">
        <f>IF(D$10=0,0,D$10/PPA_fec!D$10)</f>
        <v>0.69681035659883717</v>
      </c>
      <c r="E141" s="277">
        <f>IF(E$10=0,0,E$10/PPA_fec!E$10)</f>
        <v>0.79456816636704153</v>
      </c>
      <c r="F141" s="277">
        <f>IF(F$10=0,0,F$10/PPA_fec!F$10)</f>
        <v>0.65015329198795779</v>
      </c>
      <c r="G141" s="277">
        <f>IF(G$10=0,0,G$10/PPA_fec!G$10)</f>
        <v>0.70624133787719023</v>
      </c>
      <c r="H141" s="277">
        <f>IF(H$10=0,0,H$10/PPA_fec!H$10)</f>
        <v>0.66486177632177945</v>
      </c>
      <c r="I141" s="277">
        <f>IF(I$10=0,0,I$10/PPA_fec!I$10)</f>
        <v>0.70915902236529016</v>
      </c>
      <c r="J141" s="277">
        <f>IF(J$10=0,0,J$10/PPA_fec!J$10)</f>
        <v>0.73682723574005748</v>
      </c>
      <c r="K141" s="277">
        <f>IF(K$10=0,0,K$10/PPA_fec!K$10)</f>
        <v>0.77984669089411174</v>
      </c>
      <c r="L141" s="277">
        <f>IF(L$10=0,0,L$10/PPA_fec!L$10)</f>
        <v>0.846541638242573</v>
      </c>
      <c r="M141" s="277">
        <f>IF(M$10=0,0,M$10/PPA_fec!M$10)</f>
        <v>0.84455842889370814</v>
      </c>
      <c r="N141" s="277">
        <f>IF(N$10=0,0,N$10/PPA_fec!N$10)</f>
        <v>0.87119508682569535</v>
      </c>
      <c r="O141" s="277">
        <f>IF(O$10=0,0,O$10/PPA_fec!O$10)</f>
        <v>0.91404149087431386</v>
      </c>
      <c r="P141" s="277">
        <f>IF(P$10=0,0,P$10/PPA_fec!P$10)</f>
        <v>0.87844083254695238</v>
      </c>
      <c r="Q141" s="277">
        <f>IF(Q$10=0,0,Q$10/PPA_fec!Q$10)</f>
        <v>0.89187290307914047</v>
      </c>
      <c r="R141" s="277">
        <f>IF(R$10=0,0,R$10/PPA_fec!R$10)</f>
        <v>0.93707473250807305</v>
      </c>
      <c r="S141" s="277">
        <f>IF(S$10=0,0,S$10/PPA_fec!S$10)</f>
        <v>0.96654140194305593</v>
      </c>
      <c r="T141" s="277">
        <f>IF(T$10=0,0,T$10/PPA_fec!T$10)</f>
        <v>0.97639483285971385</v>
      </c>
      <c r="U141" s="277">
        <f>IF(U$10=0,0,U$10/PPA_fec!U$10)</f>
        <v>1.0379883535179475</v>
      </c>
      <c r="V141" s="277">
        <f>IF(V$10=0,0,V$10/PPA_fec!V$10)</f>
        <v>1.0683937808970903</v>
      </c>
      <c r="W141" s="277">
        <f>IF(W$10=0,0,W$10/PPA_fec!W$10)</f>
        <v>1.0879361538393435</v>
      </c>
      <c r="DA141" s="78"/>
    </row>
    <row r="142" spans="1:105" ht="12" customHeight="1" x14ac:dyDescent="0.25">
      <c r="A142" s="203" t="s">
        <v>1855</v>
      </c>
      <c r="B142" s="278">
        <f>IF(B$16=0,0,B$16/PPA_fec!B$16)</f>
        <v>0</v>
      </c>
      <c r="C142" s="278">
        <f>IF(C$16=0,0,C$16/PPA_fec!C$16)</f>
        <v>0</v>
      </c>
      <c r="D142" s="278">
        <f>IF(D$16=0,0,D$16/PPA_fec!D$16)</f>
        <v>0</v>
      </c>
      <c r="E142" s="278">
        <f>IF(E$16=0,0,E$16/PPA_fec!E$16)</f>
        <v>0</v>
      </c>
      <c r="F142" s="278">
        <f>IF(F$16=0,0,F$16/PPA_fec!F$16)</f>
        <v>0</v>
      </c>
      <c r="G142" s="278">
        <f>IF(G$16=0,0,G$16/PPA_fec!G$16)</f>
        <v>0</v>
      </c>
      <c r="H142" s="278">
        <f>IF(H$16=0,0,H$16/PPA_fec!H$16)</f>
        <v>0</v>
      </c>
      <c r="I142" s="278">
        <f>IF(I$16=0,0,I$16/PPA_fec!I$16)</f>
        <v>0</v>
      </c>
      <c r="J142" s="278">
        <f>IF(J$16=0,0,J$16/PPA_fec!J$16)</f>
        <v>0</v>
      </c>
      <c r="K142" s="278">
        <f>IF(K$16=0,0,K$16/PPA_fec!K$16)</f>
        <v>0</v>
      </c>
      <c r="L142" s="278">
        <f>IF(L$16=0,0,L$16/PPA_fec!L$16)</f>
        <v>0</v>
      </c>
      <c r="M142" s="278">
        <f>IF(M$16=0,0,M$16/PPA_fec!M$16)</f>
        <v>0</v>
      </c>
      <c r="N142" s="278">
        <f>IF(N$16=0,0,N$16/PPA_fec!N$16)</f>
        <v>0</v>
      </c>
      <c r="O142" s="278">
        <f>IF(O$16=0,0,O$16/PPA_fec!O$16)</f>
        <v>0</v>
      </c>
      <c r="P142" s="278">
        <f>IF(P$16=0,0,P$16/PPA_fec!P$16)</f>
        <v>0</v>
      </c>
      <c r="Q142" s="278">
        <f>IF(Q$16=0,0,Q$16/PPA_fec!Q$16)</f>
        <v>0</v>
      </c>
      <c r="R142" s="278">
        <f>IF(R$16=0,0,R$16/PPA_fec!R$16)</f>
        <v>0</v>
      </c>
      <c r="S142" s="278">
        <f>IF(S$16=0,0,S$16/PPA_fec!S$16)</f>
        <v>0</v>
      </c>
      <c r="T142" s="278">
        <f>IF(T$16=0,0,T$16/PPA_fec!T$16)</f>
        <v>0</v>
      </c>
      <c r="U142" s="278">
        <f>IF(U$16=0,0,U$16/PPA_fec!U$16)</f>
        <v>0</v>
      </c>
      <c r="V142" s="278">
        <f>IF(V$16=0,0,V$16/PPA_fec!V$16)</f>
        <v>0</v>
      </c>
      <c r="W142" s="278">
        <f>IF(W$16=0,0,W$16/PPA_fec!W$16)</f>
        <v>0</v>
      </c>
      <c r="DA142" s="79"/>
    </row>
    <row r="143" spans="1:105" ht="12" customHeight="1" x14ac:dyDescent="0.25">
      <c r="A143" s="203" t="s">
        <v>1857</v>
      </c>
      <c r="B143" s="278">
        <f>IF(B$17=0,0,B$17/PPA_fec!B$17)</f>
        <v>0.80478187699782222</v>
      </c>
      <c r="C143" s="278">
        <f>IF(C$17=0,0,C$17/PPA_fec!C$17)</f>
        <v>0.75580042917617329</v>
      </c>
      <c r="D143" s="278">
        <f>IF(D$17=0,0,D$17/PPA_fec!D$17)</f>
        <v>0.73377403311754563</v>
      </c>
      <c r="E143" s="278">
        <f>IF(E$17=0,0,E$17/PPA_fec!E$17)</f>
        <v>0.77886890023650146</v>
      </c>
      <c r="F143" s="278">
        <f>IF(F$17=0,0,F$17/PPA_fec!F$17)</f>
        <v>0.68495245369542601</v>
      </c>
      <c r="G143" s="278">
        <f>IF(G$17=0,0,G$17/PPA_fec!G$17)</f>
        <v>0.69092741916404643</v>
      </c>
      <c r="H143" s="278">
        <f>IF(H$17=0,0,H$17/PPA_fec!H$17)</f>
        <v>0.64143725547114039</v>
      </c>
      <c r="I143" s="278">
        <f>IF(I$17=0,0,I$17/PPA_fec!I$17)</f>
        <v>0.58575620651453353</v>
      </c>
      <c r="J143" s="278">
        <f>IF(J$17=0,0,J$17/PPA_fec!J$17)</f>
        <v>0.57709038585369954</v>
      </c>
      <c r="K143" s="278">
        <f>IF(K$17=0,0,K$17/PPA_fec!K$17)</f>
        <v>0.55899334025497704</v>
      </c>
      <c r="L143" s="278">
        <f>IF(L$17=0,0,L$17/PPA_fec!L$17)</f>
        <v>0.53000527966352928</v>
      </c>
      <c r="M143" s="278">
        <f>IF(M$17=0,0,M$17/PPA_fec!M$17)</f>
        <v>0.5069087308774437</v>
      </c>
      <c r="N143" s="278">
        <f>IF(N$17=0,0,N$17/PPA_fec!N$17)</f>
        <v>0.50221737631086105</v>
      </c>
      <c r="O143" s="278">
        <f>IF(O$17=0,0,O$17/PPA_fec!O$17)</f>
        <v>0.4929438540865787</v>
      </c>
      <c r="P143" s="278">
        <f>IF(P$17=0,0,P$17/PPA_fec!P$17)</f>
        <v>0.47045490737153284</v>
      </c>
      <c r="Q143" s="278">
        <f>IF(Q$17=0,0,Q$17/PPA_fec!Q$17)</f>
        <v>0.44204447428682131</v>
      </c>
      <c r="R143" s="278">
        <f>IF(R$17=0,0,R$17/PPA_fec!R$17)</f>
        <v>0.43964386780485509</v>
      </c>
      <c r="S143" s="278">
        <f>IF(S$17=0,0,S$17/PPA_fec!S$17)</f>
        <v>0.44178757474425062</v>
      </c>
      <c r="T143" s="278">
        <f>IF(T$17=0,0,T$17/PPA_fec!T$17)</f>
        <v>0.43485748991734446</v>
      </c>
      <c r="U143" s="278">
        <f>IF(U$17=0,0,U$17/PPA_fec!U$17)</f>
        <v>0.42124748512826349</v>
      </c>
      <c r="V143" s="278">
        <f>IF(V$17=0,0,V$17/PPA_fec!V$17)</f>
        <v>0.40632409880621734</v>
      </c>
      <c r="W143" s="278">
        <f>IF(W$17=0,0,W$17/PPA_fec!W$17)</f>
        <v>0.42715945831009389</v>
      </c>
      <c r="DA143" s="79"/>
    </row>
    <row r="144" spans="1:105" ht="12" customHeight="1" x14ac:dyDescent="0.25">
      <c r="A144" s="41" t="s">
        <v>1872</v>
      </c>
      <c r="B144" s="279">
        <f>IF(B$30=0,0,B$30/PPA_fec!B$30)</f>
        <v>0</v>
      </c>
      <c r="C144" s="279">
        <f>IF(C$30=0,0,C$30/PPA_fec!C$30)</f>
        <v>0</v>
      </c>
      <c r="D144" s="279">
        <f>IF(D$30=0,0,D$30/PPA_fec!D$30)</f>
        <v>0</v>
      </c>
      <c r="E144" s="279">
        <f>IF(E$30=0,0,E$30/PPA_fec!E$30)</f>
        <v>0</v>
      </c>
      <c r="F144" s="279">
        <f>IF(F$30=0,0,F$30/PPA_fec!F$30)</f>
        <v>0</v>
      </c>
      <c r="G144" s="279">
        <f>IF(G$30=0,0,G$30/PPA_fec!G$30)</f>
        <v>0</v>
      </c>
      <c r="H144" s="279">
        <f>IF(H$30=0,0,H$30/PPA_fec!H$30)</f>
        <v>0</v>
      </c>
      <c r="I144" s="279">
        <f>IF(I$30=0,0,I$30/PPA_fec!I$30)</f>
        <v>0</v>
      </c>
      <c r="J144" s="279">
        <f>IF(J$30=0,0,J$30/PPA_fec!J$30)</f>
        <v>0</v>
      </c>
      <c r="K144" s="279">
        <f>IF(K$30=0,0,K$30/PPA_fec!K$30)</f>
        <v>0</v>
      </c>
      <c r="L144" s="279">
        <f>IF(L$30=0,0,L$30/PPA_fec!L$30)</f>
        <v>0</v>
      </c>
      <c r="M144" s="279">
        <f>IF(M$30=0,0,M$30/PPA_fec!M$30)</f>
        <v>0</v>
      </c>
      <c r="N144" s="279">
        <f>IF(N$30=0,0,N$30/PPA_fec!N$30)</f>
        <v>0</v>
      </c>
      <c r="O144" s="279">
        <f>IF(O$30=0,0,O$30/PPA_fec!O$30)</f>
        <v>0</v>
      </c>
      <c r="P144" s="279">
        <f>IF(P$30=0,0,P$30/PPA_fec!P$30)</f>
        <v>0</v>
      </c>
      <c r="Q144" s="279">
        <f>IF(Q$30=0,0,Q$30/PPA_fec!Q$30)</f>
        <v>0</v>
      </c>
      <c r="R144" s="279">
        <f>IF(R$30=0,0,R$30/PPA_fec!R$30)</f>
        <v>0</v>
      </c>
      <c r="S144" s="279">
        <f>IF(S$30=0,0,S$30/PPA_fec!S$30)</f>
        <v>0</v>
      </c>
      <c r="T144" s="279">
        <f>IF(T$30=0,0,T$30/PPA_fec!T$30)</f>
        <v>0</v>
      </c>
      <c r="U144" s="279">
        <f>IF(U$30=0,0,U$30/PPA_fec!U$30)</f>
        <v>0</v>
      </c>
      <c r="V144" s="279">
        <f>IF(V$30=0,0,V$30/PPA_fec!V$30)</f>
        <v>0</v>
      </c>
      <c r="W144" s="279">
        <f>IF(W$30=0,0,W$30/PPA_fec!W$30)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2">
        <f>IF(B$32=0,0,B$32/PPA_fec!B$32)</f>
        <v>1.3018423025251669</v>
      </c>
      <c r="C146" s="322">
        <f>IF(C$32=0,0,C$32/PPA_fec!C$32)</f>
        <v>1.27553692377251</v>
      </c>
      <c r="D146" s="322">
        <f>IF(D$32=0,0,D$32/PPA_fec!D$32)</f>
        <v>1.2726383367523204</v>
      </c>
      <c r="E146" s="322">
        <f>IF(E$32=0,0,E$32/PPA_fec!E$32)</f>
        <v>1.2627940788112655</v>
      </c>
      <c r="F146" s="322">
        <f>IF(F$32=0,0,F$32/PPA_fec!F$32)</f>
        <v>1.1174026410413882</v>
      </c>
      <c r="G146" s="322">
        <f>IF(G$32=0,0,G$32/PPA_fec!G$32)</f>
        <v>1.0996251092658913</v>
      </c>
      <c r="H146" s="322">
        <f>IF(H$32=0,0,H$32/PPA_fec!H$32)</f>
        <v>1.0502815135248393</v>
      </c>
      <c r="I146" s="322">
        <f>IF(I$32=0,0,I$32/PPA_fec!I$32)</f>
        <v>1.0101215303156732</v>
      </c>
      <c r="J146" s="322">
        <f>IF(J$32=0,0,J$32/PPA_fec!J$32)</f>
        <v>1.0116708820629883</v>
      </c>
      <c r="K146" s="322">
        <f>IF(K$32=0,0,K$32/PPA_fec!K$32)</f>
        <v>1.0092598937387189</v>
      </c>
      <c r="L146" s="322">
        <f>IF(L$32=0,0,L$32/PPA_fec!L$32)</f>
        <v>0.98325737039958894</v>
      </c>
      <c r="M146" s="322">
        <f>IF(M$32=0,0,M$32/PPA_fec!M$32)</f>
        <v>0.91165178174275807</v>
      </c>
      <c r="N146" s="322">
        <f>IF(N$32=0,0,N$32/PPA_fec!N$32)</f>
        <v>0.90367549740979125</v>
      </c>
      <c r="O146" s="322">
        <f>IF(O$32=0,0,O$32/PPA_fec!O$32)</f>
        <v>0.92308914889946747</v>
      </c>
      <c r="P146" s="322">
        <f>IF(P$32=0,0,P$32/PPA_fec!P$32)</f>
        <v>0.91360049337937799</v>
      </c>
      <c r="Q146" s="322">
        <f>IF(Q$32=0,0,Q$32/PPA_fec!Q$32)</f>
        <v>0.89163180296381783</v>
      </c>
      <c r="R146" s="322">
        <f>IF(R$32=0,0,R$32/PPA_fec!R$32)</f>
        <v>0.88316226832436695</v>
      </c>
      <c r="S146" s="322">
        <f>IF(S$32=0,0,S$32/PPA_fec!S$32)</f>
        <v>0.87482098515160245</v>
      </c>
      <c r="T146" s="322">
        <f>IF(T$32=0,0,T$32/PPA_fec!T$32)</f>
        <v>0.86321771811510173</v>
      </c>
      <c r="U146" s="322">
        <f>IF(U$32=0,0,U$32/PPA_fec!U$32)</f>
        <v>0.8536156645079418</v>
      </c>
      <c r="V146" s="322">
        <f>IF(V$32=0,0,V$32/PPA_fec!V$32)</f>
        <v>0.8516696744194211</v>
      </c>
      <c r="W146" s="322">
        <f>IF(W$32=0,0,W$32/PPA_fec!W$32)</f>
        <v>0.95651879696089981</v>
      </c>
      <c r="DA146" s="95"/>
    </row>
    <row r="147" spans="1:105" ht="12" customHeight="1" x14ac:dyDescent="0.25">
      <c r="A147" s="55" t="s">
        <v>92</v>
      </c>
      <c r="B147" s="275">
        <f>IF(B$33=0,0,B$33/PPA_fec!B$33)</f>
        <v>0</v>
      </c>
      <c r="C147" s="275">
        <f>IF(C$33=0,0,C$33/PPA_fec!C$33)</f>
        <v>0</v>
      </c>
      <c r="D147" s="275">
        <f>IF(D$33=0,0,D$33/PPA_fec!D$33)</f>
        <v>0</v>
      </c>
      <c r="E147" s="275">
        <f>IF(E$33=0,0,E$33/PPA_fec!E$33)</f>
        <v>0</v>
      </c>
      <c r="F147" s="275">
        <f>IF(F$33=0,0,F$33/PPA_fec!F$33)</f>
        <v>0</v>
      </c>
      <c r="G147" s="275">
        <f>IF(G$33=0,0,G$33/PPA_fec!G$33)</f>
        <v>0</v>
      </c>
      <c r="H147" s="275">
        <f>IF(H$33=0,0,H$33/PPA_fec!H$33)</f>
        <v>0</v>
      </c>
      <c r="I147" s="275">
        <f>IF(I$33=0,0,I$33/PPA_fec!I$33)</f>
        <v>0</v>
      </c>
      <c r="J147" s="275">
        <f>IF(J$33=0,0,J$33/PPA_fec!J$33)</f>
        <v>0</v>
      </c>
      <c r="K147" s="275">
        <f>IF(K$33=0,0,K$33/PPA_fec!K$33)</f>
        <v>0</v>
      </c>
      <c r="L147" s="275">
        <f>IF(L$33=0,0,L$33/PPA_fec!L$33)</f>
        <v>0</v>
      </c>
      <c r="M147" s="275">
        <f>IF(M$33=0,0,M$33/PPA_fec!M$33)</f>
        <v>0</v>
      </c>
      <c r="N147" s="275">
        <f>IF(N$33=0,0,N$33/PPA_fec!N$33)</f>
        <v>0</v>
      </c>
      <c r="O147" s="275">
        <f>IF(O$33=0,0,O$33/PPA_fec!O$33)</f>
        <v>0</v>
      </c>
      <c r="P147" s="275">
        <f>IF(P$33=0,0,P$33/PPA_fec!P$33)</f>
        <v>0</v>
      </c>
      <c r="Q147" s="275">
        <f>IF(Q$33=0,0,Q$33/PPA_fec!Q$33)</f>
        <v>0</v>
      </c>
      <c r="R147" s="275">
        <f>IF(R$33=0,0,R$33/PPA_fec!R$33)</f>
        <v>0</v>
      </c>
      <c r="S147" s="275">
        <f>IF(S$33=0,0,S$33/PPA_fec!S$33)</f>
        <v>0</v>
      </c>
      <c r="T147" s="275">
        <f>IF(T$33=0,0,T$33/PPA_fec!T$33)</f>
        <v>0</v>
      </c>
      <c r="U147" s="275">
        <f>IF(U$33=0,0,U$33/PPA_fec!U$33)</f>
        <v>0</v>
      </c>
      <c r="V147" s="275">
        <f>IF(V$33=0,0,V$33/PPA_fec!V$33)</f>
        <v>0</v>
      </c>
      <c r="W147" s="275">
        <f>IF(W$33=0,0,W$33/PPA_fec!W$33)</f>
        <v>0</v>
      </c>
      <c r="DA147" s="76"/>
    </row>
    <row r="148" spans="1:105" ht="12" customHeight="1" x14ac:dyDescent="0.25">
      <c r="A148" s="202" t="s">
        <v>93</v>
      </c>
      <c r="B148" s="276">
        <f>IF(B$34=0,0,B$34/PPA_fec!B$34)</f>
        <v>0</v>
      </c>
      <c r="C148" s="276">
        <f>IF(C$34=0,0,C$34/PPA_fec!C$34)</f>
        <v>0</v>
      </c>
      <c r="D148" s="276">
        <f>IF(D$34=0,0,D$34/PPA_fec!D$34)</f>
        <v>0</v>
      </c>
      <c r="E148" s="276">
        <f>IF(E$34=0,0,E$34/PPA_fec!E$34)</f>
        <v>0</v>
      </c>
      <c r="F148" s="276">
        <f>IF(F$34=0,0,F$34/PPA_fec!F$34)</f>
        <v>0</v>
      </c>
      <c r="G148" s="276">
        <f>IF(G$34=0,0,G$34/PPA_fec!G$34)</f>
        <v>0</v>
      </c>
      <c r="H148" s="276">
        <f>IF(H$34=0,0,H$34/PPA_fec!H$34)</f>
        <v>0</v>
      </c>
      <c r="I148" s="276">
        <f>IF(I$34=0,0,I$34/PPA_fec!I$34)</f>
        <v>0</v>
      </c>
      <c r="J148" s="276">
        <f>IF(J$34=0,0,J$34/PPA_fec!J$34)</f>
        <v>0</v>
      </c>
      <c r="K148" s="276">
        <f>IF(K$34=0,0,K$34/PPA_fec!K$34)</f>
        <v>0</v>
      </c>
      <c r="L148" s="276">
        <f>IF(L$34=0,0,L$34/PPA_fec!L$34)</f>
        <v>0</v>
      </c>
      <c r="M148" s="276">
        <f>IF(M$34=0,0,M$34/PPA_fec!M$34)</f>
        <v>0</v>
      </c>
      <c r="N148" s="276">
        <f>IF(N$34=0,0,N$34/PPA_fec!N$34)</f>
        <v>0</v>
      </c>
      <c r="O148" s="276">
        <f>IF(O$34=0,0,O$34/PPA_fec!O$34)</f>
        <v>0</v>
      </c>
      <c r="P148" s="276">
        <f>IF(P$34=0,0,P$34/PPA_fec!P$34)</f>
        <v>0</v>
      </c>
      <c r="Q148" s="276">
        <f>IF(Q$34=0,0,Q$34/PPA_fec!Q$34)</f>
        <v>0</v>
      </c>
      <c r="R148" s="276">
        <f>IF(R$34=0,0,R$34/PPA_fec!R$34)</f>
        <v>0</v>
      </c>
      <c r="S148" s="276">
        <f>IF(S$34=0,0,S$34/PPA_fec!S$34)</f>
        <v>0</v>
      </c>
      <c r="T148" s="276">
        <f>IF(T$34=0,0,T$34/PPA_fec!T$34)</f>
        <v>0</v>
      </c>
      <c r="U148" s="276">
        <f>IF(U$34=0,0,U$34/PPA_fec!U$34)</f>
        <v>0</v>
      </c>
      <c r="V148" s="276">
        <f>IF(V$34=0,0,V$34/PPA_fec!V$34)</f>
        <v>0</v>
      </c>
      <c r="W148" s="276">
        <f>IF(W$34=0,0,W$34/PPA_fec!W$34)</f>
        <v>0</v>
      </c>
      <c r="DA148" s="77"/>
    </row>
    <row r="149" spans="1:105" ht="12" customHeight="1" x14ac:dyDescent="0.25">
      <c r="A149" s="202" t="s">
        <v>94</v>
      </c>
      <c r="B149" s="276">
        <f>IF(B$35=0,0,B$35/PPA_fec!B$35)</f>
        <v>0</v>
      </c>
      <c r="C149" s="276">
        <f>IF(C$35=0,0,C$35/PPA_fec!C$35)</f>
        <v>0</v>
      </c>
      <c r="D149" s="276">
        <f>IF(D$35=0,0,D$35/PPA_fec!D$35)</f>
        <v>0</v>
      </c>
      <c r="E149" s="276">
        <f>IF(E$35=0,0,E$35/PPA_fec!E$35)</f>
        <v>0</v>
      </c>
      <c r="F149" s="276">
        <f>IF(F$35=0,0,F$35/PPA_fec!F$35)</f>
        <v>0</v>
      </c>
      <c r="G149" s="276">
        <f>IF(G$35=0,0,G$35/PPA_fec!G$35)</f>
        <v>0</v>
      </c>
      <c r="H149" s="276">
        <f>IF(H$35=0,0,H$35/PPA_fec!H$35)</f>
        <v>0</v>
      </c>
      <c r="I149" s="276">
        <f>IF(I$35=0,0,I$35/PPA_fec!I$35)</f>
        <v>0</v>
      </c>
      <c r="J149" s="276">
        <f>IF(J$35=0,0,J$35/PPA_fec!J$35)</f>
        <v>0</v>
      </c>
      <c r="K149" s="276">
        <f>IF(K$35=0,0,K$35/PPA_fec!K$35)</f>
        <v>0</v>
      </c>
      <c r="L149" s="276">
        <f>IF(L$35=0,0,L$35/PPA_fec!L$35)</f>
        <v>0</v>
      </c>
      <c r="M149" s="276">
        <f>IF(M$35=0,0,M$35/PPA_fec!M$35)</f>
        <v>0</v>
      </c>
      <c r="N149" s="276">
        <f>IF(N$35=0,0,N$35/PPA_fec!N$35)</f>
        <v>0</v>
      </c>
      <c r="O149" s="276">
        <f>IF(O$35=0,0,O$35/PPA_fec!O$35)</f>
        <v>0</v>
      </c>
      <c r="P149" s="276">
        <f>IF(P$35=0,0,P$35/PPA_fec!P$35)</f>
        <v>0</v>
      </c>
      <c r="Q149" s="276">
        <f>IF(Q$35=0,0,Q$35/PPA_fec!Q$35)</f>
        <v>0</v>
      </c>
      <c r="R149" s="276">
        <f>IF(R$35=0,0,R$35/PPA_fec!R$35)</f>
        <v>0</v>
      </c>
      <c r="S149" s="276">
        <f>IF(S$35=0,0,S$35/PPA_fec!S$35)</f>
        <v>0</v>
      </c>
      <c r="T149" s="276">
        <f>IF(T$35=0,0,T$35/PPA_fec!T$35)</f>
        <v>0</v>
      </c>
      <c r="U149" s="276">
        <f>IF(U$35=0,0,U$35/PPA_fec!U$35)</f>
        <v>0</v>
      </c>
      <c r="V149" s="276">
        <f>IF(V$35=0,0,V$35/PPA_fec!V$35)</f>
        <v>0</v>
      </c>
      <c r="W149" s="276">
        <f>IF(W$35=0,0,W$35/PPA_fec!W$35)</f>
        <v>0</v>
      </c>
      <c r="DA149" s="77"/>
    </row>
    <row r="150" spans="1:105" ht="12" customHeight="1" x14ac:dyDescent="0.25">
      <c r="A150" s="202" t="s">
        <v>95</v>
      </c>
      <c r="B150" s="276">
        <f>IF(B$36=0,0,B$36/PPA_fec!B$36)</f>
        <v>0</v>
      </c>
      <c r="C150" s="276">
        <f>IF(C$36=0,0,C$36/PPA_fec!C$36)</f>
        <v>0</v>
      </c>
      <c r="D150" s="276">
        <f>IF(D$36=0,0,D$36/PPA_fec!D$36)</f>
        <v>0</v>
      </c>
      <c r="E150" s="276">
        <f>IF(E$36=0,0,E$36/PPA_fec!E$36)</f>
        <v>0</v>
      </c>
      <c r="F150" s="276">
        <f>IF(F$36=0,0,F$36/PPA_fec!F$36)</f>
        <v>0</v>
      </c>
      <c r="G150" s="276">
        <f>IF(G$36=0,0,G$36/PPA_fec!G$36)</f>
        <v>0</v>
      </c>
      <c r="H150" s="276">
        <f>IF(H$36=0,0,H$36/PPA_fec!H$36)</f>
        <v>0</v>
      </c>
      <c r="I150" s="276">
        <f>IF(I$36=0,0,I$36/PPA_fec!I$36)</f>
        <v>0</v>
      </c>
      <c r="J150" s="276">
        <f>IF(J$36=0,0,J$36/PPA_fec!J$36)</f>
        <v>0</v>
      </c>
      <c r="K150" s="276">
        <f>IF(K$36=0,0,K$36/PPA_fec!K$36)</f>
        <v>0</v>
      </c>
      <c r="L150" s="276">
        <f>IF(L$36=0,0,L$36/PPA_fec!L$36)</f>
        <v>0</v>
      </c>
      <c r="M150" s="276">
        <f>IF(M$36=0,0,M$36/PPA_fec!M$36)</f>
        <v>0</v>
      </c>
      <c r="N150" s="276">
        <f>IF(N$36=0,0,N$36/PPA_fec!N$36)</f>
        <v>0</v>
      </c>
      <c r="O150" s="276">
        <f>IF(O$36=0,0,O$36/PPA_fec!O$36)</f>
        <v>0</v>
      </c>
      <c r="P150" s="276">
        <f>IF(P$36=0,0,P$36/PPA_fec!P$36)</f>
        <v>0</v>
      </c>
      <c r="Q150" s="276">
        <f>IF(Q$36=0,0,Q$36/PPA_fec!Q$36)</f>
        <v>0</v>
      </c>
      <c r="R150" s="276">
        <f>IF(R$36=0,0,R$36/PPA_fec!R$36)</f>
        <v>0</v>
      </c>
      <c r="S150" s="276">
        <f>IF(S$36=0,0,S$36/PPA_fec!S$36)</f>
        <v>0</v>
      </c>
      <c r="T150" s="276">
        <f>IF(T$36=0,0,T$36/PPA_fec!T$36)</f>
        <v>0</v>
      </c>
      <c r="U150" s="276">
        <f>IF(U$36=0,0,U$36/PPA_fec!U$36)</f>
        <v>0</v>
      </c>
      <c r="V150" s="276">
        <f>IF(V$36=0,0,V$36/PPA_fec!V$36)</f>
        <v>0</v>
      </c>
      <c r="W150" s="276">
        <f>IF(W$36=0,0,W$36/PPA_fec!W$36)</f>
        <v>0</v>
      </c>
      <c r="DA150" s="77"/>
    </row>
    <row r="151" spans="1:105" ht="12" customHeight="1" x14ac:dyDescent="0.25">
      <c r="A151" s="56" t="s">
        <v>96</v>
      </c>
      <c r="B151" s="277">
        <f>IF(B$37=0,0,B$37/PPA_fec!B$37)</f>
        <v>0.94918471675295146</v>
      </c>
      <c r="C151" s="277">
        <f>IF(C$37=0,0,C$37/PPA_fec!C$37)</f>
        <v>0.87687884934866545</v>
      </c>
      <c r="D151" s="277">
        <f>IF(D$37=0,0,D$37/PPA_fec!D$37)</f>
        <v>0.8836248418886079</v>
      </c>
      <c r="E151" s="277">
        <f>IF(E$37=0,0,E$37/PPA_fec!E$37)</f>
        <v>0.98054214741260648</v>
      </c>
      <c r="F151" s="277">
        <f>IF(F$37=0,0,F$37/PPA_fec!F$37)</f>
        <v>0.83109796309237771</v>
      </c>
      <c r="G151" s="277">
        <f>IF(G$37=0,0,G$37/PPA_fec!G$37)</f>
        <v>0.87220182503606258</v>
      </c>
      <c r="H151" s="277">
        <f>IF(H$37=0,0,H$37/PPA_fec!H$37)</f>
        <v>0.86803106719053369</v>
      </c>
      <c r="I151" s="277">
        <f>IF(I$37=0,0,I$37/PPA_fec!I$37)</f>
        <v>0.89560904490920556</v>
      </c>
      <c r="J151" s="277">
        <f>IF(J$37=0,0,J$37/PPA_fec!J$37)</f>
        <v>0.90935628658590473</v>
      </c>
      <c r="K151" s="277">
        <f>IF(K$37=0,0,K$37/PPA_fec!K$37)</f>
        <v>0.94804822037601921</v>
      </c>
      <c r="L151" s="277">
        <f>IF(L$37=0,0,L$37/PPA_fec!L$37)</f>
        <v>1.0372095641365391</v>
      </c>
      <c r="M151" s="277">
        <f>IF(M$37=0,0,M$37/PPA_fec!M$37)</f>
        <v>0.96894277077993074</v>
      </c>
      <c r="N151" s="277">
        <f>IF(N$37=0,0,N$37/PPA_fec!N$37)</f>
        <v>0.98518724523365742</v>
      </c>
      <c r="O151" s="277">
        <f>IF(O$37=0,0,O$37/PPA_fec!O$37)</f>
        <v>1.0297306489912612</v>
      </c>
      <c r="P151" s="277">
        <f>IF(P$37=0,0,P$37/PPA_fec!P$37)</f>
        <v>1.0429541973205627</v>
      </c>
      <c r="Q151" s="277">
        <f>IF(Q$37=0,0,Q$37/PPA_fec!Q$37)</f>
        <v>1.0444417628589471</v>
      </c>
      <c r="R151" s="277">
        <f>IF(R$37=0,0,R$37/PPA_fec!R$37)</f>
        <v>1.0700818197783766</v>
      </c>
      <c r="S151" s="277">
        <f>IF(S$37=0,0,S$37/PPA_fec!S$37)</f>
        <v>1.0927845216759957</v>
      </c>
      <c r="T151" s="277">
        <f>IF(T$37=0,0,T$37/PPA_fec!T$37)</f>
        <v>1.0697427411680185</v>
      </c>
      <c r="U151" s="277">
        <f>IF(U$37=0,0,U$37/PPA_fec!U$37)</f>
        <v>1.0714615317492566</v>
      </c>
      <c r="V151" s="277">
        <f>IF(V$37=0,0,V$37/PPA_fec!V$37)</f>
        <v>1.0848549542360495</v>
      </c>
      <c r="W151" s="277">
        <f>IF(W$37=0,0,W$37/PPA_fec!W$37)</f>
        <v>1.2467230810605887</v>
      </c>
      <c r="DA151" s="78"/>
    </row>
    <row r="152" spans="1:105" ht="12" customHeight="1" x14ac:dyDescent="0.25">
      <c r="A152" s="203" t="s">
        <v>1885</v>
      </c>
      <c r="B152" s="278">
        <f>IF(B$43=0,0,B$43/PPA_fec!B$43)</f>
        <v>0.55683211921784015</v>
      </c>
      <c r="C152" s="278">
        <f>IF(C$43=0,0,C$43/PPA_fec!C$43)</f>
        <v>0.52356518244405414</v>
      </c>
      <c r="D152" s="278">
        <f>IF(D$43=0,0,D$43/PPA_fec!D$43)</f>
        <v>0.52448946541085206</v>
      </c>
      <c r="E152" s="278">
        <f>IF(E$43=0,0,E$43/PPA_fec!E$43)</f>
        <v>0.54350692267321765</v>
      </c>
      <c r="F152" s="278">
        <f>IF(F$43=0,0,F$43/PPA_fec!F$43)</f>
        <v>0.46013395918678973</v>
      </c>
      <c r="G152" s="278">
        <f>IF(G$43=0,0,G$43/PPA_fec!G$43)</f>
        <v>0.46061389647635576</v>
      </c>
      <c r="H152" s="278">
        <f>IF(H$43=0,0,H$43/PPA_fec!H$43)</f>
        <v>0.44466444221683832</v>
      </c>
      <c r="I152" s="278">
        <f>IF(I$43=0,0,I$43/PPA_fec!I$43)</f>
        <v>0.43221335980183012</v>
      </c>
      <c r="J152" s="278">
        <f>IF(J$43=0,0,J$43/PPA_fec!J$43)</f>
        <v>0.43548245921339213</v>
      </c>
      <c r="K152" s="278">
        <f>IF(K$43=0,0,K$43/PPA_fec!K$43)</f>
        <v>0.44150477584552156</v>
      </c>
      <c r="L152" s="278">
        <f>IF(L$43=0,0,L$43/PPA_fec!L$43)</f>
        <v>0.44321201974097862</v>
      </c>
      <c r="M152" s="278">
        <f>IF(M$43=0,0,M$43/PPA_fec!M$43)</f>
        <v>0.40505740809944657</v>
      </c>
      <c r="N152" s="278">
        <f>IF(N$43=0,0,N$43/PPA_fec!N$43)</f>
        <v>0.40436570129416449</v>
      </c>
      <c r="O152" s="278">
        <f>IF(O$43=0,0,O$43/PPA_fec!O$43)</f>
        <v>0.41943587829580048</v>
      </c>
      <c r="P152" s="278">
        <f>IF(P$43=0,0,P$43/PPA_fec!P$43)</f>
        <v>0.41740638372503858</v>
      </c>
      <c r="Q152" s="278">
        <f>IF(Q$43=0,0,Q$43/PPA_fec!Q$43)</f>
        <v>0.41062149324800429</v>
      </c>
      <c r="R152" s="278">
        <f>IF(R$43=0,0,R$43/PPA_fec!R$43)</f>
        <v>0.41190243518572683</v>
      </c>
      <c r="S152" s="278">
        <f>IF(S$43=0,0,S$43/PPA_fec!S$43)</f>
        <v>0.41041911434972961</v>
      </c>
      <c r="T152" s="278">
        <f>IF(T$43=0,0,T$43/PPA_fec!T$43)</f>
        <v>0.40539920848493305</v>
      </c>
      <c r="U152" s="278">
        <f>IF(U$43=0,0,U$43/PPA_fec!U$43)</f>
        <v>0.39986190901382823</v>
      </c>
      <c r="V152" s="278">
        <f>IF(V$43=0,0,V$43/PPA_fec!V$43)</f>
        <v>0.40236926666439315</v>
      </c>
      <c r="W152" s="278">
        <f>IF(W$43=0,0,W$43/PPA_fec!W$43)</f>
        <v>0.47012695067624993</v>
      </c>
      <c r="DA152" s="79"/>
    </row>
    <row r="153" spans="1:105" ht="12" customHeight="1" x14ac:dyDescent="0.25">
      <c r="A153" s="203" t="s">
        <v>1900</v>
      </c>
      <c r="B153" s="278">
        <f>IF(B$56=0,0,B$56/PPA_fec!B$56)</f>
        <v>1.4717816583922894</v>
      </c>
      <c r="C153" s="278">
        <f>IF(C$56=0,0,C$56/PPA_fec!C$56)</f>
        <v>1.4466628235631065</v>
      </c>
      <c r="D153" s="278">
        <f>IF(D$56=0,0,D$56/PPA_fec!D$56)</f>
        <v>1.4428861380859683</v>
      </c>
      <c r="E153" s="278">
        <f>IF(E$56=0,0,E$56/PPA_fec!E$56)</f>
        <v>1.4262171605662539</v>
      </c>
      <c r="F153" s="278">
        <f>IF(F$56=0,0,F$56/PPA_fec!F$56)</f>
        <v>1.2661017521372</v>
      </c>
      <c r="G153" s="278">
        <f>IF(G$56=0,0,G$56/PPA_fec!G$56)</f>
        <v>1.2436925091075135</v>
      </c>
      <c r="H153" s="278">
        <f>IF(H$56=0,0,H$56/PPA_fec!H$56)</f>
        <v>1.1865013345436553</v>
      </c>
      <c r="I153" s="278">
        <f>IF(I$56=0,0,I$56/PPA_fec!I$56)</f>
        <v>1.1394445973593188</v>
      </c>
      <c r="J153" s="278">
        <f>IF(J$56=0,0,J$56/PPA_fec!J$56)</f>
        <v>1.1405610082749178</v>
      </c>
      <c r="K153" s="278">
        <f>IF(K$56=0,0,K$56/PPA_fec!K$56)</f>
        <v>1.1361270295310941</v>
      </c>
      <c r="L153" s="278">
        <f>IF(L$56=0,0,L$56/PPA_fec!L$56)</f>
        <v>1.1032802965456259</v>
      </c>
      <c r="M153" s="278">
        <f>IF(M$56=0,0,M$56/PPA_fec!M$56)</f>
        <v>1.0236605737535174</v>
      </c>
      <c r="N153" s="278">
        <f>IF(N$56=0,0,N$56/PPA_fec!N$56)</f>
        <v>1.0139372095844736</v>
      </c>
      <c r="O153" s="278">
        <f>IF(O$56=0,0,O$56/PPA_fec!O$56)</f>
        <v>1.0345006541859172</v>
      </c>
      <c r="P153" s="278">
        <f>IF(P$56=0,0,P$56/PPA_fec!P$56)</f>
        <v>1.0232181525310893</v>
      </c>
      <c r="Q153" s="278">
        <f>IF(Q$56=0,0,Q$56/PPA_fec!Q$56)</f>
        <v>0.99781202760117738</v>
      </c>
      <c r="R153" s="278">
        <f>IF(R$56=0,0,R$56/PPA_fec!R$56)</f>
        <v>0.98717366848179022</v>
      </c>
      <c r="S153" s="278">
        <f>IF(S$56=0,0,S$56/PPA_fec!S$56)</f>
        <v>0.97708121439009643</v>
      </c>
      <c r="T153" s="278">
        <f>IF(T$56=0,0,T$56/PPA_fec!T$56)</f>
        <v>0.96418241710704577</v>
      </c>
      <c r="U153" s="278">
        <f>IF(U$56=0,0,U$56/PPA_fec!U$56)</f>
        <v>0.95337769855730692</v>
      </c>
      <c r="V153" s="278">
        <f>IF(V$56=0,0,V$56/PPA_fec!V$56)</f>
        <v>0.95057056420700292</v>
      </c>
      <c r="W153" s="278">
        <f>IF(W$56=0,0,W$56/PPA_fec!W$56)</f>
        <v>1.0650199273325596</v>
      </c>
      <c r="DA153" s="79"/>
    </row>
    <row r="154" spans="1:105" ht="12" customHeight="1" x14ac:dyDescent="0.25">
      <c r="A154" s="41" t="s">
        <v>1915</v>
      </c>
      <c r="B154" s="279">
        <f>IF(B$69=0,0,B$69/PPA_fec!B$69)</f>
        <v>1.3414758617849665</v>
      </c>
      <c r="C154" s="279">
        <f>IF(C$69=0,0,C$69/PPA_fec!C$69)</f>
        <v>1.327963043621827</v>
      </c>
      <c r="D154" s="279">
        <f>IF(D$69=0,0,D$69/PPA_fec!D$69)</f>
        <v>1.323535199280782</v>
      </c>
      <c r="E154" s="279">
        <f>IF(E$69=0,0,E$69/PPA_fec!E$69)</f>
        <v>1.2984566150366363</v>
      </c>
      <c r="F154" s="279">
        <f>IF(F$69=0,0,F$69/PPA_fec!F$69)</f>
        <v>1.1613928630415695</v>
      </c>
      <c r="G154" s="279">
        <f>IF(G$69=0,0,G$69/PPA_fec!G$69)</f>
        <v>1.1373896532483296</v>
      </c>
      <c r="H154" s="279">
        <f>IF(H$69=0,0,H$69/PPA_fec!H$69)</f>
        <v>1.0830829472158912</v>
      </c>
      <c r="I154" s="279">
        <f>IF(I$69=0,0,I$69/PPA_fec!I$69)</f>
        <v>1.0381760045683597</v>
      </c>
      <c r="J154" s="279">
        <f>IF(J$69=0,0,J$69/PPA_fec!J$69)</f>
        <v>1.0381671033933697</v>
      </c>
      <c r="K154" s="279">
        <f>IF(K$69=0,0,K$69/PPA_fec!K$69)</f>
        <v>1.0313683277324086</v>
      </c>
      <c r="L154" s="279">
        <f>IF(L$69=0,0,L$69/PPA_fec!L$69)</f>
        <v>0.99665376258754113</v>
      </c>
      <c r="M154" s="279">
        <f>IF(M$69=0,0,M$69/PPA_fec!M$69)</f>
        <v>0.92677432800797299</v>
      </c>
      <c r="N154" s="279">
        <f>IF(N$69=0,0,N$69/PPA_fec!N$69)</f>
        <v>0.91690320925212943</v>
      </c>
      <c r="O154" s="279">
        <f>IF(O$69=0,0,O$69/PPA_fec!O$69)</f>
        <v>0.93328406470165881</v>
      </c>
      <c r="P154" s="279">
        <f>IF(P$69=0,0,P$69/PPA_fec!P$69)</f>
        <v>0.92229495679326745</v>
      </c>
      <c r="Q154" s="279">
        <f>IF(Q$69=0,0,Q$69/PPA_fec!Q$69)</f>
        <v>0.89829111784266047</v>
      </c>
      <c r="R154" s="279">
        <f>IF(R$69=0,0,R$69/PPA_fec!R$69)</f>
        <v>0.88699979452102473</v>
      </c>
      <c r="S154" s="279">
        <f>IF(S$69=0,0,S$69/PPA_fec!S$69)</f>
        <v>0.8771087847055864</v>
      </c>
      <c r="T154" s="279">
        <f>IF(T$69=0,0,T$69/PPA_fec!T$69)</f>
        <v>0.86540597894195803</v>
      </c>
      <c r="U154" s="279">
        <f>IF(U$69=0,0,U$69/PPA_fec!U$69)</f>
        <v>0.85598451177205137</v>
      </c>
      <c r="V154" s="279">
        <f>IF(V$69=0,0,V$69/PPA_fec!V$69)</f>
        <v>0.85239416923404454</v>
      </c>
      <c r="W154" s="279">
        <f>IF(W$69=0,0,W$69/PPA_fec!W$69)</f>
        <v>0.94963785244921062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2">
        <f>IF(B$83=0,0,B$83/PPA_fec!B$83)</f>
        <v>0.35133289069282531</v>
      </c>
      <c r="C156" s="322">
        <f>IF(C$83=0,0,C$83/PPA_fec!C$83)</f>
        <v>0.28217566197827276</v>
      </c>
      <c r="D156" s="322">
        <f>IF(D$83=0,0,D$83/PPA_fec!D$83)</f>
        <v>0.30337579933533254</v>
      </c>
      <c r="E156" s="322">
        <f>IF(E$83=0,0,E$83/PPA_fec!E$83)</f>
        <v>0.34184468684551766</v>
      </c>
      <c r="F156" s="322">
        <f>IF(F$83=0,0,F$83/PPA_fec!F$83)</f>
        <v>0.25435679289850988</v>
      </c>
      <c r="G156" s="322">
        <f>IF(G$83=0,0,G$83/PPA_fec!G$83)</f>
        <v>0.24925891887375298</v>
      </c>
      <c r="H156" s="322">
        <f>IF(H$83=0,0,H$83/PPA_fec!H$83)</f>
        <v>0.23786350113673213</v>
      </c>
      <c r="I156" s="322">
        <f>IF(I$83=0,0,I$83/PPA_fec!I$83)</f>
        <v>0.24942355885047854</v>
      </c>
      <c r="J156" s="322">
        <f>IF(J$83=0,0,J$83/PPA_fec!J$83)</f>
        <v>0.22658615875817573</v>
      </c>
      <c r="K156" s="322">
        <f>IF(K$83=0,0,K$83/PPA_fec!K$83)</f>
        <v>0.24365530806050492</v>
      </c>
      <c r="L156" s="322">
        <f>IF(L$83=0,0,L$83/PPA_fec!L$83)</f>
        <v>0.25636358338457699</v>
      </c>
      <c r="M156" s="322">
        <f>IF(M$83=0,0,M$83/PPA_fec!M$83)</f>
        <v>0.22975886036612914</v>
      </c>
      <c r="N156" s="322">
        <f>IF(N$83=0,0,N$83/PPA_fec!N$83)</f>
        <v>0.25335440186908181</v>
      </c>
      <c r="O156" s="322">
        <f>IF(O$83=0,0,O$83/PPA_fec!O$83)</f>
        <v>0.24506401002053405</v>
      </c>
      <c r="P156" s="322">
        <f>IF(P$83=0,0,P$83/PPA_fec!P$83)</f>
        <v>0.24864195089525845</v>
      </c>
      <c r="Q156" s="322">
        <f>IF(Q$83=0,0,Q$83/PPA_fec!Q$83)</f>
        <v>0.25319486727324036</v>
      </c>
      <c r="R156" s="322">
        <f>IF(R$83=0,0,R$83/PPA_fec!R$83)</f>
        <v>0.26055314771056354</v>
      </c>
      <c r="S156" s="322">
        <f>IF(S$83=0,0,S$83/PPA_fec!S$83)</f>
        <v>0.28071823789293715</v>
      </c>
      <c r="T156" s="322">
        <f>IF(T$83=0,0,T$83/PPA_fec!T$83)</f>
        <v>0.26396943259225703</v>
      </c>
      <c r="U156" s="322">
        <f>IF(U$83=0,0,U$83/PPA_fec!U$83)</f>
        <v>0.26865574432107175</v>
      </c>
      <c r="V156" s="322">
        <f>IF(V$83=0,0,V$83/PPA_fec!V$83)</f>
        <v>0.27273696117503826</v>
      </c>
      <c r="W156" s="322">
        <f>IF(W$83=0,0,W$83/PPA_fec!W$83)</f>
        <v>0.4081091989306021</v>
      </c>
      <c r="DA156" s="95"/>
    </row>
    <row r="157" spans="1:105" ht="12" customHeight="1" x14ac:dyDescent="0.25">
      <c r="A157" s="55" t="s">
        <v>92</v>
      </c>
      <c r="B157" s="332">
        <f>IF(B$84=0,0,B$84/PPA_fec!B$84)</f>
        <v>0</v>
      </c>
      <c r="C157" s="332">
        <f>IF(C$84=0,0,C$84/PPA_fec!C$84)</f>
        <v>0</v>
      </c>
      <c r="D157" s="332">
        <f>IF(D$84=0,0,D$84/PPA_fec!D$84)</f>
        <v>0</v>
      </c>
      <c r="E157" s="332">
        <f>IF(E$84=0,0,E$84/PPA_fec!E$84)</f>
        <v>0</v>
      </c>
      <c r="F157" s="332">
        <f>IF(F$84=0,0,F$84/PPA_fec!F$84)</f>
        <v>0</v>
      </c>
      <c r="G157" s="332">
        <f>IF(G$84=0,0,G$84/PPA_fec!G$84)</f>
        <v>0</v>
      </c>
      <c r="H157" s="332">
        <f>IF(H$84=0,0,H$84/PPA_fec!H$84)</f>
        <v>0</v>
      </c>
      <c r="I157" s="332">
        <f>IF(I$84=0,0,I$84/PPA_fec!I$84)</f>
        <v>0</v>
      </c>
      <c r="J157" s="332">
        <f>IF(J$84=0,0,J$84/PPA_fec!J$84)</f>
        <v>0</v>
      </c>
      <c r="K157" s="332">
        <f>IF(K$84=0,0,K$84/PPA_fec!K$84)</f>
        <v>0</v>
      </c>
      <c r="L157" s="332">
        <f>IF(L$84=0,0,L$84/PPA_fec!L$84)</f>
        <v>0</v>
      </c>
      <c r="M157" s="332">
        <f>IF(M$84=0,0,M$84/PPA_fec!M$84)</f>
        <v>0</v>
      </c>
      <c r="N157" s="332">
        <f>IF(N$84=0,0,N$84/PPA_fec!N$84)</f>
        <v>0</v>
      </c>
      <c r="O157" s="332">
        <f>IF(O$84=0,0,O$84/PPA_fec!O$84)</f>
        <v>0</v>
      </c>
      <c r="P157" s="332">
        <f>IF(P$84=0,0,P$84/PPA_fec!P$84)</f>
        <v>0</v>
      </c>
      <c r="Q157" s="332">
        <f>IF(Q$84=0,0,Q$84/PPA_fec!Q$84)</f>
        <v>0</v>
      </c>
      <c r="R157" s="332">
        <f>IF(R$84=0,0,R$84/PPA_fec!R$84)</f>
        <v>0</v>
      </c>
      <c r="S157" s="332">
        <f>IF(S$84=0,0,S$84/PPA_fec!S$84)</f>
        <v>0</v>
      </c>
      <c r="T157" s="332">
        <f>IF(T$84=0,0,T$84/PPA_fec!T$84)</f>
        <v>0</v>
      </c>
      <c r="U157" s="332">
        <f>IF(U$84=0,0,U$84/PPA_fec!U$84)</f>
        <v>0</v>
      </c>
      <c r="V157" s="332">
        <f>IF(V$84=0,0,V$84/PPA_fec!V$84)</f>
        <v>0</v>
      </c>
      <c r="W157" s="332">
        <f>IF(W$84=0,0,W$84/PPA_fec!W$84)</f>
        <v>0</v>
      </c>
      <c r="DA157" s="67"/>
    </row>
    <row r="158" spans="1:105" ht="12" customHeight="1" x14ac:dyDescent="0.25">
      <c r="A158" s="202" t="s">
        <v>93</v>
      </c>
      <c r="B158" s="333">
        <f>IF(B$85=0,0,B$85/PPA_fec!B$85)</f>
        <v>0</v>
      </c>
      <c r="C158" s="333">
        <f>IF(C$85=0,0,C$85/PPA_fec!C$85)</f>
        <v>0</v>
      </c>
      <c r="D158" s="333">
        <f>IF(D$85=0,0,D$85/PPA_fec!D$85)</f>
        <v>0</v>
      </c>
      <c r="E158" s="333">
        <f>IF(E$85=0,0,E$85/PPA_fec!E$85)</f>
        <v>0</v>
      </c>
      <c r="F158" s="333">
        <f>IF(F$85=0,0,F$85/PPA_fec!F$85)</f>
        <v>0</v>
      </c>
      <c r="G158" s="333">
        <f>IF(G$85=0,0,G$85/PPA_fec!G$85)</f>
        <v>0</v>
      </c>
      <c r="H158" s="333">
        <f>IF(H$85=0,0,H$85/PPA_fec!H$85)</f>
        <v>0</v>
      </c>
      <c r="I158" s="333">
        <f>IF(I$85=0,0,I$85/PPA_fec!I$85)</f>
        <v>0</v>
      </c>
      <c r="J158" s="333">
        <f>IF(J$85=0,0,J$85/PPA_fec!J$85)</f>
        <v>0</v>
      </c>
      <c r="K158" s="333">
        <f>IF(K$85=0,0,K$85/PPA_fec!K$85)</f>
        <v>0</v>
      </c>
      <c r="L158" s="333">
        <f>IF(L$85=0,0,L$85/PPA_fec!L$85)</f>
        <v>0</v>
      </c>
      <c r="M158" s="333">
        <f>IF(M$85=0,0,M$85/PPA_fec!M$85)</f>
        <v>0</v>
      </c>
      <c r="N158" s="333">
        <f>IF(N$85=0,0,N$85/PPA_fec!N$85)</f>
        <v>0</v>
      </c>
      <c r="O158" s="333">
        <f>IF(O$85=0,0,O$85/PPA_fec!O$85)</f>
        <v>0</v>
      </c>
      <c r="P158" s="333">
        <f>IF(P$85=0,0,P$85/PPA_fec!P$85)</f>
        <v>0</v>
      </c>
      <c r="Q158" s="333">
        <f>IF(Q$85=0,0,Q$85/PPA_fec!Q$85)</f>
        <v>0</v>
      </c>
      <c r="R158" s="333">
        <f>IF(R$85=0,0,R$85/PPA_fec!R$85)</f>
        <v>0</v>
      </c>
      <c r="S158" s="333">
        <f>IF(S$85=0,0,S$85/PPA_fec!S$85)</f>
        <v>0</v>
      </c>
      <c r="T158" s="333">
        <f>IF(T$85=0,0,T$85/PPA_fec!T$85)</f>
        <v>0</v>
      </c>
      <c r="U158" s="333">
        <f>IF(U$85=0,0,U$85/PPA_fec!U$85)</f>
        <v>0</v>
      </c>
      <c r="V158" s="333">
        <f>IF(V$85=0,0,V$85/PPA_fec!V$85)</f>
        <v>0</v>
      </c>
      <c r="W158" s="333">
        <f>IF(W$85=0,0,W$85/PPA_fec!W$85)</f>
        <v>0</v>
      </c>
      <c r="DA158" s="174"/>
    </row>
    <row r="159" spans="1:105" ht="12" customHeight="1" x14ac:dyDescent="0.25">
      <c r="A159" s="202" t="s">
        <v>94</v>
      </c>
      <c r="B159" s="333">
        <f>IF(B$86=0,0,B$86/PPA_fec!B$86)</f>
        <v>0</v>
      </c>
      <c r="C159" s="333">
        <f>IF(C$86=0,0,C$86/PPA_fec!C$86)</f>
        <v>0</v>
      </c>
      <c r="D159" s="333">
        <f>IF(D$86=0,0,D$86/PPA_fec!D$86)</f>
        <v>0</v>
      </c>
      <c r="E159" s="333">
        <f>IF(E$86=0,0,E$86/PPA_fec!E$86)</f>
        <v>0</v>
      </c>
      <c r="F159" s="333">
        <f>IF(F$86=0,0,F$86/PPA_fec!F$86)</f>
        <v>0</v>
      </c>
      <c r="G159" s="333">
        <f>IF(G$86=0,0,G$86/PPA_fec!G$86)</f>
        <v>0</v>
      </c>
      <c r="H159" s="333">
        <f>IF(H$86=0,0,H$86/PPA_fec!H$86)</f>
        <v>0</v>
      </c>
      <c r="I159" s="333">
        <f>IF(I$86=0,0,I$86/PPA_fec!I$86)</f>
        <v>0</v>
      </c>
      <c r="J159" s="333">
        <f>IF(J$86=0,0,J$86/PPA_fec!J$86)</f>
        <v>0</v>
      </c>
      <c r="K159" s="333">
        <f>IF(K$86=0,0,K$86/PPA_fec!K$86)</f>
        <v>0</v>
      </c>
      <c r="L159" s="333">
        <f>IF(L$86=0,0,L$86/PPA_fec!L$86)</f>
        <v>0</v>
      </c>
      <c r="M159" s="333">
        <f>IF(M$86=0,0,M$86/PPA_fec!M$86)</f>
        <v>0</v>
      </c>
      <c r="N159" s="333">
        <f>IF(N$86=0,0,N$86/PPA_fec!N$86)</f>
        <v>0</v>
      </c>
      <c r="O159" s="333">
        <f>IF(O$86=0,0,O$86/PPA_fec!O$86)</f>
        <v>0</v>
      </c>
      <c r="P159" s="333">
        <f>IF(P$86=0,0,P$86/PPA_fec!P$86)</f>
        <v>0</v>
      </c>
      <c r="Q159" s="333">
        <f>IF(Q$86=0,0,Q$86/PPA_fec!Q$86)</f>
        <v>0</v>
      </c>
      <c r="R159" s="333">
        <f>IF(R$86=0,0,R$86/PPA_fec!R$86)</f>
        <v>0</v>
      </c>
      <c r="S159" s="333">
        <f>IF(S$86=0,0,S$86/PPA_fec!S$86)</f>
        <v>0</v>
      </c>
      <c r="T159" s="333">
        <f>IF(T$86=0,0,T$86/PPA_fec!T$86)</f>
        <v>0</v>
      </c>
      <c r="U159" s="333">
        <f>IF(U$86=0,0,U$86/PPA_fec!U$86)</f>
        <v>0</v>
      </c>
      <c r="V159" s="333">
        <f>IF(V$86=0,0,V$86/PPA_fec!V$86)</f>
        <v>0</v>
      </c>
      <c r="W159" s="333">
        <f>IF(W$86=0,0,W$86/PPA_fec!W$86)</f>
        <v>0</v>
      </c>
      <c r="DA159" s="174"/>
    </row>
    <row r="160" spans="1:105" ht="12" customHeight="1" x14ac:dyDescent="0.25">
      <c r="A160" s="202" t="s">
        <v>95</v>
      </c>
      <c r="B160" s="333">
        <f>IF(B$87=0,0,B$87/PPA_fec!B$87)</f>
        <v>0</v>
      </c>
      <c r="C160" s="333">
        <f>IF(C$87=0,0,C$87/PPA_fec!C$87)</f>
        <v>0</v>
      </c>
      <c r="D160" s="333">
        <f>IF(D$87=0,0,D$87/PPA_fec!D$87)</f>
        <v>0</v>
      </c>
      <c r="E160" s="333">
        <f>IF(E$87=0,0,E$87/PPA_fec!E$87)</f>
        <v>0</v>
      </c>
      <c r="F160" s="333">
        <f>IF(F$87=0,0,F$87/PPA_fec!F$87)</f>
        <v>0</v>
      </c>
      <c r="G160" s="333">
        <f>IF(G$87=0,0,G$87/PPA_fec!G$87)</f>
        <v>0</v>
      </c>
      <c r="H160" s="333">
        <f>IF(H$87=0,0,H$87/PPA_fec!H$87)</f>
        <v>0</v>
      </c>
      <c r="I160" s="333">
        <f>IF(I$87=0,0,I$87/PPA_fec!I$87)</f>
        <v>0</v>
      </c>
      <c r="J160" s="333">
        <f>IF(J$87=0,0,J$87/PPA_fec!J$87)</f>
        <v>0</v>
      </c>
      <c r="K160" s="333">
        <f>IF(K$87=0,0,K$87/PPA_fec!K$87)</f>
        <v>0</v>
      </c>
      <c r="L160" s="333">
        <f>IF(L$87=0,0,L$87/PPA_fec!L$87)</f>
        <v>0</v>
      </c>
      <c r="M160" s="333">
        <f>IF(M$87=0,0,M$87/PPA_fec!M$87)</f>
        <v>0</v>
      </c>
      <c r="N160" s="333">
        <f>IF(N$87=0,0,N$87/PPA_fec!N$87)</f>
        <v>0</v>
      </c>
      <c r="O160" s="333">
        <f>IF(O$87=0,0,O$87/PPA_fec!O$87)</f>
        <v>0</v>
      </c>
      <c r="P160" s="333">
        <f>IF(P$87=0,0,P$87/PPA_fec!P$87)</f>
        <v>0</v>
      </c>
      <c r="Q160" s="333">
        <f>IF(Q$87=0,0,Q$87/PPA_fec!Q$87)</f>
        <v>0</v>
      </c>
      <c r="R160" s="333">
        <f>IF(R$87=0,0,R$87/PPA_fec!R$87)</f>
        <v>0</v>
      </c>
      <c r="S160" s="333">
        <f>IF(S$87=0,0,S$87/PPA_fec!S$87)</f>
        <v>0</v>
      </c>
      <c r="T160" s="333">
        <f>IF(T$87=0,0,T$87/PPA_fec!T$87)</f>
        <v>0</v>
      </c>
      <c r="U160" s="333">
        <f>IF(U$87=0,0,U$87/PPA_fec!U$87)</f>
        <v>0</v>
      </c>
      <c r="V160" s="333">
        <f>IF(V$87=0,0,V$87/PPA_fec!V$87)</f>
        <v>0</v>
      </c>
      <c r="W160" s="333">
        <f>IF(W$87=0,0,W$87/PPA_fec!W$87)</f>
        <v>0</v>
      </c>
      <c r="DA160" s="174"/>
    </row>
    <row r="161" spans="1:105" ht="12" customHeight="1" x14ac:dyDescent="0.25">
      <c r="A161" s="56" t="s">
        <v>96</v>
      </c>
      <c r="B161" s="334">
        <f>IF(B$88=0,0,B$88/PPA_fec!B$88)</f>
        <v>1.5163312295696003</v>
      </c>
      <c r="C161" s="334">
        <f>IF(C$88=0,0,C$88/PPA_fec!C$88)</f>
        <v>1.3501021076075903</v>
      </c>
      <c r="D161" s="334">
        <f>IF(D$88=0,0,D$88/PPA_fec!D$88)</f>
        <v>1.4072235164008653</v>
      </c>
      <c r="E161" s="334">
        <f>IF(E$88=0,0,E$88/PPA_fec!E$88)</f>
        <v>1.505114737198221</v>
      </c>
      <c r="F161" s="334">
        <f>IF(F$88=0,0,F$88/PPA_fec!F$88)</f>
        <v>1.2372320732057971</v>
      </c>
      <c r="G161" s="334">
        <f>IF(G$88=0,0,G$88/PPA_fec!G$88)</f>
        <v>1.2139791237247126</v>
      </c>
      <c r="H161" s="334">
        <f>IF(H$88=0,0,H$88/PPA_fec!H$88)</f>
        <v>1.1810267771415606</v>
      </c>
      <c r="I161" s="334">
        <f>IF(I$88=0,0,I$88/PPA_fec!I$88)</f>
        <v>1.2200774741102423</v>
      </c>
      <c r="J161" s="334">
        <f>IF(J$88=0,0,J$88/PPA_fec!J$88)</f>
        <v>1.1447866579798469</v>
      </c>
      <c r="K161" s="334">
        <f>IF(K$88=0,0,K$88/PPA_fec!K$88)</f>
        <v>1.2117890803618738</v>
      </c>
      <c r="L161" s="334">
        <f>IF(L$88=0,0,L$88/PPA_fec!L$88)</f>
        <v>1.2606327125743404</v>
      </c>
      <c r="M161" s="334">
        <f>IF(M$88=0,0,M$88/PPA_fec!M$88)</f>
        <v>1.1507002276023821</v>
      </c>
      <c r="N161" s="334">
        <f>IF(N$88=0,0,N$88/PPA_fec!N$88)</f>
        <v>1.227840927064739</v>
      </c>
      <c r="O161" s="334">
        <f>IF(O$88=0,0,O$88/PPA_fec!O$88)</f>
        <v>1.2050459153948037</v>
      </c>
      <c r="P161" s="334">
        <f>IF(P$88=0,0,P$88/PPA_fec!P$88)</f>
        <v>1.2063398522662787</v>
      </c>
      <c r="Q161" s="334">
        <f>IF(Q$88=0,0,Q$88/PPA_fec!Q$88)</f>
        <v>1.2224932778965059</v>
      </c>
      <c r="R161" s="334">
        <f>IF(R$88=0,0,R$88/PPA_fec!R$88)</f>
        <v>1.2406279182768454</v>
      </c>
      <c r="S161" s="334">
        <f>IF(S$88=0,0,S$88/PPA_fec!S$88)</f>
        <v>1.3081863937624671</v>
      </c>
      <c r="T161" s="334">
        <f>IF(T$88=0,0,T$88/PPA_fec!T$88)</f>
        <v>1.2440119258432341</v>
      </c>
      <c r="U161" s="334">
        <f>IF(U$88=0,0,U$88/PPA_fec!U$88)</f>
        <v>1.2480562131526434</v>
      </c>
      <c r="V161" s="334">
        <f>IF(V$88=0,0,V$88/PPA_fec!V$88)</f>
        <v>1.2571554140011476</v>
      </c>
      <c r="W161" s="334">
        <f>IF(W$88=0,0,W$88/PPA_fec!W$88)</f>
        <v>1.6467827838640967</v>
      </c>
      <c r="DA161" s="68"/>
    </row>
    <row r="162" spans="1:105" ht="12" customHeight="1" x14ac:dyDescent="0.25">
      <c r="A162" s="41" t="s">
        <v>1941</v>
      </c>
      <c r="B162" s="335">
        <f>IF(B$94=0,0,B$94/PPA_fec!B$94)</f>
        <v>0</v>
      </c>
      <c r="C162" s="335">
        <f>IF(C$94=0,0,C$94/PPA_fec!C$94)</f>
        <v>0</v>
      </c>
      <c r="D162" s="335">
        <f>IF(D$94=0,0,D$94/PPA_fec!D$94)</f>
        <v>0</v>
      </c>
      <c r="E162" s="335">
        <f>IF(E$94=0,0,E$94/PPA_fec!E$94)</f>
        <v>0</v>
      </c>
      <c r="F162" s="335">
        <f>IF(F$94=0,0,F$94/PPA_fec!F$94)</f>
        <v>0</v>
      </c>
      <c r="G162" s="335">
        <f>IF(G$94=0,0,G$94/PPA_fec!G$94)</f>
        <v>0</v>
      </c>
      <c r="H162" s="335">
        <f>IF(H$94=0,0,H$94/PPA_fec!H$94)</f>
        <v>0</v>
      </c>
      <c r="I162" s="335">
        <f>IF(I$94=0,0,I$94/PPA_fec!I$94)</f>
        <v>0</v>
      </c>
      <c r="J162" s="335">
        <f>IF(J$94=0,0,J$94/PPA_fec!J$94)</f>
        <v>0</v>
      </c>
      <c r="K162" s="335">
        <f>IF(K$94=0,0,K$94/PPA_fec!K$94)</f>
        <v>0</v>
      </c>
      <c r="L162" s="335">
        <f>IF(L$94=0,0,L$94/PPA_fec!L$94)</f>
        <v>0</v>
      </c>
      <c r="M162" s="335">
        <f>IF(M$94=0,0,M$94/PPA_fec!M$94)</f>
        <v>0</v>
      </c>
      <c r="N162" s="335">
        <f>IF(N$94=0,0,N$94/PPA_fec!N$94)</f>
        <v>0</v>
      </c>
      <c r="O162" s="335">
        <f>IF(O$94=0,0,O$94/PPA_fec!O$94)</f>
        <v>0</v>
      </c>
      <c r="P162" s="335">
        <f>IF(P$94=0,0,P$94/PPA_fec!P$94)</f>
        <v>0</v>
      </c>
      <c r="Q162" s="335">
        <f>IF(Q$94=0,0,Q$94/PPA_fec!Q$94)</f>
        <v>0</v>
      </c>
      <c r="R162" s="335">
        <f>IF(R$94=0,0,R$94/PPA_fec!R$94)</f>
        <v>0</v>
      </c>
      <c r="S162" s="335">
        <f>IF(S$94=0,0,S$94/PPA_fec!S$94)</f>
        <v>0</v>
      </c>
      <c r="T162" s="335">
        <f>IF(T$94=0,0,T$94/PPA_fec!T$94)</f>
        <v>0</v>
      </c>
      <c r="U162" s="335">
        <f>IF(U$94=0,0,U$94/PPA_fec!U$94)</f>
        <v>0</v>
      </c>
      <c r="V162" s="335">
        <f>IF(V$94=0,0,V$94/PPA_fec!V$94)</f>
        <v>0</v>
      </c>
      <c r="W162" s="335">
        <f>IF(W$94=0,0,W$94/PPA_fec!W$94)</f>
        <v>0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tobacco"</f>
        <v>EU27: Food, beverages and tobacco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208952.20180473241</v>
      </c>
      <c r="C3" s="205">
        <v>211827.24054880411</v>
      </c>
      <c r="D3" s="205">
        <v>215633.03696090929</v>
      </c>
      <c r="E3" s="205">
        <v>216594.91211557441</v>
      </c>
      <c r="F3" s="205">
        <v>219048.6263626393</v>
      </c>
      <c r="G3" s="205">
        <v>216546.2741676672</v>
      </c>
      <c r="H3" s="205">
        <v>213861.76983858109</v>
      </c>
      <c r="I3" s="205">
        <v>217217.69008836269</v>
      </c>
      <c r="J3" s="205">
        <v>214855.6756222914</v>
      </c>
      <c r="K3" s="205">
        <v>213807.58166139899</v>
      </c>
      <c r="L3" s="205">
        <v>214795.03596897531</v>
      </c>
      <c r="M3" s="205">
        <v>216449.2027307766</v>
      </c>
      <c r="N3" s="205">
        <v>217013.4857065611</v>
      </c>
      <c r="O3" s="205">
        <v>217959.5205214422</v>
      </c>
      <c r="P3" s="205">
        <v>224040.601021707</v>
      </c>
      <c r="Q3" s="205">
        <v>229714.2</v>
      </c>
      <c r="R3" s="205">
        <v>234383.50473402269</v>
      </c>
      <c r="S3" s="205">
        <v>234928.49710076541</v>
      </c>
      <c r="T3" s="205">
        <v>236469.68500669979</v>
      </c>
      <c r="U3" s="205">
        <v>238194.58758428961</v>
      </c>
      <c r="V3" s="205">
        <v>232367.29321775431</v>
      </c>
      <c r="W3" s="205">
        <v>229494.03909983649</v>
      </c>
      <c r="DA3" s="112" t="s">
        <v>2111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208952.20180473241</v>
      </c>
      <c r="C5" s="205">
        <v>211827.24054880399</v>
      </c>
      <c r="D5" s="205">
        <v>215633.03696090929</v>
      </c>
      <c r="E5" s="205">
        <v>216594.91211557441</v>
      </c>
      <c r="F5" s="205">
        <v>219048.62636263939</v>
      </c>
      <c r="G5" s="205">
        <v>216546.2741676672</v>
      </c>
      <c r="H5" s="205">
        <v>213861.76983858109</v>
      </c>
      <c r="I5" s="205">
        <v>217217.69008836269</v>
      </c>
      <c r="J5" s="205">
        <v>214855.6756222914</v>
      </c>
      <c r="K5" s="205">
        <v>213807.58166139899</v>
      </c>
      <c r="L5" s="205">
        <v>214795.03596897519</v>
      </c>
      <c r="M5" s="205">
        <v>216449.2027307766</v>
      </c>
      <c r="N5" s="205">
        <v>217013.4857065611</v>
      </c>
      <c r="O5" s="205">
        <v>217959.5205214422</v>
      </c>
      <c r="P5" s="205">
        <v>224040.601021707</v>
      </c>
      <c r="Q5" s="205">
        <v>229714.2000000001</v>
      </c>
      <c r="R5" s="205">
        <v>234383.50473402269</v>
      </c>
      <c r="S5" s="205">
        <v>234928.49710076541</v>
      </c>
      <c r="T5" s="205">
        <v>236469.68500669979</v>
      </c>
      <c r="U5" s="205">
        <v>238194.58758428961</v>
      </c>
      <c r="V5" s="205">
        <v>232367.29321775431</v>
      </c>
      <c r="W5" s="205">
        <v>229494.03909983649</v>
      </c>
      <c r="DA5" s="112" t="s">
        <v>2113</v>
      </c>
    </row>
    <row r="6" spans="1:105" ht="12" customHeight="1" x14ac:dyDescent="0.25">
      <c r="A6" s="154" t="s">
        <v>2114</v>
      </c>
      <c r="B6" s="340">
        <v>261190.25225591561</v>
      </c>
      <c r="C6" s="340">
        <v>249192.0726603712</v>
      </c>
      <c r="D6" s="340">
        <v>245266.77637281569</v>
      </c>
      <c r="E6" s="340">
        <v>242749.4002693349</v>
      </c>
      <c r="F6" s="340">
        <v>241017.6050186721</v>
      </c>
      <c r="G6" s="340">
        <v>244836.98468798079</v>
      </c>
      <c r="H6" s="340">
        <v>243197.45923091171</v>
      </c>
      <c r="I6" s="340">
        <v>241375.00284463289</v>
      </c>
      <c r="J6" s="340">
        <v>239856.1194090622</v>
      </c>
      <c r="K6" s="340">
        <v>240460.81677563049</v>
      </c>
      <c r="L6" s="340">
        <v>238678.07423406141</v>
      </c>
      <c r="M6" s="340">
        <v>242420.0131861057</v>
      </c>
      <c r="N6" s="340">
        <v>243726.09552845449</v>
      </c>
      <c r="O6" s="340">
        <v>241221.88731845029</v>
      </c>
      <c r="P6" s="340">
        <v>244355.0151182698</v>
      </c>
      <c r="Q6" s="340">
        <v>250418.76293529739</v>
      </c>
      <c r="R6" s="340">
        <v>255245.4369258917</v>
      </c>
      <c r="S6" s="340">
        <v>257137.2036463485</v>
      </c>
      <c r="T6" s="340">
        <v>257736.19540288611</v>
      </c>
      <c r="U6" s="340">
        <v>258563.8567841991</v>
      </c>
      <c r="V6" s="340">
        <v>255299.5067127824</v>
      </c>
      <c r="W6" s="340">
        <v>252088.59366673871</v>
      </c>
      <c r="DA6" s="160" t="s">
        <v>2115</v>
      </c>
    </row>
    <row r="7" spans="1:105" ht="12" customHeight="1" x14ac:dyDescent="0.25">
      <c r="A7" s="156" t="s">
        <v>2116</v>
      </c>
      <c r="B7" s="341">
        <v>0</v>
      </c>
      <c r="C7" s="342">
        <v>1061.333017251387</v>
      </c>
      <c r="D7" s="342">
        <v>4079.6508676942431</v>
      </c>
      <c r="E7" s="342">
        <v>2537.1893540652559</v>
      </c>
      <c r="F7" s="342">
        <v>11327.717362133009</v>
      </c>
      <c r="G7" s="342">
        <v>8172.1961582941558</v>
      </c>
      <c r="H7" s="342">
        <v>7067.1706667411927</v>
      </c>
      <c r="I7" s="342">
        <v>11237.05622651701</v>
      </c>
      <c r="J7" s="342">
        <v>8919.9580704248474</v>
      </c>
      <c r="K7" s="342">
        <v>3225.3684733684731</v>
      </c>
      <c r="L7" s="342">
        <v>11276.77007122666</v>
      </c>
      <c r="M7" s="342">
        <v>11236.225372815639</v>
      </c>
      <c r="N7" s="342">
        <v>6871.3085343732419</v>
      </c>
      <c r="O7" s="342">
        <v>10555.304402791649</v>
      </c>
      <c r="P7" s="342">
        <v>9433.4647791088046</v>
      </c>
      <c r="Q7" s="342">
        <v>12822.92345053409</v>
      </c>
      <c r="R7" s="342">
        <v>17886.186603390041</v>
      </c>
      <c r="S7" s="342">
        <v>8625.5979473532843</v>
      </c>
      <c r="T7" s="342">
        <v>6924.6731424369254</v>
      </c>
      <c r="U7" s="342">
        <v>13887.17399410876</v>
      </c>
      <c r="V7" s="342">
        <v>3266.8856061271781</v>
      </c>
      <c r="W7" s="342">
        <v>3317.3638892082299</v>
      </c>
      <c r="DA7" s="161" t="s">
        <v>2117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13059.512612795806</v>
      </c>
      <c r="D8" s="344">
        <f t="shared" si="0"/>
        <v>8004.9471552497416</v>
      </c>
      <c r="E8" s="344">
        <f t="shared" si="0"/>
        <v>5054.5654575460358</v>
      </c>
      <c r="F8" s="344">
        <f t="shared" si="0"/>
        <v>13059.512612795806</v>
      </c>
      <c r="G8" s="344">
        <f t="shared" si="0"/>
        <v>4352.816488985467</v>
      </c>
      <c r="H8" s="344">
        <f t="shared" si="0"/>
        <v>8706.6961238102813</v>
      </c>
      <c r="I8" s="344">
        <f t="shared" si="0"/>
        <v>13059.512612795836</v>
      </c>
      <c r="J8" s="344">
        <f t="shared" si="0"/>
        <v>10438.841505995544</v>
      </c>
      <c r="K8" s="344">
        <f t="shared" si="0"/>
        <v>2620.671106800175</v>
      </c>
      <c r="L8" s="344">
        <f t="shared" si="0"/>
        <v>13059.512612795748</v>
      </c>
      <c r="M8" s="344">
        <f t="shared" si="0"/>
        <v>7494.2864207713574</v>
      </c>
      <c r="N8" s="344">
        <f t="shared" si="0"/>
        <v>5565.2261920244491</v>
      </c>
      <c r="O8" s="344">
        <f t="shared" si="0"/>
        <v>13059.512612795865</v>
      </c>
      <c r="P8" s="344">
        <f t="shared" si="0"/>
        <v>6300.3369792892772</v>
      </c>
      <c r="Q8" s="344">
        <f t="shared" si="0"/>
        <v>6759.1756335065002</v>
      </c>
      <c r="R8" s="344">
        <f t="shared" si="0"/>
        <v>13059.512612795719</v>
      </c>
      <c r="S8" s="344">
        <f t="shared" si="0"/>
        <v>6733.8312268964946</v>
      </c>
      <c r="T8" s="344">
        <f t="shared" si="0"/>
        <v>6325.681385899341</v>
      </c>
      <c r="U8" s="344">
        <f t="shared" si="0"/>
        <v>13059.512612795777</v>
      </c>
      <c r="V8" s="344">
        <f t="shared" si="0"/>
        <v>6531.235677543882</v>
      </c>
      <c r="W8" s="344">
        <f t="shared" si="0"/>
        <v>6528.2769352519244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52238.050451183197</v>
      </c>
      <c r="C9" s="345">
        <f t="shared" si="1"/>
        <v>37364.832111567201</v>
      </c>
      <c r="D9" s="345">
        <f t="shared" si="1"/>
        <v>29633.739411906397</v>
      </c>
      <c r="E9" s="345">
        <f t="shared" si="1"/>
        <v>26154.488153760496</v>
      </c>
      <c r="F9" s="345">
        <f t="shared" si="1"/>
        <v>21968.978656032705</v>
      </c>
      <c r="G9" s="345">
        <f t="shared" si="1"/>
        <v>28290.710520313587</v>
      </c>
      <c r="H9" s="345">
        <f t="shared" si="1"/>
        <v>29335.68939233062</v>
      </c>
      <c r="I9" s="345">
        <f t="shared" si="1"/>
        <v>24157.312756270199</v>
      </c>
      <c r="J9" s="345">
        <f t="shared" si="1"/>
        <v>25000.443786770804</v>
      </c>
      <c r="K9" s="345">
        <f t="shared" si="1"/>
        <v>26653.235114231502</v>
      </c>
      <c r="L9" s="345">
        <f t="shared" si="1"/>
        <v>23883.038265086216</v>
      </c>
      <c r="M9" s="345">
        <f t="shared" si="1"/>
        <v>25970.810455329105</v>
      </c>
      <c r="N9" s="345">
        <f t="shared" si="1"/>
        <v>26712.609821893391</v>
      </c>
      <c r="O9" s="345">
        <f t="shared" si="1"/>
        <v>23262.366797008086</v>
      </c>
      <c r="P9" s="345">
        <f t="shared" si="1"/>
        <v>20314.414096562803</v>
      </c>
      <c r="Q9" s="345">
        <f t="shared" si="1"/>
        <v>20704.56293529729</v>
      </c>
      <c r="R9" s="345">
        <f t="shared" si="1"/>
        <v>20861.932191869011</v>
      </c>
      <c r="S9" s="345">
        <f t="shared" si="1"/>
        <v>22208.706545583089</v>
      </c>
      <c r="T9" s="345">
        <f t="shared" si="1"/>
        <v>21266.510396186321</v>
      </c>
      <c r="U9" s="345">
        <f t="shared" si="1"/>
        <v>20369.269199909497</v>
      </c>
      <c r="V9" s="345">
        <f t="shared" si="1"/>
        <v>22932.213495028089</v>
      </c>
      <c r="W9" s="345">
        <f t="shared" si="1"/>
        <v>22594.554566902225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27523.25816929981</v>
      </c>
      <c r="C12" s="212">
        <v>28034.955352477238</v>
      </c>
      <c r="D12" s="212">
        <v>29053.04392349772</v>
      </c>
      <c r="E12" s="212">
        <v>29365.400563834621</v>
      </c>
      <c r="F12" s="212">
        <v>29139.458361590681</v>
      </c>
      <c r="G12" s="212">
        <v>27792.686394242239</v>
      </c>
      <c r="H12" s="212">
        <v>26413.492767191179</v>
      </c>
      <c r="I12" s="212">
        <v>26711.057493967441</v>
      </c>
      <c r="J12" s="212">
        <v>26302.938714967459</v>
      </c>
      <c r="K12" s="212">
        <v>25165.32891267577</v>
      </c>
      <c r="L12" s="212">
        <v>25924.70347593445</v>
      </c>
      <c r="M12" s="212">
        <v>26021.623806725231</v>
      </c>
      <c r="N12" s="212">
        <v>26285.649636682068</v>
      </c>
      <c r="O12" s="212">
        <v>25946.13472219032</v>
      </c>
      <c r="P12" s="212">
        <v>26314.230365099051</v>
      </c>
      <c r="Q12" s="212">
        <v>26517.30364199225</v>
      </c>
      <c r="R12" s="212">
        <v>27419.80826410908</v>
      </c>
      <c r="S12" s="212">
        <v>27542.163707114749</v>
      </c>
      <c r="T12" s="212">
        <v>28005.02209125381</v>
      </c>
      <c r="U12" s="212">
        <v>27554.67990115867</v>
      </c>
      <c r="V12" s="212">
        <v>27240.01392304432</v>
      </c>
      <c r="W12" s="212">
        <v>28856.389928361201</v>
      </c>
      <c r="DA12" s="109" t="s">
        <v>2120</v>
      </c>
    </row>
    <row r="13" spans="1:105" ht="12" customHeight="1" x14ac:dyDescent="0.25">
      <c r="A13" s="24" t="s">
        <v>30</v>
      </c>
      <c r="B13" s="215">
        <v>2153.943422184007</v>
      </c>
      <c r="C13" s="215">
        <v>1968.1328460877039</v>
      </c>
      <c r="D13" s="215">
        <v>1965.43516766982</v>
      </c>
      <c r="E13" s="215">
        <v>1862.5846947549439</v>
      </c>
      <c r="F13" s="215">
        <v>1907.1730868443681</v>
      </c>
      <c r="G13" s="215">
        <v>1902.823215821152</v>
      </c>
      <c r="H13" s="215">
        <v>1767.948495270851</v>
      </c>
      <c r="I13" s="215">
        <v>1797.981341358555</v>
      </c>
      <c r="J13" s="215">
        <v>1533.527687016337</v>
      </c>
      <c r="K13" s="215">
        <v>1462.1107480653479</v>
      </c>
      <c r="L13" s="215">
        <v>1461.9562338779019</v>
      </c>
      <c r="M13" s="215">
        <v>1415.1315563198621</v>
      </c>
      <c r="N13" s="215">
        <v>1502.743164230438</v>
      </c>
      <c r="O13" s="215">
        <v>1237.6916595012899</v>
      </c>
      <c r="P13" s="215">
        <v>1210.2681857265691</v>
      </c>
      <c r="Q13" s="215">
        <v>1258.3791057609631</v>
      </c>
      <c r="R13" s="215">
        <v>1227.2644024075671</v>
      </c>
      <c r="S13" s="215">
        <v>1304.777300085985</v>
      </c>
      <c r="T13" s="215">
        <v>1383.434651762683</v>
      </c>
      <c r="U13" s="215">
        <v>1135.664402407567</v>
      </c>
      <c r="V13" s="215">
        <v>1080.455202063629</v>
      </c>
      <c r="W13" s="215">
        <v>1079.15554600172</v>
      </c>
      <c r="DA13" s="85" t="s">
        <v>2121</v>
      </c>
    </row>
    <row r="14" spans="1:105" ht="12" customHeight="1" x14ac:dyDescent="0.25">
      <c r="A14" s="14" t="s">
        <v>31</v>
      </c>
      <c r="B14" s="206">
        <f t="shared" ref="B14:W14" si="2">SUM(B15:B19)</f>
        <v>4938.4416245094599</v>
      </c>
      <c r="C14" s="206">
        <f t="shared" si="2"/>
        <v>5116.8768518866391</v>
      </c>
      <c r="D14" s="206">
        <f t="shared" si="2"/>
        <v>5132.92631211137</v>
      </c>
      <c r="E14" s="206">
        <f t="shared" si="2"/>
        <v>4824.949074400979</v>
      </c>
      <c r="F14" s="206">
        <f t="shared" si="2"/>
        <v>4527.9911582292088</v>
      </c>
      <c r="G14" s="206">
        <f t="shared" si="2"/>
        <v>4015.5444824209967</v>
      </c>
      <c r="H14" s="206">
        <f t="shared" si="2"/>
        <v>3792.2950012555725</v>
      </c>
      <c r="I14" s="206">
        <f t="shared" si="2"/>
        <v>3602.2028133576418</v>
      </c>
      <c r="J14" s="206">
        <f t="shared" si="2"/>
        <v>3345.0441326750274</v>
      </c>
      <c r="K14" s="206">
        <f t="shared" si="2"/>
        <v>2634.1208600632722</v>
      </c>
      <c r="L14" s="206">
        <f t="shared" si="2"/>
        <v>2419.7550333047252</v>
      </c>
      <c r="M14" s="206">
        <f t="shared" si="2"/>
        <v>2077.0556804011376</v>
      </c>
      <c r="N14" s="206">
        <f t="shared" si="2"/>
        <v>1899.6856405846945</v>
      </c>
      <c r="O14" s="206">
        <f t="shared" si="2"/>
        <v>1764.711693895099</v>
      </c>
      <c r="P14" s="206">
        <f t="shared" si="2"/>
        <v>1645.392777300086</v>
      </c>
      <c r="Q14" s="206">
        <f t="shared" si="2"/>
        <v>1683.7177128116941</v>
      </c>
      <c r="R14" s="206">
        <f t="shared" si="2"/>
        <v>1767.1906276870161</v>
      </c>
      <c r="S14" s="206">
        <f t="shared" si="2"/>
        <v>1628.9766981943251</v>
      </c>
      <c r="T14" s="206">
        <f t="shared" si="2"/>
        <v>1527.6522785898542</v>
      </c>
      <c r="U14" s="206">
        <f t="shared" si="2"/>
        <v>1453.5391229578677</v>
      </c>
      <c r="V14" s="206">
        <f t="shared" si="2"/>
        <v>1408.3842648323302</v>
      </c>
      <c r="W14" s="206">
        <f t="shared" si="2"/>
        <v>1424.4704213241614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2122</v>
      </c>
    </row>
    <row r="16" spans="1:105" ht="12" customHeight="1" x14ac:dyDescent="0.25">
      <c r="A16" s="18" t="s">
        <v>33</v>
      </c>
      <c r="B16" s="206">
        <v>499.63800515907133</v>
      </c>
      <c r="C16" s="206">
        <v>518.15331040412718</v>
      </c>
      <c r="D16" s="206">
        <v>521.46534823731724</v>
      </c>
      <c r="E16" s="206">
        <v>453.52106620808252</v>
      </c>
      <c r="F16" s="206">
        <v>427.22484952708521</v>
      </c>
      <c r="G16" s="206">
        <v>377.84823731728278</v>
      </c>
      <c r="H16" s="206">
        <v>390.22880481513317</v>
      </c>
      <c r="I16" s="206">
        <v>434.22209802235602</v>
      </c>
      <c r="J16" s="206">
        <v>348.31169389509881</v>
      </c>
      <c r="K16" s="206">
        <v>312.66852966466041</v>
      </c>
      <c r="L16" s="206">
        <v>357.4760103181427</v>
      </c>
      <c r="M16" s="206">
        <v>322.7535683576956</v>
      </c>
      <c r="N16" s="206">
        <v>321.73559759243341</v>
      </c>
      <c r="O16" s="206">
        <v>358.91625107480661</v>
      </c>
      <c r="P16" s="206">
        <v>373.73637145313847</v>
      </c>
      <c r="Q16" s="206">
        <v>365.53791917454862</v>
      </c>
      <c r="R16" s="206">
        <v>432.15374032674117</v>
      </c>
      <c r="S16" s="206">
        <v>432.81375752364579</v>
      </c>
      <c r="T16" s="206">
        <v>452.19122957867592</v>
      </c>
      <c r="U16" s="206">
        <v>458.50103181427352</v>
      </c>
      <c r="V16" s="206">
        <v>449.29767841788481</v>
      </c>
      <c r="W16" s="206">
        <v>461.30550300945828</v>
      </c>
      <c r="DA16" s="71" t="s">
        <v>2123</v>
      </c>
    </row>
    <row r="17" spans="1:105" ht="12" customHeight="1" x14ac:dyDescent="0.25">
      <c r="A17" s="18" t="s">
        <v>69</v>
      </c>
      <c r="B17" s="206">
        <v>1609.980489513759</v>
      </c>
      <c r="C17" s="206">
        <v>1672.1909533483761</v>
      </c>
      <c r="D17" s="206">
        <v>1616.6139303400889</v>
      </c>
      <c r="E17" s="206">
        <v>1478.60556623245</v>
      </c>
      <c r="F17" s="206">
        <v>1489.808871040904</v>
      </c>
      <c r="G17" s="206">
        <v>1419.661765310077</v>
      </c>
      <c r="H17" s="206">
        <v>1151.274364970104</v>
      </c>
      <c r="I17" s="206">
        <v>1244.573750588941</v>
      </c>
      <c r="J17" s="206">
        <v>1168.3426709381399</v>
      </c>
      <c r="K17" s="206">
        <v>949.18534845536192</v>
      </c>
      <c r="L17" s="206">
        <v>961.64067388941976</v>
      </c>
      <c r="M17" s="206">
        <v>835.05817395229815</v>
      </c>
      <c r="N17" s="206">
        <v>784.53766122098011</v>
      </c>
      <c r="O17" s="206">
        <v>747.07050730868434</v>
      </c>
      <c r="P17" s="206">
        <v>695.9135855546001</v>
      </c>
      <c r="Q17" s="206">
        <v>711.6602751504729</v>
      </c>
      <c r="R17" s="206">
        <v>701.5957007738607</v>
      </c>
      <c r="S17" s="206">
        <v>664.00963026655199</v>
      </c>
      <c r="T17" s="206">
        <v>631.22175408426483</v>
      </c>
      <c r="U17" s="206">
        <v>598.06113499570074</v>
      </c>
      <c r="V17" s="206">
        <v>607.98478073946683</v>
      </c>
      <c r="W17" s="206">
        <v>601.44428202923461</v>
      </c>
      <c r="DA17" s="71" t="s">
        <v>2124</v>
      </c>
    </row>
    <row r="18" spans="1:105" ht="12" customHeight="1" x14ac:dyDescent="0.25">
      <c r="A18" s="18" t="s">
        <v>70</v>
      </c>
      <c r="B18" s="206">
        <v>2795.7814273430781</v>
      </c>
      <c r="C18" s="206">
        <v>2890.2877042132409</v>
      </c>
      <c r="D18" s="206">
        <v>2950.3219260533101</v>
      </c>
      <c r="E18" s="206">
        <v>2868.280137575236</v>
      </c>
      <c r="F18" s="206">
        <v>2593.775666380051</v>
      </c>
      <c r="G18" s="206">
        <v>2194.5036113499568</v>
      </c>
      <c r="H18" s="206">
        <v>2223.9022355975922</v>
      </c>
      <c r="I18" s="206">
        <v>1899.87162510748</v>
      </c>
      <c r="J18" s="206">
        <v>1813.261134995701</v>
      </c>
      <c r="K18" s="206">
        <v>1363.490197764402</v>
      </c>
      <c r="L18" s="206">
        <v>1090.581513327601</v>
      </c>
      <c r="M18" s="206">
        <v>912.56534823731727</v>
      </c>
      <c r="N18" s="206">
        <v>788.03834909716238</v>
      </c>
      <c r="O18" s="206">
        <v>654.17833190025794</v>
      </c>
      <c r="P18" s="206">
        <v>571.4734307824591</v>
      </c>
      <c r="Q18" s="206">
        <v>602.09062768701642</v>
      </c>
      <c r="R18" s="206">
        <v>628.23955288048148</v>
      </c>
      <c r="S18" s="206">
        <v>525.79871023215821</v>
      </c>
      <c r="T18" s="206">
        <v>439.80197764402408</v>
      </c>
      <c r="U18" s="206">
        <v>391.75262252794499</v>
      </c>
      <c r="V18" s="206">
        <v>348.19819432502152</v>
      </c>
      <c r="W18" s="206">
        <v>359.39329320722271</v>
      </c>
      <c r="DA18" s="71" t="s">
        <v>2125</v>
      </c>
    </row>
    <row r="19" spans="1:105" ht="12" customHeight="1" x14ac:dyDescent="0.25">
      <c r="A19" s="18" t="s">
        <v>34</v>
      </c>
      <c r="B19" s="206">
        <v>33.041702493551163</v>
      </c>
      <c r="C19" s="206">
        <v>36.244883920894232</v>
      </c>
      <c r="D19" s="206">
        <v>44.525107480653482</v>
      </c>
      <c r="E19" s="206">
        <v>24.542304385210659</v>
      </c>
      <c r="F19" s="206">
        <v>17.181771281169389</v>
      </c>
      <c r="G19" s="206">
        <v>23.530868443680141</v>
      </c>
      <c r="H19" s="206">
        <v>26.889595872742909</v>
      </c>
      <c r="I19" s="206">
        <v>23.535339638865</v>
      </c>
      <c r="J19" s="206">
        <v>15.128632846087701</v>
      </c>
      <c r="K19" s="206">
        <v>8.7767841788478069</v>
      </c>
      <c r="L19" s="206">
        <v>10.056835769561481</v>
      </c>
      <c r="M19" s="206">
        <v>6.6785898538263124</v>
      </c>
      <c r="N19" s="206">
        <v>5.3740326741186584</v>
      </c>
      <c r="O19" s="206">
        <v>4.5466036113499566</v>
      </c>
      <c r="P19" s="206">
        <v>4.26938950988822</v>
      </c>
      <c r="Q19" s="206">
        <v>4.4288907996560622</v>
      </c>
      <c r="R19" s="206">
        <v>5.201633705932931</v>
      </c>
      <c r="S19" s="206">
        <v>6.3546001719690448</v>
      </c>
      <c r="T19" s="206">
        <v>4.4373172828890803</v>
      </c>
      <c r="U19" s="206">
        <v>5.2243336199484096</v>
      </c>
      <c r="V19" s="206">
        <v>2.903611349957008</v>
      </c>
      <c r="W19" s="206">
        <v>2.327343078245915</v>
      </c>
      <c r="DA19" s="71" t="s">
        <v>2126</v>
      </c>
    </row>
    <row r="20" spans="1:105" ht="12" customHeight="1" x14ac:dyDescent="0.25">
      <c r="A20" s="14" t="s">
        <v>35</v>
      </c>
      <c r="B20" s="206">
        <f t="shared" ref="B20:W20" si="3">B21+B22</f>
        <v>11476.115821152191</v>
      </c>
      <c r="C20" s="206">
        <f t="shared" si="3"/>
        <v>11831.466895958729</v>
      </c>
      <c r="D20" s="206">
        <f t="shared" si="3"/>
        <v>12503.70464316423</v>
      </c>
      <c r="E20" s="206">
        <f t="shared" si="3"/>
        <v>12854.658125537406</v>
      </c>
      <c r="F20" s="206">
        <f t="shared" si="3"/>
        <v>12431.953224419602</v>
      </c>
      <c r="G20" s="206">
        <f t="shared" si="3"/>
        <v>11536.20834049871</v>
      </c>
      <c r="H20" s="206">
        <f t="shared" si="3"/>
        <v>10648.10963026655</v>
      </c>
      <c r="I20" s="206">
        <f t="shared" si="3"/>
        <v>10781.718228718826</v>
      </c>
      <c r="J20" s="206">
        <f t="shared" si="3"/>
        <v>10759.282029234741</v>
      </c>
      <c r="K20" s="206">
        <f t="shared" si="3"/>
        <v>10701.440928632846</v>
      </c>
      <c r="L20" s="206">
        <f t="shared" si="3"/>
        <v>11527.23336199484</v>
      </c>
      <c r="M20" s="206">
        <f t="shared" si="3"/>
        <v>11657.748237317281</v>
      </c>
      <c r="N20" s="206">
        <f t="shared" si="3"/>
        <v>11804.89303525365</v>
      </c>
      <c r="O20" s="206">
        <f t="shared" si="3"/>
        <v>12018.993723129841</v>
      </c>
      <c r="P20" s="206">
        <f t="shared" si="3"/>
        <v>12077.985296646601</v>
      </c>
      <c r="Q20" s="206">
        <f t="shared" si="3"/>
        <v>12103.82854686156</v>
      </c>
      <c r="R20" s="206">
        <f t="shared" si="3"/>
        <v>12487.76190885641</v>
      </c>
      <c r="S20" s="206">
        <f t="shared" si="3"/>
        <v>12640.762166809969</v>
      </c>
      <c r="T20" s="206">
        <f t="shared" si="3"/>
        <v>12828.569475494411</v>
      </c>
      <c r="U20" s="206">
        <f t="shared" si="3"/>
        <v>12585.11762682717</v>
      </c>
      <c r="V20" s="206">
        <f t="shared" si="3"/>
        <v>12361.133190025799</v>
      </c>
      <c r="W20" s="206">
        <f t="shared" si="3"/>
        <v>13687.47042132416</v>
      </c>
      <c r="DA20" s="71"/>
    </row>
    <row r="21" spans="1:105" ht="12" customHeight="1" x14ac:dyDescent="0.25">
      <c r="A21" s="18" t="s">
        <v>72</v>
      </c>
      <c r="B21" s="206">
        <v>11424.28865004299</v>
      </c>
      <c r="C21" s="206">
        <v>11784.75580395529</v>
      </c>
      <c r="D21" s="206">
        <v>12458.1543422184</v>
      </c>
      <c r="E21" s="206">
        <v>12850.12244196045</v>
      </c>
      <c r="F21" s="206">
        <v>12425.80533104041</v>
      </c>
      <c r="G21" s="206">
        <v>11535.47747205503</v>
      </c>
      <c r="H21" s="206">
        <v>10647.873172828889</v>
      </c>
      <c r="I21" s="206">
        <v>10781.696732588131</v>
      </c>
      <c r="J21" s="206">
        <v>10758.981083404989</v>
      </c>
      <c r="K21" s="206">
        <v>10701.419432502151</v>
      </c>
      <c r="L21" s="206">
        <v>11527.23336199484</v>
      </c>
      <c r="M21" s="206">
        <v>11657.748237317281</v>
      </c>
      <c r="N21" s="206">
        <v>11804.89303525365</v>
      </c>
      <c r="O21" s="206">
        <v>12018.993723129841</v>
      </c>
      <c r="P21" s="206">
        <v>12077.985296646601</v>
      </c>
      <c r="Q21" s="206">
        <v>12103.82854686156</v>
      </c>
      <c r="R21" s="206">
        <v>12487.76190885641</v>
      </c>
      <c r="S21" s="206">
        <v>12640.762166809969</v>
      </c>
      <c r="T21" s="206">
        <v>12828.569475494411</v>
      </c>
      <c r="U21" s="206">
        <v>12585.11762682717</v>
      </c>
      <c r="V21" s="206">
        <v>12361.133190025799</v>
      </c>
      <c r="W21" s="206">
        <v>13687.47042132416</v>
      </c>
      <c r="DA21" s="71" t="s">
        <v>2127</v>
      </c>
    </row>
    <row r="22" spans="1:105" ht="12" customHeight="1" x14ac:dyDescent="0.25">
      <c r="A22" s="18" t="s">
        <v>36</v>
      </c>
      <c r="B22" s="206">
        <v>51.827171109200343</v>
      </c>
      <c r="C22" s="206">
        <v>46.711092003439383</v>
      </c>
      <c r="D22" s="206">
        <v>45.550300945829747</v>
      </c>
      <c r="E22" s="206">
        <v>4.5356835769561474</v>
      </c>
      <c r="F22" s="206">
        <v>6.1478933791917454</v>
      </c>
      <c r="G22" s="206">
        <v>0.73086844368013759</v>
      </c>
      <c r="H22" s="206">
        <v>0.23645743766122099</v>
      </c>
      <c r="I22" s="206">
        <v>2.149613069647463E-2</v>
      </c>
      <c r="J22" s="206">
        <v>0.30094582975064482</v>
      </c>
      <c r="K22" s="206">
        <v>2.149613069647463E-2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2128</v>
      </c>
    </row>
    <row r="23" spans="1:105" ht="12" customHeight="1" x14ac:dyDescent="0.25">
      <c r="A23" s="14" t="s">
        <v>37</v>
      </c>
      <c r="B23" s="206">
        <f t="shared" ref="B23:W23" si="4">B24+B25+B26+B27+B28+B29</f>
        <v>751.08412862525449</v>
      </c>
      <c r="C23" s="206">
        <f t="shared" si="4"/>
        <v>739.21667771871751</v>
      </c>
      <c r="D23" s="206">
        <f t="shared" si="4"/>
        <v>790.95415480854024</v>
      </c>
      <c r="E23" s="206">
        <f t="shared" si="4"/>
        <v>829.56748255487923</v>
      </c>
      <c r="F23" s="206">
        <f t="shared" si="4"/>
        <v>858.55430568305587</v>
      </c>
      <c r="G23" s="206">
        <f t="shared" si="4"/>
        <v>842.79161087541468</v>
      </c>
      <c r="H23" s="206">
        <f t="shared" si="4"/>
        <v>900.36835922881312</v>
      </c>
      <c r="I23" s="206">
        <f t="shared" si="4"/>
        <v>914.25081130627837</v>
      </c>
      <c r="J23" s="206">
        <f t="shared" si="4"/>
        <v>991.9820285521032</v>
      </c>
      <c r="K23" s="206">
        <f t="shared" si="4"/>
        <v>950.26394255230991</v>
      </c>
      <c r="L23" s="206">
        <f t="shared" si="4"/>
        <v>1006.3048484766799</v>
      </c>
      <c r="M23" s="206">
        <f t="shared" si="4"/>
        <v>974.13553818995524</v>
      </c>
      <c r="N23" s="206">
        <f t="shared" si="4"/>
        <v>969.68841570184725</v>
      </c>
      <c r="O23" s="206">
        <f t="shared" si="4"/>
        <v>911.34916759014277</v>
      </c>
      <c r="P23" s="206">
        <f t="shared" si="4"/>
        <v>1021.2843633793611</v>
      </c>
      <c r="Q23" s="206">
        <f t="shared" si="4"/>
        <v>1046.3078552338698</v>
      </c>
      <c r="R23" s="206">
        <f t="shared" si="4"/>
        <v>1284.3111015983386</v>
      </c>
      <c r="S23" s="206">
        <f t="shared" si="4"/>
        <v>1278.9137501070093</v>
      </c>
      <c r="T23" s="206">
        <f t="shared" si="4"/>
        <v>1400.9784971007612</v>
      </c>
      <c r="U23" s="206">
        <f t="shared" si="4"/>
        <v>1416.8553955696736</v>
      </c>
      <c r="V23" s="206">
        <f t="shared" si="4"/>
        <v>1499.5862360279898</v>
      </c>
      <c r="W23" s="206">
        <f t="shared" si="4"/>
        <v>1382.6422069510504</v>
      </c>
      <c r="DA23" s="71"/>
    </row>
    <row r="24" spans="1:105" ht="12" customHeight="1" x14ac:dyDescent="0.25">
      <c r="A24" s="18" t="s">
        <v>73</v>
      </c>
      <c r="B24" s="206">
        <v>694.65485812553732</v>
      </c>
      <c r="C24" s="206">
        <v>680.23774720550296</v>
      </c>
      <c r="D24" s="206">
        <v>730.03233018056756</v>
      </c>
      <c r="E24" s="206">
        <v>749.9331040412726</v>
      </c>
      <c r="F24" s="206">
        <v>779.72209802235591</v>
      </c>
      <c r="G24" s="206">
        <v>764.06620808254513</v>
      </c>
      <c r="H24" s="206">
        <v>803.8134135855546</v>
      </c>
      <c r="I24" s="206">
        <v>817.59991401547711</v>
      </c>
      <c r="J24" s="206">
        <v>896.44170249355113</v>
      </c>
      <c r="K24" s="206">
        <v>845.33267411865847</v>
      </c>
      <c r="L24" s="206">
        <v>881.11418744625951</v>
      </c>
      <c r="M24" s="206">
        <v>861.77136715391225</v>
      </c>
      <c r="N24" s="206">
        <v>834.39484092863279</v>
      </c>
      <c r="O24" s="206">
        <v>740.41745485812544</v>
      </c>
      <c r="P24" s="206">
        <v>830.31736887360273</v>
      </c>
      <c r="Q24" s="206">
        <v>882.53164230438517</v>
      </c>
      <c r="R24" s="206">
        <v>1083.341014617369</v>
      </c>
      <c r="S24" s="206">
        <v>1077.089165950129</v>
      </c>
      <c r="T24" s="206">
        <v>1138.3322441960449</v>
      </c>
      <c r="U24" s="206">
        <v>1121.9562338779019</v>
      </c>
      <c r="V24" s="206">
        <v>1181.803955288048</v>
      </c>
      <c r="W24" s="206">
        <v>1095.378675838349</v>
      </c>
      <c r="DA24" s="71" t="s">
        <v>2129</v>
      </c>
    </row>
    <row r="25" spans="1:105" ht="12" customHeight="1" x14ac:dyDescent="0.25">
      <c r="A25" s="18" t="s">
        <v>74</v>
      </c>
      <c r="B25" s="206">
        <v>51.065176268271713</v>
      </c>
      <c r="C25" s="206">
        <v>53.334307824591548</v>
      </c>
      <c r="D25" s="206">
        <v>55.006276870163369</v>
      </c>
      <c r="E25" s="206">
        <v>67.9993981083405</v>
      </c>
      <c r="F25" s="206">
        <v>70.650558899398106</v>
      </c>
      <c r="G25" s="206">
        <v>65.221496130696465</v>
      </c>
      <c r="H25" s="206">
        <v>74.910404127257081</v>
      </c>
      <c r="I25" s="206">
        <v>79.452966466036116</v>
      </c>
      <c r="J25" s="206">
        <v>73.448409286328456</v>
      </c>
      <c r="K25" s="206">
        <v>80.324419604471188</v>
      </c>
      <c r="L25" s="206">
        <v>107.4853826311264</v>
      </c>
      <c r="M25" s="206">
        <v>99.40352536543422</v>
      </c>
      <c r="N25" s="206">
        <v>120.8076526225279</v>
      </c>
      <c r="O25" s="206">
        <v>153.3996560619089</v>
      </c>
      <c r="P25" s="206">
        <v>153.96147893379191</v>
      </c>
      <c r="Q25" s="206">
        <v>125.7412725709372</v>
      </c>
      <c r="R25" s="206">
        <v>155.11109200343941</v>
      </c>
      <c r="S25" s="206">
        <v>156.06887360275149</v>
      </c>
      <c r="T25" s="206">
        <v>171.29277730008599</v>
      </c>
      <c r="U25" s="206">
        <v>192.39200343938089</v>
      </c>
      <c r="V25" s="206">
        <v>206.67721410146169</v>
      </c>
      <c r="W25" s="206">
        <v>205.18916595012891</v>
      </c>
      <c r="DA25" s="71" t="s">
        <v>2130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5.8839208942390373</v>
      </c>
      <c r="F26" s="206">
        <v>2.2915735167669822</v>
      </c>
      <c r="G26" s="206">
        <v>6.6489251934651756</v>
      </c>
      <c r="H26" s="206">
        <v>13.93069647463456</v>
      </c>
      <c r="I26" s="206">
        <v>9.6143594153052447</v>
      </c>
      <c r="J26" s="206">
        <v>13.270421324161649</v>
      </c>
      <c r="K26" s="206">
        <v>14.9895958727429</v>
      </c>
      <c r="L26" s="206">
        <v>6.7720550300945819</v>
      </c>
      <c r="M26" s="206">
        <v>1.628460877042132</v>
      </c>
      <c r="N26" s="206">
        <v>2.293121238177128</v>
      </c>
      <c r="O26" s="206">
        <v>4.1404127257093721</v>
      </c>
      <c r="P26" s="206">
        <v>7.6846947549441094</v>
      </c>
      <c r="Q26" s="206">
        <v>5.6687016337059326</v>
      </c>
      <c r="R26" s="206">
        <v>8.5766981943250205</v>
      </c>
      <c r="S26" s="206">
        <v>5.1681857265692166</v>
      </c>
      <c r="T26" s="206">
        <v>47.794582975064493</v>
      </c>
      <c r="U26" s="206">
        <v>53.80533104041271</v>
      </c>
      <c r="V26" s="206">
        <v>56.701547721410151</v>
      </c>
      <c r="W26" s="206">
        <v>22.768959587274288</v>
      </c>
      <c r="DA26" s="71" t="s">
        <v>2131</v>
      </c>
    </row>
    <row r="27" spans="1:105" ht="12" customHeight="1" x14ac:dyDescent="0.25">
      <c r="A27" s="18" t="s">
        <v>76</v>
      </c>
      <c r="B27" s="206">
        <v>4.2390369733447973E-2</v>
      </c>
      <c r="C27" s="206">
        <v>0.11246775580395529</v>
      </c>
      <c r="D27" s="206">
        <v>0.13310404127257089</v>
      </c>
      <c r="E27" s="206">
        <v>0.21427343078245911</v>
      </c>
      <c r="F27" s="206">
        <v>0.30361134995700773</v>
      </c>
      <c r="G27" s="206">
        <v>0.40988822012037829</v>
      </c>
      <c r="H27" s="206">
        <v>0.41865864144454001</v>
      </c>
      <c r="I27" s="206">
        <v>0.47196904557179697</v>
      </c>
      <c r="J27" s="206">
        <v>0.57841788478073941</v>
      </c>
      <c r="K27" s="206">
        <v>0.63404987102321575</v>
      </c>
      <c r="L27" s="206">
        <v>0.72063628546861558</v>
      </c>
      <c r="M27" s="206">
        <v>0.80705073086844359</v>
      </c>
      <c r="N27" s="206">
        <v>1.0703353396388651</v>
      </c>
      <c r="O27" s="206">
        <v>1.0848667239896821</v>
      </c>
      <c r="P27" s="206">
        <v>1.404471195184867</v>
      </c>
      <c r="Q27" s="206">
        <v>1.4173688736027521</v>
      </c>
      <c r="R27" s="206">
        <v>1.432846087704214</v>
      </c>
      <c r="S27" s="206">
        <v>1.4760963026655201</v>
      </c>
      <c r="T27" s="206">
        <v>1.256233877901977</v>
      </c>
      <c r="U27" s="206">
        <v>1.256663800515907</v>
      </c>
      <c r="V27" s="206">
        <v>1.3159071367153909</v>
      </c>
      <c r="W27" s="206">
        <v>1.3422184006878759</v>
      </c>
      <c r="DA27" s="71" t="s">
        <v>2132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0.3821152192605331</v>
      </c>
      <c r="P28" s="206">
        <v>0.50154772141014614</v>
      </c>
      <c r="Q28" s="206">
        <v>0.50154772141014614</v>
      </c>
      <c r="R28" s="206">
        <v>0.50154772141014614</v>
      </c>
      <c r="S28" s="206">
        <v>1.146431642304385</v>
      </c>
      <c r="T28" s="206">
        <v>0.45382631126397238</v>
      </c>
      <c r="U28" s="206">
        <v>0.40601891659501288</v>
      </c>
      <c r="V28" s="206">
        <v>0.42992261392949271</v>
      </c>
      <c r="W28" s="206">
        <v>0.47773000859845233</v>
      </c>
      <c r="DA28" s="71" t="s">
        <v>2133</v>
      </c>
    </row>
    <row r="29" spans="1:105" ht="12" customHeight="1" x14ac:dyDescent="0.25">
      <c r="A29" s="18" t="s">
        <v>78</v>
      </c>
      <c r="B29" s="206">
        <v>5.3217038617120522</v>
      </c>
      <c r="C29" s="206">
        <v>5.5321549328190791</v>
      </c>
      <c r="D29" s="206">
        <v>5.7824437165367693</v>
      </c>
      <c r="E29" s="206">
        <v>5.5367860802446023</v>
      </c>
      <c r="F29" s="206">
        <v>5.5864638945777836</v>
      </c>
      <c r="G29" s="206">
        <v>6.4450932485876127</v>
      </c>
      <c r="H29" s="206">
        <v>7.2951863999223789</v>
      </c>
      <c r="I29" s="206">
        <v>7.1116023638880481</v>
      </c>
      <c r="J29" s="206">
        <v>8.2430775632812061</v>
      </c>
      <c r="K29" s="206">
        <v>8.9832030854140505</v>
      </c>
      <c r="L29" s="206">
        <v>10.21258708373084</v>
      </c>
      <c r="M29" s="206">
        <v>10.52513406269815</v>
      </c>
      <c r="N29" s="206">
        <v>11.1224655728705</v>
      </c>
      <c r="O29" s="206">
        <v>11.924662001148929</v>
      </c>
      <c r="P29" s="206">
        <v>27.414801900427431</v>
      </c>
      <c r="Q29" s="206">
        <v>30.4473221298285</v>
      </c>
      <c r="R29" s="206">
        <v>35.347902974090751</v>
      </c>
      <c r="S29" s="206">
        <v>37.964996882589801</v>
      </c>
      <c r="T29" s="206">
        <v>41.848832440399718</v>
      </c>
      <c r="U29" s="206">
        <v>47.039144494867159</v>
      </c>
      <c r="V29" s="206">
        <v>52.657689166425243</v>
      </c>
      <c r="W29" s="206">
        <v>57.485457166011827</v>
      </c>
      <c r="DA29" s="71" t="s">
        <v>2134</v>
      </c>
    </row>
    <row r="30" spans="1:105" ht="12" customHeight="1" x14ac:dyDescent="0.25">
      <c r="A30" s="14" t="s">
        <v>79</v>
      </c>
      <c r="B30" s="206">
        <v>693.85477214101456</v>
      </c>
      <c r="C30" s="206">
        <v>672.70541702493551</v>
      </c>
      <c r="D30" s="206">
        <v>736.30601891659501</v>
      </c>
      <c r="E30" s="206">
        <v>727.37489251934642</v>
      </c>
      <c r="F30" s="206">
        <v>1008.974978503869</v>
      </c>
      <c r="G30" s="206">
        <v>925.12244196044708</v>
      </c>
      <c r="H30" s="206">
        <v>874.02957867583837</v>
      </c>
      <c r="I30" s="206">
        <v>1047.2208082545139</v>
      </c>
      <c r="J30" s="206">
        <v>1025.6102321582121</v>
      </c>
      <c r="K30" s="206">
        <v>942.87257093723122</v>
      </c>
      <c r="L30" s="206">
        <v>914.41840068787621</v>
      </c>
      <c r="M30" s="206">
        <v>1147.957609630266</v>
      </c>
      <c r="N30" s="206">
        <v>1249.26543422184</v>
      </c>
      <c r="O30" s="206">
        <v>1227.3887360275151</v>
      </c>
      <c r="P30" s="206">
        <v>1342.634135855546</v>
      </c>
      <c r="Q30" s="206">
        <v>1342.297162510748</v>
      </c>
      <c r="R30" s="206">
        <v>1438.4073086844371</v>
      </c>
      <c r="S30" s="206">
        <v>1495.283748925194</v>
      </c>
      <c r="T30" s="206">
        <v>1473.144024075666</v>
      </c>
      <c r="U30" s="206">
        <v>1414.241100601892</v>
      </c>
      <c r="V30" s="206">
        <v>1514.938607050731</v>
      </c>
      <c r="W30" s="206">
        <v>1578.065176268271</v>
      </c>
      <c r="DA30" s="71" t="s">
        <v>2135</v>
      </c>
    </row>
    <row r="31" spans="1:105" ht="12" customHeight="1" x14ac:dyDescent="0.25">
      <c r="A31" s="21" t="s">
        <v>38</v>
      </c>
      <c r="B31" s="209">
        <v>7509.8184006878764</v>
      </c>
      <c r="C31" s="209">
        <v>7706.5566638005166</v>
      </c>
      <c r="D31" s="209">
        <v>7923.7176268271714</v>
      </c>
      <c r="E31" s="209">
        <v>8266.2662940670671</v>
      </c>
      <c r="F31" s="209">
        <v>8404.8116079105766</v>
      </c>
      <c r="G31" s="209">
        <v>8570.1963026655194</v>
      </c>
      <c r="H31" s="209">
        <v>8430.7417024935512</v>
      </c>
      <c r="I31" s="209">
        <v>8567.6834909716254</v>
      </c>
      <c r="J31" s="209">
        <v>8647.4926053310392</v>
      </c>
      <c r="K31" s="209">
        <v>8474.5198624247641</v>
      </c>
      <c r="L31" s="209">
        <v>8595.0355975924322</v>
      </c>
      <c r="M31" s="209">
        <v>8749.5951848667246</v>
      </c>
      <c r="N31" s="209">
        <v>8859.373946689595</v>
      </c>
      <c r="O31" s="209">
        <v>8785.9997420464315</v>
      </c>
      <c r="P31" s="209">
        <v>9016.6656061908852</v>
      </c>
      <c r="Q31" s="209">
        <v>9082.7732588134113</v>
      </c>
      <c r="R31" s="209">
        <v>9214.8729148753227</v>
      </c>
      <c r="S31" s="209">
        <v>9193.4500429922609</v>
      </c>
      <c r="T31" s="209">
        <v>9391.2431642304382</v>
      </c>
      <c r="U31" s="209">
        <v>9549.2622527944968</v>
      </c>
      <c r="V31" s="209">
        <v>9375.5164230438513</v>
      </c>
      <c r="W31" s="209">
        <v>9704.5861564918323</v>
      </c>
      <c r="DA31" s="86" t="s">
        <v>2136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FBT_emi!B5</f>
        <v>51166.587886429079</v>
      </c>
      <c r="C33" s="205">
        <f>FBT_emi!C5</f>
        <v>51835.489201686672</v>
      </c>
      <c r="D33" s="205">
        <f>FBT_emi!D5</f>
        <v>53406.479714273613</v>
      </c>
      <c r="E33" s="205">
        <f>FBT_emi!E5</f>
        <v>52863.473638872383</v>
      </c>
      <c r="F33" s="205">
        <f>FBT_emi!F5</f>
        <v>51121.078002176117</v>
      </c>
      <c r="G33" s="205">
        <f>FBT_emi!G5</f>
        <v>47383.360028388517</v>
      </c>
      <c r="H33" s="205">
        <f>FBT_emi!H5</f>
        <v>44069.75673019531</v>
      </c>
      <c r="I33" s="205">
        <f>FBT_emi!I5</f>
        <v>43822.876838360608</v>
      </c>
      <c r="J33" s="205">
        <f>FBT_emi!J5</f>
        <v>41957.340643199517</v>
      </c>
      <c r="K33" s="205">
        <f>FBT_emi!K5</f>
        <v>39299.001636830937</v>
      </c>
      <c r="L33" s="205">
        <f>FBT_emi!L5</f>
        <v>40562.739342685883</v>
      </c>
      <c r="M33" s="205">
        <f>FBT_emi!M5</f>
        <v>39602.787193244287</v>
      </c>
      <c r="N33" s="205">
        <f>FBT_emi!N5</f>
        <v>39805.18400590348</v>
      </c>
      <c r="O33" s="205">
        <f>FBT_emi!O5</f>
        <v>38745.361423943883</v>
      </c>
      <c r="P33" s="205">
        <f>FBT_emi!P5</f>
        <v>38366.280204946423</v>
      </c>
      <c r="Q33" s="205">
        <f>FBT_emi!Q5</f>
        <v>38730.411026652349</v>
      </c>
      <c r="R33" s="205">
        <f>FBT_emi!R5</f>
        <v>39715.47001046237</v>
      </c>
      <c r="S33" s="205">
        <f>FBT_emi!S5</f>
        <v>39944.160885413992</v>
      </c>
      <c r="T33" s="205">
        <f>FBT_emi!T5</f>
        <v>40366.778554979472</v>
      </c>
      <c r="U33" s="205">
        <f>FBT_emi!U5</f>
        <v>38569.743059494562</v>
      </c>
      <c r="V33" s="205">
        <f>FBT_emi!V5</f>
        <v>37677.357712858568</v>
      </c>
      <c r="W33" s="205">
        <f>FBT_emi!W5</f>
        <v>40826.85679298875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131.72035485426721</v>
      </c>
      <c r="C35" s="286">
        <f t="shared" si="5"/>
        <v>132.34820639613676</v>
      </c>
      <c r="D35" s="286">
        <f t="shared" si="5"/>
        <v>134.73373251597138</v>
      </c>
      <c r="E35" s="286">
        <f t="shared" si="5"/>
        <v>135.57751785122878</v>
      </c>
      <c r="F35" s="286">
        <f t="shared" si="5"/>
        <v>133.02735034434653</v>
      </c>
      <c r="G35" s="286">
        <f t="shared" si="5"/>
        <v>128.34525323083116</v>
      </c>
      <c r="H35" s="286">
        <f t="shared" si="5"/>
        <v>123.50731403339454</v>
      </c>
      <c r="I35" s="286">
        <f t="shared" si="5"/>
        <v>122.96907071933948</v>
      </c>
      <c r="J35" s="286">
        <f t="shared" si="5"/>
        <v>122.42142842531693</v>
      </c>
      <c r="K35" s="286">
        <f t="shared" si="5"/>
        <v>117.70082574774823</v>
      </c>
      <c r="L35" s="286">
        <f t="shared" si="5"/>
        <v>120.69507732794615</v>
      </c>
      <c r="M35" s="286">
        <f t="shared" si="5"/>
        <v>120.22046502565036</v>
      </c>
      <c r="N35" s="286">
        <f t="shared" si="5"/>
        <v>121.12449855869652</v>
      </c>
      <c r="O35" s="286">
        <f t="shared" si="5"/>
        <v>119.04107083791193</v>
      </c>
      <c r="P35" s="286">
        <f t="shared" si="5"/>
        <v>117.45295381773012</v>
      </c>
      <c r="Q35" s="286">
        <f t="shared" si="5"/>
        <v>115.43606639028954</v>
      </c>
      <c r="R35" s="286">
        <f t="shared" si="5"/>
        <v>116.9869368376625</v>
      </c>
      <c r="S35" s="286">
        <f t="shared" si="5"/>
        <v>117.23636786090441</v>
      </c>
      <c r="T35" s="286">
        <f t="shared" si="5"/>
        <v>118.42965025500142</v>
      </c>
      <c r="U35" s="286">
        <f t="shared" si="5"/>
        <v>115.6813854614053</v>
      </c>
      <c r="V35" s="286">
        <f t="shared" si="5"/>
        <v>117.22826197195215</v>
      </c>
      <c r="W35" s="286">
        <f t="shared" si="5"/>
        <v>125.73916970369694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131.72035485426721</v>
      </c>
      <c r="C36" s="346">
        <f t="shared" si="6"/>
        <v>132.34820639613685</v>
      </c>
      <c r="D36" s="346">
        <f t="shared" si="6"/>
        <v>134.73373251597138</v>
      </c>
      <c r="E36" s="346">
        <f t="shared" si="6"/>
        <v>135.57751785122878</v>
      </c>
      <c r="F36" s="346">
        <f t="shared" si="6"/>
        <v>133.02735034434647</v>
      </c>
      <c r="G36" s="346">
        <f t="shared" si="6"/>
        <v>128.34525323083116</v>
      </c>
      <c r="H36" s="346">
        <f t="shared" si="6"/>
        <v>123.50731403339454</v>
      </c>
      <c r="I36" s="346">
        <f t="shared" si="6"/>
        <v>122.96907071933948</v>
      </c>
      <c r="J36" s="346">
        <f t="shared" si="6"/>
        <v>122.42142842531693</v>
      </c>
      <c r="K36" s="346">
        <f t="shared" si="6"/>
        <v>117.70082574774823</v>
      </c>
      <c r="L36" s="346">
        <f t="shared" si="6"/>
        <v>120.69507732794621</v>
      </c>
      <c r="M36" s="346">
        <f t="shared" si="6"/>
        <v>120.22046502565036</v>
      </c>
      <c r="N36" s="346">
        <f t="shared" si="6"/>
        <v>121.12449855869652</v>
      </c>
      <c r="O36" s="346">
        <f t="shared" si="6"/>
        <v>119.04107083791193</v>
      </c>
      <c r="P36" s="346">
        <f t="shared" si="6"/>
        <v>117.45295381773012</v>
      </c>
      <c r="Q36" s="346">
        <f t="shared" si="6"/>
        <v>115.4360663902895</v>
      </c>
      <c r="R36" s="346">
        <f t="shared" si="6"/>
        <v>116.9869368376625</v>
      </c>
      <c r="S36" s="346">
        <f t="shared" si="6"/>
        <v>117.23636786090441</v>
      </c>
      <c r="T36" s="346">
        <f t="shared" si="6"/>
        <v>118.42965025500142</v>
      </c>
      <c r="U36" s="346">
        <f t="shared" si="6"/>
        <v>115.6813854614053</v>
      </c>
      <c r="V36" s="346">
        <f t="shared" si="6"/>
        <v>117.22826197195215</v>
      </c>
      <c r="W36" s="346">
        <f t="shared" si="6"/>
        <v>125.73916970369694</v>
      </c>
      <c r="DA36" s="119"/>
    </row>
    <row r="37" spans="1:105" ht="12" customHeight="1" x14ac:dyDescent="0.25">
      <c r="A37" s="158" t="s">
        <v>2138</v>
      </c>
      <c r="B37" s="346">
        <f>IF(FBT_ued!B$5=0,"",FBT_ued!B$5/B$5*1000)</f>
        <v>62.299658795624239</v>
      </c>
      <c r="C37" s="346">
        <f>IF(FBT_ued!C$5=0,"",FBT_ued!C$5/C$5*1000)</f>
        <v>62.690695023766231</v>
      </c>
      <c r="D37" s="346">
        <f>IF(FBT_ued!D$5=0,"",FBT_ued!D$5/D$5*1000)</f>
        <v>63.854353778672376</v>
      </c>
      <c r="E37" s="346">
        <f>IF(FBT_ued!E$5=0,"",FBT_ued!E$5/E$5*1000)</f>
        <v>64.484125876325919</v>
      </c>
      <c r="F37" s="346">
        <f>IF(FBT_ued!F$5=0,"",FBT_ued!F$5/F$5*1000)</f>
        <v>63.420451540471909</v>
      </c>
      <c r="G37" s="346">
        <f>IF(FBT_ued!G$5=0,"",FBT_ued!G$5/G$5*1000)</f>
        <v>61.507624835174852</v>
      </c>
      <c r="H37" s="346">
        <f>IF(FBT_ued!H$5=0,"",FBT_ued!H$5/H$5*1000)</f>
        <v>59.247648667505139</v>
      </c>
      <c r="I37" s="346">
        <f>IF(FBT_ued!I$5=0,"",FBT_ued!I$5/I$5*1000)</f>
        <v>59.113569904330568</v>
      </c>
      <c r="J37" s="346">
        <f>IF(FBT_ued!J$5=0,"",FBT_ued!J$5/J$5*1000)</f>
        <v>59.015070568835277</v>
      </c>
      <c r="K37" s="346">
        <f>IF(FBT_ued!K$5=0,"",FBT_ued!K$5/K$5*1000)</f>
        <v>56.967292660580505</v>
      </c>
      <c r="L37" s="346">
        <f>IF(FBT_ued!L$5=0,"",FBT_ued!L$5/L$5*1000)</f>
        <v>58.468965817528847</v>
      </c>
      <c r="M37" s="346">
        <f>IF(FBT_ued!M$5=0,"",FBT_ued!M$5/M$5*1000)</f>
        <v>58.393351723913746</v>
      </c>
      <c r="N37" s="346">
        <f>IF(FBT_ued!N$5=0,"",FBT_ued!N$5/N$5*1000)</f>
        <v>58.89730589264439</v>
      </c>
      <c r="O37" s="346">
        <f>IF(FBT_ued!O$5=0,"",FBT_ued!O$5/O$5*1000)</f>
        <v>58.061590879195485</v>
      </c>
      <c r="P37" s="346">
        <f>IF(FBT_ued!P$5=0,"",FBT_ued!P$5/P$5*1000)</f>
        <v>57.400581531090324</v>
      </c>
      <c r="Q37" s="346">
        <f>IF(FBT_ued!Q$5=0,"",FBT_ued!Q$5/Q$5*1000)</f>
        <v>56.379061241239519</v>
      </c>
      <c r="R37" s="346">
        <f>IF(FBT_ued!R$5=0,"",FBT_ued!R$5/R$5*1000)</f>
        <v>57.048663085225172</v>
      </c>
      <c r="S37" s="346">
        <f>IF(FBT_ued!S$5=0,"",FBT_ued!S$5/S$5*1000)</f>
        <v>57.177871993264908</v>
      </c>
      <c r="T37" s="346">
        <f>IF(FBT_ued!T$5=0,"",FBT_ued!T$5/T$5*1000)</f>
        <v>57.78822278311447</v>
      </c>
      <c r="U37" s="346">
        <f>IF(FBT_ued!U$5=0,"",FBT_ued!U$5/U$5*1000)</f>
        <v>56.669589894810485</v>
      </c>
      <c r="V37" s="346">
        <f>IF(FBT_ued!V$5=0,"",FBT_ued!V$5/V$5*1000)</f>
        <v>57.408351160476464</v>
      </c>
      <c r="W37" s="346">
        <f>IF(FBT_ued!W$5=0,"",FBT_ued!W$5/W$5*1000)</f>
        <v>61.53673046666362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1.8590309174769752</v>
      </c>
      <c r="C38" s="347">
        <f t="shared" si="7"/>
        <v>1.8489592207289305</v>
      </c>
      <c r="D38" s="347">
        <f t="shared" si="7"/>
        <v>1.8382404217232176</v>
      </c>
      <c r="E38" s="347">
        <f t="shared" si="7"/>
        <v>1.8001958980248731</v>
      </c>
      <c r="F38" s="347">
        <f t="shared" si="7"/>
        <v>1.7543592392080924</v>
      </c>
      <c r="G38" s="347">
        <f t="shared" si="7"/>
        <v>1.7048859313651969</v>
      </c>
      <c r="H38" s="347">
        <f t="shared" si="7"/>
        <v>1.6684562363117457</v>
      </c>
      <c r="I38" s="347">
        <f t="shared" si="7"/>
        <v>1.6406268021495511</v>
      </c>
      <c r="J38" s="347">
        <f t="shared" si="7"/>
        <v>1.5951579060374748</v>
      </c>
      <c r="K38" s="347">
        <f t="shared" si="7"/>
        <v>1.5616327437324311</v>
      </c>
      <c r="L38" s="347">
        <f t="shared" si="7"/>
        <v>1.5646365784025158</v>
      </c>
      <c r="M38" s="347">
        <f t="shared" si="7"/>
        <v>1.5219183663322746</v>
      </c>
      <c r="N38" s="347">
        <f t="shared" si="7"/>
        <v>1.5143313768572291</v>
      </c>
      <c r="O38" s="347">
        <f t="shared" si="7"/>
        <v>1.4932999400025115</v>
      </c>
      <c r="P38" s="347">
        <f t="shared" si="7"/>
        <v>1.4580050289379614</v>
      </c>
      <c r="Q38" s="347">
        <f t="shared" si="7"/>
        <v>1.4605712386729877</v>
      </c>
      <c r="R38" s="347">
        <f t="shared" si="7"/>
        <v>1.448422601205698</v>
      </c>
      <c r="S38" s="347">
        <f t="shared" si="7"/>
        <v>1.4502913173483001</v>
      </c>
      <c r="T38" s="347">
        <f t="shared" si="7"/>
        <v>1.4414121304187915</v>
      </c>
      <c r="U38" s="347">
        <f t="shared" si="7"/>
        <v>1.399752898522066</v>
      </c>
      <c r="V38" s="347">
        <f t="shared" si="7"/>
        <v>1.3831622046633587</v>
      </c>
      <c r="W38" s="347">
        <f t="shared" si="7"/>
        <v>1.4148289822235351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final energy consumption"</f>
        <v>EU27: Food, beverages and tobacco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27523.25816929981</v>
      </c>
      <c r="C5" s="225">
        <v>28034.955352477231</v>
      </c>
      <c r="D5" s="225">
        <v>29053.043923497731</v>
      </c>
      <c r="E5" s="225">
        <v>29365.400563834621</v>
      </c>
      <c r="F5" s="225">
        <v>29139.458361590689</v>
      </c>
      <c r="G5" s="225">
        <v>27792.686394242239</v>
      </c>
      <c r="H5" s="225">
        <v>26413.492767191179</v>
      </c>
      <c r="I5" s="225">
        <v>26711.057493967441</v>
      </c>
      <c r="J5" s="225">
        <v>26302.938714967459</v>
      </c>
      <c r="K5" s="225">
        <v>25165.32891267577</v>
      </c>
      <c r="L5" s="225">
        <v>25924.70347593445</v>
      </c>
      <c r="M5" s="225">
        <v>26021.623806725231</v>
      </c>
      <c r="N5" s="225">
        <v>26285.649636682068</v>
      </c>
      <c r="O5" s="225">
        <v>25946.134722190309</v>
      </c>
      <c r="P5" s="225">
        <v>26314.230365099051</v>
      </c>
      <c r="Q5" s="225">
        <v>26517.303641992261</v>
      </c>
      <c r="R5" s="225">
        <v>27419.80826410908</v>
      </c>
      <c r="S5" s="225">
        <v>27542.163707114749</v>
      </c>
      <c r="T5" s="225">
        <v>28005.022091253821</v>
      </c>
      <c r="U5" s="225">
        <v>27554.67990115867</v>
      </c>
      <c r="V5" s="225">
        <v>27240.01392304432</v>
      </c>
      <c r="W5" s="225">
        <v>28856.38992836119</v>
      </c>
      <c r="DA5" s="89" t="s">
        <v>2120</v>
      </c>
    </row>
    <row r="6" spans="1:105" ht="12" customHeight="1" x14ac:dyDescent="0.25">
      <c r="A6" s="55" t="s">
        <v>92</v>
      </c>
      <c r="B6" s="261">
        <v>367.69780870673168</v>
      </c>
      <c r="C6" s="261">
        <v>377.17709704913813</v>
      </c>
      <c r="D6" s="261">
        <v>388.77408961189627</v>
      </c>
      <c r="E6" s="261">
        <v>404.1920303689833</v>
      </c>
      <c r="F6" s="261">
        <v>408.35499721534222</v>
      </c>
      <c r="G6" s="261">
        <v>409.07696293178668</v>
      </c>
      <c r="H6" s="261">
        <v>398.82778012302589</v>
      </c>
      <c r="I6" s="261">
        <v>404.58768219934399</v>
      </c>
      <c r="J6" s="261">
        <v>406.42743467951902</v>
      </c>
      <c r="K6" s="261">
        <v>396.7058924388848</v>
      </c>
      <c r="L6" s="261">
        <v>404.0649134480779</v>
      </c>
      <c r="M6" s="261">
        <v>409.03186740705178</v>
      </c>
      <c r="N6" s="261">
        <v>414.44845045437472</v>
      </c>
      <c r="O6" s="261">
        <v>411.23919862411242</v>
      </c>
      <c r="P6" s="261">
        <v>420.08965404145812</v>
      </c>
      <c r="Q6" s="261">
        <v>423.4690630044214</v>
      </c>
      <c r="R6" s="261">
        <v>431.33504267238061</v>
      </c>
      <c r="S6" s="261">
        <v>430.88159060243322</v>
      </c>
      <c r="T6" s="261">
        <v>439.33311973743912</v>
      </c>
      <c r="U6" s="261">
        <v>442.84205194691361</v>
      </c>
      <c r="V6" s="261">
        <v>434.85674739310878</v>
      </c>
      <c r="W6" s="261">
        <v>454.09068872445141</v>
      </c>
      <c r="DA6" s="67" t="s">
        <v>2139</v>
      </c>
    </row>
    <row r="7" spans="1:105" ht="12" customHeight="1" x14ac:dyDescent="0.25">
      <c r="A7" s="202" t="s">
        <v>93</v>
      </c>
      <c r="B7" s="226">
        <v>428.98077682452038</v>
      </c>
      <c r="C7" s="226">
        <v>440.03994655732788</v>
      </c>
      <c r="D7" s="226">
        <v>453.56977121387911</v>
      </c>
      <c r="E7" s="226">
        <v>471.55736876381388</v>
      </c>
      <c r="F7" s="226">
        <v>476.41416341789932</v>
      </c>
      <c r="G7" s="226">
        <v>477.25645675375131</v>
      </c>
      <c r="H7" s="226">
        <v>465.29907681019699</v>
      </c>
      <c r="I7" s="226">
        <v>472.01896256590152</v>
      </c>
      <c r="J7" s="226">
        <v>474.16534045943888</v>
      </c>
      <c r="K7" s="226">
        <v>462.82354117869892</v>
      </c>
      <c r="L7" s="226">
        <v>471.40906568942421</v>
      </c>
      <c r="M7" s="226">
        <v>477.20384530822719</v>
      </c>
      <c r="N7" s="226">
        <v>483.52319219677048</v>
      </c>
      <c r="O7" s="226">
        <v>479.77906506146451</v>
      </c>
      <c r="P7" s="226">
        <v>490.10459638170113</v>
      </c>
      <c r="Q7" s="226">
        <v>494.04724017182502</v>
      </c>
      <c r="R7" s="226">
        <v>503.22421645111069</v>
      </c>
      <c r="S7" s="226">
        <v>502.69518903617222</v>
      </c>
      <c r="T7" s="226">
        <v>512.55530636034564</v>
      </c>
      <c r="U7" s="226">
        <v>516.64906060473265</v>
      </c>
      <c r="V7" s="226">
        <v>507.33287195862698</v>
      </c>
      <c r="W7" s="226">
        <v>529.77247017852665</v>
      </c>
      <c r="DA7" s="174" t="s">
        <v>2140</v>
      </c>
    </row>
    <row r="8" spans="1:105" ht="12" customHeight="1" x14ac:dyDescent="0.25">
      <c r="A8" s="202" t="s">
        <v>94</v>
      </c>
      <c r="B8" s="226">
        <v>980.52748988461803</v>
      </c>
      <c r="C8" s="226">
        <v>1005.805592131035</v>
      </c>
      <c r="D8" s="226">
        <v>1036.730905631724</v>
      </c>
      <c r="E8" s="226">
        <v>1077.8454143172889</v>
      </c>
      <c r="F8" s="226">
        <v>1088.946659240913</v>
      </c>
      <c r="G8" s="226">
        <v>1090.8719011514311</v>
      </c>
      <c r="H8" s="226">
        <v>1063.5407469947361</v>
      </c>
      <c r="I8" s="226">
        <v>1078.900485864918</v>
      </c>
      <c r="J8" s="226">
        <v>1083.806492478717</v>
      </c>
      <c r="K8" s="226">
        <v>1057.8823798370261</v>
      </c>
      <c r="L8" s="226">
        <v>1077.5064358615409</v>
      </c>
      <c r="M8" s="226">
        <v>1090.751646418805</v>
      </c>
      <c r="N8" s="226">
        <v>1105.195867878333</v>
      </c>
      <c r="O8" s="226">
        <v>1096.637862997633</v>
      </c>
      <c r="P8" s="226">
        <v>1120.2390774438879</v>
      </c>
      <c r="Q8" s="226">
        <v>1129.2508346784571</v>
      </c>
      <c r="R8" s="226">
        <v>1150.226780459682</v>
      </c>
      <c r="S8" s="226">
        <v>1149.017574939822</v>
      </c>
      <c r="T8" s="226">
        <v>1171.5549859665041</v>
      </c>
      <c r="U8" s="226">
        <v>1180.912138525103</v>
      </c>
      <c r="V8" s="226">
        <v>1159.6179930482899</v>
      </c>
      <c r="W8" s="226">
        <v>1210.908503265204</v>
      </c>
      <c r="DA8" s="174" t="s">
        <v>2141</v>
      </c>
    </row>
    <row r="9" spans="1:105" ht="12" customHeight="1" x14ac:dyDescent="0.25">
      <c r="A9" s="202" t="s">
        <v>95</v>
      </c>
      <c r="B9" s="226">
        <v>735.39561741346347</v>
      </c>
      <c r="C9" s="226">
        <v>754.35419409827625</v>
      </c>
      <c r="D9" s="226">
        <v>777.54817922379266</v>
      </c>
      <c r="E9" s="226">
        <v>808.38406073796659</v>
      </c>
      <c r="F9" s="226">
        <v>816.70999443068433</v>
      </c>
      <c r="G9" s="226">
        <v>818.15392586357348</v>
      </c>
      <c r="H9" s="226">
        <v>797.65556024605189</v>
      </c>
      <c r="I9" s="226">
        <v>809.17536439868809</v>
      </c>
      <c r="J9" s="226">
        <v>812.85486935903793</v>
      </c>
      <c r="K9" s="226">
        <v>793.41178487776961</v>
      </c>
      <c r="L9" s="226">
        <v>808.12982689615581</v>
      </c>
      <c r="M9" s="226">
        <v>818.06373481410367</v>
      </c>
      <c r="N9" s="226">
        <v>828.89690090874933</v>
      </c>
      <c r="O9" s="226">
        <v>822.47839724822472</v>
      </c>
      <c r="P9" s="226">
        <v>840.17930808291612</v>
      </c>
      <c r="Q9" s="226">
        <v>846.9381260088428</v>
      </c>
      <c r="R9" s="226">
        <v>862.67008534476111</v>
      </c>
      <c r="S9" s="226">
        <v>861.76318120486633</v>
      </c>
      <c r="T9" s="226">
        <v>878.66623947487813</v>
      </c>
      <c r="U9" s="226">
        <v>885.68410389382723</v>
      </c>
      <c r="V9" s="226">
        <v>869.71349478621767</v>
      </c>
      <c r="W9" s="226">
        <v>908.18137744890271</v>
      </c>
      <c r="DA9" s="174" t="s">
        <v>2142</v>
      </c>
    </row>
    <row r="10" spans="1:105" ht="12" customHeight="1" x14ac:dyDescent="0.25">
      <c r="A10" s="56" t="s">
        <v>96</v>
      </c>
      <c r="B10" s="262">
        <v>550.62303606740807</v>
      </c>
      <c r="C10" s="262">
        <v>562.26395074055858</v>
      </c>
      <c r="D10" s="262">
        <v>580.92192369211921</v>
      </c>
      <c r="E10" s="262">
        <v>584.8418139505734</v>
      </c>
      <c r="F10" s="262">
        <v>580.54962257037437</v>
      </c>
      <c r="G10" s="262">
        <v>562.03319998383176</v>
      </c>
      <c r="H10" s="262">
        <v>537.89103221457788</v>
      </c>
      <c r="I10" s="262">
        <v>542.6183921172244</v>
      </c>
      <c r="J10" s="262">
        <v>535.35964227408431</v>
      </c>
      <c r="K10" s="262">
        <v>513.41037247666861</v>
      </c>
      <c r="L10" s="262">
        <v>528.36663140147107</v>
      </c>
      <c r="M10" s="262">
        <v>533.88773730340324</v>
      </c>
      <c r="N10" s="262">
        <v>537.70757841150453</v>
      </c>
      <c r="O10" s="262">
        <v>531.72329974619697</v>
      </c>
      <c r="P10" s="262">
        <v>550.07028700340459</v>
      </c>
      <c r="Q10" s="262">
        <v>554.29746332518118</v>
      </c>
      <c r="R10" s="262">
        <v>571.30425299996796</v>
      </c>
      <c r="S10" s="262">
        <v>575.78930663790106</v>
      </c>
      <c r="T10" s="262">
        <v>588.33209077441143</v>
      </c>
      <c r="U10" s="262">
        <v>587.36043905303427</v>
      </c>
      <c r="V10" s="262">
        <v>584.23500907274104</v>
      </c>
      <c r="W10" s="262">
        <v>614.98828632459333</v>
      </c>
      <c r="DA10" s="68" t="s">
        <v>2143</v>
      </c>
    </row>
    <row r="11" spans="1:105" ht="12" customHeight="1" x14ac:dyDescent="0.25">
      <c r="A11" s="37" t="s">
        <v>160</v>
      </c>
      <c r="B11" s="228">
        <v>57.451217332181322</v>
      </c>
      <c r="C11" s="228">
        <v>56.573348208875842</v>
      </c>
      <c r="D11" s="228">
        <v>55.295476074767542</v>
      </c>
      <c r="E11" s="228">
        <v>46.432110940745147</v>
      </c>
      <c r="F11" s="228">
        <v>43.521077641196953</v>
      </c>
      <c r="G11" s="228">
        <v>38.45855404138041</v>
      </c>
      <c r="H11" s="228">
        <v>31.070012505309322</v>
      </c>
      <c r="I11" s="228">
        <v>32.982380263205727</v>
      </c>
      <c r="J11" s="228">
        <v>30.25729406748658</v>
      </c>
      <c r="K11" s="228">
        <v>22.885541991345999</v>
      </c>
      <c r="L11" s="228">
        <v>22.713637468779311</v>
      </c>
      <c r="M11" s="228">
        <v>19.002410929983849</v>
      </c>
      <c r="N11" s="228">
        <v>18.581313474303052</v>
      </c>
      <c r="O11" s="228">
        <v>16.992349490862061</v>
      </c>
      <c r="P11" s="228">
        <v>14.83544546068496</v>
      </c>
      <c r="Q11" s="228">
        <v>14.630977038915351</v>
      </c>
      <c r="R11" s="228">
        <v>15.43780264245029</v>
      </c>
      <c r="S11" s="228">
        <v>14.84875813934495</v>
      </c>
      <c r="T11" s="228">
        <v>14.74762807916448</v>
      </c>
      <c r="U11" s="228">
        <v>13.363355387414799</v>
      </c>
      <c r="V11" s="228">
        <v>13.49869100635847</v>
      </c>
      <c r="W11" s="228">
        <v>12.50403655480428</v>
      </c>
      <c r="DA11" s="69" t="s">
        <v>2144</v>
      </c>
    </row>
    <row r="12" spans="1:105" ht="12" customHeight="1" x14ac:dyDescent="0.25">
      <c r="A12" s="37" t="s">
        <v>162</v>
      </c>
      <c r="B12" s="228">
        <v>311.18282111330848</v>
      </c>
      <c r="C12" s="228">
        <v>318.98831188580249</v>
      </c>
      <c r="D12" s="228">
        <v>337.21586537162352</v>
      </c>
      <c r="E12" s="228">
        <v>339.54249671056027</v>
      </c>
      <c r="F12" s="228">
        <v>327.2936521063009</v>
      </c>
      <c r="G12" s="228">
        <v>288.92353654282789</v>
      </c>
      <c r="H12" s="228">
        <v>262.93474057342382</v>
      </c>
      <c r="I12" s="228">
        <v>261.0886036370058</v>
      </c>
      <c r="J12" s="228">
        <v>250.61205570519499</v>
      </c>
      <c r="K12" s="228">
        <v>240.43715468978081</v>
      </c>
      <c r="L12" s="228">
        <v>258.84181033803549</v>
      </c>
      <c r="M12" s="228">
        <v>259.57901546081922</v>
      </c>
      <c r="N12" s="228">
        <v>261.58920745674959</v>
      </c>
      <c r="O12" s="228">
        <v>261.20306932960659</v>
      </c>
      <c r="P12" s="228">
        <v>258.96194121930449</v>
      </c>
      <c r="Q12" s="228">
        <v>259.04406317208031</v>
      </c>
      <c r="R12" s="228">
        <v>271.7326305535255</v>
      </c>
      <c r="S12" s="228">
        <v>276.70794001272651</v>
      </c>
      <c r="T12" s="228">
        <v>278.75624036764378</v>
      </c>
      <c r="U12" s="228">
        <v>262.17033855063539</v>
      </c>
      <c r="V12" s="228">
        <v>259.35016089303667</v>
      </c>
      <c r="W12" s="228">
        <v>290.275058177316</v>
      </c>
      <c r="DA12" s="69" t="s">
        <v>2145</v>
      </c>
    </row>
    <row r="13" spans="1:105" ht="12" customHeight="1" x14ac:dyDescent="0.25">
      <c r="A13" s="37" t="s">
        <v>97</v>
      </c>
      <c r="B13" s="228">
        <v>4.2390369733452997E-2</v>
      </c>
      <c r="C13" s="228">
        <v>0.1124677558039572</v>
      </c>
      <c r="D13" s="228">
        <v>0.1331040412725685</v>
      </c>
      <c r="E13" s="228">
        <v>0.21427343078246419</v>
      </c>
      <c r="F13" s="228">
        <v>0.30361134995701877</v>
      </c>
      <c r="G13" s="228">
        <v>0.40988822012032933</v>
      </c>
      <c r="H13" s="228">
        <v>0.41865864144440001</v>
      </c>
      <c r="I13" s="228">
        <v>0.47196904557161018</v>
      </c>
      <c r="J13" s="228">
        <v>0.57841788478041756</v>
      </c>
      <c r="K13" s="228">
        <v>0.63404987102292676</v>
      </c>
      <c r="L13" s="228">
        <v>0.72063628546830238</v>
      </c>
      <c r="M13" s="228">
        <v>0.80705073086786705</v>
      </c>
      <c r="N13" s="228">
        <v>1.070335339638554</v>
      </c>
      <c r="O13" s="228">
        <v>1.466981943249529</v>
      </c>
      <c r="P13" s="228">
        <v>1.9060189165942789</v>
      </c>
      <c r="Q13" s="228">
        <v>1.9189165950123721</v>
      </c>
      <c r="R13" s="228">
        <v>1.9343938091135551</v>
      </c>
      <c r="S13" s="228">
        <v>2.6225279449690779</v>
      </c>
      <c r="T13" s="228">
        <v>1.710060189165636</v>
      </c>
      <c r="U13" s="228">
        <v>1.6626827171103511</v>
      </c>
      <c r="V13" s="228">
        <v>1.7458297506443929</v>
      </c>
      <c r="W13" s="228">
        <v>1.8199484092857201</v>
      </c>
      <c r="DA13" s="69" t="s">
        <v>2146</v>
      </c>
    </row>
    <row r="14" spans="1:105" ht="12" customHeight="1" x14ac:dyDescent="0.25">
      <c r="A14" s="37" t="s">
        <v>78</v>
      </c>
      <c r="B14" s="228">
        <v>5.3217038617149868</v>
      </c>
      <c r="C14" s="228">
        <v>5.5321549328202622</v>
      </c>
      <c r="D14" s="228">
        <v>5.7824437165394356</v>
      </c>
      <c r="E14" s="228">
        <v>5.5367860802488904</v>
      </c>
      <c r="F14" s="228">
        <v>5.5864638945810237</v>
      </c>
      <c r="G14" s="228">
        <v>6.4450932485907799</v>
      </c>
      <c r="H14" s="228">
        <v>7.2951863999278963</v>
      </c>
      <c r="I14" s="228">
        <v>7.1116023638910946</v>
      </c>
      <c r="J14" s="228">
        <v>8.2430775632850839</v>
      </c>
      <c r="K14" s="228">
        <v>8.9832030854204419</v>
      </c>
      <c r="L14" s="228">
        <v>10.212587083736031</v>
      </c>
      <c r="M14" s="228">
        <v>10.525134062688579</v>
      </c>
      <c r="N14" s="228">
        <v>11.122465572861101</v>
      </c>
      <c r="O14" s="228">
        <v>11.92466200113676</v>
      </c>
      <c r="P14" s="228">
        <v>27.41480190040512</v>
      </c>
      <c r="Q14" s="228">
        <v>30.447322129812591</v>
      </c>
      <c r="R14" s="228">
        <v>35.347902974065462</v>
      </c>
      <c r="S14" s="228">
        <v>37.964996882572883</v>
      </c>
      <c r="T14" s="228">
        <v>41.848832440385507</v>
      </c>
      <c r="U14" s="228">
        <v>47.039144494839931</v>
      </c>
      <c r="V14" s="228">
        <v>52.657689166397518</v>
      </c>
      <c r="W14" s="228">
        <v>57.485457165980307</v>
      </c>
      <c r="DA14" s="69" t="s">
        <v>2147</v>
      </c>
    </row>
    <row r="15" spans="1:105" ht="12" customHeight="1" x14ac:dyDescent="0.25">
      <c r="A15" s="37" t="s">
        <v>38</v>
      </c>
      <c r="B15" s="228">
        <v>176.6249033904698</v>
      </c>
      <c r="C15" s="228">
        <v>181.057667957256</v>
      </c>
      <c r="D15" s="228">
        <v>182.49503448791631</v>
      </c>
      <c r="E15" s="228">
        <v>193.11614678823659</v>
      </c>
      <c r="F15" s="228">
        <v>203.84481757833851</v>
      </c>
      <c r="G15" s="228">
        <v>227.79612793091241</v>
      </c>
      <c r="H15" s="228">
        <v>236.17243409447249</v>
      </c>
      <c r="I15" s="228">
        <v>240.96383680755011</v>
      </c>
      <c r="J15" s="228">
        <v>245.6687970533373</v>
      </c>
      <c r="K15" s="228">
        <v>240.4704228390984</v>
      </c>
      <c r="L15" s="228">
        <v>235.87796022545189</v>
      </c>
      <c r="M15" s="228">
        <v>243.97412611904369</v>
      </c>
      <c r="N15" s="228">
        <v>245.34425656795219</v>
      </c>
      <c r="O15" s="228">
        <v>240.13623698134211</v>
      </c>
      <c r="P15" s="228">
        <v>246.95207950641571</v>
      </c>
      <c r="Q15" s="228">
        <v>248.25618438936061</v>
      </c>
      <c r="R15" s="228">
        <v>246.8515230208132</v>
      </c>
      <c r="S15" s="228">
        <v>243.6450836582878</v>
      </c>
      <c r="T15" s="228">
        <v>251.26932969805179</v>
      </c>
      <c r="U15" s="228">
        <v>263.1249179030338</v>
      </c>
      <c r="V15" s="228">
        <v>256.98263825630403</v>
      </c>
      <c r="W15" s="228">
        <v>252.90378601720701</v>
      </c>
      <c r="DA15" s="69" t="s">
        <v>2148</v>
      </c>
    </row>
    <row r="16" spans="1:105" ht="12" customHeight="1" x14ac:dyDescent="0.25">
      <c r="A16" s="57" t="s">
        <v>2149</v>
      </c>
      <c r="B16" s="263">
        <f t="shared" ref="B16:W16" si="0">B17+B23+B24</f>
        <v>1712.3379067563001</v>
      </c>
      <c r="C16" s="263">
        <f t="shared" si="0"/>
        <v>1741.560458126185</v>
      </c>
      <c r="D16" s="263">
        <f t="shared" si="0"/>
        <v>1801.2181127819986</v>
      </c>
      <c r="E16" s="263">
        <f t="shared" si="0"/>
        <v>1808.9238795946071</v>
      </c>
      <c r="F16" s="263">
        <f t="shared" si="0"/>
        <v>1789.7902768364238</v>
      </c>
      <c r="G16" s="263">
        <f t="shared" si="0"/>
        <v>1719.5760860362896</v>
      </c>
      <c r="H16" s="263">
        <f t="shared" si="0"/>
        <v>1638.6171093276844</v>
      </c>
      <c r="I16" s="263">
        <f t="shared" si="0"/>
        <v>1651.7708528811286</v>
      </c>
      <c r="J16" s="263">
        <f t="shared" si="0"/>
        <v>1624.8034448862584</v>
      </c>
      <c r="K16" s="263">
        <f t="shared" si="0"/>
        <v>1555.2696355066776</v>
      </c>
      <c r="L16" s="263">
        <f t="shared" si="0"/>
        <v>1601.4617705141043</v>
      </c>
      <c r="M16" s="263">
        <f t="shared" si="0"/>
        <v>1614.8110269930646</v>
      </c>
      <c r="N16" s="263">
        <f t="shared" si="0"/>
        <v>1625.5019418178877</v>
      </c>
      <c r="O16" s="263">
        <f t="shared" si="0"/>
        <v>1603.3078041344772</v>
      </c>
      <c r="P16" s="263">
        <f t="shared" si="0"/>
        <v>1632.7963131336005</v>
      </c>
      <c r="Q16" s="263">
        <f t="shared" si="0"/>
        <v>1640.2830874093197</v>
      </c>
      <c r="R16" s="263">
        <f t="shared" si="0"/>
        <v>1685.783523621659</v>
      </c>
      <c r="S16" s="263">
        <f t="shared" si="0"/>
        <v>1695.1194735588356</v>
      </c>
      <c r="T16" s="263">
        <f t="shared" si="0"/>
        <v>1725.6766231664483</v>
      </c>
      <c r="U16" s="263">
        <f t="shared" si="0"/>
        <v>1711.0468336277988</v>
      </c>
      <c r="V16" s="263">
        <f t="shared" si="0"/>
        <v>1689.7185270941559</v>
      </c>
      <c r="W16" s="263">
        <f t="shared" si="0"/>
        <v>1775.0007448137064</v>
      </c>
      <c r="DA16" s="70"/>
    </row>
    <row r="17" spans="1:105" ht="12" customHeight="1" x14ac:dyDescent="0.25">
      <c r="A17" s="60" t="s">
        <v>2150</v>
      </c>
      <c r="B17" s="331">
        <v>1261.5671388846631</v>
      </c>
      <c r="C17" s="331">
        <v>1277.393320051505</v>
      </c>
      <c r="D17" s="331">
        <v>1331.321947741329</v>
      </c>
      <c r="E17" s="331">
        <v>1306.795891661787</v>
      </c>
      <c r="F17" s="331">
        <v>1258.1265897742171</v>
      </c>
      <c r="G17" s="331">
        <v>1117.7355922006129</v>
      </c>
      <c r="H17" s="331">
        <v>1018.48281586546</v>
      </c>
      <c r="I17" s="331">
        <v>1015.151200172996</v>
      </c>
      <c r="J17" s="331">
        <v>964.9758498724193</v>
      </c>
      <c r="K17" s="331">
        <v>893.11947169417363</v>
      </c>
      <c r="L17" s="331">
        <v>942.10271833681099</v>
      </c>
      <c r="M17" s="331">
        <v>923.50568165923892</v>
      </c>
      <c r="N17" s="331">
        <v>927.34744497648069</v>
      </c>
      <c r="O17" s="331">
        <v>911.35799711192351</v>
      </c>
      <c r="P17" s="331">
        <v>904.17430835548805</v>
      </c>
      <c r="Q17" s="331">
        <v>908.93297714143534</v>
      </c>
      <c r="R17" s="331">
        <v>957.53817268452747</v>
      </c>
      <c r="S17" s="331">
        <v>972.4334742703644</v>
      </c>
      <c r="T17" s="331">
        <v>980.83937899232171</v>
      </c>
      <c r="U17" s="331">
        <v>920.35353346418356</v>
      </c>
      <c r="V17" s="331">
        <v>913.36828186743901</v>
      </c>
      <c r="W17" s="331">
        <v>1002.586085105266</v>
      </c>
      <c r="DA17" s="72" t="s">
        <v>2151</v>
      </c>
    </row>
    <row r="18" spans="1:105" ht="12" customHeight="1" x14ac:dyDescent="0.25">
      <c r="A18" s="59" t="s">
        <v>30</v>
      </c>
      <c r="B18" s="232">
        <v>161.37871900572409</v>
      </c>
      <c r="C18" s="232">
        <v>146.08278496089429</v>
      </c>
      <c r="D18" s="232">
        <v>146.44389076412281</v>
      </c>
      <c r="E18" s="232">
        <v>138.80576172132331</v>
      </c>
      <c r="F18" s="232">
        <v>138.44938097448241</v>
      </c>
      <c r="G18" s="232">
        <v>130.3909673149781</v>
      </c>
      <c r="H18" s="232">
        <v>117.93063610109689</v>
      </c>
      <c r="I18" s="232">
        <v>119.4718727727354</v>
      </c>
      <c r="J18" s="232">
        <v>100.55095520438471</v>
      </c>
      <c r="K18" s="232">
        <v>95.702170526668809</v>
      </c>
      <c r="L18" s="232">
        <v>98.39155396287957</v>
      </c>
      <c r="M18" s="232">
        <v>95.961726235726246</v>
      </c>
      <c r="N18" s="232">
        <v>101.43991029980459</v>
      </c>
      <c r="O18" s="232">
        <v>83.601420929367464</v>
      </c>
      <c r="P18" s="232">
        <v>81.557901500787096</v>
      </c>
      <c r="Q18" s="232">
        <v>82.148897973940095</v>
      </c>
      <c r="R18" s="232">
        <v>81.862572265146923</v>
      </c>
      <c r="S18" s="232">
        <v>86.463424445421467</v>
      </c>
      <c r="T18" s="232">
        <v>90.469331351496763</v>
      </c>
      <c r="U18" s="232">
        <v>73.59038280863443</v>
      </c>
      <c r="V18" s="232">
        <v>69.579026562548222</v>
      </c>
      <c r="W18" s="232">
        <v>69.125084913089637</v>
      </c>
      <c r="DA18" s="71" t="s">
        <v>2152</v>
      </c>
    </row>
    <row r="19" spans="1:105" ht="12" customHeight="1" x14ac:dyDescent="0.25">
      <c r="A19" s="59" t="s">
        <v>33</v>
      </c>
      <c r="B19" s="232">
        <v>35.177676240841357</v>
      </c>
      <c r="C19" s="232">
        <v>36.509531702230888</v>
      </c>
      <c r="D19" s="232">
        <v>37.292686628141453</v>
      </c>
      <c r="E19" s="232">
        <v>31.253020518031811</v>
      </c>
      <c r="F19" s="232">
        <v>28.96621008415201</v>
      </c>
      <c r="G19" s="232">
        <v>24.783938784824329</v>
      </c>
      <c r="H19" s="232">
        <v>24.648002201936229</v>
      </c>
      <c r="I19" s="232">
        <v>27.368580669639549</v>
      </c>
      <c r="J19" s="232">
        <v>21.803231669048181</v>
      </c>
      <c r="K19" s="232">
        <v>19.560753214542</v>
      </c>
      <c r="L19" s="232">
        <v>22.52302368411825</v>
      </c>
      <c r="M19" s="232">
        <v>19.371065899410929</v>
      </c>
      <c r="N19" s="232">
        <v>19.637014053224249</v>
      </c>
      <c r="O19" s="232">
        <v>20.97518291111983</v>
      </c>
      <c r="P19" s="232">
        <v>21.764497278848879</v>
      </c>
      <c r="Q19" s="232">
        <v>23.116738892029929</v>
      </c>
      <c r="R19" s="232">
        <v>27.954716188206799</v>
      </c>
      <c r="S19" s="232">
        <v>28.815067604124621</v>
      </c>
      <c r="T19" s="232">
        <v>28.90562928662143</v>
      </c>
      <c r="U19" s="232">
        <v>27.799916564198799</v>
      </c>
      <c r="V19" s="232">
        <v>28.269287050932832</v>
      </c>
      <c r="W19" s="232">
        <v>28.771676873713101</v>
      </c>
      <c r="DA19" s="71" t="s">
        <v>2153</v>
      </c>
    </row>
    <row r="20" spans="1:105" ht="12" customHeight="1" x14ac:dyDescent="0.25">
      <c r="A20" s="59" t="s">
        <v>160</v>
      </c>
      <c r="B20" s="232">
        <v>112.060395961444</v>
      </c>
      <c r="C20" s="232">
        <v>116.0846057234334</v>
      </c>
      <c r="D20" s="232">
        <v>114.1897497734012</v>
      </c>
      <c r="E20" s="232">
        <v>99.92971849237891</v>
      </c>
      <c r="F20" s="232">
        <v>98.893999362231853</v>
      </c>
      <c r="G20" s="232">
        <v>90.836240805658036</v>
      </c>
      <c r="H20" s="232">
        <v>72.882121274130995</v>
      </c>
      <c r="I20" s="232">
        <v>81.054090250611878</v>
      </c>
      <c r="J20" s="232">
        <v>75.131383820712699</v>
      </c>
      <c r="K20" s="232">
        <v>58.350577877483254</v>
      </c>
      <c r="L20" s="232">
        <v>58.546578200838283</v>
      </c>
      <c r="M20" s="232">
        <v>49.500352097266664</v>
      </c>
      <c r="N20" s="232">
        <v>48.198653649041447</v>
      </c>
      <c r="O20" s="232">
        <v>45.514083982997917</v>
      </c>
      <c r="P20" s="232">
        <v>41.068557252881646</v>
      </c>
      <c r="Q20" s="232">
        <v>41.256300557003897</v>
      </c>
      <c r="R20" s="232">
        <v>44.233504127444697</v>
      </c>
      <c r="S20" s="232">
        <v>42.597478070943147</v>
      </c>
      <c r="T20" s="232">
        <v>43.090810236135077</v>
      </c>
      <c r="U20" s="232">
        <v>40.149978573397881</v>
      </c>
      <c r="V20" s="232">
        <v>41.672205701580609</v>
      </c>
      <c r="W20" s="232">
        <v>38.679447745444143</v>
      </c>
      <c r="DA20" s="71" t="s">
        <v>2154</v>
      </c>
    </row>
    <row r="21" spans="1:105" ht="12" customHeight="1" x14ac:dyDescent="0.25">
      <c r="A21" s="59" t="s">
        <v>70</v>
      </c>
      <c r="B21" s="232">
        <v>200.0003537110226</v>
      </c>
      <c r="C21" s="232">
        <v>202.91703700324811</v>
      </c>
      <c r="D21" s="232">
        <v>209.2082713342769</v>
      </c>
      <c r="E21" s="232">
        <v>199.96285313709649</v>
      </c>
      <c r="F21" s="232">
        <v>180.36173699341751</v>
      </c>
      <c r="G21" s="232">
        <v>145.15251734092971</v>
      </c>
      <c r="H21" s="232">
        <v>145.1668339190208</v>
      </c>
      <c r="I21" s="232">
        <v>123.9995943960338</v>
      </c>
      <c r="J21" s="232">
        <v>118.2974495725292</v>
      </c>
      <c r="K21" s="232">
        <v>86.477091377870906</v>
      </c>
      <c r="L21" s="232">
        <v>71.022138945013083</v>
      </c>
      <c r="M21" s="232">
        <v>56.727625825010847</v>
      </c>
      <c r="N21" s="232">
        <v>48.806519083328403</v>
      </c>
      <c r="O21" s="232">
        <v>39.0006958646334</v>
      </c>
      <c r="P21" s="232">
        <v>34.119559465429397</v>
      </c>
      <c r="Q21" s="232">
        <v>37.303506171291602</v>
      </c>
      <c r="R21" s="232">
        <v>40.785365832320288</v>
      </c>
      <c r="S21" s="232">
        <v>35.520554714091553</v>
      </c>
      <c r="T21" s="232">
        <v>29.116305553253628</v>
      </c>
      <c r="U21" s="232">
        <v>24.90856375501215</v>
      </c>
      <c r="V21" s="232">
        <v>22.209870868924661</v>
      </c>
      <c r="W21" s="232">
        <v>22.107403212003501</v>
      </c>
      <c r="DA21" s="71" t="s">
        <v>2155</v>
      </c>
    </row>
    <row r="22" spans="1:105" ht="12" customHeight="1" x14ac:dyDescent="0.25">
      <c r="A22" s="59" t="s">
        <v>162</v>
      </c>
      <c r="B22" s="232">
        <v>752.94999396563082</v>
      </c>
      <c r="C22" s="232">
        <v>775.79936066169864</v>
      </c>
      <c r="D22" s="232">
        <v>824.18734924138619</v>
      </c>
      <c r="E22" s="232">
        <v>836.84453779295609</v>
      </c>
      <c r="F22" s="232">
        <v>811.45526235993327</v>
      </c>
      <c r="G22" s="232">
        <v>726.57192795422316</v>
      </c>
      <c r="H22" s="232">
        <v>657.855222369275</v>
      </c>
      <c r="I22" s="232">
        <v>663.25706208397582</v>
      </c>
      <c r="J22" s="232">
        <v>649.19282960574458</v>
      </c>
      <c r="K22" s="232">
        <v>633.02887869760855</v>
      </c>
      <c r="L22" s="232">
        <v>691.61942354396172</v>
      </c>
      <c r="M22" s="232">
        <v>701.94491160182429</v>
      </c>
      <c r="N22" s="232">
        <v>709.265347891082</v>
      </c>
      <c r="O22" s="232">
        <v>722.26661342380498</v>
      </c>
      <c r="P22" s="232">
        <v>725.6637928575409</v>
      </c>
      <c r="Q22" s="232">
        <v>725.10753354716985</v>
      </c>
      <c r="R22" s="232">
        <v>762.70201427140876</v>
      </c>
      <c r="S22" s="232">
        <v>779.03694943578364</v>
      </c>
      <c r="T22" s="232">
        <v>789.25730256481484</v>
      </c>
      <c r="U22" s="232">
        <v>753.90469176294027</v>
      </c>
      <c r="V22" s="232">
        <v>751.63789168345261</v>
      </c>
      <c r="W22" s="232">
        <v>843.9024723610155</v>
      </c>
      <c r="DA22" s="71" t="s">
        <v>2156</v>
      </c>
    </row>
    <row r="23" spans="1:105" ht="12" customHeight="1" x14ac:dyDescent="0.25">
      <c r="A23" s="60" t="s">
        <v>2157</v>
      </c>
      <c r="B23" s="331">
        <v>421.35494317509841</v>
      </c>
      <c r="C23" s="331">
        <v>433.99297031074877</v>
      </c>
      <c r="D23" s="331">
        <v>438.79423787171783</v>
      </c>
      <c r="E23" s="331">
        <v>469.79262550330151</v>
      </c>
      <c r="F23" s="331">
        <v>498.99528728497921</v>
      </c>
      <c r="G23" s="331">
        <v>569.11433680113362</v>
      </c>
      <c r="H23" s="331">
        <v>588.22807105238246</v>
      </c>
      <c r="I23" s="331">
        <v>604.25263813218498</v>
      </c>
      <c r="J23" s="331">
        <v>627.31340023947735</v>
      </c>
      <c r="K23" s="331">
        <v>630.41369241739301</v>
      </c>
      <c r="L23" s="331">
        <v>627.03385910144686</v>
      </c>
      <c r="M23" s="331">
        <v>658.58279594126145</v>
      </c>
      <c r="N23" s="331">
        <v>664.99862080505693</v>
      </c>
      <c r="O23" s="331">
        <v>659.05067113262476</v>
      </c>
      <c r="P23" s="331">
        <v>695.01483245479574</v>
      </c>
      <c r="Q23" s="331">
        <v>697.47258522753054</v>
      </c>
      <c r="R23" s="331">
        <v>693.73854752334114</v>
      </c>
      <c r="S23" s="331">
        <v>688.21547204027661</v>
      </c>
      <c r="T23" s="331">
        <v>709.69059459513153</v>
      </c>
      <c r="U23" s="331">
        <v>755.26593600786214</v>
      </c>
      <c r="V23" s="331">
        <v>741.5617054352681</v>
      </c>
      <c r="W23" s="331">
        <v>736.08740461048433</v>
      </c>
      <c r="DA23" s="72" t="s">
        <v>2158</v>
      </c>
    </row>
    <row r="24" spans="1:105" ht="12" customHeight="1" x14ac:dyDescent="0.25">
      <c r="A24" s="60" t="s">
        <v>2159</v>
      </c>
      <c r="B24" s="331">
        <v>29.415824696538539</v>
      </c>
      <c r="C24" s="331">
        <v>30.174167763931049</v>
      </c>
      <c r="D24" s="331">
        <v>31.101927168951701</v>
      </c>
      <c r="E24" s="331">
        <v>32.335362429518661</v>
      </c>
      <c r="F24" s="331">
        <v>32.668399777227371</v>
      </c>
      <c r="G24" s="331">
        <v>32.726157034542943</v>
      </c>
      <c r="H24" s="331">
        <v>31.906222409842069</v>
      </c>
      <c r="I24" s="331">
        <v>32.367014575947529</v>
      </c>
      <c r="J24" s="331">
        <v>32.514194774361521</v>
      </c>
      <c r="K24" s="331">
        <v>31.73647139511078</v>
      </c>
      <c r="L24" s="331">
        <v>32.325193075846229</v>
      </c>
      <c r="M24" s="331">
        <v>32.722549392564147</v>
      </c>
      <c r="N24" s="331">
        <v>33.155876036349973</v>
      </c>
      <c r="O24" s="331">
        <v>32.899135889928978</v>
      </c>
      <c r="P24" s="331">
        <v>33.607172323316647</v>
      </c>
      <c r="Q24" s="331">
        <v>33.87752504035371</v>
      </c>
      <c r="R24" s="331">
        <v>34.506803413790443</v>
      </c>
      <c r="S24" s="331">
        <v>34.470527248194657</v>
      </c>
      <c r="T24" s="331">
        <v>35.146649578995117</v>
      </c>
      <c r="U24" s="331">
        <v>35.427364155753089</v>
      </c>
      <c r="V24" s="331">
        <v>34.788539791448713</v>
      </c>
      <c r="W24" s="331">
        <v>36.327255097956098</v>
      </c>
      <c r="DA24" s="72" t="s">
        <v>2160</v>
      </c>
    </row>
    <row r="25" spans="1:105" ht="12" customHeight="1" x14ac:dyDescent="0.25">
      <c r="A25" s="57" t="s">
        <v>2161</v>
      </c>
      <c r="B25" s="263">
        <f t="shared" ref="B25:W25" si="1">B26+B32+B33</f>
        <v>1426.9482556302505</v>
      </c>
      <c r="C25" s="263">
        <f t="shared" si="1"/>
        <v>1451.3003817718218</v>
      </c>
      <c r="D25" s="263">
        <f t="shared" si="1"/>
        <v>1501.0150939849982</v>
      </c>
      <c r="E25" s="263">
        <f t="shared" si="1"/>
        <v>1507.4365663288388</v>
      </c>
      <c r="F25" s="263">
        <f t="shared" si="1"/>
        <v>1491.4918973636868</v>
      </c>
      <c r="G25" s="263">
        <f t="shared" si="1"/>
        <v>1432.9800716969082</v>
      </c>
      <c r="H25" s="263">
        <f t="shared" si="1"/>
        <v>1365.5142577730705</v>
      </c>
      <c r="I25" s="263">
        <f t="shared" si="1"/>
        <v>1376.4757107342741</v>
      </c>
      <c r="J25" s="263">
        <f t="shared" si="1"/>
        <v>1354.0028707385484</v>
      </c>
      <c r="K25" s="263">
        <f t="shared" si="1"/>
        <v>1296.0580295888981</v>
      </c>
      <c r="L25" s="263">
        <f t="shared" si="1"/>
        <v>1334.5514754284202</v>
      </c>
      <c r="M25" s="263">
        <f t="shared" si="1"/>
        <v>1345.675855827554</v>
      </c>
      <c r="N25" s="263">
        <f t="shared" si="1"/>
        <v>1354.5849515149064</v>
      </c>
      <c r="O25" s="263">
        <f t="shared" si="1"/>
        <v>1336.0898367787313</v>
      </c>
      <c r="P25" s="263">
        <f t="shared" si="1"/>
        <v>1360.6635942780001</v>
      </c>
      <c r="Q25" s="263">
        <f t="shared" si="1"/>
        <v>1366.9025728411</v>
      </c>
      <c r="R25" s="263">
        <f t="shared" si="1"/>
        <v>1404.8196030180495</v>
      </c>
      <c r="S25" s="263">
        <f t="shared" si="1"/>
        <v>1412.59956129903</v>
      </c>
      <c r="T25" s="263">
        <f t="shared" si="1"/>
        <v>1438.063852638707</v>
      </c>
      <c r="U25" s="263">
        <f t="shared" si="1"/>
        <v>1425.8723613564991</v>
      </c>
      <c r="V25" s="263">
        <f t="shared" si="1"/>
        <v>1408.0987725784632</v>
      </c>
      <c r="W25" s="263">
        <f t="shared" si="1"/>
        <v>1479.1672873447553</v>
      </c>
      <c r="DA25" s="70"/>
    </row>
    <row r="26" spans="1:105" ht="12" customHeight="1" x14ac:dyDescent="0.25">
      <c r="A26" s="60" t="s">
        <v>2162</v>
      </c>
      <c r="B26" s="331">
        <v>1051.305949070553</v>
      </c>
      <c r="C26" s="331">
        <v>1064.4944333762551</v>
      </c>
      <c r="D26" s="331">
        <v>1109.4349564511069</v>
      </c>
      <c r="E26" s="331">
        <v>1088.996576384822</v>
      </c>
      <c r="F26" s="331">
        <v>1048.438824811848</v>
      </c>
      <c r="G26" s="331">
        <v>931.44632683384441</v>
      </c>
      <c r="H26" s="331">
        <v>848.73567988788341</v>
      </c>
      <c r="I26" s="331">
        <v>845.95933347749713</v>
      </c>
      <c r="J26" s="331">
        <v>804.14654156034931</v>
      </c>
      <c r="K26" s="331">
        <v>744.26622641181143</v>
      </c>
      <c r="L26" s="331">
        <v>785.0855986140092</v>
      </c>
      <c r="M26" s="331">
        <v>769.58806804936592</v>
      </c>
      <c r="N26" s="331">
        <v>772.78953748040067</v>
      </c>
      <c r="O26" s="331">
        <v>759.46499759326969</v>
      </c>
      <c r="P26" s="331">
        <v>753.47859029623987</v>
      </c>
      <c r="Q26" s="331">
        <v>757.444147617863</v>
      </c>
      <c r="R26" s="331">
        <v>797.94847723710632</v>
      </c>
      <c r="S26" s="331">
        <v>810.36122855863709</v>
      </c>
      <c r="T26" s="331">
        <v>817.36614916026815</v>
      </c>
      <c r="U26" s="331">
        <v>766.96127788681986</v>
      </c>
      <c r="V26" s="331">
        <v>761.14023488953251</v>
      </c>
      <c r="W26" s="331">
        <v>835.48840425438834</v>
      </c>
      <c r="DA26" s="72" t="s">
        <v>2163</v>
      </c>
    </row>
    <row r="27" spans="1:105" ht="12" customHeight="1" x14ac:dyDescent="0.25">
      <c r="A27" s="59" t="s">
        <v>30</v>
      </c>
      <c r="B27" s="232">
        <v>134.48226583810339</v>
      </c>
      <c r="C27" s="232">
        <v>121.7356541340786</v>
      </c>
      <c r="D27" s="232">
        <v>122.036575636769</v>
      </c>
      <c r="E27" s="232">
        <v>115.6714681011027</v>
      </c>
      <c r="F27" s="232">
        <v>115.37448414540199</v>
      </c>
      <c r="G27" s="232">
        <v>108.6591394291484</v>
      </c>
      <c r="H27" s="232">
        <v>98.275530084247436</v>
      </c>
      <c r="I27" s="232">
        <v>99.559893977279486</v>
      </c>
      <c r="J27" s="232">
        <v>83.792462670320589</v>
      </c>
      <c r="K27" s="232">
        <v>79.751808772224024</v>
      </c>
      <c r="L27" s="232">
        <v>81.992961635732982</v>
      </c>
      <c r="M27" s="232">
        <v>79.968105196438543</v>
      </c>
      <c r="N27" s="232">
        <v>84.533258583170493</v>
      </c>
      <c r="O27" s="232">
        <v>69.667850774472896</v>
      </c>
      <c r="P27" s="232">
        <v>67.964917917322595</v>
      </c>
      <c r="Q27" s="232">
        <v>68.45741497828341</v>
      </c>
      <c r="R27" s="232">
        <v>68.218810220955788</v>
      </c>
      <c r="S27" s="232">
        <v>72.052853704517915</v>
      </c>
      <c r="T27" s="232">
        <v>75.391109459580633</v>
      </c>
      <c r="U27" s="232">
        <v>61.325319007195347</v>
      </c>
      <c r="V27" s="232">
        <v>57.982522135456847</v>
      </c>
      <c r="W27" s="232">
        <v>57.604237427574702</v>
      </c>
      <c r="DA27" s="71" t="s">
        <v>2164</v>
      </c>
    </row>
    <row r="28" spans="1:105" ht="12" customHeight="1" x14ac:dyDescent="0.25">
      <c r="A28" s="59" t="s">
        <v>33</v>
      </c>
      <c r="B28" s="232">
        <v>29.314730200701138</v>
      </c>
      <c r="C28" s="232">
        <v>30.42460975185908</v>
      </c>
      <c r="D28" s="232">
        <v>31.07723885678454</v>
      </c>
      <c r="E28" s="232">
        <v>26.04418376502651</v>
      </c>
      <c r="F28" s="232">
        <v>24.138508403460008</v>
      </c>
      <c r="G28" s="232">
        <v>20.653282320686941</v>
      </c>
      <c r="H28" s="232">
        <v>20.54000183494686</v>
      </c>
      <c r="I28" s="232">
        <v>22.807150558032951</v>
      </c>
      <c r="J28" s="232">
        <v>18.169359724206821</v>
      </c>
      <c r="K28" s="232">
        <v>16.300627678785009</v>
      </c>
      <c r="L28" s="232">
        <v>18.769186403431881</v>
      </c>
      <c r="M28" s="232">
        <v>16.142554916175779</v>
      </c>
      <c r="N28" s="232">
        <v>16.36417837768688</v>
      </c>
      <c r="O28" s="232">
        <v>17.479319092599859</v>
      </c>
      <c r="P28" s="232">
        <v>18.137081065707399</v>
      </c>
      <c r="Q28" s="232">
        <v>19.26394907669161</v>
      </c>
      <c r="R28" s="232">
        <v>23.295596823505669</v>
      </c>
      <c r="S28" s="232">
        <v>24.012556336770519</v>
      </c>
      <c r="T28" s="232">
        <v>24.08802440551786</v>
      </c>
      <c r="U28" s="232">
        <v>23.16659713683234</v>
      </c>
      <c r="V28" s="232">
        <v>23.5577392091107</v>
      </c>
      <c r="W28" s="232">
        <v>23.976397394760919</v>
      </c>
      <c r="DA28" s="71" t="s">
        <v>2165</v>
      </c>
    </row>
    <row r="29" spans="1:105" ht="12" customHeight="1" x14ac:dyDescent="0.25">
      <c r="A29" s="59" t="s">
        <v>160</v>
      </c>
      <c r="B29" s="232">
        <v>93.383663301203313</v>
      </c>
      <c r="C29" s="232">
        <v>96.737171436194501</v>
      </c>
      <c r="D29" s="232">
        <v>95.158124811167667</v>
      </c>
      <c r="E29" s="232">
        <v>83.274765410315766</v>
      </c>
      <c r="F29" s="232">
        <v>82.411666135193229</v>
      </c>
      <c r="G29" s="232">
        <v>75.696867338048364</v>
      </c>
      <c r="H29" s="232">
        <v>60.735101061775829</v>
      </c>
      <c r="I29" s="232">
        <v>67.545075208843244</v>
      </c>
      <c r="J29" s="232">
        <v>62.609486517260592</v>
      </c>
      <c r="K29" s="232">
        <v>48.62548156456937</v>
      </c>
      <c r="L29" s="232">
        <v>48.788815167365243</v>
      </c>
      <c r="M29" s="232">
        <v>41.250293414388892</v>
      </c>
      <c r="N29" s="232">
        <v>40.165544707534544</v>
      </c>
      <c r="O29" s="232">
        <v>37.928403319164943</v>
      </c>
      <c r="P29" s="232">
        <v>34.223797710734708</v>
      </c>
      <c r="Q29" s="232">
        <v>34.380250464169919</v>
      </c>
      <c r="R29" s="232">
        <v>36.861253439537258</v>
      </c>
      <c r="S29" s="232">
        <v>35.49789839245264</v>
      </c>
      <c r="T29" s="232">
        <v>35.909008530112573</v>
      </c>
      <c r="U29" s="232">
        <v>33.458315477831569</v>
      </c>
      <c r="V29" s="232">
        <v>34.72683808465051</v>
      </c>
      <c r="W29" s="232">
        <v>32.232873121203447</v>
      </c>
      <c r="DA29" s="71" t="s">
        <v>2166</v>
      </c>
    </row>
    <row r="30" spans="1:105" ht="12" customHeight="1" x14ac:dyDescent="0.25">
      <c r="A30" s="59" t="s">
        <v>70</v>
      </c>
      <c r="B30" s="232">
        <v>166.66696142585221</v>
      </c>
      <c r="C30" s="232">
        <v>169.09753083604011</v>
      </c>
      <c r="D30" s="232">
        <v>174.34022611189749</v>
      </c>
      <c r="E30" s="232">
        <v>166.63571094758049</v>
      </c>
      <c r="F30" s="232">
        <v>150.30144749451449</v>
      </c>
      <c r="G30" s="232">
        <v>120.9604311174414</v>
      </c>
      <c r="H30" s="232">
        <v>120.9723615991841</v>
      </c>
      <c r="I30" s="232">
        <v>103.3329953300282</v>
      </c>
      <c r="J30" s="232">
        <v>98.581207977107667</v>
      </c>
      <c r="K30" s="232">
        <v>72.064242814892438</v>
      </c>
      <c r="L30" s="232">
        <v>59.18511578751091</v>
      </c>
      <c r="M30" s="232">
        <v>47.273021520842377</v>
      </c>
      <c r="N30" s="232">
        <v>40.672099236107002</v>
      </c>
      <c r="O30" s="232">
        <v>32.500579887194498</v>
      </c>
      <c r="P30" s="232">
        <v>28.432966221191169</v>
      </c>
      <c r="Q30" s="232">
        <v>31.08625514274301</v>
      </c>
      <c r="R30" s="232">
        <v>33.987804860266912</v>
      </c>
      <c r="S30" s="232">
        <v>29.600462261742958</v>
      </c>
      <c r="T30" s="232">
        <v>24.263587961044689</v>
      </c>
      <c r="U30" s="232">
        <v>20.757136462510129</v>
      </c>
      <c r="V30" s="232">
        <v>18.50822572410388</v>
      </c>
      <c r="W30" s="232">
        <v>18.422836010002911</v>
      </c>
      <c r="DA30" s="71" t="s">
        <v>2167</v>
      </c>
    </row>
    <row r="31" spans="1:105" ht="12" customHeight="1" x14ac:dyDescent="0.25">
      <c r="A31" s="59" t="s">
        <v>162</v>
      </c>
      <c r="B31" s="232">
        <v>627.45832830469249</v>
      </c>
      <c r="C31" s="232">
        <v>646.49946721808226</v>
      </c>
      <c r="D31" s="232">
        <v>686.82279103448843</v>
      </c>
      <c r="E31" s="232">
        <v>697.37044816079685</v>
      </c>
      <c r="F31" s="232">
        <v>676.21271863327786</v>
      </c>
      <c r="G31" s="232">
        <v>605.47660662851933</v>
      </c>
      <c r="H31" s="232">
        <v>548.2126853077292</v>
      </c>
      <c r="I31" s="232">
        <v>552.71421840331323</v>
      </c>
      <c r="J31" s="232">
        <v>540.99402467145376</v>
      </c>
      <c r="K31" s="232">
        <v>527.52406558134055</v>
      </c>
      <c r="L31" s="232">
        <v>576.34951961996819</v>
      </c>
      <c r="M31" s="232">
        <v>584.95409300152039</v>
      </c>
      <c r="N31" s="232">
        <v>591.05445657590167</v>
      </c>
      <c r="O31" s="232">
        <v>601.88884451983756</v>
      </c>
      <c r="P31" s="232">
        <v>604.71982738128406</v>
      </c>
      <c r="Q31" s="232">
        <v>604.25627795597507</v>
      </c>
      <c r="R31" s="232">
        <v>635.58501189284073</v>
      </c>
      <c r="S31" s="232">
        <v>649.19745786315309</v>
      </c>
      <c r="T31" s="232">
        <v>657.71441880401244</v>
      </c>
      <c r="U31" s="232">
        <v>628.25390980245038</v>
      </c>
      <c r="V31" s="232">
        <v>626.36490973621051</v>
      </c>
      <c r="W31" s="232">
        <v>703.25206030084632</v>
      </c>
      <c r="DA31" s="71" t="s">
        <v>2168</v>
      </c>
    </row>
    <row r="32" spans="1:105" ht="12" customHeight="1" x14ac:dyDescent="0.25">
      <c r="A32" s="60" t="s">
        <v>2169</v>
      </c>
      <c r="B32" s="331">
        <v>351.12911931258208</v>
      </c>
      <c r="C32" s="331">
        <v>361.66080859229078</v>
      </c>
      <c r="D32" s="331">
        <v>365.6618648930982</v>
      </c>
      <c r="E32" s="331">
        <v>391.49385458608458</v>
      </c>
      <c r="F32" s="331">
        <v>415.82940607081599</v>
      </c>
      <c r="G32" s="331">
        <v>474.26194733427809</v>
      </c>
      <c r="H32" s="331">
        <v>490.19005921031868</v>
      </c>
      <c r="I32" s="331">
        <v>503.54386511015417</v>
      </c>
      <c r="J32" s="331">
        <v>522.76116686623118</v>
      </c>
      <c r="K32" s="331">
        <v>525.34474368116094</v>
      </c>
      <c r="L32" s="331">
        <v>522.52821591787244</v>
      </c>
      <c r="M32" s="331">
        <v>548.81899661771797</v>
      </c>
      <c r="N32" s="331">
        <v>554.1655173375475</v>
      </c>
      <c r="O32" s="331">
        <v>549.20889261052071</v>
      </c>
      <c r="P32" s="331">
        <v>579.17902704566313</v>
      </c>
      <c r="Q32" s="331">
        <v>581.22715435627549</v>
      </c>
      <c r="R32" s="331">
        <v>578.1154562694511</v>
      </c>
      <c r="S32" s="331">
        <v>573.51289336689729</v>
      </c>
      <c r="T32" s="331">
        <v>591.40882882927622</v>
      </c>
      <c r="U32" s="331">
        <v>629.38828000655189</v>
      </c>
      <c r="V32" s="331">
        <v>617.96808786272356</v>
      </c>
      <c r="W32" s="331">
        <v>613.40617050873698</v>
      </c>
      <c r="DA32" s="72" t="s">
        <v>2170</v>
      </c>
    </row>
    <row r="33" spans="1:105" ht="12" customHeight="1" x14ac:dyDescent="0.25">
      <c r="A33" s="60" t="s">
        <v>2171</v>
      </c>
      <c r="B33" s="331">
        <v>24.51318724711545</v>
      </c>
      <c r="C33" s="331">
        <v>25.145139803275882</v>
      </c>
      <c r="D33" s="331">
        <v>25.918272640793091</v>
      </c>
      <c r="E33" s="331">
        <v>26.946135357932221</v>
      </c>
      <c r="F33" s="331">
        <v>27.223666481022811</v>
      </c>
      <c r="G33" s="331">
        <v>27.27179752878579</v>
      </c>
      <c r="H33" s="331">
        <v>26.5885186748684</v>
      </c>
      <c r="I33" s="331">
        <v>26.97251214662294</v>
      </c>
      <c r="J33" s="331">
        <v>27.09516231196794</v>
      </c>
      <c r="K33" s="331">
        <v>26.44705949592565</v>
      </c>
      <c r="L33" s="331">
        <v>26.937660896538521</v>
      </c>
      <c r="M33" s="331">
        <v>27.26879116047013</v>
      </c>
      <c r="N33" s="331">
        <v>27.629896696958308</v>
      </c>
      <c r="O33" s="331">
        <v>27.415946574940829</v>
      </c>
      <c r="P33" s="331">
        <v>28.005976936097209</v>
      </c>
      <c r="Q33" s="331">
        <v>28.23127086696142</v>
      </c>
      <c r="R33" s="331">
        <v>28.755669511492041</v>
      </c>
      <c r="S33" s="331">
        <v>28.725439373495551</v>
      </c>
      <c r="T33" s="331">
        <v>29.288874649162601</v>
      </c>
      <c r="U33" s="331">
        <v>29.52280346312757</v>
      </c>
      <c r="V33" s="331">
        <v>28.990449826207261</v>
      </c>
      <c r="W33" s="331">
        <v>30.272712581630088</v>
      </c>
      <c r="DA33" s="72" t="s">
        <v>2172</v>
      </c>
    </row>
    <row r="34" spans="1:105" ht="12" customHeight="1" x14ac:dyDescent="0.25">
      <c r="A34" s="57" t="s">
        <v>2173</v>
      </c>
      <c r="B34" s="263">
        <v>14395.852888266771</v>
      </c>
      <c r="C34" s="263">
        <v>14625.31296614689</v>
      </c>
      <c r="D34" s="263">
        <v>15195.26122022144</v>
      </c>
      <c r="E34" s="263">
        <v>15210.041273316099</v>
      </c>
      <c r="F34" s="263">
        <v>14997.06058728242</v>
      </c>
      <c r="G34" s="263">
        <v>13990.16145021314</v>
      </c>
      <c r="H34" s="263">
        <v>13139.050928786981</v>
      </c>
      <c r="I34" s="263">
        <v>13280.585561518599</v>
      </c>
      <c r="J34" s="263">
        <v>12962.539601390859</v>
      </c>
      <c r="K34" s="263">
        <v>12283.25022029424</v>
      </c>
      <c r="L34" s="263">
        <v>12722.22473875749</v>
      </c>
      <c r="M34" s="263">
        <v>12705.84819901345</v>
      </c>
      <c r="N34" s="263">
        <v>12824.95091899707</v>
      </c>
      <c r="O34" s="263">
        <v>12627.39416337046</v>
      </c>
      <c r="P34" s="263">
        <v>12745.476659902921</v>
      </c>
      <c r="Q34" s="263">
        <v>12850.7082167836</v>
      </c>
      <c r="R34" s="263">
        <v>13404.710790743669</v>
      </c>
      <c r="S34" s="263">
        <v>13494.943628937001</v>
      </c>
      <c r="T34" s="263">
        <v>13698.65758706751</v>
      </c>
      <c r="U34" s="263">
        <v>13294.99719511028</v>
      </c>
      <c r="V34" s="263">
        <v>13187.947571602939</v>
      </c>
      <c r="W34" s="263">
        <v>14090.677570608679</v>
      </c>
      <c r="DA34" s="70" t="s">
        <v>2174</v>
      </c>
    </row>
    <row r="35" spans="1:105" ht="12" customHeight="1" x14ac:dyDescent="0.25">
      <c r="A35" s="64" t="s">
        <v>30</v>
      </c>
      <c r="B35" s="231">
        <v>1578.935832502282</v>
      </c>
      <c r="C35" s="231">
        <v>1444.991740822056</v>
      </c>
      <c r="D35" s="231">
        <v>1442.3473452273549</v>
      </c>
      <c r="E35" s="231">
        <v>1365.9538424741361</v>
      </c>
      <c r="F35" s="231">
        <v>1404.9656898072981</v>
      </c>
      <c r="G35" s="231">
        <v>1414.6464749139111</v>
      </c>
      <c r="H35" s="231">
        <v>1319.176252706342</v>
      </c>
      <c r="I35" s="231">
        <v>1341.3054760738651</v>
      </c>
      <c r="J35" s="231">
        <v>1145.286430758325</v>
      </c>
      <c r="K35" s="231">
        <v>1090.7210346654219</v>
      </c>
      <c r="L35" s="231">
        <v>1086.233971797184</v>
      </c>
      <c r="M35" s="231">
        <v>1049.354439679073</v>
      </c>
      <c r="N35" s="231">
        <v>1114.293719846034</v>
      </c>
      <c r="O35" s="231">
        <v>917.70126763259452</v>
      </c>
      <c r="P35" s="231">
        <v>897.09256992777284</v>
      </c>
      <c r="Q35" s="231">
        <v>937.04876297254509</v>
      </c>
      <c r="R35" s="231">
        <v>910.07251884750815</v>
      </c>
      <c r="S35" s="231">
        <v>969.13039141701438</v>
      </c>
      <c r="T35" s="231">
        <v>1029.028551079585</v>
      </c>
      <c r="U35" s="231">
        <v>845.33611011992491</v>
      </c>
      <c r="V35" s="231">
        <v>805.50687435505745</v>
      </c>
      <c r="W35" s="231">
        <v>805.53709671449724</v>
      </c>
      <c r="DA35" s="73" t="s">
        <v>2175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2176</v>
      </c>
    </row>
    <row r="37" spans="1:105" ht="12" customHeight="1" x14ac:dyDescent="0.25">
      <c r="A37" s="64" t="s">
        <v>33</v>
      </c>
      <c r="B37" s="231">
        <v>368.4908981915537</v>
      </c>
      <c r="C37" s="231">
        <v>381.94751550184708</v>
      </c>
      <c r="D37" s="231">
        <v>383.28274437118228</v>
      </c>
      <c r="E37" s="231">
        <v>335.10144258667259</v>
      </c>
      <c r="F37" s="231">
        <v>315.88627164779467</v>
      </c>
      <c r="G37" s="231">
        <v>280.01603671102617</v>
      </c>
      <c r="H37" s="231">
        <v>290.98360372623227</v>
      </c>
      <c r="I37" s="231">
        <v>323.09190711370729</v>
      </c>
      <c r="J37" s="231">
        <v>258.29809106707762</v>
      </c>
      <c r="K37" s="231">
        <v>231.32624418273289</v>
      </c>
      <c r="L37" s="231">
        <v>264.97103227722909</v>
      </c>
      <c r="M37" s="231">
        <v>240.34743792499799</v>
      </c>
      <c r="N37" s="231">
        <v>238.91636252615299</v>
      </c>
      <c r="O37" s="231">
        <v>268.93723676935377</v>
      </c>
      <c r="P37" s="231">
        <v>279.82347132937821</v>
      </c>
      <c r="Q37" s="231">
        <v>269.09158914300917</v>
      </c>
      <c r="R37" s="231">
        <v>317.57468284614168</v>
      </c>
      <c r="S37" s="231">
        <v>315.90681558926423</v>
      </c>
      <c r="T37" s="231">
        <v>332.57672648394862</v>
      </c>
      <c r="U37" s="231">
        <v>339.76814405321761</v>
      </c>
      <c r="V37" s="231">
        <v>329.5610287076521</v>
      </c>
      <c r="W37" s="231">
        <v>340.76883991128528</v>
      </c>
      <c r="DA37" s="73" t="s">
        <v>2177</v>
      </c>
    </row>
    <row r="38" spans="1:105" ht="12" customHeight="1" x14ac:dyDescent="0.25">
      <c r="A38" s="64" t="s">
        <v>160</v>
      </c>
      <c r="B38" s="231">
        <v>1139.9093952625481</v>
      </c>
      <c r="C38" s="231">
        <v>1187.7863758903391</v>
      </c>
      <c r="D38" s="231">
        <v>1143.1727379917979</v>
      </c>
      <c r="E38" s="231">
        <v>1062.8648806448309</v>
      </c>
      <c r="F38" s="231">
        <v>1072.414438252601</v>
      </c>
      <c r="G38" s="231">
        <v>1032.6935061075681</v>
      </c>
      <c r="H38" s="231">
        <v>845.21876662170462</v>
      </c>
      <c r="I38" s="231">
        <v>902.46786621907563</v>
      </c>
      <c r="J38" s="231">
        <v>851.77761323909499</v>
      </c>
      <c r="K38" s="231">
        <v>701.69785545049524</v>
      </c>
      <c r="L38" s="231">
        <v>705.72416869287974</v>
      </c>
      <c r="M38" s="231">
        <v>610.98886347575183</v>
      </c>
      <c r="N38" s="231">
        <v>572.09532843174293</v>
      </c>
      <c r="O38" s="231">
        <v>547.57983738384632</v>
      </c>
      <c r="P38" s="231">
        <v>515.21615609567311</v>
      </c>
      <c r="Q38" s="231">
        <v>526.88929935232795</v>
      </c>
      <c r="R38" s="231">
        <v>513.23463634525115</v>
      </c>
      <c r="S38" s="231">
        <v>481.82158684095521</v>
      </c>
      <c r="T38" s="231">
        <v>489.65073603369842</v>
      </c>
      <c r="U38" s="231">
        <v>472.85306123736939</v>
      </c>
      <c r="V38" s="231">
        <v>479.17697874997037</v>
      </c>
      <c r="W38" s="231">
        <v>451.7928771339383</v>
      </c>
      <c r="DA38" s="73" t="s">
        <v>2178</v>
      </c>
    </row>
    <row r="39" spans="1:105" ht="12" customHeight="1" x14ac:dyDescent="0.25">
      <c r="A39" s="64" t="s">
        <v>70</v>
      </c>
      <c r="B39" s="231">
        <v>2054.2755459654459</v>
      </c>
      <c r="C39" s="231">
        <v>2131.8557690832081</v>
      </c>
      <c r="D39" s="231">
        <v>2172.2280737263741</v>
      </c>
      <c r="E39" s="231">
        <v>2117.893136722068</v>
      </c>
      <c r="F39" s="231">
        <v>1910.9861634773131</v>
      </c>
      <c r="G39" s="231">
        <v>1627.7890320594761</v>
      </c>
      <c r="H39" s="231">
        <v>1650.2308367509711</v>
      </c>
      <c r="I39" s="231">
        <v>1404.9851829274189</v>
      </c>
      <c r="J39" s="231">
        <v>1339.0255953094111</v>
      </c>
      <c r="K39" s="231">
        <v>1011.207840428718</v>
      </c>
      <c r="L39" s="231">
        <v>803.7430933090028</v>
      </c>
      <c r="M39" s="231">
        <v>674.78407762196798</v>
      </c>
      <c r="N39" s="231">
        <v>585.44360009875811</v>
      </c>
      <c r="O39" s="231">
        <v>488.63873578565659</v>
      </c>
      <c r="P39" s="231">
        <v>425.33391014905447</v>
      </c>
      <c r="Q39" s="231">
        <v>445.22528741092088</v>
      </c>
      <c r="R39" s="231">
        <v>461.12803019131962</v>
      </c>
      <c r="S39" s="231">
        <v>383.81787181607149</v>
      </c>
      <c r="T39" s="231">
        <v>321.40059651818729</v>
      </c>
      <c r="U39" s="231">
        <v>288.22004863949979</v>
      </c>
      <c r="V39" s="231">
        <v>255.29358048280119</v>
      </c>
      <c r="W39" s="231">
        <v>266.30288233938938</v>
      </c>
      <c r="DA39" s="73" t="s">
        <v>2179</v>
      </c>
    </row>
    <row r="40" spans="1:105" ht="12" customHeight="1" x14ac:dyDescent="0.25">
      <c r="A40" s="64" t="s">
        <v>34</v>
      </c>
      <c r="B40" s="231">
        <v>30.428385930416528</v>
      </c>
      <c r="C40" s="231">
        <v>33.378223055051421</v>
      </c>
      <c r="D40" s="231">
        <v>41.003551626356987</v>
      </c>
      <c r="E40" s="231">
        <v>22.601217646121</v>
      </c>
      <c r="F40" s="231">
        <v>15.82283986769804</v>
      </c>
      <c r="G40" s="231">
        <v>21.669777652083958</v>
      </c>
      <c r="H40" s="231">
        <v>24.762858417728371</v>
      </c>
      <c r="I40" s="231">
        <v>21.673895213903471</v>
      </c>
      <c r="J40" s="231">
        <v>13.9320871534606</v>
      </c>
      <c r="K40" s="231">
        <v>8.0826154848972571</v>
      </c>
      <c r="L40" s="231">
        <v>9.2614259236276428</v>
      </c>
      <c r="M40" s="231">
        <v>6.1503704169600608</v>
      </c>
      <c r="N40" s="231">
        <v>4.9489925721199404</v>
      </c>
      <c r="O40" s="231">
        <v>4.1870060837684022</v>
      </c>
      <c r="P40" s="231">
        <v>3.9317172509253151</v>
      </c>
      <c r="Q40" s="231">
        <v>4.0786033504689652</v>
      </c>
      <c r="R40" s="231">
        <v>4.7902288904011483</v>
      </c>
      <c r="S40" s="231">
        <v>5.8520055528216979</v>
      </c>
      <c r="T40" s="231">
        <v>4.0863633708234328</v>
      </c>
      <c r="U40" s="231">
        <v>4.8111334350461812</v>
      </c>
      <c r="V40" s="231">
        <v>2.6739604826947958</v>
      </c>
      <c r="W40" s="231">
        <v>2.143270111196053</v>
      </c>
      <c r="DA40" s="73" t="s">
        <v>2180</v>
      </c>
    </row>
    <row r="41" spans="1:105" ht="12" customHeight="1" x14ac:dyDescent="0.25">
      <c r="A41" s="64" t="s">
        <v>162</v>
      </c>
      <c r="B41" s="231">
        <v>7897.394372689695</v>
      </c>
      <c r="C41" s="231">
        <v>8156.399787231102</v>
      </c>
      <c r="D41" s="231">
        <v>8620.9156012191597</v>
      </c>
      <c r="E41" s="231">
        <v>8940.9842564876017</v>
      </c>
      <c r="F41" s="231">
        <v>8624.0971273780015</v>
      </c>
      <c r="G41" s="231">
        <v>8057.0853099640008</v>
      </c>
      <c r="H41" s="231">
        <v>7463.3209181935827</v>
      </c>
      <c r="I41" s="231">
        <v>7569.7121133549927</v>
      </c>
      <c r="J41" s="231">
        <v>7583.908603522751</v>
      </c>
      <c r="K41" s="231">
        <v>7593.4213565620867</v>
      </c>
      <c r="L41" s="231">
        <v>8198.7697564089285</v>
      </c>
      <c r="M41" s="231">
        <v>8273.4464364663982</v>
      </c>
      <c r="N41" s="231">
        <v>8390.3923782146594</v>
      </c>
      <c r="O41" s="231">
        <v>8588.1805577487921</v>
      </c>
      <c r="P41" s="231">
        <v>8622.9892421706627</v>
      </c>
      <c r="Q41" s="231">
        <v>8619.5108330067396</v>
      </c>
      <c r="R41" s="231">
        <v>8875.6111324557551</v>
      </c>
      <c r="S41" s="231">
        <v>8969.4947779491558</v>
      </c>
      <c r="T41" s="231">
        <v>9116.9838218092773</v>
      </c>
      <c r="U41" s="231">
        <v>9008.402918700298</v>
      </c>
      <c r="V41" s="231">
        <v>8832.2818988581239</v>
      </c>
      <c r="W41" s="231">
        <v>9762.1353356033851</v>
      </c>
      <c r="DA41" s="73" t="s">
        <v>2181</v>
      </c>
    </row>
    <row r="42" spans="1:105" ht="12" customHeight="1" x14ac:dyDescent="0.25">
      <c r="A42" s="64" t="s">
        <v>36</v>
      </c>
      <c r="B42" s="231">
        <v>47.728084365624348</v>
      </c>
      <c r="C42" s="231">
        <v>43.016643436958013</v>
      </c>
      <c r="D42" s="231">
        <v>41.947661041368562</v>
      </c>
      <c r="E42" s="231">
        <v>4.1769497308817796</v>
      </c>
      <c r="F42" s="231">
        <v>5.6616475025358133</v>
      </c>
      <c r="G42" s="231">
        <v>0.67306298981110901</v>
      </c>
      <c r="H42" s="231">
        <v>0.21775567317337899</v>
      </c>
      <c r="I42" s="231">
        <v>1.979597028846301E-2</v>
      </c>
      <c r="J42" s="231">
        <v>0.27714358404042561</v>
      </c>
      <c r="K42" s="231">
        <v>1.9795970288451922E-2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2182</v>
      </c>
    </row>
    <row r="43" spans="1:105" ht="12" customHeight="1" x14ac:dyDescent="0.25">
      <c r="A43" s="64" t="s">
        <v>73</v>
      </c>
      <c r="B43" s="231">
        <v>639.71358968666243</v>
      </c>
      <c r="C43" s="231">
        <v>626.43674914958024</v>
      </c>
      <c r="D43" s="231">
        <v>672.29300574865181</v>
      </c>
      <c r="E43" s="231">
        <v>690.61979830619146</v>
      </c>
      <c r="F43" s="231">
        <v>718.05273719663433</v>
      </c>
      <c r="G43" s="231">
        <v>703.63509448370951</v>
      </c>
      <c r="H43" s="231">
        <v>740.238635386282</v>
      </c>
      <c r="I43" s="231">
        <v>752.9347413388507</v>
      </c>
      <c r="J43" s="231">
        <v>825.54081748530291</v>
      </c>
      <c r="K43" s="231">
        <v>778.4740768951192</v>
      </c>
      <c r="L43" s="231">
        <v>811.42557801444173</v>
      </c>
      <c r="M43" s="231">
        <v>793.61260966275233</v>
      </c>
      <c r="N43" s="231">
        <v>768.40133292644418</v>
      </c>
      <c r="O43" s="231">
        <v>681.85675573177957</v>
      </c>
      <c r="P43" s="231">
        <v>764.64635409822722</v>
      </c>
      <c r="Q43" s="231">
        <v>812.73092429634914</v>
      </c>
      <c r="R43" s="231">
        <v>997.65798973441576</v>
      </c>
      <c r="S43" s="231">
        <v>991.90060891922133</v>
      </c>
      <c r="T43" s="231">
        <v>1048.2998825584791</v>
      </c>
      <c r="U43" s="231">
        <v>1033.219074841066</v>
      </c>
      <c r="V43" s="231">
        <v>1088.3333524568491</v>
      </c>
      <c r="W43" s="231">
        <v>1008.7435747288461</v>
      </c>
      <c r="DA43" s="73" t="s">
        <v>2183</v>
      </c>
    </row>
    <row r="44" spans="1:105" ht="12" customHeight="1" x14ac:dyDescent="0.25">
      <c r="A44" s="64" t="s">
        <v>79</v>
      </c>
      <c r="B44" s="231">
        <v>638.97678367254537</v>
      </c>
      <c r="C44" s="231">
        <v>619.50016197674609</v>
      </c>
      <c r="D44" s="231">
        <v>678.0704992691924</v>
      </c>
      <c r="E44" s="231">
        <v>669.84574871759116</v>
      </c>
      <c r="F44" s="231">
        <v>929.17367215253807</v>
      </c>
      <c r="G44" s="231">
        <v>851.9531553315577</v>
      </c>
      <c r="H44" s="231">
        <v>804.90130131096419</v>
      </c>
      <c r="I44" s="231">
        <v>964.39458330650041</v>
      </c>
      <c r="J44" s="231">
        <v>944.49321927139772</v>
      </c>
      <c r="K44" s="231">
        <v>868.29940065447659</v>
      </c>
      <c r="L44" s="231">
        <v>842.09571233419751</v>
      </c>
      <c r="M44" s="231">
        <v>1057.1639637655469</v>
      </c>
      <c r="N44" s="231">
        <v>1150.4592043811581</v>
      </c>
      <c r="O44" s="231">
        <v>1130.3127662346651</v>
      </c>
      <c r="P44" s="231">
        <v>1236.443238881229</v>
      </c>
      <c r="Q44" s="231">
        <v>1236.1329172512419</v>
      </c>
      <c r="R44" s="231">
        <v>1324.6415714328759</v>
      </c>
      <c r="S44" s="231">
        <v>1377.0195708524959</v>
      </c>
      <c r="T44" s="231">
        <v>1356.630909213513</v>
      </c>
      <c r="U44" s="231">
        <v>1302.386704083855</v>
      </c>
      <c r="V44" s="231">
        <v>1395.1198975097891</v>
      </c>
      <c r="W44" s="231">
        <v>1453.253694066145</v>
      </c>
      <c r="DA44" s="73" t="s">
        <v>2184</v>
      </c>
    </row>
    <row r="45" spans="1:105" ht="12" customHeight="1" x14ac:dyDescent="0.25">
      <c r="A45" s="57" t="s">
        <v>2185</v>
      </c>
      <c r="B45" s="263">
        <f t="shared" ref="B45:W45" si="2">B46+B52+B63+B64+B65</f>
        <v>2652.6406250782006</v>
      </c>
      <c r="C45" s="263">
        <f t="shared" si="2"/>
        <v>2699.5798229291745</v>
      </c>
      <c r="D45" s="263">
        <f t="shared" si="2"/>
        <v>2800.3488622890213</v>
      </c>
      <c r="E45" s="263">
        <f t="shared" si="2"/>
        <v>2820.7919595660533</v>
      </c>
      <c r="F45" s="263">
        <f t="shared" si="2"/>
        <v>2788.6219652994873</v>
      </c>
      <c r="G45" s="263">
        <f t="shared" si="2"/>
        <v>2631.173609073589</v>
      </c>
      <c r="H45" s="263">
        <f t="shared" si="2"/>
        <v>2486.2752399985525</v>
      </c>
      <c r="I45" s="263">
        <f t="shared" si="2"/>
        <v>2512.3169153463118</v>
      </c>
      <c r="J45" s="263">
        <f t="shared" si="2"/>
        <v>2463.35174544953</v>
      </c>
      <c r="K45" s="263">
        <f t="shared" si="2"/>
        <v>2347.0254609637118</v>
      </c>
      <c r="L45" s="263">
        <f t="shared" si="2"/>
        <v>2424.0915960267016</v>
      </c>
      <c r="M45" s="263">
        <f t="shared" si="2"/>
        <v>2425.569906744799</v>
      </c>
      <c r="N45" s="263">
        <f t="shared" si="2"/>
        <v>2450.6929034541577</v>
      </c>
      <c r="O45" s="263">
        <f t="shared" si="2"/>
        <v>2417.3250899440536</v>
      </c>
      <c r="P45" s="263">
        <f t="shared" si="2"/>
        <v>2443.1940775592502</v>
      </c>
      <c r="Q45" s="263">
        <f t="shared" si="2"/>
        <v>2462.3435651537388</v>
      </c>
      <c r="R45" s="263">
        <f t="shared" si="2"/>
        <v>2554.6804278849404</v>
      </c>
      <c r="S45" s="263">
        <f t="shared" si="2"/>
        <v>2568.3976051291752</v>
      </c>
      <c r="T45" s="263">
        <f t="shared" si="2"/>
        <v>2609.0233975997694</v>
      </c>
      <c r="U45" s="263">
        <f t="shared" si="2"/>
        <v>2550.3080691435598</v>
      </c>
      <c r="V45" s="263">
        <f t="shared" si="2"/>
        <v>2523.30112966043</v>
      </c>
      <c r="W45" s="263">
        <f t="shared" si="2"/>
        <v>2686.4391552353918</v>
      </c>
      <c r="DA45" s="70"/>
    </row>
    <row r="46" spans="1:105" ht="12" customHeight="1" x14ac:dyDescent="0.25">
      <c r="A46" s="165" t="s">
        <v>2186</v>
      </c>
      <c r="B46" s="348">
        <v>1216.352480337139</v>
      </c>
      <c r="C46" s="348">
        <v>1236.5023751793351</v>
      </c>
      <c r="D46" s="348">
        <v>1283.5946884509499</v>
      </c>
      <c r="E46" s="348">
        <v>1286.369636209447</v>
      </c>
      <c r="F46" s="348">
        <v>1265.1098042807751</v>
      </c>
      <c r="G46" s="348">
        <v>1179.653563373012</v>
      </c>
      <c r="H46" s="348">
        <v>1107.300607686409</v>
      </c>
      <c r="I46" s="348">
        <v>1116.9119637338731</v>
      </c>
      <c r="J46" s="348">
        <v>1088.9514377231669</v>
      </c>
      <c r="K46" s="348">
        <v>1032.184817979786</v>
      </c>
      <c r="L46" s="348">
        <v>1069.602689640064</v>
      </c>
      <c r="M46" s="348">
        <v>1066.91679264031</v>
      </c>
      <c r="N46" s="348">
        <v>1077.6002830537229</v>
      </c>
      <c r="O46" s="348">
        <v>1061.965353808441</v>
      </c>
      <c r="P46" s="348">
        <v>1069.7714316002171</v>
      </c>
      <c r="Q46" s="348">
        <v>1077.677250736418</v>
      </c>
      <c r="R46" s="348">
        <v>1121.506852059701</v>
      </c>
      <c r="S46" s="348">
        <v>1129.191044337359</v>
      </c>
      <c r="T46" s="348">
        <v>1145.9947812045241</v>
      </c>
      <c r="U46" s="348">
        <v>1112.6743721144101</v>
      </c>
      <c r="V46" s="348">
        <v>1102.001508518131</v>
      </c>
      <c r="W46" s="348">
        <v>1179.1899484434921</v>
      </c>
      <c r="DA46" s="167" t="s">
        <v>2187</v>
      </c>
    </row>
    <row r="47" spans="1:105" ht="12" customHeight="1" x14ac:dyDescent="0.25">
      <c r="A47" s="59" t="s">
        <v>30</v>
      </c>
      <c r="B47" s="232">
        <v>143.54101693242461</v>
      </c>
      <c r="C47" s="232">
        <v>131.2207549345504</v>
      </c>
      <c r="D47" s="232">
        <v>130.73255651687279</v>
      </c>
      <c r="E47" s="232">
        <v>124.8398152423795</v>
      </c>
      <c r="F47" s="232">
        <v>127.7192247102644</v>
      </c>
      <c r="G47" s="232">
        <v>127.63090079637909</v>
      </c>
      <c r="H47" s="232">
        <v>119.2697234705989</v>
      </c>
      <c r="I47" s="232">
        <v>122.4471957225977</v>
      </c>
      <c r="J47" s="232">
        <v>105.53586789274431</v>
      </c>
      <c r="K47" s="232">
        <v>102.26006717286791</v>
      </c>
      <c r="L47" s="232">
        <v>102.0474472082316</v>
      </c>
      <c r="M47" s="232">
        <v>99.724353810880672</v>
      </c>
      <c r="N47" s="232">
        <v>106.7760881546761</v>
      </c>
      <c r="O47" s="232">
        <v>87.905111713502038</v>
      </c>
      <c r="P47" s="232">
        <v>86.606748754046507</v>
      </c>
      <c r="Q47" s="232">
        <v>90.246377874197378</v>
      </c>
      <c r="R47" s="232">
        <v>88.949681353314716</v>
      </c>
      <c r="S47" s="232">
        <v>93.897674638353507</v>
      </c>
      <c r="T47" s="232">
        <v>100.1684004748934</v>
      </c>
      <c r="U47" s="232">
        <v>82.811603255902725</v>
      </c>
      <c r="V47" s="232">
        <v>78.206492509893593</v>
      </c>
      <c r="W47" s="232">
        <v>77.706244823848593</v>
      </c>
      <c r="DA47" s="71" t="s">
        <v>2188</v>
      </c>
    </row>
    <row r="48" spans="1:105" ht="12" customHeight="1" x14ac:dyDescent="0.25">
      <c r="A48" s="59" t="s">
        <v>33</v>
      </c>
      <c r="B48" s="232">
        <v>35.007166878005293</v>
      </c>
      <c r="C48" s="232">
        <v>36.468409438841988</v>
      </c>
      <c r="D48" s="232">
        <v>36.894759353341321</v>
      </c>
      <c r="E48" s="232">
        <v>32.34251125463647</v>
      </c>
      <c r="F48" s="232">
        <v>31.10423024791514</v>
      </c>
      <c r="G48" s="232">
        <v>28.346035585981632</v>
      </c>
      <c r="H48" s="232">
        <v>29.06631278623728</v>
      </c>
      <c r="I48" s="232">
        <v>33.205980541749817</v>
      </c>
      <c r="J48" s="232">
        <v>27.85729517974384</v>
      </c>
      <c r="K48" s="232">
        <v>25.613642921498791</v>
      </c>
      <c r="L48" s="232">
        <v>28.4559517042739</v>
      </c>
      <c r="M48" s="232">
        <v>26.250470244920759</v>
      </c>
      <c r="N48" s="232">
        <v>26.298909981158431</v>
      </c>
      <c r="O48" s="232">
        <v>28.427061885980649</v>
      </c>
      <c r="P48" s="232">
        <v>29.978916182261969</v>
      </c>
      <c r="Q48" s="232">
        <v>30.954935222017479</v>
      </c>
      <c r="R48" s="232">
        <v>36.054107536759624</v>
      </c>
      <c r="S48" s="232">
        <v>36.9479244505482</v>
      </c>
      <c r="T48" s="232">
        <v>38.057774457320207</v>
      </c>
      <c r="U48" s="232">
        <v>38.585670210910521</v>
      </c>
      <c r="V48" s="232">
        <v>39.605549194674133</v>
      </c>
      <c r="W48" s="232">
        <v>38.52194105123727</v>
      </c>
      <c r="DA48" s="71" t="s">
        <v>2189</v>
      </c>
    </row>
    <row r="49" spans="1:105" ht="12" customHeight="1" x14ac:dyDescent="0.25">
      <c r="A49" s="59" t="s">
        <v>160</v>
      </c>
      <c r="B49" s="232">
        <v>109.27564937794671</v>
      </c>
      <c r="C49" s="232">
        <v>112.9974092362656</v>
      </c>
      <c r="D49" s="232">
        <v>110.6174039403618</v>
      </c>
      <c r="E49" s="232">
        <v>100.7047472802364</v>
      </c>
      <c r="F49" s="232">
        <v>102.7558430133022</v>
      </c>
      <c r="G49" s="232">
        <v>99.933501207045751</v>
      </c>
      <c r="H49" s="232">
        <v>82.708150714768692</v>
      </c>
      <c r="I49" s="232">
        <v>92.63099759518623</v>
      </c>
      <c r="J49" s="232">
        <v>88.683104276010454</v>
      </c>
      <c r="K49" s="232">
        <v>72.350752006281795</v>
      </c>
      <c r="L49" s="232">
        <v>72.028997395058127</v>
      </c>
      <c r="M49" s="232">
        <v>63.470445642211992</v>
      </c>
      <c r="N49" s="232">
        <v>58.656011765787447</v>
      </c>
      <c r="O49" s="232">
        <v>56.167807941431128</v>
      </c>
      <c r="P49" s="232">
        <v>54.005413665429181</v>
      </c>
      <c r="Q49" s="232">
        <v>54.92070106870505</v>
      </c>
      <c r="R49" s="232">
        <v>56.326473461340498</v>
      </c>
      <c r="S49" s="232">
        <v>53.031249170578377</v>
      </c>
      <c r="T49" s="232">
        <v>53.564908849204699</v>
      </c>
      <c r="U49" s="232">
        <v>51.431164327687988</v>
      </c>
      <c r="V49" s="232">
        <v>54.457899501436451</v>
      </c>
      <c r="W49" s="232">
        <v>50.202152386507443</v>
      </c>
      <c r="DA49" s="71" t="s">
        <v>2190</v>
      </c>
    </row>
    <row r="50" spans="1:105" ht="12" customHeight="1" x14ac:dyDescent="0.25">
      <c r="A50" s="59" t="s">
        <v>70</v>
      </c>
      <c r="B50" s="232">
        <v>198.40882324686231</v>
      </c>
      <c r="C50" s="232">
        <v>203.32471149902591</v>
      </c>
      <c r="D50" s="232">
        <v>207.98535735622909</v>
      </c>
      <c r="E50" s="232">
        <v>201.8949500196758</v>
      </c>
      <c r="F50" s="232">
        <v>188.00286460336409</v>
      </c>
      <c r="G50" s="232">
        <v>160.80032660317909</v>
      </c>
      <c r="H50" s="232">
        <v>165.8035034089304</v>
      </c>
      <c r="I50" s="232">
        <v>146.88787109725689</v>
      </c>
      <c r="J50" s="232">
        <v>142.35578498370359</v>
      </c>
      <c r="K50" s="232">
        <v>106.8942806262429</v>
      </c>
      <c r="L50" s="232">
        <v>87.602359650288065</v>
      </c>
      <c r="M50" s="232">
        <v>75.827355207078512</v>
      </c>
      <c r="N50" s="232">
        <v>62.83579506259413</v>
      </c>
      <c r="O50" s="232">
        <v>52.071989829318397</v>
      </c>
      <c r="P50" s="232">
        <v>47.057546597592307</v>
      </c>
      <c r="Q50" s="232">
        <v>50.237776256229679</v>
      </c>
      <c r="R50" s="232">
        <v>52.734755482107651</v>
      </c>
      <c r="S50" s="232">
        <v>43.895943438383291</v>
      </c>
      <c r="T50" s="232">
        <v>37.418265272745579</v>
      </c>
      <c r="U50" s="232">
        <v>33.113335030232761</v>
      </c>
      <c r="V50" s="232">
        <v>30.260840881582741</v>
      </c>
      <c r="W50" s="232">
        <v>29.688970564930688</v>
      </c>
      <c r="DA50" s="71" t="s">
        <v>2191</v>
      </c>
    </row>
    <row r="51" spans="1:105" ht="12" customHeight="1" x14ac:dyDescent="0.25">
      <c r="A51" s="59" t="s">
        <v>162</v>
      </c>
      <c r="B51" s="232">
        <v>730.11982390190042</v>
      </c>
      <c r="C51" s="232">
        <v>752.49109007065135</v>
      </c>
      <c r="D51" s="232">
        <v>797.36461128414476</v>
      </c>
      <c r="E51" s="232">
        <v>826.58761241251852</v>
      </c>
      <c r="F51" s="232">
        <v>815.52764170592889</v>
      </c>
      <c r="G51" s="232">
        <v>762.94279918042582</v>
      </c>
      <c r="H51" s="232">
        <v>710.45291730587326</v>
      </c>
      <c r="I51" s="232">
        <v>721.73991877708215</v>
      </c>
      <c r="J51" s="232">
        <v>724.51938539096477</v>
      </c>
      <c r="K51" s="232">
        <v>725.06607525289405</v>
      </c>
      <c r="L51" s="232">
        <v>779.46793368221245</v>
      </c>
      <c r="M51" s="232">
        <v>801.6441677352185</v>
      </c>
      <c r="N51" s="232">
        <v>823.03347808950696</v>
      </c>
      <c r="O51" s="232">
        <v>837.39338243820896</v>
      </c>
      <c r="P51" s="232">
        <v>852.12280640088659</v>
      </c>
      <c r="Q51" s="232">
        <v>851.31746031526779</v>
      </c>
      <c r="R51" s="232">
        <v>887.44183422617823</v>
      </c>
      <c r="S51" s="232">
        <v>901.41825263949568</v>
      </c>
      <c r="T51" s="232">
        <v>916.78543215035972</v>
      </c>
      <c r="U51" s="232">
        <v>906.73259928967627</v>
      </c>
      <c r="V51" s="232">
        <v>899.47072643054378</v>
      </c>
      <c r="W51" s="232">
        <v>983.0706396169677</v>
      </c>
      <c r="DA51" s="71" t="s">
        <v>2192</v>
      </c>
    </row>
    <row r="52" spans="1:105" ht="12" customHeight="1" x14ac:dyDescent="0.25">
      <c r="A52" s="165" t="s">
        <v>2193</v>
      </c>
      <c r="B52" s="348">
        <v>1040.4001707001471</v>
      </c>
      <c r="C52" s="348">
        <v>1056.9834399269339</v>
      </c>
      <c r="D52" s="348">
        <v>1098.1740706892631</v>
      </c>
      <c r="E52" s="348">
        <v>1099.242237326001</v>
      </c>
      <c r="F52" s="348">
        <v>1083.849947350194</v>
      </c>
      <c r="G52" s="348">
        <v>1011.080515610687</v>
      </c>
      <c r="H52" s="348">
        <v>949.57005571301886</v>
      </c>
      <c r="I52" s="348">
        <v>959.79888044447864</v>
      </c>
      <c r="J52" s="348">
        <v>936.8134363880805</v>
      </c>
      <c r="K52" s="348">
        <v>887.72063212472631</v>
      </c>
      <c r="L52" s="348">
        <v>919.44568290754023</v>
      </c>
      <c r="M52" s="348">
        <v>918.26213686289634</v>
      </c>
      <c r="N52" s="348">
        <v>926.86978874455815</v>
      </c>
      <c r="O52" s="348">
        <v>912.59219895031811</v>
      </c>
      <c r="P52" s="348">
        <v>921.12611844106345</v>
      </c>
      <c r="Q52" s="348">
        <v>928.73128991589374</v>
      </c>
      <c r="R52" s="348">
        <v>968.7695132146431</v>
      </c>
      <c r="S52" s="348">
        <v>975.29071490986303</v>
      </c>
      <c r="T52" s="348">
        <v>990.01329081126926</v>
      </c>
      <c r="U52" s="348">
        <v>960.84042109963957</v>
      </c>
      <c r="V52" s="348">
        <v>953.10385644905216</v>
      </c>
      <c r="W52" s="348">
        <v>1018.344898598574</v>
      </c>
      <c r="DA52" s="167" t="s">
        <v>2194</v>
      </c>
    </row>
    <row r="53" spans="1:105" ht="12" customHeight="1" x14ac:dyDescent="0.25">
      <c r="A53" s="64" t="s">
        <v>30</v>
      </c>
      <c r="B53" s="231">
        <v>114.11099588262979</v>
      </c>
      <c r="C53" s="231">
        <v>104.43074581825429</v>
      </c>
      <c r="D53" s="231">
        <v>104.2396331659176</v>
      </c>
      <c r="E53" s="231">
        <v>98.718611666065357</v>
      </c>
      <c r="F53" s="231">
        <v>101.538030073559</v>
      </c>
      <c r="G53" s="231">
        <v>102.23766840382009</v>
      </c>
      <c r="H53" s="231">
        <v>95.33795664290794</v>
      </c>
      <c r="I53" s="231">
        <v>96.937253881336716</v>
      </c>
      <c r="J53" s="231">
        <v>82.770795680517978</v>
      </c>
      <c r="K53" s="231">
        <v>78.827309466120312</v>
      </c>
      <c r="L53" s="231">
        <v>78.503025728971082</v>
      </c>
      <c r="M53" s="231">
        <v>75.837711502101129</v>
      </c>
      <c r="N53" s="231">
        <v>80.530926881227245</v>
      </c>
      <c r="O53" s="231">
        <v>66.323028090602108</v>
      </c>
      <c r="P53" s="231">
        <v>64.833620496872143</v>
      </c>
      <c r="Q53" s="231">
        <v>67.721287548415205</v>
      </c>
      <c r="R53" s="231">
        <v>65.771692119066785</v>
      </c>
      <c r="S53" s="231">
        <v>70.039853316558663</v>
      </c>
      <c r="T53" s="231">
        <v>74.368742755846725</v>
      </c>
      <c r="U53" s="231">
        <v>61.093138426316358</v>
      </c>
      <c r="V53" s="231">
        <v>58.214646682183677</v>
      </c>
      <c r="W53" s="231">
        <v>58.21683087704622</v>
      </c>
      <c r="DA53" s="73" t="s">
        <v>2195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2196</v>
      </c>
    </row>
    <row r="55" spans="1:105" ht="12" customHeight="1" x14ac:dyDescent="0.25">
      <c r="A55" s="64" t="s">
        <v>33</v>
      </c>
      <c r="B55" s="231">
        <v>26.631141367970791</v>
      </c>
      <c r="C55" s="231">
        <v>27.603662208197399</v>
      </c>
      <c r="D55" s="231">
        <v>27.700160300694041</v>
      </c>
      <c r="E55" s="231">
        <v>24.21805785145218</v>
      </c>
      <c r="F55" s="231">
        <v>22.82936158732636</v>
      </c>
      <c r="G55" s="231">
        <v>20.236990100834909</v>
      </c>
      <c r="H55" s="231">
        <v>21.029625221751289</v>
      </c>
      <c r="I55" s="231">
        <v>23.350118810043512</v>
      </c>
      <c r="J55" s="231">
        <v>18.66741624296111</v>
      </c>
      <c r="K55" s="231">
        <v>16.718138605827029</v>
      </c>
      <c r="L55" s="231">
        <v>19.149675212123821</v>
      </c>
      <c r="M55" s="231">
        <v>17.370107723754138</v>
      </c>
      <c r="N55" s="231">
        <v>17.26668272345723</v>
      </c>
      <c r="O55" s="231">
        <v>19.43631608451016</v>
      </c>
      <c r="P55" s="231">
        <v>20.22307324175803</v>
      </c>
      <c r="Q55" s="231">
        <v>19.44747125795806</v>
      </c>
      <c r="R55" s="231">
        <v>22.95138445826052</v>
      </c>
      <c r="S55" s="231">
        <v>22.83084631493351</v>
      </c>
      <c r="T55" s="231">
        <v>24.035594534785179</v>
      </c>
      <c r="U55" s="231">
        <v>24.55532421837632</v>
      </c>
      <c r="V55" s="231">
        <v>23.817647567308441</v>
      </c>
      <c r="W55" s="231">
        <v>24.627645334022141</v>
      </c>
      <c r="DA55" s="73" t="s">
        <v>2197</v>
      </c>
    </row>
    <row r="56" spans="1:105" ht="12" customHeight="1" x14ac:dyDescent="0.25">
      <c r="A56" s="64" t="s">
        <v>160</v>
      </c>
      <c r="B56" s="231">
        <v>82.382192886985194</v>
      </c>
      <c r="C56" s="231">
        <v>85.842301795041593</v>
      </c>
      <c r="D56" s="231">
        <v>82.618037359620246</v>
      </c>
      <c r="E56" s="231">
        <v>76.814122222334674</v>
      </c>
      <c r="F56" s="231">
        <v>77.504276632938101</v>
      </c>
      <c r="G56" s="231">
        <v>74.633612080805619</v>
      </c>
      <c r="H56" s="231">
        <v>61.084657914843618</v>
      </c>
      <c r="I56" s="231">
        <v>65.222097596661982</v>
      </c>
      <c r="J56" s="231">
        <v>61.558671173612801</v>
      </c>
      <c r="K56" s="231">
        <v>50.712283201062803</v>
      </c>
      <c r="L56" s="231">
        <v>51.003268182444707</v>
      </c>
      <c r="M56" s="231">
        <v>44.15666947903874</v>
      </c>
      <c r="N56" s="231">
        <v>41.345801598338213</v>
      </c>
      <c r="O56" s="231">
        <v>39.574046825002199</v>
      </c>
      <c r="P56" s="231">
        <v>37.235096865035331</v>
      </c>
      <c r="Q56" s="231">
        <v>38.078724563310132</v>
      </c>
      <c r="R56" s="231">
        <v>37.091890797108299</v>
      </c>
      <c r="S56" s="231">
        <v>34.821643780822171</v>
      </c>
      <c r="T56" s="231">
        <v>35.387462855231163</v>
      </c>
      <c r="U56" s="231">
        <v>34.173481032750168</v>
      </c>
      <c r="V56" s="231">
        <v>34.63051577120364</v>
      </c>
      <c r="W56" s="231">
        <v>32.651444144331791</v>
      </c>
      <c r="DA56" s="73" t="s">
        <v>2198</v>
      </c>
    </row>
    <row r="57" spans="1:105" ht="12" customHeight="1" x14ac:dyDescent="0.25">
      <c r="A57" s="64" t="s">
        <v>70</v>
      </c>
      <c r="B57" s="231">
        <v>148.46418932424299</v>
      </c>
      <c r="C57" s="231">
        <v>154.0709760843703</v>
      </c>
      <c r="D57" s="231">
        <v>156.98871586459151</v>
      </c>
      <c r="E57" s="231">
        <v>153.0618851187497</v>
      </c>
      <c r="F57" s="231">
        <v>138.1085473794939</v>
      </c>
      <c r="G57" s="231">
        <v>117.6416569384939</v>
      </c>
      <c r="H57" s="231">
        <v>119.2635446872136</v>
      </c>
      <c r="I57" s="231">
        <v>101.5394388574399</v>
      </c>
      <c r="J57" s="231">
        <v>96.772485016655779</v>
      </c>
      <c r="K57" s="231">
        <v>73.080825287735422</v>
      </c>
      <c r="L57" s="231">
        <v>58.087176770144737</v>
      </c>
      <c r="M57" s="231">
        <v>48.767202262523369</v>
      </c>
      <c r="N57" s="231">
        <v>42.310492209495642</v>
      </c>
      <c r="O57" s="231">
        <v>35.314324761991159</v>
      </c>
      <c r="P57" s="231">
        <v>30.739232760867381</v>
      </c>
      <c r="Q57" s="231">
        <v>32.176799014102308</v>
      </c>
      <c r="R57" s="231">
        <v>33.326103361107158</v>
      </c>
      <c r="S57" s="231">
        <v>27.738834402835138</v>
      </c>
      <c r="T57" s="231">
        <v>23.227886397282461</v>
      </c>
      <c r="U57" s="231">
        <v>20.829900814570159</v>
      </c>
      <c r="V57" s="231">
        <v>18.450277783085671</v>
      </c>
      <c r="W57" s="231">
        <v>19.24592911543705</v>
      </c>
      <c r="DA57" s="73" t="s">
        <v>2199</v>
      </c>
    </row>
    <row r="58" spans="1:105" ht="12" customHeight="1" x14ac:dyDescent="0.25">
      <c r="A58" s="64" t="s">
        <v>34</v>
      </c>
      <c r="B58" s="231">
        <v>2.1990845670517838</v>
      </c>
      <c r="C58" s="231">
        <v>2.412271730870966</v>
      </c>
      <c r="D58" s="231">
        <v>2.963360520733294</v>
      </c>
      <c r="E58" s="231">
        <v>1.6334086545313771</v>
      </c>
      <c r="F58" s="231">
        <v>1.1435296975513991</v>
      </c>
      <c r="G58" s="231">
        <v>1.5660927173434589</v>
      </c>
      <c r="H58" s="231">
        <v>1.7896322173329751</v>
      </c>
      <c r="I58" s="231">
        <v>1.5663902969348269</v>
      </c>
      <c r="J58" s="231">
        <v>1.0068834382493399</v>
      </c>
      <c r="K58" s="231">
        <v>0.5841372925562871</v>
      </c>
      <c r="L58" s="231">
        <v>0.66933089596396034</v>
      </c>
      <c r="M58" s="231">
        <v>0.44449234660418863</v>
      </c>
      <c r="N58" s="231">
        <v>0.35766777812962669</v>
      </c>
      <c r="O58" s="231">
        <v>0.30259838566603131</v>
      </c>
      <c r="P58" s="231">
        <v>0.28414845099878661</v>
      </c>
      <c r="Q58" s="231">
        <v>0.29476403065390011</v>
      </c>
      <c r="R58" s="231">
        <v>0.34619379580685372</v>
      </c>
      <c r="S58" s="231">
        <v>0.42292927159989452</v>
      </c>
      <c r="T58" s="231">
        <v>0.29532485373010731</v>
      </c>
      <c r="U58" s="231">
        <v>0.34770458450314728</v>
      </c>
      <c r="V58" s="231">
        <v>0.19324933119513549</v>
      </c>
      <c r="W58" s="231">
        <v>0.15489590001036521</v>
      </c>
      <c r="DA58" s="73" t="s">
        <v>2200</v>
      </c>
    </row>
    <row r="59" spans="1:105" ht="12" customHeight="1" x14ac:dyDescent="0.25">
      <c r="A59" s="64" t="s">
        <v>162</v>
      </c>
      <c r="B59" s="231">
        <v>570.751209893892</v>
      </c>
      <c r="C59" s="231">
        <v>589.46974498817394</v>
      </c>
      <c r="D59" s="231">
        <v>623.04068628057826</v>
      </c>
      <c r="E59" s="231">
        <v>646.1723121843454</v>
      </c>
      <c r="F59" s="231">
        <v>623.27061780213785</v>
      </c>
      <c r="G59" s="231">
        <v>582.29220574102703</v>
      </c>
      <c r="H59" s="231">
        <v>539.3803630493652</v>
      </c>
      <c r="I59" s="231">
        <v>547.0693425399196</v>
      </c>
      <c r="J59" s="231">
        <v>548.09533460225282</v>
      </c>
      <c r="K59" s="231">
        <v>548.78282911631663</v>
      </c>
      <c r="L59" s="231">
        <v>592.53185763320505</v>
      </c>
      <c r="M59" s="231">
        <v>597.92880293975475</v>
      </c>
      <c r="N59" s="231">
        <v>606.38058267812289</v>
      </c>
      <c r="O59" s="231">
        <v>620.67489766917856</v>
      </c>
      <c r="P59" s="231">
        <v>623.19055002374512</v>
      </c>
      <c r="Q59" s="231">
        <v>622.9391625223584</v>
      </c>
      <c r="R59" s="231">
        <v>641.44774255100549</v>
      </c>
      <c r="S59" s="231">
        <v>648.23279110321016</v>
      </c>
      <c r="T59" s="231">
        <v>658.89194604175077</v>
      </c>
      <c r="U59" s="231">
        <v>651.04471455042085</v>
      </c>
      <c r="V59" s="231">
        <v>638.31630307456953</v>
      </c>
      <c r="W59" s="231">
        <v>705.51757845745283</v>
      </c>
      <c r="DA59" s="73" t="s">
        <v>2201</v>
      </c>
    </row>
    <row r="60" spans="1:105" ht="12" customHeight="1" x14ac:dyDescent="0.25">
      <c r="A60" s="64" t="s">
        <v>36</v>
      </c>
      <c r="B60" s="231">
        <v>3.4493480522893218</v>
      </c>
      <c r="C60" s="231">
        <v>3.1088483275093268</v>
      </c>
      <c r="D60" s="231">
        <v>3.031592087432494</v>
      </c>
      <c r="E60" s="231">
        <v>0.30187160474231201</v>
      </c>
      <c r="F60" s="231">
        <v>0.40917193818250458</v>
      </c>
      <c r="G60" s="231">
        <v>4.8642817825831373E-2</v>
      </c>
      <c r="H60" s="231">
        <v>1.5737382237710922E-2</v>
      </c>
      <c r="I60" s="231">
        <v>1.4306711125172959E-3</v>
      </c>
      <c r="J60" s="231">
        <v>2.0029395575382601E-2</v>
      </c>
      <c r="K60" s="231">
        <v>1.4306711125164949E-3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2202</v>
      </c>
    </row>
    <row r="61" spans="1:105" ht="12" customHeight="1" x14ac:dyDescent="0.25">
      <c r="A61" s="64" t="s">
        <v>73</v>
      </c>
      <c r="B61" s="231">
        <v>46.232629151945943</v>
      </c>
      <c r="C61" s="231">
        <v>45.273100927508658</v>
      </c>
      <c r="D61" s="231">
        <v>48.587170442085899</v>
      </c>
      <c r="E61" s="231">
        <v>49.911662867316977</v>
      </c>
      <c r="F61" s="231">
        <v>51.894264004321244</v>
      </c>
      <c r="G61" s="231">
        <v>50.852289065007533</v>
      </c>
      <c r="H61" s="231">
        <v>53.497657178924896</v>
      </c>
      <c r="I61" s="231">
        <v>54.415215235595902</v>
      </c>
      <c r="J61" s="231">
        <v>59.662516288401513</v>
      </c>
      <c r="K61" s="231">
        <v>56.260964096642311</v>
      </c>
      <c r="L61" s="231">
        <v>58.642396280998057</v>
      </c>
      <c r="M61" s="231">
        <v>57.355038355238847</v>
      </c>
      <c r="N61" s="231">
        <v>55.532998575893643</v>
      </c>
      <c r="O61" s="231">
        <v>49.278350547370913</v>
      </c>
      <c r="P61" s="231">
        <v>55.261623156585451</v>
      </c>
      <c r="Q61" s="231">
        <v>58.736734734235959</v>
      </c>
      <c r="R61" s="231">
        <v>72.101566393890835</v>
      </c>
      <c r="S61" s="231">
        <v>71.685475730183356</v>
      </c>
      <c r="T61" s="231">
        <v>75.761497788554948</v>
      </c>
      <c r="U61" s="231">
        <v>74.671595366984647</v>
      </c>
      <c r="V61" s="231">
        <v>78.654749702092559</v>
      </c>
      <c r="W61" s="231">
        <v>72.902730771578845</v>
      </c>
      <c r="DA61" s="73" t="s">
        <v>2203</v>
      </c>
    </row>
    <row r="62" spans="1:105" ht="12" customHeight="1" x14ac:dyDescent="0.25">
      <c r="A62" s="64" t="s">
        <v>79</v>
      </c>
      <c r="B62" s="231">
        <v>46.17937957313945</v>
      </c>
      <c r="C62" s="231">
        <v>44.771788047007142</v>
      </c>
      <c r="D62" s="231">
        <v>49.004714667609953</v>
      </c>
      <c r="E62" s="231">
        <v>48.410305156463423</v>
      </c>
      <c r="F62" s="231">
        <v>67.152148234683239</v>
      </c>
      <c r="G62" s="231">
        <v>61.571357745529077</v>
      </c>
      <c r="H62" s="231">
        <v>58.170881418441688</v>
      </c>
      <c r="I62" s="231">
        <v>69.697592555433658</v>
      </c>
      <c r="J62" s="231">
        <v>68.25930454985378</v>
      </c>
      <c r="K62" s="231">
        <v>62.752714387352817</v>
      </c>
      <c r="L62" s="231">
        <v>60.858952203688673</v>
      </c>
      <c r="M62" s="231">
        <v>76.40211225388127</v>
      </c>
      <c r="N62" s="231">
        <v>83.144636299893463</v>
      </c>
      <c r="O62" s="231">
        <v>81.688636585997116</v>
      </c>
      <c r="P62" s="231">
        <v>89.358773445201081</v>
      </c>
      <c r="Q62" s="231">
        <v>89.336346244859627</v>
      </c>
      <c r="R62" s="231">
        <v>95.732939738397249</v>
      </c>
      <c r="S62" s="231">
        <v>99.518340989720116</v>
      </c>
      <c r="T62" s="231">
        <v>98.044835584088034</v>
      </c>
      <c r="U62" s="231">
        <v>94.124562105717928</v>
      </c>
      <c r="V62" s="231">
        <v>100.8264665374134</v>
      </c>
      <c r="W62" s="231">
        <v>105.02784399869439</v>
      </c>
      <c r="DA62" s="73" t="s">
        <v>2204</v>
      </c>
    </row>
    <row r="63" spans="1:105" ht="12" customHeight="1" x14ac:dyDescent="0.25">
      <c r="A63" s="166" t="s">
        <v>2205</v>
      </c>
      <c r="B63" s="349">
        <v>116.4376394237984</v>
      </c>
      <c r="C63" s="349">
        <v>119.4394140655604</v>
      </c>
      <c r="D63" s="349">
        <v>123.1117950437672</v>
      </c>
      <c r="E63" s="349">
        <v>127.994142950178</v>
      </c>
      <c r="F63" s="349">
        <v>129.31241578485839</v>
      </c>
      <c r="G63" s="349">
        <v>129.5410382617325</v>
      </c>
      <c r="H63" s="349">
        <v>126.2954637056249</v>
      </c>
      <c r="I63" s="349">
        <v>128.11943269645889</v>
      </c>
      <c r="J63" s="349">
        <v>128.70202098184771</v>
      </c>
      <c r="K63" s="349">
        <v>125.6235326056468</v>
      </c>
      <c r="L63" s="349">
        <v>127.95388925855799</v>
      </c>
      <c r="M63" s="349">
        <v>129.5267580122331</v>
      </c>
      <c r="N63" s="349">
        <v>131.24200931055199</v>
      </c>
      <c r="O63" s="349">
        <v>130.22574623096889</v>
      </c>
      <c r="P63" s="349">
        <v>133.02839044646171</v>
      </c>
      <c r="Q63" s="349">
        <v>134.09853661806679</v>
      </c>
      <c r="R63" s="349">
        <v>136.5894301795872</v>
      </c>
      <c r="S63" s="349">
        <v>136.44583702410389</v>
      </c>
      <c r="T63" s="349">
        <v>139.12215458352239</v>
      </c>
      <c r="U63" s="349">
        <v>140.23331644985601</v>
      </c>
      <c r="V63" s="349">
        <v>137.7046366744845</v>
      </c>
      <c r="W63" s="349">
        <v>143.79538476274291</v>
      </c>
      <c r="DA63" s="168" t="s">
        <v>2206</v>
      </c>
    </row>
    <row r="64" spans="1:105" ht="12" customHeight="1" x14ac:dyDescent="0.25">
      <c r="A64" s="60" t="s">
        <v>2207</v>
      </c>
      <c r="B64" s="264">
        <v>232.87527884759669</v>
      </c>
      <c r="C64" s="264">
        <v>238.8788281311208</v>
      </c>
      <c r="D64" s="264">
        <v>246.22359008753429</v>
      </c>
      <c r="E64" s="264">
        <v>255.98828590035609</v>
      </c>
      <c r="F64" s="264">
        <v>258.62483156971672</v>
      </c>
      <c r="G64" s="264">
        <v>259.08207652346488</v>
      </c>
      <c r="H64" s="264">
        <v>252.59092741124979</v>
      </c>
      <c r="I64" s="264">
        <v>256.23886539291789</v>
      </c>
      <c r="J64" s="264">
        <v>257.40404196369542</v>
      </c>
      <c r="K64" s="264">
        <v>251.24706521129369</v>
      </c>
      <c r="L64" s="264">
        <v>255.90777851711599</v>
      </c>
      <c r="M64" s="264">
        <v>259.05351602446609</v>
      </c>
      <c r="N64" s="264">
        <v>262.48401862110398</v>
      </c>
      <c r="O64" s="264">
        <v>260.45149246193779</v>
      </c>
      <c r="P64" s="264">
        <v>266.05678089292343</v>
      </c>
      <c r="Q64" s="264">
        <v>268.19707323613358</v>
      </c>
      <c r="R64" s="264">
        <v>273.17886035917428</v>
      </c>
      <c r="S64" s="264">
        <v>272.89167404820768</v>
      </c>
      <c r="T64" s="264">
        <v>278.24430916704472</v>
      </c>
      <c r="U64" s="264">
        <v>280.46663289971201</v>
      </c>
      <c r="V64" s="264">
        <v>275.40927334896901</v>
      </c>
      <c r="W64" s="264">
        <v>287.59076952548588</v>
      </c>
      <c r="DA64" s="72" t="s">
        <v>2208</v>
      </c>
    </row>
    <row r="65" spans="1:105" ht="12" customHeight="1" x14ac:dyDescent="0.25">
      <c r="A65" s="101" t="s">
        <v>2209</v>
      </c>
      <c r="B65" s="280">
        <v>46.575055769519359</v>
      </c>
      <c r="C65" s="280">
        <v>47.775765626224157</v>
      </c>
      <c r="D65" s="280">
        <v>49.24471801750687</v>
      </c>
      <c r="E65" s="280">
        <v>51.197657180071232</v>
      </c>
      <c r="F65" s="280">
        <v>51.724966313943348</v>
      </c>
      <c r="G65" s="280">
        <v>51.816415304692988</v>
      </c>
      <c r="H65" s="280">
        <v>50.518185482249947</v>
      </c>
      <c r="I65" s="280">
        <v>51.247773078583577</v>
      </c>
      <c r="J65" s="280">
        <v>51.480808392739092</v>
      </c>
      <c r="K65" s="280">
        <v>50.249413042258738</v>
      </c>
      <c r="L65" s="280">
        <v>51.1815557034232</v>
      </c>
      <c r="M65" s="280">
        <v>51.810703204893237</v>
      </c>
      <c r="N65" s="280">
        <v>52.49680372422079</v>
      </c>
      <c r="O65" s="280">
        <v>52.090298492387568</v>
      </c>
      <c r="P65" s="280">
        <v>53.211356178584687</v>
      </c>
      <c r="Q65" s="280">
        <v>53.639414647226708</v>
      </c>
      <c r="R65" s="280">
        <v>54.635772071834872</v>
      </c>
      <c r="S65" s="280">
        <v>54.578334809641539</v>
      </c>
      <c r="T65" s="280">
        <v>55.648861833408937</v>
      </c>
      <c r="U65" s="280">
        <v>56.093326579942392</v>
      </c>
      <c r="V65" s="280">
        <v>55.081854669793792</v>
      </c>
      <c r="W65" s="280">
        <v>57.518153905097172</v>
      </c>
      <c r="DA65" s="102" t="s">
        <v>2210</v>
      </c>
    </row>
    <row r="66" spans="1:105" ht="12" customHeight="1" x14ac:dyDescent="0.25">
      <c r="A66" s="57" t="s">
        <v>2211</v>
      </c>
      <c r="B66" s="263">
        <f t="shared" ref="B66:W66" si="3">B67+B68+B79</f>
        <v>2191.8195630088499</v>
      </c>
      <c r="C66" s="263">
        <f t="shared" si="3"/>
        <v>2243.4929278228087</v>
      </c>
      <c r="D66" s="263">
        <f t="shared" si="3"/>
        <v>2317.9719658227509</v>
      </c>
      <c r="E66" s="263">
        <f t="shared" si="3"/>
        <v>2384.4676890626947</v>
      </c>
      <c r="F66" s="263">
        <f t="shared" si="3"/>
        <v>2391.0456236890564</v>
      </c>
      <c r="G66" s="263">
        <f t="shared" si="3"/>
        <v>2346.8452742698855</v>
      </c>
      <c r="H66" s="263">
        <f t="shared" si="3"/>
        <v>2264.2534549802194</v>
      </c>
      <c r="I66" s="263">
        <f t="shared" si="3"/>
        <v>2293.450460457163</v>
      </c>
      <c r="J66" s="263">
        <f t="shared" si="3"/>
        <v>2286.0608478347431</v>
      </c>
      <c r="K66" s="263">
        <f t="shared" si="3"/>
        <v>2214.9296560939897</v>
      </c>
      <c r="L66" s="263">
        <f t="shared" si="3"/>
        <v>2266.6977416218415</v>
      </c>
      <c r="M66" s="263">
        <f t="shared" si="3"/>
        <v>2286.4776811056695</v>
      </c>
      <c r="N66" s="263">
        <f t="shared" si="3"/>
        <v>2315.197598377466</v>
      </c>
      <c r="O66" s="263">
        <f t="shared" si="3"/>
        <v>2293.3686184697344</v>
      </c>
      <c r="P66" s="263">
        <f t="shared" si="3"/>
        <v>2334.5495347053356</v>
      </c>
      <c r="Q66" s="263">
        <f t="shared" si="3"/>
        <v>2353.0755141367467</v>
      </c>
      <c r="R66" s="263">
        <f t="shared" si="3"/>
        <v>2410.5598694725363</v>
      </c>
      <c r="S66" s="263">
        <f t="shared" si="3"/>
        <v>2413.0285561409464</v>
      </c>
      <c r="T66" s="263">
        <f t="shared" si="3"/>
        <v>2457.4120969933701</v>
      </c>
      <c r="U66" s="263">
        <f t="shared" si="3"/>
        <v>2453.4073179812845</v>
      </c>
      <c r="V66" s="263">
        <f t="shared" si="3"/>
        <v>2414.7723290991426</v>
      </c>
      <c r="W66" s="263">
        <f t="shared" si="3"/>
        <v>2537.918727614036</v>
      </c>
      <c r="DA66" s="70"/>
    </row>
    <row r="67" spans="1:105" ht="12" customHeight="1" x14ac:dyDescent="0.25">
      <c r="A67" s="165" t="s">
        <v>2212</v>
      </c>
      <c r="B67" s="348">
        <v>477.98735324471858</v>
      </c>
      <c r="C67" s="348">
        <v>487.40649747811779</v>
      </c>
      <c r="D67" s="348">
        <v>506.25425020160202</v>
      </c>
      <c r="E67" s="348">
        <v>508.90350809241818</v>
      </c>
      <c r="F67" s="348">
        <v>501.19609429821429</v>
      </c>
      <c r="G67" s="348">
        <v>467.72273178185549</v>
      </c>
      <c r="H67" s="348">
        <v>439.02599694681379</v>
      </c>
      <c r="I67" s="348">
        <v>442.51936742352069</v>
      </c>
      <c r="J67" s="348">
        <v>431.86492469544572</v>
      </c>
      <c r="K67" s="348">
        <v>410.11165735701792</v>
      </c>
      <c r="L67" s="348">
        <v>425.52579431617431</v>
      </c>
      <c r="M67" s="348">
        <v>425.0250872785092</v>
      </c>
      <c r="N67" s="348">
        <v>429.76396378094819</v>
      </c>
      <c r="O67" s="348">
        <v>423.87218292440798</v>
      </c>
      <c r="P67" s="348">
        <v>426.91092189701021</v>
      </c>
      <c r="Q67" s="348">
        <v>430.05414805371822</v>
      </c>
      <c r="R67" s="348">
        <v>447.52591332483911</v>
      </c>
      <c r="S67" s="348">
        <v>450.63807973556749</v>
      </c>
      <c r="T67" s="348">
        <v>457.36048072507191</v>
      </c>
      <c r="U67" s="348">
        <v>444.36599614615432</v>
      </c>
      <c r="V67" s="348">
        <v>440.15164749879409</v>
      </c>
      <c r="W67" s="348">
        <v>471.61116482348149</v>
      </c>
      <c r="DA67" s="167" t="s">
        <v>2213</v>
      </c>
    </row>
    <row r="68" spans="1:105" ht="12" customHeight="1" x14ac:dyDescent="0.25">
      <c r="A68" s="165" t="s">
        <v>2214</v>
      </c>
      <c r="B68" s="348">
        <v>195.97565542274239</v>
      </c>
      <c r="C68" s="348">
        <v>199.09937372584901</v>
      </c>
      <c r="D68" s="348">
        <v>206.85827370324071</v>
      </c>
      <c r="E68" s="348">
        <v>207.05947960711379</v>
      </c>
      <c r="F68" s="348">
        <v>204.160100885909</v>
      </c>
      <c r="G68" s="348">
        <v>190.45283950561421</v>
      </c>
      <c r="H68" s="348">
        <v>178.86638168555481</v>
      </c>
      <c r="I68" s="348">
        <v>180.79314091474939</v>
      </c>
      <c r="J68" s="348">
        <v>176.46347278224229</v>
      </c>
      <c r="K68" s="348">
        <v>167.21607474925591</v>
      </c>
      <c r="L68" s="348">
        <v>173.191984592002</v>
      </c>
      <c r="M68" s="348">
        <v>172.96904517085031</v>
      </c>
      <c r="N68" s="348">
        <v>174.5904311208586</v>
      </c>
      <c r="O68" s="348">
        <v>171.9010236249907</v>
      </c>
      <c r="P68" s="348">
        <v>173.50852092518639</v>
      </c>
      <c r="Q68" s="348">
        <v>174.94107400077769</v>
      </c>
      <c r="R68" s="348">
        <v>182.48289999611009</v>
      </c>
      <c r="S68" s="348">
        <v>183.71127039853371</v>
      </c>
      <c r="T68" s="348">
        <v>186.48449799215041</v>
      </c>
      <c r="U68" s="348">
        <v>180.98933139827011</v>
      </c>
      <c r="V68" s="348">
        <v>179.53202836159431</v>
      </c>
      <c r="W68" s="348">
        <v>191.82119973601939</v>
      </c>
      <c r="DA68" s="167" t="s">
        <v>2215</v>
      </c>
    </row>
    <row r="69" spans="1:105" ht="12" customHeight="1" x14ac:dyDescent="0.25">
      <c r="A69" s="64" t="s">
        <v>30</v>
      </c>
      <c r="B69" s="231">
        <v>21.49459202221281</v>
      </c>
      <c r="C69" s="231">
        <v>19.671165417288901</v>
      </c>
      <c r="D69" s="231">
        <v>19.635166358122991</v>
      </c>
      <c r="E69" s="231">
        <v>18.595195549286551</v>
      </c>
      <c r="F69" s="231">
        <v>19.12627713296957</v>
      </c>
      <c r="G69" s="231">
        <v>19.25806496249243</v>
      </c>
      <c r="H69" s="231">
        <v>17.958396265146089</v>
      </c>
      <c r="I69" s="231">
        <v>18.259648930556502</v>
      </c>
      <c r="J69" s="231">
        <v>15.59117480962666</v>
      </c>
      <c r="K69" s="231">
        <v>14.848357461762269</v>
      </c>
      <c r="L69" s="231">
        <v>14.78727354451533</v>
      </c>
      <c r="M69" s="231">
        <v>14.28521989513262</v>
      </c>
      <c r="N69" s="231">
        <v>15.169260465161919</v>
      </c>
      <c r="O69" s="231">
        <v>12.492980360556629</v>
      </c>
      <c r="P69" s="231">
        <v>12.21242712960473</v>
      </c>
      <c r="Q69" s="231">
        <v>12.756364413551889</v>
      </c>
      <c r="R69" s="231">
        <v>12.38912760137546</v>
      </c>
      <c r="S69" s="231">
        <v>13.193102563783899</v>
      </c>
      <c r="T69" s="231">
        <v>14.00851664099052</v>
      </c>
      <c r="U69" s="231">
        <v>11.50784878944463</v>
      </c>
      <c r="V69" s="231">
        <v>10.96563981825067</v>
      </c>
      <c r="W69" s="231">
        <v>10.966051245537789</v>
      </c>
      <c r="DA69" s="73" t="s">
        <v>2216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2217</v>
      </c>
    </row>
    <row r="71" spans="1:105" ht="12" customHeight="1" x14ac:dyDescent="0.25">
      <c r="A71" s="64" t="s">
        <v>33</v>
      </c>
      <c r="B71" s="231">
        <v>5.0163922798393727</v>
      </c>
      <c r="C71" s="231">
        <v>5.1995818009900914</v>
      </c>
      <c r="D71" s="231">
        <v>5.2177587270005397</v>
      </c>
      <c r="E71" s="231">
        <v>4.5618502324065036</v>
      </c>
      <c r="F71" s="231">
        <v>4.3002675566154913</v>
      </c>
      <c r="G71" s="231">
        <v>3.811953814007683</v>
      </c>
      <c r="H71" s="231">
        <v>3.9612590445404088</v>
      </c>
      <c r="I71" s="231">
        <v>4.3983603298696918</v>
      </c>
      <c r="J71" s="231">
        <v>3.5163000125245301</v>
      </c>
      <c r="K71" s="231">
        <v>3.1491230614854229</v>
      </c>
      <c r="L71" s="231">
        <v>3.6071410371867589</v>
      </c>
      <c r="M71" s="231">
        <v>3.271931648795793</v>
      </c>
      <c r="N71" s="231">
        <v>3.2524499312883428</v>
      </c>
      <c r="O71" s="231">
        <v>3.661134331708285</v>
      </c>
      <c r="P71" s="231">
        <v>3.8093323557882148</v>
      </c>
      <c r="Q71" s="231">
        <v>3.6632355832164771</v>
      </c>
      <c r="R71" s="231">
        <v>4.3232524741321763</v>
      </c>
      <c r="S71" s="231">
        <v>4.3005472282977264</v>
      </c>
      <c r="T71" s="231">
        <v>4.5274804109844657</v>
      </c>
      <c r="U71" s="231">
        <v>4.6253796311622981</v>
      </c>
      <c r="V71" s="231">
        <v>4.4864266885788746</v>
      </c>
      <c r="W71" s="231">
        <v>4.6390024451897656</v>
      </c>
      <c r="DA71" s="73" t="s">
        <v>2218</v>
      </c>
    </row>
    <row r="72" spans="1:105" ht="12" customHeight="1" x14ac:dyDescent="0.25">
      <c r="A72" s="64" t="s">
        <v>160</v>
      </c>
      <c r="B72" s="231">
        <v>15.51797539145428</v>
      </c>
      <c r="C72" s="231">
        <v>16.169741058345789</v>
      </c>
      <c r="D72" s="231">
        <v>15.56240038906974</v>
      </c>
      <c r="E72" s="231">
        <v>14.46914213606304</v>
      </c>
      <c r="F72" s="231">
        <v>14.59914352088585</v>
      </c>
      <c r="G72" s="231">
        <v>14.05840892380826</v>
      </c>
      <c r="H72" s="231">
        <v>11.506251352380509</v>
      </c>
      <c r="I72" s="231">
        <v>12.28560287139339</v>
      </c>
      <c r="J72" s="231">
        <v>11.59553916843676</v>
      </c>
      <c r="K72" s="231">
        <v>9.5524522373193061</v>
      </c>
      <c r="L72" s="231">
        <v>9.607263812759669</v>
      </c>
      <c r="M72" s="231">
        <v>8.3175997910654687</v>
      </c>
      <c r="N72" s="231">
        <v>7.7881288329279741</v>
      </c>
      <c r="O72" s="231">
        <v>7.454391091690165</v>
      </c>
      <c r="P72" s="231">
        <v>7.0138132598958514</v>
      </c>
      <c r="Q72" s="231">
        <v>7.1727237404573083</v>
      </c>
      <c r="R72" s="231">
        <v>6.9868381556879893</v>
      </c>
      <c r="S72" s="231">
        <v>6.5592015986036216</v>
      </c>
      <c r="T72" s="231">
        <v>6.6657824768856457</v>
      </c>
      <c r="U72" s="231">
        <v>6.4371100006288406</v>
      </c>
      <c r="V72" s="231">
        <v>6.5231996466533166</v>
      </c>
      <c r="W72" s="231">
        <v>6.1504105313422768</v>
      </c>
      <c r="DA72" s="73" t="s">
        <v>2219</v>
      </c>
    </row>
    <row r="73" spans="1:105" ht="12" customHeight="1" x14ac:dyDescent="0.25">
      <c r="A73" s="64" t="s">
        <v>70</v>
      </c>
      <c r="B73" s="231">
        <v>27.965553667724439</v>
      </c>
      <c r="C73" s="231">
        <v>29.021679705643152</v>
      </c>
      <c r="D73" s="231">
        <v>29.571281658704219</v>
      </c>
      <c r="E73" s="231">
        <v>28.831601629016561</v>
      </c>
      <c r="F73" s="231">
        <v>26.014906431594419</v>
      </c>
      <c r="G73" s="231">
        <v>22.159647290353409</v>
      </c>
      <c r="H73" s="231">
        <v>22.465155231940511</v>
      </c>
      <c r="I73" s="231">
        <v>19.126542499462371</v>
      </c>
      <c r="J73" s="231">
        <v>18.228612136101368</v>
      </c>
      <c r="K73" s="231">
        <v>13.765917228714709</v>
      </c>
      <c r="L73" s="231">
        <v>10.94162886529042</v>
      </c>
      <c r="M73" s="231">
        <v>9.1860658001429041</v>
      </c>
      <c r="N73" s="231">
        <v>7.9698434078828342</v>
      </c>
      <c r="O73" s="231">
        <v>6.6520057723418251</v>
      </c>
      <c r="P73" s="231">
        <v>5.7902155893046583</v>
      </c>
      <c r="Q73" s="231">
        <v>6.0610036924070831</v>
      </c>
      <c r="R73" s="231">
        <v>6.2774931538927614</v>
      </c>
      <c r="S73" s="231">
        <v>5.2250435994260087</v>
      </c>
      <c r="T73" s="231">
        <v>4.3753359418703797</v>
      </c>
      <c r="U73" s="231">
        <v>3.9236378265672331</v>
      </c>
      <c r="V73" s="231">
        <v>3.4753985851795721</v>
      </c>
      <c r="W73" s="231">
        <v>3.6252719663427109</v>
      </c>
      <c r="DA73" s="73" t="s">
        <v>2220</v>
      </c>
    </row>
    <row r="74" spans="1:105" ht="12" customHeight="1" x14ac:dyDescent="0.25">
      <c r="A74" s="64" t="s">
        <v>34</v>
      </c>
      <c r="B74" s="231">
        <v>0.41423199600975441</v>
      </c>
      <c r="C74" s="231">
        <v>0.45438913490090221</v>
      </c>
      <c r="D74" s="231">
        <v>0.55819533354532958</v>
      </c>
      <c r="E74" s="231">
        <v>0.30767808451006551</v>
      </c>
      <c r="F74" s="231">
        <v>0.2154017158822579</v>
      </c>
      <c r="G74" s="231">
        <v>0.29499807418103918</v>
      </c>
      <c r="H74" s="231">
        <v>0.33710523761396738</v>
      </c>
      <c r="I74" s="231">
        <v>0.2950541279544826</v>
      </c>
      <c r="J74" s="231">
        <v>0.18966225429627451</v>
      </c>
      <c r="K74" s="231">
        <v>0.1100314013679433</v>
      </c>
      <c r="L74" s="231">
        <v>0.12607894993226959</v>
      </c>
      <c r="M74" s="231">
        <v>8.3727090219071515E-2</v>
      </c>
      <c r="N74" s="231">
        <v>6.7372323858212235E-2</v>
      </c>
      <c r="O74" s="231">
        <v>5.6999141898310603E-2</v>
      </c>
      <c r="P74" s="231">
        <v>5.352380794436977E-2</v>
      </c>
      <c r="Q74" s="231">
        <v>5.552341851652412E-2</v>
      </c>
      <c r="R74" s="231">
        <v>6.5211019708770218E-2</v>
      </c>
      <c r="S74" s="231">
        <v>7.9665347558982899E-2</v>
      </c>
      <c r="T74" s="231">
        <v>5.5629058320352642E-2</v>
      </c>
      <c r="U74" s="231">
        <v>6.5495600405024959E-2</v>
      </c>
      <c r="V74" s="231">
        <v>3.6401536069997832E-2</v>
      </c>
      <c r="W74" s="231">
        <v>2.9177067037963529E-2</v>
      </c>
      <c r="DA74" s="73" t="s">
        <v>2221</v>
      </c>
    </row>
    <row r="75" spans="1:105" ht="12" customHeight="1" x14ac:dyDescent="0.25">
      <c r="A75" s="64" t="s">
        <v>162</v>
      </c>
      <c r="B75" s="231">
        <v>107.50992319330931</v>
      </c>
      <c r="C75" s="231">
        <v>111.0358522415397</v>
      </c>
      <c r="D75" s="231">
        <v>117.35946445174331</v>
      </c>
      <c r="E75" s="231">
        <v>121.71666822309</v>
      </c>
      <c r="F75" s="231">
        <v>117.4027756524802</v>
      </c>
      <c r="G75" s="231">
        <v>109.6838503888915</v>
      </c>
      <c r="H75" s="231">
        <v>101.60073320597461</v>
      </c>
      <c r="I75" s="231">
        <v>103.0490728330042</v>
      </c>
      <c r="J75" s="231">
        <v>103.2423344957152</v>
      </c>
      <c r="K75" s="231">
        <v>103.37183484739479</v>
      </c>
      <c r="L75" s="231">
        <v>111.61264908326299</v>
      </c>
      <c r="M75" s="231">
        <v>112.62924819917821</v>
      </c>
      <c r="N75" s="231">
        <v>114.221273191447</v>
      </c>
      <c r="O75" s="231">
        <v>116.91383113990069</v>
      </c>
      <c r="P75" s="231">
        <v>117.3876936332816</v>
      </c>
      <c r="Q75" s="231">
        <v>117.3403408629373</v>
      </c>
      <c r="R75" s="231">
        <v>120.826721588555</v>
      </c>
      <c r="S75" s="231">
        <v>122.10479167595091</v>
      </c>
      <c r="T75" s="231">
        <v>124.1126103347342</v>
      </c>
      <c r="U75" s="231">
        <v>122.63446146656131</v>
      </c>
      <c r="V75" s="231">
        <v>120.2368659531045</v>
      </c>
      <c r="W75" s="231">
        <v>132.89527793658391</v>
      </c>
      <c r="DA75" s="73" t="s">
        <v>2222</v>
      </c>
    </row>
    <row r="76" spans="1:105" ht="12" customHeight="1" x14ac:dyDescent="0.25">
      <c r="A76" s="64" t="s">
        <v>36</v>
      </c>
      <c r="B76" s="231">
        <v>0.64973869128995532</v>
      </c>
      <c r="C76" s="231">
        <v>0.58560023897682612</v>
      </c>
      <c r="D76" s="231">
        <v>0.5710478170232951</v>
      </c>
      <c r="E76" s="231">
        <v>5.6862241336501973E-2</v>
      </c>
      <c r="F76" s="231">
        <v>7.7073938494211389E-2</v>
      </c>
      <c r="G76" s="231">
        <v>9.1626360447549411E-3</v>
      </c>
      <c r="H76" s="231">
        <v>2.964382249762722E-3</v>
      </c>
      <c r="I76" s="231">
        <v>2.6948929543262078E-4</v>
      </c>
      <c r="J76" s="231">
        <v>3.7728501360831499E-3</v>
      </c>
      <c r="K76" s="231">
        <v>2.6948929543247003E-4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2223</v>
      </c>
    </row>
    <row r="77" spans="1:105" ht="12" customHeight="1" x14ac:dyDescent="0.25">
      <c r="A77" s="64" t="s">
        <v>73</v>
      </c>
      <c r="B77" s="231">
        <v>8.7086392862391246</v>
      </c>
      <c r="C77" s="231">
        <v>8.527897127619358</v>
      </c>
      <c r="D77" s="231">
        <v>9.1521539890909711</v>
      </c>
      <c r="E77" s="231">
        <v>9.4016428669738339</v>
      </c>
      <c r="F77" s="231">
        <v>9.77509682075857</v>
      </c>
      <c r="G77" s="231">
        <v>9.5788245330208088</v>
      </c>
      <c r="H77" s="231">
        <v>10.077121019852891</v>
      </c>
      <c r="I77" s="231">
        <v>10.24995744050006</v>
      </c>
      <c r="J77" s="231">
        <v>11.23836871914488</v>
      </c>
      <c r="K77" s="231">
        <v>10.59763312623733</v>
      </c>
      <c r="L77" s="231">
        <v>11.04621314988329</v>
      </c>
      <c r="M77" s="231">
        <v>10.803719136166871</v>
      </c>
      <c r="N77" s="231">
        <v>10.46050942703814</v>
      </c>
      <c r="O77" s="231">
        <v>9.2823485795601695</v>
      </c>
      <c r="P77" s="231">
        <v>10.409391619523021</v>
      </c>
      <c r="Q77" s="231">
        <v>11.063983274038909</v>
      </c>
      <c r="R77" s="231">
        <v>13.58145848970797</v>
      </c>
      <c r="S77" s="231">
        <v>13.503081300976371</v>
      </c>
      <c r="T77" s="231">
        <v>14.270863849367689</v>
      </c>
      <c r="U77" s="231">
        <v>14.065563670235329</v>
      </c>
      <c r="V77" s="231">
        <v>14.81585312948004</v>
      </c>
      <c r="W77" s="231">
        <v>13.73237033924477</v>
      </c>
      <c r="DA77" s="73" t="s">
        <v>2224</v>
      </c>
    </row>
    <row r="78" spans="1:105" ht="12" customHeight="1" x14ac:dyDescent="0.25">
      <c r="A78" s="64" t="s">
        <v>79</v>
      </c>
      <c r="B78" s="231">
        <v>8.698608894663387</v>
      </c>
      <c r="C78" s="231">
        <v>8.4334670005442796</v>
      </c>
      <c r="D78" s="231">
        <v>9.2308049789403785</v>
      </c>
      <c r="E78" s="231">
        <v>9.118838644430781</v>
      </c>
      <c r="F78" s="231">
        <v>12.649158116228421</v>
      </c>
      <c r="G78" s="231">
        <v>11.59792888281434</v>
      </c>
      <c r="H78" s="231">
        <v>10.957395945856049</v>
      </c>
      <c r="I78" s="231">
        <v>13.128632392713261</v>
      </c>
      <c r="J78" s="231">
        <v>12.857708336260551</v>
      </c>
      <c r="K78" s="231">
        <v>11.82045589567864</v>
      </c>
      <c r="L78" s="231">
        <v>11.46373614917127</v>
      </c>
      <c r="M78" s="231">
        <v>14.391533610149381</v>
      </c>
      <c r="N78" s="231">
        <v>15.66159354125417</v>
      </c>
      <c r="O78" s="231">
        <v>15.387333207334629</v>
      </c>
      <c r="P78" s="231">
        <v>16.832123529843969</v>
      </c>
      <c r="Q78" s="231">
        <v>16.827899015652228</v>
      </c>
      <c r="R78" s="231">
        <v>18.0327975130499</v>
      </c>
      <c r="S78" s="231">
        <v>18.745837083936198</v>
      </c>
      <c r="T78" s="231">
        <v>18.468279278997191</v>
      </c>
      <c r="U78" s="231">
        <v>17.729834413265429</v>
      </c>
      <c r="V78" s="231">
        <v>18.99224300427732</v>
      </c>
      <c r="W78" s="231">
        <v>19.783638204740221</v>
      </c>
      <c r="DA78" s="73" t="s">
        <v>2225</v>
      </c>
    </row>
    <row r="79" spans="1:105" ht="12" customHeight="1" x14ac:dyDescent="0.25">
      <c r="A79" s="165" t="s">
        <v>2226</v>
      </c>
      <c r="B79" s="348">
        <v>1517.856554341389</v>
      </c>
      <c r="C79" s="348">
        <v>1556.987056618842</v>
      </c>
      <c r="D79" s="348">
        <v>1604.859441917908</v>
      </c>
      <c r="E79" s="348">
        <v>1668.5047013631629</v>
      </c>
      <c r="F79" s="348">
        <v>1685.6894285049329</v>
      </c>
      <c r="G79" s="348">
        <v>1688.6697029824161</v>
      </c>
      <c r="H79" s="348">
        <v>1646.3610763478509</v>
      </c>
      <c r="I79" s="348">
        <v>1670.1379521188931</v>
      </c>
      <c r="J79" s="348">
        <v>1677.7324503570551</v>
      </c>
      <c r="K79" s="348">
        <v>1637.601923987716</v>
      </c>
      <c r="L79" s="348">
        <v>1667.9799627136649</v>
      </c>
      <c r="M79" s="348">
        <v>1688.4835486563099</v>
      </c>
      <c r="N79" s="348">
        <v>1710.843203475659</v>
      </c>
      <c r="O79" s="348">
        <v>1697.5954119203359</v>
      </c>
      <c r="P79" s="348">
        <v>1734.1300918831389</v>
      </c>
      <c r="Q79" s="348">
        <v>1748.0802920822509</v>
      </c>
      <c r="R79" s="348">
        <v>1780.5510561515871</v>
      </c>
      <c r="S79" s="348">
        <v>1778.6792060068451</v>
      </c>
      <c r="T79" s="348">
        <v>1813.567118276148</v>
      </c>
      <c r="U79" s="348">
        <v>1828.05199043686</v>
      </c>
      <c r="V79" s="348">
        <v>1795.088653238754</v>
      </c>
      <c r="W79" s="348">
        <v>1874.4863630545351</v>
      </c>
      <c r="DA79" s="167" t="s">
        <v>2227</v>
      </c>
    </row>
    <row r="80" spans="1:105" ht="12" customHeight="1" x14ac:dyDescent="0.25">
      <c r="A80" s="132" t="s">
        <v>2228</v>
      </c>
      <c r="B80" s="318">
        <v>2080.4342016626879</v>
      </c>
      <c r="C80" s="318">
        <v>2134.0680151040242</v>
      </c>
      <c r="D80" s="318">
        <v>2199.6837990241088</v>
      </c>
      <c r="E80" s="318">
        <v>2286.9185078277069</v>
      </c>
      <c r="F80" s="318">
        <v>2310.4725742444061</v>
      </c>
      <c r="G80" s="318">
        <v>2314.557456268049</v>
      </c>
      <c r="H80" s="318">
        <v>2256.5675799360811</v>
      </c>
      <c r="I80" s="318">
        <v>2289.157105883889</v>
      </c>
      <c r="J80" s="318">
        <v>2299.5664254167191</v>
      </c>
      <c r="K80" s="318">
        <v>2244.5619394192099</v>
      </c>
      <c r="L80" s="318">
        <v>2286.199280289225</v>
      </c>
      <c r="M80" s="318">
        <v>2314.3023057890991</v>
      </c>
      <c r="N80" s="318">
        <v>2344.9493326708521</v>
      </c>
      <c r="O80" s="318">
        <v>2326.7913858152278</v>
      </c>
      <c r="P80" s="318">
        <v>2376.8672625665699</v>
      </c>
      <c r="Q80" s="318">
        <v>2395.987958479016</v>
      </c>
      <c r="R80" s="318">
        <v>2440.4936714403289</v>
      </c>
      <c r="S80" s="318">
        <v>2437.9280396285671</v>
      </c>
      <c r="T80" s="318">
        <v>2485.7467914744302</v>
      </c>
      <c r="U80" s="318">
        <v>2505.6003299156368</v>
      </c>
      <c r="V80" s="318">
        <v>2460.4194767502099</v>
      </c>
      <c r="W80" s="318">
        <v>2569.2451168029461</v>
      </c>
      <c r="DA80" s="139" t="s">
        <v>2229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100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0.99999999999999944</v>
      </c>
      <c r="C84" s="234">
        <f t="shared" si="4"/>
        <v>1.0000000000000002</v>
      </c>
      <c r="D84" s="234">
        <f t="shared" si="4"/>
        <v>1</v>
      </c>
      <c r="E84" s="234">
        <f t="shared" si="4"/>
        <v>1.0000000000000002</v>
      </c>
      <c r="F84" s="234">
        <f t="shared" si="4"/>
        <v>1.0000000000000002</v>
      </c>
      <c r="G84" s="234">
        <f t="shared" si="4"/>
        <v>1</v>
      </c>
      <c r="H84" s="234">
        <f t="shared" si="4"/>
        <v>1</v>
      </c>
      <c r="I84" s="234">
        <f t="shared" si="4"/>
        <v>1</v>
      </c>
      <c r="J84" s="234">
        <f t="shared" si="4"/>
        <v>0.99999999999999989</v>
      </c>
      <c r="K84" s="234">
        <f t="shared" si="4"/>
        <v>1.0000000000000002</v>
      </c>
      <c r="L84" s="234">
        <f t="shared" si="4"/>
        <v>1.0000000000000002</v>
      </c>
      <c r="M84" s="234">
        <f t="shared" si="4"/>
        <v>0.99999999999999989</v>
      </c>
      <c r="N84" s="234">
        <f t="shared" si="4"/>
        <v>1.0000000000000002</v>
      </c>
      <c r="O84" s="234">
        <f t="shared" si="4"/>
        <v>1.0000000000000002</v>
      </c>
      <c r="P84" s="234">
        <f t="shared" si="4"/>
        <v>0.99999999999999967</v>
      </c>
      <c r="Q84" s="234">
        <f t="shared" si="4"/>
        <v>0.99999999999999944</v>
      </c>
      <c r="R84" s="234">
        <f t="shared" si="4"/>
        <v>1</v>
      </c>
      <c r="S84" s="234">
        <f t="shared" si="4"/>
        <v>1</v>
      </c>
      <c r="T84" s="234">
        <f t="shared" si="4"/>
        <v>0.99999999999999978</v>
      </c>
      <c r="U84" s="234">
        <f t="shared" si="4"/>
        <v>1</v>
      </c>
      <c r="V84" s="234">
        <f t="shared" si="4"/>
        <v>1.0000000000000002</v>
      </c>
      <c r="W84" s="234">
        <f t="shared" si="4"/>
        <v>1.0000000000000002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1.3359530563022942E-2</v>
      </c>
      <c r="C85" s="301">
        <f t="shared" si="5"/>
        <v>1.3453814793245601E-2</v>
      </c>
      <c r="D85" s="301">
        <f t="shared" si="5"/>
        <v>1.3381526928318198E-2</v>
      </c>
      <c r="E85" s="301">
        <f t="shared" si="5"/>
        <v>1.3764226695643027E-2</v>
      </c>
      <c r="F85" s="301">
        <f t="shared" si="5"/>
        <v>1.4013815636106786E-2</v>
      </c>
      <c r="G85" s="301">
        <f t="shared" si="5"/>
        <v>1.471887089750829E-2</v>
      </c>
      <c r="H85" s="301">
        <f t="shared" si="5"/>
        <v>1.5099395738318231E-2</v>
      </c>
      <c r="I85" s="301">
        <f t="shared" si="5"/>
        <v>1.5146823830944098E-2</v>
      </c>
      <c r="J85" s="301">
        <f t="shared" si="5"/>
        <v>1.5451788071431161E-2</v>
      </c>
      <c r="K85" s="301">
        <f t="shared" si="5"/>
        <v>1.5763985991022123E-2</v>
      </c>
      <c r="L85" s="301">
        <f t="shared" si="5"/>
        <v>1.5586095857303282E-2</v>
      </c>
      <c r="M85" s="301">
        <f t="shared" si="5"/>
        <v>1.5718921710847975E-2</v>
      </c>
      <c r="N85" s="301">
        <f t="shared" si="5"/>
        <v>1.5767099393883911E-2</v>
      </c>
      <c r="O85" s="301">
        <f t="shared" si="5"/>
        <v>1.5849728794956192E-2</v>
      </c>
      <c r="P85" s="301">
        <f t="shared" si="5"/>
        <v>1.5964352679629545E-2</v>
      </c>
      <c r="Q85" s="301">
        <f t="shared" si="5"/>
        <v>1.5969537051038041E-2</v>
      </c>
      <c r="R85" s="301">
        <f t="shared" si="5"/>
        <v>1.5730782597665822E-2</v>
      </c>
      <c r="S85" s="301">
        <f t="shared" si="5"/>
        <v>1.5644435026400158E-2</v>
      </c>
      <c r="T85" s="301">
        <f t="shared" si="5"/>
        <v>1.5687654817978028E-2</v>
      </c>
      <c r="U85" s="301">
        <f t="shared" si="5"/>
        <v>1.6071391630584398E-2</v>
      </c>
      <c r="V85" s="301">
        <f t="shared" si="5"/>
        <v>1.5963895929775266E-2</v>
      </c>
      <c r="W85" s="301">
        <f t="shared" si="5"/>
        <v>1.5736226529090298E-2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1.5586118990193435E-2</v>
      </c>
      <c r="C86" s="235">
        <f t="shared" si="6"/>
        <v>1.5696117258786536E-2</v>
      </c>
      <c r="D86" s="235">
        <f t="shared" si="6"/>
        <v>1.5611781416371234E-2</v>
      </c>
      <c r="E86" s="235">
        <f t="shared" si="6"/>
        <v>1.6058264478250199E-2</v>
      </c>
      <c r="F86" s="235">
        <f t="shared" si="6"/>
        <v>1.6349451575457918E-2</v>
      </c>
      <c r="G86" s="235">
        <f t="shared" si="6"/>
        <v>1.7172016047093012E-2</v>
      </c>
      <c r="H86" s="235">
        <f t="shared" si="6"/>
        <v>1.7615961694704606E-2</v>
      </c>
      <c r="I86" s="235">
        <f t="shared" si="6"/>
        <v>1.767129446943479E-2</v>
      </c>
      <c r="J86" s="235">
        <f t="shared" si="6"/>
        <v>1.8027086083336353E-2</v>
      </c>
      <c r="K86" s="235">
        <f t="shared" si="6"/>
        <v>1.8391316989525806E-2</v>
      </c>
      <c r="L86" s="235">
        <f t="shared" si="6"/>
        <v>1.818377850018716E-2</v>
      </c>
      <c r="M86" s="235">
        <f t="shared" si="6"/>
        <v>1.8338741995989311E-2</v>
      </c>
      <c r="N86" s="235">
        <f t="shared" si="6"/>
        <v>1.8394949292864563E-2</v>
      </c>
      <c r="O86" s="235">
        <f t="shared" si="6"/>
        <v>1.8491350260782226E-2</v>
      </c>
      <c r="P86" s="235">
        <f t="shared" si="6"/>
        <v>1.8625078126234467E-2</v>
      </c>
      <c r="Q86" s="235">
        <f t="shared" si="6"/>
        <v>1.8631126559544384E-2</v>
      </c>
      <c r="R86" s="235">
        <f t="shared" si="6"/>
        <v>1.8352579697276793E-2</v>
      </c>
      <c r="S86" s="235">
        <f t="shared" si="6"/>
        <v>1.8251840864133523E-2</v>
      </c>
      <c r="T86" s="235">
        <f t="shared" si="6"/>
        <v>1.8302263954307701E-2</v>
      </c>
      <c r="U86" s="235">
        <f t="shared" si="6"/>
        <v>1.8749956902348468E-2</v>
      </c>
      <c r="V86" s="235">
        <f t="shared" si="6"/>
        <v>1.862454525140448E-2</v>
      </c>
      <c r="W86" s="235">
        <f t="shared" si="6"/>
        <v>1.8358930950605347E-2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3.562541483472785E-2</v>
      </c>
      <c r="C87" s="235">
        <f t="shared" si="7"/>
        <v>3.587683944865494E-2</v>
      </c>
      <c r="D87" s="235">
        <f t="shared" si="7"/>
        <v>3.5684071808848548E-2</v>
      </c>
      <c r="E87" s="235">
        <f t="shared" si="7"/>
        <v>3.6704604521714743E-2</v>
      </c>
      <c r="F87" s="235">
        <f t="shared" si="7"/>
        <v>3.7370175029618112E-2</v>
      </c>
      <c r="G87" s="235">
        <f t="shared" si="7"/>
        <v>3.9250322393355436E-2</v>
      </c>
      <c r="H87" s="235">
        <f t="shared" si="7"/>
        <v>4.0265055302181961E-2</v>
      </c>
      <c r="I87" s="235">
        <f t="shared" si="7"/>
        <v>4.0391530215850957E-2</v>
      </c>
      <c r="J87" s="235">
        <f t="shared" si="7"/>
        <v>4.1204768190483076E-2</v>
      </c>
      <c r="K87" s="235">
        <f t="shared" si="7"/>
        <v>4.2037295976058986E-2</v>
      </c>
      <c r="L87" s="235">
        <f t="shared" si="7"/>
        <v>4.1562922286142077E-2</v>
      </c>
      <c r="M87" s="235">
        <f t="shared" si="7"/>
        <v>4.1917124562261279E-2</v>
      </c>
      <c r="N87" s="235">
        <f t="shared" si="7"/>
        <v>4.2045598383690451E-2</v>
      </c>
      <c r="O87" s="235">
        <f t="shared" si="7"/>
        <v>4.2265943453216506E-2</v>
      </c>
      <c r="P87" s="235">
        <f t="shared" si="7"/>
        <v>4.2571607145678765E-2</v>
      </c>
      <c r="Q87" s="235">
        <f t="shared" si="7"/>
        <v>4.2585432136101442E-2</v>
      </c>
      <c r="R87" s="235">
        <f t="shared" si="7"/>
        <v>4.1948753593775541E-2</v>
      </c>
      <c r="S87" s="235">
        <f t="shared" si="7"/>
        <v>4.1718493403733757E-2</v>
      </c>
      <c r="T87" s="235">
        <f t="shared" si="7"/>
        <v>4.1833746181274736E-2</v>
      </c>
      <c r="U87" s="235">
        <f t="shared" si="7"/>
        <v>4.2857044348225071E-2</v>
      </c>
      <c r="V87" s="235">
        <f t="shared" si="7"/>
        <v>4.2570389146067367E-2</v>
      </c>
      <c r="W87" s="235">
        <f t="shared" si="7"/>
        <v>4.1963270744240798E-2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2.6719061126045888E-2</v>
      </c>
      <c r="C88" s="235">
        <f t="shared" si="8"/>
        <v>2.6907629586491202E-2</v>
      </c>
      <c r="D88" s="235">
        <f t="shared" si="8"/>
        <v>2.6763053856636399E-2</v>
      </c>
      <c r="E88" s="235">
        <f t="shared" si="8"/>
        <v>2.7528453391286054E-2</v>
      </c>
      <c r="F88" s="235">
        <f t="shared" si="8"/>
        <v>2.8027631272213568E-2</v>
      </c>
      <c r="G88" s="235">
        <f t="shared" si="8"/>
        <v>2.9437741795016584E-2</v>
      </c>
      <c r="H88" s="235">
        <f t="shared" si="8"/>
        <v>3.0198791476636466E-2</v>
      </c>
      <c r="I88" s="235">
        <f t="shared" si="8"/>
        <v>3.02936476618882E-2</v>
      </c>
      <c r="J88" s="235">
        <f t="shared" si="8"/>
        <v>3.0903576142862314E-2</v>
      </c>
      <c r="K88" s="235">
        <f t="shared" si="8"/>
        <v>3.1527971982044246E-2</v>
      </c>
      <c r="L88" s="235">
        <f t="shared" si="8"/>
        <v>3.1172191714606563E-2</v>
      </c>
      <c r="M88" s="235">
        <f t="shared" si="8"/>
        <v>3.1437843421695956E-2</v>
      </c>
      <c r="N88" s="235">
        <f t="shared" si="8"/>
        <v>3.1534198787767823E-2</v>
      </c>
      <c r="O88" s="235">
        <f t="shared" si="8"/>
        <v>3.1699457589912383E-2</v>
      </c>
      <c r="P88" s="235">
        <f t="shared" si="8"/>
        <v>3.1928705359259082E-2</v>
      </c>
      <c r="Q88" s="235">
        <f t="shared" si="8"/>
        <v>3.1939074102076082E-2</v>
      </c>
      <c r="R88" s="235">
        <f t="shared" si="8"/>
        <v>3.1461565195331637E-2</v>
      </c>
      <c r="S88" s="235">
        <f t="shared" si="8"/>
        <v>3.1288870052800316E-2</v>
      </c>
      <c r="T88" s="235">
        <f t="shared" si="8"/>
        <v>3.1375309635956056E-2</v>
      </c>
      <c r="U88" s="235">
        <f t="shared" si="8"/>
        <v>3.2142783261168796E-2</v>
      </c>
      <c r="V88" s="235">
        <f t="shared" si="8"/>
        <v>3.1927791859550532E-2</v>
      </c>
      <c r="W88" s="235">
        <f t="shared" si="8"/>
        <v>3.147245305818059E-2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2.0005735973569725E-2</v>
      </c>
      <c r="C89" s="302">
        <f t="shared" si="9"/>
        <v>2.0055817591693639E-2</v>
      </c>
      <c r="D89" s="302">
        <f t="shared" si="9"/>
        <v>1.9995217204152468E-2</v>
      </c>
      <c r="E89" s="302">
        <f t="shared" si="9"/>
        <v>1.991601690156557E-2</v>
      </c>
      <c r="F89" s="302">
        <f t="shared" si="9"/>
        <v>1.9923143915935259E-2</v>
      </c>
      <c r="G89" s="302">
        <f t="shared" si="9"/>
        <v>2.0222341662526986E-2</v>
      </c>
      <c r="H89" s="302">
        <f t="shared" si="9"/>
        <v>2.0364252352218445E-2</v>
      </c>
      <c r="I89" s="302">
        <f t="shared" si="9"/>
        <v>2.0314373260578399E-2</v>
      </c>
      <c r="J89" s="302">
        <f t="shared" si="9"/>
        <v>2.0353605658878053E-2</v>
      </c>
      <c r="K89" s="302">
        <f t="shared" si="9"/>
        <v>2.0401496609013678E-2</v>
      </c>
      <c r="L89" s="302">
        <f t="shared" si="9"/>
        <v>2.0380816771615021E-2</v>
      </c>
      <c r="M89" s="302">
        <f t="shared" si="9"/>
        <v>2.0517079997345176E-2</v>
      </c>
      <c r="N89" s="302">
        <f t="shared" si="9"/>
        <v>2.0456316881783454E-2</v>
      </c>
      <c r="O89" s="302">
        <f t="shared" si="9"/>
        <v>2.0493353073182154E-2</v>
      </c>
      <c r="P89" s="302">
        <f t="shared" si="9"/>
        <v>2.0903909381783436E-2</v>
      </c>
      <c r="Q89" s="302">
        <f t="shared" si="9"/>
        <v>2.0903236272009459E-2</v>
      </c>
      <c r="R89" s="302">
        <f t="shared" si="9"/>
        <v>2.0835457618708871E-2</v>
      </c>
      <c r="S89" s="302">
        <f t="shared" si="9"/>
        <v>2.0905739750910056E-2</v>
      </c>
      <c r="T89" s="302">
        <f t="shared" si="9"/>
        <v>2.1008092364910219E-2</v>
      </c>
      <c r="U89" s="302">
        <f t="shared" si="9"/>
        <v>2.131617718514436E-2</v>
      </c>
      <c r="V89" s="302">
        <f t="shared" si="9"/>
        <v>2.1447676595293289E-2</v>
      </c>
      <c r="W89" s="302">
        <f t="shared" si="9"/>
        <v>2.131203133348842E-2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6.221421520022976E-2</v>
      </c>
      <c r="C90" s="303">
        <f t="shared" si="10"/>
        <v>6.2121035551151567E-2</v>
      </c>
      <c r="D90" s="303">
        <f t="shared" si="10"/>
        <v>6.1997569601483178E-2</v>
      </c>
      <c r="E90" s="303">
        <f t="shared" si="10"/>
        <v>6.1600517781542311E-2</v>
      </c>
      <c r="F90" s="303">
        <f t="shared" si="10"/>
        <v>6.1421535521593039E-2</v>
      </c>
      <c r="G90" s="303">
        <f t="shared" si="10"/>
        <v>6.1871532015434501E-2</v>
      </c>
      <c r="H90" s="303">
        <f t="shared" si="10"/>
        <v>6.2037123366094515E-2</v>
      </c>
      <c r="I90" s="303">
        <f t="shared" si="10"/>
        <v>6.1838467206106418E-2</v>
      </c>
      <c r="J90" s="303">
        <f t="shared" si="10"/>
        <v>6.1772696294261527E-2</v>
      </c>
      <c r="K90" s="303">
        <f t="shared" si="10"/>
        <v>6.180207860201218E-2</v>
      </c>
      <c r="L90" s="303">
        <f t="shared" si="10"/>
        <v>6.1773581017068119E-2</v>
      </c>
      <c r="M90" s="303">
        <f t="shared" si="10"/>
        <v>6.2056504966293467E-2</v>
      </c>
      <c r="N90" s="303">
        <f t="shared" si="10"/>
        <v>6.183989988017919E-2</v>
      </c>
      <c r="O90" s="303">
        <f t="shared" si="10"/>
        <v>6.1793705355397535E-2</v>
      </c>
      <c r="P90" s="303">
        <f t="shared" si="10"/>
        <v>6.2049936117424973E-2</v>
      </c>
      <c r="Q90" s="303">
        <f t="shared" si="10"/>
        <v>6.1857084323302045E-2</v>
      </c>
      <c r="R90" s="303">
        <f t="shared" si="10"/>
        <v>6.1480500059814445E-2</v>
      </c>
      <c r="S90" s="303">
        <f t="shared" si="10"/>
        <v>6.1546343692705188E-2</v>
      </c>
      <c r="T90" s="303">
        <f t="shared" si="10"/>
        <v>6.1620255736394867E-2</v>
      </c>
      <c r="U90" s="303">
        <f t="shared" si="10"/>
        <v>6.209641482918659E-2</v>
      </c>
      <c r="V90" s="303">
        <f t="shared" si="10"/>
        <v>6.2030751227505773E-2</v>
      </c>
      <c r="W90" s="303">
        <f t="shared" si="10"/>
        <v>6.1511531734230074E-2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4.5836402475483422E-2</v>
      </c>
      <c r="C91" s="304">
        <f t="shared" si="11"/>
        <v>4.5564307272514766E-2</v>
      </c>
      <c r="D91" s="304">
        <f t="shared" si="11"/>
        <v>4.5823836953090238E-2</v>
      </c>
      <c r="E91" s="304">
        <f t="shared" si="11"/>
        <v>4.4501211172688383E-2</v>
      </c>
      <c r="F91" s="304">
        <f t="shared" si="11"/>
        <v>4.3176045833184712E-2</v>
      </c>
      <c r="G91" s="304">
        <f t="shared" si="11"/>
        <v>4.0216896500950415E-2</v>
      </c>
      <c r="H91" s="304">
        <f t="shared" si="11"/>
        <v>3.8559187338167614E-2</v>
      </c>
      <c r="I91" s="304">
        <f t="shared" si="11"/>
        <v>3.800490491259146E-2</v>
      </c>
      <c r="J91" s="304">
        <f t="shared" si="11"/>
        <v>3.6686997613818266E-2</v>
      </c>
      <c r="K91" s="304">
        <f t="shared" si="11"/>
        <v>3.5490077431267329E-2</v>
      </c>
      <c r="L91" s="304">
        <f t="shared" si="11"/>
        <v>3.6339961196136812E-2</v>
      </c>
      <c r="M91" s="304">
        <f t="shared" si="11"/>
        <v>3.5489932854250276E-2</v>
      </c>
      <c r="N91" s="304">
        <f t="shared" si="11"/>
        <v>3.5279609132518895E-2</v>
      </c>
      <c r="O91" s="304">
        <f t="shared" si="11"/>
        <v>3.5125000577927661E-2</v>
      </c>
      <c r="P91" s="304">
        <f t="shared" si="11"/>
        <v>3.4360659453476085E-2</v>
      </c>
      <c r="Q91" s="304">
        <f t="shared" si="11"/>
        <v>3.4276975872541866E-2</v>
      </c>
      <c r="R91" s="304">
        <f t="shared" si="11"/>
        <v>3.4921402931102505E-2</v>
      </c>
      <c r="S91" s="304">
        <f t="shared" si="11"/>
        <v>3.5307083517885106E-2</v>
      </c>
      <c r="T91" s="304">
        <f t="shared" si="11"/>
        <v>3.5023695956970705E-2</v>
      </c>
      <c r="U91" s="304">
        <f t="shared" si="11"/>
        <v>3.3400988026918897E-2</v>
      </c>
      <c r="V91" s="304">
        <f t="shared" si="11"/>
        <v>3.3530389685107832E-2</v>
      </c>
      <c r="W91" s="304">
        <f t="shared" si="11"/>
        <v>3.4743988683071027E-2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1.53090502797045E-2</v>
      </c>
      <c r="C92" s="304">
        <f t="shared" si="12"/>
        <v>1.5480423095177149E-2</v>
      </c>
      <c r="D92" s="304">
        <f t="shared" si="12"/>
        <v>1.510321049412749E-2</v>
      </c>
      <c r="E92" s="304">
        <f t="shared" si="12"/>
        <v>1.5998168473202484E-2</v>
      </c>
      <c r="F92" s="304">
        <f t="shared" si="12"/>
        <v>1.712438443751978E-2</v>
      </c>
      <c r="G92" s="304">
        <f t="shared" si="12"/>
        <v>2.0477125842683418E-2</v>
      </c>
      <c r="H92" s="304">
        <f t="shared" si="12"/>
        <v>2.2269984368861448E-2</v>
      </c>
      <c r="I92" s="304">
        <f t="shared" si="12"/>
        <v>2.2621816387039428E-2</v>
      </c>
      <c r="J92" s="304">
        <f t="shared" si="12"/>
        <v>2.3849555634728757E-2</v>
      </c>
      <c r="K92" s="304">
        <f t="shared" si="12"/>
        <v>2.5050882291463069E-2</v>
      </c>
      <c r="L92" s="304">
        <f t="shared" si="12"/>
        <v>2.418673215234704E-2</v>
      </c>
      <c r="M92" s="304">
        <f t="shared" si="12"/>
        <v>2.5309058375175348E-2</v>
      </c>
      <c r="N92" s="304">
        <f t="shared" si="12"/>
        <v>2.5298922796149582E-2</v>
      </c>
      <c r="O92" s="304">
        <f t="shared" si="12"/>
        <v>2.540072647387338E-2</v>
      </c>
      <c r="P92" s="304">
        <f t="shared" si="12"/>
        <v>2.6412128449578524E-2</v>
      </c>
      <c r="Q92" s="304">
        <f t="shared" si="12"/>
        <v>2.6302545486677129E-2</v>
      </c>
      <c r="R92" s="304">
        <f t="shared" si="12"/>
        <v>2.5300634520898681E-2</v>
      </c>
      <c r="S92" s="304">
        <f t="shared" si="12"/>
        <v>2.4987705372708075E-2</v>
      </c>
      <c r="T92" s="304">
        <f t="shared" si="12"/>
        <v>2.5341547393985926E-2</v>
      </c>
      <c r="U92" s="304">
        <f t="shared" si="12"/>
        <v>2.7409715471820934E-2</v>
      </c>
      <c r="V92" s="304">
        <f t="shared" si="12"/>
        <v>2.7223249868015921E-2</v>
      </c>
      <c r="W92" s="304">
        <f t="shared" si="12"/>
        <v>2.5508644928831821E-2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1.0687624450418356E-3</v>
      </c>
      <c r="C93" s="304">
        <f t="shared" si="13"/>
        <v>1.0763051834596481E-3</v>
      </c>
      <c r="D93" s="304">
        <f t="shared" si="13"/>
        <v>1.0705221542654558E-3</v>
      </c>
      <c r="E93" s="304">
        <f t="shared" si="13"/>
        <v>1.1011381356514421E-3</v>
      </c>
      <c r="F93" s="304">
        <f t="shared" si="13"/>
        <v>1.1211052508885426E-3</v>
      </c>
      <c r="G93" s="304">
        <f t="shared" si="13"/>
        <v>1.1775096718006635E-3</v>
      </c>
      <c r="H93" s="304">
        <f t="shared" si="13"/>
        <v>1.2079516590654583E-3</v>
      </c>
      <c r="I93" s="304">
        <f t="shared" si="13"/>
        <v>1.2117459064755283E-3</v>
      </c>
      <c r="J93" s="304">
        <f t="shared" si="13"/>
        <v>1.2361430457144928E-3</v>
      </c>
      <c r="K93" s="304">
        <f t="shared" si="13"/>
        <v>1.2611188792817697E-3</v>
      </c>
      <c r="L93" s="304">
        <f t="shared" si="13"/>
        <v>1.2468876685842623E-3</v>
      </c>
      <c r="M93" s="304">
        <f t="shared" si="13"/>
        <v>1.2575137368678383E-3</v>
      </c>
      <c r="N93" s="304">
        <f t="shared" si="13"/>
        <v>1.2613679515107129E-3</v>
      </c>
      <c r="O93" s="304">
        <f t="shared" si="13"/>
        <v>1.2679783035964948E-3</v>
      </c>
      <c r="P93" s="304">
        <f t="shared" si="13"/>
        <v>1.2771482143703633E-3</v>
      </c>
      <c r="Q93" s="304">
        <f t="shared" si="13"/>
        <v>1.2775629640830433E-3</v>
      </c>
      <c r="R93" s="304">
        <f t="shared" si="13"/>
        <v>1.2584626078132656E-3</v>
      </c>
      <c r="S93" s="304">
        <f t="shared" si="13"/>
        <v>1.2515548021120127E-3</v>
      </c>
      <c r="T93" s="304">
        <f t="shared" si="13"/>
        <v>1.2550123854382419E-3</v>
      </c>
      <c r="U93" s="304">
        <f t="shared" si="13"/>
        <v>1.2857113304467519E-3</v>
      </c>
      <c r="V93" s="304">
        <f t="shared" si="13"/>
        <v>1.2771116743820216E-3</v>
      </c>
      <c r="W93" s="304">
        <f t="shared" si="13"/>
        <v>1.2588981223272233E-3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5.1845179333524817E-2</v>
      </c>
      <c r="C94" s="303">
        <f t="shared" si="14"/>
        <v>5.1767529625959673E-2</v>
      </c>
      <c r="D94" s="303">
        <f t="shared" si="14"/>
        <v>5.1664641334569293E-2</v>
      </c>
      <c r="E94" s="303">
        <f t="shared" si="14"/>
        <v>5.1333764817951912E-2</v>
      </c>
      <c r="F94" s="303">
        <f t="shared" si="14"/>
        <v>5.1184612934660874E-2</v>
      </c>
      <c r="G94" s="303">
        <f t="shared" si="14"/>
        <v>5.1559610012862092E-2</v>
      </c>
      <c r="H94" s="303">
        <f t="shared" si="14"/>
        <v>5.169760280507877E-2</v>
      </c>
      <c r="I94" s="303">
        <f t="shared" si="14"/>
        <v>5.1532056005088693E-2</v>
      </c>
      <c r="J94" s="303">
        <f t="shared" si="14"/>
        <v>5.1477246911884593E-2</v>
      </c>
      <c r="K94" s="303">
        <f t="shared" si="14"/>
        <v>5.1501732168343486E-2</v>
      </c>
      <c r="L94" s="303">
        <f t="shared" si="14"/>
        <v>5.1477984180890099E-2</v>
      </c>
      <c r="M94" s="303">
        <f t="shared" si="14"/>
        <v>5.1713754138577893E-2</v>
      </c>
      <c r="N94" s="303">
        <f t="shared" si="14"/>
        <v>5.1533249900149326E-2</v>
      </c>
      <c r="O94" s="303">
        <f t="shared" si="14"/>
        <v>5.1494754462831291E-2</v>
      </c>
      <c r="P94" s="303">
        <f t="shared" si="14"/>
        <v>5.170828009785413E-2</v>
      </c>
      <c r="Q94" s="303">
        <f t="shared" si="14"/>
        <v>5.1547570269418377E-2</v>
      </c>
      <c r="R94" s="303">
        <f t="shared" si="14"/>
        <v>5.1233750049845386E-2</v>
      </c>
      <c r="S94" s="303">
        <f t="shared" si="14"/>
        <v>5.1288619743921002E-2</v>
      </c>
      <c r="T94" s="303">
        <f t="shared" si="14"/>
        <v>5.1350213113662391E-2</v>
      </c>
      <c r="U94" s="303">
        <f t="shared" si="14"/>
        <v>5.1747012357655491E-2</v>
      </c>
      <c r="V94" s="303">
        <f t="shared" si="14"/>
        <v>5.1692292689588144E-2</v>
      </c>
      <c r="W94" s="303">
        <f t="shared" si="14"/>
        <v>5.1259609778525062E-2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3.8197002062902864E-2</v>
      </c>
      <c r="C95" s="304">
        <f t="shared" si="15"/>
        <v>3.7970256060429003E-2</v>
      </c>
      <c r="D95" s="304">
        <f t="shared" si="15"/>
        <v>3.8186530794241842E-2</v>
      </c>
      <c r="E95" s="304">
        <f t="shared" si="15"/>
        <v>3.7084342643906969E-2</v>
      </c>
      <c r="F95" s="304">
        <f t="shared" si="15"/>
        <v>3.5980038194320607E-2</v>
      </c>
      <c r="G95" s="304">
        <f t="shared" si="15"/>
        <v>3.3514080417458694E-2</v>
      </c>
      <c r="H95" s="304">
        <f t="shared" si="15"/>
        <v>3.2132656115139685E-2</v>
      </c>
      <c r="I95" s="304">
        <f t="shared" si="15"/>
        <v>3.1670754093826227E-2</v>
      </c>
      <c r="J95" s="304">
        <f t="shared" si="15"/>
        <v>3.0572498011515219E-2</v>
      </c>
      <c r="K95" s="304">
        <f t="shared" si="15"/>
        <v>2.9575064526056113E-2</v>
      </c>
      <c r="L95" s="304">
        <f t="shared" si="15"/>
        <v>3.0283300996780678E-2</v>
      </c>
      <c r="M95" s="304">
        <f t="shared" si="15"/>
        <v>2.9574944045208568E-2</v>
      </c>
      <c r="N95" s="304">
        <f t="shared" si="15"/>
        <v>2.9399674277099084E-2</v>
      </c>
      <c r="O95" s="304">
        <f t="shared" si="15"/>
        <v>2.9270833814939719E-2</v>
      </c>
      <c r="P95" s="304">
        <f t="shared" si="15"/>
        <v>2.8633882877896727E-2</v>
      </c>
      <c r="Q95" s="304">
        <f t="shared" si="15"/>
        <v>2.8564146560451566E-2</v>
      </c>
      <c r="R95" s="304">
        <f t="shared" si="15"/>
        <v>2.910116910925209E-2</v>
      </c>
      <c r="S95" s="304">
        <f t="shared" si="15"/>
        <v>2.9422569598237587E-2</v>
      </c>
      <c r="T95" s="304">
        <f t="shared" si="15"/>
        <v>2.9186413297475591E-2</v>
      </c>
      <c r="U95" s="304">
        <f t="shared" si="15"/>
        <v>2.7834156689099089E-2</v>
      </c>
      <c r="V95" s="304">
        <f t="shared" si="15"/>
        <v>2.7941991404256527E-2</v>
      </c>
      <c r="W95" s="304">
        <f t="shared" si="15"/>
        <v>2.895332390255919E-2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1.2757541899753751E-2</v>
      </c>
      <c r="C96" s="304">
        <f t="shared" si="16"/>
        <v>1.2900352579314297E-2</v>
      </c>
      <c r="D96" s="304">
        <f t="shared" si="16"/>
        <v>1.2586008745106242E-2</v>
      </c>
      <c r="E96" s="304">
        <f t="shared" si="16"/>
        <v>1.3331807061002071E-2</v>
      </c>
      <c r="F96" s="304">
        <f t="shared" si="16"/>
        <v>1.4270320364599815E-2</v>
      </c>
      <c r="G96" s="304">
        <f t="shared" si="16"/>
        <v>1.7064271535569518E-2</v>
      </c>
      <c r="H96" s="304">
        <f t="shared" si="16"/>
        <v>1.8558320307384538E-2</v>
      </c>
      <c r="I96" s="304">
        <f t="shared" si="16"/>
        <v>1.8851513655866192E-2</v>
      </c>
      <c r="J96" s="304">
        <f t="shared" si="16"/>
        <v>1.9874629695607299E-2</v>
      </c>
      <c r="K96" s="304">
        <f t="shared" si="16"/>
        <v>2.0875735242885895E-2</v>
      </c>
      <c r="L96" s="304">
        <f t="shared" si="16"/>
        <v>2.015561012695587E-2</v>
      </c>
      <c r="M96" s="304">
        <f t="shared" si="16"/>
        <v>2.1090881979312796E-2</v>
      </c>
      <c r="N96" s="304">
        <f t="shared" si="16"/>
        <v>2.1082435663457987E-2</v>
      </c>
      <c r="O96" s="304">
        <f t="shared" si="16"/>
        <v>2.1167272061561153E-2</v>
      </c>
      <c r="P96" s="304">
        <f t="shared" si="16"/>
        <v>2.2010107041315438E-2</v>
      </c>
      <c r="Q96" s="304">
        <f t="shared" si="16"/>
        <v>2.1918787905564275E-2</v>
      </c>
      <c r="R96" s="304">
        <f t="shared" si="16"/>
        <v>2.1083862100748908E-2</v>
      </c>
      <c r="S96" s="304">
        <f t="shared" si="16"/>
        <v>2.0823087810590068E-2</v>
      </c>
      <c r="T96" s="304">
        <f t="shared" si="16"/>
        <v>2.1117956161654936E-2</v>
      </c>
      <c r="U96" s="304">
        <f t="shared" si="16"/>
        <v>2.2841429559850784E-2</v>
      </c>
      <c r="V96" s="304">
        <f t="shared" si="16"/>
        <v>2.2686041556679939E-2</v>
      </c>
      <c r="W96" s="304">
        <f t="shared" si="16"/>
        <v>2.1257204107359852E-2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8.9063537086819626E-4</v>
      </c>
      <c r="C97" s="304">
        <f t="shared" si="17"/>
        <v>8.969209862163737E-4</v>
      </c>
      <c r="D97" s="304">
        <f t="shared" si="17"/>
        <v>8.9210179522121338E-4</v>
      </c>
      <c r="E97" s="304">
        <f t="shared" si="17"/>
        <v>9.1761511304286857E-4</v>
      </c>
      <c r="F97" s="304">
        <f t="shared" si="17"/>
        <v>9.3425437574045224E-4</v>
      </c>
      <c r="G97" s="304">
        <f t="shared" si="17"/>
        <v>9.8125805983388637E-4</v>
      </c>
      <c r="H97" s="304">
        <f t="shared" si="17"/>
        <v>1.0066263825545491E-3</v>
      </c>
      <c r="I97" s="304">
        <f t="shared" si="17"/>
        <v>1.0097882553962735E-3</v>
      </c>
      <c r="J97" s="304">
        <f t="shared" si="17"/>
        <v>1.0301192047620774E-3</v>
      </c>
      <c r="K97" s="304">
        <f t="shared" si="17"/>
        <v>1.0509323994014746E-3</v>
      </c>
      <c r="L97" s="304">
        <f t="shared" si="17"/>
        <v>1.0390730571535518E-3</v>
      </c>
      <c r="M97" s="304">
        <f t="shared" si="17"/>
        <v>1.0479281140565321E-3</v>
      </c>
      <c r="N97" s="304">
        <f t="shared" si="17"/>
        <v>1.0511399595922607E-3</v>
      </c>
      <c r="O97" s="304">
        <f t="shared" si="17"/>
        <v>1.0566485863304129E-3</v>
      </c>
      <c r="P97" s="304">
        <f t="shared" si="17"/>
        <v>1.0642901786419696E-3</v>
      </c>
      <c r="Q97" s="304">
        <f t="shared" si="17"/>
        <v>1.0646358034025359E-3</v>
      </c>
      <c r="R97" s="304">
        <f t="shared" si="17"/>
        <v>1.0487188398443882E-3</v>
      </c>
      <c r="S97" s="304">
        <f t="shared" si="17"/>
        <v>1.0429623350933441E-3</v>
      </c>
      <c r="T97" s="304">
        <f t="shared" si="17"/>
        <v>1.0458436545318682E-3</v>
      </c>
      <c r="U97" s="304">
        <f t="shared" si="17"/>
        <v>1.0714261087056264E-3</v>
      </c>
      <c r="V97" s="304">
        <f t="shared" si="17"/>
        <v>1.0642597286516847E-3</v>
      </c>
      <c r="W97" s="304">
        <f t="shared" si="17"/>
        <v>1.0490817686060196E-3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0.52304319494863782</v>
      </c>
      <c r="C98" s="303">
        <f t="shared" si="18"/>
        <v>0.52168133611293821</v>
      </c>
      <c r="D98" s="303">
        <f t="shared" si="18"/>
        <v>0.52301787242099296</v>
      </c>
      <c r="E98" s="303">
        <f t="shared" si="18"/>
        <v>0.51795790220032767</v>
      </c>
      <c r="F98" s="303">
        <f t="shared" si="18"/>
        <v>0.51466504288392501</v>
      </c>
      <c r="G98" s="303">
        <f t="shared" si="18"/>
        <v>0.50337564536803669</v>
      </c>
      <c r="H98" s="303">
        <f t="shared" si="18"/>
        <v>0.49743708810473203</v>
      </c>
      <c r="I98" s="303">
        <f t="shared" si="18"/>
        <v>0.4971943010686849</v>
      </c>
      <c r="J98" s="303">
        <f t="shared" si="18"/>
        <v>0.49281716168142986</v>
      </c>
      <c r="K98" s="303">
        <f t="shared" si="18"/>
        <v>0.48810211314612184</v>
      </c>
      <c r="L98" s="303">
        <f t="shared" si="18"/>
        <v>0.49073752186085207</v>
      </c>
      <c r="M98" s="303">
        <f t="shared" si="18"/>
        <v>0.48828037379164829</v>
      </c>
      <c r="N98" s="303">
        <f t="shared" si="18"/>
        <v>0.48790694147804642</v>
      </c>
      <c r="O98" s="303">
        <f t="shared" si="18"/>
        <v>0.48667727577051934</v>
      </c>
      <c r="P98" s="303">
        <f t="shared" si="18"/>
        <v>0.48435680934098052</v>
      </c>
      <c r="Q98" s="303">
        <f t="shared" si="18"/>
        <v>0.48461594701632787</v>
      </c>
      <c r="R98" s="303">
        <f t="shared" si="18"/>
        <v>0.48886960337682772</v>
      </c>
      <c r="S98" s="303">
        <f t="shared" si="18"/>
        <v>0.48997398216215521</v>
      </c>
      <c r="T98" s="303">
        <f t="shared" si="18"/>
        <v>0.4891500368194926</v>
      </c>
      <c r="U98" s="303">
        <f t="shared" si="18"/>
        <v>0.48249506954175242</v>
      </c>
      <c r="V98" s="303">
        <f t="shared" si="18"/>
        <v>0.48413879702338514</v>
      </c>
      <c r="W98" s="303">
        <f t="shared" si="18"/>
        <v>0.48830354751894345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9.637814712056976E-2</v>
      </c>
      <c r="C99" s="303">
        <f t="shared" si="19"/>
        <v>9.6293351959650386E-2</v>
      </c>
      <c r="D99" s="303">
        <f t="shared" si="19"/>
        <v>9.6387451506385363E-2</v>
      </c>
      <c r="E99" s="303">
        <f t="shared" si="19"/>
        <v>9.6058351168553102E-2</v>
      </c>
      <c r="F99" s="303">
        <f t="shared" si="19"/>
        <v>9.5699169514256541E-2</v>
      </c>
      <c r="G99" s="303">
        <f t="shared" si="19"/>
        <v>9.4671438800485452E-2</v>
      </c>
      <c r="H99" s="303">
        <f t="shared" si="19"/>
        <v>9.4128984073125435E-2</v>
      </c>
      <c r="I99" s="303">
        <f t="shared" si="19"/>
        <v>9.4055314579503488E-2</v>
      </c>
      <c r="J99" s="303">
        <f t="shared" si="19"/>
        <v>9.3653099835866671E-2</v>
      </c>
      <c r="K99" s="303">
        <f t="shared" si="19"/>
        <v>9.3264247374152759E-2</v>
      </c>
      <c r="L99" s="303">
        <f t="shared" si="19"/>
        <v>9.350508476507563E-2</v>
      </c>
      <c r="M99" s="303">
        <f t="shared" si="19"/>
        <v>9.3213625896701957E-2</v>
      </c>
      <c r="N99" s="303">
        <f t="shared" si="19"/>
        <v>9.3233111501044061E-2</v>
      </c>
      <c r="O99" s="303">
        <f t="shared" si="19"/>
        <v>9.3167059981256004E-2</v>
      </c>
      <c r="P99" s="303">
        <f t="shared" si="19"/>
        <v>9.2846875764973705E-2</v>
      </c>
      <c r="Q99" s="303">
        <f t="shared" si="19"/>
        <v>9.285799183799448E-2</v>
      </c>
      <c r="R99" s="303">
        <f t="shared" si="19"/>
        <v>9.3169157248589041E-2</v>
      </c>
      <c r="S99" s="303">
        <f t="shared" si="19"/>
        <v>9.3253298195511827E-2</v>
      </c>
      <c r="T99" s="303">
        <f t="shared" si="19"/>
        <v>9.3162697358292287E-2</v>
      </c>
      <c r="U99" s="303">
        <f t="shared" si="19"/>
        <v>9.2554443684040755E-2</v>
      </c>
      <c r="V99" s="303">
        <f t="shared" si="19"/>
        <v>9.2632152714348839E-2</v>
      </c>
      <c r="W99" s="303">
        <f t="shared" si="19"/>
        <v>9.3096855216634508E-2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4.4193622457601757E-2</v>
      </c>
      <c r="C100" s="304">
        <f t="shared" si="20"/>
        <v>4.4105737270955736E-2</v>
      </c>
      <c r="D100" s="304">
        <f t="shared" si="20"/>
        <v>4.4181074170090484E-2</v>
      </c>
      <c r="E100" s="304">
        <f t="shared" si="20"/>
        <v>4.380562197383045E-2</v>
      </c>
      <c r="F100" s="304">
        <f t="shared" si="20"/>
        <v>4.3415693887719681E-2</v>
      </c>
      <c r="G100" s="304">
        <f t="shared" si="20"/>
        <v>4.2444747752682116E-2</v>
      </c>
      <c r="H100" s="304">
        <f t="shared" si="20"/>
        <v>4.1921779048540414E-2</v>
      </c>
      <c r="I100" s="304">
        <f t="shared" si="20"/>
        <v>4.1814591728018338E-2</v>
      </c>
      <c r="J100" s="304">
        <f t="shared" si="20"/>
        <v>4.1400371628570486E-2</v>
      </c>
      <c r="K100" s="304">
        <f t="shared" si="20"/>
        <v>4.1016146522920065E-2</v>
      </c>
      <c r="L100" s="304">
        <f t="shared" si="20"/>
        <v>4.1258049128043518E-2</v>
      </c>
      <c r="M100" s="304">
        <f t="shared" si="20"/>
        <v>4.100116120979997E-2</v>
      </c>
      <c r="N100" s="304">
        <f t="shared" si="20"/>
        <v>4.0995763770278422E-2</v>
      </c>
      <c r="O100" s="304">
        <f t="shared" si="20"/>
        <v>4.0929616884329216E-2</v>
      </c>
      <c r="P100" s="304">
        <f t="shared" si="20"/>
        <v>4.0653722976411677E-2</v>
      </c>
      <c r="Q100" s="304">
        <f t="shared" si="20"/>
        <v>4.0640529115857402E-2</v>
      </c>
      <c r="R100" s="304">
        <f t="shared" si="20"/>
        <v>4.0901338231736931E-2</v>
      </c>
      <c r="S100" s="304">
        <f t="shared" si="20"/>
        <v>4.0998632364009371E-2</v>
      </c>
      <c r="T100" s="304">
        <f t="shared" si="20"/>
        <v>4.0921045427863699E-2</v>
      </c>
      <c r="U100" s="304">
        <f t="shared" si="20"/>
        <v>4.0380595096937498E-2</v>
      </c>
      <c r="V100" s="304">
        <f t="shared" si="20"/>
        <v>4.0455247623271857E-2</v>
      </c>
      <c r="W100" s="304">
        <f t="shared" si="20"/>
        <v>4.0864084224358846E-2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3.780076342344664E-2</v>
      </c>
      <c r="C101" s="304">
        <f t="shared" si="21"/>
        <v>3.7702340761300211E-2</v>
      </c>
      <c r="D101" s="304">
        <f t="shared" si="21"/>
        <v>3.7798933343472278E-2</v>
      </c>
      <c r="E101" s="304">
        <f t="shared" si="21"/>
        <v>3.7433245119080326E-2</v>
      </c>
      <c r="F101" s="304">
        <f t="shared" si="21"/>
        <v>3.7195267458328553E-2</v>
      </c>
      <c r="G101" s="304">
        <f t="shared" si="21"/>
        <v>3.6379373381486099E-2</v>
      </c>
      <c r="H101" s="304">
        <f t="shared" si="21"/>
        <v>3.5950188946329058E-2</v>
      </c>
      <c r="I101" s="304">
        <f t="shared" si="21"/>
        <v>3.5932642526835354E-2</v>
      </c>
      <c r="J101" s="304">
        <f t="shared" si="21"/>
        <v>3.5616303050388626E-2</v>
      </c>
      <c r="K101" s="304">
        <f t="shared" si="21"/>
        <v>3.5275542600898872E-2</v>
      </c>
      <c r="L101" s="304">
        <f t="shared" si="21"/>
        <v>3.5466005764002245E-2</v>
      </c>
      <c r="M101" s="304">
        <f t="shared" si="21"/>
        <v>3.5288425644888981E-2</v>
      </c>
      <c r="N101" s="304">
        <f t="shared" si="21"/>
        <v>3.5261437383350636E-2</v>
      </c>
      <c r="O101" s="304">
        <f t="shared" si="21"/>
        <v>3.5172568427690613E-2</v>
      </c>
      <c r="P101" s="304">
        <f t="shared" si="21"/>
        <v>3.5004866403494227E-2</v>
      </c>
      <c r="Q101" s="304">
        <f t="shared" si="21"/>
        <v>3.5023594497186124E-2</v>
      </c>
      <c r="R101" s="304">
        <f t="shared" si="21"/>
        <v>3.5331009753365256E-2</v>
      </c>
      <c r="S101" s="304">
        <f t="shared" si="21"/>
        <v>3.5410824119744951E-2</v>
      </c>
      <c r="T101" s="304">
        <f t="shared" si="21"/>
        <v>3.535127690973891E-2</v>
      </c>
      <c r="U101" s="304">
        <f t="shared" si="21"/>
        <v>3.487031693150739E-2</v>
      </c>
      <c r="V101" s="304">
        <f t="shared" si="21"/>
        <v>3.4989110473352285E-2</v>
      </c>
      <c r="W101" s="304">
        <f t="shared" si="21"/>
        <v>3.5290100429288443E-2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4.2305180116239327E-3</v>
      </c>
      <c r="C102" s="304">
        <f t="shared" si="22"/>
        <v>4.2603746845277738E-3</v>
      </c>
      <c r="D102" s="304">
        <f t="shared" si="22"/>
        <v>4.237483527300764E-3</v>
      </c>
      <c r="E102" s="304">
        <f t="shared" si="22"/>
        <v>4.3586717869536235E-3</v>
      </c>
      <c r="F102" s="304">
        <f t="shared" si="22"/>
        <v>4.4377082847671494E-3</v>
      </c>
      <c r="G102" s="304">
        <f t="shared" si="22"/>
        <v>4.6609757842109596E-3</v>
      </c>
      <c r="H102" s="304">
        <f t="shared" si="22"/>
        <v>4.7814753171341075E-3</v>
      </c>
      <c r="I102" s="304">
        <f t="shared" si="22"/>
        <v>4.7964942131322966E-3</v>
      </c>
      <c r="J102" s="304">
        <f t="shared" si="22"/>
        <v>4.8930662226198685E-3</v>
      </c>
      <c r="K102" s="304">
        <f t="shared" si="22"/>
        <v>4.9919288971570028E-3</v>
      </c>
      <c r="L102" s="304">
        <f t="shared" si="22"/>
        <v>4.935597021479372E-3</v>
      </c>
      <c r="M102" s="304">
        <f t="shared" si="22"/>
        <v>4.977658541768527E-3</v>
      </c>
      <c r="N102" s="304">
        <f t="shared" si="22"/>
        <v>4.9929148080632389E-3</v>
      </c>
      <c r="O102" s="304">
        <f t="shared" si="22"/>
        <v>5.0190807850694595E-3</v>
      </c>
      <c r="P102" s="304">
        <f t="shared" si="22"/>
        <v>5.0553783485493544E-3</v>
      </c>
      <c r="Q102" s="304">
        <f t="shared" si="22"/>
        <v>5.0570200661620469E-3</v>
      </c>
      <c r="R102" s="304">
        <f t="shared" si="22"/>
        <v>4.9814144892608436E-3</v>
      </c>
      <c r="S102" s="304">
        <f t="shared" si="22"/>
        <v>4.9540710916933855E-3</v>
      </c>
      <c r="T102" s="304">
        <f t="shared" si="22"/>
        <v>4.9677573590263761E-3</v>
      </c>
      <c r="U102" s="304">
        <f t="shared" si="22"/>
        <v>5.0892740163517277E-3</v>
      </c>
      <c r="V102" s="304">
        <f t="shared" si="22"/>
        <v>5.0552337110955029E-3</v>
      </c>
      <c r="W102" s="304">
        <f t="shared" si="22"/>
        <v>4.9831384008785931E-3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8.4610360232478619E-3</v>
      </c>
      <c r="C103" s="304">
        <f t="shared" si="23"/>
        <v>8.5207493690555476E-3</v>
      </c>
      <c r="D103" s="304">
        <f t="shared" si="23"/>
        <v>8.4749670546015246E-3</v>
      </c>
      <c r="E103" s="304">
        <f t="shared" si="23"/>
        <v>8.7173435739072505E-3</v>
      </c>
      <c r="F103" s="304">
        <f t="shared" si="23"/>
        <v>8.875416569534297E-3</v>
      </c>
      <c r="G103" s="304">
        <f t="shared" si="23"/>
        <v>9.3219515684219156E-3</v>
      </c>
      <c r="H103" s="304">
        <f t="shared" si="23"/>
        <v>9.562950634268215E-3</v>
      </c>
      <c r="I103" s="304">
        <f t="shared" si="23"/>
        <v>9.5929884262645967E-3</v>
      </c>
      <c r="J103" s="304">
        <f t="shared" si="23"/>
        <v>9.7861324452397369E-3</v>
      </c>
      <c r="K103" s="304">
        <f t="shared" si="23"/>
        <v>9.9838577943140092E-3</v>
      </c>
      <c r="L103" s="304">
        <f t="shared" si="23"/>
        <v>9.871194042958744E-3</v>
      </c>
      <c r="M103" s="304">
        <f t="shared" si="23"/>
        <v>9.9553170835370505E-3</v>
      </c>
      <c r="N103" s="304">
        <f t="shared" si="23"/>
        <v>9.9858296161264778E-3</v>
      </c>
      <c r="O103" s="304">
        <f t="shared" si="23"/>
        <v>1.0038161570138919E-2</v>
      </c>
      <c r="P103" s="304">
        <f t="shared" si="23"/>
        <v>1.0110756697098709E-2</v>
      </c>
      <c r="Q103" s="304">
        <f t="shared" si="23"/>
        <v>1.0114040132324094E-2</v>
      </c>
      <c r="R103" s="304">
        <f t="shared" si="23"/>
        <v>9.9628289785216838E-3</v>
      </c>
      <c r="S103" s="304">
        <f t="shared" si="23"/>
        <v>9.9081421833867658E-3</v>
      </c>
      <c r="T103" s="304">
        <f t="shared" si="23"/>
        <v>9.9355147180527487E-3</v>
      </c>
      <c r="U103" s="304">
        <f t="shared" si="23"/>
        <v>1.0178548032703455E-2</v>
      </c>
      <c r="V103" s="304">
        <f t="shared" si="23"/>
        <v>1.0110467422191006E-2</v>
      </c>
      <c r="W103" s="304">
        <f t="shared" si="23"/>
        <v>9.966276801757188E-3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1.6922072046495732E-3</v>
      </c>
      <c r="C104" s="304">
        <f t="shared" si="24"/>
        <v>1.7041498738111093E-3</v>
      </c>
      <c r="D104" s="304">
        <f t="shared" si="24"/>
        <v>1.6949934109203053E-3</v>
      </c>
      <c r="E104" s="304">
        <f t="shared" si="24"/>
        <v>1.7434687147814506E-3</v>
      </c>
      <c r="F104" s="304">
        <f t="shared" si="24"/>
        <v>1.7750833139068595E-3</v>
      </c>
      <c r="G104" s="304">
        <f t="shared" si="24"/>
        <v>1.8643903136843836E-3</v>
      </c>
      <c r="H104" s="304">
        <f t="shared" si="24"/>
        <v>1.9125901268536426E-3</v>
      </c>
      <c r="I104" s="304">
        <f t="shared" si="24"/>
        <v>1.9185976852529195E-3</v>
      </c>
      <c r="J104" s="304">
        <f t="shared" si="24"/>
        <v>1.9572264890479474E-3</v>
      </c>
      <c r="K104" s="304">
        <f t="shared" si="24"/>
        <v>1.996771558862802E-3</v>
      </c>
      <c r="L104" s="304">
        <f t="shared" si="24"/>
        <v>1.9742388085917488E-3</v>
      </c>
      <c r="M104" s="304">
        <f t="shared" si="24"/>
        <v>1.9910634167074107E-3</v>
      </c>
      <c r="N104" s="304">
        <f t="shared" si="24"/>
        <v>1.9971659232252952E-3</v>
      </c>
      <c r="O104" s="304">
        <f t="shared" si="24"/>
        <v>2.0076323140277843E-3</v>
      </c>
      <c r="P104" s="304">
        <f t="shared" si="24"/>
        <v>2.0221513394197417E-3</v>
      </c>
      <c r="Q104" s="304">
        <f t="shared" si="24"/>
        <v>2.0228080264648183E-3</v>
      </c>
      <c r="R104" s="304">
        <f t="shared" si="24"/>
        <v>1.992565795704337E-3</v>
      </c>
      <c r="S104" s="304">
        <f t="shared" si="24"/>
        <v>1.9816284366773532E-3</v>
      </c>
      <c r="T104" s="304">
        <f t="shared" si="24"/>
        <v>1.9871029436105496E-3</v>
      </c>
      <c r="U104" s="304">
        <f t="shared" si="24"/>
        <v>2.0357096065406906E-3</v>
      </c>
      <c r="V104" s="304">
        <f t="shared" si="24"/>
        <v>2.0220934844382009E-3</v>
      </c>
      <c r="W104" s="304">
        <f t="shared" si="24"/>
        <v>1.9932553603514373E-3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7.9635177983893815E-2</v>
      </c>
      <c r="C105" s="303">
        <f t="shared" si="25"/>
        <v>8.0024843971244944E-2</v>
      </c>
      <c r="D105" s="303">
        <f t="shared" si="25"/>
        <v>7.9784134561817974E-2</v>
      </c>
      <c r="E105" s="303">
        <f t="shared" si="25"/>
        <v>8.1199903399217371E-2</v>
      </c>
      <c r="F105" s="303">
        <f t="shared" si="25"/>
        <v>8.2055252847140839E-2</v>
      </c>
      <c r="G105" s="303">
        <f t="shared" si="25"/>
        <v>8.4441109469578918E-2</v>
      </c>
      <c r="H105" s="303">
        <f t="shared" si="25"/>
        <v>8.5723363999504906E-2</v>
      </c>
      <c r="I105" s="303">
        <f t="shared" si="25"/>
        <v>8.5861462466438374E-2</v>
      </c>
      <c r="J105" s="303">
        <f t="shared" si="25"/>
        <v>8.6912754221408733E-2</v>
      </c>
      <c r="K105" s="303">
        <f t="shared" si="25"/>
        <v>8.8015128424501946E-2</v>
      </c>
      <c r="L105" s="303">
        <f t="shared" si="25"/>
        <v>8.7433892685638087E-2</v>
      </c>
      <c r="M105" s="303">
        <f t="shared" si="25"/>
        <v>8.7868370478660696E-2</v>
      </c>
      <c r="N105" s="303">
        <f t="shared" si="25"/>
        <v>8.8078386129995759E-2</v>
      </c>
      <c r="O105" s="303">
        <f t="shared" si="25"/>
        <v>8.8389605736084523E-2</v>
      </c>
      <c r="P105" s="303">
        <f t="shared" si="25"/>
        <v>8.8718138524837231E-2</v>
      </c>
      <c r="Q105" s="303">
        <f t="shared" si="25"/>
        <v>8.8737359797414109E-2</v>
      </c>
      <c r="R105" s="303">
        <f t="shared" si="25"/>
        <v>8.7913082624571731E-2</v>
      </c>
      <c r="S105" s="303">
        <f t="shared" si="25"/>
        <v>8.7612163728356895E-2</v>
      </c>
      <c r="T105" s="303">
        <f t="shared" si="25"/>
        <v>8.7748979057611184E-2</v>
      </c>
      <c r="U105" s="303">
        <f t="shared" si="25"/>
        <v>8.9037772414047131E-2</v>
      </c>
      <c r="V105" s="303">
        <f t="shared" si="25"/>
        <v>8.8647984392412879E-2</v>
      </c>
      <c r="W105" s="303">
        <f t="shared" si="25"/>
        <v>8.794997343446867E-2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1.7366670410332401E-2</v>
      </c>
      <c r="C106" s="304">
        <f t="shared" si="26"/>
        <v>1.7385670544149787E-2</v>
      </c>
      <c r="D106" s="304">
        <f t="shared" si="26"/>
        <v>1.7425170716523442E-2</v>
      </c>
      <c r="E106" s="304">
        <f t="shared" si="26"/>
        <v>1.7330038014845457E-2</v>
      </c>
      <c r="F106" s="304">
        <f t="shared" si="26"/>
        <v>1.7199911133518219E-2</v>
      </c>
      <c r="G106" s="304">
        <f t="shared" si="26"/>
        <v>1.6828986055797499E-2</v>
      </c>
      <c r="H106" s="304">
        <f t="shared" si="26"/>
        <v>1.6621277648374407E-2</v>
      </c>
      <c r="I106" s="304">
        <f t="shared" si="26"/>
        <v>1.656689809167838E-2</v>
      </c>
      <c r="J106" s="304">
        <f t="shared" si="26"/>
        <v>1.6418884953326402E-2</v>
      </c>
      <c r="K106" s="304">
        <f t="shared" si="26"/>
        <v>1.6296693708240974E-2</v>
      </c>
      <c r="L106" s="304">
        <f t="shared" si="26"/>
        <v>1.6413911723664808E-2</v>
      </c>
      <c r="M106" s="304">
        <f t="shared" si="26"/>
        <v>1.63335343879909E-2</v>
      </c>
      <c r="N106" s="304">
        <f t="shared" si="26"/>
        <v>1.6349756225206825E-2</v>
      </c>
      <c r="O106" s="304">
        <f t="shared" si="26"/>
        <v>1.6336621522353129E-2</v>
      </c>
      <c r="P106" s="304">
        <f t="shared" si="26"/>
        <v>1.6223576216130891E-2</v>
      </c>
      <c r="Q106" s="304">
        <f t="shared" si="26"/>
        <v>1.6217868673973821E-2</v>
      </c>
      <c r="R106" s="304">
        <f t="shared" si="26"/>
        <v>1.6321263409803791E-2</v>
      </c>
      <c r="S106" s="304">
        <f t="shared" si="26"/>
        <v>1.6361753002693748E-2</v>
      </c>
      <c r="T106" s="304">
        <f t="shared" si="26"/>
        <v>1.6331373681290864E-2</v>
      </c>
      <c r="U106" s="304">
        <f t="shared" si="26"/>
        <v>1.6126697814677529E-2</v>
      </c>
      <c r="V106" s="304">
        <f t="shared" si="26"/>
        <v>1.6158275423142777E-2</v>
      </c>
      <c r="W106" s="304">
        <f t="shared" si="26"/>
        <v>1.6343387582240965E-2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7.1203654094026906E-3</v>
      </c>
      <c r="C107" s="304">
        <f t="shared" si="27"/>
        <v>7.1018259605773243E-3</v>
      </c>
      <c r="D107" s="304">
        <f t="shared" si="27"/>
        <v>7.120020685196995E-3</v>
      </c>
      <c r="E107" s="304">
        <f t="shared" si="27"/>
        <v>7.051137584757514E-3</v>
      </c>
      <c r="F107" s="304">
        <f t="shared" si="27"/>
        <v>7.0063107677737959E-3</v>
      </c>
      <c r="G107" s="304">
        <f t="shared" si="27"/>
        <v>6.8526243488671893E-3</v>
      </c>
      <c r="H107" s="304">
        <f t="shared" si="27"/>
        <v>6.7717807433528426E-3</v>
      </c>
      <c r="I107" s="304">
        <f t="shared" si="27"/>
        <v>6.7684756006227238E-3</v>
      </c>
      <c r="J107" s="304">
        <f t="shared" si="27"/>
        <v>6.7088881092144765E-3</v>
      </c>
      <c r="K107" s="304">
        <f t="shared" si="27"/>
        <v>6.6447005453216714E-3</v>
      </c>
      <c r="L107" s="304">
        <f t="shared" si="27"/>
        <v>6.6805772630253524E-3</v>
      </c>
      <c r="M107" s="304">
        <f t="shared" si="27"/>
        <v>6.6471272682893387E-3</v>
      </c>
      <c r="N107" s="304">
        <f t="shared" si="27"/>
        <v>6.6420436068361311E-3</v>
      </c>
      <c r="O107" s="304">
        <f t="shared" si="27"/>
        <v>6.6253037481522501E-3</v>
      </c>
      <c r="P107" s="304">
        <f t="shared" si="27"/>
        <v>6.5937144471955858E-3</v>
      </c>
      <c r="Q107" s="304">
        <f t="shared" si="27"/>
        <v>6.5972421767552785E-3</v>
      </c>
      <c r="R107" s="304">
        <f t="shared" si="27"/>
        <v>6.6551486516034288E-3</v>
      </c>
      <c r="S107" s="304">
        <f t="shared" si="27"/>
        <v>6.6701829366832581E-3</v>
      </c>
      <c r="T107" s="304">
        <f t="shared" si="27"/>
        <v>6.6589662877070514E-3</v>
      </c>
      <c r="U107" s="304">
        <f t="shared" si="27"/>
        <v>6.5683699483171836E-3</v>
      </c>
      <c r="V107" s="304">
        <f t="shared" si="27"/>
        <v>6.5907465711577719E-3</v>
      </c>
      <c r="W107" s="304">
        <f t="shared" si="27"/>
        <v>6.6474427401429729E-3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5.5148142164158725E-2</v>
      </c>
      <c r="C108" s="304">
        <f t="shared" si="28"/>
        <v>5.5537347466517832E-2</v>
      </c>
      <c r="D108" s="304">
        <f t="shared" si="28"/>
        <v>5.5238943160097531E-2</v>
      </c>
      <c r="E108" s="304">
        <f t="shared" si="28"/>
        <v>5.6818727799614409E-2</v>
      </c>
      <c r="F108" s="304">
        <f t="shared" si="28"/>
        <v>5.7849030945848819E-2</v>
      </c>
      <c r="G108" s="304">
        <f t="shared" si="28"/>
        <v>6.0759499064914242E-2</v>
      </c>
      <c r="H108" s="304">
        <f t="shared" si="28"/>
        <v>6.2330305607777657E-2</v>
      </c>
      <c r="I108" s="304">
        <f t="shared" si="28"/>
        <v>6.2526088774137276E-2</v>
      </c>
      <c r="J108" s="304">
        <f t="shared" si="28"/>
        <v>6.3784981158867854E-2</v>
      </c>
      <c r="K108" s="304">
        <f t="shared" si="28"/>
        <v>6.5073734170939299E-2</v>
      </c>
      <c r="L108" s="304">
        <f t="shared" si="28"/>
        <v>6.4339403698947917E-2</v>
      </c>
      <c r="M108" s="304">
        <f t="shared" si="28"/>
        <v>6.4887708822380458E-2</v>
      </c>
      <c r="N108" s="304">
        <f t="shared" si="28"/>
        <v>6.5086586297952803E-2</v>
      </c>
      <c r="O108" s="304">
        <f t="shared" si="28"/>
        <v>6.5427680465579161E-2</v>
      </c>
      <c r="P108" s="304">
        <f t="shared" si="28"/>
        <v>6.590084786151075E-2</v>
      </c>
      <c r="Q108" s="304">
        <f t="shared" si="28"/>
        <v>6.5922248946685011E-2</v>
      </c>
      <c r="R108" s="304">
        <f t="shared" si="28"/>
        <v>6.4936670563164517E-2</v>
      </c>
      <c r="S108" s="304">
        <f t="shared" si="28"/>
        <v>6.4580227788979885E-2</v>
      </c>
      <c r="T108" s="304">
        <f t="shared" si="28"/>
        <v>6.4758639088613276E-2</v>
      </c>
      <c r="U108" s="304">
        <f t="shared" si="28"/>
        <v>6.6342704651052423E-2</v>
      </c>
      <c r="V108" s="304">
        <f t="shared" si="28"/>
        <v>6.5898962398112326E-2</v>
      </c>
      <c r="W108" s="304">
        <f t="shared" si="28"/>
        <v>6.4959143112084741E-2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7.5588223925583814E-2</v>
      </c>
      <c r="C109" s="237">
        <f t="shared" si="29"/>
        <v>7.6121684100183634E-2</v>
      </c>
      <c r="D109" s="237">
        <f t="shared" si="29"/>
        <v>7.5712679360424348E-2</v>
      </c>
      <c r="E109" s="237">
        <f t="shared" si="29"/>
        <v>7.7877994643948234E-2</v>
      </c>
      <c r="F109" s="237">
        <f t="shared" si="29"/>
        <v>7.9290168869092195E-2</v>
      </c>
      <c r="G109" s="237">
        <f t="shared" si="29"/>
        <v>8.3279371538101901E-2</v>
      </c>
      <c r="H109" s="237">
        <f t="shared" si="29"/>
        <v>8.5432381087404571E-2</v>
      </c>
      <c r="I109" s="237">
        <f t="shared" si="29"/>
        <v>8.5700729235481735E-2</v>
      </c>
      <c r="J109" s="237">
        <f t="shared" si="29"/>
        <v>8.7426216908157522E-2</v>
      </c>
      <c r="K109" s="237">
        <f t="shared" si="29"/>
        <v>8.9192632737203154E-2</v>
      </c>
      <c r="L109" s="237">
        <f t="shared" si="29"/>
        <v>8.8186130360621978E-2</v>
      </c>
      <c r="M109" s="237">
        <f t="shared" si="29"/>
        <v>8.8937659039977857E-2</v>
      </c>
      <c r="N109" s="237">
        <f t="shared" si="29"/>
        <v>8.9210248370595172E-2</v>
      </c>
      <c r="O109" s="237">
        <f t="shared" si="29"/>
        <v>8.9677765521862129E-2</v>
      </c>
      <c r="P109" s="237">
        <f t="shared" si="29"/>
        <v>9.0326307461343958E-2</v>
      </c>
      <c r="Q109" s="237">
        <f t="shared" si="29"/>
        <v>9.0355640634773221E-2</v>
      </c>
      <c r="R109" s="237">
        <f t="shared" si="29"/>
        <v>8.9004767937593196E-2</v>
      </c>
      <c r="S109" s="237">
        <f t="shared" si="29"/>
        <v>8.85162133793721E-2</v>
      </c>
      <c r="T109" s="237">
        <f t="shared" si="29"/>
        <v>8.8760750960119678E-2</v>
      </c>
      <c r="U109" s="237">
        <f t="shared" si="29"/>
        <v>9.0931933845846524E-2</v>
      </c>
      <c r="V109" s="237">
        <f t="shared" si="29"/>
        <v>9.0323723170668474E-2</v>
      </c>
      <c r="W109" s="237">
        <f t="shared" si="29"/>
        <v>8.9035569701592904E-2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54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2">
        <f t="shared" ref="B113:W113" si="30">SUM(B$114:B$124)</f>
        <v>131.72035485426719</v>
      </c>
      <c r="C113" s="322">
        <f t="shared" si="30"/>
        <v>132.34820639613685</v>
      </c>
      <c r="D113" s="322">
        <f t="shared" si="30"/>
        <v>134.73373251597141</v>
      </c>
      <c r="E113" s="322">
        <f t="shared" si="30"/>
        <v>135.57751785122883</v>
      </c>
      <c r="F113" s="322">
        <f t="shared" si="30"/>
        <v>133.02735034434653</v>
      </c>
      <c r="G113" s="322">
        <f t="shared" si="30"/>
        <v>128.34525323083113</v>
      </c>
      <c r="H113" s="322">
        <f t="shared" si="30"/>
        <v>123.50731403339454</v>
      </c>
      <c r="I113" s="322">
        <f t="shared" si="30"/>
        <v>122.9690707193395</v>
      </c>
      <c r="J113" s="322">
        <f t="shared" si="30"/>
        <v>122.42142842531692</v>
      </c>
      <c r="K113" s="322">
        <f t="shared" si="30"/>
        <v>117.70082574774824</v>
      </c>
      <c r="L113" s="322">
        <f t="shared" si="30"/>
        <v>120.69507732794624</v>
      </c>
      <c r="M113" s="322">
        <f t="shared" si="30"/>
        <v>120.22046502565033</v>
      </c>
      <c r="N113" s="322">
        <f t="shared" si="30"/>
        <v>121.12449855869654</v>
      </c>
      <c r="O113" s="322">
        <f t="shared" si="30"/>
        <v>119.0410708379119</v>
      </c>
      <c r="P113" s="322">
        <f t="shared" si="30"/>
        <v>117.45295381773009</v>
      </c>
      <c r="Q113" s="322">
        <f t="shared" si="30"/>
        <v>115.43606639028948</v>
      </c>
      <c r="R113" s="322">
        <f t="shared" si="30"/>
        <v>116.98693683766253</v>
      </c>
      <c r="S113" s="322">
        <f t="shared" si="30"/>
        <v>117.23636786090442</v>
      </c>
      <c r="T113" s="322">
        <f t="shared" si="30"/>
        <v>118.42965025500145</v>
      </c>
      <c r="U113" s="322">
        <f t="shared" si="30"/>
        <v>115.6813854614053</v>
      </c>
      <c r="V113" s="322">
        <f t="shared" si="30"/>
        <v>117.22826197195216</v>
      </c>
      <c r="W113" s="322">
        <f t="shared" si="30"/>
        <v>125.73916970369689</v>
      </c>
      <c r="DA113" s="95"/>
    </row>
    <row r="114" spans="1:105" ht="12" customHeight="1" x14ac:dyDescent="0.25">
      <c r="A114" s="55" t="s">
        <v>92</v>
      </c>
      <c r="B114" s="332">
        <f>IF(B$6=0,0,B$6/FBT!B$5*1000)</f>
        <v>1.7597221064478104</v>
      </c>
      <c r="C114" s="332">
        <f>IF(C$6=0,0,C$6/FBT!C$5*1000)</f>
        <v>1.7805882570718676</v>
      </c>
      <c r="D114" s="332">
        <f>IF(D$6=0,0,D$6/FBT!D$5*1000)</f>
        <v>1.8029430698152926</v>
      </c>
      <c r="E114" s="332">
        <f>IF(E$6=0,0,E$6/FBT!E$5*1000)</f>
        <v>1.8661196905369024</v>
      </c>
      <c r="F114" s="332">
        <f>IF(F$6=0,0,F$6/FBT!F$5*1000)</f>
        <v>1.8642207622854587</v>
      </c>
      <c r="G114" s="332">
        <f>IF(G$6=0,0,G$6/FBT!G$5*1000)</f>
        <v>1.8890972126126127</v>
      </c>
      <c r="H114" s="332">
        <f>IF(H$6=0,0,H$6/FBT!H$5*1000)</f>
        <v>1.8648858111669688</v>
      </c>
      <c r="I114" s="332">
        <f>IF(I$6=0,0,I$6/FBT!I$5*1000)</f>
        <v>1.8625908508407416</v>
      </c>
      <c r="J114" s="332">
        <f>IF(J$6=0,0,J$6/FBT!J$5*1000)</f>
        <v>1.8916299674298758</v>
      </c>
      <c r="K114" s="332">
        <f>IF(K$6=0,0,K$6/FBT!K$5*1000)</f>
        <v>1.8554341682192388</v>
      </c>
      <c r="L114" s="332">
        <f>IF(L$6=0,0,L$6/FBT!L$5*1000)</f>
        <v>1.8811650447380017</v>
      </c>
      <c r="M114" s="332">
        <f>IF(M$6=0,0,M$6/FBT!M$5*1000)</f>
        <v>1.889736077779935</v>
      </c>
      <c r="N114" s="332">
        <f>IF(N$6=0,0,N$6/FBT!N$5*1000)</f>
        <v>1.9097820078093168</v>
      </c>
      <c r="O114" s="332">
        <f>IF(O$6=0,0,O$6/FBT!O$5*1000)</f>
        <v>1.8867686882420716</v>
      </c>
      <c r="P114" s="332">
        <f>IF(P$6=0,0,P$6/FBT!P$5*1000)</f>
        <v>1.8750603780104846</v>
      </c>
      <c r="Q114" s="332">
        <f>IF(Q$6=0,0,Q$6/FBT!Q$5*1000)</f>
        <v>1.8434605392458159</v>
      </c>
      <c r="R114" s="332">
        <f>IF(R$6=0,0,R$6/FBT!R$5*1000)</f>
        <v>1.8402960701601319</v>
      </c>
      <c r="S114" s="332">
        <f>IF(S$6=0,0,S$6/FBT!S$5*1000)</f>
        <v>1.8340967397310668</v>
      </c>
      <c r="T114" s="332">
        <f>IF(T$6=0,0,T$6/FBT!T$5*1000)</f>
        <v>1.8578834734143266</v>
      </c>
      <c r="U114" s="332">
        <f>IF(U$6=0,0,U$6/FBT!U$5*1000)</f>
        <v>1.859160850118837</v>
      </c>
      <c r="V114" s="332">
        <f>IF(V$6=0,0,V$6/FBT!V$5*1000)</f>
        <v>1.8714197741486753</v>
      </c>
      <c r="W114" s="332">
        <f>IF(W$6=0,0,W$6/FBT!W$5*1000)</f>
        <v>1.9786600580371017</v>
      </c>
      <c r="DA114" s="67"/>
    </row>
    <row r="115" spans="1:105" ht="12" customHeight="1" x14ac:dyDescent="0.25">
      <c r="A115" s="202" t="s">
        <v>93</v>
      </c>
      <c r="B115" s="333">
        <f>IF(B$7=0,0,B$7/FBT!B$5*1000)</f>
        <v>2.0530091241891122</v>
      </c>
      <c r="C115" s="333">
        <f>IF(C$7=0,0,C$7/FBT!C$5*1000)</f>
        <v>2.0773529665838457</v>
      </c>
      <c r="D115" s="333">
        <f>IF(D$7=0,0,D$7/FBT!D$5*1000)</f>
        <v>2.1034335814511755</v>
      </c>
      <c r="E115" s="333">
        <f>IF(E$7=0,0,E$7/FBT!E$5*1000)</f>
        <v>2.1771396389597197</v>
      </c>
      <c r="F115" s="333">
        <f>IF(F$7=0,0,F$7/FBT!F$5*1000)</f>
        <v>2.1749242226663688</v>
      </c>
      <c r="G115" s="333">
        <f>IF(G$7=0,0,G$7/FBT!G$5*1000)</f>
        <v>2.203946748048049</v>
      </c>
      <c r="H115" s="333">
        <f>IF(H$7=0,0,H$7/FBT!H$5*1000)</f>
        <v>2.1757001130281308</v>
      </c>
      <c r="I115" s="333">
        <f>IF(I$7=0,0,I$7/FBT!I$5*1000)</f>
        <v>2.1730226593141992</v>
      </c>
      <c r="J115" s="333">
        <f>IF(J$7=0,0,J$7/FBT!J$5*1000)</f>
        <v>2.2069016286681884</v>
      </c>
      <c r="K115" s="333">
        <f>IF(K$7=0,0,K$7/FBT!K$5*1000)</f>
        <v>2.1646731962557784</v>
      </c>
      <c r="L115" s="333">
        <f>IF(L$7=0,0,L$7/FBT!L$5*1000)</f>
        <v>2.194692552194335</v>
      </c>
      <c r="M115" s="333">
        <f>IF(M$7=0,0,M$7/FBT!M$5*1000)</f>
        <v>2.2046920907432583</v>
      </c>
      <c r="N115" s="333">
        <f>IF(N$7=0,0,N$7/FBT!N$5*1000)</f>
        <v>2.2280790091108695</v>
      </c>
      <c r="O115" s="333">
        <f>IF(O$7=0,0,O$7/FBT!O$5*1000)</f>
        <v>2.2012301362824171</v>
      </c>
      <c r="P115" s="333">
        <f>IF(P$7=0,0,P$7/FBT!P$5*1000)</f>
        <v>2.1875704410122321</v>
      </c>
      <c r="Q115" s="333">
        <f>IF(Q$7=0,0,Q$7/FBT!Q$5*1000)</f>
        <v>2.1507039624534525</v>
      </c>
      <c r="R115" s="333">
        <f>IF(R$7=0,0,R$7/FBT!R$5*1000)</f>
        <v>2.1470120818534868</v>
      </c>
      <c r="S115" s="333">
        <f>IF(S$7=0,0,S$7/FBT!S$5*1000)</f>
        <v>2.139779529686245</v>
      </c>
      <c r="T115" s="333">
        <f>IF(T$7=0,0,T$7/FBT!T$5*1000)</f>
        <v>2.167530718983381</v>
      </c>
      <c r="U115" s="333">
        <f>IF(U$7=0,0,U$7/FBT!U$5*1000)</f>
        <v>2.1690209918053101</v>
      </c>
      <c r="V115" s="333">
        <f>IF(V$7=0,0,V$7/FBT!V$5*1000)</f>
        <v>2.1833230698401214</v>
      </c>
      <c r="W115" s="333">
        <f>IF(W$7=0,0,W$7/FBT!W$5*1000)</f>
        <v>2.308436734376619</v>
      </c>
      <c r="DA115" s="174"/>
    </row>
    <row r="116" spans="1:105" ht="12" customHeight="1" x14ac:dyDescent="0.25">
      <c r="A116" s="202" t="s">
        <v>94</v>
      </c>
      <c r="B116" s="333">
        <f>IF(B$8=0,0,B$8/FBT!B$5*1000)</f>
        <v>4.6925922838608285</v>
      </c>
      <c r="C116" s="333">
        <f>IF(C$8=0,0,C$8/FBT!C$5*1000)</f>
        <v>4.7482353521916467</v>
      </c>
      <c r="D116" s="333">
        <f>IF(D$8=0,0,D$8/FBT!D$5*1000)</f>
        <v>4.8078481861741169</v>
      </c>
      <c r="E116" s="333">
        <f>IF(E$8=0,0,E$8/FBT!E$5*1000)</f>
        <v>4.9763191747650737</v>
      </c>
      <c r="F116" s="333">
        <f>IF(F$8=0,0,F$8/FBT!F$5*1000)</f>
        <v>4.9712553660945584</v>
      </c>
      <c r="G116" s="333">
        <f>IF(G$8=0,0,G$8/FBT!G$5*1000)</f>
        <v>5.0375925669669659</v>
      </c>
      <c r="H116" s="333">
        <f>IF(H$8=0,0,H$8/FBT!H$5*1000)</f>
        <v>4.9730288297785856</v>
      </c>
      <c r="I116" s="333">
        <f>IF(I$8=0,0,I$8/FBT!I$5*1000)</f>
        <v>4.9669089355753142</v>
      </c>
      <c r="J116" s="333">
        <f>IF(J$8=0,0,J$8/FBT!J$5*1000)</f>
        <v>5.0443465798130003</v>
      </c>
      <c r="K116" s="333">
        <f>IF(K$8=0,0,K$8/FBT!K$5*1000)</f>
        <v>4.9478244485846368</v>
      </c>
      <c r="L116" s="333">
        <f>IF(L$8=0,0,L$8/FBT!L$5*1000)</f>
        <v>5.0164401193013379</v>
      </c>
      <c r="M116" s="333">
        <f>IF(M$8=0,0,M$8/FBT!M$5*1000)</f>
        <v>5.0392962074131606</v>
      </c>
      <c r="N116" s="333">
        <f>IF(N$8=0,0,N$8/FBT!N$5*1000)</f>
        <v>5.0927520208248467</v>
      </c>
      <c r="O116" s="333">
        <f>IF(O$8=0,0,O$8/FBT!O$5*1000)</f>
        <v>5.0313831686455242</v>
      </c>
      <c r="P116" s="333">
        <f>IF(P$8=0,0,P$8/FBT!P$5*1000)</f>
        <v>5.0001610080279582</v>
      </c>
      <c r="Q116" s="333">
        <f>IF(Q$8=0,0,Q$8/FBT!Q$5*1000)</f>
        <v>4.9158947713221757</v>
      </c>
      <c r="R116" s="333">
        <f>IF(R$8=0,0,R$8/FBT!R$5*1000)</f>
        <v>4.9074561870936861</v>
      </c>
      <c r="S116" s="333">
        <f>IF(S$8=0,0,S$8/FBT!S$5*1000)</f>
        <v>4.8909246392828454</v>
      </c>
      <c r="T116" s="333">
        <f>IF(T$8=0,0,T$8/FBT!T$5*1000)</f>
        <v>4.95435592910487</v>
      </c>
      <c r="U116" s="333">
        <f>IF(U$8=0,0,U$8/FBT!U$5*1000)</f>
        <v>4.9577622669835657</v>
      </c>
      <c r="V116" s="333">
        <f>IF(V$8=0,0,V$8/FBT!V$5*1000)</f>
        <v>4.990452731063133</v>
      </c>
      <c r="W116" s="333">
        <f>IF(W$8=0,0,W$8/FBT!W$5*1000)</f>
        <v>5.2764268214322732</v>
      </c>
      <c r="DA116" s="174"/>
    </row>
    <row r="117" spans="1:105" ht="12" customHeight="1" x14ac:dyDescent="0.25">
      <c r="A117" s="202" t="s">
        <v>95</v>
      </c>
      <c r="B117" s="333">
        <f>IF(B$9=0,0,B$9/FBT!B$5*1000)</f>
        <v>3.5194442128956211</v>
      </c>
      <c r="C117" s="333">
        <f>IF(C$9=0,0,C$9/FBT!C$5*1000)</f>
        <v>3.5611765141437353</v>
      </c>
      <c r="D117" s="333">
        <f>IF(D$9=0,0,D$9/FBT!D$5*1000)</f>
        <v>3.6058861396305861</v>
      </c>
      <c r="E117" s="333">
        <f>IF(E$9=0,0,E$9/FBT!E$5*1000)</f>
        <v>3.7322393810738048</v>
      </c>
      <c r="F117" s="333">
        <f>IF(F$9=0,0,F$9/FBT!F$5*1000)</f>
        <v>3.728441524570917</v>
      </c>
      <c r="G117" s="333">
        <f>IF(G$9=0,0,G$9/FBT!G$5*1000)</f>
        <v>3.7781944252252257</v>
      </c>
      <c r="H117" s="333">
        <f>IF(H$9=0,0,H$9/FBT!H$5*1000)</f>
        <v>3.7297716223339381</v>
      </c>
      <c r="I117" s="333">
        <f>IF(I$9=0,0,I$9/FBT!I$5*1000)</f>
        <v>3.7251817016814837</v>
      </c>
      <c r="J117" s="333">
        <f>IF(J$9=0,0,J$9/FBT!J$5*1000)</f>
        <v>3.7832599348597511</v>
      </c>
      <c r="K117" s="333">
        <f>IF(K$9=0,0,K$9/FBT!K$5*1000)</f>
        <v>3.7108683364384776</v>
      </c>
      <c r="L117" s="333">
        <f>IF(L$9=0,0,L$9/FBT!L$5*1000)</f>
        <v>3.7623300894760034</v>
      </c>
      <c r="M117" s="333">
        <f>IF(M$9=0,0,M$9/FBT!M$5*1000)</f>
        <v>3.7794721555598709</v>
      </c>
      <c r="N117" s="333">
        <f>IF(N$9=0,0,N$9/FBT!N$5*1000)</f>
        <v>3.8195640156186328</v>
      </c>
      <c r="O117" s="333">
        <f>IF(O$9=0,0,O$9/FBT!O$5*1000)</f>
        <v>3.7735373764841427</v>
      </c>
      <c r="P117" s="333">
        <f>IF(P$9=0,0,P$9/FBT!P$5*1000)</f>
        <v>3.7501207560209688</v>
      </c>
      <c r="Q117" s="333">
        <f>IF(Q$9=0,0,Q$9/FBT!Q$5*1000)</f>
        <v>3.6869210784916318</v>
      </c>
      <c r="R117" s="333">
        <f>IF(R$9=0,0,R$9/FBT!R$5*1000)</f>
        <v>3.6805921403202633</v>
      </c>
      <c r="S117" s="333">
        <f>IF(S$9=0,0,S$9/FBT!S$5*1000)</f>
        <v>3.6681934794621331</v>
      </c>
      <c r="T117" s="333">
        <f>IF(T$9=0,0,T$9/FBT!T$5*1000)</f>
        <v>3.7157669468286527</v>
      </c>
      <c r="U117" s="333">
        <f>IF(U$9=0,0,U$9/FBT!U$5*1000)</f>
        <v>3.7183217002376741</v>
      </c>
      <c r="V117" s="333">
        <f>IF(V$9=0,0,V$9/FBT!V$5*1000)</f>
        <v>3.7428395482973511</v>
      </c>
      <c r="W117" s="333">
        <f>IF(W$9=0,0,W$9/FBT!W$5*1000)</f>
        <v>3.9573201160742033</v>
      </c>
      <c r="DA117" s="174"/>
    </row>
    <row r="118" spans="1:105" ht="12" customHeight="1" x14ac:dyDescent="0.25">
      <c r="A118" s="56" t="s">
        <v>96</v>
      </c>
      <c r="B118" s="334">
        <f>IF(B$10=0,0,B$10/FBT!B$5*1000)</f>
        <v>2.6351626415593836</v>
      </c>
      <c r="C118" s="334">
        <f>IF(C$10=0,0,C$10/FBT!C$5*1000)</f>
        <v>2.6543514860687414</v>
      </c>
      <c r="D118" s="334">
        <f>IF(D$10=0,0,D$10/FBT!D$5*1000)</f>
        <v>2.6940302463830288</v>
      </c>
      <c r="E118" s="334">
        <f>IF(E$10=0,0,E$10/FBT!E$5*1000)</f>
        <v>2.7001641369973801</v>
      </c>
      <c r="F118" s="334">
        <f>IF(F$10=0,0,F$10/FBT!F$5*1000)</f>
        <v>2.6503230456659552</v>
      </c>
      <c r="G118" s="334">
        <f>IF(G$10=0,0,G$10/FBT!G$5*1000)</f>
        <v>2.5954415615974136</v>
      </c>
      <c r="H118" s="334">
        <f>IF(H$10=0,0,H$10/FBT!H$5*1000)</f>
        <v>2.5151341103207367</v>
      </c>
      <c r="I118" s="334">
        <f>IF(I$10=0,0,I$10/FBT!I$5*1000)</f>
        <v>2.4980396020991242</v>
      </c>
      <c r="J118" s="334">
        <f>IF(J$10=0,0,J$10/FBT!J$5*1000)</f>
        <v>2.4917174783654654</v>
      </c>
      <c r="K118" s="334">
        <f>IF(K$10=0,0,K$10/FBT!K$5*1000)</f>
        <v>2.4012729973707954</v>
      </c>
      <c r="L118" s="334">
        <f>IF(L$10=0,0,L$10/FBT!L$5*1000)</f>
        <v>2.4598642562567781</v>
      </c>
      <c r="M118" s="334">
        <f>IF(M$10=0,0,M$10/FBT!M$5*1000)</f>
        <v>2.4665728982493058</v>
      </c>
      <c r="N118" s="334">
        <f>IF(N$10=0,0,N$10/FBT!N$5*1000)</f>
        <v>2.4777611246638194</v>
      </c>
      <c r="O118" s="334">
        <f>IF(O$10=0,0,O$10/FBT!O$5*1000)</f>
        <v>2.4395506948910159</v>
      </c>
      <c r="P118" s="334">
        <f>IF(P$10=0,0,P$10/FBT!P$5*1000)</f>
        <v>2.4552259032286252</v>
      </c>
      <c r="Q118" s="334">
        <f>IF(Q$10=0,0,Q$10/FBT!Q$5*1000)</f>
        <v>2.4129873700675928</v>
      </c>
      <c r="R118" s="334">
        <f>IF(R$10=0,0,R$10/FBT!R$5*1000)</f>
        <v>2.4374763644236883</v>
      </c>
      <c r="S118" s="334">
        <f>IF(S$10=0,0,S$10/FBT!S$5*1000)</f>
        <v>2.4509129958420233</v>
      </c>
      <c r="T118" s="334">
        <f>IF(T$10=0,0,T$10/FBT!T$5*1000)</f>
        <v>2.4879810313010839</v>
      </c>
      <c r="U118" s="334">
        <f>IF(U$10=0,0,U$10/FBT!U$5*1000)</f>
        <v>2.465884909518298</v>
      </c>
      <c r="V118" s="334">
        <f>IF(V$10=0,0,V$10/FBT!V$5*1000)</f>
        <v>2.5142738506027484</v>
      </c>
      <c r="W118" s="334">
        <f>IF(W$10=0,0,W$10/FBT!W$5*1000)</f>
        <v>2.679757124572006</v>
      </c>
      <c r="DA118" s="68"/>
    </row>
    <row r="119" spans="1:105" ht="12" customHeight="1" x14ac:dyDescent="0.25">
      <c r="A119" s="203" t="s">
        <v>2149</v>
      </c>
      <c r="B119" s="350">
        <f>IF(B$16=0,0,B$16/FBT!B$5*1000)</f>
        <v>8.1948785031540083</v>
      </c>
      <c r="C119" s="350">
        <f>IF(C$16=0,0,C$16/FBT!C$5*1000)</f>
        <v>8.2216076346655598</v>
      </c>
      <c r="D119" s="350">
        <f>IF(D$16=0,0,D$16/FBT!D$5*1000)</f>
        <v>8.3531639593265563</v>
      </c>
      <c r="E119" s="350">
        <f>IF(E$16=0,0,E$16/FBT!E$5*1000)</f>
        <v>8.3516452991719881</v>
      </c>
      <c r="F119" s="350">
        <f>IF(F$16=0,0,F$16/FBT!F$5*1000)</f>
        <v>8.1707441245186825</v>
      </c>
      <c r="G119" s="350">
        <f>IF(G$16=0,0,G$16/FBT!G$5*1000)</f>
        <v>7.9409174443004185</v>
      </c>
      <c r="H119" s="350">
        <f>IF(H$16=0,0,H$16/FBT!H$5*1000)</f>
        <v>7.6620384773046739</v>
      </c>
      <c r="I119" s="350">
        <f>IF(I$16=0,0,I$16/FBT!I$5*1000)</f>
        <v>7.6042188470432555</v>
      </c>
      <c r="J119" s="350">
        <f>IF(J$16=0,0,J$16/FBT!J$5*1000)</f>
        <v>7.5623017180267782</v>
      </c>
      <c r="K119" s="350">
        <f>IF(K$16=0,0,K$16/FBT!K$5*1000)</f>
        <v>7.2741556843840733</v>
      </c>
      <c r="L119" s="350">
        <f>IF(L$16=0,0,L$16/FBT!L$5*1000)</f>
        <v>7.4557671376791879</v>
      </c>
      <c r="M119" s="350">
        <f>IF(M$16=0,0,M$16/FBT!M$5*1000)</f>
        <v>7.4604618849143813</v>
      </c>
      <c r="N119" s="350">
        <f>IF(N$16=0,0,N$16/FBT!N$5*1000)</f>
        <v>7.4903268639067013</v>
      </c>
      <c r="O119" s="350">
        <f>IF(O$16=0,0,O$16/FBT!O$5*1000)</f>
        <v>7.3559888565489322</v>
      </c>
      <c r="P119" s="350">
        <f>IF(P$16=0,0,P$16/FBT!P$5*1000)</f>
        <v>7.2879482811930192</v>
      </c>
      <c r="Q119" s="350">
        <f>IF(Q$16=0,0,Q$16/FBT!Q$5*1000)</f>
        <v>7.1405384926544331</v>
      </c>
      <c r="R119" s="350">
        <f>IF(R$16=0,0,R$16/FBT!R$5*1000)</f>
        <v>7.1924153772454176</v>
      </c>
      <c r="S119" s="350">
        <f>IF(S$16=0,0,S$16/FBT!S$5*1000)</f>
        <v>7.2154697896516398</v>
      </c>
      <c r="T119" s="350">
        <f>IF(T$16=0,0,T$16/FBT!T$5*1000)</f>
        <v>7.2976653354849921</v>
      </c>
      <c r="U119" s="350">
        <f>IF(U$16=0,0,U$16/FBT!U$5*1000)</f>
        <v>7.1833992996264575</v>
      </c>
      <c r="V119" s="350">
        <f>IF(V$16=0,0,V$16/FBT!V$5*1000)</f>
        <v>7.2717571552150391</v>
      </c>
      <c r="W119" s="350">
        <f>IF(W$16=0,0,W$16/FBT!W$5*1000)</f>
        <v>7.7344089274646919</v>
      </c>
      <c r="DA119" s="175"/>
    </row>
    <row r="120" spans="1:105" ht="12" customHeight="1" x14ac:dyDescent="0.25">
      <c r="A120" s="203" t="s">
        <v>2161</v>
      </c>
      <c r="B120" s="350">
        <f>IF(B$25=0,0,B$25/FBT!B$5*1000)</f>
        <v>6.8290654192950102</v>
      </c>
      <c r="C120" s="350">
        <f>IF(C$25=0,0,C$25/FBT!C$5*1000)</f>
        <v>6.8513396955546382</v>
      </c>
      <c r="D120" s="350">
        <f>IF(D$25=0,0,D$25/FBT!D$5*1000)</f>
        <v>6.96096996610546</v>
      </c>
      <c r="E120" s="350">
        <f>IF(E$25=0,0,E$25/FBT!E$5*1000)</f>
        <v>6.9597044159766552</v>
      </c>
      <c r="F120" s="350">
        <f>IF(F$25=0,0,F$25/FBT!F$5*1000)</f>
        <v>6.8089534370989027</v>
      </c>
      <c r="G120" s="350">
        <f>IF(G$25=0,0,G$25/FBT!G$5*1000)</f>
        <v>6.6174312035836831</v>
      </c>
      <c r="H120" s="350">
        <f>IF(H$25=0,0,H$25/FBT!H$5*1000)</f>
        <v>6.385032064420562</v>
      </c>
      <c r="I120" s="350">
        <f>IF(I$25=0,0,I$25/FBT!I$5*1000)</f>
        <v>6.3368490392027139</v>
      </c>
      <c r="J120" s="350">
        <f>IF(J$25=0,0,J$25/FBT!J$5*1000)</f>
        <v>6.3019180983556478</v>
      </c>
      <c r="K120" s="350">
        <f>IF(K$25=0,0,K$25/FBT!K$5*1000)</f>
        <v>6.0617964036533962</v>
      </c>
      <c r="L120" s="350">
        <f>IF(L$25=0,0,L$25/FBT!L$5*1000)</f>
        <v>6.2131392813993225</v>
      </c>
      <c r="M120" s="350">
        <f>IF(M$25=0,0,M$25/FBT!M$5*1000)</f>
        <v>6.2170515707619849</v>
      </c>
      <c r="N120" s="350">
        <f>IF(N$25=0,0,N$25/FBT!N$5*1000)</f>
        <v>6.2419390532555852</v>
      </c>
      <c r="O120" s="350">
        <f>IF(O$25=0,0,O$25/FBT!O$5*1000)</f>
        <v>6.1299907137907788</v>
      </c>
      <c r="P120" s="350">
        <f>IF(P$25=0,0,P$25/FBT!P$5*1000)</f>
        <v>6.0732902343275139</v>
      </c>
      <c r="Q120" s="350">
        <f>IF(Q$25=0,0,Q$25/FBT!Q$5*1000)</f>
        <v>5.9504487438786953</v>
      </c>
      <c r="R120" s="350">
        <f>IF(R$25=0,0,R$25/FBT!R$5*1000)</f>
        <v>5.9936794810378498</v>
      </c>
      <c r="S120" s="350">
        <f>IF(S$25=0,0,S$25/FBT!S$5*1000)</f>
        <v>6.0128914913763678</v>
      </c>
      <c r="T120" s="350">
        <f>IF(T$25=0,0,T$25/FBT!T$5*1000)</f>
        <v>6.0813877795708278</v>
      </c>
      <c r="U120" s="350">
        <f>IF(U$25=0,0,U$25/FBT!U$5*1000)</f>
        <v>5.9861660830220487</v>
      </c>
      <c r="V120" s="350">
        <f>IF(V$25=0,0,V$25/FBT!V$5*1000)</f>
        <v>6.0597976293458657</v>
      </c>
      <c r="W120" s="350">
        <f>IF(W$25=0,0,W$25/FBT!W$5*1000)</f>
        <v>6.4453407728872429</v>
      </c>
      <c r="DA120" s="175"/>
    </row>
    <row r="121" spans="1:105" ht="12" customHeight="1" x14ac:dyDescent="0.25">
      <c r="A121" s="203" t="s">
        <v>2173</v>
      </c>
      <c r="B121" s="350">
        <f>IF(B$34=0,0,B$34/FBT!B$5*1000)</f>
        <v>68.895435242744256</v>
      </c>
      <c r="C121" s="350">
        <f>IF(C$34=0,0,C$34/FBT!C$5*1000)</f>
        <v>69.043589144887562</v>
      </c>
      <c r="D121" s="350">
        <f>IF(D$34=0,0,D$34/FBT!D$5*1000)</f>
        <v>70.46815012384252</v>
      </c>
      <c r="E121" s="350">
        <f>IF(E$34=0,0,E$34/FBT!E$5*1000)</f>
        <v>70.223446731749945</v>
      </c>
      <c r="F121" s="350">
        <f>IF(F$34=0,0,F$34/FBT!F$5*1000)</f>
        <v>68.464526969708018</v>
      </c>
      <c r="G121" s="350">
        <f>IF(G$34=0,0,G$34/FBT!G$5*1000)</f>
        <v>64.605874674993728</v>
      </c>
      <c r="H121" s="350">
        <f>IF(H$34=0,0,H$34/FBT!H$5*1000)</f>
        <v>61.437118652408486</v>
      </c>
      <c r="I121" s="350">
        <f>IF(I$34=0,0,I$34/FBT!I$5*1000)</f>
        <v>61.139521169367683</v>
      </c>
      <c r="J121" s="350">
        <f>IF(J$34=0,0,J$34/FBT!J$5*1000)</f>
        <v>60.331380885551013</v>
      </c>
      <c r="K121" s="350">
        <f>IF(K$34=0,0,K$34/FBT!K$5*1000)</f>
        <v>57.45002176651937</v>
      </c>
      <c r="L121" s="350">
        <f>IF(L$34=0,0,L$34/FBT!L$5*1000)</f>
        <v>59.229603148720237</v>
      </c>
      <c r="M121" s="350">
        <f>IF(M$34=0,0,M$34/FBT!M$5*1000)</f>
        <v>58.701293600130334</v>
      </c>
      <c r="N121" s="350">
        <f>IF(N$34=0,0,N$34/FBT!N$5*1000)</f>
        <v>59.097483629835665</v>
      </c>
      <c r="O121" s="350">
        <f>IF(O$34=0,0,O$34/FBT!O$5*1000)</f>
        <v>57.934584060200365</v>
      </c>
      <c r="P121" s="350">
        <f>IF(P$34=0,0,P$34/FBT!P$5*1000)</f>
        <v>56.889137958829295</v>
      </c>
      <c r="Q121" s="350">
        <f>IF(Q$34=0,0,Q$34/FBT!Q$5*1000)</f>
        <v>55.942158633569861</v>
      </c>
      <c r="R121" s="350">
        <f>IF(R$34=0,0,R$34/FBT!R$5*1000)</f>
        <v>57.191357412098064</v>
      </c>
      <c r="S121" s="350">
        <f>IF(S$34=0,0,S$34/FBT!S$5*1000)</f>
        <v>57.442770015034647</v>
      </c>
      <c r="T121" s="350">
        <f>IF(T$34=0,0,T$34/FBT!T$5*1000)</f>
        <v>57.929867782753604</v>
      </c>
      <c r="U121" s="350">
        <f>IF(U$34=0,0,U$34/FBT!U$5*1000)</f>
        <v>55.815698122887014</v>
      </c>
      <c r="V121" s="350">
        <f>IF(V$34=0,0,V$34/FBT!V$5*1000)</f>
        <v>56.754749728243155</v>
      </c>
      <c r="W121" s="350">
        <f>IF(W$34=0,0,W$34/FBT!W$5*1000)</f>
        <v>61.398882628401644</v>
      </c>
      <c r="DA121" s="175"/>
    </row>
    <row r="122" spans="1:105" ht="12" customHeight="1" x14ac:dyDescent="0.25">
      <c r="A122" s="203" t="s">
        <v>2185</v>
      </c>
      <c r="B122" s="350">
        <f>IF(B$45=0,0,B$45/FBT!B$5*1000)</f>
        <v>12.694963738918222</v>
      </c>
      <c r="C122" s="350">
        <f>IF(C$45=0,0,C$45/FBT!C$5*1000)</f>
        <v>12.744252419731655</v>
      </c>
      <c r="D122" s="350">
        <f>IF(D$45=0,0,D$45/FBT!D$5*1000)</f>
        <v>12.986641109157491</v>
      </c>
      <c r="E122" s="350">
        <f>IF(E$45=0,0,E$45/FBT!E$5*1000)</f>
        <v>13.023352820314113</v>
      </c>
      <c r="F122" s="350">
        <f>IF(F$45=0,0,F$45/FBT!F$5*1000)</f>
        <v>12.730606950636009</v>
      </c>
      <c r="G122" s="350">
        <f>IF(G$45=0,0,G$45/FBT!G$5*1000)</f>
        <v>12.15062978657544</v>
      </c>
      <c r="H122" s="350">
        <f>IF(H$45=0,0,H$45/FBT!H$5*1000)</f>
        <v>11.625617995563896</v>
      </c>
      <c r="I122" s="350">
        <f>IF(I$45=0,0,I$45/FBT!I$5*1000)</f>
        <v>11.565894630056688</v>
      </c>
      <c r="J122" s="350">
        <f>IF(J$45=0,0,J$45/FBT!J$5*1000)</f>
        <v>11.465146258365612</v>
      </c>
      <c r="K122" s="350">
        <f>IF(K$45=0,0,K$45/FBT!K$5*1000)</f>
        <v>10.97727892868004</v>
      </c>
      <c r="L122" s="350">
        <f>IF(L$45=0,0,L$45/FBT!L$5*1000)</f>
        <v>11.28560343627697</v>
      </c>
      <c r="M122" s="350">
        <f>IF(M$45=0,0,M$45/FBT!M$5*1000)</f>
        <v>11.206185452028514</v>
      </c>
      <c r="N122" s="350">
        <f>IF(N$45=0,0,N$45/FBT!N$5*1000)</f>
        <v>11.292813879631003</v>
      </c>
      <c r="O122" s="350">
        <f>IF(O$45=0,0,O$45/FBT!O$5*1000)</f>
        <v>11.090706586988681</v>
      </c>
      <c r="P122" s="350">
        <f>IF(P$45=0,0,P$45/FBT!P$5*1000)</f>
        <v>10.905139811343982</v>
      </c>
      <c r="Q122" s="350">
        <f>IF(Q$45=0,0,Q$45/FBT!Q$5*1000)</f>
        <v>10.719161310679695</v>
      </c>
      <c r="R122" s="350">
        <f>IF(R$45=0,0,R$45/FBT!R$5*1000)</f>
        <v>10.899574314258931</v>
      </c>
      <c r="S122" s="350">
        <f>IF(S$45=0,0,S$45/FBT!S$5*1000)</f>
        <v>10.932677971491639</v>
      </c>
      <c r="T122" s="350">
        <f>IF(T$45=0,0,T$45/FBT!T$5*1000)</f>
        <v>11.033225664955104</v>
      </c>
      <c r="U122" s="350">
        <f>IF(U$45=0,0,U$45/FBT!U$5*1000)</f>
        <v>10.706826275979447</v>
      </c>
      <c r="V122" s="350">
        <f>IF(V$45=0,0,V$45/FBT!V$5*1000)</f>
        <v>10.859106265423561</v>
      </c>
      <c r="W122" s="350">
        <f>IF(W$45=0,0,W$45/FBT!W$5*1000)</f>
        <v>11.705921276964904</v>
      </c>
      <c r="DA122" s="175"/>
    </row>
    <row r="123" spans="1:105" ht="12" customHeight="1" x14ac:dyDescent="0.25">
      <c r="A123" s="203" t="s">
        <v>2211</v>
      </c>
      <c r="B123" s="350">
        <f>IF(B$66=0,0,B$66/FBT!B$5*1000)</f>
        <v>10.489573902921222</v>
      </c>
      <c r="C123" s="350">
        <f>IF(C$66=0,0,C$66/FBT!C$5*1000)</f>
        <v>10.591144566724971</v>
      </c>
      <c r="D123" s="350">
        <f>IF(D$66=0,0,D$66/FBT!D$5*1000)</f>
        <v>10.749614245070253</v>
      </c>
      <c r="E123" s="350">
        <f>IF(E$66=0,0,E$66/FBT!E$5*1000)</f>
        <v>11.008881352625448</v>
      </c>
      <c r="F123" s="350">
        <f>IF(F$66=0,0,F$66/FBT!F$5*1000)</f>
        <v>10.915592868090542</v>
      </c>
      <c r="G123" s="350">
        <f>IF(G$66=0,0,G$66/FBT!G$5*1000)</f>
        <v>10.83761557796544</v>
      </c>
      <c r="H123" s="350">
        <f>IF(H$66=0,0,H$66/FBT!H$5*1000)</f>
        <v>10.58746243748584</v>
      </c>
      <c r="I123" s="350">
        <f>IF(I$66=0,0,I$66/FBT!I$5*1000)</f>
        <v>10.558304250101374</v>
      </c>
      <c r="J123" s="350">
        <f>IF(J$66=0,0,J$66/FBT!J$5*1000)</f>
        <v>10.63998352016335</v>
      </c>
      <c r="K123" s="350">
        <f>IF(K$66=0,0,K$66/FBT!K$5*1000)</f>
        <v>10.359453293857984</v>
      </c>
      <c r="L123" s="350">
        <f>IF(L$66=0,0,L$66/FBT!L$5*1000)</f>
        <v>10.552840438776439</v>
      </c>
      <c r="M123" s="350">
        <f>IF(M$66=0,0,M$66/FBT!M$5*1000)</f>
        <v>10.563576359990716</v>
      </c>
      <c r="N123" s="350">
        <f>IF(N$66=0,0,N$66/FBT!N$5*1000)</f>
        <v>10.668450353854986</v>
      </c>
      <c r="O123" s="350">
        <f>IF(O$66=0,0,O$66/FBT!O$5*1000)</f>
        <v>10.521993317764339</v>
      </c>
      <c r="P123" s="350">
        <f>IF(P$66=0,0,P$66/FBT!P$5*1000)</f>
        <v>10.42020742695269</v>
      </c>
      <c r="Q123" s="350">
        <f>IF(Q$66=0,0,Q$66/FBT!Q$5*1000)</f>
        <v>10.243491756873304</v>
      </c>
      <c r="R123" s="350">
        <f>IF(R$66=0,0,R$66/FBT!R$5*1000)</f>
        <v>10.284682244204978</v>
      </c>
      <c r="S123" s="350">
        <f>IF(S$66=0,0,S$66/FBT!S$5*1000)</f>
        <v>10.271331855947436</v>
      </c>
      <c r="T123" s="350">
        <f>IF(T$66=0,0,T$66/FBT!T$5*1000)</f>
        <v>10.392080900026341</v>
      </c>
      <c r="U123" s="350">
        <f>IF(U$66=0,0,U$66/FBT!U$5*1000)</f>
        <v>10.300012871254266</v>
      </c>
      <c r="V123" s="350">
        <f>IF(V$66=0,0,V$66/FBT!V$5*1000)</f>
        <v>10.392049137639301</v>
      </c>
      <c r="W123" s="350">
        <f>IF(W$66=0,0,W$66/FBT!W$5*1000)</f>
        <v>11.058756635112291</v>
      </c>
      <c r="DA123" s="175"/>
    </row>
    <row r="124" spans="1:105" ht="12" customHeight="1" x14ac:dyDescent="0.25">
      <c r="A124" s="41" t="s">
        <v>2228</v>
      </c>
      <c r="B124" s="335">
        <f>IF(B$80=0,0,B$80/FBT!B$5*1000)</f>
        <v>9.9565076782817119</v>
      </c>
      <c r="C124" s="335">
        <f>IF(C$80=0,0,C$80/FBT!C$5*1000)</f>
        <v>10.07456835851263</v>
      </c>
      <c r="D124" s="335">
        <f>IF(D$80=0,0,D$80/FBT!D$5*1000)</f>
        <v>10.201051889014925</v>
      </c>
      <c r="E124" s="335">
        <f>IF(E$80=0,0,E$80/FBT!E$5*1000)</f>
        <v>10.558505209057792</v>
      </c>
      <c r="F124" s="335">
        <f>IF(F$80=0,0,F$80/FBT!F$5*1000)</f>
        <v>10.547761073011124</v>
      </c>
      <c r="G124" s="335">
        <f>IF(G$80=0,0,G$80/FBT!G$5*1000)</f>
        <v>10.688512028962162</v>
      </c>
      <c r="H124" s="335">
        <f>IF(H$80=0,0,H$80/FBT!H$5*1000)</f>
        <v>10.551523919582712</v>
      </c>
      <c r="I124" s="335">
        <f>IF(I$80=0,0,I$80/FBT!I$5*1000)</f>
        <v>10.538539034056919</v>
      </c>
      <c r="J124" s="335">
        <f>IF(J$80=0,0,J$80/FBT!J$5*1000)</f>
        <v>10.702842355718239</v>
      </c>
      <c r="K124" s="335">
        <f>IF(K$80=0,0,K$80/FBT!K$5*1000)</f>
        <v>10.498046523784453</v>
      </c>
      <c r="L124" s="335">
        <f>IF(L$80=0,0,L$80/FBT!L$5*1000)</f>
        <v>10.643631823127615</v>
      </c>
      <c r="M124" s="335">
        <f>IF(M$80=0,0,M$80/FBT!M$5*1000)</f>
        <v>10.692126728078874</v>
      </c>
      <c r="N124" s="335">
        <f>IF(N$80=0,0,N$80/FBT!N$5*1000)</f>
        <v>10.805546600185114</v>
      </c>
      <c r="O124" s="335">
        <f>IF(O$80=0,0,O$80/FBT!O$5*1000)</f>
        <v>10.675337238073642</v>
      </c>
      <c r="P124" s="335">
        <f>IF(P$80=0,0,P$80/FBT!P$5*1000)</f>
        <v>10.609091618783323</v>
      </c>
      <c r="Q124" s="335">
        <f>IF(Q$80=0,0,Q$80/FBT!Q$5*1000)</f>
        <v>10.430299731052827</v>
      </c>
      <c r="R124" s="335">
        <f>IF(R$80=0,0,R$80/FBT!R$5*1000)</f>
        <v>10.412395164966023</v>
      </c>
      <c r="S124" s="335">
        <f>IF(S$80=0,0,S$80/FBT!S$5*1000)</f>
        <v>10.377319353398375</v>
      </c>
      <c r="T124" s="335">
        <f>IF(T$80=0,0,T$80/FBT!T$5*1000)</f>
        <v>10.511904692578259</v>
      </c>
      <c r="U124" s="335">
        <f>IF(U$80=0,0,U$80/FBT!U$5*1000)</f>
        <v>10.519132089972377</v>
      </c>
      <c r="V124" s="335">
        <f>IF(V$80=0,0,V$80/FBT!V$5*1000)</f>
        <v>10.588493082133207</v>
      </c>
      <c r="W124" s="335">
        <f>IF(W$80=0,0,W$80/FBT!W$5*1000)</f>
        <v>11.195258608373923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useful energy demand"</f>
        <v>EU27: Food, beverages and tobacco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13017.650877029249</v>
      </c>
      <c r="C5" s="225">
        <v>13279.596934971039</v>
      </c>
      <c r="D5" s="225">
        <v>13769.108228471439</v>
      </c>
      <c r="E5" s="225">
        <v>13966.933577032451</v>
      </c>
      <c r="F5" s="225">
        <v>13892.162793238709</v>
      </c>
      <c r="G5" s="225">
        <v>13319.246990959789</v>
      </c>
      <c r="H5" s="225">
        <v>12670.8070028071</v>
      </c>
      <c r="I5" s="225">
        <v>12840.513107495641</v>
      </c>
      <c r="J5" s="225">
        <v>12679.722858964309</v>
      </c>
      <c r="K5" s="225">
        <v>12180.039077555881</v>
      </c>
      <c r="L5" s="225">
        <v>12558.843615844889</v>
      </c>
      <c r="M5" s="225">
        <v>12639.194425418949</v>
      </c>
      <c r="N5" s="225">
        <v>12781.50965048834</v>
      </c>
      <c r="O5" s="225">
        <v>12655.076508741589</v>
      </c>
      <c r="P5" s="225">
        <v>12860.060785220971</v>
      </c>
      <c r="Q5" s="225">
        <v>12951.07094978235</v>
      </c>
      <c r="R5" s="225">
        <v>13371.26559430554</v>
      </c>
      <c r="S5" s="225">
        <v>13432.711534797671</v>
      </c>
      <c r="T5" s="225">
        <v>13665.16283862007</v>
      </c>
      <c r="U5" s="225">
        <v>13498.389593565211</v>
      </c>
      <c r="V5" s="225">
        <v>13339.823167254241</v>
      </c>
      <c r="W5" s="225">
        <v>14122.312827792601</v>
      </c>
      <c r="DA5" s="89" t="s">
        <v>2230</v>
      </c>
    </row>
    <row r="6" spans="1:105" ht="12" customHeight="1" x14ac:dyDescent="0.25">
      <c r="A6" s="55" t="s">
        <v>92</v>
      </c>
      <c r="B6" s="261">
        <v>174.14424411669259</v>
      </c>
      <c r="C6" s="261">
        <v>178.6169200681197</v>
      </c>
      <c r="D6" s="261">
        <v>184.1597683729301</v>
      </c>
      <c r="E6" s="261">
        <v>191.58269526569509</v>
      </c>
      <c r="F6" s="261">
        <v>193.57409048789961</v>
      </c>
      <c r="G6" s="261">
        <v>193.93712692518969</v>
      </c>
      <c r="H6" s="261">
        <v>189.00708642551999</v>
      </c>
      <c r="I6" s="261">
        <v>191.80852639761591</v>
      </c>
      <c r="J6" s="261">
        <v>192.67150249358301</v>
      </c>
      <c r="K6" s="261">
        <v>188.05302320339891</v>
      </c>
      <c r="L6" s="261">
        <v>191.54576530735861</v>
      </c>
      <c r="M6" s="261">
        <v>193.89008581124921</v>
      </c>
      <c r="N6" s="261">
        <v>196.4941777327995</v>
      </c>
      <c r="O6" s="261">
        <v>194.99258111108719</v>
      </c>
      <c r="P6" s="261">
        <v>199.24517880988969</v>
      </c>
      <c r="Q6" s="261">
        <v>200.85424077312001</v>
      </c>
      <c r="R6" s="261">
        <v>204.57207640011259</v>
      </c>
      <c r="S6" s="261">
        <v>204.34045298275379</v>
      </c>
      <c r="T6" s="261">
        <v>208.37920661744931</v>
      </c>
      <c r="U6" s="261">
        <v>210.066853760935</v>
      </c>
      <c r="V6" s="261">
        <v>206.23985452559609</v>
      </c>
      <c r="W6" s="261">
        <v>215.36092700129171</v>
      </c>
      <c r="DA6" s="67" t="s">
        <v>2231</v>
      </c>
    </row>
    <row r="7" spans="1:105" ht="12" customHeight="1" x14ac:dyDescent="0.25">
      <c r="A7" s="202" t="s">
        <v>93</v>
      </c>
      <c r="B7" s="226">
        <v>52.652346761625097</v>
      </c>
      <c r="C7" s="226">
        <v>54.004656086239493</v>
      </c>
      <c r="D7" s="226">
        <v>55.680531005173933</v>
      </c>
      <c r="E7" s="226">
        <v>57.924845898993539</v>
      </c>
      <c r="F7" s="226">
        <v>58.526942352486991</v>
      </c>
      <c r="G7" s="226">
        <v>58.636706074396123</v>
      </c>
      <c r="H7" s="226">
        <v>57.146113013143292</v>
      </c>
      <c r="I7" s="226">
        <v>57.993125727177251</v>
      </c>
      <c r="J7" s="226">
        <v>58.25404572991593</v>
      </c>
      <c r="K7" s="226">
        <v>56.857652904349933</v>
      </c>
      <c r="L7" s="226">
        <v>57.913680161176103</v>
      </c>
      <c r="M7" s="226">
        <v>58.622483238287977</v>
      </c>
      <c r="N7" s="226">
        <v>59.409827956731483</v>
      </c>
      <c r="O7" s="226">
        <v>58.95582164476</v>
      </c>
      <c r="P7" s="226">
        <v>60.241590518780313</v>
      </c>
      <c r="Q7" s="226">
        <v>60.728088874661509</v>
      </c>
      <c r="R7" s="226">
        <v>61.852172944324863</v>
      </c>
      <c r="S7" s="226">
        <v>61.782141824142023</v>
      </c>
      <c r="T7" s="226">
        <v>63.003255148543737</v>
      </c>
      <c r="U7" s="226">
        <v>63.513513659014698</v>
      </c>
      <c r="V7" s="226">
        <v>62.356424076079563</v>
      </c>
      <c r="W7" s="226">
        <v>65.114171673562197</v>
      </c>
      <c r="DA7" s="174" t="s">
        <v>2232</v>
      </c>
    </row>
    <row r="8" spans="1:105" ht="12" customHeight="1" x14ac:dyDescent="0.25">
      <c r="A8" s="202" t="s">
        <v>94</v>
      </c>
      <c r="B8" s="226">
        <v>657.68348423812529</v>
      </c>
      <c r="C8" s="226">
        <v>674.5752575983264</v>
      </c>
      <c r="D8" s="226">
        <v>695.50870736120396</v>
      </c>
      <c r="E8" s="226">
        <v>723.54257346364705</v>
      </c>
      <c r="F8" s="226">
        <v>731.06339480849169</v>
      </c>
      <c r="G8" s="226">
        <v>732.43445975636507</v>
      </c>
      <c r="H8" s="226">
        <v>713.81537630801938</v>
      </c>
      <c r="I8" s="226">
        <v>724.3954607149285</v>
      </c>
      <c r="J8" s="226">
        <v>727.65462743897785</v>
      </c>
      <c r="K8" s="226">
        <v>710.21220453917431</v>
      </c>
      <c r="L8" s="226">
        <v>723.40310159195417</v>
      </c>
      <c r="M8" s="226">
        <v>732.25680149452739</v>
      </c>
      <c r="N8" s="226">
        <v>742.09156954516652</v>
      </c>
      <c r="O8" s="226">
        <v>736.42055065449233</v>
      </c>
      <c r="P8" s="226">
        <v>752.48116342867809</v>
      </c>
      <c r="Q8" s="226">
        <v>758.55804230400418</v>
      </c>
      <c r="R8" s="226">
        <v>772.59904091057695</v>
      </c>
      <c r="S8" s="226">
        <v>771.72427817045684</v>
      </c>
      <c r="T8" s="226">
        <v>786.97727476485454</v>
      </c>
      <c r="U8" s="226">
        <v>793.35094309435988</v>
      </c>
      <c r="V8" s="226">
        <v>778.89767072787413</v>
      </c>
      <c r="W8" s="226">
        <v>813.34485418909844</v>
      </c>
      <c r="DA8" s="174" t="s">
        <v>2233</v>
      </c>
    </row>
    <row r="9" spans="1:105" ht="12" customHeight="1" x14ac:dyDescent="0.25">
      <c r="A9" s="202" t="s">
        <v>95</v>
      </c>
      <c r="B9" s="226">
        <v>348.59124188611429</v>
      </c>
      <c r="C9" s="226">
        <v>357.54436963587438</v>
      </c>
      <c r="D9" s="226">
        <v>368.63970261090782</v>
      </c>
      <c r="E9" s="226">
        <v>383.49846132041108</v>
      </c>
      <c r="F9" s="226">
        <v>387.48471384983247</v>
      </c>
      <c r="G9" s="226">
        <v>388.21141787135639</v>
      </c>
      <c r="H9" s="226">
        <v>378.34276588664272</v>
      </c>
      <c r="I9" s="226">
        <v>383.95051619671278</v>
      </c>
      <c r="J9" s="226">
        <v>385.67796869183883</v>
      </c>
      <c r="K9" s="226">
        <v>376.43298078220812</v>
      </c>
      <c r="L9" s="226">
        <v>383.42453720018182</v>
      </c>
      <c r="M9" s="226">
        <v>388.11725386144968</v>
      </c>
      <c r="N9" s="226">
        <v>393.32996497644081</v>
      </c>
      <c r="O9" s="226">
        <v>390.32416117379591</v>
      </c>
      <c r="P9" s="226">
        <v>398.8367498073556</v>
      </c>
      <c r="Q9" s="226">
        <v>402.05767112392988</v>
      </c>
      <c r="R9" s="226">
        <v>409.49980591807991</v>
      </c>
      <c r="S9" s="226">
        <v>409.03615640088481</v>
      </c>
      <c r="T9" s="226">
        <v>417.12068513355513</v>
      </c>
      <c r="U9" s="226">
        <v>420.4989134327289</v>
      </c>
      <c r="V9" s="226">
        <v>412.83826163851819</v>
      </c>
      <c r="W9" s="226">
        <v>431.09626377785628</v>
      </c>
      <c r="DA9" s="174" t="s">
        <v>2234</v>
      </c>
    </row>
    <row r="10" spans="1:105" ht="12" customHeight="1" x14ac:dyDescent="0.25">
      <c r="A10" s="56" t="s">
        <v>96</v>
      </c>
      <c r="B10" s="262">
        <v>394.41155175337002</v>
      </c>
      <c r="C10" s="262">
        <v>403.0133683183646</v>
      </c>
      <c r="D10" s="262">
        <v>415.93812313421893</v>
      </c>
      <c r="E10" s="262">
        <v>420.96948948305771</v>
      </c>
      <c r="F10" s="262">
        <v>420.08262776608171</v>
      </c>
      <c r="G10" s="262">
        <v>412.33192886180228</v>
      </c>
      <c r="H10" s="262">
        <v>398.10510166323849</v>
      </c>
      <c r="I10" s="262">
        <v>401.99001839965399</v>
      </c>
      <c r="J10" s="262">
        <v>398.31624974532548</v>
      </c>
      <c r="K10" s="262">
        <v>383.44758781963418</v>
      </c>
      <c r="L10" s="262">
        <v>393.05780568224191</v>
      </c>
      <c r="M10" s="262">
        <v>398.39868968774562</v>
      </c>
      <c r="N10" s="262">
        <v>401.42908456783363</v>
      </c>
      <c r="O10" s="262">
        <v>396.96004718252061</v>
      </c>
      <c r="P10" s="262">
        <v>415.04895029110412</v>
      </c>
      <c r="Q10" s="262">
        <v>418.92552189375363</v>
      </c>
      <c r="R10" s="262">
        <v>431.3960361785837</v>
      </c>
      <c r="S10" s="262">
        <v>434.72961253359858</v>
      </c>
      <c r="T10" s="262">
        <v>445.47689178219241</v>
      </c>
      <c r="U10" s="262">
        <v>448.3650180542902</v>
      </c>
      <c r="V10" s="262">
        <v>446.77135231994362</v>
      </c>
      <c r="W10" s="262">
        <v>468.00138953034769</v>
      </c>
      <c r="DA10" s="68" t="s">
        <v>2235</v>
      </c>
    </row>
    <row r="11" spans="1:105" ht="12" customHeight="1" x14ac:dyDescent="0.25">
      <c r="A11" s="37" t="s">
        <v>160</v>
      </c>
      <c r="B11" s="228">
        <v>35.119216508954757</v>
      </c>
      <c r="C11" s="228">
        <v>34.557096211989133</v>
      </c>
      <c r="D11" s="228">
        <v>33.780141410317007</v>
      </c>
      <c r="E11" s="228">
        <v>28.357437959327299</v>
      </c>
      <c r="F11" s="228">
        <v>26.508140487683459</v>
      </c>
      <c r="G11" s="228">
        <v>23.434323187120199</v>
      </c>
      <c r="H11" s="228">
        <v>18.89849393401553</v>
      </c>
      <c r="I11" s="228">
        <v>20.045788832909281</v>
      </c>
      <c r="J11" s="228">
        <v>18.405436359272802</v>
      </c>
      <c r="K11" s="228">
        <v>13.896045248601951</v>
      </c>
      <c r="L11" s="228">
        <v>13.780432597418111</v>
      </c>
      <c r="M11" s="228">
        <v>11.5042350423151</v>
      </c>
      <c r="N11" s="228">
        <v>11.27895367098205</v>
      </c>
      <c r="O11" s="228">
        <v>10.31237798829496</v>
      </c>
      <c r="P11" s="228">
        <v>9.0024353546459999</v>
      </c>
      <c r="Q11" s="228">
        <v>8.8701235659233983</v>
      </c>
      <c r="R11" s="228">
        <v>9.3724158920214524</v>
      </c>
      <c r="S11" s="228">
        <v>9.0315782451989115</v>
      </c>
      <c r="T11" s="228">
        <v>8.9537283632729885</v>
      </c>
      <c r="U11" s="228">
        <v>8.1040037495918877</v>
      </c>
      <c r="V11" s="228">
        <v>8.1710064401695064</v>
      </c>
      <c r="W11" s="228">
        <v>7.5579431000884263</v>
      </c>
      <c r="DA11" s="69" t="s">
        <v>2236</v>
      </c>
    </row>
    <row r="12" spans="1:105" ht="12" customHeight="1" x14ac:dyDescent="0.25">
      <c r="A12" s="37" t="s">
        <v>162</v>
      </c>
      <c r="B12" s="228">
        <v>207.80795864706249</v>
      </c>
      <c r="C12" s="228">
        <v>213.09513649600021</v>
      </c>
      <c r="D12" s="228">
        <v>225.31351135940201</v>
      </c>
      <c r="E12" s="228">
        <v>226.8975939961326</v>
      </c>
      <c r="F12" s="228">
        <v>218.87391476206889</v>
      </c>
      <c r="G12" s="228">
        <v>193.58806660614249</v>
      </c>
      <c r="H12" s="228">
        <v>176.06721038516429</v>
      </c>
      <c r="I12" s="228">
        <v>174.75114018801011</v>
      </c>
      <c r="J12" s="228">
        <v>167.63626825869031</v>
      </c>
      <c r="K12" s="228">
        <v>160.91761194866899</v>
      </c>
      <c r="L12" s="228">
        <v>173.20889834271799</v>
      </c>
      <c r="M12" s="228">
        <v>173.60843268856661</v>
      </c>
      <c r="N12" s="228">
        <v>175.0837162948641</v>
      </c>
      <c r="O12" s="228">
        <v>174.82538166276589</v>
      </c>
      <c r="P12" s="228">
        <v>173.34696560212981</v>
      </c>
      <c r="Q12" s="228">
        <v>173.36417434810139</v>
      </c>
      <c r="R12" s="228">
        <v>181.9036930511412</v>
      </c>
      <c r="S12" s="228">
        <v>185.36418055279549</v>
      </c>
      <c r="T12" s="228">
        <v>186.8601703599162</v>
      </c>
      <c r="U12" s="228">
        <v>175.8214725700341</v>
      </c>
      <c r="V12" s="228">
        <v>173.9254342779162</v>
      </c>
      <c r="W12" s="228">
        <v>194.28369151653351</v>
      </c>
      <c r="DA12" s="69" t="s">
        <v>2237</v>
      </c>
    </row>
    <row r="13" spans="1:105" ht="12" customHeight="1" x14ac:dyDescent="0.25">
      <c r="A13" s="37" t="s">
        <v>97</v>
      </c>
      <c r="B13" s="228">
        <v>3.2884102496969193E-2</v>
      </c>
      <c r="C13" s="228">
        <v>8.7246259768826245E-2</v>
      </c>
      <c r="D13" s="228">
        <v>0.1032547477997999</v>
      </c>
      <c r="E13" s="228">
        <v>0.16622146738831531</v>
      </c>
      <c r="F13" s="228">
        <v>0.23552488015575801</v>
      </c>
      <c r="G13" s="228">
        <v>0.31796859351524309</v>
      </c>
      <c r="H13" s="228">
        <v>0.32477220092833781</v>
      </c>
      <c r="I13" s="228">
        <v>0.36612746167499199</v>
      </c>
      <c r="J13" s="228">
        <v>0.44870457910134381</v>
      </c>
      <c r="K13" s="228">
        <v>0.49186079475154482</v>
      </c>
      <c r="L13" s="228">
        <v>0.55902974244816706</v>
      </c>
      <c r="M13" s="228">
        <v>0.62606528607767897</v>
      </c>
      <c r="N13" s="228">
        <v>0.83030691253976674</v>
      </c>
      <c r="O13" s="228">
        <v>1.1348106046107349</v>
      </c>
      <c r="P13" s="228">
        <v>1.473713425256904</v>
      </c>
      <c r="Q13" s="228">
        <v>1.483718730276427</v>
      </c>
      <c r="R13" s="228">
        <v>1.495672757756054</v>
      </c>
      <c r="S13" s="228">
        <v>2.024117330074469</v>
      </c>
      <c r="T13" s="228">
        <v>1.3220624593612349</v>
      </c>
      <c r="U13" s="228">
        <v>1.285709096684212</v>
      </c>
      <c r="V13" s="228">
        <v>1.3498754341724859</v>
      </c>
      <c r="W13" s="228">
        <v>1.406896504122364</v>
      </c>
      <c r="DA13" s="69" t="s">
        <v>2238</v>
      </c>
    </row>
    <row r="14" spans="1:105" ht="12" customHeight="1" x14ac:dyDescent="0.25">
      <c r="A14" s="37" t="s">
        <v>78</v>
      </c>
      <c r="B14" s="228">
        <v>4.9673254257238124</v>
      </c>
      <c r="C14" s="228">
        <v>5.1639675519447934</v>
      </c>
      <c r="D14" s="228">
        <v>5.3980605670952677</v>
      </c>
      <c r="E14" s="228">
        <v>5.1693985992874056</v>
      </c>
      <c r="F14" s="228">
        <v>5.2161224179665586</v>
      </c>
      <c r="G14" s="228">
        <v>6.0188921851876778</v>
      </c>
      <c r="H14" s="228">
        <v>6.8131371817042892</v>
      </c>
      <c r="I14" s="228">
        <v>6.6394848065080989</v>
      </c>
      <c r="J14" s="228">
        <v>7.6955331971813203</v>
      </c>
      <c r="K14" s="228">
        <v>8.3878721033411008</v>
      </c>
      <c r="L14" s="228">
        <v>9.5395596036384216</v>
      </c>
      <c r="M14" s="228">
        <v>9.8343738916022065</v>
      </c>
      <c r="N14" s="228">
        <v>10.39498751169538</v>
      </c>
      <c r="O14" s="228">
        <v>11.14760474166135</v>
      </c>
      <c r="P14" s="228">
        <v>25.998294246359379</v>
      </c>
      <c r="Q14" s="228">
        <v>28.898893983105161</v>
      </c>
      <c r="R14" s="228">
        <v>33.582142245428187</v>
      </c>
      <c r="S14" s="228">
        <v>36.091450349204358</v>
      </c>
      <c r="T14" s="228">
        <v>39.780921397503498</v>
      </c>
      <c r="U14" s="228">
        <v>44.726423399990253</v>
      </c>
      <c r="V14" s="228">
        <v>50.082080027936478</v>
      </c>
      <c r="W14" s="228">
        <v>54.6704366134041</v>
      </c>
      <c r="DA14" s="69" t="s">
        <v>2239</v>
      </c>
    </row>
    <row r="15" spans="1:105" ht="12" customHeight="1" x14ac:dyDescent="0.25">
      <c r="A15" s="37" t="s">
        <v>38</v>
      </c>
      <c r="B15" s="228">
        <v>146.48416706913201</v>
      </c>
      <c r="C15" s="228">
        <v>150.10992179866159</v>
      </c>
      <c r="D15" s="228">
        <v>151.3431550496048</v>
      </c>
      <c r="E15" s="228">
        <v>160.37883746092211</v>
      </c>
      <c r="F15" s="228">
        <v>169.24892521820701</v>
      </c>
      <c r="G15" s="228">
        <v>188.97267828983669</v>
      </c>
      <c r="H15" s="228">
        <v>196.00148796142611</v>
      </c>
      <c r="I15" s="228">
        <v>200.18747711055161</v>
      </c>
      <c r="J15" s="228">
        <v>204.13030735107981</v>
      </c>
      <c r="K15" s="228">
        <v>199.7541977242706</v>
      </c>
      <c r="L15" s="228">
        <v>195.96988539601921</v>
      </c>
      <c r="M15" s="228">
        <v>202.825582779184</v>
      </c>
      <c r="N15" s="228">
        <v>203.84112017775229</v>
      </c>
      <c r="O15" s="228">
        <v>199.5398721851877</v>
      </c>
      <c r="P15" s="228">
        <v>205.22754166271201</v>
      </c>
      <c r="Q15" s="228">
        <v>206.30861126634721</v>
      </c>
      <c r="R15" s="228">
        <v>205.0421122322368</v>
      </c>
      <c r="S15" s="228">
        <v>202.21828605632541</v>
      </c>
      <c r="T15" s="228">
        <v>208.5600092021385</v>
      </c>
      <c r="U15" s="228">
        <v>218.42740923798971</v>
      </c>
      <c r="V15" s="228">
        <v>213.24295613974891</v>
      </c>
      <c r="W15" s="228">
        <v>210.0824217961993</v>
      </c>
      <c r="DA15" s="69" t="s">
        <v>2240</v>
      </c>
    </row>
    <row r="16" spans="1:105" ht="12" customHeight="1" x14ac:dyDescent="0.25">
      <c r="A16" s="57" t="s">
        <v>2149</v>
      </c>
      <c r="B16" s="263">
        <f t="shared" ref="B16:W16" si="0">B17+B23+B24</f>
        <v>930.92924571740434</v>
      </c>
      <c r="C16" s="263">
        <f t="shared" si="0"/>
        <v>948.99401929065107</v>
      </c>
      <c r="D16" s="263">
        <f t="shared" si="0"/>
        <v>981.09512019320107</v>
      </c>
      <c r="E16" s="263">
        <f t="shared" si="0"/>
        <v>991.56885577081414</v>
      </c>
      <c r="F16" s="263">
        <f t="shared" si="0"/>
        <v>986.76759501750303</v>
      </c>
      <c r="G16" s="263">
        <f t="shared" si="0"/>
        <v>962.55836579984702</v>
      </c>
      <c r="H16" s="263">
        <f t="shared" si="0"/>
        <v>923.27332143213596</v>
      </c>
      <c r="I16" s="263">
        <f t="shared" si="0"/>
        <v>933.54818484150167</v>
      </c>
      <c r="J16" s="263">
        <f t="shared" si="0"/>
        <v>924.43997656029796</v>
      </c>
      <c r="K16" s="263">
        <f t="shared" si="0"/>
        <v>891.26446332880016</v>
      </c>
      <c r="L16" s="263">
        <f t="shared" si="0"/>
        <v>916.19970852688368</v>
      </c>
      <c r="M16" s="263">
        <f t="shared" si="0"/>
        <v>928.95753180738166</v>
      </c>
      <c r="N16" s="263">
        <f t="shared" si="0"/>
        <v>935.75842657674627</v>
      </c>
      <c r="O16" s="263">
        <f t="shared" si="0"/>
        <v>925.57990496106629</v>
      </c>
      <c r="P16" s="263">
        <f t="shared" si="0"/>
        <v>946.82077444250388</v>
      </c>
      <c r="Q16" s="263">
        <f t="shared" si="0"/>
        <v>950.75367998491515</v>
      </c>
      <c r="R16" s="263">
        <f t="shared" si="0"/>
        <v>974.058052016028</v>
      </c>
      <c r="S16" s="263">
        <f t="shared" si="0"/>
        <v>978.38350616833816</v>
      </c>
      <c r="T16" s="263">
        <f t="shared" si="0"/>
        <v>997.71031514630351</v>
      </c>
      <c r="U16" s="263">
        <f t="shared" si="0"/>
        <v>997.79394281450902</v>
      </c>
      <c r="V16" s="263">
        <f t="shared" si="0"/>
        <v>984.91987353782611</v>
      </c>
      <c r="W16" s="263">
        <f t="shared" si="0"/>
        <v>1029.5839909368965</v>
      </c>
      <c r="DA16" s="70"/>
    </row>
    <row r="17" spans="1:105" ht="12" customHeight="1" x14ac:dyDescent="0.25">
      <c r="A17" s="60" t="s">
        <v>2150</v>
      </c>
      <c r="B17" s="331">
        <v>635.54142046407412</v>
      </c>
      <c r="C17" s="331">
        <v>644.89525360456616</v>
      </c>
      <c r="D17" s="331">
        <v>673.11065358594601</v>
      </c>
      <c r="E17" s="331">
        <v>662.02174583326757</v>
      </c>
      <c r="F17" s="331">
        <v>637.83871931638362</v>
      </c>
      <c r="G17" s="331">
        <v>567.86350619787652</v>
      </c>
      <c r="H17" s="331">
        <v>516.52094353688312</v>
      </c>
      <c r="I17" s="331">
        <v>515.70841093458137</v>
      </c>
      <c r="J17" s="331">
        <v>491.1969305567452</v>
      </c>
      <c r="K17" s="331">
        <v>456.63231170874087</v>
      </c>
      <c r="L17" s="331">
        <v>483.41738541869103</v>
      </c>
      <c r="M17" s="331">
        <v>474.9177422774369</v>
      </c>
      <c r="N17" s="331">
        <v>477.50826204199319</v>
      </c>
      <c r="O17" s="331">
        <v>471.46286153733928</v>
      </c>
      <c r="P17" s="331">
        <v>468.47854519467592</v>
      </c>
      <c r="Q17" s="331">
        <v>470.5757683918963</v>
      </c>
      <c r="R17" s="331">
        <v>496.0693594689609</v>
      </c>
      <c r="S17" s="331">
        <v>504.37305275587357</v>
      </c>
      <c r="T17" s="331">
        <v>509.20238721337421</v>
      </c>
      <c r="U17" s="331">
        <v>479.21690661703491</v>
      </c>
      <c r="V17" s="331">
        <v>475.92750817319421</v>
      </c>
      <c r="W17" s="331">
        <v>522.5406969967396</v>
      </c>
      <c r="DA17" s="72" t="s">
        <v>2241</v>
      </c>
    </row>
    <row r="18" spans="1:105" ht="12" customHeight="1" x14ac:dyDescent="0.25">
      <c r="A18" s="59" t="s">
        <v>30</v>
      </c>
      <c r="B18" s="232">
        <v>72.728098193151837</v>
      </c>
      <c r="C18" s="232">
        <v>65.858533811068853</v>
      </c>
      <c r="D18" s="232">
        <v>66.078109944903233</v>
      </c>
      <c r="E18" s="232">
        <v>62.651425860935632</v>
      </c>
      <c r="F18" s="232">
        <v>62.338580864261303</v>
      </c>
      <c r="G18" s="232">
        <v>58.77836204672964</v>
      </c>
      <c r="H18" s="232">
        <v>53.047352287398141</v>
      </c>
      <c r="I18" s="232">
        <v>53.6912389690984</v>
      </c>
      <c r="J18" s="232">
        <v>45.194254876058402</v>
      </c>
      <c r="K18" s="232">
        <v>43.014105466031069</v>
      </c>
      <c r="L18" s="232">
        <v>44.185686615276239</v>
      </c>
      <c r="M18" s="232">
        <v>43.109088704421957</v>
      </c>
      <c r="N18" s="232">
        <v>45.534856138138188</v>
      </c>
      <c r="O18" s="232">
        <v>37.660945965949722</v>
      </c>
      <c r="P18" s="232">
        <v>36.76226257037051</v>
      </c>
      <c r="Q18" s="232">
        <v>36.907401910473439</v>
      </c>
      <c r="R18" s="232">
        <v>36.811336330401247</v>
      </c>
      <c r="S18" s="232">
        <v>38.846394504361761</v>
      </c>
      <c r="T18" s="232">
        <v>40.60195000354409</v>
      </c>
      <c r="U18" s="232">
        <v>33.158176830942651</v>
      </c>
      <c r="V18" s="232">
        <v>31.315710847338941</v>
      </c>
      <c r="W18" s="232">
        <v>31.05080972760986</v>
      </c>
      <c r="DA18" s="71" t="s">
        <v>2242</v>
      </c>
    </row>
    <row r="19" spans="1:105" ht="12" customHeight="1" x14ac:dyDescent="0.25">
      <c r="A19" s="59" t="s">
        <v>33</v>
      </c>
      <c r="B19" s="232">
        <v>18.05206485660052</v>
      </c>
      <c r="C19" s="232">
        <v>18.758898964781409</v>
      </c>
      <c r="D19" s="232">
        <v>19.179104996842629</v>
      </c>
      <c r="E19" s="232">
        <v>16.058409158663231</v>
      </c>
      <c r="F19" s="232">
        <v>14.878978657798219</v>
      </c>
      <c r="G19" s="232">
        <v>12.785367909973081</v>
      </c>
      <c r="H19" s="232">
        <v>12.6890780975388</v>
      </c>
      <c r="I19" s="232">
        <v>14.05360827963136</v>
      </c>
      <c r="J19" s="232">
        <v>11.20894530018375</v>
      </c>
      <c r="K19" s="232">
        <v>10.07220475079772</v>
      </c>
      <c r="L19" s="232">
        <v>11.572663297980201</v>
      </c>
      <c r="M19" s="232">
        <v>9.9202277366750451</v>
      </c>
      <c r="N19" s="232">
        <v>10.11279034524466</v>
      </c>
      <c r="O19" s="232">
        <v>10.820320538073011</v>
      </c>
      <c r="P19" s="232">
        <v>11.267239707798099</v>
      </c>
      <c r="Q19" s="232">
        <v>11.988995348428359</v>
      </c>
      <c r="R19" s="232">
        <v>14.47330442081925</v>
      </c>
      <c r="S19" s="232">
        <v>14.946503938701239</v>
      </c>
      <c r="T19" s="232">
        <v>14.97916964853864</v>
      </c>
      <c r="U19" s="232">
        <v>14.40374480589667</v>
      </c>
      <c r="V19" s="232">
        <v>14.637154366896381</v>
      </c>
      <c r="W19" s="232">
        <v>14.88031500405266</v>
      </c>
      <c r="DA19" s="71" t="s">
        <v>2243</v>
      </c>
    </row>
    <row r="20" spans="1:105" ht="12" customHeight="1" x14ac:dyDescent="0.25">
      <c r="A20" s="59" t="s">
        <v>160</v>
      </c>
      <c r="B20" s="232">
        <v>55.320945081739339</v>
      </c>
      <c r="C20" s="232">
        <v>57.278968207767079</v>
      </c>
      <c r="D20" s="232">
        <v>56.364228499523527</v>
      </c>
      <c r="E20" s="232">
        <v>49.327363829897209</v>
      </c>
      <c r="F20" s="232">
        <v>48.746917430886661</v>
      </c>
      <c r="G20" s="232">
        <v>44.802450968722219</v>
      </c>
      <c r="H20" s="232">
        <v>35.89364519613315</v>
      </c>
      <c r="I20" s="232">
        <v>39.917467763418543</v>
      </c>
      <c r="J20" s="232">
        <v>37.038982380569557</v>
      </c>
      <c r="K20" s="232">
        <v>28.717340315864881</v>
      </c>
      <c r="L20" s="232">
        <v>28.797995561874639</v>
      </c>
      <c r="M20" s="232">
        <v>24.299504930582351</v>
      </c>
      <c r="N20" s="232">
        <v>23.716317815157531</v>
      </c>
      <c r="O20" s="232">
        <v>22.401017830345388</v>
      </c>
      <c r="P20" s="232">
        <v>20.212620556407781</v>
      </c>
      <c r="Q20" s="232">
        <v>20.293249140610168</v>
      </c>
      <c r="R20" s="232">
        <v>21.78755318493846</v>
      </c>
      <c r="S20" s="232">
        <v>21.008950030194079</v>
      </c>
      <c r="T20" s="232">
        <v>21.226347228426459</v>
      </c>
      <c r="U20" s="232">
        <v>19.765475899858512</v>
      </c>
      <c r="V20" s="232">
        <v>20.488556825027061</v>
      </c>
      <c r="W20" s="232">
        <v>18.989236306092842</v>
      </c>
      <c r="DA20" s="71" t="s">
        <v>2244</v>
      </c>
    </row>
    <row r="21" spans="1:105" ht="12" customHeight="1" x14ac:dyDescent="0.25">
      <c r="A21" s="59" t="s">
        <v>70</v>
      </c>
      <c r="B21" s="232">
        <v>91.50573003221804</v>
      </c>
      <c r="C21" s="232">
        <v>92.712736607361379</v>
      </c>
      <c r="D21" s="232">
        <v>95.478533797270629</v>
      </c>
      <c r="E21" s="232">
        <v>91.200617555148014</v>
      </c>
      <c r="F21" s="232">
        <v>82.149034672543152</v>
      </c>
      <c r="G21" s="232">
        <v>66.083539391677647</v>
      </c>
      <c r="H21" s="232">
        <v>66.164346464460948</v>
      </c>
      <c r="I21" s="232">
        <v>56.604888323959813</v>
      </c>
      <c r="J21" s="232">
        <v>53.863903870808286</v>
      </c>
      <c r="K21" s="232">
        <v>39.401516834603683</v>
      </c>
      <c r="L21" s="232">
        <v>32.451984815758728</v>
      </c>
      <c r="M21" s="232">
        <v>25.893910364539021</v>
      </c>
      <c r="N21" s="232">
        <v>22.282795844154212</v>
      </c>
      <c r="O21" s="232">
        <v>17.841451826805919</v>
      </c>
      <c r="P21" s="232">
        <v>15.642899519590379</v>
      </c>
      <c r="Q21" s="232">
        <v>17.06884120533962</v>
      </c>
      <c r="R21" s="232">
        <v>18.639435442541242</v>
      </c>
      <c r="S21" s="232">
        <v>16.329966568409489</v>
      </c>
      <c r="T21" s="232">
        <v>13.415566390355989</v>
      </c>
      <c r="U21" s="232">
        <v>11.51469550110609</v>
      </c>
      <c r="V21" s="232">
        <v>10.262507646883741</v>
      </c>
      <c r="W21" s="232">
        <v>10.16291747186051</v>
      </c>
      <c r="DA21" s="71" t="s">
        <v>2245</v>
      </c>
    </row>
    <row r="22" spans="1:105" ht="12" customHeight="1" x14ac:dyDescent="0.25">
      <c r="A22" s="59" t="s">
        <v>162</v>
      </c>
      <c r="B22" s="232">
        <v>397.93458230036441</v>
      </c>
      <c r="C22" s="232">
        <v>410.2861160135875</v>
      </c>
      <c r="D22" s="232">
        <v>436.01067634740599</v>
      </c>
      <c r="E22" s="232">
        <v>442.78392942862342</v>
      </c>
      <c r="F22" s="232">
        <v>429.72520769089431</v>
      </c>
      <c r="G22" s="232">
        <v>385.41378588077401</v>
      </c>
      <c r="H22" s="232">
        <v>348.72652149135212</v>
      </c>
      <c r="I22" s="232">
        <v>351.44120759847328</v>
      </c>
      <c r="J22" s="232">
        <v>343.89084412912518</v>
      </c>
      <c r="K22" s="232">
        <v>335.42714434144352</v>
      </c>
      <c r="L22" s="232">
        <v>366.4090551278012</v>
      </c>
      <c r="M22" s="232">
        <v>371.69501054121861</v>
      </c>
      <c r="N22" s="232">
        <v>375.86150189929862</v>
      </c>
      <c r="O22" s="232">
        <v>382.7391253761653</v>
      </c>
      <c r="P22" s="232">
        <v>384.59352284050902</v>
      </c>
      <c r="Q22" s="232">
        <v>384.31728078704481</v>
      </c>
      <c r="R22" s="232">
        <v>404.35773009026059</v>
      </c>
      <c r="S22" s="232">
        <v>413.24123771420699</v>
      </c>
      <c r="T22" s="232">
        <v>418.97935394250908</v>
      </c>
      <c r="U22" s="232">
        <v>400.37481357923099</v>
      </c>
      <c r="V22" s="232">
        <v>399.22357848704797</v>
      </c>
      <c r="W22" s="232">
        <v>447.45741848712368</v>
      </c>
      <c r="DA22" s="71" t="s">
        <v>2246</v>
      </c>
    </row>
    <row r="23" spans="1:105" ht="12" customHeight="1" x14ac:dyDescent="0.25">
      <c r="A23" s="60" t="s">
        <v>2157</v>
      </c>
      <c r="B23" s="331">
        <v>275.65760175780213</v>
      </c>
      <c r="C23" s="331">
        <v>283.86179620769451</v>
      </c>
      <c r="D23" s="331">
        <v>287.11950258095158</v>
      </c>
      <c r="E23" s="331">
        <v>307.8411419071885</v>
      </c>
      <c r="F23" s="331">
        <v>326.9972862441025</v>
      </c>
      <c r="G23" s="331">
        <v>372.72213878238063</v>
      </c>
      <c r="H23" s="331">
        <v>385.33822162308098</v>
      </c>
      <c r="I23" s="331">
        <v>396.10821962346682</v>
      </c>
      <c r="J23" s="331">
        <v>411.4137181110371</v>
      </c>
      <c r="K23" s="331">
        <v>413.32608896129852</v>
      </c>
      <c r="L23" s="331">
        <v>411.08053917438821</v>
      </c>
      <c r="M23" s="331">
        <v>432.07239838229572</v>
      </c>
      <c r="N23" s="331">
        <v>435.98773454803307</v>
      </c>
      <c r="O23" s="331">
        <v>432.02474158047102</v>
      </c>
      <c r="P23" s="331">
        <v>455.76811588413079</v>
      </c>
      <c r="Q23" s="331">
        <v>457.42149445974411</v>
      </c>
      <c r="R23" s="331">
        <v>454.81105145538788</v>
      </c>
      <c r="S23" s="331">
        <v>450.85905482919821</v>
      </c>
      <c r="T23" s="331">
        <v>464.89894596951677</v>
      </c>
      <c r="U23" s="331">
        <v>494.77684690767848</v>
      </c>
      <c r="V23" s="331">
        <v>485.62576806987141</v>
      </c>
      <c r="W23" s="331">
        <v>482.64329586102258</v>
      </c>
      <c r="DA23" s="72" t="s">
        <v>2247</v>
      </c>
    </row>
    <row r="24" spans="1:105" ht="12" customHeight="1" x14ac:dyDescent="0.25">
      <c r="A24" s="60" t="s">
        <v>2159</v>
      </c>
      <c r="B24" s="331">
        <v>19.73022349552809</v>
      </c>
      <c r="C24" s="331">
        <v>20.236969478390421</v>
      </c>
      <c r="D24" s="331">
        <v>20.864964026303451</v>
      </c>
      <c r="E24" s="331">
        <v>21.70596803035815</v>
      </c>
      <c r="F24" s="331">
        <v>21.93158945701693</v>
      </c>
      <c r="G24" s="331">
        <v>21.97272081958986</v>
      </c>
      <c r="H24" s="331">
        <v>21.41415627217188</v>
      </c>
      <c r="I24" s="331">
        <v>21.731554283453381</v>
      </c>
      <c r="J24" s="331">
        <v>21.82932789251576</v>
      </c>
      <c r="K24" s="331">
        <v>21.306062658760801</v>
      </c>
      <c r="L24" s="331">
        <v>21.701783933804428</v>
      </c>
      <c r="M24" s="331">
        <v>21.967391147649039</v>
      </c>
      <c r="N24" s="331">
        <v>22.26242998672004</v>
      </c>
      <c r="O24" s="331">
        <v>22.092301843256049</v>
      </c>
      <c r="P24" s="331">
        <v>22.574113363697219</v>
      </c>
      <c r="Q24" s="331">
        <v>22.75641713327466</v>
      </c>
      <c r="R24" s="331">
        <v>23.17764109167922</v>
      </c>
      <c r="S24" s="331">
        <v>23.151398583266339</v>
      </c>
      <c r="T24" s="331">
        <v>23.608981963412511</v>
      </c>
      <c r="U24" s="331">
        <v>23.80018928979564</v>
      </c>
      <c r="V24" s="331">
        <v>23.366597294760449</v>
      </c>
      <c r="W24" s="331">
        <v>24.39999807913431</v>
      </c>
      <c r="DA24" s="72" t="s">
        <v>2248</v>
      </c>
    </row>
    <row r="25" spans="1:105" ht="12" customHeight="1" x14ac:dyDescent="0.25">
      <c r="A25" s="57" t="s">
        <v>2161</v>
      </c>
      <c r="B25" s="263">
        <f t="shared" ref="B25:W25" si="1">B26+B32+B33</f>
        <v>423.14965714427461</v>
      </c>
      <c r="C25" s="263">
        <f t="shared" si="1"/>
        <v>431.36091785938697</v>
      </c>
      <c r="D25" s="263">
        <f t="shared" si="1"/>
        <v>445.95232736054601</v>
      </c>
      <c r="E25" s="263">
        <f t="shared" si="1"/>
        <v>450.71311625946095</v>
      </c>
      <c r="F25" s="263">
        <f t="shared" si="1"/>
        <v>448.53072500795594</v>
      </c>
      <c r="G25" s="263">
        <f t="shared" si="1"/>
        <v>437.52652990902135</v>
      </c>
      <c r="H25" s="263">
        <f t="shared" si="1"/>
        <v>419.66969156006201</v>
      </c>
      <c r="I25" s="263">
        <f t="shared" si="1"/>
        <v>424.34008401886445</v>
      </c>
      <c r="J25" s="263">
        <f t="shared" si="1"/>
        <v>420.19998934559004</v>
      </c>
      <c r="K25" s="263">
        <f t="shared" si="1"/>
        <v>405.12021060400008</v>
      </c>
      <c r="L25" s="263">
        <f t="shared" si="1"/>
        <v>416.45441296676529</v>
      </c>
      <c r="M25" s="263">
        <f t="shared" si="1"/>
        <v>422.25342354880985</v>
      </c>
      <c r="N25" s="263">
        <f t="shared" si="1"/>
        <v>425.34473935306642</v>
      </c>
      <c r="O25" s="263">
        <f t="shared" si="1"/>
        <v>420.7181386186665</v>
      </c>
      <c r="P25" s="263">
        <f t="shared" si="1"/>
        <v>430.37307929204718</v>
      </c>
      <c r="Q25" s="263">
        <f t="shared" si="1"/>
        <v>432.16076362950696</v>
      </c>
      <c r="R25" s="263">
        <f t="shared" si="1"/>
        <v>442.75366000728542</v>
      </c>
      <c r="S25" s="263">
        <f t="shared" si="1"/>
        <v>444.71977553106279</v>
      </c>
      <c r="T25" s="263">
        <f t="shared" si="1"/>
        <v>453.50468870286517</v>
      </c>
      <c r="U25" s="263">
        <f t="shared" si="1"/>
        <v>453.54270127932233</v>
      </c>
      <c r="V25" s="263">
        <f t="shared" si="1"/>
        <v>447.69085160810272</v>
      </c>
      <c r="W25" s="263">
        <f t="shared" si="1"/>
        <v>467.9927231531347</v>
      </c>
      <c r="DA25" s="70"/>
    </row>
    <row r="26" spans="1:105" ht="12" customHeight="1" x14ac:dyDescent="0.25">
      <c r="A26" s="60" t="s">
        <v>2162</v>
      </c>
      <c r="B26" s="331">
        <v>288.88246384730638</v>
      </c>
      <c r="C26" s="331">
        <v>293.13420618389381</v>
      </c>
      <c r="D26" s="331">
        <v>305.95938799361181</v>
      </c>
      <c r="E26" s="331">
        <v>300.91897537875792</v>
      </c>
      <c r="F26" s="331">
        <v>289.92669059835617</v>
      </c>
      <c r="G26" s="331">
        <v>258.1197755444893</v>
      </c>
      <c r="H26" s="331">
        <v>234.78224706221971</v>
      </c>
      <c r="I26" s="331">
        <v>234.41291406117341</v>
      </c>
      <c r="J26" s="331">
        <v>223.2713320712478</v>
      </c>
      <c r="K26" s="331">
        <v>207.56014168579131</v>
      </c>
      <c r="L26" s="331">
        <v>219.7351751903141</v>
      </c>
      <c r="M26" s="331">
        <v>215.87170103519861</v>
      </c>
      <c r="N26" s="331">
        <v>217.04921001908781</v>
      </c>
      <c r="O26" s="331">
        <v>214.30130069879061</v>
      </c>
      <c r="P26" s="331">
        <v>212.9447932703072</v>
      </c>
      <c r="Q26" s="331">
        <v>213.8980765417711</v>
      </c>
      <c r="R26" s="331">
        <v>225.4860724858913</v>
      </c>
      <c r="S26" s="331">
        <v>229.2604785253971</v>
      </c>
      <c r="T26" s="331">
        <v>231.45563055153369</v>
      </c>
      <c r="U26" s="331">
        <v>217.82586664410681</v>
      </c>
      <c r="V26" s="331">
        <v>216.33068553327001</v>
      </c>
      <c r="W26" s="331">
        <v>237.51849863488161</v>
      </c>
      <c r="DA26" s="72" t="s">
        <v>2249</v>
      </c>
    </row>
    <row r="27" spans="1:105" ht="12" customHeight="1" x14ac:dyDescent="0.25">
      <c r="A27" s="59" t="s">
        <v>30</v>
      </c>
      <c r="B27" s="232">
        <v>33.05822645143266</v>
      </c>
      <c r="C27" s="232">
        <v>29.935697186849481</v>
      </c>
      <c r="D27" s="232">
        <v>30.035504520410559</v>
      </c>
      <c r="E27" s="232">
        <v>28.477920845879829</v>
      </c>
      <c r="F27" s="232">
        <v>28.33571857466422</v>
      </c>
      <c r="G27" s="232">
        <v>26.717437293968018</v>
      </c>
      <c r="H27" s="232">
        <v>24.112432857908249</v>
      </c>
      <c r="I27" s="232">
        <v>24.40510862231746</v>
      </c>
      <c r="J27" s="232">
        <v>20.542843125481092</v>
      </c>
      <c r="K27" s="232">
        <v>19.551866120923219</v>
      </c>
      <c r="L27" s="232">
        <v>20.084403006943742</v>
      </c>
      <c r="M27" s="232">
        <v>19.595040320191799</v>
      </c>
      <c r="N27" s="232">
        <v>20.6976618809719</v>
      </c>
      <c r="O27" s="232">
        <v>17.118611802704422</v>
      </c>
      <c r="P27" s="232">
        <v>16.710119350168419</v>
      </c>
      <c r="Q27" s="232">
        <v>16.776091777487931</v>
      </c>
      <c r="R27" s="232">
        <v>16.73242560472784</v>
      </c>
      <c r="S27" s="232">
        <v>17.657452047437172</v>
      </c>
      <c r="T27" s="232">
        <v>18.455431819792761</v>
      </c>
      <c r="U27" s="232">
        <v>15.07189855951939</v>
      </c>
      <c r="V27" s="232">
        <v>14.234414021517701</v>
      </c>
      <c r="W27" s="232">
        <v>14.114004421640839</v>
      </c>
      <c r="DA27" s="71" t="s">
        <v>2250</v>
      </c>
    </row>
    <row r="28" spans="1:105" ht="12" customHeight="1" x14ac:dyDescent="0.25">
      <c r="A28" s="59" t="s">
        <v>33</v>
      </c>
      <c r="B28" s="232">
        <v>8.2054840257275092</v>
      </c>
      <c r="C28" s="232">
        <v>8.5267722567188233</v>
      </c>
      <c r="D28" s="232">
        <v>8.7177749985648294</v>
      </c>
      <c r="E28" s="232">
        <v>7.299276890301468</v>
      </c>
      <c r="F28" s="232">
        <v>6.763172117181008</v>
      </c>
      <c r="G28" s="232">
        <v>5.8115308681695792</v>
      </c>
      <c r="H28" s="232">
        <v>5.7677627716085471</v>
      </c>
      <c r="I28" s="232">
        <v>6.3880037634687996</v>
      </c>
      <c r="J28" s="232">
        <v>5.0949751364471574</v>
      </c>
      <c r="K28" s="232">
        <v>4.5782748867262377</v>
      </c>
      <c r="L28" s="232">
        <v>5.2603014990819101</v>
      </c>
      <c r="M28" s="232">
        <v>4.5091944257613843</v>
      </c>
      <c r="N28" s="232">
        <v>4.5967228842021193</v>
      </c>
      <c r="O28" s="232">
        <v>4.9183275173059116</v>
      </c>
      <c r="P28" s="232">
        <v>5.1214725944536834</v>
      </c>
      <c r="Q28" s="232">
        <v>5.4495433401947091</v>
      </c>
      <c r="R28" s="232">
        <v>6.5787747367360234</v>
      </c>
      <c r="S28" s="232">
        <v>6.7938654266823839</v>
      </c>
      <c r="T28" s="232">
        <v>6.8087134766084736</v>
      </c>
      <c r="U28" s="232">
        <v>6.5471567299530324</v>
      </c>
      <c r="V28" s="232">
        <v>6.653251984952897</v>
      </c>
      <c r="W28" s="232">
        <v>6.7637795472966653</v>
      </c>
      <c r="DA28" s="71" t="s">
        <v>2251</v>
      </c>
    </row>
    <row r="29" spans="1:105" ht="12" customHeight="1" x14ac:dyDescent="0.25">
      <c r="A29" s="59" t="s">
        <v>160</v>
      </c>
      <c r="B29" s="232">
        <v>25.145884128063329</v>
      </c>
      <c r="C29" s="232">
        <v>26.035894639894121</v>
      </c>
      <c r="D29" s="232">
        <v>25.620103863419779</v>
      </c>
      <c r="E29" s="232">
        <v>22.421529013589641</v>
      </c>
      <c r="F29" s="232">
        <v>22.157689741312119</v>
      </c>
      <c r="G29" s="232">
        <v>20.36475044032828</v>
      </c>
      <c r="H29" s="232">
        <v>16.315293270969612</v>
      </c>
      <c r="I29" s="232">
        <v>18.144303528826612</v>
      </c>
      <c r="J29" s="232">
        <v>16.835901082077068</v>
      </c>
      <c r="K29" s="232">
        <v>13.053336507211309</v>
      </c>
      <c r="L29" s="232">
        <v>13.08999798267029</v>
      </c>
      <c r="M29" s="232">
        <v>11.04522951390107</v>
      </c>
      <c r="N29" s="232">
        <v>10.78014446143524</v>
      </c>
      <c r="O29" s="232">
        <v>10.182280831975181</v>
      </c>
      <c r="P29" s="232">
        <v>9.1875547983671702</v>
      </c>
      <c r="Q29" s="232">
        <v>9.2242041548228038</v>
      </c>
      <c r="R29" s="232">
        <v>9.9034332658811177</v>
      </c>
      <c r="S29" s="232">
        <v>9.5495227409973111</v>
      </c>
      <c r="T29" s="232">
        <v>9.648339649284754</v>
      </c>
      <c r="U29" s="232">
        <v>8.9843072272084115</v>
      </c>
      <c r="V29" s="232">
        <v>9.3129803750122999</v>
      </c>
      <c r="W29" s="232">
        <v>8.631471048224018</v>
      </c>
      <c r="DA29" s="71" t="s">
        <v>2252</v>
      </c>
    </row>
    <row r="30" spans="1:105" ht="12" customHeight="1" x14ac:dyDescent="0.25">
      <c r="A30" s="59" t="s">
        <v>70</v>
      </c>
      <c r="B30" s="232">
        <v>41.593513651008209</v>
      </c>
      <c r="C30" s="232">
        <v>42.142153003346081</v>
      </c>
      <c r="D30" s="232">
        <v>43.399333544213917</v>
      </c>
      <c r="E30" s="232">
        <v>41.454826161430923</v>
      </c>
      <c r="F30" s="232">
        <v>37.340470305701437</v>
      </c>
      <c r="G30" s="232">
        <v>30.03797245076256</v>
      </c>
      <c r="H30" s="232">
        <v>30.07470293839134</v>
      </c>
      <c r="I30" s="232">
        <v>25.729494692709011</v>
      </c>
      <c r="J30" s="232">
        <v>24.483592668549221</v>
      </c>
      <c r="K30" s="232">
        <v>17.909780379365309</v>
      </c>
      <c r="L30" s="232">
        <v>14.75090218898124</v>
      </c>
      <c r="M30" s="232">
        <v>11.769959256608651</v>
      </c>
      <c r="N30" s="232">
        <v>10.128543565524639</v>
      </c>
      <c r="O30" s="232">
        <v>8.1097508303663286</v>
      </c>
      <c r="P30" s="232">
        <v>7.1104088725410799</v>
      </c>
      <c r="Q30" s="232">
        <v>7.758564184245281</v>
      </c>
      <c r="R30" s="232">
        <v>8.4724706557005636</v>
      </c>
      <c r="S30" s="232">
        <v>7.4227120765497672</v>
      </c>
      <c r="T30" s="232">
        <v>6.097984722889084</v>
      </c>
      <c r="U30" s="232">
        <v>5.2339525005027694</v>
      </c>
      <c r="V30" s="232">
        <v>4.6647762031289712</v>
      </c>
      <c r="W30" s="232">
        <v>4.619507941754776</v>
      </c>
      <c r="DA30" s="71" t="s">
        <v>2253</v>
      </c>
    </row>
    <row r="31" spans="1:105" ht="12" customHeight="1" x14ac:dyDescent="0.25">
      <c r="A31" s="59" t="s">
        <v>162</v>
      </c>
      <c r="B31" s="232">
        <v>180.8793555910747</v>
      </c>
      <c r="C31" s="232">
        <v>186.49368909708531</v>
      </c>
      <c r="D31" s="232">
        <v>198.18667106700269</v>
      </c>
      <c r="E31" s="232">
        <v>201.26542246755611</v>
      </c>
      <c r="F31" s="232">
        <v>195.32963985949741</v>
      </c>
      <c r="G31" s="232">
        <v>175.18808449126089</v>
      </c>
      <c r="H31" s="232">
        <v>158.51205522334189</v>
      </c>
      <c r="I31" s="232">
        <v>159.74600345385139</v>
      </c>
      <c r="J31" s="232">
        <v>156.3140200586933</v>
      </c>
      <c r="K31" s="232">
        <v>152.46688379156521</v>
      </c>
      <c r="L31" s="232">
        <v>166.5495705126369</v>
      </c>
      <c r="M31" s="232">
        <v>168.95227751873571</v>
      </c>
      <c r="N31" s="232">
        <v>170.84613722695391</v>
      </c>
      <c r="O31" s="232">
        <v>173.97232971643879</v>
      </c>
      <c r="P31" s="232">
        <v>174.81523765477681</v>
      </c>
      <c r="Q31" s="232">
        <v>174.68967308502039</v>
      </c>
      <c r="R31" s="232">
        <v>183.79896822284579</v>
      </c>
      <c r="S31" s="232">
        <v>187.83692623373051</v>
      </c>
      <c r="T31" s="232">
        <v>190.44516088295859</v>
      </c>
      <c r="U31" s="232">
        <v>181.9885516269232</v>
      </c>
      <c r="V31" s="232">
        <v>181.46526294865819</v>
      </c>
      <c r="W31" s="232">
        <v>203.38973567596531</v>
      </c>
      <c r="DA31" s="71" t="s">
        <v>2254</v>
      </c>
    </row>
    <row r="32" spans="1:105" ht="12" customHeight="1" x14ac:dyDescent="0.25">
      <c r="A32" s="60" t="s">
        <v>2169</v>
      </c>
      <c r="B32" s="331">
        <v>125.29890988990999</v>
      </c>
      <c r="C32" s="331">
        <v>129.02808918531571</v>
      </c>
      <c r="D32" s="331">
        <v>130.50886480952349</v>
      </c>
      <c r="E32" s="331">
        <v>139.92779177599479</v>
      </c>
      <c r="F32" s="331">
        <v>148.63513011095571</v>
      </c>
      <c r="G32" s="331">
        <v>169.41915399199121</v>
      </c>
      <c r="H32" s="331">
        <v>175.15373710140051</v>
      </c>
      <c r="I32" s="331">
        <v>180.04919073793951</v>
      </c>
      <c r="J32" s="331">
        <v>187.00623550501689</v>
      </c>
      <c r="K32" s="331">
        <v>187.87549498240841</v>
      </c>
      <c r="L32" s="331">
        <v>186.8547905338128</v>
      </c>
      <c r="M32" s="331">
        <v>196.39654471922529</v>
      </c>
      <c r="N32" s="331">
        <v>198.1762429763786</v>
      </c>
      <c r="O32" s="331">
        <v>196.3748825365777</v>
      </c>
      <c r="P32" s="331">
        <v>207.1673254018776</v>
      </c>
      <c r="Q32" s="331">
        <v>207.91886111806551</v>
      </c>
      <c r="R32" s="331">
        <v>206.73229611608539</v>
      </c>
      <c r="S32" s="331">
        <v>204.93593401327189</v>
      </c>
      <c r="T32" s="331">
        <v>211.31770271341671</v>
      </c>
      <c r="U32" s="331">
        <v>224.89856677621751</v>
      </c>
      <c r="V32" s="331">
        <v>220.73898548630521</v>
      </c>
      <c r="W32" s="331">
        <v>219.3833163004648</v>
      </c>
      <c r="DA32" s="72" t="s">
        <v>2255</v>
      </c>
    </row>
    <row r="33" spans="1:105" ht="12" customHeight="1" x14ac:dyDescent="0.25">
      <c r="A33" s="60" t="s">
        <v>2171</v>
      </c>
      <c r="B33" s="331">
        <v>8.9682834070582214</v>
      </c>
      <c r="C33" s="331">
        <v>9.1986224901774651</v>
      </c>
      <c r="D33" s="331">
        <v>9.484074557410656</v>
      </c>
      <c r="E33" s="331">
        <v>9.8663491047082506</v>
      </c>
      <c r="F33" s="331">
        <v>9.968904298644059</v>
      </c>
      <c r="G33" s="331">
        <v>9.9876003725408449</v>
      </c>
      <c r="H33" s="331">
        <v>9.7337073964417637</v>
      </c>
      <c r="I33" s="331">
        <v>9.8779792197515359</v>
      </c>
      <c r="J33" s="331">
        <v>9.9224217693253447</v>
      </c>
      <c r="K33" s="331">
        <v>9.684573935800362</v>
      </c>
      <c r="L33" s="331">
        <v>9.8644472426383771</v>
      </c>
      <c r="M33" s="331">
        <v>9.9851777943859297</v>
      </c>
      <c r="N33" s="331">
        <v>10.11928635760002</v>
      </c>
      <c r="O33" s="331">
        <v>10.041955383298211</v>
      </c>
      <c r="P33" s="331">
        <v>10.26096061986237</v>
      </c>
      <c r="Q33" s="331">
        <v>10.3438259696703</v>
      </c>
      <c r="R33" s="331">
        <v>10.53529140530873</v>
      </c>
      <c r="S33" s="331">
        <v>10.523362992393791</v>
      </c>
      <c r="T33" s="331">
        <v>10.731355437914781</v>
      </c>
      <c r="U33" s="331">
        <v>10.818267858998009</v>
      </c>
      <c r="V33" s="331">
        <v>10.621180588527469</v>
      </c>
      <c r="W33" s="331">
        <v>11.09090821778832</v>
      </c>
      <c r="DA33" s="72" t="s">
        <v>2256</v>
      </c>
    </row>
    <row r="34" spans="1:105" ht="12" customHeight="1" x14ac:dyDescent="0.25">
      <c r="A34" s="57" t="s">
        <v>2173</v>
      </c>
      <c r="B34" s="263">
        <v>6483.1653310807078</v>
      </c>
      <c r="C34" s="263">
        <v>6596.4941209391918</v>
      </c>
      <c r="D34" s="263">
        <v>6863.2880995916739</v>
      </c>
      <c r="E34" s="263">
        <v>6883.7999339967237</v>
      </c>
      <c r="F34" s="263">
        <v>6795.0813955543063</v>
      </c>
      <c r="G34" s="263">
        <v>6342.8628881596778</v>
      </c>
      <c r="H34" s="263">
        <v>5941.9528178763021</v>
      </c>
      <c r="I34" s="263">
        <v>6022.880783053668</v>
      </c>
      <c r="J34" s="263">
        <v>5887.4469111955668</v>
      </c>
      <c r="K34" s="263">
        <v>5599.4184314974282</v>
      </c>
      <c r="L34" s="263">
        <v>5819.3950464615791</v>
      </c>
      <c r="M34" s="263">
        <v>5827.6872835610466</v>
      </c>
      <c r="N34" s="263">
        <v>5891.3673515309092</v>
      </c>
      <c r="O34" s="263">
        <v>5827.2994205581817</v>
      </c>
      <c r="P34" s="263">
        <v>5886.3074120382316</v>
      </c>
      <c r="Q34" s="263">
        <v>5927.3138933946493</v>
      </c>
      <c r="R34" s="263">
        <v>6178.6226883498193</v>
      </c>
      <c r="S34" s="263">
        <v>6226.2035735352056</v>
      </c>
      <c r="T34" s="263">
        <v>6319.4525824066131</v>
      </c>
      <c r="U34" s="263">
        <v>6147.2485956404389</v>
      </c>
      <c r="V34" s="263">
        <v>6097.4515954493072</v>
      </c>
      <c r="W34" s="263">
        <v>6526.3914645975674</v>
      </c>
      <c r="DA34" s="70" t="s">
        <v>2257</v>
      </c>
    </row>
    <row r="35" spans="1:105" ht="12" customHeight="1" x14ac:dyDescent="0.25">
      <c r="A35" s="64" t="s">
        <v>30</v>
      </c>
      <c r="B35" s="231">
        <v>630.69950050000796</v>
      </c>
      <c r="C35" s="231">
        <v>577.43619871344538</v>
      </c>
      <c r="D35" s="231">
        <v>577.04779319575641</v>
      </c>
      <c r="E35" s="231">
        <v>546.69354042834152</v>
      </c>
      <c r="F35" s="231">
        <v>560.79690335773716</v>
      </c>
      <c r="G35" s="231">
        <v>564.23520338747051</v>
      </c>
      <c r="H35" s="231">
        <v>525.04549401507484</v>
      </c>
      <c r="I35" s="231">
        <v>533.7519988775299</v>
      </c>
      <c r="J35" s="231">
        <v>455.94238611985861</v>
      </c>
      <c r="K35" s="231">
        <v>434.41098381017122</v>
      </c>
      <c r="L35" s="231">
        <v>432.65531289902123</v>
      </c>
      <c r="M35" s="231">
        <v>418.26798745914078</v>
      </c>
      <c r="N35" s="231">
        <v>443.85376026107559</v>
      </c>
      <c r="O35" s="231">
        <v>366.88924119073221</v>
      </c>
      <c r="P35" s="231">
        <v>358.92969508094319</v>
      </c>
      <c r="Q35" s="231">
        <v>373.7650962225685</v>
      </c>
      <c r="R35" s="231">
        <v>363.39469909511348</v>
      </c>
      <c r="S35" s="231">
        <v>386.47938193781022</v>
      </c>
      <c r="T35" s="231">
        <v>409.80446920265291</v>
      </c>
      <c r="U35" s="231">
        <v>338.12512744025821</v>
      </c>
      <c r="V35" s="231">
        <v>321.93711166688718</v>
      </c>
      <c r="W35" s="231">
        <v>321.51465811157391</v>
      </c>
      <c r="DA35" s="73" t="s">
        <v>2258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2259</v>
      </c>
    </row>
    <row r="37" spans="1:105" ht="12" customHeight="1" x14ac:dyDescent="0.25">
      <c r="A37" s="64" t="s">
        <v>33</v>
      </c>
      <c r="B37" s="231">
        <v>169.0230803416741</v>
      </c>
      <c r="C37" s="231">
        <v>175.33829618513559</v>
      </c>
      <c r="D37" s="231">
        <v>176.09224258730089</v>
      </c>
      <c r="E37" s="231">
        <v>153.86340921514261</v>
      </c>
      <c r="F37" s="231">
        <v>144.91624824520969</v>
      </c>
      <c r="G37" s="231">
        <v>128.87314411902599</v>
      </c>
      <c r="H37" s="231">
        <v>133.77454019639731</v>
      </c>
      <c r="I37" s="231">
        <v>148.37175792171249</v>
      </c>
      <c r="J37" s="231">
        <v>118.63457710153401</v>
      </c>
      <c r="K37" s="231">
        <v>106.36802433727441</v>
      </c>
      <c r="L37" s="231">
        <v>121.726431599872</v>
      </c>
      <c r="M37" s="231">
        <v>110.1748274904719</v>
      </c>
      <c r="N37" s="231">
        <v>109.9746228695326</v>
      </c>
      <c r="O37" s="231">
        <v>124.2041795587634</v>
      </c>
      <c r="P37" s="231">
        <v>129.4153162689162</v>
      </c>
      <c r="Q37" s="231">
        <v>124.5482312230628</v>
      </c>
      <c r="R37" s="231">
        <v>146.83383569825631</v>
      </c>
      <c r="S37" s="231">
        <v>146.05806483456951</v>
      </c>
      <c r="T37" s="231">
        <v>153.73967112917609</v>
      </c>
      <c r="U37" s="231">
        <v>157.13512449917059</v>
      </c>
      <c r="V37" s="231">
        <v>152.5086199103423</v>
      </c>
      <c r="W37" s="231">
        <v>157.9104787153679</v>
      </c>
      <c r="DA37" s="73" t="s">
        <v>2260</v>
      </c>
    </row>
    <row r="38" spans="1:105" ht="12" customHeight="1" x14ac:dyDescent="0.25">
      <c r="A38" s="64" t="s">
        <v>160</v>
      </c>
      <c r="B38" s="231">
        <v>513.40186182345644</v>
      </c>
      <c r="C38" s="231">
        <v>534.58823824136834</v>
      </c>
      <c r="D38" s="231">
        <v>514.72412298445136</v>
      </c>
      <c r="E38" s="231">
        <v>478.67907959805211</v>
      </c>
      <c r="F38" s="231">
        <v>482.5013905639218</v>
      </c>
      <c r="G38" s="231">
        <v>464.79125092333987</v>
      </c>
      <c r="H38" s="231">
        <v>379.76562599739691</v>
      </c>
      <c r="I38" s="231">
        <v>405.90542356495638</v>
      </c>
      <c r="J38" s="231">
        <v>383.5406438044887</v>
      </c>
      <c r="K38" s="231">
        <v>315.48810150464323</v>
      </c>
      <c r="L38" s="231">
        <v>317.1601072423482</v>
      </c>
      <c r="M38" s="231">
        <v>274.14512755822722</v>
      </c>
      <c r="N38" s="231">
        <v>257.16657900689091</v>
      </c>
      <c r="O38" s="231">
        <v>246.23885103520101</v>
      </c>
      <c r="P38" s="231">
        <v>231.66794006631321</v>
      </c>
      <c r="Q38" s="231">
        <v>236.85283654726919</v>
      </c>
      <c r="R38" s="231">
        <v>230.90694680574489</v>
      </c>
      <c r="S38" s="231">
        <v>216.92901301208499</v>
      </c>
      <c r="T38" s="231">
        <v>220.17334852039869</v>
      </c>
      <c r="U38" s="231">
        <v>212.54594276280741</v>
      </c>
      <c r="V38" s="231">
        <v>215.12653949936981</v>
      </c>
      <c r="W38" s="231">
        <v>202.7262115957443</v>
      </c>
      <c r="DA38" s="73" t="s">
        <v>2261</v>
      </c>
    </row>
    <row r="39" spans="1:105" ht="12" customHeight="1" x14ac:dyDescent="0.25">
      <c r="A39" s="64" t="s">
        <v>70</v>
      </c>
      <c r="B39" s="231">
        <v>830.34119235761057</v>
      </c>
      <c r="C39" s="231">
        <v>860.66776656061677</v>
      </c>
      <c r="D39" s="231">
        <v>875.87805404138999</v>
      </c>
      <c r="E39" s="231">
        <v>853.98315262344283</v>
      </c>
      <c r="F39" s="231">
        <v>769.64777685927822</v>
      </c>
      <c r="G39" s="231">
        <v>654.86190700584405</v>
      </c>
      <c r="H39" s="231">
        <v>664.94673622950495</v>
      </c>
      <c r="I39" s="231">
        <v>567.05281139557485</v>
      </c>
      <c r="J39" s="231">
        <v>539.23467847942868</v>
      </c>
      <c r="K39" s="231">
        <v>407.47735210308713</v>
      </c>
      <c r="L39" s="231">
        <v>324.80601381531312</v>
      </c>
      <c r="M39" s="231">
        <v>272.75542389587088</v>
      </c>
      <c r="N39" s="231">
        <v>236.56326750478149</v>
      </c>
      <c r="O39" s="231">
        <v>198.03758812734219</v>
      </c>
      <c r="P39" s="231">
        <v>172.67132040276189</v>
      </c>
      <c r="Q39" s="231">
        <v>180.0732412660341</v>
      </c>
      <c r="R39" s="231">
        <v>186.33631591228621</v>
      </c>
      <c r="S39" s="231">
        <v>155.70854204958479</v>
      </c>
      <c r="T39" s="231">
        <v>130.80576826113241</v>
      </c>
      <c r="U39" s="231">
        <v>117.7502439665176</v>
      </c>
      <c r="V39" s="231">
        <v>104.2162483442559</v>
      </c>
      <c r="W39" s="231">
        <v>108.4145047183538</v>
      </c>
      <c r="DA39" s="73" t="s">
        <v>2262</v>
      </c>
    </row>
    <row r="40" spans="1:105" ht="12" customHeight="1" x14ac:dyDescent="0.25">
      <c r="A40" s="64" t="s">
        <v>34</v>
      </c>
      <c r="B40" s="231">
        <v>12.7626614423058</v>
      </c>
      <c r="C40" s="231">
        <v>13.86441462487047</v>
      </c>
      <c r="D40" s="231">
        <v>16.947212781378251</v>
      </c>
      <c r="E40" s="231">
        <v>9.443277244253979</v>
      </c>
      <c r="F40" s="231">
        <v>6.6012162929659546</v>
      </c>
      <c r="G40" s="231">
        <v>9.1219654901127516</v>
      </c>
      <c r="H40" s="231">
        <v>10.417184263671709</v>
      </c>
      <c r="I40" s="231">
        <v>9.0974734518986722</v>
      </c>
      <c r="J40" s="231">
        <v>5.8794594085367624</v>
      </c>
      <c r="K40" s="231">
        <v>3.3788075081837321</v>
      </c>
      <c r="L40" s="231">
        <v>3.8771503617776761</v>
      </c>
      <c r="M40" s="231">
        <v>2.571260194652889</v>
      </c>
      <c r="N40" s="231">
        <v>2.0740688821202231</v>
      </c>
      <c r="O40" s="231">
        <v>1.7501994559687291</v>
      </c>
      <c r="P40" s="231">
        <v>1.649864022665724</v>
      </c>
      <c r="Q40" s="231">
        <v>1.70571202438902</v>
      </c>
      <c r="R40" s="231">
        <v>2.0150350593828188</v>
      </c>
      <c r="S40" s="231">
        <v>2.448200993022414</v>
      </c>
      <c r="T40" s="231">
        <v>1.7279869048693479</v>
      </c>
      <c r="U40" s="231">
        <v>2.0166903743789089</v>
      </c>
      <c r="V40" s="231">
        <v>1.127164788038884</v>
      </c>
      <c r="W40" s="231">
        <v>0.9045303801138721</v>
      </c>
      <c r="DA40" s="73" t="s">
        <v>2263</v>
      </c>
    </row>
    <row r="41" spans="1:105" ht="12" customHeight="1" x14ac:dyDescent="0.25">
      <c r="A41" s="64" t="s">
        <v>162</v>
      </c>
      <c r="B41" s="231">
        <v>3733.6924443997918</v>
      </c>
      <c r="C41" s="231">
        <v>3858.5068261603328</v>
      </c>
      <c r="D41" s="231">
        <v>4079.8017656696188</v>
      </c>
      <c r="E41" s="231">
        <v>4232.4318206909829</v>
      </c>
      <c r="F41" s="231">
        <v>4086.1864793216419</v>
      </c>
      <c r="G41" s="231">
        <v>3821.5984305991469</v>
      </c>
      <c r="H41" s="231">
        <v>3537.1010423848561</v>
      </c>
      <c r="I41" s="231">
        <v>3586.792175544962</v>
      </c>
      <c r="J41" s="231">
        <v>3592.90946509385</v>
      </c>
      <c r="K41" s="231">
        <v>3598.103899001731</v>
      </c>
      <c r="L41" s="231">
        <v>3884.080149027182</v>
      </c>
      <c r="M41" s="231">
        <v>3918.4986795581781</v>
      </c>
      <c r="N41" s="231">
        <v>3977.7616553204398</v>
      </c>
      <c r="O41" s="231">
        <v>4071.2399221035439</v>
      </c>
      <c r="P41" s="231">
        <v>4088.8055697254949</v>
      </c>
      <c r="Q41" s="231">
        <v>4087.9718674262631</v>
      </c>
      <c r="R41" s="231">
        <v>4210.0262432121563</v>
      </c>
      <c r="S41" s="231">
        <v>4256.2352636023143</v>
      </c>
      <c r="T41" s="231">
        <v>4328.5898570761328</v>
      </c>
      <c r="U41" s="231">
        <v>4277.7030603731491</v>
      </c>
      <c r="V41" s="231">
        <v>4194.7246418124132</v>
      </c>
      <c r="W41" s="231">
        <v>4632.2440606720565</v>
      </c>
      <c r="DA41" s="73" t="s">
        <v>2264</v>
      </c>
    </row>
    <row r="42" spans="1:105" ht="12" customHeight="1" x14ac:dyDescent="0.25">
      <c r="A42" s="64" t="s">
        <v>36</v>
      </c>
      <c r="B42" s="231">
        <v>21.79539897929963</v>
      </c>
      <c r="C42" s="231">
        <v>19.636073630209339</v>
      </c>
      <c r="D42" s="231">
        <v>19.157575241732712</v>
      </c>
      <c r="E42" s="231">
        <v>1.8579125586210761</v>
      </c>
      <c r="F42" s="231">
        <v>2.4942332294546001</v>
      </c>
      <c r="G42" s="231">
        <v>0.29731640442495338</v>
      </c>
      <c r="H42" s="231">
        <v>9.8758064666000955E-2</v>
      </c>
      <c r="I42" s="231">
        <v>9.2100466814325471E-3</v>
      </c>
      <c r="J42" s="231">
        <v>0.1223042865832306</v>
      </c>
      <c r="K42" s="231">
        <v>9.210046681427388E-3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2265</v>
      </c>
    </row>
    <row r="43" spans="1:105" ht="12" customHeight="1" x14ac:dyDescent="0.25">
      <c r="A43" s="64" t="s">
        <v>73</v>
      </c>
      <c r="B43" s="231">
        <v>260.13529797675938</v>
      </c>
      <c r="C43" s="231">
        <v>254.83292410004449</v>
      </c>
      <c r="D43" s="231">
        <v>273.53467643498402</v>
      </c>
      <c r="E43" s="231">
        <v>280.70788117522602</v>
      </c>
      <c r="F43" s="231">
        <v>291.87652912103403</v>
      </c>
      <c r="G43" s="231">
        <v>287.07142595841083</v>
      </c>
      <c r="H43" s="231">
        <v>301.32831762986882</v>
      </c>
      <c r="I43" s="231">
        <v>306.59994365998182</v>
      </c>
      <c r="J43" s="231">
        <v>335.78282561355462</v>
      </c>
      <c r="K43" s="231">
        <v>316.14135499533597</v>
      </c>
      <c r="L43" s="231">
        <v>329.40349954086543</v>
      </c>
      <c r="M43" s="231">
        <v>322.42552226614572</v>
      </c>
      <c r="N43" s="231">
        <v>310.69563482980988</v>
      </c>
      <c r="O43" s="231">
        <v>274.80858181359008</v>
      </c>
      <c r="P43" s="231">
        <v>308.85466619650742</v>
      </c>
      <c r="Q43" s="231">
        <v>327.90813069488962</v>
      </c>
      <c r="R43" s="231">
        <v>402.133373461909</v>
      </c>
      <c r="S43" s="231">
        <v>400.13188458511581</v>
      </c>
      <c r="T43" s="231">
        <v>422.48115209119828</v>
      </c>
      <c r="U43" s="231">
        <v>416.18599844376962</v>
      </c>
      <c r="V43" s="231">
        <v>438.10378928338929</v>
      </c>
      <c r="W43" s="231">
        <v>405.33601507600417</v>
      </c>
      <c r="DA43" s="73" t="s">
        <v>2266</v>
      </c>
    </row>
    <row r="44" spans="1:105" ht="12" customHeight="1" x14ac:dyDescent="0.25">
      <c r="A44" s="64" t="s">
        <v>79</v>
      </c>
      <c r="B44" s="231">
        <v>311.3138932598012</v>
      </c>
      <c r="C44" s="231">
        <v>301.62338272316902</v>
      </c>
      <c r="D44" s="231">
        <v>330.10465665506138</v>
      </c>
      <c r="E44" s="231">
        <v>326.13986046266018</v>
      </c>
      <c r="F44" s="231">
        <v>450.06061856306292</v>
      </c>
      <c r="G44" s="231">
        <v>412.01224427190232</v>
      </c>
      <c r="H44" s="231">
        <v>389.47511909486627</v>
      </c>
      <c r="I44" s="231">
        <v>465.29998859037022</v>
      </c>
      <c r="J44" s="231">
        <v>455.40057128773208</v>
      </c>
      <c r="K44" s="231">
        <v>418.04069819031929</v>
      </c>
      <c r="L44" s="231">
        <v>405.68638197520022</v>
      </c>
      <c r="M44" s="231">
        <v>508.84845513835972</v>
      </c>
      <c r="N44" s="231">
        <v>553.27776285625828</v>
      </c>
      <c r="O44" s="231">
        <v>544.13085727303996</v>
      </c>
      <c r="P44" s="231">
        <v>594.31304027462943</v>
      </c>
      <c r="Q44" s="231">
        <v>594.48877799017225</v>
      </c>
      <c r="R44" s="231">
        <v>636.9762391049702</v>
      </c>
      <c r="S44" s="231">
        <v>662.21322252070365</v>
      </c>
      <c r="T44" s="231">
        <v>652.13032922105253</v>
      </c>
      <c r="U44" s="231">
        <v>625.78640778038698</v>
      </c>
      <c r="V44" s="231">
        <v>669.70748014461071</v>
      </c>
      <c r="W44" s="231">
        <v>697.341005328351</v>
      </c>
      <c r="DA44" s="73" t="s">
        <v>2267</v>
      </c>
    </row>
    <row r="45" spans="1:105" ht="12" customHeight="1" x14ac:dyDescent="0.25">
      <c r="A45" s="57" t="s">
        <v>2185</v>
      </c>
      <c r="B45" s="263">
        <f t="shared" ref="B45:W45" si="2">B46+B52+B63+B64+B65</f>
        <v>1075.7465072117798</v>
      </c>
      <c r="C45" s="263">
        <f t="shared" si="2"/>
        <v>1096.2191036469335</v>
      </c>
      <c r="D45" s="263">
        <f t="shared" si="2"/>
        <v>1138.7379777025803</v>
      </c>
      <c r="E45" s="263">
        <f t="shared" si="2"/>
        <v>1149.1191081056859</v>
      </c>
      <c r="F45" s="263">
        <f t="shared" si="2"/>
        <v>1136.6895726033231</v>
      </c>
      <c r="G45" s="263">
        <f t="shared" si="2"/>
        <v>1073.0028564372878</v>
      </c>
      <c r="H45" s="263">
        <f t="shared" si="2"/>
        <v>1011.8543949449876</v>
      </c>
      <c r="I45" s="263">
        <f t="shared" si="2"/>
        <v>1024.3561306343358</v>
      </c>
      <c r="J45" s="263">
        <f t="shared" si="2"/>
        <v>1005.8106102517869</v>
      </c>
      <c r="K45" s="263">
        <f t="shared" si="2"/>
        <v>961.37400324961754</v>
      </c>
      <c r="L45" s="263">
        <f t="shared" si="2"/>
        <v>996.04680321471074</v>
      </c>
      <c r="M45" s="263">
        <f t="shared" si="2"/>
        <v>998.57360680785519</v>
      </c>
      <c r="N45" s="263">
        <f t="shared" si="2"/>
        <v>1010.2669826411865</v>
      </c>
      <c r="O45" s="263">
        <f t="shared" si="2"/>
        <v>1000.0794205857395</v>
      </c>
      <c r="P45" s="263">
        <f t="shared" si="2"/>
        <v>1011.6929697601011</v>
      </c>
      <c r="Q45" s="263">
        <f t="shared" si="2"/>
        <v>1018.6801331429668</v>
      </c>
      <c r="R45" s="263">
        <f t="shared" si="2"/>
        <v>1057.1413973911535</v>
      </c>
      <c r="S45" s="263">
        <f t="shared" si="2"/>
        <v>1063.7763404340651</v>
      </c>
      <c r="T45" s="263">
        <f t="shared" si="2"/>
        <v>1080.7605934257545</v>
      </c>
      <c r="U45" s="263">
        <f t="shared" si="2"/>
        <v>1058.3746725185117</v>
      </c>
      <c r="V45" s="263">
        <f t="shared" si="2"/>
        <v>1047.4017078208335</v>
      </c>
      <c r="W45" s="263">
        <f t="shared" si="2"/>
        <v>1116.5021454859398</v>
      </c>
      <c r="DA45" s="70"/>
    </row>
    <row r="46" spans="1:105" ht="12" customHeight="1" x14ac:dyDescent="0.25">
      <c r="A46" s="165" t="s">
        <v>2186</v>
      </c>
      <c r="B46" s="348">
        <v>473.33184158870552</v>
      </c>
      <c r="C46" s="348">
        <v>481.9870802873175</v>
      </c>
      <c r="D46" s="348">
        <v>501.17798071107342</v>
      </c>
      <c r="E46" s="348">
        <v>503.46277375930231</v>
      </c>
      <c r="F46" s="348">
        <v>495.33635725467292</v>
      </c>
      <c r="G46" s="348">
        <v>462.40041714224071</v>
      </c>
      <c r="H46" s="348">
        <v>433.24475939041849</v>
      </c>
      <c r="I46" s="348">
        <v>437.66129744017218</v>
      </c>
      <c r="J46" s="348">
        <v>427.64581296828072</v>
      </c>
      <c r="K46" s="348">
        <v>407.16379005500221</v>
      </c>
      <c r="L46" s="348">
        <v>423.57281702484619</v>
      </c>
      <c r="M46" s="348">
        <v>423.41794826406863</v>
      </c>
      <c r="N46" s="348">
        <v>428.38922802572341</v>
      </c>
      <c r="O46" s="348">
        <v>423.95727002268052</v>
      </c>
      <c r="P46" s="348">
        <v>427.68479922047931</v>
      </c>
      <c r="Q46" s="348">
        <v>430.40440353803331</v>
      </c>
      <c r="R46" s="348">
        <v>448.24588566140858</v>
      </c>
      <c r="S46" s="348">
        <v>451.81957869168713</v>
      </c>
      <c r="T46" s="348">
        <v>458.75730127344821</v>
      </c>
      <c r="U46" s="348">
        <v>446.68549016973168</v>
      </c>
      <c r="V46" s="348">
        <v>442.58215206535448</v>
      </c>
      <c r="W46" s="348">
        <v>473.98813936037908</v>
      </c>
      <c r="DA46" s="167" t="s">
        <v>2268</v>
      </c>
    </row>
    <row r="47" spans="1:105" ht="12" customHeight="1" x14ac:dyDescent="0.25">
      <c r="A47" s="59" t="s">
        <v>30</v>
      </c>
      <c r="B47" s="232">
        <v>49.840501720637093</v>
      </c>
      <c r="C47" s="232">
        <v>45.578802482652293</v>
      </c>
      <c r="D47" s="232">
        <v>45.453039949511108</v>
      </c>
      <c r="E47" s="232">
        <v>43.427716770075563</v>
      </c>
      <c r="F47" s="232">
        <v>44.312738159544502</v>
      </c>
      <c r="G47" s="232">
        <v>44.259759609987221</v>
      </c>
      <c r="H47" s="232">
        <v>41.275804435805632</v>
      </c>
      <c r="I47" s="232">
        <v>42.354451178479792</v>
      </c>
      <c r="J47" s="232">
        <v>36.514527011597828</v>
      </c>
      <c r="K47" s="232">
        <v>35.362271774405777</v>
      </c>
      <c r="L47" s="232">
        <v>35.294325955574003</v>
      </c>
      <c r="M47" s="232">
        <v>34.50695003446743</v>
      </c>
      <c r="N47" s="232">
        <v>36.914373061692572</v>
      </c>
      <c r="O47" s="232">
        <v>30.502894548280391</v>
      </c>
      <c r="P47" s="232">
        <v>30.066582356995529</v>
      </c>
      <c r="Q47" s="232">
        <v>31.255154862019591</v>
      </c>
      <c r="R47" s="232">
        <v>30.830529552582611</v>
      </c>
      <c r="S47" s="232">
        <v>32.512013507360621</v>
      </c>
      <c r="T47" s="232">
        <v>34.624803589556137</v>
      </c>
      <c r="U47" s="232">
        <v>28.729893293988141</v>
      </c>
      <c r="V47" s="232">
        <v>27.122758503344169</v>
      </c>
      <c r="W47" s="232">
        <v>26.91335346781587</v>
      </c>
      <c r="DA47" s="71" t="s">
        <v>2269</v>
      </c>
    </row>
    <row r="48" spans="1:105" ht="12" customHeight="1" x14ac:dyDescent="0.25">
      <c r="A48" s="59" t="s">
        <v>33</v>
      </c>
      <c r="B48" s="232">
        <v>13.85184211700305</v>
      </c>
      <c r="C48" s="232">
        <v>14.44410781881348</v>
      </c>
      <c r="D48" s="232">
        <v>14.624196771366501</v>
      </c>
      <c r="E48" s="232">
        <v>12.81196872386187</v>
      </c>
      <c r="F48" s="232">
        <v>12.312667580817489</v>
      </c>
      <c r="G48" s="232">
        <v>11.263272250161849</v>
      </c>
      <c r="H48" s="232">
        <v>11.52983763024597</v>
      </c>
      <c r="I48" s="232">
        <v>13.15322454132548</v>
      </c>
      <c r="J48" s="232">
        <v>11.04438643187388</v>
      </c>
      <c r="K48" s="232">
        <v>10.16417801716444</v>
      </c>
      <c r="L48" s="232">
        <v>11.2812479377742</v>
      </c>
      <c r="M48" s="232">
        <v>10.382058142023739</v>
      </c>
      <c r="N48" s="232">
        <v>10.449726837292079</v>
      </c>
      <c r="O48" s="232">
        <v>11.309898486732621</v>
      </c>
      <c r="P48" s="232">
        <v>11.952963986089269</v>
      </c>
      <c r="Q48" s="232">
        <v>12.34631645688575</v>
      </c>
      <c r="R48" s="232">
        <v>14.342463759350959</v>
      </c>
      <c r="S48" s="232">
        <v>14.685894409840429</v>
      </c>
      <c r="T48" s="232">
        <v>15.13742301929787</v>
      </c>
      <c r="U48" s="232">
        <v>15.348415878848339</v>
      </c>
      <c r="V48" s="232">
        <v>15.748185514853599</v>
      </c>
      <c r="W48" s="232">
        <v>15.314798527003671</v>
      </c>
      <c r="DA48" s="71" t="s">
        <v>2270</v>
      </c>
    </row>
    <row r="49" spans="1:105" ht="12" customHeight="1" x14ac:dyDescent="0.25">
      <c r="A49" s="59" t="s">
        <v>160</v>
      </c>
      <c r="B49" s="232">
        <v>41.605471209393237</v>
      </c>
      <c r="C49" s="232">
        <v>42.991941287079612</v>
      </c>
      <c r="D49" s="232">
        <v>42.107817246507949</v>
      </c>
      <c r="E49" s="232">
        <v>38.342439404820091</v>
      </c>
      <c r="F49" s="232">
        <v>39.071704706586772</v>
      </c>
      <c r="G49" s="232">
        <v>38.01710863767137</v>
      </c>
      <c r="H49" s="232">
        <v>31.415791254794929</v>
      </c>
      <c r="I49" s="232">
        <v>35.188639366521947</v>
      </c>
      <c r="J49" s="232">
        <v>33.726264683894811</v>
      </c>
      <c r="K49" s="232">
        <v>27.46735389098966</v>
      </c>
      <c r="L49" s="232">
        <v>27.343670870695579</v>
      </c>
      <c r="M49" s="232">
        <v>24.060825328718671</v>
      </c>
      <c r="N49" s="232">
        <v>22.26377946758701</v>
      </c>
      <c r="O49" s="232">
        <v>21.321169528590499</v>
      </c>
      <c r="P49" s="232">
        <v>20.50130697446945</v>
      </c>
      <c r="Q49" s="232">
        <v>20.83853767582583</v>
      </c>
      <c r="R49" s="232">
        <v>21.3968426600496</v>
      </c>
      <c r="S49" s="232">
        <v>20.156783992443831</v>
      </c>
      <c r="T49" s="232">
        <v>20.33400181598692</v>
      </c>
      <c r="U49" s="232">
        <v>19.515759266276621</v>
      </c>
      <c r="V49" s="232">
        <v>20.6214928253812</v>
      </c>
      <c r="W49" s="232">
        <v>19.000733008115748</v>
      </c>
      <c r="DA49" s="71" t="s">
        <v>2271</v>
      </c>
    </row>
    <row r="50" spans="1:105" ht="12" customHeight="1" x14ac:dyDescent="0.25">
      <c r="A50" s="59" t="s">
        <v>70</v>
      </c>
      <c r="B50" s="232">
        <v>70.02448957158002</v>
      </c>
      <c r="C50" s="232">
        <v>71.667395031717206</v>
      </c>
      <c r="D50" s="232">
        <v>73.235845926011251</v>
      </c>
      <c r="E50" s="232">
        <v>71.083263492252357</v>
      </c>
      <c r="F50" s="232">
        <v>66.100132837545374</v>
      </c>
      <c r="G50" s="232">
        <v>56.473406175131842</v>
      </c>
      <c r="H50" s="232">
        <v>58.32816801261027</v>
      </c>
      <c r="I50" s="232">
        <v>51.778289825600929</v>
      </c>
      <c r="J50" s="232">
        <v>50.078384511377728</v>
      </c>
      <c r="K50" s="232">
        <v>37.60271828527528</v>
      </c>
      <c r="L50" s="232">
        <v>30.911450333232899</v>
      </c>
      <c r="M50" s="232">
        <v>26.784634381163961</v>
      </c>
      <c r="N50" s="232">
        <v>22.151638102813429</v>
      </c>
      <c r="O50" s="232">
        <v>18.384138300244121</v>
      </c>
      <c r="P50" s="232">
        <v>16.643866811220391</v>
      </c>
      <c r="Q50" s="232">
        <v>17.71661825141717</v>
      </c>
      <c r="R50" s="232">
        <v>18.563107834292399</v>
      </c>
      <c r="S50" s="232">
        <v>15.512797673035781</v>
      </c>
      <c r="T50" s="232">
        <v>13.262089442604371</v>
      </c>
      <c r="U50" s="232">
        <v>11.779292193718099</v>
      </c>
      <c r="V50" s="232">
        <v>10.75499319976465</v>
      </c>
      <c r="W50" s="232">
        <v>10.51357698972013</v>
      </c>
      <c r="DA50" s="71" t="s">
        <v>2272</v>
      </c>
    </row>
    <row r="51" spans="1:105" ht="12" customHeight="1" x14ac:dyDescent="0.25">
      <c r="A51" s="59" t="s">
        <v>162</v>
      </c>
      <c r="B51" s="232">
        <v>298.00953697009209</v>
      </c>
      <c r="C51" s="232">
        <v>307.30483366705488</v>
      </c>
      <c r="D51" s="232">
        <v>325.75708081767652</v>
      </c>
      <c r="E51" s="232">
        <v>337.7973853682924</v>
      </c>
      <c r="F51" s="232">
        <v>333.53911397017879</v>
      </c>
      <c r="G51" s="232">
        <v>312.38687046928828</v>
      </c>
      <c r="H51" s="232">
        <v>290.6951580569617</v>
      </c>
      <c r="I51" s="232">
        <v>295.18669252824412</v>
      </c>
      <c r="J51" s="232">
        <v>296.2822503295364</v>
      </c>
      <c r="K51" s="232">
        <v>296.56726808716712</v>
      </c>
      <c r="L51" s="232">
        <v>318.74212192756949</v>
      </c>
      <c r="M51" s="232">
        <v>327.68348037769482</v>
      </c>
      <c r="N51" s="232">
        <v>336.60971055633831</v>
      </c>
      <c r="O51" s="232">
        <v>342.43916915883278</v>
      </c>
      <c r="P51" s="232">
        <v>348.52007909170459</v>
      </c>
      <c r="Q51" s="232">
        <v>348.24777629188492</v>
      </c>
      <c r="R51" s="232">
        <v>363.11294185513299</v>
      </c>
      <c r="S51" s="232">
        <v>368.95208910900652</v>
      </c>
      <c r="T51" s="232">
        <v>375.39898340600291</v>
      </c>
      <c r="U51" s="232">
        <v>371.3121295369005</v>
      </c>
      <c r="V51" s="232">
        <v>368.33472202201091</v>
      </c>
      <c r="W51" s="232">
        <v>402.24567736772372</v>
      </c>
      <c r="DA51" s="71" t="s">
        <v>2273</v>
      </c>
    </row>
    <row r="52" spans="1:105" ht="12" customHeight="1" x14ac:dyDescent="0.25">
      <c r="A52" s="165" t="s">
        <v>2193</v>
      </c>
      <c r="B52" s="348">
        <v>445.5424730796293</v>
      </c>
      <c r="C52" s="348">
        <v>453.33076579254299</v>
      </c>
      <c r="D52" s="348">
        <v>471.66564435590749</v>
      </c>
      <c r="E52" s="348">
        <v>473.07527884176801</v>
      </c>
      <c r="F52" s="348">
        <v>466.97827606503091</v>
      </c>
      <c r="G52" s="348">
        <v>435.90047041490169</v>
      </c>
      <c r="H52" s="348">
        <v>408.34873371303871</v>
      </c>
      <c r="I52" s="348">
        <v>413.91034504100622</v>
      </c>
      <c r="J52" s="348">
        <v>404.60292511186663</v>
      </c>
      <c r="K52" s="348">
        <v>384.80874825401929</v>
      </c>
      <c r="L52" s="348">
        <v>399.92619784009622</v>
      </c>
      <c r="M52" s="348">
        <v>400.49606512497752</v>
      </c>
      <c r="N52" s="348">
        <v>404.87234947378988</v>
      </c>
      <c r="O52" s="348">
        <v>400.46941002169262</v>
      </c>
      <c r="P52" s="348">
        <v>404.52461532849622</v>
      </c>
      <c r="Q52" s="348">
        <v>407.3427031270972</v>
      </c>
      <c r="R52" s="348">
        <v>424.61339364523081</v>
      </c>
      <c r="S52" s="348">
        <v>427.88329409882311</v>
      </c>
      <c r="T52" s="348">
        <v>434.29164432639101</v>
      </c>
      <c r="U52" s="348">
        <v>422.45727234606329</v>
      </c>
      <c r="V52" s="348">
        <v>419.03507385441941</v>
      </c>
      <c r="W52" s="348">
        <v>448.51310200011079</v>
      </c>
      <c r="DA52" s="167" t="s">
        <v>2274</v>
      </c>
    </row>
    <row r="53" spans="1:105" ht="12" customHeight="1" x14ac:dyDescent="0.25">
      <c r="A53" s="64" t="s">
        <v>30</v>
      </c>
      <c r="B53" s="231">
        <v>43.343552242253033</v>
      </c>
      <c r="C53" s="231">
        <v>39.683139158446053</v>
      </c>
      <c r="D53" s="231">
        <v>39.656446771923179</v>
      </c>
      <c r="E53" s="231">
        <v>37.570411917676473</v>
      </c>
      <c r="F53" s="231">
        <v>38.539637115154981</v>
      </c>
      <c r="G53" s="231">
        <v>38.775927356141587</v>
      </c>
      <c r="H53" s="231">
        <v>36.082693551144907</v>
      </c>
      <c r="I53" s="231">
        <v>36.681030553241897</v>
      </c>
      <c r="J53" s="231">
        <v>31.333721711490959</v>
      </c>
      <c r="K53" s="231">
        <v>29.85401947592705</v>
      </c>
      <c r="L53" s="231">
        <v>29.733364530430329</v>
      </c>
      <c r="M53" s="231">
        <v>28.744624581634781</v>
      </c>
      <c r="N53" s="231">
        <v>30.502955259271118</v>
      </c>
      <c r="O53" s="231">
        <v>25.21372377822404</v>
      </c>
      <c r="P53" s="231">
        <v>24.666720011199089</v>
      </c>
      <c r="Q53" s="231">
        <v>25.686253059674701</v>
      </c>
      <c r="R53" s="231">
        <v>24.973568414593469</v>
      </c>
      <c r="S53" s="231">
        <v>26.560016724755489</v>
      </c>
      <c r="T53" s="231">
        <v>28.16298634438785</v>
      </c>
      <c r="U53" s="231">
        <v>23.236968023609691</v>
      </c>
      <c r="V53" s="231">
        <v>22.124479260236239</v>
      </c>
      <c r="W53" s="231">
        <v>22.095446990938211</v>
      </c>
      <c r="DA53" s="73" t="s">
        <v>2275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2276</v>
      </c>
    </row>
    <row r="55" spans="1:105" ht="12" customHeight="1" x14ac:dyDescent="0.25">
      <c r="A55" s="64" t="s">
        <v>33</v>
      </c>
      <c r="B55" s="231">
        <v>11.61577059618393</v>
      </c>
      <c r="C55" s="231">
        <v>12.04977107916382</v>
      </c>
      <c r="D55" s="231">
        <v>12.10158452636681</v>
      </c>
      <c r="E55" s="231">
        <v>10.57395274643571</v>
      </c>
      <c r="F55" s="231">
        <v>9.9590771383011045</v>
      </c>
      <c r="G55" s="231">
        <v>8.8565471358674994</v>
      </c>
      <c r="H55" s="231">
        <v>9.1933857044268485</v>
      </c>
      <c r="I55" s="231">
        <v>10.196550077582611</v>
      </c>
      <c r="J55" s="231">
        <v>8.1529222494411524</v>
      </c>
      <c r="K55" s="231">
        <v>7.3099281291849332</v>
      </c>
      <c r="L55" s="231">
        <v>8.3654037194088868</v>
      </c>
      <c r="M55" s="231">
        <v>7.5715430047568653</v>
      </c>
      <c r="N55" s="231">
        <v>7.5577843456173852</v>
      </c>
      <c r="O55" s="231">
        <v>8.5356819549461065</v>
      </c>
      <c r="P55" s="231">
        <v>8.8938068243315467</v>
      </c>
      <c r="Q55" s="231">
        <v>8.5593262122727278</v>
      </c>
      <c r="R55" s="231">
        <v>10.090859471859829</v>
      </c>
      <c r="S55" s="231">
        <v>10.037546182517501</v>
      </c>
      <c r="T55" s="231">
        <v>10.56544909582367</v>
      </c>
      <c r="U55" s="231">
        <v>10.798794786460521</v>
      </c>
      <c r="V55" s="231">
        <v>10.48084758151438</v>
      </c>
      <c r="W55" s="231">
        <v>10.852079442543729</v>
      </c>
      <c r="DA55" s="73" t="s">
        <v>2277</v>
      </c>
    </row>
    <row r="56" spans="1:105" ht="12" customHeight="1" x14ac:dyDescent="0.25">
      <c r="A56" s="64" t="s">
        <v>160</v>
      </c>
      <c r="B56" s="231">
        <v>35.282508391989253</v>
      </c>
      <c r="C56" s="231">
        <v>36.738499418406413</v>
      </c>
      <c r="D56" s="231">
        <v>35.373378125775389</v>
      </c>
      <c r="E56" s="231">
        <v>32.896255153814742</v>
      </c>
      <c r="F56" s="231">
        <v>33.158935772562607</v>
      </c>
      <c r="G56" s="231">
        <v>31.941842113663871</v>
      </c>
      <c r="H56" s="231">
        <v>26.098627376715189</v>
      </c>
      <c r="I56" s="231">
        <v>27.89503228994759</v>
      </c>
      <c r="J56" s="231">
        <v>26.358057868427011</v>
      </c>
      <c r="K56" s="231">
        <v>21.68128403230844</v>
      </c>
      <c r="L56" s="231">
        <v>21.796189257354769</v>
      </c>
      <c r="M56" s="231">
        <v>18.8400714585297</v>
      </c>
      <c r="N56" s="231">
        <v>17.673254923002009</v>
      </c>
      <c r="O56" s="231">
        <v>16.92226883873434</v>
      </c>
      <c r="P56" s="231">
        <v>15.920912344403019</v>
      </c>
      <c r="Q56" s="231">
        <v>16.277233906913889</v>
      </c>
      <c r="R56" s="231">
        <v>15.86861461605648</v>
      </c>
      <c r="S56" s="231">
        <v>14.90800928317776</v>
      </c>
      <c r="T56" s="231">
        <v>15.130969703289891</v>
      </c>
      <c r="U56" s="231">
        <v>14.606791612669991</v>
      </c>
      <c r="V56" s="231">
        <v>14.78413792320093</v>
      </c>
      <c r="W56" s="231">
        <v>13.931950376063559</v>
      </c>
      <c r="DA56" s="73" t="s">
        <v>2278</v>
      </c>
    </row>
    <row r="57" spans="1:105" ht="12" customHeight="1" x14ac:dyDescent="0.25">
      <c r="A57" s="64" t="s">
        <v>70</v>
      </c>
      <c r="B57" s="231">
        <v>57.063525214962993</v>
      </c>
      <c r="C57" s="231">
        <v>59.147657915646093</v>
      </c>
      <c r="D57" s="231">
        <v>60.192954272341993</v>
      </c>
      <c r="E57" s="231">
        <v>58.688271293054051</v>
      </c>
      <c r="F57" s="231">
        <v>52.892492538819781</v>
      </c>
      <c r="G57" s="231">
        <v>45.004064939431323</v>
      </c>
      <c r="H57" s="231">
        <v>45.697124505775378</v>
      </c>
      <c r="I57" s="231">
        <v>38.969561788705192</v>
      </c>
      <c r="J57" s="231">
        <v>37.057816660673481</v>
      </c>
      <c r="K57" s="231">
        <v>28.003059911119859</v>
      </c>
      <c r="L57" s="231">
        <v>22.321638779230021</v>
      </c>
      <c r="M57" s="231">
        <v>18.744566874741651</v>
      </c>
      <c r="N57" s="231">
        <v>16.257333857982729</v>
      </c>
      <c r="O57" s="231">
        <v>13.609734176295159</v>
      </c>
      <c r="P57" s="231">
        <v>11.866488542772879</v>
      </c>
      <c r="Q57" s="231">
        <v>12.37517063840783</v>
      </c>
      <c r="R57" s="231">
        <v>12.80558782267981</v>
      </c>
      <c r="S57" s="231">
        <v>10.700755782334969</v>
      </c>
      <c r="T57" s="231">
        <v>8.9893628355812591</v>
      </c>
      <c r="U57" s="231">
        <v>8.092148236766727</v>
      </c>
      <c r="V57" s="231">
        <v>7.1620516601325823</v>
      </c>
      <c r="W57" s="231">
        <v>7.4505683694891358</v>
      </c>
      <c r="DA57" s="73" t="s">
        <v>2279</v>
      </c>
    </row>
    <row r="58" spans="1:105" ht="12" customHeight="1" x14ac:dyDescent="0.25">
      <c r="A58" s="64" t="s">
        <v>34</v>
      </c>
      <c r="B58" s="231">
        <v>0.87708818944080158</v>
      </c>
      <c r="C58" s="231">
        <v>0.95280395675741092</v>
      </c>
      <c r="D58" s="231">
        <v>1.1646630478824</v>
      </c>
      <c r="E58" s="231">
        <v>0.64897019935787403</v>
      </c>
      <c r="F58" s="231">
        <v>0.45365528754938073</v>
      </c>
      <c r="G58" s="231">
        <v>0.62688869653342372</v>
      </c>
      <c r="H58" s="231">
        <v>0.71589999673644178</v>
      </c>
      <c r="I58" s="231">
        <v>0.62520553056134098</v>
      </c>
      <c r="J58" s="231">
        <v>0.4040540000873461</v>
      </c>
      <c r="K58" s="231">
        <v>0.2322017373271672</v>
      </c>
      <c r="L58" s="231">
        <v>0.26644934572415901</v>
      </c>
      <c r="M58" s="231">
        <v>0.17670467550237401</v>
      </c>
      <c r="N58" s="231">
        <v>0.14253620444433521</v>
      </c>
      <c r="O58" s="231">
        <v>0.12027893076497299</v>
      </c>
      <c r="P58" s="231">
        <v>0.1133835802982766</v>
      </c>
      <c r="Q58" s="231">
        <v>0.1172216216767778</v>
      </c>
      <c r="R58" s="231">
        <v>0.1384792239364229</v>
      </c>
      <c r="S58" s="231">
        <v>0.16824767984829159</v>
      </c>
      <c r="T58" s="231">
        <v>0.1187524179514278</v>
      </c>
      <c r="U58" s="231">
        <v>0.13859298212388541</v>
      </c>
      <c r="V58" s="231">
        <v>7.7462128695614557E-2</v>
      </c>
      <c r="W58" s="231">
        <v>6.2162027644050939E-2</v>
      </c>
      <c r="DA58" s="73" t="s">
        <v>2280</v>
      </c>
    </row>
    <row r="59" spans="1:105" ht="12" customHeight="1" x14ac:dyDescent="0.25">
      <c r="A59" s="64" t="s">
        <v>162</v>
      </c>
      <c r="B59" s="231">
        <v>256.59048943601601</v>
      </c>
      <c r="C59" s="231">
        <v>265.168106307654</v>
      </c>
      <c r="D59" s="231">
        <v>280.37615509152448</v>
      </c>
      <c r="E59" s="231">
        <v>290.86534805633869</v>
      </c>
      <c r="F59" s="231">
        <v>280.8149316713521</v>
      </c>
      <c r="G59" s="231">
        <v>262.63165119723169</v>
      </c>
      <c r="H59" s="231">
        <v>243.08014148607009</v>
      </c>
      <c r="I59" s="231">
        <v>246.49506447934081</v>
      </c>
      <c r="J59" s="231">
        <v>246.91546287656959</v>
      </c>
      <c r="K59" s="231">
        <v>247.27243987952701</v>
      </c>
      <c r="L59" s="231">
        <v>266.92558138858948</v>
      </c>
      <c r="M59" s="231">
        <v>269.2909255421668</v>
      </c>
      <c r="N59" s="231">
        <v>273.36365412994371</v>
      </c>
      <c r="O59" s="231">
        <v>279.78775964551278</v>
      </c>
      <c r="P59" s="231">
        <v>280.9949233815986</v>
      </c>
      <c r="Q59" s="231">
        <v>280.93762887108659</v>
      </c>
      <c r="R59" s="231">
        <v>289.32556989383579</v>
      </c>
      <c r="S59" s="231">
        <v>292.50119170383618</v>
      </c>
      <c r="T59" s="231">
        <v>297.47361533777467</v>
      </c>
      <c r="U59" s="231">
        <v>293.97652277691469</v>
      </c>
      <c r="V59" s="231">
        <v>288.27399817206651</v>
      </c>
      <c r="W59" s="231">
        <v>318.34163858292641</v>
      </c>
      <c r="DA59" s="73" t="s">
        <v>2281</v>
      </c>
    </row>
    <row r="60" spans="1:105" ht="12" customHeight="1" x14ac:dyDescent="0.25">
      <c r="A60" s="64" t="s">
        <v>36</v>
      </c>
      <c r="B60" s="231">
        <v>1.4978448747003741</v>
      </c>
      <c r="C60" s="231">
        <v>1.3494495913647779</v>
      </c>
      <c r="D60" s="231">
        <v>1.3165657538441711</v>
      </c>
      <c r="E60" s="231">
        <v>0.12768129669087891</v>
      </c>
      <c r="F60" s="231">
        <v>0.17141115253701969</v>
      </c>
      <c r="G60" s="231">
        <v>2.043247076849657E-2</v>
      </c>
      <c r="H60" s="231">
        <v>6.7869489856914244E-3</v>
      </c>
      <c r="I60" s="231">
        <v>6.3294189891348383E-4</v>
      </c>
      <c r="J60" s="231">
        <v>8.4051156386981719E-3</v>
      </c>
      <c r="K60" s="231">
        <v>6.3294189891312973E-4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2282</v>
      </c>
    </row>
    <row r="61" spans="1:105" ht="12" customHeight="1" x14ac:dyDescent="0.25">
      <c r="A61" s="64" t="s">
        <v>73</v>
      </c>
      <c r="B61" s="231">
        <v>17.87727415190745</v>
      </c>
      <c r="C61" s="231">
        <v>17.51287919210306</v>
      </c>
      <c r="D61" s="231">
        <v>18.798119435211699</v>
      </c>
      <c r="E61" s="231">
        <v>19.291083476179821</v>
      </c>
      <c r="F61" s="231">
        <v>20.058626300188219</v>
      </c>
      <c r="G61" s="231">
        <v>19.728405268153999</v>
      </c>
      <c r="H61" s="231">
        <v>20.708181419053261</v>
      </c>
      <c r="I61" s="231">
        <v>21.070463295060261</v>
      </c>
      <c r="J61" s="231">
        <v>23.075998050568089</v>
      </c>
      <c r="K61" s="231">
        <v>21.726177562077901</v>
      </c>
      <c r="L61" s="231">
        <v>22.637591721273761</v>
      </c>
      <c r="M61" s="231">
        <v>22.15804429446861</v>
      </c>
      <c r="N61" s="231">
        <v>21.351931417433669</v>
      </c>
      <c r="O61" s="231">
        <v>18.885666015295449</v>
      </c>
      <c r="P61" s="231">
        <v>21.225414557866412</v>
      </c>
      <c r="Q61" s="231">
        <v>22.53482551066854</v>
      </c>
      <c r="R61" s="231">
        <v>27.63580574771597</v>
      </c>
      <c r="S61" s="231">
        <v>27.49825745788095</v>
      </c>
      <c r="T61" s="231">
        <v>29.03416583097782</v>
      </c>
      <c r="U61" s="231">
        <v>28.601544081992731</v>
      </c>
      <c r="V61" s="231">
        <v>30.10780009066039</v>
      </c>
      <c r="W61" s="231">
        <v>27.855900838965749</v>
      </c>
      <c r="DA61" s="73" t="s">
        <v>2283</v>
      </c>
    </row>
    <row r="62" spans="1:105" ht="12" customHeight="1" x14ac:dyDescent="0.25">
      <c r="A62" s="64" t="s">
        <v>79</v>
      </c>
      <c r="B62" s="231">
        <v>21.39441998217535</v>
      </c>
      <c r="C62" s="231">
        <v>20.728459173001351</v>
      </c>
      <c r="D62" s="231">
        <v>22.68577733103734</v>
      </c>
      <c r="E62" s="231">
        <v>22.41330470221968</v>
      </c>
      <c r="F62" s="231">
        <v>30.929509088565691</v>
      </c>
      <c r="G62" s="231">
        <v>28.314711237109812</v>
      </c>
      <c r="H62" s="231">
        <v>26.765892724130751</v>
      </c>
      <c r="I62" s="231">
        <v>31.976804084667581</v>
      </c>
      <c r="J62" s="231">
        <v>31.296486578970189</v>
      </c>
      <c r="K62" s="231">
        <v>28.72900458464818</v>
      </c>
      <c r="L62" s="231">
        <v>27.87997909808475</v>
      </c>
      <c r="M62" s="231">
        <v>34.969584693176657</v>
      </c>
      <c r="N62" s="231">
        <v>38.022899336094873</v>
      </c>
      <c r="O62" s="231">
        <v>37.394296681919833</v>
      </c>
      <c r="P62" s="231">
        <v>40.842966086026443</v>
      </c>
      <c r="Q62" s="231">
        <v>40.855043306396077</v>
      </c>
      <c r="R62" s="231">
        <v>43.774908454552993</v>
      </c>
      <c r="S62" s="231">
        <v>45.509269284472019</v>
      </c>
      <c r="T62" s="231">
        <v>44.816342760604442</v>
      </c>
      <c r="U62" s="231">
        <v>43.005909845525117</v>
      </c>
      <c r="V62" s="231">
        <v>46.024297037912767</v>
      </c>
      <c r="W62" s="231">
        <v>47.923355371539991</v>
      </c>
      <c r="DA62" s="73" t="s">
        <v>2284</v>
      </c>
    </row>
    <row r="63" spans="1:105" ht="12" customHeight="1" x14ac:dyDescent="0.25">
      <c r="A63" s="166" t="s">
        <v>2205</v>
      </c>
      <c r="B63" s="349">
        <v>61.399089446608457</v>
      </c>
      <c r="C63" s="349">
        <v>62.976047859447853</v>
      </c>
      <c r="D63" s="349">
        <v>64.930323411776669</v>
      </c>
      <c r="E63" s="349">
        <v>67.547469643374825</v>
      </c>
      <c r="F63" s="349">
        <v>68.249587901671973</v>
      </c>
      <c r="G63" s="349">
        <v>68.377585854165957</v>
      </c>
      <c r="H63" s="349">
        <v>66.639371656217619</v>
      </c>
      <c r="I63" s="349">
        <v>67.627092291478803</v>
      </c>
      <c r="J63" s="349">
        <v>67.931356993280048</v>
      </c>
      <c r="K63" s="349">
        <v>66.302991815414558</v>
      </c>
      <c r="L63" s="349">
        <v>67.534449024596043</v>
      </c>
      <c r="M63" s="349">
        <v>68.361000284099319</v>
      </c>
      <c r="N63" s="349">
        <v>69.27914072353478</v>
      </c>
      <c r="O63" s="349">
        <v>68.749713720323243</v>
      </c>
      <c r="P63" s="349">
        <v>70.249077812507949</v>
      </c>
      <c r="Q63" s="349">
        <v>70.816394521174544</v>
      </c>
      <c r="R63" s="349">
        <v>72.127214315233005</v>
      </c>
      <c r="S63" s="349">
        <v>72.045549446017958</v>
      </c>
      <c r="T63" s="349">
        <v>73.469517243100682</v>
      </c>
      <c r="U63" s="349">
        <v>74.064541204086481</v>
      </c>
      <c r="V63" s="349">
        <v>72.715232936365481</v>
      </c>
      <c r="W63" s="349">
        <v>75.93110462724357</v>
      </c>
      <c r="DA63" s="168" t="s">
        <v>2285</v>
      </c>
    </row>
    <row r="64" spans="1:105" ht="12" customHeight="1" x14ac:dyDescent="0.25">
      <c r="A64" s="60" t="s">
        <v>2207</v>
      </c>
      <c r="B64" s="264">
        <v>71.333473592838033</v>
      </c>
      <c r="C64" s="264">
        <v>73.165584171564134</v>
      </c>
      <c r="D64" s="264">
        <v>75.436061873459067</v>
      </c>
      <c r="E64" s="264">
        <v>78.476662854401056</v>
      </c>
      <c r="F64" s="264">
        <v>79.292383978096893</v>
      </c>
      <c r="G64" s="264">
        <v>79.441092023223632</v>
      </c>
      <c r="H64" s="264">
        <v>77.421634443223752</v>
      </c>
      <c r="I64" s="264">
        <v>78.569168461847511</v>
      </c>
      <c r="J64" s="264">
        <v>78.922663249258733</v>
      </c>
      <c r="K64" s="264">
        <v>77.030828281318819</v>
      </c>
      <c r="L64" s="264">
        <v>78.461535497070685</v>
      </c>
      <c r="M64" s="264">
        <v>79.421822904820843</v>
      </c>
      <c r="N64" s="264">
        <v>80.488518638931666</v>
      </c>
      <c r="O64" s="264">
        <v>79.873430247665439</v>
      </c>
      <c r="P64" s="264">
        <v>81.615391730154741</v>
      </c>
      <c r="Q64" s="264">
        <v>82.274500388299188</v>
      </c>
      <c r="R64" s="264">
        <v>83.797411069991767</v>
      </c>
      <c r="S64" s="264">
        <v>83.702532809676867</v>
      </c>
      <c r="T64" s="264">
        <v>85.356898862427215</v>
      </c>
      <c r="U64" s="264">
        <v>86.048197811493807</v>
      </c>
      <c r="V64" s="264">
        <v>84.48057121390768</v>
      </c>
      <c r="W64" s="264">
        <v>88.216771545326083</v>
      </c>
      <c r="DA64" s="72" t="s">
        <v>2286</v>
      </c>
    </row>
    <row r="65" spans="1:105" ht="12" customHeight="1" x14ac:dyDescent="0.25">
      <c r="A65" s="101" t="s">
        <v>2209</v>
      </c>
      <c r="B65" s="280">
        <v>24.139629503998378</v>
      </c>
      <c r="C65" s="280">
        <v>24.759625536061009</v>
      </c>
      <c r="D65" s="280">
        <v>25.527967350363689</v>
      </c>
      <c r="E65" s="280">
        <v>26.55692300683971</v>
      </c>
      <c r="F65" s="280">
        <v>26.832967403850262</v>
      </c>
      <c r="G65" s="280">
        <v>26.883291002755779</v>
      </c>
      <c r="H65" s="280">
        <v>26.19989574208908</v>
      </c>
      <c r="I65" s="280">
        <v>26.588227399831219</v>
      </c>
      <c r="J65" s="280">
        <v>26.70785192910072</v>
      </c>
      <c r="K65" s="280">
        <v>26.067644843862649</v>
      </c>
      <c r="L65" s="280">
        <v>26.55180382810163</v>
      </c>
      <c r="M65" s="280">
        <v>26.876770229888791</v>
      </c>
      <c r="N65" s="280">
        <v>27.237745779206719</v>
      </c>
      <c r="O65" s="280">
        <v>27.02959657337767</v>
      </c>
      <c r="P65" s="280">
        <v>27.61908566846289</v>
      </c>
      <c r="Q65" s="280">
        <v>27.842131568362561</v>
      </c>
      <c r="R65" s="280">
        <v>28.357492699289342</v>
      </c>
      <c r="S65" s="280">
        <v>28.325385387859949</v>
      </c>
      <c r="T65" s="280">
        <v>28.885231720387281</v>
      </c>
      <c r="U65" s="280">
        <v>29.119170987136329</v>
      </c>
      <c r="V65" s="280">
        <v>28.588677750786459</v>
      </c>
      <c r="W65" s="280">
        <v>29.853027952880229</v>
      </c>
      <c r="DA65" s="102" t="s">
        <v>2287</v>
      </c>
    </row>
    <row r="66" spans="1:105" ht="12" customHeight="1" x14ac:dyDescent="0.25">
      <c r="A66" s="57" t="s">
        <v>2211</v>
      </c>
      <c r="B66" s="263">
        <f t="shared" ref="B66:W66" si="3">B67+B68+B79</f>
        <v>1406.7734194070031</v>
      </c>
      <c r="C66" s="263">
        <f t="shared" si="3"/>
        <v>1440.8783768500266</v>
      </c>
      <c r="D66" s="263">
        <f t="shared" si="3"/>
        <v>1488.1420938028809</v>
      </c>
      <c r="E66" s="263">
        <f t="shared" si="3"/>
        <v>1536.6225810216838</v>
      </c>
      <c r="F66" s="263">
        <f t="shared" si="3"/>
        <v>1544.5294084198322</v>
      </c>
      <c r="G66" s="263">
        <f t="shared" si="3"/>
        <v>1525.6809256063768</v>
      </c>
      <c r="H66" s="263">
        <f t="shared" si="3"/>
        <v>1475.8797852452078</v>
      </c>
      <c r="I66" s="263">
        <f t="shared" si="3"/>
        <v>1496.2702559698048</v>
      </c>
      <c r="J66" s="263">
        <f t="shared" si="3"/>
        <v>1494.966543307472</v>
      </c>
      <c r="K66" s="263">
        <f t="shared" si="3"/>
        <v>1451.9622645897794</v>
      </c>
      <c r="L66" s="263">
        <f t="shared" si="3"/>
        <v>1484.0378338416597</v>
      </c>
      <c r="M66" s="263">
        <f t="shared" si="3"/>
        <v>1498.6626253401412</v>
      </c>
      <c r="N66" s="263">
        <f t="shared" si="3"/>
        <v>1518.2364417992349</v>
      </c>
      <c r="O66" s="263">
        <f t="shared" si="3"/>
        <v>1505.1951684355095</v>
      </c>
      <c r="P66" s="263">
        <f t="shared" si="3"/>
        <v>1534.3223902060286</v>
      </c>
      <c r="Q66" s="263">
        <f t="shared" si="3"/>
        <v>1546.4580461207154</v>
      </c>
      <c r="R66" s="263">
        <f t="shared" si="3"/>
        <v>1581.3375585256827</v>
      </c>
      <c r="S66" s="263">
        <f t="shared" si="3"/>
        <v>1582.0062998039646</v>
      </c>
      <c r="T66" s="263">
        <f t="shared" si="3"/>
        <v>1611.9431400440758</v>
      </c>
      <c r="U66" s="263">
        <f t="shared" si="3"/>
        <v>1614.4268562926418</v>
      </c>
      <c r="V66" s="263">
        <f t="shared" si="3"/>
        <v>1587.5712202299583</v>
      </c>
      <c r="W66" s="263">
        <f t="shared" si="3"/>
        <v>1665.1764952053336</v>
      </c>
      <c r="DA66" s="70"/>
    </row>
    <row r="67" spans="1:105" ht="12" customHeight="1" x14ac:dyDescent="0.25">
      <c r="A67" s="165" t="s">
        <v>2212</v>
      </c>
      <c r="B67" s="348">
        <v>220.99419970094499</v>
      </c>
      <c r="C67" s="348">
        <v>225.33236747021911</v>
      </c>
      <c r="D67" s="348">
        <v>234.07143127604391</v>
      </c>
      <c r="E67" s="348">
        <v>235.31967106731761</v>
      </c>
      <c r="F67" s="348">
        <v>231.77490719154119</v>
      </c>
      <c r="G67" s="348">
        <v>216.48339285297999</v>
      </c>
      <c r="H67" s="348">
        <v>203.06565639801141</v>
      </c>
      <c r="I67" s="348">
        <v>204.68309705734529</v>
      </c>
      <c r="J67" s="348">
        <v>199.67231634670239</v>
      </c>
      <c r="K67" s="348">
        <v>189.61885778855449</v>
      </c>
      <c r="L67" s="348">
        <v>196.7473632593564</v>
      </c>
      <c r="M67" s="348">
        <v>196.4317073659179</v>
      </c>
      <c r="N67" s="348">
        <v>198.70443927415079</v>
      </c>
      <c r="O67" s="348">
        <v>195.9935070117331</v>
      </c>
      <c r="P67" s="348">
        <v>197.449614865337</v>
      </c>
      <c r="Q67" s="348">
        <v>198.8735011154931</v>
      </c>
      <c r="R67" s="348">
        <v>206.97612991796379</v>
      </c>
      <c r="S67" s="348">
        <v>208.49447373987229</v>
      </c>
      <c r="T67" s="348">
        <v>211.66999343091899</v>
      </c>
      <c r="U67" s="348">
        <v>205.70473198863789</v>
      </c>
      <c r="V67" s="348">
        <v>203.7081048498419</v>
      </c>
      <c r="W67" s="348">
        <v>218.04941802133709</v>
      </c>
      <c r="DA67" s="167" t="s">
        <v>2288</v>
      </c>
    </row>
    <row r="68" spans="1:105" ht="12" customHeight="1" x14ac:dyDescent="0.25">
      <c r="A68" s="165" t="s">
        <v>2214</v>
      </c>
      <c r="B68" s="348">
        <v>83.924897976218247</v>
      </c>
      <c r="C68" s="348">
        <v>85.391944803027485</v>
      </c>
      <c r="D68" s="348">
        <v>88.845606139062909</v>
      </c>
      <c r="E68" s="348">
        <v>89.111132856621083</v>
      </c>
      <c r="F68" s="348">
        <v>87.962666959618019</v>
      </c>
      <c r="G68" s="348">
        <v>82.108675867626928</v>
      </c>
      <c r="H68" s="348">
        <v>76.918875048439389</v>
      </c>
      <c r="I68" s="348">
        <v>77.966491586671538</v>
      </c>
      <c r="J68" s="348">
        <v>76.213293372872371</v>
      </c>
      <c r="K68" s="348">
        <v>72.484750363638</v>
      </c>
      <c r="L68" s="348">
        <v>75.332358595918407</v>
      </c>
      <c r="M68" s="348">
        <v>75.439702018001285</v>
      </c>
      <c r="N68" s="348">
        <v>76.264043668193111</v>
      </c>
      <c r="O68" s="348">
        <v>75.434681112119392</v>
      </c>
      <c r="P68" s="348">
        <v>76.198542499550541</v>
      </c>
      <c r="Q68" s="348">
        <v>76.729373442223306</v>
      </c>
      <c r="R68" s="348">
        <v>79.982578304364807</v>
      </c>
      <c r="S68" s="348">
        <v>80.598515231911293</v>
      </c>
      <c r="T68" s="348">
        <v>81.805628294167846</v>
      </c>
      <c r="U68" s="348">
        <v>79.576439112277868</v>
      </c>
      <c r="V68" s="348">
        <v>78.931814465652394</v>
      </c>
      <c r="W68" s="348">
        <v>84.484462426613646</v>
      </c>
      <c r="DA68" s="167" t="s">
        <v>2289</v>
      </c>
    </row>
    <row r="69" spans="1:105" ht="12" customHeight="1" x14ac:dyDescent="0.25">
      <c r="A69" s="64" t="s">
        <v>30</v>
      </c>
      <c r="B69" s="231">
        <v>8.1644364334437842</v>
      </c>
      <c r="C69" s="231">
        <v>7.4749403400950998</v>
      </c>
      <c r="D69" s="231">
        <v>7.4699124113317907</v>
      </c>
      <c r="E69" s="231">
        <v>7.0769750980664812</v>
      </c>
      <c r="F69" s="231">
        <v>7.2595438333255924</v>
      </c>
      <c r="G69" s="231">
        <v>7.3040527983867811</v>
      </c>
      <c r="H69" s="231">
        <v>6.7967400594954386</v>
      </c>
      <c r="I69" s="231">
        <v>6.9094461983945976</v>
      </c>
      <c r="J69" s="231">
        <v>5.9021968874830604</v>
      </c>
      <c r="K69" s="231">
        <v>5.6234718126399956</v>
      </c>
      <c r="L69" s="231">
        <v>5.6007445652888137</v>
      </c>
      <c r="M69" s="231">
        <v>5.4144999211943627</v>
      </c>
      <c r="N69" s="231">
        <v>5.7457090239070263</v>
      </c>
      <c r="O69" s="231">
        <v>4.7493994928510652</v>
      </c>
      <c r="P69" s="231">
        <v>4.6463627721926271</v>
      </c>
      <c r="Q69" s="231">
        <v>4.8384077785536821</v>
      </c>
      <c r="R69" s="231">
        <v>4.7041624714469679</v>
      </c>
      <c r="S69" s="231">
        <v>5.0029948401201469</v>
      </c>
      <c r="T69" s="231">
        <v>5.3049392560065751</v>
      </c>
      <c r="U69" s="231">
        <v>4.3770466083253723</v>
      </c>
      <c r="V69" s="231">
        <v>4.1674919382162434</v>
      </c>
      <c r="W69" s="231">
        <v>4.1620232559107979</v>
      </c>
      <c r="DA69" s="73" t="s">
        <v>2290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2291</v>
      </c>
    </row>
    <row r="71" spans="1:105" ht="12" customHeight="1" x14ac:dyDescent="0.25">
      <c r="A71" s="64" t="s">
        <v>33</v>
      </c>
      <c r="B71" s="231">
        <v>2.188012189862901</v>
      </c>
      <c r="C71" s="231">
        <v>2.269762973360498</v>
      </c>
      <c r="D71" s="231">
        <v>2.2795228470718651</v>
      </c>
      <c r="E71" s="231">
        <v>1.9917694924034031</v>
      </c>
      <c r="F71" s="231">
        <v>1.875948048211842</v>
      </c>
      <c r="G71" s="231">
        <v>1.6682692665900001</v>
      </c>
      <c r="H71" s="231">
        <v>1.7317180828283261</v>
      </c>
      <c r="I71" s="231">
        <v>1.920679793007251</v>
      </c>
      <c r="J71" s="231">
        <v>1.5357305068199401</v>
      </c>
      <c r="K71" s="231">
        <v>1.376939370594392</v>
      </c>
      <c r="L71" s="231">
        <v>1.5757547172293751</v>
      </c>
      <c r="M71" s="231">
        <v>1.4262186269348109</v>
      </c>
      <c r="N71" s="231">
        <v>1.423626968149535</v>
      </c>
      <c r="O71" s="231">
        <v>1.607829287912286</v>
      </c>
      <c r="P71" s="231">
        <v>1.6752877120624521</v>
      </c>
      <c r="Q71" s="231">
        <v>1.6122830538353059</v>
      </c>
      <c r="R71" s="231">
        <v>1.900771313258915</v>
      </c>
      <c r="S71" s="231">
        <v>1.89072892080662</v>
      </c>
      <c r="T71" s="231">
        <v>1.9901676967202471</v>
      </c>
      <c r="U71" s="231">
        <v>2.0341220096379922</v>
      </c>
      <c r="V71" s="231">
        <v>1.97423167740437</v>
      </c>
      <c r="W71" s="231">
        <v>2.0441590085677941</v>
      </c>
      <c r="DA71" s="73" t="s">
        <v>2292</v>
      </c>
    </row>
    <row r="72" spans="1:105" ht="12" customHeight="1" x14ac:dyDescent="0.25">
      <c r="A72" s="64" t="s">
        <v>160</v>
      </c>
      <c r="B72" s="231">
        <v>6.6460126610949288</v>
      </c>
      <c r="C72" s="231">
        <v>6.9202713585917897</v>
      </c>
      <c r="D72" s="231">
        <v>6.6631293976529813</v>
      </c>
      <c r="E72" s="231">
        <v>6.1965245165080391</v>
      </c>
      <c r="F72" s="231">
        <v>6.2460045222555616</v>
      </c>
      <c r="G72" s="231">
        <v>6.016745882906215</v>
      </c>
      <c r="H72" s="231">
        <v>4.9160849352261282</v>
      </c>
      <c r="I72" s="231">
        <v>5.2544659161120117</v>
      </c>
      <c r="J72" s="231">
        <v>4.9649527286787718</v>
      </c>
      <c r="K72" s="231">
        <v>4.0840091806010363</v>
      </c>
      <c r="L72" s="231">
        <v>4.1056533781166893</v>
      </c>
      <c r="M72" s="231">
        <v>3.548822324598393</v>
      </c>
      <c r="N72" s="231">
        <v>3.3290341683217082</v>
      </c>
      <c r="O72" s="231">
        <v>3.187574185689571</v>
      </c>
      <c r="P72" s="231">
        <v>2.9989530177822861</v>
      </c>
      <c r="Q72" s="231">
        <v>3.0660717608591268</v>
      </c>
      <c r="R72" s="231">
        <v>2.989101922138063</v>
      </c>
      <c r="S72" s="231">
        <v>2.808156873285562</v>
      </c>
      <c r="T72" s="231">
        <v>2.850154957960422</v>
      </c>
      <c r="U72" s="231">
        <v>2.751417810696839</v>
      </c>
      <c r="V72" s="231">
        <v>2.7848237639270441</v>
      </c>
      <c r="W72" s="231">
        <v>2.6243009018623891</v>
      </c>
      <c r="DA72" s="73" t="s">
        <v>2293</v>
      </c>
    </row>
    <row r="73" spans="1:105" ht="12" customHeight="1" x14ac:dyDescent="0.25">
      <c r="A73" s="64" t="s">
        <v>70</v>
      </c>
      <c r="B73" s="231">
        <v>10.74880807373264</v>
      </c>
      <c r="C73" s="231">
        <v>11.141387086603689</v>
      </c>
      <c r="D73" s="231">
        <v>11.3382850152888</v>
      </c>
      <c r="E73" s="231">
        <v>11.054854426392451</v>
      </c>
      <c r="F73" s="231">
        <v>9.963128788475748</v>
      </c>
      <c r="G73" s="231">
        <v>8.4772199885909405</v>
      </c>
      <c r="H73" s="231">
        <v>8.6077686049659974</v>
      </c>
      <c r="I73" s="231">
        <v>7.3405268743267378</v>
      </c>
      <c r="J73" s="231">
        <v>6.9804197587972219</v>
      </c>
      <c r="K73" s="231">
        <v>5.2748146092968149</v>
      </c>
      <c r="L73" s="231">
        <v>4.2046300193563484</v>
      </c>
      <c r="M73" s="231">
        <v>3.530832541502583</v>
      </c>
      <c r="N73" s="231">
        <v>3.0623232751878828</v>
      </c>
      <c r="O73" s="231">
        <v>2.563606437640086</v>
      </c>
      <c r="P73" s="231">
        <v>2.2352388390818718</v>
      </c>
      <c r="Q73" s="231">
        <v>2.3310570731626941</v>
      </c>
      <c r="R73" s="231">
        <v>2.4121328862665572</v>
      </c>
      <c r="S73" s="231">
        <v>2.0156548288054781</v>
      </c>
      <c r="T73" s="231">
        <v>1.693287182325556</v>
      </c>
      <c r="U73" s="231">
        <v>1.524282770360492</v>
      </c>
      <c r="V73" s="231">
        <v>1.34908452323827</v>
      </c>
      <c r="W73" s="231">
        <v>1.403431161011804</v>
      </c>
      <c r="DA73" s="73" t="s">
        <v>2294</v>
      </c>
    </row>
    <row r="74" spans="1:105" ht="12" customHeight="1" x14ac:dyDescent="0.25">
      <c r="A74" s="64" t="s">
        <v>34</v>
      </c>
      <c r="B74" s="231">
        <v>0.16521328776170219</v>
      </c>
      <c r="C74" s="231">
        <v>0.17947553756095269</v>
      </c>
      <c r="D74" s="231">
        <v>0.21938251317452409</v>
      </c>
      <c r="E74" s="231">
        <v>0.12224369406187099</v>
      </c>
      <c r="F74" s="231">
        <v>8.5453073555008002E-2</v>
      </c>
      <c r="G74" s="231">
        <v>0.11808429740795789</v>
      </c>
      <c r="H74" s="231">
        <v>0.13485096891434359</v>
      </c>
      <c r="I74" s="231">
        <v>0.11776724675393679</v>
      </c>
      <c r="J74" s="231">
        <v>7.610989475329509E-2</v>
      </c>
      <c r="K74" s="231">
        <v>4.3738831407887452E-2</v>
      </c>
      <c r="L74" s="231">
        <v>5.0189904457736328E-2</v>
      </c>
      <c r="M74" s="231">
        <v>3.3285091230364057E-2</v>
      </c>
      <c r="N74" s="231">
        <v>2.6848924936883092E-2</v>
      </c>
      <c r="O74" s="231">
        <v>2.2656419091463049E-2</v>
      </c>
      <c r="P74" s="231">
        <v>2.1357571912140751E-2</v>
      </c>
      <c r="Q74" s="231">
        <v>2.2080527074850122E-2</v>
      </c>
      <c r="R74" s="231">
        <v>2.608472916253949E-2</v>
      </c>
      <c r="S74" s="231">
        <v>3.1692083738736367E-2</v>
      </c>
      <c r="T74" s="231">
        <v>2.23688765116263E-2</v>
      </c>
      <c r="U74" s="231">
        <v>2.6106157297573981E-2</v>
      </c>
      <c r="V74" s="231">
        <v>1.4591204297234881E-2</v>
      </c>
      <c r="W74" s="231">
        <v>1.170919080275752E-2</v>
      </c>
      <c r="DA74" s="73" t="s">
        <v>2295</v>
      </c>
    </row>
    <row r="75" spans="1:105" ht="12" customHeight="1" x14ac:dyDescent="0.25">
      <c r="A75" s="64" t="s">
        <v>162</v>
      </c>
      <c r="B75" s="231">
        <v>48.332834575205233</v>
      </c>
      <c r="C75" s="231">
        <v>49.94856296099853</v>
      </c>
      <c r="D75" s="231">
        <v>52.813236970148672</v>
      </c>
      <c r="E75" s="231">
        <v>54.789040631110879</v>
      </c>
      <c r="F75" s="231">
        <v>52.895887406238067</v>
      </c>
      <c r="G75" s="231">
        <v>49.470781942968863</v>
      </c>
      <c r="H75" s="231">
        <v>45.787949088788842</v>
      </c>
      <c r="I75" s="231">
        <v>46.431203281427081</v>
      </c>
      <c r="J75" s="231">
        <v>46.510391899187631</v>
      </c>
      <c r="K75" s="231">
        <v>46.577634104730834</v>
      </c>
      <c r="L75" s="231">
        <v>50.279610898681689</v>
      </c>
      <c r="M75" s="231">
        <v>50.725160489937231</v>
      </c>
      <c r="N75" s="231">
        <v>51.492322661596063</v>
      </c>
      <c r="O75" s="231">
        <v>52.702403478933149</v>
      </c>
      <c r="P75" s="231">
        <v>52.929791661907757</v>
      </c>
      <c r="Q75" s="231">
        <v>52.918999344138207</v>
      </c>
      <c r="R75" s="231">
        <v>54.498999315182367</v>
      </c>
      <c r="S75" s="231">
        <v>55.097177384656121</v>
      </c>
      <c r="T75" s="231">
        <v>56.033811199359228</v>
      </c>
      <c r="U75" s="231">
        <v>55.375079082632134</v>
      </c>
      <c r="V75" s="231">
        <v>54.300919323270143</v>
      </c>
      <c r="W75" s="231">
        <v>59.964629982379464</v>
      </c>
      <c r="DA75" s="73" t="s">
        <v>2296</v>
      </c>
    </row>
    <row r="76" spans="1:105" ht="12" customHeight="1" x14ac:dyDescent="0.25">
      <c r="A76" s="64" t="s">
        <v>36</v>
      </c>
      <c r="B76" s="231">
        <v>0.28214252487430858</v>
      </c>
      <c r="C76" s="231">
        <v>0.25418995072799139</v>
      </c>
      <c r="D76" s="231">
        <v>0.247995765267046</v>
      </c>
      <c r="E76" s="231">
        <v>2.4050770567810971E-2</v>
      </c>
      <c r="F76" s="231">
        <v>3.2287973331072958E-2</v>
      </c>
      <c r="G76" s="231">
        <v>3.8487756572237299E-3</v>
      </c>
      <c r="H76" s="231">
        <v>1.27842806378675E-3</v>
      </c>
      <c r="I76" s="231">
        <v>1.192245128147283E-4</v>
      </c>
      <c r="J76" s="231">
        <v>1.5832350787575509E-3</v>
      </c>
      <c r="K76" s="231">
        <v>1.192245128146615E-4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2297</v>
      </c>
    </row>
    <row r="77" spans="1:105" ht="12" customHeight="1" x14ac:dyDescent="0.25">
      <c r="A77" s="64" t="s">
        <v>73</v>
      </c>
      <c r="B77" s="231">
        <v>3.367464383184783</v>
      </c>
      <c r="C77" s="231">
        <v>3.2988248893712142</v>
      </c>
      <c r="D77" s="231">
        <v>3.5409200044166078</v>
      </c>
      <c r="E77" s="231">
        <v>3.6337774968981371</v>
      </c>
      <c r="F77" s="231">
        <v>3.7783562005894691</v>
      </c>
      <c r="G77" s="231">
        <v>3.716153900926515</v>
      </c>
      <c r="H77" s="231">
        <v>3.9007100733950728</v>
      </c>
      <c r="I77" s="231">
        <v>3.9689515348035949</v>
      </c>
      <c r="J77" s="231">
        <v>4.3467253945668416</v>
      </c>
      <c r="K77" s="231">
        <v>4.0924655795603799</v>
      </c>
      <c r="L77" s="231">
        <v>4.2641447009601556</v>
      </c>
      <c r="M77" s="231">
        <v>4.1738144377392397</v>
      </c>
      <c r="N77" s="231">
        <v>4.0219704609016329</v>
      </c>
      <c r="O77" s="231">
        <v>3.5574107729642388</v>
      </c>
      <c r="P77" s="231">
        <v>3.9981390302906248</v>
      </c>
      <c r="Q77" s="231">
        <v>4.2447870768018303</v>
      </c>
      <c r="R77" s="231">
        <v>5.2056365397359716</v>
      </c>
      <c r="S77" s="231">
        <v>5.1797271665814533</v>
      </c>
      <c r="T77" s="231">
        <v>5.4690395471093947</v>
      </c>
      <c r="U77" s="231">
        <v>5.387548469738241</v>
      </c>
      <c r="V77" s="231">
        <v>5.6712753633376911</v>
      </c>
      <c r="W77" s="231">
        <v>5.2470948948744356</v>
      </c>
      <c r="DA77" s="73" t="s">
        <v>2298</v>
      </c>
    </row>
    <row r="78" spans="1:105" ht="12" customHeight="1" x14ac:dyDescent="0.25">
      <c r="A78" s="64" t="s">
        <v>79</v>
      </c>
      <c r="B78" s="231">
        <v>4.0299738470579616</v>
      </c>
      <c r="C78" s="231">
        <v>3.9045297057177049</v>
      </c>
      <c r="D78" s="231">
        <v>4.2732212147106354</v>
      </c>
      <c r="E78" s="231">
        <v>4.2218967306120154</v>
      </c>
      <c r="F78" s="231">
        <v>5.8260571136356427</v>
      </c>
      <c r="G78" s="231">
        <v>5.3335190141924276</v>
      </c>
      <c r="H78" s="231">
        <v>5.0417748067614712</v>
      </c>
      <c r="I78" s="231">
        <v>6.0233315173335038</v>
      </c>
      <c r="J78" s="231">
        <v>5.8951830675068493</v>
      </c>
      <c r="K78" s="231">
        <v>5.4115576502938394</v>
      </c>
      <c r="L78" s="231">
        <v>5.2516304118275983</v>
      </c>
      <c r="M78" s="231">
        <v>6.5870685848643022</v>
      </c>
      <c r="N78" s="231">
        <v>7.1622081851923856</v>
      </c>
      <c r="O78" s="231">
        <v>7.0438010370375288</v>
      </c>
      <c r="P78" s="231">
        <v>7.6934118943207688</v>
      </c>
      <c r="Q78" s="231">
        <v>7.6956868277975987</v>
      </c>
      <c r="R78" s="231">
        <v>8.2456891271734136</v>
      </c>
      <c r="S78" s="231">
        <v>8.5723831339171674</v>
      </c>
      <c r="T78" s="231">
        <v>8.4418595781747978</v>
      </c>
      <c r="U78" s="231">
        <v>8.1008362035892194</v>
      </c>
      <c r="V78" s="231">
        <v>8.6693966719614064</v>
      </c>
      <c r="W78" s="231">
        <v>9.0271140312042082</v>
      </c>
      <c r="DA78" s="73" t="s">
        <v>2299</v>
      </c>
    </row>
    <row r="79" spans="1:105" ht="12" customHeight="1" x14ac:dyDescent="0.25">
      <c r="A79" s="165" t="s">
        <v>2226</v>
      </c>
      <c r="B79" s="348">
        <v>1101.85432172984</v>
      </c>
      <c r="C79" s="348">
        <v>1130.15406457678</v>
      </c>
      <c r="D79" s="348">
        <v>1165.225056387774</v>
      </c>
      <c r="E79" s="348">
        <v>1212.191777097745</v>
      </c>
      <c r="F79" s="348">
        <v>1224.791834268673</v>
      </c>
      <c r="G79" s="348">
        <v>1227.0888568857699</v>
      </c>
      <c r="H79" s="348">
        <v>1195.895253798757</v>
      </c>
      <c r="I79" s="348">
        <v>1213.620667325788</v>
      </c>
      <c r="J79" s="348">
        <v>1219.0809335878971</v>
      </c>
      <c r="K79" s="348">
        <v>1189.8586564375869</v>
      </c>
      <c r="L79" s="348">
        <v>1211.9581119863849</v>
      </c>
      <c r="M79" s="348">
        <v>1226.791215956222</v>
      </c>
      <c r="N79" s="348">
        <v>1243.267958856891</v>
      </c>
      <c r="O79" s="348">
        <v>1233.7669803116571</v>
      </c>
      <c r="P79" s="348">
        <v>1260.674232841141</v>
      </c>
      <c r="Q79" s="348">
        <v>1270.855171562999</v>
      </c>
      <c r="R79" s="348">
        <v>1294.3788503033541</v>
      </c>
      <c r="S79" s="348">
        <v>1292.913310832181</v>
      </c>
      <c r="T79" s="348">
        <v>1318.4675183189891</v>
      </c>
      <c r="U79" s="348">
        <v>1329.145685191726</v>
      </c>
      <c r="V79" s="348">
        <v>1304.9313009144639</v>
      </c>
      <c r="W79" s="348">
        <v>1362.6426147573829</v>
      </c>
      <c r="DA79" s="167" t="s">
        <v>2300</v>
      </c>
    </row>
    <row r="80" spans="1:105" ht="12" customHeight="1" x14ac:dyDescent="0.25">
      <c r="A80" s="132" t="s">
        <v>2228</v>
      </c>
      <c r="B80" s="318">
        <v>1070.4038477121501</v>
      </c>
      <c r="C80" s="318">
        <v>1097.895824677918</v>
      </c>
      <c r="D80" s="318">
        <v>1131.965777336118</v>
      </c>
      <c r="E80" s="318">
        <v>1177.5919164462771</v>
      </c>
      <c r="F80" s="318">
        <v>1189.832327370998</v>
      </c>
      <c r="G80" s="318">
        <v>1192.063785558468</v>
      </c>
      <c r="H80" s="318">
        <v>1161.7605484518381</v>
      </c>
      <c r="I80" s="318">
        <v>1178.98002154138</v>
      </c>
      <c r="J80" s="318">
        <v>1184.284434203953</v>
      </c>
      <c r="K80" s="318">
        <v>1155.8962550374949</v>
      </c>
      <c r="L80" s="318">
        <v>1177.3649208903821</v>
      </c>
      <c r="M80" s="318">
        <v>1191.774640260455</v>
      </c>
      <c r="N80" s="318">
        <v>1207.781083808228</v>
      </c>
      <c r="O80" s="318">
        <v>1198.5512938157699</v>
      </c>
      <c r="P80" s="318">
        <v>1224.6905266262429</v>
      </c>
      <c r="Q80" s="318">
        <v>1234.5808685401271</v>
      </c>
      <c r="R80" s="318">
        <v>1257.433105663896</v>
      </c>
      <c r="S80" s="318">
        <v>1256.0093974131951</v>
      </c>
      <c r="T80" s="318">
        <v>1280.834205447864</v>
      </c>
      <c r="U80" s="318">
        <v>1291.2075830184549</v>
      </c>
      <c r="V80" s="318">
        <v>1267.684355320195</v>
      </c>
      <c r="W80" s="318">
        <v>1323.748402241572</v>
      </c>
      <c r="DA80" s="139" t="s">
        <v>2301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102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0.99999999999999978</v>
      </c>
      <c r="C84" s="234">
        <f t="shared" si="4"/>
        <v>0.99999999999999956</v>
      </c>
      <c r="D84" s="234">
        <f t="shared" si="4"/>
        <v>0.99999999999999956</v>
      </c>
      <c r="E84" s="234">
        <f t="shared" si="4"/>
        <v>1</v>
      </c>
      <c r="F84" s="234">
        <f t="shared" si="4"/>
        <v>1.0000000000000002</v>
      </c>
      <c r="G84" s="234">
        <f t="shared" si="4"/>
        <v>0.99999999999999989</v>
      </c>
      <c r="H84" s="234">
        <f t="shared" si="4"/>
        <v>0.99999999999999989</v>
      </c>
      <c r="I84" s="234">
        <f t="shared" si="4"/>
        <v>1</v>
      </c>
      <c r="J84" s="234">
        <f t="shared" si="4"/>
        <v>0.99999999999999989</v>
      </c>
      <c r="K84" s="234">
        <f t="shared" si="4"/>
        <v>1.0000000000000004</v>
      </c>
      <c r="L84" s="234">
        <f t="shared" si="4"/>
        <v>1.0000000000000004</v>
      </c>
      <c r="M84" s="234">
        <f t="shared" si="4"/>
        <v>1</v>
      </c>
      <c r="N84" s="234">
        <f t="shared" si="4"/>
        <v>1.0000000000000002</v>
      </c>
      <c r="O84" s="234">
        <f t="shared" si="4"/>
        <v>1.0000000000000002</v>
      </c>
      <c r="P84" s="234">
        <f t="shared" si="4"/>
        <v>0.99999999999999956</v>
      </c>
      <c r="Q84" s="234">
        <f t="shared" si="4"/>
        <v>1</v>
      </c>
      <c r="R84" s="234">
        <f t="shared" si="4"/>
        <v>1.0000000000000004</v>
      </c>
      <c r="S84" s="234">
        <f t="shared" si="4"/>
        <v>0.99999999999999967</v>
      </c>
      <c r="T84" s="234">
        <f t="shared" si="4"/>
        <v>1</v>
      </c>
      <c r="U84" s="234">
        <f t="shared" si="4"/>
        <v>0.99999999999999978</v>
      </c>
      <c r="V84" s="234">
        <f t="shared" si="4"/>
        <v>0.99999999999999933</v>
      </c>
      <c r="W84" s="234">
        <f t="shared" si="4"/>
        <v>1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1.337754758994074E-2</v>
      </c>
      <c r="C85" s="301">
        <f t="shared" si="5"/>
        <v>1.3450477521478269E-2</v>
      </c>
      <c r="D85" s="301">
        <f t="shared" si="5"/>
        <v>1.3374850812206476E-2</v>
      </c>
      <c r="E85" s="301">
        <f t="shared" si="5"/>
        <v>1.3716875949115855E-2</v>
      </c>
      <c r="F85" s="301">
        <f t="shared" si="5"/>
        <v>1.3934049965359734E-2</v>
      </c>
      <c r="G85" s="301">
        <f t="shared" si="5"/>
        <v>1.4560667510469713E-2</v>
      </c>
      <c r="H85" s="301">
        <f t="shared" si="5"/>
        <v>1.4916736272886741E-2</v>
      </c>
      <c r="I85" s="301">
        <f t="shared" si="5"/>
        <v>1.4937761816204043E-2</v>
      </c>
      <c r="J85" s="301">
        <f t="shared" si="5"/>
        <v>1.5195245561488603E-2</v>
      </c>
      <c r="K85" s="301">
        <f t="shared" si="5"/>
        <v>1.5439443338890729E-2</v>
      </c>
      <c r="L85" s="301">
        <f t="shared" si="5"/>
        <v>1.5251863242065896E-2</v>
      </c>
      <c r="M85" s="301">
        <f t="shared" si="5"/>
        <v>1.5340383198893814E-2</v>
      </c>
      <c r="N85" s="301">
        <f t="shared" si="5"/>
        <v>1.5373315289504327E-2</v>
      </c>
      <c r="O85" s="301">
        <f t="shared" si="5"/>
        <v>1.5408249881096696E-2</v>
      </c>
      <c r="P85" s="301">
        <f t="shared" si="5"/>
        <v>1.5493331029886429E-2</v>
      </c>
      <c r="Q85" s="301">
        <f t="shared" si="5"/>
        <v>1.5508697431427127E-2</v>
      </c>
      <c r="R85" s="301">
        <f t="shared" si="5"/>
        <v>1.5299380223756404E-2</v>
      </c>
      <c r="S85" s="301">
        <f t="shared" si="5"/>
        <v>1.5212152248889312E-2</v>
      </c>
      <c r="T85" s="301">
        <f t="shared" si="5"/>
        <v>1.5248936955843241E-2</v>
      </c>
      <c r="U85" s="301">
        <f t="shared" si="5"/>
        <v>1.5562364110536233E-2</v>
      </c>
      <c r="V85" s="301">
        <f t="shared" si="5"/>
        <v>1.5460463901190288E-2</v>
      </c>
      <c r="W85" s="301">
        <f t="shared" si="5"/>
        <v>1.5249692428386313E-2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4.0446888043782639E-3</v>
      </c>
      <c r="C86" s="235">
        <f t="shared" si="6"/>
        <v>4.0667390998910067E-3</v>
      </c>
      <c r="D86" s="235">
        <f t="shared" si="6"/>
        <v>4.0438734361924059E-3</v>
      </c>
      <c r="E86" s="235">
        <f t="shared" si="6"/>
        <v>4.1472844113933857E-3</v>
      </c>
      <c r="F86" s="235">
        <f t="shared" si="6"/>
        <v>4.2129467688769061E-3</v>
      </c>
      <c r="G86" s="235">
        <f t="shared" si="6"/>
        <v>4.4024039883181669E-3</v>
      </c>
      <c r="H86" s="235">
        <f t="shared" si="6"/>
        <v>4.5100610403491347E-3</v>
      </c>
      <c r="I86" s="235">
        <f t="shared" si="6"/>
        <v>4.5164180933956449E-3</v>
      </c>
      <c r="J86" s="235">
        <f t="shared" si="6"/>
        <v>4.5942680591580512E-3</v>
      </c>
      <c r="K86" s="235">
        <f t="shared" si="6"/>
        <v>4.6681010251536344E-3</v>
      </c>
      <c r="L86" s="235">
        <f t="shared" si="6"/>
        <v>4.611386361090538E-3</v>
      </c>
      <c r="M86" s="235">
        <f t="shared" si="6"/>
        <v>4.6381502859384038E-3</v>
      </c>
      <c r="N86" s="235">
        <f t="shared" si="6"/>
        <v>4.6481072722471106E-3</v>
      </c>
      <c r="O86" s="235">
        <f t="shared" si="6"/>
        <v>4.6586697128251911E-3</v>
      </c>
      <c r="P86" s="235">
        <f t="shared" si="6"/>
        <v>4.6843939173297775E-3</v>
      </c>
      <c r="Q86" s="235">
        <f t="shared" si="6"/>
        <v>4.6890399342366419E-3</v>
      </c>
      <c r="R86" s="235">
        <f t="shared" si="6"/>
        <v>4.6257530753607964E-3</v>
      </c>
      <c r="S86" s="235">
        <f t="shared" si="6"/>
        <v>4.5993797800313301E-3</v>
      </c>
      <c r="T86" s="235">
        <f t="shared" si="6"/>
        <v>4.6105016012312596E-3</v>
      </c>
      <c r="U86" s="235">
        <f t="shared" si="6"/>
        <v>4.7052660036788459E-3</v>
      </c>
      <c r="V86" s="235">
        <f t="shared" si="6"/>
        <v>4.6744565721941649E-3</v>
      </c>
      <c r="W86" s="235">
        <f t="shared" si="6"/>
        <v>4.610730017636914E-3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5.0522439912616159E-2</v>
      </c>
      <c r="C87" s="235">
        <f t="shared" si="7"/>
        <v>5.0797871418963934E-2</v>
      </c>
      <c r="D87" s="235">
        <f t="shared" si="7"/>
        <v>5.0512255101826227E-2</v>
      </c>
      <c r="E87" s="235">
        <f t="shared" si="7"/>
        <v>5.1803967526090136E-2</v>
      </c>
      <c r="F87" s="235">
        <f t="shared" si="7"/>
        <v>5.2624159800682649E-2</v>
      </c>
      <c r="G87" s="235">
        <f t="shared" si="7"/>
        <v>5.4990680798508537E-2</v>
      </c>
      <c r="H87" s="235">
        <f t="shared" si="7"/>
        <v>5.6335431212067251E-2</v>
      </c>
      <c r="I87" s="235">
        <f t="shared" si="7"/>
        <v>5.641483752639629E-2</v>
      </c>
      <c r="J87" s="235">
        <f t="shared" si="7"/>
        <v>5.7387265915243617E-2</v>
      </c>
      <c r="K87" s="235">
        <f t="shared" si="7"/>
        <v>5.8309517729535049E-2</v>
      </c>
      <c r="L87" s="235">
        <f t="shared" si="7"/>
        <v>5.7601091606815716E-2</v>
      </c>
      <c r="M87" s="235">
        <f t="shared" si="7"/>
        <v>5.7935401327624994E-2</v>
      </c>
      <c r="N87" s="235">
        <f t="shared" si="7"/>
        <v>5.8059774614872162E-2</v>
      </c>
      <c r="O87" s="235">
        <f t="shared" si="7"/>
        <v>5.8191710666134995E-2</v>
      </c>
      <c r="P87" s="235">
        <f t="shared" si="7"/>
        <v>5.8513033180484182E-2</v>
      </c>
      <c r="Q87" s="235">
        <f t="shared" si="7"/>
        <v>5.8571066844225125E-2</v>
      </c>
      <c r="R87" s="235">
        <f t="shared" si="7"/>
        <v>5.7780547059031268E-2</v>
      </c>
      <c r="S87" s="235">
        <f t="shared" si="7"/>
        <v>5.7451116713948022E-2</v>
      </c>
      <c r="T87" s="235">
        <f t="shared" si="7"/>
        <v>5.7590040020651871E-2</v>
      </c>
      <c r="U87" s="235">
        <f t="shared" si="7"/>
        <v>5.8773747608570771E-2</v>
      </c>
      <c r="V87" s="235">
        <f t="shared" si="7"/>
        <v>5.8388905232256989E-2</v>
      </c>
      <c r="W87" s="235">
        <f t="shared" si="7"/>
        <v>5.7592893183079912E-2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2.6778352344756236E-2</v>
      </c>
      <c r="C88" s="235">
        <f t="shared" si="8"/>
        <v>2.6924338998144007E-2</v>
      </c>
      <c r="D88" s="235">
        <f t="shared" si="8"/>
        <v>2.677295410087948E-2</v>
      </c>
      <c r="E88" s="235">
        <f t="shared" si="8"/>
        <v>2.7457598993027708E-2</v>
      </c>
      <c r="F88" s="235">
        <f t="shared" si="8"/>
        <v>2.7892324587386826E-2</v>
      </c>
      <c r="G88" s="235">
        <f t="shared" si="8"/>
        <v>2.9146649066185817E-2</v>
      </c>
      <c r="H88" s="235">
        <f t="shared" si="8"/>
        <v>2.9859405624505557E-2</v>
      </c>
      <c r="I88" s="235">
        <f t="shared" si="8"/>
        <v>2.9901493264516191E-2</v>
      </c>
      <c r="J88" s="235">
        <f t="shared" si="8"/>
        <v>3.041690839631974E-2</v>
      </c>
      <c r="K88" s="235">
        <f t="shared" si="8"/>
        <v>3.0905728494406884E-2</v>
      </c>
      <c r="L88" s="235">
        <f t="shared" si="8"/>
        <v>3.053024218857487E-2</v>
      </c>
      <c r="M88" s="235">
        <f t="shared" si="8"/>
        <v>3.0707435996150112E-2</v>
      </c>
      <c r="N88" s="235">
        <f t="shared" si="8"/>
        <v>3.0773357430545219E-2</v>
      </c>
      <c r="O88" s="235">
        <f t="shared" si="8"/>
        <v>3.0843287348296673E-2</v>
      </c>
      <c r="P88" s="235">
        <f t="shared" si="8"/>
        <v>3.101359756135107E-2</v>
      </c>
      <c r="Q88" s="235">
        <f t="shared" si="8"/>
        <v>3.1044357079264298E-2</v>
      </c>
      <c r="R88" s="235">
        <f t="shared" si="8"/>
        <v>3.0625358761288447E-2</v>
      </c>
      <c r="S88" s="235">
        <f t="shared" si="8"/>
        <v>3.0450751163774312E-2</v>
      </c>
      <c r="T88" s="235">
        <f t="shared" si="8"/>
        <v>3.0524384528715694E-2</v>
      </c>
      <c r="U88" s="235">
        <f t="shared" si="8"/>
        <v>3.115178373820119E-2</v>
      </c>
      <c r="V88" s="235">
        <f t="shared" si="8"/>
        <v>3.094780616372244E-2</v>
      </c>
      <c r="W88" s="235">
        <f t="shared" si="8"/>
        <v>3.0525896787207702E-2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3.029821244087462E-2</v>
      </c>
      <c r="C89" s="302">
        <f t="shared" si="9"/>
        <v>3.0348313302872357E-2</v>
      </c>
      <c r="D89" s="302">
        <f t="shared" si="9"/>
        <v>3.0208065492153793E-2</v>
      </c>
      <c r="E89" s="302">
        <f t="shared" si="9"/>
        <v>3.0140437567148577E-2</v>
      </c>
      <c r="F89" s="302">
        <f t="shared" si="9"/>
        <v>3.0238821270546525E-2</v>
      </c>
      <c r="G89" s="302">
        <f t="shared" si="9"/>
        <v>3.095760061673648E-2</v>
      </c>
      <c r="H89" s="302">
        <f t="shared" si="9"/>
        <v>3.1419080219203241E-2</v>
      </c>
      <c r="I89" s="302">
        <f t="shared" si="9"/>
        <v>3.1306382777257759E-2</v>
      </c>
      <c r="J89" s="302">
        <f t="shared" si="9"/>
        <v>3.1413640043695741E-2</v>
      </c>
      <c r="K89" s="302">
        <f t="shared" si="9"/>
        <v>3.1481638554527451E-2</v>
      </c>
      <c r="L89" s="302">
        <f t="shared" si="9"/>
        <v>3.1297292784690761E-2</v>
      </c>
      <c r="M89" s="302">
        <f t="shared" si="9"/>
        <v>3.1520892572592892E-2</v>
      </c>
      <c r="N89" s="302">
        <f t="shared" si="9"/>
        <v>3.1407016506261945E-2</v>
      </c>
      <c r="O89" s="302">
        <f t="shared" si="9"/>
        <v>3.1367652886832999E-2</v>
      </c>
      <c r="P89" s="302">
        <f t="shared" si="9"/>
        <v>3.2274260380486412E-2</v>
      </c>
      <c r="Q89" s="302">
        <f t="shared" si="9"/>
        <v>3.2346786108896568E-2</v>
      </c>
      <c r="R89" s="302">
        <f t="shared" si="9"/>
        <v>3.2262917308463576E-2</v>
      </c>
      <c r="S89" s="302">
        <f t="shared" si="9"/>
        <v>3.2363503929003765E-2</v>
      </c>
      <c r="T89" s="302">
        <f t="shared" si="9"/>
        <v>3.2599457250754388E-2</v>
      </c>
      <c r="U89" s="302">
        <f t="shared" si="9"/>
        <v>3.3216185897318402E-2</v>
      </c>
      <c r="V89" s="302">
        <f t="shared" si="9"/>
        <v>3.3491549829284831E-2</v>
      </c>
      <c r="W89" s="302">
        <f t="shared" si="9"/>
        <v>3.3139146203398404E-2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7.1512844714564289E-2</v>
      </c>
      <c r="C90" s="303">
        <f t="shared" si="10"/>
        <v>7.1462561999267538E-2</v>
      </c>
      <c r="D90" s="303">
        <f t="shared" si="10"/>
        <v>7.1253352353242136E-2</v>
      </c>
      <c r="E90" s="303">
        <f t="shared" si="10"/>
        <v>7.0994026734785429E-2</v>
      </c>
      <c r="F90" s="303">
        <f t="shared" si="10"/>
        <v>7.1030523447202981E-2</v>
      </c>
      <c r="G90" s="303">
        <f t="shared" si="10"/>
        <v>7.2268227059169868E-2</v>
      </c>
      <c r="H90" s="303">
        <f t="shared" si="10"/>
        <v>7.2866181390624396E-2</v>
      </c>
      <c r="I90" s="303">
        <f t="shared" si="10"/>
        <v>7.2703339580452095E-2</v>
      </c>
      <c r="J90" s="303">
        <f t="shared" si="10"/>
        <v>7.2906954421857684E-2</v>
      </c>
      <c r="K90" s="303">
        <f t="shared" si="10"/>
        <v>7.3174187509063932E-2</v>
      </c>
      <c r="L90" s="303">
        <f t="shared" si="10"/>
        <v>7.2952553320351762E-2</v>
      </c>
      <c r="M90" s="303">
        <f t="shared" si="10"/>
        <v>7.3498159814610942E-2</v>
      </c>
      <c r="N90" s="303">
        <f t="shared" si="10"/>
        <v>7.3211885932503593E-2</v>
      </c>
      <c r="O90" s="303">
        <f t="shared" si="10"/>
        <v>7.3139020876066219E-2</v>
      </c>
      <c r="P90" s="303">
        <f t="shared" si="10"/>
        <v>7.3624906620239974E-2</v>
      </c>
      <c r="Q90" s="303">
        <f t="shared" si="10"/>
        <v>7.341120156560435E-2</v>
      </c>
      <c r="R90" s="303">
        <f t="shared" si="10"/>
        <v>7.284710973289267E-2</v>
      </c>
      <c r="S90" s="303">
        <f t="shared" si="10"/>
        <v>7.2835890477795109E-2</v>
      </c>
      <c r="T90" s="303">
        <f t="shared" si="10"/>
        <v>7.3011227669135773E-2</v>
      </c>
      <c r="U90" s="303">
        <f t="shared" si="10"/>
        <v>7.3919480238603077E-2</v>
      </c>
      <c r="V90" s="303">
        <f t="shared" si="10"/>
        <v>7.3833053196353124E-2</v>
      </c>
      <c r="W90" s="303">
        <f t="shared" si="10"/>
        <v>7.290477158321286E-2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4.8821513686892692E-2</v>
      </c>
      <c r="C91" s="304">
        <f t="shared" si="11"/>
        <v>4.8562863523837263E-2</v>
      </c>
      <c r="D91" s="304">
        <f t="shared" si="11"/>
        <v>4.8885566328406335E-2</v>
      </c>
      <c r="E91" s="304">
        <f t="shared" si="11"/>
        <v>4.7399219175919292E-2</v>
      </c>
      <c r="F91" s="304">
        <f t="shared" si="11"/>
        <v>4.5913564994128818E-2</v>
      </c>
      <c r="G91" s="304">
        <f t="shared" si="11"/>
        <v>4.2634805599994066E-2</v>
      </c>
      <c r="H91" s="304">
        <f t="shared" si="11"/>
        <v>4.0764644542565655E-2</v>
      </c>
      <c r="I91" s="304">
        <f t="shared" si="11"/>
        <v>4.0162601495538131E-2</v>
      </c>
      <c r="J91" s="304">
        <f t="shared" si="11"/>
        <v>3.8738774973262044E-2</v>
      </c>
      <c r="K91" s="304">
        <f t="shared" si="11"/>
        <v>3.7490217297428526E-2</v>
      </c>
      <c r="L91" s="304">
        <f t="shared" si="11"/>
        <v>3.8492189265641186E-2</v>
      </c>
      <c r="M91" s="304">
        <f t="shared" si="11"/>
        <v>3.757500092904021E-2</v>
      </c>
      <c r="N91" s="304">
        <f t="shared" si="11"/>
        <v>3.7359300669443936E-2</v>
      </c>
      <c r="O91" s="304">
        <f t="shared" si="11"/>
        <v>3.7254840870513325E-2</v>
      </c>
      <c r="P91" s="304">
        <f t="shared" si="11"/>
        <v>3.6428952632405941E-2</v>
      </c>
      <c r="Q91" s="304">
        <f t="shared" si="11"/>
        <v>3.6334892320221947E-2</v>
      </c>
      <c r="R91" s="304">
        <f t="shared" si="11"/>
        <v>3.7099656421470187E-2</v>
      </c>
      <c r="S91" s="304">
        <f t="shared" si="11"/>
        <v>3.7548119115733747E-2</v>
      </c>
      <c r="T91" s="304">
        <f t="shared" si="11"/>
        <v>3.726281151764118E-2</v>
      </c>
      <c r="U91" s="304">
        <f t="shared" si="11"/>
        <v>3.5501783623542872E-2</v>
      </c>
      <c r="V91" s="304">
        <f t="shared" si="11"/>
        <v>3.5677197681410887E-2</v>
      </c>
      <c r="W91" s="304">
        <f t="shared" si="11"/>
        <v>3.7001070813867228E-2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2.1175679418797701E-2</v>
      </c>
      <c r="C92" s="304">
        <f t="shared" si="12"/>
        <v>2.1375784039059282E-2</v>
      </c>
      <c r="D92" s="304">
        <f t="shared" si="12"/>
        <v>2.0852439955933572E-2</v>
      </c>
      <c r="E92" s="304">
        <f t="shared" si="12"/>
        <v>2.2040710669191527E-2</v>
      </c>
      <c r="F92" s="304">
        <f t="shared" si="12"/>
        <v>2.3538256145634248E-2</v>
      </c>
      <c r="G92" s="304">
        <f t="shared" si="12"/>
        <v>2.7983724533027984E-2</v>
      </c>
      <c r="H92" s="304">
        <f t="shared" si="12"/>
        <v>3.0411497984123102E-2</v>
      </c>
      <c r="I92" s="304">
        <f t="shared" si="12"/>
        <v>3.0848317065479178E-2</v>
      </c>
      <c r="J92" s="304">
        <f t="shared" si="12"/>
        <v>3.2446585993019229E-2</v>
      </c>
      <c r="K92" s="304">
        <f t="shared" si="12"/>
        <v>3.3934709595713299E-2</v>
      </c>
      <c r="L92" s="304">
        <f t="shared" si="12"/>
        <v>3.2732355919755832E-2</v>
      </c>
      <c r="M92" s="304">
        <f t="shared" si="12"/>
        <v>3.4185121601844011E-2</v>
      </c>
      <c r="N92" s="304">
        <f t="shared" si="12"/>
        <v>3.4110816833860885E-2</v>
      </c>
      <c r="O92" s="304">
        <f t="shared" si="12"/>
        <v>3.4138453551193208E-2</v>
      </c>
      <c r="P92" s="304">
        <f t="shared" si="12"/>
        <v>3.5440587995346669E-2</v>
      </c>
      <c r="Q92" s="304">
        <f t="shared" si="12"/>
        <v>3.5319202267780903E-2</v>
      </c>
      <c r="R92" s="304">
        <f t="shared" si="12"/>
        <v>3.4014061589583533E-2</v>
      </c>
      <c r="S92" s="304">
        <f t="shared" si="12"/>
        <v>3.3564262409807588E-2</v>
      </c>
      <c r="T92" s="304">
        <f t="shared" si="12"/>
        <v>3.4020739559402352E-2</v>
      </c>
      <c r="U92" s="304">
        <f t="shared" si="12"/>
        <v>3.6654509301134897E-2</v>
      </c>
      <c r="V92" s="304">
        <f t="shared" si="12"/>
        <v>3.6404213307861158E-2</v>
      </c>
      <c r="W92" s="304">
        <f t="shared" si="12"/>
        <v>3.4175938583599734E-2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1.5156516088738979E-3</v>
      </c>
      <c r="C93" s="304">
        <f t="shared" si="13"/>
        <v>1.5239144363709978E-3</v>
      </c>
      <c r="D93" s="304">
        <f t="shared" si="13"/>
        <v>1.5153460689022232E-3</v>
      </c>
      <c r="E93" s="304">
        <f t="shared" si="13"/>
        <v>1.5540968896746203E-3</v>
      </c>
      <c r="F93" s="304">
        <f t="shared" si="13"/>
        <v>1.5787023074399183E-3</v>
      </c>
      <c r="G93" s="304">
        <f t="shared" si="13"/>
        <v>1.6496969261478121E-3</v>
      </c>
      <c r="H93" s="304">
        <f t="shared" si="13"/>
        <v>1.6900388639356414E-3</v>
      </c>
      <c r="I93" s="304">
        <f t="shared" si="13"/>
        <v>1.6924210194347764E-3</v>
      </c>
      <c r="J93" s="304">
        <f t="shared" si="13"/>
        <v>1.7215934555764258E-3</v>
      </c>
      <c r="K93" s="304">
        <f t="shared" si="13"/>
        <v>1.7492606159221127E-3</v>
      </c>
      <c r="L93" s="304">
        <f t="shared" si="13"/>
        <v>1.7280081349547445E-3</v>
      </c>
      <c r="M93" s="304">
        <f t="shared" si="13"/>
        <v>1.738037283726719E-3</v>
      </c>
      <c r="N93" s="304">
        <f t="shared" si="13"/>
        <v>1.7417684291987734E-3</v>
      </c>
      <c r="O93" s="304">
        <f t="shared" si="13"/>
        <v>1.7457264543596892E-3</v>
      </c>
      <c r="P93" s="304">
        <f t="shared" si="13"/>
        <v>1.7553659924873625E-3</v>
      </c>
      <c r="Q93" s="304">
        <f t="shared" si="13"/>
        <v>1.7571069776015004E-3</v>
      </c>
      <c r="R93" s="304">
        <f t="shared" si="13"/>
        <v>1.7333917218389523E-3</v>
      </c>
      <c r="S93" s="304">
        <f t="shared" si="13"/>
        <v>1.7235089522537755E-3</v>
      </c>
      <c r="T93" s="304">
        <f t="shared" si="13"/>
        <v>1.7276765920922303E-3</v>
      </c>
      <c r="U93" s="304">
        <f t="shared" si="13"/>
        <v>1.7631873139253129E-3</v>
      </c>
      <c r="V93" s="304">
        <f t="shared" si="13"/>
        <v>1.7516422070810731E-3</v>
      </c>
      <c r="W93" s="304">
        <f t="shared" si="13"/>
        <v>1.7277621857459003E-3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3.2505838506620123E-2</v>
      </c>
      <c r="C94" s="303">
        <f t="shared" si="14"/>
        <v>3.2482982726939801E-2</v>
      </c>
      <c r="D94" s="303">
        <f t="shared" si="14"/>
        <v>3.2387887433291886E-2</v>
      </c>
      <c r="E94" s="303">
        <f t="shared" si="14"/>
        <v>3.2270012152175197E-2</v>
      </c>
      <c r="F94" s="303">
        <f t="shared" si="14"/>
        <v>3.2286601566910447E-2</v>
      </c>
      <c r="G94" s="303">
        <f t="shared" si="14"/>
        <v>3.284919411780448E-2</v>
      </c>
      <c r="H94" s="303">
        <f t="shared" si="14"/>
        <v>3.3120991541192926E-2</v>
      </c>
      <c r="I94" s="303">
        <f t="shared" si="14"/>
        <v>3.3046972536569137E-2</v>
      </c>
      <c r="J94" s="303">
        <f t="shared" si="14"/>
        <v>3.3139524737208048E-2</v>
      </c>
      <c r="K94" s="303">
        <f t="shared" si="14"/>
        <v>3.3260994322301791E-2</v>
      </c>
      <c r="L94" s="303">
        <f t="shared" si="14"/>
        <v>3.3160251509250803E-2</v>
      </c>
      <c r="M94" s="303">
        <f t="shared" si="14"/>
        <v>3.3408254461186795E-2</v>
      </c>
      <c r="N94" s="303">
        <f t="shared" si="14"/>
        <v>3.3278129969319808E-2</v>
      </c>
      <c r="O94" s="303">
        <f t="shared" si="14"/>
        <v>3.3245009489121007E-2</v>
      </c>
      <c r="P94" s="303">
        <f t="shared" si="14"/>
        <v>3.346586664556362E-2</v>
      </c>
      <c r="Q94" s="303">
        <f t="shared" si="14"/>
        <v>3.3368727984365625E-2</v>
      </c>
      <c r="R94" s="303">
        <f t="shared" si="14"/>
        <v>3.3112322605860306E-2</v>
      </c>
      <c r="S94" s="303">
        <f t="shared" si="14"/>
        <v>3.3107222944452321E-2</v>
      </c>
      <c r="T94" s="303">
        <f t="shared" si="14"/>
        <v>3.3186921667788978E-2</v>
      </c>
      <c r="U94" s="303">
        <f t="shared" si="14"/>
        <v>3.3599763744819586E-2</v>
      </c>
      <c r="V94" s="303">
        <f t="shared" si="14"/>
        <v>3.3560478725615052E-2</v>
      </c>
      <c r="W94" s="303">
        <f t="shared" si="14"/>
        <v>3.3138532537824027E-2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2.2191597130405766E-2</v>
      </c>
      <c r="C95" s="304">
        <f t="shared" si="15"/>
        <v>2.2074028874471491E-2</v>
      </c>
      <c r="D95" s="304">
        <f t="shared" si="15"/>
        <v>2.2220711967457424E-2</v>
      </c>
      <c r="E95" s="304">
        <f t="shared" si="15"/>
        <v>2.1545099625417855E-2</v>
      </c>
      <c r="F95" s="304">
        <f t="shared" si="15"/>
        <v>2.0869802270058552E-2</v>
      </c>
      <c r="G95" s="304">
        <f t="shared" si="15"/>
        <v>1.9379457090906389E-2</v>
      </c>
      <c r="H95" s="304">
        <f t="shared" si="15"/>
        <v>1.8529383882984397E-2</v>
      </c>
      <c r="I95" s="304">
        <f t="shared" si="15"/>
        <v>1.8255727952517335E-2</v>
      </c>
      <c r="J95" s="304">
        <f t="shared" si="15"/>
        <v>1.7608534078755473E-2</v>
      </c>
      <c r="K95" s="304">
        <f t="shared" si="15"/>
        <v>1.7041007862467511E-2</v>
      </c>
      <c r="L95" s="304">
        <f t="shared" si="15"/>
        <v>1.749644966620054E-2</v>
      </c>
      <c r="M95" s="304">
        <f t="shared" si="15"/>
        <v>1.7079545876836463E-2</v>
      </c>
      <c r="N95" s="304">
        <f t="shared" si="15"/>
        <v>1.6981500304292699E-2</v>
      </c>
      <c r="O95" s="304">
        <f t="shared" si="15"/>
        <v>1.6934018577506059E-2</v>
      </c>
      <c r="P95" s="304">
        <f t="shared" si="15"/>
        <v>1.6558614832911791E-2</v>
      </c>
      <c r="Q95" s="304">
        <f t="shared" si="15"/>
        <v>1.6515860145555436E-2</v>
      </c>
      <c r="R95" s="304">
        <f t="shared" si="15"/>
        <v>1.6863480191577355E-2</v>
      </c>
      <c r="S95" s="304">
        <f t="shared" si="15"/>
        <v>1.7067326870788067E-2</v>
      </c>
      <c r="T95" s="304">
        <f t="shared" si="15"/>
        <v>1.6937641598927806E-2</v>
      </c>
      <c r="U95" s="304">
        <f t="shared" si="15"/>
        <v>1.6137174374337673E-2</v>
      </c>
      <c r="V95" s="304">
        <f t="shared" si="15"/>
        <v>1.6216908037004943E-2</v>
      </c>
      <c r="W95" s="304">
        <f t="shared" si="15"/>
        <v>1.6818668551757829E-2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9.625308826726223E-3</v>
      </c>
      <c r="C96" s="304">
        <f t="shared" si="16"/>
        <v>9.716265472299675E-3</v>
      </c>
      <c r="D96" s="304">
        <f t="shared" si="16"/>
        <v>9.4783817981516274E-3</v>
      </c>
      <c r="E96" s="304">
        <f t="shared" si="16"/>
        <v>1.0018504849632513E-2</v>
      </c>
      <c r="F96" s="304">
        <f t="shared" si="16"/>
        <v>1.0699207338924661E-2</v>
      </c>
      <c r="G96" s="304">
        <f t="shared" si="16"/>
        <v>1.2719874787739994E-2</v>
      </c>
      <c r="H96" s="304">
        <f t="shared" si="16"/>
        <v>1.3823408174601414E-2</v>
      </c>
      <c r="I96" s="304">
        <f t="shared" si="16"/>
        <v>1.4021962302490538E-2</v>
      </c>
      <c r="J96" s="304">
        <f t="shared" si="16"/>
        <v>1.4748448178645106E-2</v>
      </c>
      <c r="K96" s="304">
        <f t="shared" si="16"/>
        <v>1.5424867998051499E-2</v>
      </c>
      <c r="L96" s="304">
        <f t="shared" si="16"/>
        <v>1.4878343599889014E-2</v>
      </c>
      <c r="M96" s="304">
        <f t="shared" si="16"/>
        <v>1.5538691637201819E-2</v>
      </c>
      <c r="N96" s="304">
        <f t="shared" si="16"/>
        <v>1.5504916742664035E-2</v>
      </c>
      <c r="O96" s="304">
        <f t="shared" si="16"/>
        <v>1.5517478886906E-2</v>
      </c>
      <c r="P96" s="304">
        <f t="shared" si="16"/>
        <v>1.6109358179703031E-2</v>
      </c>
      <c r="Q96" s="304">
        <f t="shared" si="16"/>
        <v>1.6054182848991318E-2</v>
      </c>
      <c r="R96" s="304">
        <f t="shared" si="16"/>
        <v>1.5460937086174333E-2</v>
      </c>
      <c r="S96" s="304">
        <f t="shared" si="16"/>
        <v>1.5256482913548901E-2</v>
      </c>
      <c r="T96" s="304">
        <f t="shared" si="16"/>
        <v>1.5463972527001069E-2</v>
      </c>
      <c r="U96" s="304">
        <f t="shared" si="16"/>
        <v>1.6661140591424952E-2</v>
      </c>
      <c r="V96" s="304">
        <f t="shared" si="16"/>
        <v>1.6547369685391437E-2</v>
      </c>
      <c r="W96" s="304">
        <f t="shared" si="16"/>
        <v>1.5534517537999877E-2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6.8893254948813529E-4</v>
      </c>
      <c r="C97" s="304">
        <f t="shared" si="17"/>
        <v>6.926883801686354E-4</v>
      </c>
      <c r="D97" s="304">
        <f t="shared" si="17"/>
        <v>6.8879366768282845E-4</v>
      </c>
      <c r="E97" s="304">
        <f t="shared" si="17"/>
        <v>7.064076771248275E-4</v>
      </c>
      <c r="F97" s="304">
        <f t="shared" si="17"/>
        <v>7.1759195792723553E-4</v>
      </c>
      <c r="G97" s="304">
        <f t="shared" si="17"/>
        <v>7.4986223915809633E-4</v>
      </c>
      <c r="H97" s="304">
        <f t="shared" si="17"/>
        <v>7.6819948360710977E-4</v>
      </c>
      <c r="I97" s="304">
        <f t="shared" si="17"/>
        <v>7.6928228156126197E-4</v>
      </c>
      <c r="J97" s="304">
        <f t="shared" si="17"/>
        <v>7.8254247980746611E-4</v>
      </c>
      <c r="K97" s="304">
        <f t="shared" si="17"/>
        <v>7.9511846178277829E-4</v>
      </c>
      <c r="L97" s="304">
        <f t="shared" si="17"/>
        <v>7.8545824316124759E-4</v>
      </c>
      <c r="M97" s="304">
        <f t="shared" si="17"/>
        <v>7.9001694714850887E-4</v>
      </c>
      <c r="N97" s="304">
        <f t="shared" si="17"/>
        <v>7.917129223630789E-4</v>
      </c>
      <c r="O97" s="304">
        <f t="shared" si="17"/>
        <v>7.9351202470895018E-4</v>
      </c>
      <c r="P97" s="304">
        <f t="shared" si="17"/>
        <v>7.9789363294880094E-4</v>
      </c>
      <c r="Q97" s="304">
        <f t="shared" si="17"/>
        <v>7.9868498981886394E-4</v>
      </c>
      <c r="R97" s="304">
        <f t="shared" si="17"/>
        <v>7.8790532810861416E-4</v>
      </c>
      <c r="S97" s="304">
        <f t="shared" si="17"/>
        <v>7.8341316011535257E-4</v>
      </c>
      <c r="T97" s="304">
        <f t="shared" si="17"/>
        <v>7.8530754186010492E-4</v>
      </c>
      <c r="U97" s="304">
        <f t="shared" si="17"/>
        <v>8.0144877905695975E-4</v>
      </c>
      <c r="V97" s="304">
        <f t="shared" si="17"/>
        <v>7.96201003218669E-4</v>
      </c>
      <c r="W97" s="304">
        <f t="shared" si="17"/>
        <v>7.8534644806631812E-4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0.49802882196824033</v>
      </c>
      <c r="C98" s="303">
        <f t="shared" si="18"/>
        <v>0.49673903155657623</v>
      </c>
      <c r="D98" s="303">
        <f t="shared" si="18"/>
        <v>0.49845552709070351</v>
      </c>
      <c r="E98" s="303">
        <f t="shared" si="18"/>
        <v>0.49286408473486293</v>
      </c>
      <c r="F98" s="303">
        <f t="shared" si="18"/>
        <v>0.48913056207932293</v>
      </c>
      <c r="G98" s="303">
        <f t="shared" si="18"/>
        <v>0.47621782916592714</v>
      </c>
      <c r="H98" s="303">
        <f t="shared" si="18"/>
        <v>0.46894825377420063</v>
      </c>
      <c r="I98" s="303">
        <f t="shared" si="18"/>
        <v>0.46905296794859508</v>
      </c>
      <c r="J98" s="303">
        <f t="shared" si="18"/>
        <v>0.46431984174111979</v>
      </c>
      <c r="K98" s="303">
        <f t="shared" si="18"/>
        <v>0.45972089217804391</v>
      </c>
      <c r="L98" s="303">
        <f t="shared" si="18"/>
        <v>0.46337029303554095</v>
      </c>
      <c r="M98" s="303">
        <f t="shared" si="18"/>
        <v>0.46108059480759805</v>
      </c>
      <c r="N98" s="303">
        <f t="shared" si="18"/>
        <v>0.46092891314335621</v>
      </c>
      <c r="O98" s="303">
        <f t="shared" si="18"/>
        <v>0.46047129122711594</v>
      </c>
      <c r="P98" s="303">
        <f t="shared" si="18"/>
        <v>0.45772003028188557</v>
      </c>
      <c r="Q98" s="303">
        <f t="shared" si="18"/>
        <v>0.45766978780193163</v>
      </c>
      <c r="R98" s="303">
        <f t="shared" si="18"/>
        <v>0.46208211517248804</v>
      </c>
      <c r="S98" s="303">
        <f t="shared" si="18"/>
        <v>0.46351055461930513</v>
      </c>
      <c r="T98" s="303">
        <f t="shared" si="18"/>
        <v>0.46244985566851554</v>
      </c>
      <c r="U98" s="303">
        <f t="shared" si="18"/>
        <v>0.45540607292672014</v>
      </c>
      <c r="V98" s="303">
        <f t="shared" si="18"/>
        <v>0.45708638855250705</v>
      </c>
      <c r="W98" s="303">
        <f t="shared" si="18"/>
        <v>0.46213333072141555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8.2637529410934343E-2</v>
      </c>
      <c r="C99" s="303">
        <f t="shared" si="19"/>
        <v>8.2549124722310269E-2</v>
      </c>
      <c r="D99" s="303">
        <f t="shared" si="19"/>
        <v>8.2702376857487742E-2</v>
      </c>
      <c r="E99" s="303">
        <f t="shared" si="19"/>
        <v>8.2274258824809196E-2</v>
      </c>
      <c r="F99" s="303">
        <f t="shared" si="19"/>
        <v>8.1822361969192292E-2</v>
      </c>
      <c r="G99" s="303">
        <f t="shared" si="19"/>
        <v>8.056032425598611E-2</v>
      </c>
      <c r="H99" s="303">
        <f t="shared" si="19"/>
        <v>7.9857138911580028E-2</v>
      </c>
      <c r="I99" s="303">
        <f t="shared" si="19"/>
        <v>7.9775326893780335E-2</v>
      </c>
      <c r="J99" s="303">
        <f t="shared" si="19"/>
        <v>7.93243370883851E-2</v>
      </c>
      <c r="K99" s="303">
        <f t="shared" si="19"/>
        <v>7.8930288903681631E-2</v>
      </c>
      <c r="L99" s="303">
        <f t="shared" si="19"/>
        <v>7.9310391440661487E-2</v>
      </c>
      <c r="M99" s="303">
        <f t="shared" si="19"/>
        <v>7.9006111718607858E-2</v>
      </c>
      <c r="N99" s="303">
        <f t="shared" si="19"/>
        <v>7.9041287787361442E-2</v>
      </c>
      <c r="O99" s="303">
        <f t="shared" si="19"/>
        <v>7.90259481951711E-2</v>
      </c>
      <c r="P99" s="303">
        <f t="shared" si="19"/>
        <v>7.866937696925648E-2</v>
      </c>
      <c r="Q99" s="303">
        <f t="shared" si="19"/>
        <v>7.8656053780640153E-2</v>
      </c>
      <c r="R99" s="303">
        <f t="shared" si="19"/>
        <v>7.9060683518347094E-2</v>
      </c>
      <c r="S99" s="303">
        <f t="shared" si="19"/>
        <v>7.9192971402559653E-2</v>
      </c>
      <c r="T99" s="303">
        <f t="shared" si="19"/>
        <v>7.9088746046358224E-2</v>
      </c>
      <c r="U99" s="303">
        <f t="shared" si="19"/>
        <v>7.8407477068453205E-2</v>
      </c>
      <c r="V99" s="303">
        <f t="shared" si="19"/>
        <v>7.8516910958154926E-2</v>
      </c>
      <c r="W99" s="303">
        <f t="shared" si="19"/>
        <v>7.9059440128579531E-2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3.63607724665546E-2</v>
      </c>
      <c r="C100" s="304">
        <f t="shared" si="20"/>
        <v>3.6295309462144348E-2</v>
      </c>
      <c r="D100" s="304">
        <f t="shared" si="20"/>
        <v>3.6398724768155234E-2</v>
      </c>
      <c r="E100" s="304">
        <f t="shared" si="20"/>
        <v>3.604676509575503E-2</v>
      </c>
      <c r="F100" s="304">
        <f t="shared" si="20"/>
        <v>3.5655812894429387E-2</v>
      </c>
      <c r="G100" s="304">
        <f t="shared" si="20"/>
        <v>3.4716708643971167E-2</v>
      </c>
      <c r="H100" s="304">
        <f t="shared" si="20"/>
        <v>3.4192357226689438E-2</v>
      </c>
      <c r="I100" s="304">
        <f t="shared" si="20"/>
        <v>3.4084408759700396E-2</v>
      </c>
      <c r="J100" s="304">
        <f t="shared" si="20"/>
        <v>3.3726747636754831E-2</v>
      </c>
      <c r="K100" s="304">
        <f t="shared" si="20"/>
        <v>3.3428775348125245E-2</v>
      </c>
      <c r="L100" s="304">
        <f t="shared" si="20"/>
        <v>3.3727055609677689E-2</v>
      </c>
      <c r="M100" s="304">
        <f t="shared" si="20"/>
        <v>3.3500390453091208E-2</v>
      </c>
      <c r="N100" s="304">
        <f t="shared" si="20"/>
        <v>3.3516324733155134E-2</v>
      </c>
      <c r="O100" s="304">
        <f t="shared" si="20"/>
        <v>3.3500964591547812E-2</v>
      </c>
      <c r="P100" s="304">
        <f t="shared" si="20"/>
        <v>3.3256825637401566E-2</v>
      </c>
      <c r="Q100" s="304">
        <f t="shared" si="20"/>
        <v>3.3233112937680762E-2</v>
      </c>
      <c r="R100" s="304">
        <f t="shared" si="20"/>
        <v>3.3523070983819542E-2</v>
      </c>
      <c r="S100" s="304">
        <f t="shared" si="20"/>
        <v>3.3635768736732026E-2</v>
      </c>
      <c r="T100" s="304">
        <f t="shared" si="20"/>
        <v>3.3571301468645669E-2</v>
      </c>
      <c r="U100" s="304">
        <f t="shared" si="20"/>
        <v>3.3091761581890491E-2</v>
      </c>
      <c r="V100" s="304">
        <f t="shared" si="20"/>
        <v>3.3177512663869285E-2</v>
      </c>
      <c r="W100" s="304">
        <f t="shared" si="20"/>
        <v>3.3563067547092866E-2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3.4226027206323902E-2</v>
      </c>
      <c r="C101" s="304">
        <f t="shared" si="21"/>
        <v>3.4137388959353351E-2</v>
      </c>
      <c r="D101" s="304">
        <f t="shared" si="21"/>
        <v>3.4255351656006912E-2</v>
      </c>
      <c r="E101" s="304">
        <f t="shared" si="21"/>
        <v>3.3871091047479741E-2</v>
      </c>
      <c r="F101" s="304">
        <f t="shared" si="21"/>
        <v>3.3614512226440969E-2</v>
      </c>
      <c r="G101" s="304">
        <f t="shared" si="21"/>
        <v>3.2727110677560199E-2</v>
      </c>
      <c r="H101" s="304">
        <f t="shared" si="21"/>
        <v>3.2227523757766399E-2</v>
      </c>
      <c r="I101" s="304">
        <f t="shared" si="21"/>
        <v>3.2234720028390951E-2</v>
      </c>
      <c r="J101" s="304">
        <f t="shared" si="21"/>
        <v>3.1909445467557716E-2</v>
      </c>
      <c r="K101" s="304">
        <f t="shared" si="21"/>
        <v>3.1593391926229952E-2</v>
      </c>
      <c r="L101" s="304">
        <f t="shared" si="21"/>
        <v>3.1844189646213016E-2</v>
      </c>
      <c r="M101" s="304">
        <f t="shared" si="21"/>
        <v>3.1686834749494117E-2</v>
      </c>
      <c r="N101" s="304">
        <f t="shared" si="21"/>
        <v>3.167641073277451E-2</v>
      </c>
      <c r="O101" s="304">
        <f t="shared" si="21"/>
        <v>3.1644961588739931E-2</v>
      </c>
      <c r="P101" s="304">
        <f t="shared" si="21"/>
        <v>3.1455886724375652E-2</v>
      </c>
      <c r="Q101" s="304">
        <f t="shared" si="21"/>
        <v>3.145243391118499E-2</v>
      </c>
      <c r="R101" s="304">
        <f t="shared" si="21"/>
        <v>3.1755662218396305E-2</v>
      </c>
      <c r="S101" s="304">
        <f t="shared" si="21"/>
        <v>3.1853828840914512E-2</v>
      </c>
      <c r="T101" s="304">
        <f t="shared" si="21"/>
        <v>3.1780934442947807E-2</v>
      </c>
      <c r="U101" s="304">
        <f t="shared" si="21"/>
        <v>3.1296864668023214E-2</v>
      </c>
      <c r="V101" s="304">
        <f t="shared" si="21"/>
        <v>3.1412340973382642E-2</v>
      </c>
      <c r="W101" s="304">
        <f t="shared" si="21"/>
        <v>3.1759181903791317E-2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4.7166028668776455E-3</v>
      </c>
      <c r="C102" s="304">
        <f t="shared" si="22"/>
        <v>4.7423162139510521E-3</v>
      </c>
      <c r="D102" s="304">
        <f t="shared" si="22"/>
        <v>4.7156520476406213E-3</v>
      </c>
      <c r="E102" s="304">
        <f t="shared" si="22"/>
        <v>4.8362419188741224E-3</v>
      </c>
      <c r="F102" s="304">
        <f t="shared" si="22"/>
        <v>4.9128122753419592E-3</v>
      </c>
      <c r="G102" s="304">
        <f t="shared" si="22"/>
        <v>5.1337426132705604E-3</v>
      </c>
      <c r="H102" s="304">
        <f t="shared" si="22"/>
        <v>5.2592839304911113E-3</v>
      </c>
      <c r="I102" s="304">
        <f t="shared" si="22"/>
        <v>5.2666970334699116E-3</v>
      </c>
      <c r="J102" s="304">
        <f t="shared" si="22"/>
        <v>5.3574796349159905E-3</v>
      </c>
      <c r="K102" s="304">
        <f t="shared" si="22"/>
        <v>5.4435779223065773E-3</v>
      </c>
      <c r="L102" s="304">
        <f t="shared" si="22"/>
        <v>5.377441673004915E-3</v>
      </c>
      <c r="M102" s="304">
        <f t="shared" si="22"/>
        <v>5.4086516895900478E-3</v>
      </c>
      <c r="N102" s="304">
        <f t="shared" si="22"/>
        <v>5.4202627559638734E-3</v>
      </c>
      <c r="O102" s="304">
        <f t="shared" si="22"/>
        <v>5.4325798562208502E-3</v>
      </c>
      <c r="P102" s="304">
        <f t="shared" si="22"/>
        <v>5.4625774314565872E-3</v>
      </c>
      <c r="Q102" s="304">
        <f t="shared" si="22"/>
        <v>5.4679952565903174E-3</v>
      </c>
      <c r="R102" s="304">
        <f t="shared" si="22"/>
        <v>5.3941950226424366E-3</v>
      </c>
      <c r="S102" s="304">
        <f t="shared" si="22"/>
        <v>5.363440527951689E-3</v>
      </c>
      <c r="T102" s="304">
        <f t="shared" si="22"/>
        <v>5.3764099345719723E-3</v>
      </c>
      <c r="U102" s="304">
        <f t="shared" si="22"/>
        <v>5.4869168422426954E-3</v>
      </c>
      <c r="V102" s="304">
        <f t="shared" si="22"/>
        <v>5.4509892690978289E-3</v>
      </c>
      <c r="W102" s="304">
        <f t="shared" si="22"/>
        <v>5.3766762960959025E-3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5.4797500921392817E-3</v>
      </c>
      <c r="C103" s="304">
        <f t="shared" si="23"/>
        <v>5.5096238635742667E-3</v>
      </c>
      <c r="D103" s="304">
        <f t="shared" si="23"/>
        <v>5.4786454301720246E-3</v>
      </c>
      <c r="E103" s="304">
        <f t="shared" si="23"/>
        <v>5.6187467651059716E-3</v>
      </c>
      <c r="F103" s="304">
        <f t="shared" si="23"/>
        <v>5.7077062195591572E-3</v>
      </c>
      <c r="G103" s="304">
        <f t="shared" si="23"/>
        <v>5.9643831274502918E-3</v>
      </c>
      <c r="H103" s="304">
        <f t="shared" si="23"/>
        <v>6.1102370532572789E-3</v>
      </c>
      <c r="I103" s="304">
        <f t="shared" si="23"/>
        <v>6.1188495976833525E-3</v>
      </c>
      <c r="J103" s="304">
        <f t="shared" si="23"/>
        <v>6.2243208410081297E-3</v>
      </c>
      <c r="K103" s="304">
        <f t="shared" si="23"/>
        <v>6.324349847387869E-3</v>
      </c>
      <c r="L103" s="304">
        <f t="shared" si="23"/>
        <v>6.2475127405901875E-3</v>
      </c>
      <c r="M103" s="304">
        <f t="shared" si="23"/>
        <v>6.2837725436910713E-3</v>
      </c>
      <c r="N103" s="304">
        <f t="shared" si="23"/>
        <v>6.2972622827739645E-3</v>
      </c>
      <c r="O103" s="304">
        <f t="shared" si="23"/>
        <v>6.3115722921542406E-3</v>
      </c>
      <c r="P103" s="304">
        <f t="shared" si="23"/>
        <v>6.3464234806688254E-3</v>
      </c>
      <c r="Q103" s="304">
        <f t="shared" si="23"/>
        <v>6.352717910921634E-3</v>
      </c>
      <c r="R103" s="304">
        <f t="shared" si="23"/>
        <v>6.2669767853297913E-3</v>
      </c>
      <c r="S103" s="304">
        <f t="shared" si="23"/>
        <v>6.2312462076509288E-3</v>
      </c>
      <c r="T103" s="304">
        <f t="shared" si="23"/>
        <v>6.2463140666859911E-3</v>
      </c>
      <c r="U103" s="304">
        <f t="shared" si="23"/>
        <v>6.3747010126684791E-3</v>
      </c>
      <c r="V103" s="304">
        <f t="shared" si="23"/>
        <v>6.3329603514749189E-3</v>
      </c>
      <c r="W103" s="304">
        <f t="shared" si="23"/>
        <v>6.2466235255542683E-3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1.8543767790388974E-3</v>
      </c>
      <c r="C104" s="304">
        <f t="shared" si="24"/>
        <v>1.8644862232872436E-3</v>
      </c>
      <c r="D104" s="304">
        <f t="shared" si="24"/>
        <v>1.8540029555129472E-3</v>
      </c>
      <c r="E104" s="304">
        <f t="shared" si="24"/>
        <v>1.9014139975943275E-3</v>
      </c>
      <c r="F104" s="304">
        <f t="shared" si="24"/>
        <v>1.9315183534208092E-3</v>
      </c>
      <c r="G104" s="304">
        <f t="shared" si="24"/>
        <v>2.0183791937338764E-3</v>
      </c>
      <c r="H104" s="304">
        <f t="shared" si="24"/>
        <v>2.0677369433758034E-3</v>
      </c>
      <c r="I104" s="304">
        <f t="shared" si="24"/>
        <v>2.0706514745357303E-3</v>
      </c>
      <c r="J104" s="304">
        <f t="shared" si="24"/>
        <v>2.1063435081484297E-3</v>
      </c>
      <c r="K104" s="304">
        <f t="shared" si="24"/>
        <v>2.1401938596319788E-3</v>
      </c>
      <c r="L104" s="304">
        <f t="shared" si="24"/>
        <v>2.1141917711756911E-3</v>
      </c>
      <c r="M104" s="304">
        <f t="shared" si="24"/>
        <v>2.1264622827414027E-3</v>
      </c>
      <c r="N104" s="304">
        <f t="shared" si="24"/>
        <v>2.1310272826939539E-3</v>
      </c>
      <c r="O104" s="304">
        <f t="shared" si="24"/>
        <v>2.1358698665082565E-3</v>
      </c>
      <c r="P104" s="304">
        <f t="shared" si="24"/>
        <v>2.1476636953538567E-3</v>
      </c>
      <c r="Q104" s="304">
        <f t="shared" si="24"/>
        <v>2.1497937642624421E-3</v>
      </c>
      <c r="R104" s="304">
        <f t="shared" si="24"/>
        <v>2.1207785081590208E-3</v>
      </c>
      <c r="S104" s="304">
        <f t="shared" si="24"/>
        <v>2.1086870893104901E-3</v>
      </c>
      <c r="T104" s="304">
        <f t="shared" si="24"/>
        <v>2.1137861335067823E-3</v>
      </c>
      <c r="U104" s="304">
        <f t="shared" si="24"/>
        <v>2.157232963628318E-3</v>
      </c>
      <c r="V104" s="304">
        <f t="shared" si="24"/>
        <v>2.1431077003302526E-3</v>
      </c>
      <c r="W104" s="304">
        <f t="shared" si="24"/>
        <v>2.1138908560451729E-3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0.10806661145670869</v>
      </c>
      <c r="C105" s="303">
        <f t="shared" si="25"/>
        <v>0.10850317098522455</v>
      </c>
      <c r="D105" s="303">
        <f t="shared" si="25"/>
        <v>0.10807832062251756</v>
      </c>
      <c r="E105" s="303">
        <f t="shared" si="25"/>
        <v>0.11001860734474614</v>
      </c>
      <c r="F105" s="303">
        <f t="shared" si="25"/>
        <v>0.1111799099540895</v>
      </c>
      <c r="G105" s="303">
        <f t="shared" si="25"/>
        <v>0.11454708563043441</v>
      </c>
      <c r="H105" s="303">
        <f t="shared" si="25"/>
        <v>0.11647875189940469</v>
      </c>
      <c r="I105" s="303">
        <f t="shared" si="25"/>
        <v>0.1165272947773682</v>
      </c>
      <c r="J105" s="303">
        <f t="shared" si="25"/>
        <v>0.11790214659546448</v>
      </c>
      <c r="K105" s="303">
        <f t="shared" si="25"/>
        <v>0.11920834205411587</v>
      </c>
      <c r="L105" s="303">
        <f t="shared" si="25"/>
        <v>0.11816675796243856</v>
      </c>
      <c r="M105" s="303">
        <f t="shared" si="25"/>
        <v>0.11857263800975712</v>
      </c>
      <c r="N105" s="303">
        <f t="shared" si="25"/>
        <v>0.1187838121877276</v>
      </c>
      <c r="O105" s="303">
        <f t="shared" si="25"/>
        <v>0.11894002911762601</v>
      </c>
      <c r="P105" s="303">
        <f t="shared" si="25"/>
        <v>0.11930910870726999</v>
      </c>
      <c r="Q105" s="303">
        <f t="shared" si="25"/>
        <v>0.11940773485969548</v>
      </c>
      <c r="R105" s="303">
        <f t="shared" si="25"/>
        <v>0.11826386570311875</v>
      </c>
      <c r="S105" s="303">
        <f t="shared" si="25"/>
        <v>0.11777266977748685</v>
      </c>
      <c r="T105" s="303">
        <f t="shared" si="25"/>
        <v>0.11796003890187469</v>
      </c>
      <c r="U105" s="303">
        <f t="shared" si="25"/>
        <v>0.11960144172029616</v>
      </c>
      <c r="V105" s="303">
        <f t="shared" si="25"/>
        <v>0.11900991492353724</v>
      </c>
      <c r="W105" s="303">
        <f t="shared" si="25"/>
        <v>0.11791103309425913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1.6976503809217069E-2</v>
      </c>
      <c r="C106" s="304">
        <f t="shared" si="26"/>
        <v>1.6968313765368854E-2</v>
      </c>
      <c r="D106" s="304">
        <f t="shared" si="26"/>
        <v>1.6999752445262684E-2</v>
      </c>
      <c r="E106" s="304">
        <f t="shared" si="26"/>
        <v>1.6848341818871591E-2</v>
      </c>
      <c r="F106" s="304">
        <f t="shared" si="26"/>
        <v>1.6683860579602885E-2</v>
      </c>
      <c r="G106" s="304">
        <f t="shared" si="26"/>
        <v>1.6253425813029399E-2</v>
      </c>
      <c r="H106" s="304">
        <f t="shared" si="26"/>
        <v>1.6026260707232311E-2</v>
      </c>
      <c r="I106" s="304">
        <f t="shared" si="26"/>
        <v>1.5940414167550803E-2</v>
      </c>
      <c r="J106" s="304">
        <f t="shared" si="26"/>
        <v>1.5747372286259245E-2</v>
      </c>
      <c r="K106" s="304">
        <f t="shared" si="26"/>
        <v>1.5568000774148957E-2</v>
      </c>
      <c r="L106" s="304">
        <f t="shared" si="26"/>
        <v>1.5666041339278222E-2</v>
      </c>
      <c r="M106" s="304">
        <f t="shared" si="26"/>
        <v>1.5541473669466621E-2</v>
      </c>
      <c r="N106" s="304">
        <f t="shared" si="26"/>
        <v>1.5546241774856299E-2</v>
      </c>
      <c r="O106" s="304">
        <f t="shared" si="26"/>
        <v>1.5487342717868922E-2</v>
      </c>
      <c r="P106" s="304">
        <f t="shared" si="26"/>
        <v>1.5353707743920612E-2</v>
      </c>
      <c r="Q106" s="304">
        <f t="shared" si="26"/>
        <v>1.535575721008889E-2</v>
      </c>
      <c r="R106" s="304">
        <f t="shared" si="26"/>
        <v>1.547917274234006E-2</v>
      </c>
      <c r="S106" s="304">
        <f t="shared" si="26"/>
        <v>1.5521398877640138E-2</v>
      </c>
      <c r="T106" s="304">
        <f t="shared" si="26"/>
        <v>1.5489752733330309E-2</v>
      </c>
      <c r="U106" s="304">
        <f t="shared" si="26"/>
        <v>1.5239205429860979E-2</v>
      </c>
      <c r="V106" s="304">
        <f t="shared" si="26"/>
        <v>1.5270675052866649E-2</v>
      </c>
      <c r="W106" s="304">
        <f t="shared" si="26"/>
        <v>1.5440064292600681E-2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6.4470078948200135E-3</v>
      </c>
      <c r="C107" s="304">
        <f t="shared" si="27"/>
        <v>6.4303114937286094E-3</v>
      </c>
      <c r="D107" s="304">
        <f t="shared" si="27"/>
        <v>6.452531613873878E-3</v>
      </c>
      <c r="E107" s="304">
        <f t="shared" si="27"/>
        <v>6.3801501142067068E-3</v>
      </c>
      <c r="F107" s="304">
        <f t="shared" si="27"/>
        <v>6.3318194775567483E-3</v>
      </c>
      <c r="G107" s="304">
        <f t="shared" si="27"/>
        <v>6.1646635071304547E-3</v>
      </c>
      <c r="H107" s="304">
        <f t="shared" si="27"/>
        <v>6.0705584917676294E-3</v>
      </c>
      <c r="I107" s="304">
        <f t="shared" si="27"/>
        <v>6.0719140219683788E-3</v>
      </c>
      <c r="J107" s="304">
        <f t="shared" si="27"/>
        <v>6.0106434675731976E-3</v>
      </c>
      <c r="K107" s="304">
        <f t="shared" si="27"/>
        <v>5.9511098365197706E-3</v>
      </c>
      <c r="L107" s="304">
        <f t="shared" si="27"/>
        <v>5.9983515123060525E-3</v>
      </c>
      <c r="M107" s="304">
        <f t="shared" si="27"/>
        <v>5.9687112547523536E-3</v>
      </c>
      <c r="N107" s="304">
        <f t="shared" si="27"/>
        <v>5.9667477280572496E-3</v>
      </c>
      <c r="O107" s="304">
        <f t="shared" si="27"/>
        <v>5.9608237895687408E-3</v>
      </c>
      <c r="P107" s="304">
        <f t="shared" si="27"/>
        <v>5.9252085796607876E-3</v>
      </c>
      <c r="Q107" s="304">
        <f t="shared" si="27"/>
        <v>5.9245581882564537E-3</v>
      </c>
      <c r="R107" s="304">
        <f t="shared" si="27"/>
        <v>5.9816759857366994E-3</v>
      </c>
      <c r="S107" s="304">
        <f t="shared" si="27"/>
        <v>6.0001672054908238E-3</v>
      </c>
      <c r="T107" s="304">
        <f t="shared" si="27"/>
        <v>5.9864364047657924E-3</v>
      </c>
      <c r="U107" s="304">
        <f t="shared" si="27"/>
        <v>5.895254286497449E-3</v>
      </c>
      <c r="V107" s="304">
        <f t="shared" si="27"/>
        <v>5.9170060559280311E-3</v>
      </c>
      <c r="W107" s="304">
        <f t="shared" si="27"/>
        <v>5.982338973567339E-3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8.4643099752671619E-2</v>
      </c>
      <c r="C108" s="304">
        <f t="shared" si="28"/>
        <v>8.5104545726127093E-2</v>
      </c>
      <c r="D108" s="304">
        <f t="shared" si="28"/>
        <v>8.4626036563380982E-2</v>
      </c>
      <c r="E108" s="304">
        <f t="shared" si="28"/>
        <v>8.6790115411667826E-2</v>
      </c>
      <c r="F108" s="304">
        <f t="shared" si="28"/>
        <v>8.8164229896929874E-2</v>
      </c>
      <c r="G108" s="304">
        <f t="shared" si="28"/>
        <v>9.2128996310274561E-2</v>
      </c>
      <c r="H108" s="304">
        <f t="shared" si="28"/>
        <v>9.4381932700404764E-2</v>
      </c>
      <c r="I108" s="304">
        <f t="shared" si="28"/>
        <v>9.4514966587849025E-2</v>
      </c>
      <c r="J108" s="304">
        <f t="shared" si="28"/>
        <v>9.6144130841632036E-2</v>
      </c>
      <c r="K108" s="304">
        <f t="shared" si="28"/>
        <v>9.7689231443447141E-2</v>
      </c>
      <c r="L108" s="304">
        <f t="shared" si="28"/>
        <v>9.6502365110854277E-2</v>
      </c>
      <c r="M108" s="304">
        <f t="shared" si="28"/>
        <v>9.7062453085538139E-2</v>
      </c>
      <c r="N108" s="304">
        <f t="shared" si="28"/>
        <v>9.7270822684814059E-2</v>
      </c>
      <c r="O108" s="304">
        <f t="shared" si="28"/>
        <v>9.7491862610188357E-2</v>
      </c>
      <c r="P108" s="304">
        <f t="shared" si="28"/>
        <v>9.8030192383688583E-2</v>
      </c>
      <c r="Q108" s="304">
        <f t="shared" si="28"/>
        <v>9.8127419461350132E-2</v>
      </c>
      <c r="R108" s="304">
        <f t="shared" si="28"/>
        <v>9.6803016975041983E-2</v>
      </c>
      <c r="S108" s="304">
        <f t="shared" si="28"/>
        <v>9.6251103694355883E-2</v>
      </c>
      <c r="T108" s="304">
        <f t="shared" si="28"/>
        <v>9.6483849763778592E-2</v>
      </c>
      <c r="U108" s="304">
        <f t="shared" si="28"/>
        <v>9.8466982003937734E-2</v>
      </c>
      <c r="V108" s="304">
        <f t="shared" si="28"/>
        <v>9.782223381474256E-2</v>
      </c>
      <c r="W108" s="304">
        <f t="shared" si="28"/>
        <v>9.6488629828091116E-2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8.2227112850366005E-2</v>
      </c>
      <c r="C109" s="237">
        <f t="shared" si="29"/>
        <v>8.2675387668331532E-2</v>
      </c>
      <c r="D109" s="237">
        <f t="shared" si="29"/>
        <v>8.2210536699498502E-2</v>
      </c>
      <c r="E109" s="237">
        <f t="shared" si="29"/>
        <v>8.4312845761845431E-2</v>
      </c>
      <c r="F109" s="237">
        <f t="shared" si="29"/>
        <v>8.5647738590429359E-2</v>
      </c>
      <c r="G109" s="237">
        <f t="shared" si="29"/>
        <v>8.9499337790459238E-2</v>
      </c>
      <c r="H109" s="237">
        <f t="shared" si="29"/>
        <v>9.1687968113985233E-2</v>
      </c>
      <c r="I109" s="237">
        <f t="shared" si="29"/>
        <v>9.1817204785465401E-2</v>
      </c>
      <c r="J109" s="237">
        <f t="shared" si="29"/>
        <v>9.3399867440059042E-2</v>
      </c>
      <c r="K109" s="237">
        <f t="shared" si="29"/>
        <v>9.4900865890279559E-2</v>
      </c>
      <c r="L109" s="237">
        <f t="shared" si="29"/>
        <v>9.374787654851896E-2</v>
      </c>
      <c r="M109" s="237">
        <f t="shared" si="29"/>
        <v>9.4291977807039032E-2</v>
      </c>
      <c r="N109" s="237">
        <f t="shared" si="29"/>
        <v>9.4494399866300816E-2</v>
      </c>
      <c r="O109" s="237">
        <f t="shared" si="29"/>
        <v>9.4709130599713212E-2</v>
      </c>
      <c r="P109" s="237">
        <f t="shared" si="29"/>
        <v>9.5232094706245926E-2</v>
      </c>
      <c r="Q109" s="237">
        <f t="shared" si="29"/>
        <v>9.5326546609712987E-2</v>
      </c>
      <c r="R109" s="237">
        <f t="shared" si="29"/>
        <v>9.4039946839392874E-2</v>
      </c>
      <c r="S109" s="237">
        <f t="shared" si="29"/>
        <v>9.3503786942753978E-2</v>
      </c>
      <c r="T109" s="237">
        <f t="shared" si="29"/>
        <v>9.3729889689130458E-2</v>
      </c>
      <c r="U109" s="237">
        <f t="shared" si="29"/>
        <v>9.5656416942802108E-2</v>
      </c>
      <c r="V109" s="237">
        <f t="shared" si="29"/>
        <v>9.5030071945183411E-2</v>
      </c>
      <c r="W109" s="237">
        <f t="shared" si="29"/>
        <v>9.3734533314999618E-2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343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4">
        <f>IF(B$5=0,0,B$5/FBT_fec!B$5)</f>
        <v>0.47296910841571405</v>
      </c>
      <c r="C113" s="324">
        <f>IF(C$5=0,0,C$5/FBT_fec!C$5)</f>
        <v>0.47367997444653054</v>
      </c>
      <c r="D113" s="324">
        <f>IF(D$5=0,0,D$5/FBT_fec!D$5)</f>
        <v>0.47392996977281132</v>
      </c>
      <c r="E113" s="324">
        <f>IF(E$5=0,0,E$5/FBT_fec!E$5)</f>
        <v>0.47562550855286567</v>
      </c>
      <c r="F113" s="324">
        <f>IF(F$5=0,0,F$5/FBT_fec!F$5)</f>
        <v>0.47674746115220351</v>
      </c>
      <c r="G113" s="324">
        <f>IF(G$5=0,0,G$5/FBT_fec!G$5)</f>
        <v>0.47923568099984443</v>
      </c>
      <c r="H113" s="324">
        <f>IF(H$5=0,0,H$5/FBT_fec!H$5)</f>
        <v>0.4797096360745523</v>
      </c>
      <c r="I113" s="324">
        <f>IF(I$5=0,0,I$5/FBT_fec!I$5)</f>
        <v>0.48071900973578474</v>
      </c>
      <c r="J113" s="324">
        <f>IF(J$5=0,0,J$5/FBT_fec!J$5)</f>
        <v>0.48206487481754362</v>
      </c>
      <c r="K113" s="324">
        <f>IF(K$5=0,0,K$5/FBT_fec!K$5)</f>
        <v>0.48400079012759489</v>
      </c>
      <c r="L113" s="324">
        <f>IF(L$5=0,0,L$5/FBT_fec!L$5)</f>
        <v>0.48443538139223435</v>
      </c>
      <c r="M113" s="324">
        <f>IF(M$5=0,0,M$5/FBT_fec!M$5)</f>
        <v>0.48571889745606028</v>
      </c>
      <c r="N113" s="324">
        <f>IF(N$5=0,0,N$5/FBT_fec!N$5)</f>
        <v>0.48625428045923308</v>
      </c>
      <c r="O113" s="324">
        <f>IF(O$5=0,0,O$5/FBT_fec!O$5)</f>
        <v>0.48774419173574995</v>
      </c>
      <c r="P113" s="324">
        <f>IF(P$5=0,0,P$5/FBT_fec!P$5)</f>
        <v>0.48871126408764198</v>
      </c>
      <c r="Q113" s="324">
        <f>IF(Q$5=0,0,Q$5/FBT_fec!Q$5)</f>
        <v>0.48840074860678134</v>
      </c>
      <c r="R113" s="324">
        <f>IF(R$5=0,0,R$5/FBT_fec!R$5)</f>
        <v>0.48764985755964391</v>
      </c>
      <c r="S113" s="324">
        <f>IF(S$5=0,0,S$5/FBT_fec!S$5)</f>
        <v>0.48771446127624696</v>
      </c>
      <c r="T113" s="324">
        <f>IF(T$5=0,0,T$5/FBT_fec!T$5)</f>
        <v>0.48795401032330565</v>
      </c>
      <c r="U113" s="324">
        <f>IF(U$5=0,0,U$5/FBT_fec!U$5)</f>
        <v>0.48987647985696997</v>
      </c>
      <c r="V113" s="324">
        <f>IF(V$5=0,0,V$5/FBT_fec!V$5)</f>
        <v>0.48971425656905077</v>
      </c>
      <c r="W113" s="324">
        <f>IF(W$5=0,0,W$5/FBT_fec!W$5)</f>
        <v>0.48939984741170406</v>
      </c>
      <c r="DA113" s="95"/>
    </row>
    <row r="114" spans="1:105" ht="12" customHeight="1" x14ac:dyDescent="0.25">
      <c r="A114" s="55" t="s">
        <v>92</v>
      </c>
      <c r="B114" s="336">
        <f>IF(B$6=0,0,B$6/FBT_fec!B$6)</f>
        <v>0.47360696744207825</v>
      </c>
      <c r="C114" s="336">
        <f>IF(C$6=0,0,C$6/FBT_fec!C$6)</f>
        <v>0.47356247626257575</v>
      </c>
      <c r="D114" s="336">
        <f>IF(D$6=0,0,D$6/FBT_fec!D$6)</f>
        <v>0.47369352354929911</v>
      </c>
      <c r="E114" s="336">
        <f>IF(E$6=0,0,E$6/FBT_fec!E$6)</f>
        <v>0.47398929437277859</v>
      </c>
      <c r="F114" s="336">
        <f>IF(F$6=0,0,F$6/FBT_fec!F$6)</f>
        <v>0.47403384752953104</v>
      </c>
      <c r="G114" s="336">
        <f>IF(G$6=0,0,G$6/FBT_fec!G$6)</f>
        <v>0.47408469432078132</v>
      </c>
      <c r="H114" s="336">
        <f>IF(H$6=0,0,H$6/FBT_fec!H$6)</f>
        <v>0.47390652267807726</v>
      </c>
      <c r="I114" s="336">
        <f>IF(I$6=0,0,I$6/FBT_fec!I$6)</f>
        <v>0.47408394975087287</v>
      </c>
      <c r="J114" s="336">
        <f>IF(J$6=0,0,J$6/FBT_fec!J$6)</f>
        <v>0.47406126174900232</v>
      </c>
      <c r="K114" s="336">
        <f>IF(K$6=0,0,K$6/FBT_fec!K$6)</f>
        <v>0.47403637502654372</v>
      </c>
      <c r="L114" s="336">
        <f>IF(L$6=0,0,L$6/FBT_fec!L$6)</f>
        <v>0.47404701307225017</v>
      </c>
      <c r="M114" s="336">
        <f>IF(M$6=0,0,M$6/FBT_fec!M$6)</f>
        <v>0.47402195589395907</v>
      </c>
      <c r="N114" s="336">
        <f>IF(N$6=0,0,N$6/FBT_fec!N$6)</f>
        <v>0.47411005522490401</v>
      </c>
      <c r="O114" s="336">
        <f>IF(O$6=0,0,O$6/FBT_fec!O$6)</f>
        <v>0.4741585475399136</v>
      </c>
      <c r="P114" s="336">
        <f>IF(P$6=0,0,P$6/FBT_fec!P$6)</f>
        <v>0.47429203955169635</v>
      </c>
      <c r="Q114" s="336">
        <f>IF(Q$6=0,0,Q$6/FBT_fec!Q$6)</f>
        <v>0.47430676363487484</v>
      </c>
      <c r="R114" s="336">
        <f>IF(R$6=0,0,R$6/FBT_fec!R$6)</f>
        <v>0.47427650471583588</v>
      </c>
      <c r="S114" s="336">
        <f>IF(S$6=0,0,S$6/FBT_fec!S$6)</f>
        <v>0.4742380678112913</v>
      </c>
      <c r="T114" s="336">
        <f>IF(T$6=0,0,T$6/FBT_fec!T$6)</f>
        <v>0.47430798466089702</v>
      </c>
      <c r="U114" s="336">
        <f>IF(U$6=0,0,U$6/FBT_fec!U$6)</f>
        <v>0.47436067292479511</v>
      </c>
      <c r="V114" s="336">
        <f>IF(V$6=0,0,V$6/FBT_fec!V$6)</f>
        <v>0.47427079322551269</v>
      </c>
      <c r="W114" s="336">
        <f>IF(W$6=0,0,W$6/FBT_fec!W$6)</f>
        <v>0.47426853786904172</v>
      </c>
      <c r="DA114" s="67"/>
    </row>
    <row r="115" spans="1:105" ht="12" customHeight="1" x14ac:dyDescent="0.25">
      <c r="A115" s="202" t="s">
        <v>93</v>
      </c>
      <c r="B115" s="337">
        <f>IF(B$7=0,0,B$7/FBT_fec!B$7)</f>
        <v>0.12273824284476774</v>
      </c>
      <c r="C115" s="337">
        <f>IF(C$7=0,0,C$7/FBT_fec!C$7)</f>
        <v>0.12272671267403636</v>
      </c>
      <c r="D115" s="337">
        <f>IF(D$7=0,0,D$7/FBT_fec!D$7)</f>
        <v>0.12276067440772633</v>
      </c>
      <c r="E115" s="337">
        <f>IF(E$7=0,0,E$7/FBT_fec!E$7)</f>
        <v>0.1228373252884232</v>
      </c>
      <c r="F115" s="337">
        <f>IF(F$7=0,0,F$7/FBT_fec!F$7)</f>
        <v>0.12284887152095125</v>
      </c>
      <c r="G115" s="337">
        <f>IF(G$7=0,0,G$7/FBT_fec!G$7)</f>
        <v>0.12286204878868877</v>
      </c>
      <c r="H115" s="337">
        <f>IF(H$7=0,0,H$7/FBT_fec!H$7)</f>
        <v>0.12281587447991889</v>
      </c>
      <c r="I115" s="337">
        <f>IF(I$7=0,0,I$7/FBT_fec!I$7)</f>
        <v>0.12286185582868499</v>
      </c>
      <c r="J115" s="337">
        <f>IF(J$7=0,0,J$7/FBT_fec!J$7)</f>
        <v>0.12285597608941876</v>
      </c>
      <c r="K115" s="337">
        <f>IF(K$7=0,0,K$7/FBT_fec!K$7)</f>
        <v>0.12284952653779739</v>
      </c>
      <c r="L115" s="337">
        <f>IF(L$7=0,0,L$7/FBT_fec!L$7)</f>
        <v>0.12285228345466535</v>
      </c>
      <c r="M115" s="337">
        <f>IF(M$7=0,0,M$7/FBT_fec!M$7)</f>
        <v>0.12284578972833625</v>
      </c>
      <c r="N115" s="337">
        <f>IF(N$7=0,0,N$7/FBT_fec!N$7)</f>
        <v>0.12286862122748926</v>
      </c>
      <c r="O115" s="337">
        <f>IF(O$7=0,0,O$7/FBT_fec!O$7)</f>
        <v>0.12288118831780867</v>
      </c>
      <c r="P115" s="337">
        <f>IF(P$7=0,0,P$7/FBT_fec!P$7)</f>
        <v>0.12291578361746933</v>
      </c>
      <c r="Q115" s="337">
        <f>IF(Q$7=0,0,Q$7/FBT_fec!Q$7)</f>
        <v>0.12291959945680669</v>
      </c>
      <c r="R115" s="337">
        <f>IF(R$7=0,0,R$7/FBT_fec!R$7)</f>
        <v>0.12291175766644356</v>
      </c>
      <c r="S115" s="337">
        <f>IF(S$7=0,0,S$7/FBT_fec!S$7)</f>
        <v>0.12290179649938204</v>
      </c>
      <c r="T115" s="337">
        <f>IF(T$7=0,0,T$7/FBT_fec!T$7)</f>
        <v>0.12291991589342767</v>
      </c>
      <c r="U115" s="337">
        <f>IF(U$7=0,0,U$7/FBT_fec!U$7)</f>
        <v>0.12293357039045567</v>
      </c>
      <c r="V115" s="337">
        <f>IF(V$7=0,0,V$7/FBT_fec!V$7)</f>
        <v>0.12291027749758097</v>
      </c>
      <c r="W115" s="337">
        <f>IF(W$7=0,0,W$7/FBT_fec!W$7)</f>
        <v>0.12290969300767846</v>
      </c>
      <c r="DA115" s="174"/>
    </row>
    <row r="116" spans="1:105" ht="12" customHeight="1" x14ac:dyDescent="0.25">
      <c r="A116" s="202" t="s">
        <v>94</v>
      </c>
      <c r="B116" s="337">
        <f>IF(B$8=0,0,B$8/FBT_fec!B$8)</f>
        <v>0.67074456455628506</v>
      </c>
      <c r="C116" s="337">
        <f>IF(C$8=0,0,C$8/FBT_fec!C$8)</f>
        <v>0.67068155404572816</v>
      </c>
      <c r="D116" s="337">
        <f>IF(D$8=0,0,D$8/FBT_fec!D$8)</f>
        <v>0.67086714940498571</v>
      </c>
      <c r="E116" s="337">
        <f>IF(E$8=0,0,E$8/FBT_fec!E$8)</f>
        <v>0.67128603401995401</v>
      </c>
      <c r="F116" s="337">
        <f>IF(F$8=0,0,F$8/FBT_fec!F$8)</f>
        <v>0.67134913230562099</v>
      </c>
      <c r="G116" s="337">
        <f>IF(G$8=0,0,G$8/FBT_fec!G$8)</f>
        <v>0.67142114393382935</v>
      </c>
      <c r="H116" s="337">
        <f>IF(H$8=0,0,H$8/FBT_fec!H$8)</f>
        <v>0.67116880883507168</v>
      </c>
      <c r="I116" s="337">
        <f>IF(I$8=0,0,I$8/FBT_fec!I$8)</f>
        <v>0.67142008943874487</v>
      </c>
      <c r="J116" s="337">
        <f>IF(J$8=0,0,J$8/FBT_fec!J$8)</f>
        <v>0.67138795761852021</v>
      </c>
      <c r="K116" s="337">
        <f>IF(K$8=0,0,K$8/FBT_fec!K$8)</f>
        <v>0.67135271186631096</v>
      </c>
      <c r="L116" s="337">
        <f>IF(L$8=0,0,L$8/FBT_fec!L$8)</f>
        <v>0.67136777796927338</v>
      </c>
      <c r="M116" s="337">
        <f>IF(M$8=0,0,M$8/FBT_fec!M$8)</f>
        <v>0.67133229080946089</v>
      </c>
      <c r="N116" s="337">
        <f>IF(N$8=0,0,N$8/FBT_fec!N$8)</f>
        <v>0.67145706124451476</v>
      </c>
      <c r="O116" s="337">
        <f>IF(O$8=0,0,O$8/FBT_fec!O$8)</f>
        <v>0.67152573835222562</v>
      </c>
      <c r="P116" s="337">
        <f>IF(P$8=0,0,P$8/FBT_fec!P$8)</f>
        <v>0.67171479604662276</v>
      </c>
      <c r="Q116" s="337">
        <f>IF(Q$8=0,0,Q$8/FBT_fec!Q$8)</f>
        <v>0.67173564898891225</v>
      </c>
      <c r="R116" s="337">
        <f>IF(R$8=0,0,R$8/FBT_fec!R$8)</f>
        <v>0.67169279487807776</v>
      </c>
      <c r="S116" s="337">
        <f>IF(S$8=0,0,S$8/FBT_fec!S$8)</f>
        <v>0.67163835871777222</v>
      </c>
      <c r="T116" s="337">
        <f>IF(T$8=0,0,T$8/FBT_fec!T$8)</f>
        <v>0.67173737826365665</v>
      </c>
      <c r="U116" s="337">
        <f>IF(U$8=0,0,U$8/FBT_fec!U$8)</f>
        <v>0.67181199787243562</v>
      </c>
      <c r="V116" s="337">
        <f>IF(V$8=0,0,V$8/FBT_fec!V$8)</f>
        <v>0.67168470599562224</v>
      </c>
      <c r="W116" s="337">
        <f>IF(W$8=0,0,W$8/FBT_fec!W$8)</f>
        <v>0.67168151185322533</v>
      </c>
      <c r="DA116" s="174"/>
    </row>
    <row r="117" spans="1:105" ht="12" customHeight="1" x14ac:dyDescent="0.25">
      <c r="A117" s="202" t="s">
        <v>95</v>
      </c>
      <c r="B117" s="337">
        <f>IF(B$9=0,0,B$9/FBT_fec!B$9)</f>
        <v>0.47401865558048994</v>
      </c>
      <c r="C117" s="337">
        <f>IF(C$9=0,0,C$9/FBT_fec!C$9)</f>
        <v>0.47397412572653369</v>
      </c>
      <c r="D117" s="337">
        <f>IF(D$9=0,0,D$9/FBT_fec!D$9)</f>
        <v>0.47410528692757253</v>
      </c>
      <c r="E117" s="337">
        <f>IF(E$9=0,0,E$9/FBT_fec!E$9)</f>
        <v>0.47440131485313897</v>
      </c>
      <c r="F117" s="337">
        <f>IF(F$9=0,0,F$9/FBT_fec!F$9)</f>
        <v>0.47444590673821979</v>
      </c>
      <c r="G117" s="337">
        <f>IF(G$9=0,0,G$9/FBT_fec!G$9)</f>
        <v>0.4744967977286102</v>
      </c>
      <c r="H117" s="337">
        <f>IF(H$9=0,0,H$9/FBT_fec!H$9)</f>
        <v>0.47431847120821896</v>
      </c>
      <c r="I117" s="337">
        <f>IF(I$9=0,0,I$9/FBT_fec!I$9)</f>
        <v>0.4744960525114762</v>
      </c>
      <c r="J117" s="337">
        <f>IF(J$9=0,0,J$9/FBT_fec!J$9)</f>
        <v>0.47447334478780723</v>
      </c>
      <c r="K117" s="337">
        <f>IF(K$9=0,0,K$9/FBT_fec!K$9)</f>
        <v>0.47444843643228735</v>
      </c>
      <c r="L117" s="337">
        <f>IF(L$9=0,0,L$9/FBT_fec!L$9)</f>
        <v>0.47445908372523371</v>
      </c>
      <c r="M117" s="337">
        <f>IF(M$9=0,0,M$9/FBT_fec!M$9)</f>
        <v>0.47443400476571085</v>
      </c>
      <c r="N117" s="337">
        <f>IF(N$9=0,0,N$9/FBT_fec!N$9)</f>
        <v>0.47452218067798191</v>
      </c>
      <c r="O117" s="337">
        <f>IF(O$9=0,0,O$9/FBT_fec!O$9)</f>
        <v>0.47457071514547722</v>
      </c>
      <c r="P117" s="337">
        <f>IF(P$9=0,0,P$9/FBT_fec!P$9)</f>
        <v>0.47470432319667999</v>
      </c>
      <c r="Q117" s="337">
        <f>IF(Q$9=0,0,Q$9/FBT_fec!Q$9)</f>
        <v>0.47471906007893194</v>
      </c>
      <c r="R117" s="337">
        <f>IF(R$9=0,0,R$9/FBT_fec!R$9)</f>
        <v>0.47468877485699029</v>
      </c>
      <c r="S117" s="337">
        <f>IF(S$9=0,0,S$9/FBT_fec!S$9)</f>
        <v>0.47465030454073781</v>
      </c>
      <c r="T117" s="337">
        <f>IF(T$9=0,0,T$9/FBT_fec!T$9)</f>
        <v>0.47472028216634465</v>
      </c>
      <c r="U117" s="337">
        <f>IF(U$9=0,0,U$9/FBT_fec!U$9)</f>
        <v>0.47477301623010371</v>
      </c>
      <c r="V117" s="337">
        <f>IF(V$9=0,0,V$9/FBT_fec!V$9)</f>
        <v>0.47468305840189018</v>
      </c>
      <c r="W117" s="337">
        <f>IF(W$9=0,0,W$9/FBT_fec!W$9)</f>
        <v>0.47468080108492555</v>
      </c>
      <c r="DA117" s="174"/>
    </row>
    <row r="118" spans="1:105" ht="12" customHeight="1" x14ac:dyDescent="0.25">
      <c r="A118" s="56" t="s">
        <v>96</v>
      </c>
      <c r="B118" s="338">
        <f>IF(B$10=0,0,B$10/FBT_fec!B$10)</f>
        <v>0.71630049220295533</v>
      </c>
      <c r="C118" s="338">
        <f>IF(C$10=0,0,C$10/FBT_fec!C$10)</f>
        <v>0.71676899752786061</v>
      </c>
      <c r="D118" s="338">
        <f>IF(D$10=0,0,D$10/FBT_fec!D$10)</f>
        <v>0.71599660155821654</v>
      </c>
      <c r="E118" s="338">
        <f>IF(E$10=0,0,E$10/FBT_fec!E$10)</f>
        <v>0.71980060153263081</v>
      </c>
      <c r="F118" s="338">
        <f>IF(F$10=0,0,F$10/FBT_fec!F$10)</f>
        <v>0.72359469618836791</v>
      </c>
      <c r="G118" s="338">
        <f>IF(G$10=0,0,G$10/FBT_fec!G$10)</f>
        <v>0.73364336639483929</v>
      </c>
      <c r="H118" s="338">
        <f>IF(H$10=0,0,H$10/FBT_fec!H$10)</f>
        <v>0.74012221401829326</v>
      </c>
      <c r="I118" s="338">
        <f>IF(I$10=0,0,I$10/FBT_fec!I$10)</f>
        <v>0.74083375027363652</v>
      </c>
      <c r="J118" s="338">
        <f>IF(J$10=0,0,J$10/FBT_fec!J$10)</f>
        <v>0.74401620572923632</v>
      </c>
      <c r="K118" s="338">
        <f>IF(K$10=0,0,K$10/FBT_fec!K$10)</f>
        <v>0.7468637339169838</v>
      </c>
      <c r="L118" s="338">
        <f>IF(L$10=0,0,L$10/FBT_fec!L$10)</f>
        <v>0.74391110702746688</v>
      </c>
      <c r="M118" s="338">
        <f>IF(M$10=0,0,M$10/FBT_fec!M$10)</f>
        <v>0.74622184000704905</v>
      </c>
      <c r="N118" s="338">
        <f>IF(N$10=0,0,N$10/FBT_fec!N$10)</f>
        <v>0.74655649405897395</v>
      </c>
      <c r="O118" s="338">
        <f>IF(O$10=0,0,O$10/FBT_fec!O$10)</f>
        <v>0.74655379475001049</v>
      </c>
      <c r="P118" s="338">
        <f>IF(P$10=0,0,P$10/FBT_fec!P$10)</f>
        <v>0.75453802922559099</v>
      </c>
      <c r="Q118" s="338">
        <f>IF(Q$10=0,0,Q$10/FBT_fec!Q$10)</f>
        <v>0.75577744733063845</v>
      </c>
      <c r="R118" s="338">
        <f>IF(R$10=0,0,R$10/FBT_fec!R$10)</f>
        <v>0.75510734238942889</v>
      </c>
      <c r="S118" s="338">
        <f>IF(S$10=0,0,S$10/FBT_fec!S$10)</f>
        <v>0.75501508541732743</v>
      </c>
      <c r="T118" s="338">
        <f>IF(T$10=0,0,T$10/FBT_fec!T$10)</f>
        <v>0.75718611778565204</v>
      </c>
      <c r="U118" s="338">
        <f>IF(U$10=0,0,U$10/FBT_fec!U$10)</f>
        <v>0.76335583441261723</v>
      </c>
      <c r="V118" s="338">
        <f>IF(V$10=0,0,V$10/FBT_fec!V$10)</f>
        <v>0.76471170912717024</v>
      </c>
      <c r="W118" s="338">
        <f>IF(W$10=0,0,W$10/FBT_fec!W$10)</f>
        <v>0.76099236349248878</v>
      </c>
      <c r="DA118" s="68"/>
    </row>
    <row r="119" spans="1:105" ht="12" customHeight="1" x14ac:dyDescent="0.25">
      <c r="A119" s="203" t="s">
        <v>2149</v>
      </c>
      <c r="B119" s="351">
        <f>IF(B$16=0,0,B$16/FBT_fec!B$16)</f>
        <v>0.54365977769006679</v>
      </c>
      <c r="C119" s="351">
        <f>IF(C$16=0,0,C$16/FBT_fec!C$16)</f>
        <v>0.54491017803178188</v>
      </c>
      <c r="D119" s="351">
        <f>IF(D$16=0,0,D$16/FBT_fec!D$16)</f>
        <v>0.54468424075410293</v>
      </c>
      <c r="E119" s="351">
        <f>IF(E$16=0,0,E$16/FBT_fec!E$16)</f>
        <v>0.54815399749879579</v>
      </c>
      <c r="F119" s="351">
        <f>IF(F$16=0,0,F$16/FBT_fec!F$16)</f>
        <v>0.55133140893003507</v>
      </c>
      <c r="G119" s="351">
        <f>IF(G$16=0,0,G$16/FBT_fec!G$16)</f>
        <v>0.55976491742135881</v>
      </c>
      <c r="H119" s="351">
        <f>IF(H$16=0,0,H$16/FBT_fec!H$16)</f>
        <v>0.56344665033489727</v>
      </c>
      <c r="I119" s="351">
        <f>IF(I$16=0,0,I$16/FBT_fec!I$16)</f>
        <v>0.56518020233444899</v>
      </c>
      <c r="J119" s="351">
        <f>IF(J$16=0,0,J$16/FBT_fec!J$16)</f>
        <v>0.56895495850269562</v>
      </c>
      <c r="K119" s="351">
        <f>IF(K$16=0,0,K$16/FBT_fec!K$16)</f>
        <v>0.57306105834082144</v>
      </c>
      <c r="L119" s="351">
        <f>IF(L$16=0,0,L$16/FBT_fec!L$16)</f>
        <v>0.57210214155331574</v>
      </c>
      <c r="M119" s="351">
        <f>IF(M$16=0,0,M$16/FBT_fec!M$16)</f>
        <v>0.57527321542830379</v>
      </c>
      <c r="N119" s="351">
        <f>IF(N$16=0,0,N$16/FBT_fec!N$16)</f>
        <v>0.57567352120800086</v>
      </c>
      <c r="O119" s="351">
        <f>IF(O$16=0,0,O$16/FBT_fec!O$16)</f>
        <v>0.57729395601659117</v>
      </c>
      <c r="P119" s="351">
        <f>IF(P$16=0,0,P$16/FBT_fec!P$16)</f>
        <v>0.57987684491117053</v>
      </c>
      <c r="Q119" s="351">
        <f>IF(Q$16=0,0,Q$16/FBT_fec!Q$16)</f>
        <v>0.57962780161718641</v>
      </c>
      <c r="R119" s="351">
        <f>IF(R$16=0,0,R$16/FBT_fec!R$16)</f>
        <v>0.57780731533275809</v>
      </c>
      <c r="S119" s="351">
        <f>IF(S$16=0,0,S$16/FBT_fec!S$16)</f>
        <v>0.57717672496220052</v>
      </c>
      <c r="T119" s="351">
        <f>IF(T$16=0,0,T$16/FBT_fec!T$16)</f>
        <v>0.57815601240260317</v>
      </c>
      <c r="U119" s="351">
        <f>IF(U$16=0,0,U$16/FBT_fec!U$16)</f>
        <v>0.58314823604153754</v>
      </c>
      <c r="V119" s="351">
        <f>IF(V$16=0,0,V$16/FBT_fec!V$16)</f>
        <v>0.58288990606714441</v>
      </c>
      <c r="W119" s="351">
        <f>IF(W$16=0,0,W$16/FBT_fec!W$16)</f>
        <v>0.58004707544218836</v>
      </c>
      <c r="DA119" s="175"/>
    </row>
    <row r="120" spans="1:105" ht="12" customHeight="1" x14ac:dyDescent="0.25">
      <c r="A120" s="203" t="s">
        <v>2161</v>
      </c>
      <c r="B120" s="351">
        <f>IF(B$25=0,0,B$25/FBT_fec!B$25)</f>
        <v>0.29654169692185445</v>
      </c>
      <c r="C120" s="351">
        <f>IF(C$25=0,0,C$25/FBT_fec!C$25)</f>
        <v>0.29722373347188091</v>
      </c>
      <c r="D120" s="351">
        <f>IF(D$25=0,0,D$25/FBT_fec!D$25)</f>
        <v>0.29710049495678359</v>
      </c>
      <c r="E120" s="351">
        <f>IF(E$25=0,0,E$25/FBT_fec!E$25)</f>
        <v>0.29899308954479775</v>
      </c>
      <c r="F120" s="351">
        <f>IF(F$25=0,0,F$25/FBT_fec!F$25)</f>
        <v>0.30072622305274632</v>
      </c>
      <c r="G120" s="351">
        <f>IF(G$25=0,0,G$25/FBT_fec!G$25)</f>
        <v>0.30532631859346837</v>
      </c>
      <c r="H120" s="351">
        <f>IF(H$25=0,0,H$25/FBT_fec!H$25)</f>
        <v>0.30733453654630771</v>
      </c>
      <c r="I120" s="351">
        <f>IF(I$25=0,0,I$25/FBT_fec!I$25)</f>
        <v>0.30828011036424491</v>
      </c>
      <c r="J120" s="351">
        <f>IF(J$25=0,0,J$25/FBT_fec!J$25)</f>
        <v>0.31033906827419772</v>
      </c>
      <c r="K120" s="351">
        <f>IF(K$25=0,0,K$25/FBT_fec!K$25)</f>
        <v>0.31257875909499344</v>
      </c>
      <c r="L120" s="351">
        <f>IF(L$25=0,0,L$25/FBT_fec!L$25)</f>
        <v>0.31205571357453582</v>
      </c>
      <c r="M120" s="351">
        <f>IF(M$25=0,0,M$25/FBT_fec!M$25)</f>
        <v>0.31378539023362018</v>
      </c>
      <c r="N120" s="351">
        <f>IF(N$25=0,0,N$25/FBT_fec!N$25)</f>
        <v>0.31400373884072769</v>
      </c>
      <c r="O120" s="351">
        <f>IF(O$25=0,0,O$25/FBT_fec!O$25)</f>
        <v>0.31488761237268603</v>
      </c>
      <c r="P120" s="351">
        <f>IF(P$25=0,0,P$25/FBT_fec!P$25)</f>
        <v>0.31629646086063851</v>
      </c>
      <c r="Q120" s="351">
        <f>IF(Q$25=0,0,Q$25/FBT_fec!Q$25)</f>
        <v>0.31616061906391985</v>
      </c>
      <c r="R120" s="351">
        <f>IF(R$25=0,0,R$25/FBT_fec!R$25)</f>
        <v>0.31516762654514069</v>
      </c>
      <c r="S120" s="351">
        <f>IF(S$25=0,0,S$25/FBT_fec!S$25)</f>
        <v>0.31482366816120017</v>
      </c>
      <c r="T120" s="351">
        <f>IF(T$25=0,0,T$25/FBT_fec!T$25)</f>
        <v>0.31535782494687442</v>
      </c>
      <c r="U120" s="351">
        <f>IF(U$25=0,0,U$25/FBT_fec!U$25)</f>
        <v>0.31808085602265684</v>
      </c>
      <c r="V120" s="351">
        <f>IF(V$25=0,0,V$25/FBT_fec!V$25)</f>
        <v>0.31793994876389692</v>
      </c>
      <c r="W120" s="351">
        <f>IF(W$25=0,0,W$25/FBT_fec!W$25)</f>
        <v>0.31638931387755725</v>
      </c>
      <c r="DA120" s="175"/>
    </row>
    <row r="121" spans="1:105" ht="12" customHeight="1" x14ac:dyDescent="0.25">
      <c r="A121" s="203" t="s">
        <v>2173</v>
      </c>
      <c r="B121" s="351">
        <f>IF(B$34=0,0,B$34/FBT_fec!B$34)</f>
        <v>0.45034951255752009</v>
      </c>
      <c r="C121" s="351">
        <f>IF(C$34=0,0,C$34/FBT_fec!C$34)</f>
        <v>0.45103268122932144</v>
      </c>
      <c r="D121" s="351">
        <f>IF(D$34=0,0,D$34/FBT_fec!D$34)</f>
        <v>0.45167292619216026</v>
      </c>
      <c r="E121" s="351">
        <f>IF(E$34=0,0,E$34/FBT_fec!E$34)</f>
        <v>0.45258259397845241</v>
      </c>
      <c r="F121" s="351">
        <f>IF(F$34=0,0,F$34/FBT_fec!F$34)</f>
        <v>0.45309421509682823</v>
      </c>
      <c r="G121" s="351">
        <f>IF(G$34=0,0,G$34/FBT_fec!G$34)</f>
        <v>0.45338024945116301</v>
      </c>
      <c r="H121" s="351">
        <f>IF(H$34=0,0,H$34/FBT_fec!H$34)</f>
        <v>0.45223607474249078</v>
      </c>
      <c r="I121" s="351">
        <f>IF(I$34=0,0,I$34/FBT_fec!I$34)</f>
        <v>0.45351018260108766</v>
      </c>
      <c r="J121" s="351">
        <f>IF(J$34=0,0,J$34/FBT_fec!J$34)</f>
        <v>0.45418930952109521</v>
      </c>
      <c r="K121" s="351">
        <f>IF(K$34=0,0,K$34/FBT_fec!K$34)</f>
        <v>0.45585804498601973</v>
      </c>
      <c r="L121" s="351">
        <f>IF(L$34=0,0,L$34/FBT_fec!L$34)</f>
        <v>0.45741960749468158</v>
      </c>
      <c r="M121" s="351">
        <f>IF(M$34=0,0,M$34/FBT_fec!M$34)</f>
        <v>0.45866180614479085</v>
      </c>
      <c r="N121" s="351">
        <f>IF(N$34=0,0,N$34/FBT_fec!N$34)</f>
        <v>0.45936763335322167</v>
      </c>
      <c r="O121" s="351">
        <f>IF(O$34=0,0,O$34/FBT_fec!O$34)</f>
        <v>0.4614807572461791</v>
      </c>
      <c r="P121" s="351">
        <f>IF(P$34=0,0,P$34/FBT_fec!P$34)</f>
        <v>0.46183501559862933</v>
      </c>
      <c r="Q121" s="351">
        <f>IF(Q$34=0,0,Q$34/FBT_fec!Q$34)</f>
        <v>0.46124414261101288</v>
      </c>
      <c r="R121" s="351">
        <f>IF(R$34=0,0,R$34/FBT_fec!R$34)</f>
        <v>0.46092920502367962</v>
      </c>
      <c r="S121" s="351">
        <f>IF(S$34=0,0,S$34/FBT_fec!S$34)</f>
        <v>0.46137307014639561</v>
      </c>
      <c r="T121" s="351">
        <f>IF(T$34=0,0,T$34/FBT_fec!T$34)</f>
        <v>0.46131911409864118</v>
      </c>
      <c r="U121" s="351">
        <f>IF(U$34=0,0,U$34/FBT_fec!U$34)</f>
        <v>0.46237306450138355</v>
      </c>
      <c r="V121" s="351">
        <f>IF(V$34=0,0,V$34/FBT_fec!V$34)</f>
        <v>0.46235030601567578</v>
      </c>
      <c r="W121" s="351">
        <f>IF(W$34=0,0,W$34/FBT_fec!W$34)</f>
        <v>0.46317087534603524</v>
      </c>
      <c r="DA121" s="175"/>
    </row>
    <row r="122" spans="1:105" ht="12" customHeight="1" x14ac:dyDescent="0.25">
      <c r="A122" s="203" t="s">
        <v>2185</v>
      </c>
      <c r="B122" s="351">
        <f>IF(B$45=0,0,B$45/FBT_fec!B$45)</f>
        <v>0.4055379748924966</v>
      </c>
      <c r="C122" s="351">
        <f>IF(C$45=0,0,C$45/FBT_fec!C$45)</f>
        <v>0.40607026854182177</v>
      </c>
      <c r="D122" s="351">
        <f>IF(D$45=0,0,D$45/FBT_fec!D$45)</f>
        <v>0.40664146993877376</v>
      </c>
      <c r="E122" s="351">
        <f>IF(E$45=0,0,E$45/FBT_fec!E$45)</f>
        <v>0.40737463966767146</v>
      </c>
      <c r="F122" s="351">
        <f>IF(F$45=0,0,F$45/FBT_fec!F$45)</f>
        <v>0.40761694727641112</v>
      </c>
      <c r="G122" s="351">
        <f>IF(G$45=0,0,G$45/FBT_fec!G$45)</f>
        <v>0.40780389889023017</v>
      </c>
      <c r="H122" s="351">
        <f>IF(H$45=0,0,H$45/FBT_fec!H$45)</f>
        <v>0.40697601724319815</v>
      </c>
      <c r="I122" s="351">
        <f>IF(I$45=0,0,I$45/FBT_fec!I$45)</f>
        <v>0.40773364394321759</v>
      </c>
      <c r="J122" s="351">
        <f>IF(J$45=0,0,J$45/FBT_fec!J$45)</f>
        <v>0.4083097804078481</v>
      </c>
      <c r="K122" s="351">
        <f>IF(K$45=0,0,K$45/FBT_fec!K$45)</f>
        <v>0.40961379381664992</v>
      </c>
      <c r="L122" s="351">
        <f>IF(L$45=0,0,L$45/FBT_fec!L$45)</f>
        <v>0.41089487082390724</v>
      </c>
      <c r="M122" s="351">
        <f>IF(M$45=0,0,M$45/FBT_fec!M$45)</f>
        <v>0.41168617900111421</v>
      </c>
      <c r="N122" s="351">
        <f>IF(N$45=0,0,N$45/FBT_fec!N$45)</f>
        <v>0.41223728245071178</v>
      </c>
      <c r="O122" s="351">
        <f>IF(O$45=0,0,O$45/FBT_fec!O$45)</f>
        <v>0.41371325054541391</v>
      </c>
      <c r="P122" s="351">
        <f>IF(P$45=0,0,P$45/FBT_fec!P$45)</f>
        <v>0.41408620749882541</v>
      </c>
      <c r="Q122" s="351">
        <f>IF(Q$45=0,0,Q$45/FBT_fec!Q$45)</f>
        <v>0.41370349270466833</v>
      </c>
      <c r="R122" s="351">
        <f>IF(R$45=0,0,R$45/FBT_fec!R$45)</f>
        <v>0.41380572922241288</v>
      </c>
      <c r="S122" s="351">
        <f>IF(S$45=0,0,S$45/FBT_fec!S$45)</f>
        <v>0.41417899561565874</v>
      </c>
      <c r="T122" s="351">
        <f>IF(T$45=0,0,T$45/FBT_fec!T$45)</f>
        <v>0.41423951752215976</v>
      </c>
      <c r="U122" s="351">
        <f>IF(U$45=0,0,U$45/FBT_fec!U$45)</f>
        <v>0.41499875459121821</v>
      </c>
      <c r="V122" s="351">
        <f>IF(V$45=0,0,V$45/FBT_fec!V$45)</f>
        <v>0.41509183961796359</v>
      </c>
      <c r="W122" s="351">
        <f>IF(W$45=0,0,W$45/FBT_fec!W$45)</f>
        <v>0.41560671244315206</v>
      </c>
      <c r="DA122" s="175"/>
    </row>
    <row r="123" spans="1:105" ht="12" customHeight="1" x14ac:dyDescent="0.25">
      <c r="A123" s="203" t="s">
        <v>2211</v>
      </c>
      <c r="B123" s="351">
        <f>IF(B$66=0,0,B$66/FBT_fec!B$66)</f>
        <v>0.64182902787665419</v>
      </c>
      <c r="C123" s="351">
        <f>IF(C$66=0,0,C$66/FBT_fec!C$66)</f>
        <v>0.64224779092498541</v>
      </c>
      <c r="D123" s="351">
        <f>IF(D$66=0,0,D$66/FBT_fec!D$66)</f>
        <v>0.64200176522612662</v>
      </c>
      <c r="E123" s="351">
        <f>IF(E$66=0,0,E$66/FBT_fec!E$66)</f>
        <v>0.64443002858458165</v>
      </c>
      <c r="F123" s="351">
        <f>IF(F$66=0,0,F$66/FBT_fec!F$66)</f>
        <v>0.64596400550351463</v>
      </c>
      <c r="G123" s="351">
        <f>IF(G$66=0,0,G$66/FBT_fec!G$66)</f>
        <v>0.65009864192304845</v>
      </c>
      <c r="H123" s="351">
        <f>IF(H$66=0,0,H$66/FBT_fec!H$66)</f>
        <v>0.65181739349851231</v>
      </c>
      <c r="I123" s="351">
        <f>IF(I$66=0,0,I$66/FBT_fec!I$66)</f>
        <v>0.65241010510928887</v>
      </c>
      <c r="J123" s="351">
        <f>IF(J$66=0,0,J$66/FBT_fec!J$66)</f>
        <v>0.65394871038688185</v>
      </c>
      <c r="K123" s="351">
        <f>IF(K$66=0,0,K$66/FBT_fec!K$66)</f>
        <v>0.65553425617601913</v>
      </c>
      <c r="L123" s="351">
        <f>IF(L$66=0,0,L$66/FBT_fec!L$66)</f>
        <v>0.65471359793203743</v>
      </c>
      <c r="M123" s="351">
        <f>IF(M$66=0,0,M$66/FBT_fec!M$66)</f>
        <v>0.65544598914056951</v>
      </c>
      <c r="N123" s="351">
        <f>IF(N$66=0,0,N$66/FBT_fec!N$66)</f>
        <v>0.65576970314034688</v>
      </c>
      <c r="O123" s="351">
        <f>IF(O$66=0,0,O$66/FBT_fec!O$66)</f>
        <v>0.65632500432480023</v>
      </c>
      <c r="P123" s="351">
        <f>IF(P$66=0,0,P$66/FBT_fec!P$66)</f>
        <v>0.65722417425582236</v>
      </c>
      <c r="Q123" s="351">
        <f>IF(Q$66=0,0,Q$66/FBT_fec!Q$66)</f>
        <v>0.65720714733970265</v>
      </c>
      <c r="R123" s="351">
        <f>IF(R$66=0,0,R$66/FBT_fec!R$66)</f>
        <v>0.65600426629175612</v>
      </c>
      <c r="S123" s="351">
        <f>IF(S$66=0,0,S$66/FBT_fec!S$66)</f>
        <v>0.65561026858878113</v>
      </c>
      <c r="T123" s="351">
        <f>IF(T$66=0,0,T$66/FBT_fec!T$66)</f>
        <v>0.65595149548432641</v>
      </c>
      <c r="U123" s="351">
        <f>IF(U$66=0,0,U$66/FBT_fec!U$66)</f>
        <v>0.65803458091134515</v>
      </c>
      <c r="V123" s="351">
        <f>IF(V$66=0,0,V$66/FBT_fec!V$66)</f>
        <v>0.65744136666590813</v>
      </c>
      <c r="W123" s="351">
        <f>IF(W$66=0,0,W$66/FBT_fec!W$66)</f>
        <v>0.65611892023461671</v>
      </c>
      <c r="DA123" s="175"/>
    </row>
    <row r="124" spans="1:105" ht="12" customHeight="1" x14ac:dyDescent="0.25">
      <c r="A124" s="41" t="s">
        <v>2228</v>
      </c>
      <c r="B124" s="339">
        <f>IF(B$80=0,0,B$80/FBT_fec!B$80)</f>
        <v>0.51450983013867047</v>
      </c>
      <c r="C124" s="339">
        <f>IF(C$80=0,0,C$80/FBT_fec!C$80)</f>
        <v>0.51446149649752448</v>
      </c>
      <c r="D124" s="339">
        <f>IF(D$80=0,0,D$80/FBT_fec!D$80)</f>
        <v>0.51460386162698268</v>
      </c>
      <c r="E124" s="339">
        <f>IF(E$80=0,0,E$80/FBT_fec!E$80)</f>
        <v>0.51492517657082826</v>
      </c>
      <c r="F124" s="339">
        <f>IF(F$80=0,0,F$80/FBT_fec!F$80)</f>
        <v>0.51497357754186235</v>
      </c>
      <c r="G124" s="339">
        <f>IF(G$80=0,0,G$80/FBT_fec!G$80)</f>
        <v>0.51502881569443959</v>
      </c>
      <c r="H124" s="339">
        <f>IF(H$80=0,0,H$80/FBT_fec!H$80)</f>
        <v>0.51483525633420024</v>
      </c>
      <c r="I124" s="339">
        <f>IF(I$80=0,0,I$80/FBT_fec!I$80)</f>
        <v>0.51502800682007033</v>
      </c>
      <c r="J124" s="339">
        <f>IF(J$80=0,0,J$80/FBT_fec!J$80)</f>
        <v>0.51500335937864516</v>
      </c>
      <c r="K124" s="339">
        <f>IF(K$80=0,0,K$80/FBT_fec!K$80)</f>
        <v>0.51497632332507071</v>
      </c>
      <c r="L124" s="339">
        <f>IF(L$80=0,0,L$80/FBT_fec!L$80)</f>
        <v>0.51498788012103425</v>
      </c>
      <c r="M124" s="339">
        <f>IF(M$80=0,0,M$80/FBT_fec!M$80)</f>
        <v>0.51496065889028275</v>
      </c>
      <c r="N124" s="339">
        <f>IF(N$80=0,0,N$80/FBT_fec!N$80)</f>
        <v>0.51505636688217427</v>
      </c>
      <c r="O124" s="339">
        <f>IF(O$80=0,0,O$80/FBT_fec!O$80)</f>
        <v>0.5151090472151798</v>
      </c>
      <c r="P124" s="339">
        <f>IF(P$80=0,0,P$80/FBT_fec!P$80)</f>
        <v>0.515254068207329</v>
      </c>
      <c r="Q124" s="339">
        <f>IF(Q$80=0,0,Q$80/FBT_fec!Q$80)</f>
        <v>0.5152700639296387</v>
      </c>
      <c r="R124" s="339">
        <f>IF(R$80=0,0,R$80/FBT_fec!R$80)</f>
        <v>0.51523719171202975</v>
      </c>
      <c r="S124" s="339">
        <f>IF(S$80=0,0,S$80/FBT_fec!S$80)</f>
        <v>0.5151954352207031</v>
      </c>
      <c r="T124" s="339">
        <f>IF(T$80=0,0,T$80/FBT_fec!T$80)</f>
        <v>0.51527139040904979</v>
      </c>
      <c r="U124" s="339">
        <f>IF(U$80=0,0,U$80/FBT_fec!U$80)</f>
        <v>0.51532862907227095</v>
      </c>
      <c r="V124" s="339">
        <f>IF(V$80=0,0,V$80/FBT_fec!V$80)</f>
        <v>0.51523098695129321</v>
      </c>
      <c r="W124" s="339">
        <f>IF(W$80=0,0,W$80/FBT_fec!W$80)</f>
        <v>0.5152285368119276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CO2 emissions"</f>
        <v>EU27: Food, beverages and tobacco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51166.587886429079</v>
      </c>
      <c r="C5" s="225">
        <v>51835.489201686672</v>
      </c>
      <c r="D5" s="225">
        <v>53406.479714273613</v>
      </c>
      <c r="E5" s="225">
        <v>52863.473638872383</v>
      </c>
      <c r="F5" s="225">
        <v>51121.078002176117</v>
      </c>
      <c r="G5" s="225">
        <v>47383.360028388517</v>
      </c>
      <c r="H5" s="225">
        <v>44069.75673019531</v>
      </c>
      <c r="I5" s="225">
        <v>43822.876838360608</v>
      </c>
      <c r="J5" s="225">
        <v>41957.340643199517</v>
      </c>
      <c r="K5" s="225">
        <v>39299.001636830937</v>
      </c>
      <c r="L5" s="225">
        <v>40562.739342685883</v>
      </c>
      <c r="M5" s="225">
        <v>39602.787193244287</v>
      </c>
      <c r="N5" s="225">
        <v>39805.18400590348</v>
      </c>
      <c r="O5" s="225">
        <v>38745.361423943883</v>
      </c>
      <c r="P5" s="225">
        <v>38366.280204946423</v>
      </c>
      <c r="Q5" s="225">
        <v>38730.411026652349</v>
      </c>
      <c r="R5" s="225">
        <v>39715.47001046237</v>
      </c>
      <c r="S5" s="225">
        <v>39944.160885413992</v>
      </c>
      <c r="T5" s="225">
        <v>40366.778554979472</v>
      </c>
      <c r="U5" s="225">
        <v>38569.743059494562</v>
      </c>
      <c r="V5" s="225">
        <v>37677.357712858568</v>
      </c>
      <c r="W5" s="225">
        <v>40826.85679298875</v>
      </c>
      <c r="DA5" s="89" t="s">
        <v>2302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2303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2304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2305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2306</v>
      </c>
    </row>
    <row r="10" spans="1:105" ht="12" customHeight="1" x14ac:dyDescent="0.25">
      <c r="A10" s="56" t="s">
        <v>96</v>
      </c>
      <c r="B10" s="262">
        <v>905.91045269272172</v>
      </c>
      <c r="C10" s="262">
        <v>921.46807933875982</v>
      </c>
      <c r="D10" s="262">
        <v>960.27249369864512</v>
      </c>
      <c r="E10" s="262">
        <v>937.02313700749869</v>
      </c>
      <c r="F10" s="262">
        <v>899.41311688434484</v>
      </c>
      <c r="G10" s="262">
        <v>793.85726785643669</v>
      </c>
      <c r="H10" s="262">
        <v>709.17694054767776</v>
      </c>
      <c r="I10" s="262">
        <v>710.70265835346925</v>
      </c>
      <c r="J10" s="262">
        <v>677.79480455567602</v>
      </c>
      <c r="K10" s="262">
        <v>630.61616681613077</v>
      </c>
      <c r="L10" s="262">
        <v>672.55279980737396</v>
      </c>
      <c r="M10" s="262">
        <v>663.59071296088212</v>
      </c>
      <c r="N10" s="262">
        <v>665.78665572628199</v>
      </c>
      <c r="O10" s="262">
        <v>658.42611172900513</v>
      </c>
      <c r="P10" s="262">
        <v>646.28417768510906</v>
      </c>
      <c r="Q10" s="262">
        <v>647.0652298632948</v>
      </c>
      <c r="R10" s="262">
        <v>677.80619821752725</v>
      </c>
      <c r="S10" s="262">
        <v>687.28921634528103</v>
      </c>
      <c r="T10" s="262">
        <v>688.43696218264222</v>
      </c>
      <c r="U10" s="262">
        <v>644.52340541990407</v>
      </c>
      <c r="V10" s="262">
        <v>637.20781204076593</v>
      </c>
      <c r="W10" s="262">
        <v>709.03173998549448</v>
      </c>
      <c r="DA10" s="68" t="s">
        <v>2307</v>
      </c>
    </row>
    <row r="11" spans="1:105" ht="12" customHeight="1" x14ac:dyDescent="0.25">
      <c r="A11" s="37" t="s">
        <v>160</v>
      </c>
      <c r="B11" s="228">
        <v>178.2377367342452</v>
      </c>
      <c r="C11" s="228">
        <v>175.51421906216271</v>
      </c>
      <c r="D11" s="228">
        <v>171.549724529309</v>
      </c>
      <c r="E11" s="228">
        <v>143.6108003356216</v>
      </c>
      <c r="F11" s="228">
        <v>134.84309649583309</v>
      </c>
      <c r="G11" s="228">
        <v>118.8185799398002</v>
      </c>
      <c r="H11" s="228">
        <v>95.451494065917672</v>
      </c>
      <c r="I11" s="228">
        <v>101.5505990043273</v>
      </c>
      <c r="J11" s="228">
        <v>92.897226941165442</v>
      </c>
      <c r="K11" s="228">
        <v>69.918092830092249</v>
      </c>
      <c r="L11" s="228">
        <v>69.93807574122475</v>
      </c>
      <c r="M11" s="228">
        <v>58.798012013794228</v>
      </c>
      <c r="N11" s="228">
        <v>57.450336031178907</v>
      </c>
      <c r="O11" s="228">
        <v>52.417642885137091</v>
      </c>
      <c r="P11" s="228">
        <v>45.509940398645959</v>
      </c>
      <c r="Q11" s="228">
        <v>44.987719158609139</v>
      </c>
      <c r="R11" s="228">
        <v>47.283008741774452</v>
      </c>
      <c r="S11" s="228">
        <v>45.745975301126776</v>
      </c>
      <c r="T11" s="228">
        <v>42.4176536165375</v>
      </c>
      <c r="U11" s="228">
        <v>38.05385905925818</v>
      </c>
      <c r="V11" s="228">
        <v>38.4489294035209</v>
      </c>
      <c r="W11" s="228">
        <v>37.394461697537373</v>
      </c>
      <c r="DA11" s="69" t="s">
        <v>2308</v>
      </c>
    </row>
    <row r="12" spans="1:105" ht="12" customHeight="1" x14ac:dyDescent="0.25">
      <c r="A12" s="37" t="s">
        <v>162</v>
      </c>
      <c r="B12" s="228">
        <v>727.6727159584766</v>
      </c>
      <c r="C12" s="228">
        <v>745.95386027659708</v>
      </c>
      <c r="D12" s="228">
        <v>788.72276916933606</v>
      </c>
      <c r="E12" s="228">
        <v>793.41233667187703</v>
      </c>
      <c r="F12" s="228">
        <v>764.57002038851169</v>
      </c>
      <c r="G12" s="228">
        <v>675.03868791663649</v>
      </c>
      <c r="H12" s="228">
        <v>613.72544648176006</v>
      </c>
      <c r="I12" s="228">
        <v>609.15205934914195</v>
      </c>
      <c r="J12" s="228">
        <v>584.89757761451062</v>
      </c>
      <c r="K12" s="228">
        <v>560.69807398603848</v>
      </c>
      <c r="L12" s="228">
        <v>602.61472406614917</v>
      </c>
      <c r="M12" s="228">
        <v>604.79270094708784</v>
      </c>
      <c r="N12" s="228">
        <v>608.33631969510304</v>
      </c>
      <c r="O12" s="228">
        <v>606.00846884386806</v>
      </c>
      <c r="P12" s="228">
        <v>600.77423728646306</v>
      </c>
      <c r="Q12" s="228">
        <v>602.07751070468566</v>
      </c>
      <c r="R12" s="228">
        <v>630.52318947575282</v>
      </c>
      <c r="S12" s="228">
        <v>641.54324104415423</v>
      </c>
      <c r="T12" s="228">
        <v>646.01930856610477</v>
      </c>
      <c r="U12" s="228">
        <v>606.46954636064584</v>
      </c>
      <c r="V12" s="228">
        <v>598.75888263724505</v>
      </c>
      <c r="W12" s="228">
        <v>671.63727828795709</v>
      </c>
      <c r="DA12" s="69" t="s">
        <v>2309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2310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2311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2312</v>
      </c>
    </row>
    <row r="16" spans="1:105" ht="12" customHeight="1" x14ac:dyDescent="0.25">
      <c r="A16" s="57" t="s">
        <v>2149</v>
      </c>
      <c r="B16" s="263">
        <f t="shared" ref="B16:W16" si="0">B17+B23+B24</f>
        <v>3503.530190739827</v>
      </c>
      <c r="C16" s="263">
        <f t="shared" si="0"/>
        <v>3521.6265975445758</v>
      </c>
      <c r="D16" s="263">
        <f t="shared" si="0"/>
        <v>3650.9453645589092</v>
      </c>
      <c r="E16" s="263">
        <f t="shared" si="0"/>
        <v>3554.0683690125461</v>
      </c>
      <c r="F16" s="263">
        <f t="shared" si="0"/>
        <v>3421.856720357292</v>
      </c>
      <c r="G16" s="263">
        <f t="shared" si="0"/>
        <v>3040.5626149521931</v>
      </c>
      <c r="H16" s="263">
        <f t="shared" si="0"/>
        <v>2771.922945427812</v>
      </c>
      <c r="I16" s="263">
        <f t="shared" si="0"/>
        <v>2753.1307755397088</v>
      </c>
      <c r="J16" s="263">
        <f t="shared" si="0"/>
        <v>2592.4284499500568</v>
      </c>
      <c r="K16" s="263">
        <f t="shared" si="0"/>
        <v>2372.0239649638138</v>
      </c>
      <c r="L16" s="263">
        <f t="shared" si="0"/>
        <v>2476.8945396535232</v>
      </c>
      <c r="M16" s="263">
        <f t="shared" si="0"/>
        <v>2412.203238717726</v>
      </c>
      <c r="N16" s="263">
        <f t="shared" si="0"/>
        <v>2419.929103470804</v>
      </c>
      <c r="O16" s="263">
        <f t="shared" si="0"/>
        <v>2336.588138418027</v>
      </c>
      <c r="P16" s="263">
        <f t="shared" si="0"/>
        <v>2308.5252865932612</v>
      </c>
      <c r="Q16" s="263">
        <f t="shared" si="0"/>
        <v>2327.953764788092</v>
      </c>
      <c r="R16" s="263">
        <f t="shared" si="0"/>
        <v>2443.5338099595988</v>
      </c>
      <c r="S16" s="263">
        <f t="shared" si="0"/>
        <v>2480.1438587555831</v>
      </c>
      <c r="T16" s="263">
        <f t="shared" si="0"/>
        <v>2490.8422018177071</v>
      </c>
      <c r="U16" s="263">
        <f t="shared" si="0"/>
        <v>2312.2495285404302</v>
      </c>
      <c r="V16" s="263">
        <f t="shared" si="0"/>
        <v>2285.235711984923</v>
      </c>
      <c r="W16" s="263">
        <f t="shared" si="0"/>
        <v>2497.773181829964</v>
      </c>
      <c r="DA16" s="70"/>
    </row>
    <row r="17" spans="1:105" ht="12" customHeight="1" x14ac:dyDescent="0.25">
      <c r="A17" s="60" t="s">
        <v>2150</v>
      </c>
      <c r="B17" s="331">
        <v>3503.530190739827</v>
      </c>
      <c r="C17" s="331">
        <v>3521.6265975445758</v>
      </c>
      <c r="D17" s="331">
        <v>3650.9453645589092</v>
      </c>
      <c r="E17" s="331">
        <v>3554.0683690125461</v>
      </c>
      <c r="F17" s="331">
        <v>3421.856720357292</v>
      </c>
      <c r="G17" s="331">
        <v>3040.5626149521931</v>
      </c>
      <c r="H17" s="331">
        <v>2771.922945427812</v>
      </c>
      <c r="I17" s="331">
        <v>2753.1307755397088</v>
      </c>
      <c r="J17" s="331">
        <v>2592.4284499500568</v>
      </c>
      <c r="K17" s="331">
        <v>2372.0239649638138</v>
      </c>
      <c r="L17" s="331">
        <v>2476.8945396535232</v>
      </c>
      <c r="M17" s="331">
        <v>2412.203238717726</v>
      </c>
      <c r="N17" s="331">
        <v>2419.929103470804</v>
      </c>
      <c r="O17" s="331">
        <v>2336.588138418027</v>
      </c>
      <c r="P17" s="331">
        <v>2308.5252865932612</v>
      </c>
      <c r="Q17" s="331">
        <v>2327.953764788092</v>
      </c>
      <c r="R17" s="331">
        <v>2443.5338099595988</v>
      </c>
      <c r="S17" s="331">
        <v>2480.1438587555831</v>
      </c>
      <c r="T17" s="331">
        <v>2490.8422018177071</v>
      </c>
      <c r="U17" s="331">
        <v>2312.2495285404302</v>
      </c>
      <c r="V17" s="331">
        <v>2285.235711984923</v>
      </c>
      <c r="W17" s="331">
        <v>2497.773181829964</v>
      </c>
      <c r="DA17" s="72" t="s">
        <v>2313</v>
      </c>
    </row>
    <row r="18" spans="1:105" ht="12" customHeight="1" x14ac:dyDescent="0.25">
      <c r="A18" s="59" t="s">
        <v>30</v>
      </c>
      <c r="B18" s="232">
        <v>654.06117807309488</v>
      </c>
      <c r="C18" s="232">
        <v>593.28730391532736</v>
      </c>
      <c r="D18" s="232">
        <v>592.63767426842389</v>
      </c>
      <c r="E18" s="232">
        <v>559.46931361365091</v>
      </c>
      <c r="F18" s="232">
        <v>559.28837206247033</v>
      </c>
      <c r="G18" s="232">
        <v>526.89844790238124</v>
      </c>
      <c r="H18" s="232">
        <v>477.70578451634952</v>
      </c>
      <c r="I18" s="232">
        <v>482.33439880419058</v>
      </c>
      <c r="J18" s="232">
        <v>406.13691776219218</v>
      </c>
      <c r="K18" s="232">
        <v>386.02035392733211</v>
      </c>
      <c r="L18" s="232">
        <v>397.07052193475869</v>
      </c>
      <c r="M18" s="232">
        <v>388.6910761037621</v>
      </c>
      <c r="N18" s="232">
        <v>411.57300794348919</v>
      </c>
      <c r="O18" s="232">
        <v>338.96750518399853</v>
      </c>
      <c r="P18" s="232">
        <v>331.3110913160283</v>
      </c>
      <c r="Q18" s="232">
        <v>333.75537795454142</v>
      </c>
      <c r="R18" s="232">
        <v>332.37216171575523</v>
      </c>
      <c r="S18" s="232">
        <v>350.20510770935482</v>
      </c>
      <c r="T18" s="232">
        <v>366.66236464735539</v>
      </c>
      <c r="U18" s="232">
        <v>298.99265517089952</v>
      </c>
      <c r="V18" s="232">
        <v>282.47333232898939</v>
      </c>
      <c r="W18" s="232">
        <v>280.41820753164831</v>
      </c>
      <c r="DA18" s="71" t="s">
        <v>2314</v>
      </c>
    </row>
    <row r="19" spans="1:105" ht="12" customHeight="1" x14ac:dyDescent="0.25">
      <c r="A19" s="59" t="s">
        <v>33</v>
      </c>
      <c r="B19" s="232">
        <v>92.934875672532584</v>
      </c>
      <c r="C19" s="232">
        <v>96.453465725798083</v>
      </c>
      <c r="D19" s="232">
        <v>98.522459856437365</v>
      </c>
      <c r="E19" s="232">
        <v>82.566442318389122</v>
      </c>
      <c r="F19" s="232">
        <v>76.524984607986738</v>
      </c>
      <c r="G19" s="232">
        <v>65.475964184614895</v>
      </c>
      <c r="H19" s="232">
        <v>65.116837295631044</v>
      </c>
      <c r="I19" s="232">
        <v>72.304254108565175</v>
      </c>
      <c r="J19" s="232">
        <v>57.60132109209367</v>
      </c>
      <c r="K19" s="232">
        <v>51.676982743504666</v>
      </c>
      <c r="L19" s="232">
        <v>59.502918598780433</v>
      </c>
      <c r="M19" s="232">
        <v>51.175853364529488</v>
      </c>
      <c r="N19" s="232">
        <v>51.8784540264028</v>
      </c>
      <c r="O19" s="232">
        <v>55.413723257546479</v>
      </c>
      <c r="P19" s="232">
        <v>57.498989837670308</v>
      </c>
      <c r="Q19" s="232">
        <v>61.071437470078223</v>
      </c>
      <c r="R19" s="232">
        <v>73.852748419910867</v>
      </c>
      <c r="S19" s="232">
        <v>76.125685703362805</v>
      </c>
      <c r="T19" s="232">
        <v>76.364937967949999</v>
      </c>
      <c r="U19" s="232">
        <v>73.443787813393158</v>
      </c>
      <c r="V19" s="232">
        <v>74.683803996677568</v>
      </c>
      <c r="W19" s="232">
        <v>76.011052999697938</v>
      </c>
      <c r="DA19" s="71" t="s">
        <v>2315</v>
      </c>
    </row>
    <row r="20" spans="1:105" ht="12" customHeight="1" x14ac:dyDescent="0.25">
      <c r="A20" s="59" t="s">
        <v>160</v>
      </c>
      <c r="B20" s="232">
        <v>347.65827916622789</v>
      </c>
      <c r="C20" s="232">
        <v>360.14306318696731</v>
      </c>
      <c r="D20" s="232">
        <v>354.26442646429558</v>
      </c>
      <c r="E20" s="232">
        <v>308.84163702897808</v>
      </c>
      <c r="F20" s="232">
        <v>306.34348190031551</v>
      </c>
      <c r="G20" s="232">
        <v>280.47740434108351</v>
      </c>
      <c r="H20" s="232">
        <v>223.57178251771549</v>
      </c>
      <c r="I20" s="232">
        <v>249.4643166019813</v>
      </c>
      <c r="J20" s="232">
        <v>230.4904763306034</v>
      </c>
      <c r="K20" s="232">
        <v>178.11622700794271</v>
      </c>
      <c r="L20" s="232">
        <v>180.24999693082441</v>
      </c>
      <c r="M20" s="232">
        <v>153.19456054969891</v>
      </c>
      <c r="N20" s="232">
        <v>149.0573937746417</v>
      </c>
      <c r="O20" s="232">
        <v>140.42974517414339</v>
      </c>
      <c r="P20" s="232">
        <v>126.0106281579523</v>
      </c>
      <c r="Q20" s="232">
        <v>126.9502607578051</v>
      </c>
      <c r="R20" s="232">
        <v>135.62296350740891</v>
      </c>
      <c r="S20" s="232">
        <v>131.19014988100309</v>
      </c>
      <c r="T20" s="232">
        <v>123.88450602555049</v>
      </c>
      <c r="U20" s="232">
        <v>114.6293870697201</v>
      </c>
      <c r="V20" s="232">
        <v>119.5261493042938</v>
      </c>
      <c r="W20" s="232">
        <v>115.9673152287544</v>
      </c>
      <c r="DA20" s="71" t="s">
        <v>2316</v>
      </c>
    </row>
    <row r="21" spans="1:105" ht="12" customHeight="1" x14ac:dyDescent="0.25">
      <c r="A21" s="59" t="s">
        <v>70</v>
      </c>
      <c r="B21" s="232">
        <v>648.11778622999759</v>
      </c>
      <c r="C21" s="232">
        <v>657.56954110650429</v>
      </c>
      <c r="D21" s="232">
        <v>677.95680938689952</v>
      </c>
      <c r="E21" s="232">
        <v>647.99626250014251</v>
      </c>
      <c r="F21" s="232">
        <v>584.47721482368718</v>
      </c>
      <c r="G21" s="232">
        <v>470.37880913272551</v>
      </c>
      <c r="H21" s="232">
        <v>470.42520319516922</v>
      </c>
      <c r="I21" s="232">
        <v>401.83100240660139</v>
      </c>
      <c r="J21" s="232">
        <v>383.35272768758529</v>
      </c>
      <c r="K21" s="232">
        <v>280.23620950399339</v>
      </c>
      <c r="L21" s="232">
        <v>230.1531502932751</v>
      </c>
      <c r="M21" s="232">
        <v>183.83059122441631</v>
      </c>
      <c r="N21" s="232">
        <v>158.16158579191341</v>
      </c>
      <c r="O21" s="232">
        <v>126.3849998072405</v>
      </c>
      <c r="P21" s="232">
        <v>110.5672711950715</v>
      </c>
      <c r="Q21" s="232">
        <v>120.8851153997839</v>
      </c>
      <c r="R21" s="232">
        <v>132.16837132207121</v>
      </c>
      <c r="S21" s="232">
        <v>115.10731286116589</v>
      </c>
      <c r="T21" s="232">
        <v>94.353810621940426</v>
      </c>
      <c r="U21" s="232">
        <v>80.718273240621301</v>
      </c>
      <c r="V21" s="232">
        <v>71.972934412006666</v>
      </c>
      <c r="W21" s="232">
        <v>71.640879444444579</v>
      </c>
      <c r="DA21" s="71" t="s">
        <v>2317</v>
      </c>
    </row>
    <row r="22" spans="1:105" ht="12" customHeight="1" x14ac:dyDescent="0.25">
      <c r="A22" s="59" t="s">
        <v>162</v>
      </c>
      <c r="B22" s="232">
        <v>1760.7580715979741</v>
      </c>
      <c r="C22" s="232">
        <v>1814.173223609979</v>
      </c>
      <c r="D22" s="232">
        <v>1927.563994582852</v>
      </c>
      <c r="E22" s="232">
        <v>1955.1947135513849</v>
      </c>
      <c r="F22" s="232">
        <v>1895.2226669628319</v>
      </c>
      <c r="G22" s="232">
        <v>1697.3319893913881</v>
      </c>
      <c r="H22" s="232">
        <v>1535.103337902947</v>
      </c>
      <c r="I22" s="232">
        <v>1547.19680361837</v>
      </c>
      <c r="J22" s="232">
        <v>1514.847007077582</v>
      </c>
      <c r="K22" s="232">
        <v>1475.9741917810411</v>
      </c>
      <c r="L22" s="232">
        <v>1609.917951895884</v>
      </c>
      <c r="M22" s="232">
        <v>1635.3111574753191</v>
      </c>
      <c r="N22" s="232">
        <v>1649.258661934357</v>
      </c>
      <c r="O22" s="232">
        <v>1675.3921649950989</v>
      </c>
      <c r="P22" s="232">
        <v>1683.137306086538</v>
      </c>
      <c r="Q22" s="232">
        <v>1685.291573205883</v>
      </c>
      <c r="R22" s="232">
        <v>1769.517564994452</v>
      </c>
      <c r="S22" s="232">
        <v>1807.515602600696</v>
      </c>
      <c r="T22" s="232">
        <v>1829.5765825549111</v>
      </c>
      <c r="U22" s="232">
        <v>1744.465425245796</v>
      </c>
      <c r="V22" s="232">
        <v>1736.5794919429561</v>
      </c>
      <c r="W22" s="232">
        <v>1953.735726625418</v>
      </c>
      <c r="DA22" s="71" t="s">
        <v>2318</v>
      </c>
    </row>
    <row r="23" spans="1:105" ht="12" customHeight="1" x14ac:dyDescent="0.25">
      <c r="A23" s="60" t="s">
        <v>2157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2319</v>
      </c>
    </row>
    <row r="24" spans="1:105" ht="12" customHeight="1" x14ac:dyDescent="0.25">
      <c r="A24" s="60" t="s">
        <v>2159</v>
      </c>
      <c r="B24" s="331">
        <v>0</v>
      </c>
      <c r="C24" s="331">
        <v>0</v>
      </c>
      <c r="D24" s="331">
        <v>0</v>
      </c>
      <c r="E24" s="331">
        <v>0</v>
      </c>
      <c r="F24" s="331">
        <v>0</v>
      </c>
      <c r="G24" s="331">
        <v>0</v>
      </c>
      <c r="H24" s="331">
        <v>0</v>
      </c>
      <c r="I24" s="331">
        <v>0</v>
      </c>
      <c r="J24" s="331">
        <v>0</v>
      </c>
      <c r="K24" s="331">
        <v>0</v>
      </c>
      <c r="L24" s="331">
        <v>0</v>
      </c>
      <c r="M24" s="331">
        <v>0</v>
      </c>
      <c r="N24" s="331">
        <v>0</v>
      </c>
      <c r="O24" s="331">
        <v>0</v>
      </c>
      <c r="P24" s="331">
        <v>0</v>
      </c>
      <c r="Q24" s="331">
        <v>0</v>
      </c>
      <c r="R24" s="331">
        <v>0</v>
      </c>
      <c r="S24" s="331">
        <v>0</v>
      </c>
      <c r="T24" s="331">
        <v>0</v>
      </c>
      <c r="U24" s="331">
        <v>0</v>
      </c>
      <c r="V24" s="331">
        <v>0</v>
      </c>
      <c r="W24" s="331">
        <v>0</v>
      </c>
      <c r="DA24" s="72" t="s">
        <v>2320</v>
      </c>
    </row>
    <row r="25" spans="1:105" ht="12" customHeight="1" x14ac:dyDescent="0.25">
      <c r="A25" s="57" t="s">
        <v>2161</v>
      </c>
      <c r="B25" s="263">
        <f t="shared" ref="B25:W25" si="1">B26+B32+B33</f>
        <v>2919.6084922831901</v>
      </c>
      <c r="C25" s="263">
        <f t="shared" si="1"/>
        <v>2934.6888312871479</v>
      </c>
      <c r="D25" s="263">
        <f t="shared" si="1"/>
        <v>3042.4544704657569</v>
      </c>
      <c r="E25" s="263">
        <f t="shared" si="1"/>
        <v>2961.723640843788</v>
      </c>
      <c r="F25" s="263">
        <f t="shared" si="1"/>
        <v>2851.54726696441</v>
      </c>
      <c r="G25" s="263">
        <f t="shared" si="1"/>
        <v>2533.8021791268279</v>
      </c>
      <c r="H25" s="263">
        <f t="shared" si="1"/>
        <v>2309.9357878565102</v>
      </c>
      <c r="I25" s="263">
        <f t="shared" si="1"/>
        <v>2294.2756462830912</v>
      </c>
      <c r="J25" s="263">
        <f t="shared" si="1"/>
        <v>2160.3570416250482</v>
      </c>
      <c r="K25" s="263">
        <f t="shared" si="1"/>
        <v>1976.686637469845</v>
      </c>
      <c r="L25" s="263">
        <f t="shared" si="1"/>
        <v>2064.0787830446029</v>
      </c>
      <c r="M25" s="263">
        <f t="shared" si="1"/>
        <v>2010.1693655981051</v>
      </c>
      <c r="N25" s="263">
        <f t="shared" si="1"/>
        <v>2016.60758622567</v>
      </c>
      <c r="O25" s="263">
        <f t="shared" si="1"/>
        <v>1947.1567820150231</v>
      </c>
      <c r="P25" s="263">
        <f t="shared" si="1"/>
        <v>1923.7710721610511</v>
      </c>
      <c r="Q25" s="263">
        <f t="shared" si="1"/>
        <v>1939.961470656744</v>
      </c>
      <c r="R25" s="263">
        <f t="shared" si="1"/>
        <v>2036.2781749663329</v>
      </c>
      <c r="S25" s="263">
        <f t="shared" si="1"/>
        <v>2066.7865489629862</v>
      </c>
      <c r="T25" s="263">
        <f t="shared" si="1"/>
        <v>2075.7018348480892</v>
      </c>
      <c r="U25" s="263">
        <f t="shared" si="1"/>
        <v>1926.8746071170251</v>
      </c>
      <c r="V25" s="263">
        <f t="shared" si="1"/>
        <v>1904.3630933207689</v>
      </c>
      <c r="W25" s="263">
        <f t="shared" si="1"/>
        <v>2081.47765152497</v>
      </c>
      <c r="DA25" s="70"/>
    </row>
    <row r="26" spans="1:105" ht="12" customHeight="1" x14ac:dyDescent="0.25">
      <c r="A26" s="60" t="s">
        <v>2162</v>
      </c>
      <c r="B26" s="331">
        <v>2919.6084922831901</v>
      </c>
      <c r="C26" s="331">
        <v>2934.6888312871479</v>
      </c>
      <c r="D26" s="331">
        <v>3042.4544704657569</v>
      </c>
      <c r="E26" s="331">
        <v>2961.723640843788</v>
      </c>
      <c r="F26" s="331">
        <v>2851.54726696441</v>
      </c>
      <c r="G26" s="331">
        <v>2533.8021791268279</v>
      </c>
      <c r="H26" s="331">
        <v>2309.9357878565102</v>
      </c>
      <c r="I26" s="331">
        <v>2294.2756462830912</v>
      </c>
      <c r="J26" s="331">
        <v>2160.3570416250482</v>
      </c>
      <c r="K26" s="331">
        <v>1976.686637469845</v>
      </c>
      <c r="L26" s="331">
        <v>2064.0787830446029</v>
      </c>
      <c r="M26" s="331">
        <v>2010.1693655981051</v>
      </c>
      <c r="N26" s="331">
        <v>2016.60758622567</v>
      </c>
      <c r="O26" s="331">
        <v>1947.1567820150231</v>
      </c>
      <c r="P26" s="331">
        <v>1923.7710721610511</v>
      </c>
      <c r="Q26" s="331">
        <v>1939.961470656744</v>
      </c>
      <c r="R26" s="331">
        <v>2036.2781749663329</v>
      </c>
      <c r="S26" s="331">
        <v>2066.7865489629862</v>
      </c>
      <c r="T26" s="331">
        <v>2075.7018348480892</v>
      </c>
      <c r="U26" s="331">
        <v>1926.8746071170251</v>
      </c>
      <c r="V26" s="331">
        <v>1904.3630933207689</v>
      </c>
      <c r="W26" s="331">
        <v>2081.47765152497</v>
      </c>
      <c r="DA26" s="72" t="s">
        <v>2321</v>
      </c>
    </row>
    <row r="27" spans="1:105" ht="12" customHeight="1" x14ac:dyDescent="0.25">
      <c r="A27" s="59" t="s">
        <v>30</v>
      </c>
      <c r="B27" s="232">
        <v>545.05098172757926</v>
      </c>
      <c r="C27" s="232">
        <v>494.40608659610621</v>
      </c>
      <c r="D27" s="232">
        <v>493.86472855701999</v>
      </c>
      <c r="E27" s="232">
        <v>466.22442801137572</v>
      </c>
      <c r="F27" s="232">
        <v>466.07364338539202</v>
      </c>
      <c r="G27" s="232">
        <v>439.08203991865111</v>
      </c>
      <c r="H27" s="232">
        <v>398.08815376362469</v>
      </c>
      <c r="I27" s="232">
        <v>401.94533233682557</v>
      </c>
      <c r="J27" s="232">
        <v>338.44743146849362</v>
      </c>
      <c r="K27" s="232">
        <v>321.68362827277679</v>
      </c>
      <c r="L27" s="232">
        <v>330.89210161229897</v>
      </c>
      <c r="M27" s="232">
        <v>323.90923008646848</v>
      </c>
      <c r="N27" s="232">
        <v>342.97750661957429</v>
      </c>
      <c r="O27" s="232">
        <v>282.47292098666549</v>
      </c>
      <c r="P27" s="232">
        <v>276.09257609669032</v>
      </c>
      <c r="Q27" s="232">
        <v>278.1294816287845</v>
      </c>
      <c r="R27" s="232">
        <v>276.97680142979601</v>
      </c>
      <c r="S27" s="232">
        <v>291.83758975779568</v>
      </c>
      <c r="T27" s="232">
        <v>305.55197053946279</v>
      </c>
      <c r="U27" s="232">
        <v>249.16054597574961</v>
      </c>
      <c r="V27" s="232">
        <v>235.39444360749121</v>
      </c>
      <c r="W27" s="232">
        <v>233.68183960970691</v>
      </c>
      <c r="DA27" s="71" t="s">
        <v>2322</v>
      </c>
    </row>
    <row r="28" spans="1:105" ht="12" customHeight="1" x14ac:dyDescent="0.25">
      <c r="A28" s="59" t="s">
        <v>33</v>
      </c>
      <c r="B28" s="232">
        <v>77.445729727110503</v>
      </c>
      <c r="C28" s="232">
        <v>80.377888104831754</v>
      </c>
      <c r="D28" s="232">
        <v>82.10204988036449</v>
      </c>
      <c r="E28" s="232">
        <v>68.805368598657608</v>
      </c>
      <c r="F28" s="232">
        <v>63.770820506655618</v>
      </c>
      <c r="G28" s="232">
        <v>54.563303487179077</v>
      </c>
      <c r="H28" s="232">
        <v>54.264031079692543</v>
      </c>
      <c r="I28" s="232">
        <v>60.253545090470979</v>
      </c>
      <c r="J28" s="232">
        <v>48.001100910078073</v>
      </c>
      <c r="K28" s="232">
        <v>43.064152286253893</v>
      </c>
      <c r="L28" s="232">
        <v>49.585765498983697</v>
      </c>
      <c r="M28" s="232">
        <v>42.646544470441249</v>
      </c>
      <c r="N28" s="232">
        <v>43.232045022002339</v>
      </c>
      <c r="O28" s="232">
        <v>46.178102714622071</v>
      </c>
      <c r="P28" s="232">
        <v>47.915824864725252</v>
      </c>
      <c r="Q28" s="232">
        <v>50.892864558398522</v>
      </c>
      <c r="R28" s="232">
        <v>61.543957016592387</v>
      </c>
      <c r="S28" s="232">
        <v>63.438071419469011</v>
      </c>
      <c r="T28" s="232">
        <v>63.637448306625011</v>
      </c>
      <c r="U28" s="232">
        <v>61.203156511160969</v>
      </c>
      <c r="V28" s="232">
        <v>62.236503330564652</v>
      </c>
      <c r="W28" s="232">
        <v>63.342544166414953</v>
      </c>
      <c r="DA28" s="71" t="s">
        <v>2323</v>
      </c>
    </row>
    <row r="29" spans="1:105" ht="12" customHeight="1" x14ac:dyDescent="0.25">
      <c r="A29" s="59" t="s">
        <v>160</v>
      </c>
      <c r="B29" s="232">
        <v>289.71523263852322</v>
      </c>
      <c r="C29" s="232">
        <v>300.11921932247282</v>
      </c>
      <c r="D29" s="232">
        <v>295.22035538691301</v>
      </c>
      <c r="E29" s="232">
        <v>257.36803085748181</v>
      </c>
      <c r="F29" s="232">
        <v>255.2862349169296</v>
      </c>
      <c r="G29" s="232">
        <v>233.73117028423621</v>
      </c>
      <c r="H29" s="232">
        <v>186.30981876476289</v>
      </c>
      <c r="I29" s="232">
        <v>207.88693050165111</v>
      </c>
      <c r="J29" s="232">
        <v>192.07539694216959</v>
      </c>
      <c r="K29" s="232">
        <v>148.43018917328561</v>
      </c>
      <c r="L29" s="232">
        <v>150.20833077568699</v>
      </c>
      <c r="M29" s="232">
        <v>127.6621337914158</v>
      </c>
      <c r="N29" s="232">
        <v>124.21449481220139</v>
      </c>
      <c r="O29" s="232">
        <v>117.0247876451195</v>
      </c>
      <c r="P29" s="232">
        <v>105.00885679829361</v>
      </c>
      <c r="Q29" s="232">
        <v>105.7918839648376</v>
      </c>
      <c r="R29" s="232">
        <v>113.01913625617409</v>
      </c>
      <c r="S29" s="232">
        <v>109.3251249008359</v>
      </c>
      <c r="T29" s="232">
        <v>103.2370883546254</v>
      </c>
      <c r="U29" s="232">
        <v>95.524489224766739</v>
      </c>
      <c r="V29" s="232">
        <v>99.605124420244834</v>
      </c>
      <c r="W29" s="232">
        <v>96.63942935729537</v>
      </c>
      <c r="DA29" s="71" t="s">
        <v>2324</v>
      </c>
    </row>
    <row r="30" spans="1:105" ht="12" customHeight="1" x14ac:dyDescent="0.25">
      <c r="A30" s="59" t="s">
        <v>70</v>
      </c>
      <c r="B30" s="232">
        <v>540.09815519166477</v>
      </c>
      <c r="C30" s="232">
        <v>547.97461758875363</v>
      </c>
      <c r="D30" s="232">
        <v>564.96400782241631</v>
      </c>
      <c r="E30" s="232">
        <v>539.99688541678552</v>
      </c>
      <c r="F30" s="232">
        <v>487.06434568640611</v>
      </c>
      <c r="G30" s="232">
        <v>391.98234094393791</v>
      </c>
      <c r="H30" s="232">
        <v>392.02100266264108</v>
      </c>
      <c r="I30" s="232">
        <v>334.85916867216781</v>
      </c>
      <c r="J30" s="232">
        <v>319.46060640632112</v>
      </c>
      <c r="K30" s="232">
        <v>233.53017458666119</v>
      </c>
      <c r="L30" s="232">
        <v>191.7942919110626</v>
      </c>
      <c r="M30" s="232">
        <v>153.1921593536803</v>
      </c>
      <c r="N30" s="232">
        <v>131.80132149326121</v>
      </c>
      <c r="O30" s="232">
        <v>105.3208331727004</v>
      </c>
      <c r="P30" s="232">
        <v>92.139392662559615</v>
      </c>
      <c r="Q30" s="232">
        <v>100.7375961664866</v>
      </c>
      <c r="R30" s="232">
        <v>110.14030943505929</v>
      </c>
      <c r="S30" s="232">
        <v>95.922760717638255</v>
      </c>
      <c r="T30" s="232">
        <v>78.628175518283683</v>
      </c>
      <c r="U30" s="232">
        <v>67.265227700517755</v>
      </c>
      <c r="V30" s="232">
        <v>59.977445343338893</v>
      </c>
      <c r="W30" s="232">
        <v>59.700732870370487</v>
      </c>
      <c r="DA30" s="71" t="s">
        <v>2325</v>
      </c>
    </row>
    <row r="31" spans="1:105" ht="12" customHeight="1" x14ac:dyDescent="0.25">
      <c r="A31" s="59" t="s">
        <v>162</v>
      </c>
      <c r="B31" s="232">
        <v>1467.298392998312</v>
      </c>
      <c r="C31" s="232">
        <v>1511.8110196749831</v>
      </c>
      <c r="D31" s="232">
        <v>1606.3033288190429</v>
      </c>
      <c r="E31" s="232">
        <v>1629.3289279594881</v>
      </c>
      <c r="F31" s="232">
        <v>1579.3522224690271</v>
      </c>
      <c r="G31" s="232">
        <v>1414.4433244928241</v>
      </c>
      <c r="H31" s="232">
        <v>1279.2527815857891</v>
      </c>
      <c r="I31" s="232">
        <v>1289.330669681975</v>
      </c>
      <c r="J31" s="232">
        <v>1262.372505897986</v>
      </c>
      <c r="K31" s="232">
        <v>1229.978493150868</v>
      </c>
      <c r="L31" s="232">
        <v>1341.5982932465711</v>
      </c>
      <c r="M31" s="232">
        <v>1362.759297896099</v>
      </c>
      <c r="N31" s="232">
        <v>1374.3822182786309</v>
      </c>
      <c r="O31" s="232">
        <v>1396.1601374959159</v>
      </c>
      <c r="P31" s="232">
        <v>1402.6144217387821</v>
      </c>
      <c r="Q31" s="232">
        <v>1404.4096443382359</v>
      </c>
      <c r="R31" s="232">
        <v>1474.5979708287109</v>
      </c>
      <c r="S31" s="232">
        <v>1506.2630021672469</v>
      </c>
      <c r="T31" s="232">
        <v>1524.6471521290921</v>
      </c>
      <c r="U31" s="232">
        <v>1453.7211877048301</v>
      </c>
      <c r="V31" s="232">
        <v>1447.1495766191299</v>
      </c>
      <c r="W31" s="232">
        <v>1628.113105521182</v>
      </c>
      <c r="DA31" s="71" t="s">
        <v>2326</v>
      </c>
    </row>
    <row r="32" spans="1:105" ht="12" customHeight="1" x14ac:dyDescent="0.25">
      <c r="A32" s="60" t="s">
        <v>2169</v>
      </c>
      <c r="B32" s="331">
        <v>0</v>
      </c>
      <c r="C32" s="331">
        <v>0</v>
      </c>
      <c r="D32" s="331">
        <v>0</v>
      </c>
      <c r="E32" s="331">
        <v>0</v>
      </c>
      <c r="F32" s="331">
        <v>0</v>
      </c>
      <c r="G32" s="331">
        <v>0</v>
      </c>
      <c r="H32" s="331">
        <v>0</v>
      </c>
      <c r="I32" s="331">
        <v>0</v>
      </c>
      <c r="J32" s="331">
        <v>0</v>
      </c>
      <c r="K32" s="331">
        <v>0</v>
      </c>
      <c r="L32" s="331">
        <v>0</v>
      </c>
      <c r="M32" s="331">
        <v>0</v>
      </c>
      <c r="N32" s="331">
        <v>0</v>
      </c>
      <c r="O32" s="331">
        <v>0</v>
      </c>
      <c r="P32" s="331">
        <v>0</v>
      </c>
      <c r="Q32" s="331">
        <v>0</v>
      </c>
      <c r="R32" s="331">
        <v>0</v>
      </c>
      <c r="S32" s="331">
        <v>0</v>
      </c>
      <c r="T32" s="331">
        <v>0</v>
      </c>
      <c r="U32" s="331">
        <v>0</v>
      </c>
      <c r="V32" s="331">
        <v>0</v>
      </c>
      <c r="W32" s="331">
        <v>0</v>
      </c>
      <c r="DA32" s="72" t="s">
        <v>2327</v>
      </c>
    </row>
    <row r="33" spans="1:105" ht="12" customHeight="1" x14ac:dyDescent="0.25">
      <c r="A33" s="60" t="s">
        <v>2171</v>
      </c>
      <c r="B33" s="331">
        <v>0</v>
      </c>
      <c r="C33" s="331">
        <v>0</v>
      </c>
      <c r="D33" s="331">
        <v>0</v>
      </c>
      <c r="E33" s="331">
        <v>0</v>
      </c>
      <c r="F33" s="331">
        <v>0</v>
      </c>
      <c r="G33" s="331">
        <v>0</v>
      </c>
      <c r="H33" s="331">
        <v>0</v>
      </c>
      <c r="I33" s="331">
        <v>0</v>
      </c>
      <c r="J33" s="331">
        <v>0</v>
      </c>
      <c r="K33" s="331">
        <v>0</v>
      </c>
      <c r="L33" s="331">
        <v>0</v>
      </c>
      <c r="M33" s="331">
        <v>0</v>
      </c>
      <c r="N33" s="331">
        <v>0</v>
      </c>
      <c r="O33" s="331">
        <v>0</v>
      </c>
      <c r="P33" s="331">
        <v>0</v>
      </c>
      <c r="Q33" s="331">
        <v>0</v>
      </c>
      <c r="R33" s="331">
        <v>0</v>
      </c>
      <c r="S33" s="331">
        <v>0</v>
      </c>
      <c r="T33" s="331">
        <v>0</v>
      </c>
      <c r="U33" s="331">
        <v>0</v>
      </c>
      <c r="V33" s="331">
        <v>0</v>
      </c>
      <c r="W33" s="331">
        <v>0</v>
      </c>
      <c r="DA33" s="72" t="s">
        <v>2328</v>
      </c>
    </row>
    <row r="34" spans="1:105" ht="12" customHeight="1" x14ac:dyDescent="0.25">
      <c r="A34" s="57" t="s">
        <v>2173</v>
      </c>
      <c r="B34" s="263">
        <v>36242.706681342213</v>
      </c>
      <c r="C34" s="263">
        <v>36761.50315012694</v>
      </c>
      <c r="D34" s="263">
        <v>37812.322308252027</v>
      </c>
      <c r="E34" s="263">
        <v>37513.873038885409</v>
      </c>
      <c r="F34" s="263">
        <v>36234.337917508186</v>
      </c>
      <c r="G34" s="263">
        <v>33815.486176857798</v>
      </c>
      <c r="H34" s="263">
        <v>31538.054979760669</v>
      </c>
      <c r="I34" s="263">
        <v>31317.280932838941</v>
      </c>
      <c r="J34" s="263">
        <v>30016.81340866454</v>
      </c>
      <c r="K34" s="263">
        <v>28202.64312558325</v>
      </c>
      <c r="L34" s="263">
        <v>29057.169930557229</v>
      </c>
      <c r="M34" s="263">
        <v>28313.13914342265</v>
      </c>
      <c r="N34" s="263">
        <v>28458.32986574942</v>
      </c>
      <c r="O34" s="263">
        <v>27724.534273029571</v>
      </c>
      <c r="P34" s="263">
        <v>27418.23950563886</v>
      </c>
      <c r="Q34" s="263">
        <v>27680.164991324</v>
      </c>
      <c r="R34" s="263">
        <v>28237.833155614429</v>
      </c>
      <c r="S34" s="263">
        <v>28357.57502796773</v>
      </c>
      <c r="T34" s="263">
        <v>28683.82275619647</v>
      </c>
      <c r="U34" s="263">
        <v>27508.859496195018</v>
      </c>
      <c r="V34" s="263">
        <v>26787.37708013707</v>
      </c>
      <c r="W34" s="263">
        <v>29023.082389473038</v>
      </c>
      <c r="DA34" s="70" t="s">
        <v>2329</v>
      </c>
    </row>
    <row r="35" spans="1:105" ht="12" customHeight="1" x14ac:dyDescent="0.25">
      <c r="A35" s="64" t="s">
        <v>30</v>
      </c>
      <c r="B35" s="231">
        <v>6412.484735082845</v>
      </c>
      <c r="C35" s="231">
        <v>5884.3815080024851</v>
      </c>
      <c r="D35" s="231">
        <v>5846.6840717347504</v>
      </c>
      <c r="E35" s="231">
        <v>5510.7926821054161</v>
      </c>
      <c r="F35" s="231">
        <v>5682.28373283563</v>
      </c>
      <c r="G35" s="231">
        <v>5720.5396039872949</v>
      </c>
      <c r="H35" s="231">
        <v>5348.0420141428804</v>
      </c>
      <c r="I35" s="231">
        <v>5415.242991755742</v>
      </c>
      <c r="J35" s="231">
        <v>4627.79878779315</v>
      </c>
      <c r="K35" s="231">
        <v>4402.1715677958964</v>
      </c>
      <c r="L35" s="231">
        <v>4386.0077037423207</v>
      </c>
      <c r="M35" s="231">
        <v>4255.2501370158088</v>
      </c>
      <c r="N35" s="231">
        <v>4526.4339498907011</v>
      </c>
      <c r="O35" s="231">
        <v>3726.058582931902</v>
      </c>
      <c r="P35" s="231">
        <v>3650.183562311553</v>
      </c>
      <c r="Q35" s="231">
        <v>3813.4726385889312</v>
      </c>
      <c r="R35" s="231">
        <v>3698.5323150678209</v>
      </c>
      <c r="S35" s="231">
        <v>3927.4284519696371</v>
      </c>
      <c r="T35" s="231">
        <v>4170.7138519876398</v>
      </c>
      <c r="U35" s="231">
        <v>3435.614223338458</v>
      </c>
      <c r="V35" s="231">
        <v>3268.300665533759</v>
      </c>
      <c r="W35" s="231">
        <v>3265.6285163041489</v>
      </c>
      <c r="DA35" s="73" t="s">
        <v>2330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2331</v>
      </c>
    </row>
    <row r="37" spans="1:105" ht="12" customHeight="1" x14ac:dyDescent="0.25">
      <c r="A37" s="64" t="s">
        <v>33</v>
      </c>
      <c r="B37" s="231">
        <v>973.50534399803871</v>
      </c>
      <c r="C37" s="231">
        <v>1009.055988336877</v>
      </c>
      <c r="D37" s="231">
        <v>1012.583490498091</v>
      </c>
      <c r="E37" s="231">
        <v>885.29471620760705</v>
      </c>
      <c r="F37" s="231">
        <v>834.53071718717683</v>
      </c>
      <c r="G37" s="231">
        <v>739.76619091858811</v>
      </c>
      <c r="H37" s="231">
        <v>768.74108596310452</v>
      </c>
      <c r="I37" s="231">
        <v>853.56707512001572</v>
      </c>
      <c r="J37" s="231">
        <v>682.39018448585341</v>
      </c>
      <c r="K37" s="231">
        <v>611.13404978003211</v>
      </c>
      <c r="L37" s="231">
        <v>700.01923301906925</v>
      </c>
      <c r="M37" s="231">
        <v>634.96687810886499</v>
      </c>
      <c r="N37" s="231">
        <v>631.1861618000579</v>
      </c>
      <c r="O37" s="231">
        <v>710.49743285364218</v>
      </c>
      <c r="P37" s="231">
        <v>739.25745805972156</v>
      </c>
      <c r="Q37" s="231">
        <v>710.90521188251307</v>
      </c>
      <c r="R37" s="231">
        <v>838.99128143048267</v>
      </c>
      <c r="S37" s="231">
        <v>834.58499162626208</v>
      </c>
      <c r="T37" s="231">
        <v>878.6247424575306</v>
      </c>
      <c r="U37" s="231">
        <v>897.62353854438936</v>
      </c>
      <c r="V37" s="231">
        <v>870.65765856070789</v>
      </c>
      <c r="W37" s="231">
        <v>900.26724771149952</v>
      </c>
      <c r="DA37" s="73" t="s">
        <v>2332</v>
      </c>
    </row>
    <row r="38" spans="1:105" ht="12" customHeight="1" x14ac:dyDescent="0.25">
      <c r="A38" s="64" t="s">
        <v>160</v>
      </c>
      <c r="B38" s="231">
        <v>3536.4763381591602</v>
      </c>
      <c r="C38" s="231">
        <v>3685.010782946054</v>
      </c>
      <c r="D38" s="231">
        <v>3546.6005939932288</v>
      </c>
      <c r="E38" s="231">
        <v>3284.1458830289112</v>
      </c>
      <c r="F38" s="231">
        <v>3321.9119668982939</v>
      </c>
      <c r="G38" s="231">
        <v>3188.8203368558979</v>
      </c>
      <c r="H38" s="231">
        <v>2590.239402951599</v>
      </c>
      <c r="I38" s="231">
        <v>2778.3796929648561</v>
      </c>
      <c r="J38" s="231">
        <v>2612.5814939090351</v>
      </c>
      <c r="K38" s="231">
        <v>2143.0257962349401</v>
      </c>
      <c r="L38" s="231">
        <v>2174.2959222197292</v>
      </c>
      <c r="M38" s="231">
        <v>1892.056075000703</v>
      </c>
      <c r="N38" s="231">
        <v>1769.892066007638</v>
      </c>
      <c r="O38" s="231">
        <v>1689.5172051250249</v>
      </c>
      <c r="P38" s="231">
        <v>1581.0072630350251</v>
      </c>
      <c r="Q38" s="231">
        <v>1621.8595613239229</v>
      </c>
      <c r="R38" s="231">
        <v>1572.930657610902</v>
      </c>
      <c r="S38" s="231">
        <v>1483.1248888538689</v>
      </c>
      <c r="T38" s="231">
        <v>1411.6043995808</v>
      </c>
      <c r="U38" s="231">
        <v>1343.854677506393</v>
      </c>
      <c r="V38" s="231">
        <v>1357.1327029925169</v>
      </c>
      <c r="W38" s="231">
        <v>1350.2920979190369</v>
      </c>
      <c r="DA38" s="73" t="s">
        <v>2333</v>
      </c>
    </row>
    <row r="39" spans="1:105" ht="12" customHeight="1" x14ac:dyDescent="0.25">
      <c r="A39" s="64" t="s">
        <v>70</v>
      </c>
      <c r="B39" s="231">
        <v>6657.050822426454</v>
      </c>
      <c r="C39" s="231">
        <v>6908.4559901141238</v>
      </c>
      <c r="D39" s="231">
        <v>7039.285802286051</v>
      </c>
      <c r="E39" s="231">
        <v>6863.2089182568379</v>
      </c>
      <c r="F39" s="231">
        <v>6192.7096567970339</v>
      </c>
      <c r="G39" s="231">
        <v>5274.9857904361988</v>
      </c>
      <c r="H39" s="231">
        <v>5347.7103256971413</v>
      </c>
      <c r="I39" s="231">
        <v>4552.9713800435211</v>
      </c>
      <c r="J39" s="231">
        <v>4339.2238485296757</v>
      </c>
      <c r="K39" s="231">
        <v>3276.903139401586</v>
      </c>
      <c r="L39" s="231">
        <v>2604.5963652931869</v>
      </c>
      <c r="M39" s="231">
        <v>2186.6939455692459</v>
      </c>
      <c r="N39" s="231">
        <v>1897.1786950275541</v>
      </c>
      <c r="O39" s="231">
        <v>1583.474478056238</v>
      </c>
      <c r="P39" s="231">
        <v>1378.3299236193359</v>
      </c>
      <c r="Q39" s="231">
        <v>1442.789586599002</v>
      </c>
      <c r="R39" s="231">
        <v>1494.3237476870829</v>
      </c>
      <c r="S39" s="231">
        <v>1243.793747266915</v>
      </c>
      <c r="T39" s="231">
        <v>1041.5253735468159</v>
      </c>
      <c r="U39" s="231">
        <v>934.00104752434606</v>
      </c>
      <c r="V39" s="231">
        <v>827.30008798041365</v>
      </c>
      <c r="W39" s="231">
        <v>862.9766466206022</v>
      </c>
      <c r="DA39" s="73" t="s">
        <v>2334</v>
      </c>
    </row>
    <row r="40" spans="1:105" ht="12" customHeight="1" x14ac:dyDescent="0.25">
      <c r="A40" s="64" t="s">
        <v>34</v>
      </c>
      <c r="B40" s="231">
        <v>91.185718970804629</v>
      </c>
      <c r="C40" s="231">
        <v>104.21391442356941</v>
      </c>
      <c r="D40" s="231">
        <v>127.90720985441131</v>
      </c>
      <c r="E40" s="231">
        <v>68.736706643022245</v>
      </c>
      <c r="F40" s="231">
        <v>48.903620293010427</v>
      </c>
      <c r="G40" s="231">
        <v>65.316684291927103</v>
      </c>
      <c r="H40" s="231">
        <v>74.59174429453472</v>
      </c>
      <c r="I40" s="231">
        <v>65.127951233349293</v>
      </c>
      <c r="J40" s="231">
        <v>41.817819212540137</v>
      </c>
      <c r="K40" s="231">
        <v>23.855816301123621</v>
      </c>
      <c r="L40" s="231">
        <v>27.669780338722902</v>
      </c>
      <c r="M40" s="231">
        <v>18.632499178430791</v>
      </c>
      <c r="N40" s="231">
        <v>14.92969915241698</v>
      </c>
      <c r="O40" s="231">
        <v>12.643245443399071</v>
      </c>
      <c r="P40" s="231">
        <v>11.98078738183845</v>
      </c>
      <c r="Q40" s="231">
        <v>12.564256134367991</v>
      </c>
      <c r="R40" s="231">
        <v>14.217548829312131</v>
      </c>
      <c r="S40" s="231">
        <v>17.2802493113083</v>
      </c>
      <c r="T40" s="231">
        <v>12.178552895548821</v>
      </c>
      <c r="U40" s="231">
        <v>14.21623266689017</v>
      </c>
      <c r="V40" s="231">
        <v>7.9724360914534262</v>
      </c>
      <c r="W40" s="231">
        <v>6.3787940682740087</v>
      </c>
      <c r="DA40" s="73" t="s">
        <v>2335</v>
      </c>
    </row>
    <row r="41" spans="1:105" ht="12" customHeight="1" x14ac:dyDescent="0.25">
      <c r="A41" s="64" t="s">
        <v>162</v>
      </c>
      <c r="B41" s="231">
        <v>18466.833584378601</v>
      </c>
      <c r="C41" s="231">
        <v>19071.280088029111</v>
      </c>
      <c r="D41" s="231">
        <v>20159.302909700469</v>
      </c>
      <c r="E41" s="231">
        <v>20890.021486457419</v>
      </c>
      <c r="F41" s="231">
        <v>20141.178727132079</v>
      </c>
      <c r="G41" s="231">
        <v>18817.134252350079</v>
      </c>
      <c r="H41" s="231">
        <v>17406.271986947879</v>
      </c>
      <c r="I41" s="231">
        <v>17648.952911611799</v>
      </c>
      <c r="J41" s="231">
        <v>17691.609814229909</v>
      </c>
      <c r="K41" s="231">
        <v>17702.131190677839</v>
      </c>
      <c r="L41" s="231">
        <v>19079.545721948809</v>
      </c>
      <c r="M41" s="231">
        <v>19268.406400907599</v>
      </c>
      <c r="N41" s="231">
        <v>19508.19431691663</v>
      </c>
      <c r="O41" s="231">
        <v>19918.55580352886</v>
      </c>
      <c r="P41" s="231">
        <v>19999.988473076792</v>
      </c>
      <c r="Q41" s="231">
        <v>20039.31543807354</v>
      </c>
      <c r="R41" s="231">
        <v>20593.23423662423</v>
      </c>
      <c r="S41" s="231">
        <v>20814.28461974013</v>
      </c>
      <c r="T41" s="231">
        <v>21135.338789606591</v>
      </c>
      <c r="U41" s="231">
        <v>20844.051413719419</v>
      </c>
      <c r="V41" s="231">
        <v>20410.902796288879</v>
      </c>
      <c r="W41" s="231">
        <v>22595.14182196094</v>
      </c>
      <c r="DA41" s="73" t="s">
        <v>2336</v>
      </c>
    </row>
    <row r="42" spans="1:105" ht="12" customHeight="1" x14ac:dyDescent="0.25">
      <c r="A42" s="64" t="s">
        <v>36</v>
      </c>
      <c r="B42" s="231">
        <v>88.723606968166237</v>
      </c>
      <c r="C42" s="231">
        <v>79.96532473738398</v>
      </c>
      <c r="D42" s="231">
        <v>77.978151458112848</v>
      </c>
      <c r="E42" s="231">
        <v>7.7646955911655926</v>
      </c>
      <c r="F42" s="231">
        <v>10.52465847904592</v>
      </c>
      <c r="G42" s="231">
        <v>1.251183175829071</v>
      </c>
      <c r="H42" s="231">
        <v>0.40479455688438259</v>
      </c>
      <c r="I42" s="231">
        <v>3.6799505171259198E-2</v>
      </c>
      <c r="J42" s="231">
        <v>0.51519307240124168</v>
      </c>
      <c r="K42" s="231">
        <v>3.6799505171238589E-2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2337</v>
      </c>
    </row>
    <row r="43" spans="1:105" ht="12" customHeight="1" x14ac:dyDescent="0.25">
      <c r="A43" s="64" t="s">
        <v>73</v>
      </c>
      <c r="B43" s="231">
        <v>16.446531358143819</v>
      </c>
      <c r="C43" s="231">
        <v>19.139553537331299</v>
      </c>
      <c r="D43" s="231">
        <v>1.9800787269075899</v>
      </c>
      <c r="E43" s="231">
        <v>3.9079505950319762</v>
      </c>
      <c r="F43" s="231">
        <v>2.294837885909232</v>
      </c>
      <c r="G43" s="231">
        <v>7.6721348419933371</v>
      </c>
      <c r="H43" s="231">
        <v>2.0536252066452869</v>
      </c>
      <c r="I43" s="231">
        <v>3.00213060448423</v>
      </c>
      <c r="J43" s="231">
        <v>20.876267431974341</v>
      </c>
      <c r="K43" s="231">
        <v>43.384765886663423</v>
      </c>
      <c r="L43" s="231">
        <v>85.035203995391299</v>
      </c>
      <c r="M43" s="231">
        <v>57.133207642005232</v>
      </c>
      <c r="N43" s="231">
        <v>110.5149769544154</v>
      </c>
      <c r="O43" s="231">
        <v>83.78752509050554</v>
      </c>
      <c r="P43" s="231">
        <v>57.492038154602326</v>
      </c>
      <c r="Q43" s="231">
        <v>39.258298721722753</v>
      </c>
      <c r="R43" s="231">
        <v>25.603368364607281</v>
      </c>
      <c r="S43" s="231">
        <v>37.078079199612077</v>
      </c>
      <c r="T43" s="231">
        <v>33.837046121540737</v>
      </c>
      <c r="U43" s="231">
        <v>39.4983628951192</v>
      </c>
      <c r="V43" s="231">
        <v>45.11073268934333</v>
      </c>
      <c r="W43" s="231">
        <v>42.397264888538757</v>
      </c>
      <c r="DA43" s="73" t="s">
        <v>2338</v>
      </c>
    </row>
    <row r="44" spans="1:105" ht="12" customHeight="1" x14ac:dyDescent="0.25">
      <c r="A44" s="64" t="s">
        <v>79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2339</v>
      </c>
    </row>
    <row r="45" spans="1:105" ht="12" customHeight="1" x14ac:dyDescent="0.25">
      <c r="A45" s="57" t="s">
        <v>2185</v>
      </c>
      <c r="B45" s="263">
        <f t="shared" ref="B45:W45" si="2">B46+B52+B63+B64+B65</f>
        <v>5983.8867266407487</v>
      </c>
      <c r="C45" s="263">
        <f t="shared" si="2"/>
        <v>6056.278916221273</v>
      </c>
      <c r="D45" s="263">
        <f t="shared" si="2"/>
        <v>6241.879520068991</v>
      </c>
      <c r="E45" s="263">
        <f t="shared" si="2"/>
        <v>6196.9978640581239</v>
      </c>
      <c r="F45" s="263">
        <f t="shared" si="2"/>
        <v>6049.8069523351624</v>
      </c>
      <c r="G45" s="263">
        <f t="shared" si="2"/>
        <v>5646.8350909670398</v>
      </c>
      <c r="H45" s="263">
        <f t="shared" si="2"/>
        <v>5287.6669466763524</v>
      </c>
      <c r="I45" s="263">
        <f t="shared" si="2"/>
        <v>5290.0670055038845</v>
      </c>
      <c r="J45" s="263">
        <f t="shared" si="2"/>
        <v>5093.9718614749436</v>
      </c>
      <c r="K45" s="263">
        <f t="shared" si="2"/>
        <v>4777.2535638453292</v>
      </c>
      <c r="L45" s="263">
        <f t="shared" si="2"/>
        <v>4907.2638907302362</v>
      </c>
      <c r="M45" s="263">
        <f t="shared" si="2"/>
        <v>4829.4742051709309</v>
      </c>
      <c r="N45" s="263">
        <f t="shared" si="2"/>
        <v>4858.9028696802616</v>
      </c>
      <c r="O45" s="263">
        <f t="shared" si="2"/>
        <v>4719.6038146695737</v>
      </c>
      <c r="P45" s="263">
        <f t="shared" si="2"/>
        <v>4707.6135528945215</v>
      </c>
      <c r="Q45" s="263">
        <f t="shared" si="2"/>
        <v>4760.1100143538761</v>
      </c>
      <c r="R45" s="263">
        <f t="shared" si="2"/>
        <v>4899.4743604633341</v>
      </c>
      <c r="S45" s="263">
        <f t="shared" si="2"/>
        <v>4924.0011255341105</v>
      </c>
      <c r="T45" s="263">
        <f t="shared" si="2"/>
        <v>4981.0276035499119</v>
      </c>
      <c r="U45" s="263">
        <f t="shared" si="2"/>
        <v>4779.32316680026</v>
      </c>
      <c r="V45" s="263">
        <f t="shared" si="2"/>
        <v>4687.7575635108733</v>
      </c>
      <c r="W45" s="263">
        <f t="shared" si="2"/>
        <v>5033.960949722793</v>
      </c>
      <c r="DA45" s="70"/>
    </row>
    <row r="46" spans="1:105" ht="12" customHeight="1" x14ac:dyDescent="0.25">
      <c r="A46" s="165" t="s">
        <v>2186</v>
      </c>
      <c r="B46" s="348">
        <v>3364.5963997274662</v>
      </c>
      <c r="C46" s="348">
        <v>3399.494740289696</v>
      </c>
      <c r="D46" s="348">
        <v>3509.151776224227</v>
      </c>
      <c r="E46" s="348">
        <v>3485.839295253169</v>
      </c>
      <c r="F46" s="348">
        <v>3431.121442891817</v>
      </c>
      <c r="G46" s="348">
        <v>3202.9619933622539</v>
      </c>
      <c r="H46" s="348">
        <v>3008.3856814977562</v>
      </c>
      <c r="I46" s="348">
        <v>3026.7412629251871</v>
      </c>
      <c r="J46" s="348">
        <v>2924.6319802857979</v>
      </c>
      <c r="K46" s="348">
        <v>2739.025266446768</v>
      </c>
      <c r="L46" s="348">
        <v>2807.278235802175</v>
      </c>
      <c r="M46" s="348">
        <v>2783.2602693587191</v>
      </c>
      <c r="N46" s="348">
        <v>2802.19588052378</v>
      </c>
      <c r="O46" s="348">
        <v>2715.9288386803701</v>
      </c>
      <c r="P46" s="348">
        <v>2726.07475256307</v>
      </c>
      <c r="Q46" s="348">
        <v>2759.6416429763331</v>
      </c>
      <c r="R46" s="348">
        <v>2858.7028505482549</v>
      </c>
      <c r="S46" s="348">
        <v>2874.5757716680519</v>
      </c>
      <c r="T46" s="348">
        <v>2908.0240570769829</v>
      </c>
      <c r="U46" s="348">
        <v>2791.235184952769</v>
      </c>
      <c r="V46" s="348">
        <v>2751.8117113898979</v>
      </c>
      <c r="W46" s="348">
        <v>2936.438829525046</v>
      </c>
      <c r="DA46" s="167" t="s">
        <v>2340</v>
      </c>
    </row>
    <row r="47" spans="1:105" ht="12" customHeight="1" x14ac:dyDescent="0.25">
      <c r="A47" s="59" t="s">
        <v>30</v>
      </c>
      <c r="B47" s="232">
        <v>582.95547462746254</v>
      </c>
      <c r="C47" s="232">
        <v>534.33676378821485</v>
      </c>
      <c r="D47" s="232">
        <v>529.96853012847362</v>
      </c>
      <c r="E47" s="232">
        <v>503.78316969215581</v>
      </c>
      <c r="F47" s="232">
        <v>516.69319537512649</v>
      </c>
      <c r="G47" s="232">
        <v>516.36750533778195</v>
      </c>
      <c r="H47" s="232">
        <v>483.8624127828308</v>
      </c>
      <c r="I47" s="232">
        <v>495.21617322918053</v>
      </c>
      <c r="J47" s="232">
        <v>427.31975477682317</v>
      </c>
      <c r="K47" s="232">
        <v>413.2517352275396</v>
      </c>
      <c r="L47" s="232">
        <v>412.65239335979561</v>
      </c>
      <c r="M47" s="232">
        <v>404.92957571748781</v>
      </c>
      <c r="N47" s="232">
        <v>434.30866607699352</v>
      </c>
      <c r="O47" s="232">
        <v>357.13511184383623</v>
      </c>
      <c r="P47" s="232">
        <v>352.76570527687397</v>
      </c>
      <c r="Q47" s="232">
        <v>367.15682198965021</v>
      </c>
      <c r="R47" s="232">
        <v>361.31164810853852</v>
      </c>
      <c r="S47" s="232">
        <v>380.43406814200227</v>
      </c>
      <c r="T47" s="232">
        <v>405.84725675029938</v>
      </c>
      <c r="U47" s="232">
        <v>336.48053935916698</v>
      </c>
      <c r="V47" s="232">
        <v>317.51141177953662</v>
      </c>
      <c r="W47" s="232">
        <v>315.35249131798793</v>
      </c>
      <c r="DA47" s="71" t="s">
        <v>2341</v>
      </c>
    </row>
    <row r="48" spans="1:105" ht="12" customHeight="1" x14ac:dyDescent="0.25">
      <c r="A48" s="59" t="s">
        <v>33</v>
      </c>
      <c r="B48" s="232">
        <v>92.484411965729379</v>
      </c>
      <c r="C48" s="232">
        <v>96.34482601892104</v>
      </c>
      <c r="D48" s="232">
        <v>97.471187408619343</v>
      </c>
      <c r="E48" s="232">
        <v>85.444736082295478</v>
      </c>
      <c r="F48" s="232">
        <v>82.173357648443783</v>
      </c>
      <c r="G48" s="232">
        <v>74.886563710365778</v>
      </c>
      <c r="H48" s="232">
        <v>76.789443013626922</v>
      </c>
      <c r="I48" s="232">
        <v>87.725910378617058</v>
      </c>
      <c r="J48" s="232">
        <v>73.595374702346021</v>
      </c>
      <c r="K48" s="232">
        <v>67.667935315934358</v>
      </c>
      <c r="L48" s="232">
        <v>75.17694789373148</v>
      </c>
      <c r="M48" s="232">
        <v>69.350350826325013</v>
      </c>
      <c r="N48" s="232">
        <v>69.478322351051034</v>
      </c>
      <c r="O48" s="232">
        <v>75.100624726365211</v>
      </c>
      <c r="P48" s="232">
        <v>79.200423277565378</v>
      </c>
      <c r="Q48" s="232">
        <v>81.77893947893952</v>
      </c>
      <c r="R48" s="232">
        <v>95.250293921425168</v>
      </c>
      <c r="S48" s="232">
        <v>97.611642726509345</v>
      </c>
      <c r="T48" s="232">
        <v>100.54372305178011</v>
      </c>
      <c r="U48" s="232">
        <v>101.9383554286344</v>
      </c>
      <c r="V48" s="232">
        <v>104.6327439353731</v>
      </c>
      <c r="W48" s="232">
        <v>101.76999122258511</v>
      </c>
      <c r="DA48" s="71" t="s">
        <v>2342</v>
      </c>
    </row>
    <row r="49" spans="1:105" ht="12" customHeight="1" x14ac:dyDescent="0.25">
      <c r="A49" s="59" t="s">
        <v>160</v>
      </c>
      <c r="B49" s="232">
        <v>339.01882901235018</v>
      </c>
      <c r="C49" s="232">
        <v>350.56528676588408</v>
      </c>
      <c r="D49" s="232">
        <v>343.18151359177261</v>
      </c>
      <c r="E49" s="232">
        <v>311.2312234408605</v>
      </c>
      <c r="F49" s="232">
        <v>318.32662930733721</v>
      </c>
      <c r="G49" s="232">
        <v>308.66868222515518</v>
      </c>
      <c r="H49" s="232">
        <v>253.7021834275165</v>
      </c>
      <c r="I49" s="232">
        <v>285.28863863909618</v>
      </c>
      <c r="J49" s="232">
        <v>272.26428906500809</v>
      </c>
      <c r="K49" s="232">
        <v>221.22818022607561</v>
      </c>
      <c r="L49" s="232">
        <v>221.98218688607841</v>
      </c>
      <c r="M49" s="232">
        <v>196.49173766799069</v>
      </c>
      <c r="N49" s="232">
        <v>181.34439400172641</v>
      </c>
      <c r="O49" s="232">
        <v>173.23342905131659</v>
      </c>
      <c r="P49" s="232">
        <v>165.69521162293461</v>
      </c>
      <c r="Q49" s="232">
        <v>168.9867350599807</v>
      </c>
      <c r="R49" s="232">
        <v>172.69808750098429</v>
      </c>
      <c r="S49" s="232">
        <v>163.27287651531219</v>
      </c>
      <c r="T49" s="232">
        <v>155.93612200399241</v>
      </c>
      <c r="U49" s="232">
        <v>147.95785705077469</v>
      </c>
      <c r="V49" s="232">
        <v>154.9542967588508</v>
      </c>
      <c r="W49" s="232">
        <v>149.6700321820467</v>
      </c>
      <c r="DA49" s="71" t="s">
        <v>2343</v>
      </c>
    </row>
    <row r="50" spans="1:105" ht="12" customHeight="1" x14ac:dyDescent="0.25">
      <c r="A50" s="59" t="s">
        <v>70</v>
      </c>
      <c r="B50" s="232">
        <v>642.96029934555156</v>
      </c>
      <c r="C50" s="232">
        <v>658.89064422859042</v>
      </c>
      <c r="D50" s="232">
        <v>673.99385489459269</v>
      </c>
      <c r="E50" s="232">
        <v>654.25738319860113</v>
      </c>
      <c r="F50" s="232">
        <v>609.23892458553655</v>
      </c>
      <c r="G50" s="232">
        <v>521.08683694477543</v>
      </c>
      <c r="H50" s="232">
        <v>537.30004764812259</v>
      </c>
      <c r="I50" s="232">
        <v>476.0023673615363</v>
      </c>
      <c r="J50" s="232">
        <v>461.31576524100211</v>
      </c>
      <c r="K50" s="232">
        <v>346.39980997348829</v>
      </c>
      <c r="L50" s="232">
        <v>283.88273496308142</v>
      </c>
      <c r="M50" s="232">
        <v>245.72485338449121</v>
      </c>
      <c r="N50" s="232">
        <v>203.62462183848561</v>
      </c>
      <c r="O50" s="232">
        <v>168.74361543146011</v>
      </c>
      <c r="P50" s="232">
        <v>152.49389493737479</v>
      </c>
      <c r="Q50" s="232">
        <v>162.79969374129681</v>
      </c>
      <c r="R50" s="232">
        <v>170.89136267142601</v>
      </c>
      <c r="S50" s="232">
        <v>142.24845685457521</v>
      </c>
      <c r="T50" s="232">
        <v>121.2570018160028</v>
      </c>
      <c r="U50" s="232">
        <v>107.30651719494379</v>
      </c>
      <c r="V50" s="232">
        <v>98.062772578730218</v>
      </c>
      <c r="W50" s="232">
        <v>96.209579238008928</v>
      </c>
      <c r="DA50" s="71" t="s">
        <v>2344</v>
      </c>
    </row>
    <row r="51" spans="1:105" ht="12" customHeight="1" x14ac:dyDescent="0.25">
      <c r="A51" s="59" t="s">
        <v>162</v>
      </c>
      <c r="B51" s="232">
        <v>1707.1773847763729</v>
      </c>
      <c r="C51" s="232">
        <v>1759.357219488086</v>
      </c>
      <c r="D51" s="232">
        <v>1864.53669020077</v>
      </c>
      <c r="E51" s="232">
        <v>1931.1227828392559</v>
      </c>
      <c r="F51" s="232">
        <v>1904.6893359753731</v>
      </c>
      <c r="G51" s="232">
        <v>1781.9524051441761</v>
      </c>
      <c r="H51" s="232">
        <v>1656.731594625659</v>
      </c>
      <c r="I51" s="232">
        <v>1682.5081733167569</v>
      </c>
      <c r="J51" s="232">
        <v>1690.1367965006191</v>
      </c>
      <c r="K51" s="232">
        <v>1690.47760570373</v>
      </c>
      <c r="L51" s="232">
        <v>1813.583972699488</v>
      </c>
      <c r="M51" s="232">
        <v>1866.7637517624239</v>
      </c>
      <c r="N51" s="232">
        <v>1913.439876255524</v>
      </c>
      <c r="O51" s="232">
        <v>1941.716057627392</v>
      </c>
      <c r="P51" s="232">
        <v>1975.919517448322</v>
      </c>
      <c r="Q51" s="232">
        <v>1978.9194527064651</v>
      </c>
      <c r="R51" s="232">
        <v>2058.5514583458812</v>
      </c>
      <c r="S51" s="232">
        <v>2091.0087274296529</v>
      </c>
      <c r="T51" s="232">
        <v>2124.4399534549079</v>
      </c>
      <c r="U51" s="232">
        <v>2097.551915919249</v>
      </c>
      <c r="V51" s="232">
        <v>2076.650486337408</v>
      </c>
      <c r="W51" s="232">
        <v>2273.4367355644172</v>
      </c>
      <c r="DA51" s="71" t="s">
        <v>2345</v>
      </c>
    </row>
    <row r="52" spans="1:105" ht="12" customHeight="1" x14ac:dyDescent="0.25">
      <c r="A52" s="165" t="s">
        <v>2193</v>
      </c>
      <c r="B52" s="348">
        <v>2619.290326913283</v>
      </c>
      <c r="C52" s="348">
        <v>2656.784175931577</v>
      </c>
      <c r="D52" s="348">
        <v>2732.7277438447641</v>
      </c>
      <c r="E52" s="348">
        <v>2711.1585688049549</v>
      </c>
      <c r="F52" s="348">
        <v>2618.6855094433458</v>
      </c>
      <c r="G52" s="348">
        <v>2443.8730976047859</v>
      </c>
      <c r="H52" s="348">
        <v>2279.2812651785962</v>
      </c>
      <c r="I52" s="348">
        <v>2263.3257425786978</v>
      </c>
      <c r="J52" s="348">
        <v>2169.3398811891461</v>
      </c>
      <c r="K52" s="348">
        <v>2038.2282973985609</v>
      </c>
      <c r="L52" s="348">
        <v>2099.9856549280612</v>
      </c>
      <c r="M52" s="348">
        <v>2046.213935812212</v>
      </c>
      <c r="N52" s="348">
        <v>2056.7069891564811</v>
      </c>
      <c r="O52" s="348">
        <v>2003.6749759892041</v>
      </c>
      <c r="P52" s="348">
        <v>1981.5388003314511</v>
      </c>
      <c r="Q52" s="348">
        <v>2000.468371377543</v>
      </c>
      <c r="R52" s="348">
        <v>2040.7715099150789</v>
      </c>
      <c r="S52" s="348">
        <v>2049.4253538660591</v>
      </c>
      <c r="T52" s="348">
        <v>2073.003546472929</v>
      </c>
      <c r="U52" s="348">
        <v>1988.0879818474909</v>
      </c>
      <c r="V52" s="348">
        <v>1935.9458521209749</v>
      </c>
      <c r="W52" s="348">
        <v>2097.522120197747</v>
      </c>
      <c r="DA52" s="167" t="s">
        <v>2346</v>
      </c>
    </row>
    <row r="53" spans="1:105" ht="12" customHeight="1" x14ac:dyDescent="0.25">
      <c r="A53" s="64" t="s">
        <v>30</v>
      </c>
      <c r="B53" s="231">
        <v>463.43556472641319</v>
      </c>
      <c r="C53" s="231">
        <v>425.26910860421162</v>
      </c>
      <c r="D53" s="231">
        <v>422.54468376934301</v>
      </c>
      <c r="E53" s="231">
        <v>398.26953579308832</v>
      </c>
      <c r="F53" s="231">
        <v>410.66333557960053</v>
      </c>
      <c r="G53" s="231">
        <v>413.42811896446779</v>
      </c>
      <c r="H53" s="231">
        <v>386.50741068358587</v>
      </c>
      <c r="I53" s="231">
        <v>391.36408080395239</v>
      </c>
      <c r="J53" s="231">
        <v>334.45483822012108</v>
      </c>
      <c r="K53" s="231">
        <v>318.14857279620401</v>
      </c>
      <c r="L53" s="231">
        <v>316.98039699925482</v>
      </c>
      <c r="M53" s="231">
        <v>307.53043972347041</v>
      </c>
      <c r="N53" s="231">
        <v>327.12911771747167</v>
      </c>
      <c r="O53" s="231">
        <v>269.28532931040752</v>
      </c>
      <c r="P53" s="231">
        <v>263.80177894225761</v>
      </c>
      <c r="Q53" s="231">
        <v>275.60281526508061</v>
      </c>
      <c r="R53" s="231">
        <v>267.29598321144391</v>
      </c>
      <c r="S53" s="231">
        <v>283.83849595824682</v>
      </c>
      <c r="T53" s="231">
        <v>301.42093262748261</v>
      </c>
      <c r="U53" s="231">
        <v>248.29467570722969</v>
      </c>
      <c r="V53" s="231">
        <v>236.2027867825843</v>
      </c>
      <c r="W53" s="231">
        <v>236.00966835214481</v>
      </c>
      <c r="DA53" s="73" t="s">
        <v>2347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2348</v>
      </c>
    </row>
    <row r="55" spans="1:105" ht="12" customHeight="1" x14ac:dyDescent="0.25">
      <c r="A55" s="64" t="s">
        <v>33</v>
      </c>
      <c r="B55" s="231">
        <v>70.356034750714102</v>
      </c>
      <c r="C55" s="231">
        <v>72.925309160900227</v>
      </c>
      <c r="D55" s="231">
        <v>73.180244653722824</v>
      </c>
      <c r="E55" s="231">
        <v>63.980979870462271</v>
      </c>
      <c r="F55" s="231">
        <v>60.31222376019916</v>
      </c>
      <c r="G55" s="231">
        <v>53.463513227284807</v>
      </c>
      <c r="H55" s="231">
        <v>55.557552808288278</v>
      </c>
      <c r="I55" s="231">
        <v>61.68799706078471</v>
      </c>
      <c r="J55" s="231">
        <v>49.316901883724668</v>
      </c>
      <c r="K55" s="231">
        <v>44.167162213087153</v>
      </c>
      <c r="L55" s="231">
        <v>50.590967772393753</v>
      </c>
      <c r="M55" s="231">
        <v>45.889580388240532</v>
      </c>
      <c r="N55" s="231">
        <v>45.616344899966137</v>
      </c>
      <c r="O55" s="231">
        <v>51.348235923237738</v>
      </c>
      <c r="P55" s="231">
        <v>53.426746683661882</v>
      </c>
      <c r="Q55" s="231">
        <v>51.377706450238684</v>
      </c>
      <c r="R55" s="231">
        <v>60.634592419852297</v>
      </c>
      <c r="S55" s="231">
        <v>60.316146218710458</v>
      </c>
      <c r="T55" s="231">
        <v>63.498935362088552</v>
      </c>
      <c r="U55" s="231">
        <v>64.871994037061228</v>
      </c>
      <c r="V55" s="231">
        <v>62.923147632763218</v>
      </c>
      <c r="W55" s="231">
        <v>65.063057080709356</v>
      </c>
      <c r="DA55" s="73" t="s">
        <v>2349</v>
      </c>
    </row>
    <row r="56" spans="1:105" ht="12" customHeight="1" x14ac:dyDescent="0.25">
      <c r="A56" s="64" t="s">
        <v>160</v>
      </c>
      <c r="B56" s="231">
        <v>255.58406399780921</v>
      </c>
      <c r="C56" s="231">
        <v>266.31877092421081</v>
      </c>
      <c r="D56" s="231">
        <v>256.31575232358819</v>
      </c>
      <c r="E56" s="231">
        <v>237.34793372974261</v>
      </c>
      <c r="F56" s="231">
        <v>240.07731978344461</v>
      </c>
      <c r="G56" s="231">
        <v>230.4586778252646</v>
      </c>
      <c r="H56" s="231">
        <v>187.19873965797021</v>
      </c>
      <c r="I56" s="231">
        <v>200.79579370989831</v>
      </c>
      <c r="J56" s="231">
        <v>188.8134210128249</v>
      </c>
      <c r="K56" s="231">
        <v>154.87824316646581</v>
      </c>
      <c r="L56" s="231">
        <v>157.13816098202679</v>
      </c>
      <c r="M56" s="231">
        <v>136.74045426022579</v>
      </c>
      <c r="N56" s="231">
        <v>127.9115604950366</v>
      </c>
      <c r="O56" s="231">
        <v>122.10280295692461</v>
      </c>
      <c r="P56" s="231">
        <v>114.26069987700831</v>
      </c>
      <c r="Q56" s="231">
        <v>117.21312919419751</v>
      </c>
      <c r="R56" s="231">
        <v>113.67699693650491</v>
      </c>
      <c r="S56" s="231">
        <v>107.18665990195321</v>
      </c>
      <c r="T56" s="231">
        <v>102.0178151085402</v>
      </c>
      <c r="U56" s="231">
        <v>97.121486772999106</v>
      </c>
      <c r="V56" s="231">
        <v>98.081100634681732</v>
      </c>
      <c r="W56" s="231">
        <v>97.586724459725005</v>
      </c>
      <c r="DA56" s="73" t="s">
        <v>2350</v>
      </c>
    </row>
    <row r="57" spans="1:105" ht="12" customHeight="1" x14ac:dyDescent="0.25">
      <c r="A57" s="64" t="s">
        <v>70</v>
      </c>
      <c r="B57" s="231">
        <v>481.11055772576123</v>
      </c>
      <c r="C57" s="231">
        <v>499.27981670661222</v>
      </c>
      <c r="D57" s="231">
        <v>508.73499522036877</v>
      </c>
      <c r="E57" s="231">
        <v>496.00977347615037</v>
      </c>
      <c r="F57" s="231">
        <v>447.55223841439198</v>
      </c>
      <c r="G57" s="231">
        <v>381.22757709504668</v>
      </c>
      <c r="H57" s="231">
        <v>386.48343928583381</v>
      </c>
      <c r="I57" s="231">
        <v>329.04699969884712</v>
      </c>
      <c r="J57" s="231">
        <v>313.59928916722652</v>
      </c>
      <c r="K57" s="231">
        <v>236.82449466957061</v>
      </c>
      <c r="L57" s="231">
        <v>188.23632917676139</v>
      </c>
      <c r="M57" s="231">
        <v>158.0341763629352</v>
      </c>
      <c r="N57" s="231">
        <v>137.11067023782249</v>
      </c>
      <c r="O57" s="231">
        <v>114.4390075430526</v>
      </c>
      <c r="P57" s="231">
        <v>99.613041265756465</v>
      </c>
      <c r="Q57" s="231">
        <v>104.27159431487649</v>
      </c>
      <c r="R57" s="231">
        <v>107.9960106734674</v>
      </c>
      <c r="S57" s="231">
        <v>89.890000753409609</v>
      </c>
      <c r="T57" s="231">
        <v>75.27189843054208</v>
      </c>
      <c r="U57" s="231">
        <v>67.501026637362401</v>
      </c>
      <c r="V57" s="231">
        <v>59.789660219200677</v>
      </c>
      <c r="W57" s="231">
        <v>62.368034559876158</v>
      </c>
      <c r="DA57" s="73" t="s">
        <v>2351</v>
      </c>
    </row>
    <row r="58" spans="1:105" ht="12" customHeight="1" x14ac:dyDescent="0.25">
      <c r="A58" s="64" t="s">
        <v>34</v>
      </c>
      <c r="B58" s="231">
        <v>6.5900671755241076</v>
      </c>
      <c r="C58" s="231">
        <v>7.5316256144839064</v>
      </c>
      <c r="D58" s="231">
        <v>9.2439596319277886</v>
      </c>
      <c r="E58" s="231">
        <v>4.9676585249806866</v>
      </c>
      <c r="F58" s="231">
        <v>3.5343050040593318</v>
      </c>
      <c r="G58" s="231">
        <v>4.7204906867501526</v>
      </c>
      <c r="H58" s="231">
        <v>5.3908069288556852</v>
      </c>
      <c r="I58" s="231">
        <v>4.7068507928247874</v>
      </c>
      <c r="J58" s="231">
        <v>3.0222083112904632</v>
      </c>
      <c r="K58" s="231">
        <v>1.7240795348853131</v>
      </c>
      <c r="L58" s="231">
        <v>1.9997178639624771</v>
      </c>
      <c r="M58" s="231">
        <v>1.3465860950558579</v>
      </c>
      <c r="N58" s="231">
        <v>1.078981680851741</v>
      </c>
      <c r="O58" s="231">
        <v>0.91373778404177397</v>
      </c>
      <c r="P58" s="231">
        <v>0.86586139313400756</v>
      </c>
      <c r="Q58" s="231">
        <v>0.90802916147961865</v>
      </c>
      <c r="R58" s="231">
        <v>1.0275139891857381</v>
      </c>
      <c r="S58" s="231">
        <v>1.248857880999839</v>
      </c>
      <c r="T58" s="231">
        <v>0.88015407004727086</v>
      </c>
      <c r="U58" s="231">
        <v>1.0274188690411299</v>
      </c>
      <c r="V58" s="231">
        <v>0.57617453684904929</v>
      </c>
      <c r="W58" s="231">
        <v>0.46100071242756241</v>
      </c>
      <c r="DA58" s="73" t="s">
        <v>2352</v>
      </c>
    </row>
    <row r="59" spans="1:105" ht="12" customHeight="1" x14ac:dyDescent="0.25">
      <c r="A59" s="64" t="s">
        <v>162</v>
      </c>
      <c r="B59" s="231">
        <v>1334.613305831851</v>
      </c>
      <c r="C59" s="231">
        <v>1378.297153566197</v>
      </c>
      <c r="D59" s="231">
        <v>1456.9294609521071</v>
      </c>
      <c r="E59" s="231">
        <v>1509.7390956359491</v>
      </c>
      <c r="F59" s="231">
        <v>1455.6196113180281</v>
      </c>
      <c r="G59" s="231">
        <v>1359.9298242474381</v>
      </c>
      <c r="H59" s="231">
        <v>1257.9656437885501</v>
      </c>
      <c r="I59" s="231">
        <v>1275.504394525007</v>
      </c>
      <c r="J59" s="231">
        <v>1278.5872440866051</v>
      </c>
      <c r="K59" s="231">
        <v>1279.347632646934</v>
      </c>
      <c r="L59" s="231">
        <v>1378.8945177521009</v>
      </c>
      <c r="M59" s="231">
        <v>1392.5436349077379</v>
      </c>
      <c r="N59" s="231">
        <v>1409.8733055207911</v>
      </c>
      <c r="O59" s="231">
        <v>1439.5304688742799</v>
      </c>
      <c r="P59" s="231">
        <v>1445.4156751177591</v>
      </c>
      <c r="Q59" s="231">
        <v>1448.2578673389021</v>
      </c>
      <c r="R59" s="231">
        <v>1488.2900361196671</v>
      </c>
      <c r="S59" s="231">
        <v>1504.265529764406</v>
      </c>
      <c r="T59" s="231">
        <v>1527.468379621625</v>
      </c>
      <c r="U59" s="231">
        <v>1506.4168005350659</v>
      </c>
      <c r="V59" s="231">
        <v>1475.112792428637</v>
      </c>
      <c r="W59" s="231">
        <v>1632.9695497042901</v>
      </c>
      <c r="DA59" s="73" t="s">
        <v>2353</v>
      </c>
    </row>
    <row r="60" spans="1:105" ht="12" customHeight="1" x14ac:dyDescent="0.25">
      <c r="A60" s="64" t="s">
        <v>36</v>
      </c>
      <c r="B60" s="231">
        <v>6.4121283088442702</v>
      </c>
      <c r="C60" s="231">
        <v>5.7791600228615261</v>
      </c>
      <c r="D60" s="231">
        <v>5.6355453697380904</v>
      </c>
      <c r="E60" s="231">
        <v>0.56116095942238964</v>
      </c>
      <c r="F60" s="231">
        <v>0.76062575542743471</v>
      </c>
      <c r="G60" s="231">
        <v>9.042404085489672E-2</v>
      </c>
      <c r="H60" s="231">
        <v>2.9254836747064548E-2</v>
      </c>
      <c r="I60" s="231">
        <v>2.6595306133660119E-3</v>
      </c>
      <c r="J60" s="231">
        <v>3.7233428587385257E-2</v>
      </c>
      <c r="K60" s="231">
        <v>2.6595306133645239E-3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2354</v>
      </c>
    </row>
    <row r="61" spans="1:105" ht="12" customHeight="1" x14ac:dyDescent="0.25">
      <c r="A61" s="64" t="s">
        <v>73</v>
      </c>
      <c r="B61" s="231">
        <v>1.188604396366423</v>
      </c>
      <c r="C61" s="231">
        <v>1.383231332100779</v>
      </c>
      <c r="D61" s="231">
        <v>0.1431019239682168</v>
      </c>
      <c r="E61" s="231">
        <v>0.28243081516016549</v>
      </c>
      <c r="F61" s="231">
        <v>0.1658498281942769</v>
      </c>
      <c r="G61" s="231">
        <v>0.55447151767924452</v>
      </c>
      <c r="H61" s="231">
        <v>0.14841718876477919</v>
      </c>
      <c r="I61" s="231">
        <v>0.21696645677139739</v>
      </c>
      <c r="J61" s="231">
        <v>1.5087450787657379</v>
      </c>
      <c r="K61" s="231">
        <v>3.1354528408010851</v>
      </c>
      <c r="L61" s="231">
        <v>6.1455643815611811</v>
      </c>
      <c r="M61" s="231">
        <v>4.1290640745458322</v>
      </c>
      <c r="N61" s="231">
        <v>7.9870086045412432</v>
      </c>
      <c r="O61" s="231">
        <v>6.0553935972598136</v>
      </c>
      <c r="P61" s="231">
        <v>4.1549970518731234</v>
      </c>
      <c r="Q61" s="231">
        <v>2.8372296527680949</v>
      </c>
      <c r="R61" s="231">
        <v>1.850376564958305</v>
      </c>
      <c r="S61" s="231">
        <v>2.6796633883325591</v>
      </c>
      <c r="T61" s="231">
        <v>2.4454312526027921</v>
      </c>
      <c r="U61" s="231">
        <v>2.8545792887305619</v>
      </c>
      <c r="V61" s="231">
        <v>3.2601898862591221</v>
      </c>
      <c r="W61" s="231">
        <v>3.0640853285745009</v>
      </c>
      <c r="DA61" s="73" t="s">
        <v>2355</v>
      </c>
    </row>
    <row r="62" spans="1:105" ht="12" customHeight="1" x14ac:dyDescent="0.25">
      <c r="A62" s="64" t="s">
        <v>79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2356</v>
      </c>
    </row>
    <row r="63" spans="1:105" ht="12" customHeight="1" x14ac:dyDescent="0.25">
      <c r="A63" s="166" t="s">
        <v>2205</v>
      </c>
      <c r="B63" s="349">
        <v>0</v>
      </c>
      <c r="C63" s="349">
        <v>0</v>
      </c>
      <c r="D63" s="349">
        <v>0</v>
      </c>
      <c r="E63" s="349">
        <v>0</v>
      </c>
      <c r="F63" s="349">
        <v>0</v>
      </c>
      <c r="G63" s="349">
        <v>0</v>
      </c>
      <c r="H63" s="349">
        <v>0</v>
      </c>
      <c r="I63" s="349">
        <v>0</v>
      </c>
      <c r="J63" s="349">
        <v>0</v>
      </c>
      <c r="K63" s="349">
        <v>0</v>
      </c>
      <c r="L63" s="349">
        <v>0</v>
      </c>
      <c r="M63" s="349">
        <v>0</v>
      </c>
      <c r="N63" s="349">
        <v>0</v>
      </c>
      <c r="O63" s="349">
        <v>0</v>
      </c>
      <c r="P63" s="349">
        <v>0</v>
      </c>
      <c r="Q63" s="349">
        <v>0</v>
      </c>
      <c r="R63" s="349">
        <v>0</v>
      </c>
      <c r="S63" s="349">
        <v>0</v>
      </c>
      <c r="T63" s="349">
        <v>0</v>
      </c>
      <c r="U63" s="349">
        <v>0</v>
      </c>
      <c r="V63" s="349">
        <v>0</v>
      </c>
      <c r="W63" s="349">
        <v>0</v>
      </c>
      <c r="DA63" s="168" t="s">
        <v>2357</v>
      </c>
    </row>
    <row r="64" spans="1:105" ht="12" customHeight="1" x14ac:dyDescent="0.25">
      <c r="A64" s="60" t="s">
        <v>2207</v>
      </c>
      <c r="B64" s="264">
        <v>0</v>
      </c>
      <c r="C64" s="264">
        <v>0</v>
      </c>
      <c r="D64" s="264">
        <v>0</v>
      </c>
      <c r="E64" s="264">
        <v>0</v>
      </c>
      <c r="F64" s="264">
        <v>0</v>
      </c>
      <c r="G64" s="264">
        <v>0</v>
      </c>
      <c r="H64" s="264">
        <v>0</v>
      </c>
      <c r="I64" s="264">
        <v>0</v>
      </c>
      <c r="J64" s="264">
        <v>0</v>
      </c>
      <c r="K64" s="264">
        <v>0</v>
      </c>
      <c r="L64" s="264">
        <v>0</v>
      </c>
      <c r="M64" s="264">
        <v>0</v>
      </c>
      <c r="N64" s="264">
        <v>0</v>
      </c>
      <c r="O64" s="264">
        <v>0</v>
      </c>
      <c r="P64" s="264">
        <v>0</v>
      </c>
      <c r="Q64" s="264">
        <v>0</v>
      </c>
      <c r="R64" s="264">
        <v>0</v>
      </c>
      <c r="S64" s="264">
        <v>0</v>
      </c>
      <c r="T64" s="264">
        <v>0</v>
      </c>
      <c r="U64" s="264">
        <v>0</v>
      </c>
      <c r="V64" s="264">
        <v>0</v>
      </c>
      <c r="W64" s="264">
        <v>0</v>
      </c>
      <c r="DA64" s="72" t="s">
        <v>2358</v>
      </c>
    </row>
    <row r="65" spans="1:105" ht="12" customHeight="1" x14ac:dyDescent="0.25">
      <c r="A65" s="101" t="s">
        <v>2209</v>
      </c>
      <c r="B65" s="280">
        <v>0</v>
      </c>
      <c r="C65" s="280">
        <v>0</v>
      </c>
      <c r="D65" s="280">
        <v>0</v>
      </c>
      <c r="E65" s="280">
        <v>0</v>
      </c>
      <c r="F65" s="280">
        <v>0</v>
      </c>
      <c r="G65" s="280">
        <v>0</v>
      </c>
      <c r="H65" s="280">
        <v>0</v>
      </c>
      <c r="I65" s="280">
        <v>0</v>
      </c>
      <c r="J65" s="280">
        <v>0</v>
      </c>
      <c r="K65" s="280">
        <v>0</v>
      </c>
      <c r="L65" s="280">
        <v>0</v>
      </c>
      <c r="M65" s="280">
        <v>0</v>
      </c>
      <c r="N65" s="280">
        <v>0</v>
      </c>
      <c r="O65" s="280">
        <v>0</v>
      </c>
      <c r="P65" s="280">
        <v>0</v>
      </c>
      <c r="Q65" s="280">
        <v>0</v>
      </c>
      <c r="R65" s="280">
        <v>0</v>
      </c>
      <c r="S65" s="280">
        <v>0</v>
      </c>
      <c r="T65" s="280">
        <v>0</v>
      </c>
      <c r="U65" s="280">
        <v>0</v>
      </c>
      <c r="V65" s="280">
        <v>0</v>
      </c>
      <c r="W65" s="280">
        <v>0</v>
      </c>
      <c r="DA65" s="102" t="s">
        <v>2359</v>
      </c>
    </row>
    <row r="66" spans="1:105" ht="12" customHeight="1" x14ac:dyDescent="0.25">
      <c r="A66" s="57" t="s">
        <v>2211</v>
      </c>
      <c r="B66" s="263">
        <f t="shared" ref="B66:W66" si="3">B67+B68+B79</f>
        <v>1610.945342730372</v>
      </c>
      <c r="C66" s="263">
        <f t="shared" si="3"/>
        <v>1639.9236271679674</v>
      </c>
      <c r="D66" s="263">
        <f t="shared" si="3"/>
        <v>1698.6055572292876</v>
      </c>
      <c r="E66" s="263">
        <f t="shared" si="3"/>
        <v>1699.7875890650112</v>
      </c>
      <c r="F66" s="263">
        <f t="shared" si="3"/>
        <v>1664.1160281267266</v>
      </c>
      <c r="G66" s="263">
        <f t="shared" si="3"/>
        <v>1552.8166986282181</v>
      </c>
      <c r="H66" s="263">
        <f t="shared" si="3"/>
        <v>1452.9991299262811</v>
      </c>
      <c r="I66" s="263">
        <f t="shared" si="3"/>
        <v>1457.4198198415233</v>
      </c>
      <c r="J66" s="263">
        <f t="shared" si="3"/>
        <v>1415.9750769292523</v>
      </c>
      <c r="K66" s="263">
        <f t="shared" si="3"/>
        <v>1339.778178152565</v>
      </c>
      <c r="L66" s="263">
        <f t="shared" si="3"/>
        <v>1384.7793988929097</v>
      </c>
      <c r="M66" s="263">
        <f t="shared" si="3"/>
        <v>1374.2105273739994</v>
      </c>
      <c r="N66" s="263">
        <f t="shared" si="3"/>
        <v>1385.6279250510474</v>
      </c>
      <c r="O66" s="263">
        <f t="shared" si="3"/>
        <v>1359.0523040826679</v>
      </c>
      <c r="P66" s="263">
        <f t="shared" si="3"/>
        <v>1361.8466099736124</v>
      </c>
      <c r="Q66" s="263">
        <f t="shared" si="3"/>
        <v>1375.1555556663418</v>
      </c>
      <c r="R66" s="263">
        <f t="shared" si="3"/>
        <v>1420.5443112411415</v>
      </c>
      <c r="S66" s="263">
        <f t="shared" si="3"/>
        <v>1428.3651078482997</v>
      </c>
      <c r="T66" s="263">
        <f t="shared" si="3"/>
        <v>1446.9471963846506</v>
      </c>
      <c r="U66" s="263">
        <f t="shared" si="3"/>
        <v>1397.912855421931</v>
      </c>
      <c r="V66" s="263">
        <f t="shared" si="3"/>
        <v>1375.4164518641812</v>
      </c>
      <c r="W66" s="263">
        <f t="shared" si="3"/>
        <v>1481.5308804524914</v>
      </c>
      <c r="DA66" s="70"/>
    </row>
    <row r="67" spans="1:105" ht="12" customHeight="1" x14ac:dyDescent="0.25">
      <c r="A67" s="165" t="s">
        <v>2212</v>
      </c>
      <c r="B67" s="348">
        <v>1117.5610152231609</v>
      </c>
      <c r="C67" s="348">
        <v>1139.4767463830719</v>
      </c>
      <c r="D67" s="348">
        <v>1183.853516837476</v>
      </c>
      <c r="E67" s="348">
        <v>1189.098440370449</v>
      </c>
      <c r="F67" s="348">
        <v>1170.845627455958</v>
      </c>
      <c r="G67" s="348">
        <v>1092.4749517109731</v>
      </c>
      <c r="H67" s="348">
        <v>1023.660830668263</v>
      </c>
      <c r="I67" s="348">
        <v>1031.086992984594</v>
      </c>
      <c r="J67" s="348">
        <v>1007.345958034898</v>
      </c>
      <c r="K67" s="348">
        <v>955.84597808857018</v>
      </c>
      <c r="L67" s="348">
        <v>989.21423397571277</v>
      </c>
      <c r="M67" s="348">
        <v>988.77410733181</v>
      </c>
      <c r="N67" s="348">
        <v>998.21497418500667</v>
      </c>
      <c r="O67" s="348">
        <v>981.62876289910582</v>
      </c>
      <c r="P67" s="348">
        <v>988.59276392779896</v>
      </c>
      <c r="Q67" s="348">
        <v>998.33602864785723</v>
      </c>
      <c r="R67" s="348">
        <v>1036.1330572959189</v>
      </c>
      <c r="S67" s="348">
        <v>1042.3237669538621</v>
      </c>
      <c r="T67" s="348">
        <v>1056.464533891135</v>
      </c>
      <c r="U67" s="348">
        <v>1023.425368536531</v>
      </c>
      <c r="V67" s="348">
        <v>1010.750751187654</v>
      </c>
      <c r="W67" s="348">
        <v>1086.4297608584559</v>
      </c>
      <c r="DA67" s="167" t="s">
        <v>2360</v>
      </c>
    </row>
    <row r="68" spans="1:105" ht="12" customHeight="1" x14ac:dyDescent="0.25">
      <c r="A68" s="165" t="s">
        <v>2214</v>
      </c>
      <c r="B68" s="348">
        <v>493.3843275072112</v>
      </c>
      <c r="C68" s="348">
        <v>500.44688078489543</v>
      </c>
      <c r="D68" s="348">
        <v>514.75204039181153</v>
      </c>
      <c r="E68" s="348">
        <v>510.68914869456211</v>
      </c>
      <c r="F68" s="348">
        <v>493.27040067076871</v>
      </c>
      <c r="G68" s="348">
        <v>460.34174691724502</v>
      </c>
      <c r="H68" s="348">
        <v>429.33829925801803</v>
      </c>
      <c r="I68" s="348">
        <v>426.33282685692927</v>
      </c>
      <c r="J68" s="348">
        <v>408.62911889435418</v>
      </c>
      <c r="K68" s="348">
        <v>383.93220006399491</v>
      </c>
      <c r="L68" s="348">
        <v>395.56516491719708</v>
      </c>
      <c r="M68" s="348">
        <v>385.43642004218941</v>
      </c>
      <c r="N68" s="348">
        <v>387.41295086604077</v>
      </c>
      <c r="O68" s="348">
        <v>377.42354118356201</v>
      </c>
      <c r="P68" s="348">
        <v>373.25384604581342</v>
      </c>
      <c r="Q68" s="348">
        <v>376.81952701848451</v>
      </c>
      <c r="R68" s="348">
        <v>384.4112539452226</v>
      </c>
      <c r="S68" s="348">
        <v>386.04134089443761</v>
      </c>
      <c r="T68" s="348">
        <v>390.48266249351559</v>
      </c>
      <c r="U68" s="348">
        <v>374.4874868853999</v>
      </c>
      <c r="V68" s="348">
        <v>364.66570067652719</v>
      </c>
      <c r="W68" s="348">
        <v>395.10111959403542</v>
      </c>
      <c r="DA68" s="167" t="s">
        <v>2361</v>
      </c>
    </row>
    <row r="69" spans="1:105" ht="12" customHeight="1" x14ac:dyDescent="0.25">
      <c r="A69" s="64" t="s">
        <v>30</v>
      </c>
      <c r="B69" s="231">
        <v>87.295341832122148</v>
      </c>
      <c r="C69" s="231">
        <v>80.106092479463669</v>
      </c>
      <c r="D69" s="231">
        <v>79.592904421926107</v>
      </c>
      <c r="E69" s="231">
        <v>75.020300370997234</v>
      </c>
      <c r="F69" s="231">
        <v>77.354866535769631</v>
      </c>
      <c r="G69" s="231">
        <v>77.87565675784991</v>
      </c>
      <c r="H69" s="231">
        <v>72.804720017960776</v>
      </c>
      <c r="I69" s="231">
        <v>73.719549846727872</v>
      </c>
      <c r="J69" s="231">
        <v>62.999803321241657</v>
      </c>
      <c r="K69" s="231">
        <v>59.928263019783579</v>
      </c>
      <c r="L69" s="231">
        <v>59.708218825344389</v>
      </c>
      <c r="M69" s="231">
        <v>57.928171471457013</v>
      </c>
      <c r="N69" s="231">
        <v>61.619889209939267</v>
      </c>
      <c r="O69" s="231">
        <v>50.724106352098907</v>
      </c>
      <c r="P69" s="231">
        <v>49.691193817378164</v>
      </c>
      <c r="Q69" s="231">
        <v>51.914103706441757</v>
      </c>
      <c r="R69" s="231">
        <v>50.349381879163928</v>
      </c>
      <c r="S69" s="231">
        <v>53.465423061387213</v>
      </c>
      <c r="T69" s="231">
        <v>56.777350190218307</v>
      </c>
      <c r="U69" s="231">
        <v>46.770188221860451</v>
      </c>
      <c r="V69" s="231">
        <v>44.492491693118382</v>
      </c>
      <c r="W69" s="231">
        <v>44.456114814254413</v>
      </c>
      <c r="DA69" s="73" t="s">
        <v>2362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2363</v>
      </c>
    </row>
    <row r="71" spans="1:105" ht="12" customHeight="1" x14ac:dyDescent="0.25">
      <c r="A71" s="64" t="s">
        <v>33</v>
      </c>
      <c r="B71" s="231">
        <v>13.25266028545307</v>
      </c>
      <c r="C71" s="231">
        <v>13.736623332247129</v>
      </c>
      <c r="D71" s="231">
        <v>13.784644422307901</v>
      </c>
      <c r="E71" s="231">
        <v>12.051818922967961</v>
      </c>
      <c r="F71" s="231">
        <v>11.360751290009819</v>
      </c>
      <c r="G71" s="231">
        <v>10.07068947217553</v>
      </c>
      <c r="H71" s="231">
        <v>10.465134601007209</v>
      </c>
      <c r="I71" s="231">
        <v>11.61989972336111</v>
      </c>
      <c r="J71" s="231">
        <v>9.2896103271281927</v>
      </c>
      <c r="K71" s="231">
        <v>8.3195762617449454</v>
      </c>
      <c r="L71" s="231">
        <v>9.5296005776254145</v>
      </c>
      <c r="M71" s="231">
        <v>8.6440206825494617</v>
      </c>
      <c r="N71" s="231">
        <v>8.5925525019326816</v>
      </c>
      <c r="O71" s="231">
        <v>9.6722438858176343</v>
      </c>
      <c r="P71" s="231">
        <v>10.0637639182521</v>
      </c>
      <c r="Q71" s="231">
        <v>9.6777951208205817</v>
      </c>
      <c r="R71" s="231">
        <v>11.42147447243755</v>
      </c>
      <c r="S71" s="231">
        <v>11.361490146460699</v>
      </c>
      <c r="T71" s="231">
        <v>11.96101829535186</v>
      </c>
      <c r="U71" s="231">
        <v>12.219655386482451</v>
      </c>
      <c r="V71" s="231">
        <v>11.85255966489723</v>
      </c>
      <c r="W71" s="231">
        <v>12.255645101075441</v>
      </c>
      <c r="DA71" s="73" t="s">
        <v>2364</v>
      </c>
    </row>
    <row r="72" spans="1:105" ht="12" customHeight="1" x14ac:dyDescent="0.25">
      <c r="A72" s="64" t="s">
        <v>160</v>
      </c>
      <c r="B72" s="231">
        <v>48.143258592385102</v>
      </c>
      <c r="C72" s="231">
        <v>50.165308650543857</v>
      </c>
      <c r="D72" s="231">
        <v>48.281083540177278</v>
      </c>
      <c r="E72" s="231">
        <v>44.708198043275601</v>
      </c>
      <c r="F72" s="231">
        <v>45.222320624028349</v>
      </c>
      <c r="G72" s="231">
        <v>43.410498870132948</v>
      </c>
      <c r="H72" s="231">
        <v>35.261812456348963</v>
      </c>
      <c r="I72" s="231">
        <v>37.823030394108272</v>
      </c>
      <c r="J72" s="231">
        <v>35.565962960864518</v>
      </c>
      <c r="K72" s="231">
        <v>29.17374109506834</v>
      </c>
      <c r="L72" s="231">
        <v>29.599431985534139</v>
      </c>
      <c r="M72" s="231">
        <v>25.757204680596541</v>
      </c>
      <c r="N72" s="231">
        <v>24.094144359175871</v>
      </c>
      <c r="O72" s="231">
        <v>22.999973964185241</v>
      </c>
      <c r="P72" s="231">
        <v>21.522791112566662</v>
      </c>
      <c r="Q72" s="231">
        <v>22.078927382840529</v>
      </c>
      <c r="R72" s="231">
        <v>21.412841528205899</v>
      </c>
      <c r="S72" s="231">
        <v>20.190284967680942</v>
      </c>
      <c r="T72" s="231">
        <v>19.216652153409221</v>
      </c>
      <c r="U72" s="231">
        <v>18.294352079124479</v>
      </c>
      <c r="V72" s="231">
        <v>18.47511036885972</v>
      </c>
      <c r="W72" s="231">
        <v>18.38198687884017</v>
      </c>
      <c r="DA72" s="73" t="s">
        <v>2365</v>
      </c>
    </row>
    <row r="73" spans="1:105" ht="12" customHeight="1" x14ac:dyDescent="0.25">
      <c r="A73" s="64" t="s">
        <v>70</v>
      </c>
      <c r="B73" s="231">
        <v>90.624703394326204</v>
      </c>
      <c r="C73" s="231">
        <v>94.047167689888155</v>
      </c>
      <c r="D73" s="231">
        <v>95.828198545665032</v>
      </c>
      <c r="E73" s="231">
        <v>93.431203868083699</v>
      </c>
      <c r="F73" s="231">
        <v>84.303468731796826</v>
      </c>
      <c r="G73" s="231">
        <v>71.810180727044795</v>
      </c>
      <c r="H73" s="231">
        <v>72.800204630018527</v>
      </c>
      <c r="I73" s="231">
        <v>61.981152297843771</v>
      </c>
      <c r="J73" s="231">
        <v>59.071334247566213</v>
      </c>
      <c r="K73" s="231">
        <v>44.609600103963437</v>
      </c>
      <c r="L73" s="231">
        <v>35.457258681495212</v>
      </c>
      <c r="M73" s="231">
        <v>29.768210506037661</v>
      </c>
      <c r="N73" s="231">
        <v>25.826940654215861</v>
      </c>
      <c r="O73" s="231">
        <v>21.55637815215395</v>
      </c>
      <c r="P73" s="231">
        <v>18.763675363078779</v>
      </c>
      <c r="Q73" s="231">
        <v>19.64118674075236</v>
      </c>
      <c r="R73" s="231">
        <v>20.342738852619899</v>
      </c>
      <c r="S73" s="231">
        <v>16.93218850756746</v>
      </c>
      <c r="T73" s="231">
        <v>14.17864014758133</v>
      </c>
      <c r="U73" s="231">
        <v>12.71487482365829</v>
      </c>
      <c r="V73" s="231">
        <v>11.26231826843669</v>
      </c>
      <c r="W73" s="231">
        <v>11.747995429561159</v>
      </c>
      <c r="DA73" s="73" t="s">
        <v>2366</v>
      </c>
    </row>
    <row r="74" spans="1:105" ht="12" customHeight="1" x14ac:dyDescent="0.25">
      <c r="A74" s="64" t="s">
        <v>34</v>
      </c>
      <c r="B74" s="231">
        <v>1.241342293450524</v>
      </c>
      <c r="C74" s="231">
        <v>1.4186995617310401</v>
      </c>
      <c r="D74" s="231">
        <v>1.741244473604127</v>
      </c>
      <c r="E74" s="231">
        <v>0.93573623185231769</v>
      </c>
      <c r="F74" s="231">
        <v>0.6657416628145002</v>
      </c>
      <c r="G74" s="231">
        <v>0.88917830110529172</v>
      </c>
      <c r="H74" s="231">
        <v>1.0154428564049489</v>
      </c>
      <c r="I74" s="231">
        <v>0.88660901360688515</v>
      </c>
      <c r="J74" s="231">
        <v>0.56928023592174914</v>
      </c>
      <c r="K74" s="231">
        <v>0.32475736391191479</v>
      </c>
      <c r="L74" s="231">
        <v>0.37667815720068809</v>
      </c>
      <c r="M74" s="231">
        <v>0.25365056638171268</v>
      </c>
      <c r="N74" s="231">
        <v>0.20324308669783481</v>
      </c>
      <c r="O74" s="231">
        <v>0.1721168125064837</v>
      </c>
      <c r="P74" s="231">
        <v>0.16309854496707071</v>
      </c>
      <c r="Q74" s="231">
        <v>0.17104150410142399</v>
      </c>
      <c r="R74" s="231">
        <v>0.1935483414532691</v>
      </c>
      <c r="S74" s="231">
        <v>0.2352419277229614</v>
      </c>
      <c r="T74" s="231">
        <v>0.1657907943579347</v>
      </c>
      <c r="U74" s="231">
        <v>0.19353042408530979</v>
      </c>
      <c r="V74" s="231">
        <v>0.1085314917056381</v>
      </c>
      <c r="W74" s="231">
        <v>8.6836699293834488E-2</v>
      </c>
      <c r="DA74" s="73" t="s">
        <v>2367</v>
      </c>
    </row>
    <row r="75" spans="1:105" ht="12" customHeight="1" x14ac:dyDescent="0.25">
      <c r="A75" s="64" t="s">
        <v>162</v>
      </c>
      <c r="B75" s="231">
        <v>251.3953041456117</v>
      </c>
      <c r="C75" s="231">
        <v>259.62384056094561</v>
      </c>
      <c r="D75" s="231">
        <v>274.43546632892873</v>
      </c>
      <c r="E75" s="231">
        <v>284.38298754361352</v>
      </c>
      <c r="F75" s="231">
        <v>274.18873564993322</v>
      </c>
      <c r="G75" s="231">
        <v>256.16406661724591</v>
      </c>
      <c r="H75" s="231">
        <v>236.957517389533</v>
      </c>
      <c r="I75" s="231">
        <v>240.26121558919789</v>
      </c>
      <c r="J75" s="231">
        <v>240.84191855370949</v>
      </c>
      <c r="K75" s="231">
        <v>240.98514963986571</v>
      </c>
      <c r="L75" s="231">
        <v>259.73636345468941</v>
      </c>
      <c r="M75" s="231">
        <v>262.30738829287031</v>
      </c>
      <c r="N75" s="231">
        <v>265.57170297898563</v>
      </c>
      <c r="O75" s="231">
        <v>271.15809385997522</v>
      </c>
      <c r="P75" s="231">
        <v>272.26666456511811</v>
      </c>
      <c r="Q75" s="231">
        <v>272.80203595303408</v>
      </c>
      <c r="R75" s="231">
        <v>280.34272148514492</v>
      </c>
      <c r="S75" s="231">
        <v>283.35195574509589</v>
      </c>
      <c r="T75" s="231">
        <v>287.72257566279922</v>
      </c>
      <c r="U75" s="231">
        <v>283.75718126422299</v>
      </c>
      <c r="V75" s="231">
        <v>277.86058139929997</v>
      </c>
      <c r="W75" s="231">
        <v>307.59537224346718</v>
      </c>
      <c r="DA75" s="73" t="s">
        <v>2368</v>
      </c>
    </row>
    <row r="76" spans="1:105" ht="12" customHeight="1" x14ac:dyDescent="0.25">
      <c r="A76" s="64" t="s">
        <v>36</v>
      </c>
      <c r="B76" s="231">
        <v>1.207824722995597</v>
      </c>
      <c r="C76" s="231">
        <v>1.08859523976339</v>
      </c>
      <c r="D76" s="231">
        <v>1.0615431721390309</v>
      </c>
      <c r="E76" s="231">
        <v>0.1057034494202839</v>
      </c>
      <c r="F76" s="231">
        <v>0.14327576556527849</v>
      </c>
      <c r="G76" s="231">
        <v>1.7032783318927911E-2</v>
      </c>
      <c r="H76" s="231">
        <v>5.5106063678681139E-3</v>
      </c>
      <c r="I76" s="231">
        <v>5.0096421526007995E-4</v>
      </c>
      <c r="J76" s="231">
        <v>7.0134990136903018E-3</v>
      </c>
      <c r="K76" s="231">
        <v>5.0096421525979958E-4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2369</v>
      </c>
    </row>
    <row r="77" spans="1:105" ht="12" customHeight="1" x14ac:dyDescent="0.25">
      <c r="A77" s="64" t="s">
        <v>73</v>
      </c>
      <c r="B77" s="231">
        <v>0.2238922408668054</v>
      </c>
      <c r="C77" s="231">
        <v>0.26055327031261211</v>
      </c>
      <c r="D77" s="231">
        <v>2.695548706326522E-2</v>
      </c>
      <c r="E77" s="231">
        <v>5.3200264351499327E-2</v>
      </c>
      <c r="F77" s="231">
        <v>3.1240410850999531E-2</v>
      </c>
      <c r="G77" s="231">
        <v>0.1044433883717136</v>
      </c>
      <c r="H77" s="231">
        <v>2.7956700376745108E-2</v>
      </c>
      <c r="I77" s="231">
        <v>4.0869027868296458E-2</v>
      </c>
      <c r="J77" s="231">
        <v>0.28419574890878152</v>
      </c>
      <c r="K77" s="231">
        <v>0.59061161544175533</v>
      </c>
      <c r="L77" s="231">
        <v>1.1576132353079229</v>
      </c>
      <c r="M77" s="231">
        <v>0.77777384229672175</v>
      </c>
      <c r="N77" s="231">
        <v>1.5044780750936411</v>
      </c>
      <c r="O77" s="231">
        <v>1.1406281568245631</v>
      </c>
      <c r="P77" s="231">
        <v>0.78265872445255458</v>
      </c>
      <c r="Q77" s="231">
        <v>0.53443661049371338</v>
      </c>
      <c r="R77" s="231">
        <v>0.34854738619713233</v>
      </c>
      <c r="S77" s="231">
        <v>0.50475653852247659</v>
      </c>
      <c r="T77" s="231">
        <v>0.46063524979775589</v>
      </c>
      <c r="U77" s="231">
        <v>0.53770468596586762</v>
      </c>
      <c r="V77" s="231">
        <v>0.61410779020947459</v>
      </c>
      <c r="W77" s="231">
        <v>0.57716842754311937</v>
      </c>
      <c r="DA77" s="73" t="s">
        <v>2370</v>
      </c>
    </row>
    <row r="78" spans="1:105" ht="12" customHeight="1" x14ac:dyDescent="0.25">
      <c r="A78" s="64" t="s">
        <v>79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2371</v>
      </c>
    </row>
    <row r="79" spans="1:105" ht="12" customHeight="1" x14ac:dyDescent="0.25">
      <c r="A79" s="165" t="s">
        <v>2226</v>
      </c>
      <c r="B79" s="348">
        <v>0</v>
      </c>
      <c r="C79" s="348">
        <v>0</v>
      </c>
      <c r="D79" s="348">
        <v>0</v>
      </c>
      <c r="E79" s="348">
        <v>0</v>
      </c>
      <c r="F79" s="348">
        <v>0</v>
      </c>
      <c r="G79" s="348">
        <v>0</v>
      </c>
      <c r="H79" s="348">
        <v>0</v>
      </c>
      <c r="I79" s="348">
        <v>0</v>
      </c>
      <c r="J79" s="348">
        <v>0</v>
      </c>
      <c r="K79" s="348">
        <v>0</v>
      </c>
      <c r="L79" s="348">
        <v>0</v>
      </c>
      <c r="M79" s="348">
        <v>0</v>
      </c>
      <c r="N79" s="348">
        <v>0</v>
      </c>
      <c r="O79" s="348">
        <v>0</v>
      </c>
      <c r="P79" s="348">
        <v>0</v>
      </c>
      <c r="Q79" s="348">
        <v>0</v>
      </c>
      <c r="R79" s="348">
        <v>0</v>
      </c>
      <c r="S79" s="348">
        <v>0</v>
      </c>
      <c r="T79" s="348">
        <v>0</v>
      </c>
      <c r="U79" s="348">
        <v>0</v>
      </c>
      <c r="V79" s="348">
        <v>0</v>
      </c>
      <c r="W79" s="348">
        <v>0</v>
      </c>
      <c r="DA79" s="167" t="s">
        <v>2372</v>
      </c>
    </row>
    <row r="80" spans="1:105" ht="12" customHeight="1" x14ac:dyDescent="0.25">
      <c r="A80" s="132" t="s">
        <v>2228</v>
      </c>
      <c r="B80" s="318">
        <v>0</v>
      </c>
      <c r="C80" s="318">
        <v>0</v>
      </c>
      <c r="D80" s="318">
        <v>0</v>
      </c>
      <c r="E80" s="318">
        <v>0</v>
      </c>
      <c r="F80" s="318">
        <v>0</v>
      </c>
      <c r="G80" s="318">
        <v>0</v>
      </c>
      <c r="H80" s="318">
        <v>0</v>
      </c>
      <c r="I80" s="318">
        <v>0</v>
      </c>
      <c r="J80" s="318">
        <v>0</v>
      </c>
      <c r="K80" s="318">
        <v>0</v>
      </c>
      <c r="L80" s="318">
        <v>0</v>
      </c>
      <c r="M80" s="318">
        <v>0</v>
      </c>
      <c r="N80" s="318">
        <v>0</v>
      </c>
      <c r="O80" s="318">
        <v>0</v>
      </c>
      <c r="P80" s="318">
        <v>0</v>
      </c>
      <c r="Q80" s="318">
        <v>0</v>
      </c>
      <c r="R80" s="318">
        <v>0</v>
      </c>
      <c r="S80" s="318">
        <v>0</v>
      </c>
      <c r="T80" s="318">
        <v>0</v>
      </c>
      <c r="U80" s="318">
        <v>0</v>
      </c>
      <c r="V80" s="318">
        <v>0</v>
      </c>
      <c r="W80" s="318">
        <v>0</v>
      </c>
      <c r="DA80" s="139" t="s">
        <v>2373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431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0.99999999999999989</v>
      </c>
      <c r="C84" s="234">
        <f t="shared" si="4"/>
        <v>0.99999999999999989</v>
      </c>
      <c r="D84" s="234">
        <f t="shared" si="4"/>
        <v>1.0000000000000002</v>
      </c>
      <c r="E84" s="234">
        <f t="shared" si="4"/>
        <v>1</v>
      </c>
      <c r="F84" s="234">
        <f t="shared" si="4"/>
        <v>1</v>
      </c>
      <c r="G84" s="234">
        <f t="shared" si="4"/>
        <v>1</v>
      </c>
      <c r="H84" s="234">
        <f t="shared" si="4"/>
        <v>0.99999999999999967</v>
      </c>
      <c r="I84" s="234">
        <f t="shared" si="4"/>
        <v>1.0000000000000002</v>
      </c>
      <c r="J84" s="234">
        <f t="shared" si="4"/>
        <v>0.99999999999999989</v>
      </c>
      <c r="K84" s="234">
        <f t="shared" si="4"/>
        <v>0.99999999999999989</v>
      </c>
      <c r="L84" s="234">
        <f t="shared" si="4"/>
        <v>0.99999999999999967</v>
      </c>
      <c r="M84" s="234">
        <f t="shared" si="4"/>
        <v>1.0000000000000002</v>
      </c>
      <c r="N84" s="234">
        <f t="shared" si="4"/>
        <v>1</v>
      </c>
      <c r="O84" s="234">
        <f t="shared" si="4"/>
        <v>0.99999999999999956</v>
      </c>
      <c r="P84" s="234">
        <f t="shared" si="4"/>
        <v>0.99999999999999978</v>
      </c>
      <c r="Q84" s="234">
        <f t="shared" si="4"/>
        <v>1</v>
      </c>
      <c r="R84" s="234">
        <f t="shared" si="4"/>
        <v>0.99999999999999978</v>
      </c>
      <c r="S84" s="234">
        <f t="shared" si="4"/>
        <v>0.99999999999999989</v>
      </c>
      <c r="T84" s="234">
        <f t="shared" si="4"/>
        <v>0.99999999999999989</v>
      </c>
      <c r="U84" s="234">
        <f t="shared" si="4"/>
        <v>1.0000000000000002</v>
      </c>
      <c r="V84" s="234">
        <f t="shared" si="4"/>
        <v>1.0000000000000004</v>
      </c>
      <c r="W84" s="234">
        <f t="shared" si="4"/>
        <v>1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0</v>
      </c>
      <c r="C85" s="301">
        <f t="shared" si="5"/>
        <v>0</v>
      </c>
      <c r="D85" s="301">
        <f t="shared" si="5"/>
        <v>0</v>
      </c>
      <c r="E85" s="301">
        <f t="shared" si="5"/>
        <v>0</v>
      </c>
      <c r="F85" s="301">
        <f t="shared" si="5"/>
        <v>0</v>
      </c>
      <c r="G85" s="301">
        <f t="shared" si="5"/>
        <v>0</v>
      </c>
      <c r="H85" s="301">
        <f t="shared" si="5"/>
        <v>0</v>
      </c>
      <c r="I85" s="301">
        <f t="shared" si="5"/>
        <v>0</v>
      </c>
      <c r="J85" s="301">
        <f t="shared" si="5"/>
        <v>0</v>
      </c>
      <c r="K85" s="301">
        <f t="shared" si="5"/>
        <v>0</v>
      </c>
      <c r="L85" s="301">
        <f t="shared" si="5"/>
        <v>0</v>
      </c>
      <c r="M85" s="301">
        <f t="shared" si="5"/>
        <v>0</v>
      </c>
      <c r="N85" s="301">
        <f t="shared" si="5"/>
        <v>0</v>
      </c>
      <c r="O85" s="301">
        <f t="shared" si="5"/>
        <v>0</v>
      </c>
      <c r="P85" s="301">
        <f t="shared" si="5"/>
        <v>0</v>
      </c>
      <c r="Q85" s="301">
        <f t="shared" si="5"/>
        <v>0</v>
      </c>
      <c r="R85" s="301">
        <f t="shared" si="5"/>
        <v>0</v>
      </c>
      <c r="S85" s="301">
        <f t="shared" si="5"/>
        <v>0</v>
      </c>
      <c r="T85" s="301">
        <f t="shared" si="5"/>
        <v>0</v>
      </c>
      <c r="U85" s="301">
        <f t="shared" si="5"/>
        <v>0</v>
      </c>
      <c r="V85" s="301">
        <f t="shared" si="5"/>
        <v>0</v>
      </c>
      <c r="W85" s="301">
        <f t="shared" si="5"/>
        <v>0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0</v>
      </c>
      <c r="C86" s="235">
        <f t="shared" si="6"/>
        <v>0</v>
      </c>
      <c r="D86" s="235">
        <f t="shared" si="6"/>
        <v>0</v>
      </c>
      <c r="E86" s="235">
        <f t="shared" si="6"/>
        <v>0</v>
      </c>
      <c r="F86" s="235">
        <f t="shared" si="6"/>
        <v>0</v>
      </c>
      <c r="G86" s="235">
        <f t="shared" si="6"/>
        <v>0</v>
      </c>
      <c r="H86" s="235">
        <f t="shared" si="6"/>
        <v>0</v>
      </c>
      <c r="I86" s="235">
        <f t="shared" si="6"/>
        <v>0</v>
      </c>
      <c r="J86" s="235">
        <f t="shared" si="6"/>
        <v>0</v>
      </c>
      <c r="K86" s="235">
        <f t="shared" si="6"/>
        <v>0</v>
      </c>
      <c r="L86" s="235">
        <f t="shared" si="6"/>
        <v>0</v>
      </c>
      <c r="M86" s="235">
        <f t="shared" si="6"/>
        <v>0</v>
      </c>
      <c r="N86" s="235">
        <f t="shared" si="6"/>
        <v>0</v>
      </c>
      <c r="O86" s="235">
        <f t="shared" si="6"/>
        <v>0</v>
      </c>
      <c r="P86" s="235">
        <f t="shared" si="6"/>
        <v>0</v>
      </c>
      <c r="Q86" s="235">
        <f t="shared" si="6"/>
        <v>0</v>
      </c>
      <c r="R86" s="235">
        <f t="shared" si="6"/>
        <v>0</v>
      </c>
      <c r="S86" s="235">
        <f t="shared" si="6"/>
        <v>0</v>
      </c>
      <c r="T86" s="235">
        <f t="shared" si="6"/>
        <v>0</v>
      </c>
      <c r="U86" s="235">
        <f t="shared" si="6"/>
        <v>0</v>
      </c>
      <c r="V86" s="235">
        <f t="shared" si="6"/>
        <v>0</v>
      </c>
      <c r="W86" s="235">
        <f t="shared" si="6"/>
        <v>0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0</v>
      </c>
      <c r="C87" s="235">
        <f t="shared" si="7"/>
        <v>0</v>
      </c>
      <c r="D87" s="235">
        <f t="shared" si="7"/>
        <v>0</v>
      </c>
      <c r="E87" s="235">
        <f t="shared" si="7"/>
        <v>0</v>
      </c>
      <c r="F87" s="235">
        <f t="shared" si="7"/>
        <v>0</v>
      </c>
      <c r="G87" s="235">
        <f t="shared" si="7"/>
        <v>0</v>
      </c>
      <c r="H87" s="235">
        <f t="shared" si="7"/>
        <v>0</v>
      </c>
      <c r="I87" s="235">
        <f t="shared" si="7"/>
        <v>0</v>
      </c>
      <c r="J87" s="235">
        <f t="shared" si="7"/>
        <v>0</v>
      </c>
      <c r="K87" s="235">
        <f t="shared" si="7"/>
        <v>0</v>
      </c>
      <c r="L87" s="235">
        <f t="shared" si="7"/>
        <v>0</v>
      </c>
      <c r="M87" s="235">
        <f t="shared" si="7"/>
        <v>0</v>
      </c>
      <c r="N87" s="235">
        <f t="shared" si="7"/>
        <v>0</v>
      </c>
      <c r="O87" s="235">
        <f t="shared" si="7"/>
        <v>0</v>
      </c>
      <c r="P87" s="235">
        <f t="shared" si="7"/>
        <v>0</v>
      </c>
      <c r="Q87" s="235">
        <f t="shared" si="7"/>
        <v>0</v>
      </c>
      <c r="R87" s="235">
        <f t="shared" si="7"/>
        <v>0</v>
      </c>
      <c r="S87" s="235">
        <f t="shared" si="7"/>
        <v>0</v>
      </c>
      <c r="T87" s="235">
        <f t="shared" si="7"/>
        <v>0</v>
      </c>
      <c r="U87" s="235">
        <f t="shared" si="7"/>
        <v>0</v>
      </c>
      <c r="V87" s="235">
        <f t="shared" si="7"/>
        <v>0</v>
      </c>
      <c r="W87" s="235">
        <f t="shared" si="7"/>
        <v>0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0</v>
      </c>
      <c r="C88" s="235">
        <f t="shared" si="8"/>
        <v>0</v>
      </c>
      <c r="D88" s="235">
        <f t="shared" si="8"/>
        <v>0</v>
      </c>
      <c r="E88" s="235">
        <f t="shared" si="8"/>
        <v>0</v>
      </c>
      <c r="F88" s="235">
        <f t="shared" si="8"/>
        <v>0</v>
      </c>
      <c r="G88" s="235">
        <f t="shared" si="8"/>
        <v>0</v>
      </c>
      <c r="H88" s="235">
        <f t="shared" si="8"/>
        <v>0</v>
      </c>
      <c r="I88" s="235">
        <f t="shared" si="8"/>
        <v>0</v>
      </c>
      <c r="J88" s="235">
        <f t="shared" si="8"/>
        <v>0</v>
      </c>
      <c r="K88" s="235">
        <f t="shared" si="8"/>
        <v>0</v>
      </c>
      <c r="L88" s="235">
        <f t="shared" si="8"/>
        <v>0</v>
      </c>
      <c r="M88" s="235">
        <f t="shared" si="8"/>
        <v>0</v>
      </c>
      <c r="N88" s="235">
        <f t="shared" si="8"/>
        <v>0</v>
      </c>
      <c r="O88" s="235">
        <f t="shared" si="8"/>
        <v>0</v>
      </c>
      <c r="P88" s="235">
        <f t="shared" si="8"/>
        <v>0</v>
      </c>
      <c r="Q88" s="235">
        <f t="shared" si="8"/>
        <v>0</v>
      </c>
      <c r="R88" s="235">
        <f t="shared" si="8"/>
        <v>0</v>
      </c>
      <c r="S88" s="235">
        <f t="shared" si="8"/>
        <v>0</v>
      </c>
      <c r="T88" s="235">
        <f t="shared" si="8"/>
        <v>0</v>
      </c>
      <c r="U88" s="235">
        <f t="shared" si="8"/>
        <v>0</v>
      </c>
      <c r="V88" s="235">
        <f t="shared" si="8"/>
        <v>0</v>
      </c>
      <c r="W88" s="235">
        <f t="shared" si="8"/>
        <v>0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1.7705117540835598E-2</v>
      </c>
      <c r="C89" s="302">
        <f t="shared" si="9"/>
        <v>1.7776779838103201E-2</v>
      </c>
      <c r="D89" s="302">
        <f t="shared" si="9"/>
        <v>1.7980449167144773E-2</v>
      </c>
      <c r="E89" s="302">
        <f t="shared" si="9"/>
        <v>1.7725341762605484E-2</v>
      </c>
      <c r="F89" s="302">
        <f t="shared" si="9"/>
        <v>1.7593782291642181E-2</v>
      </c>
      <c r="G89" s="302">
        <f t="shared" si="9"/>
        <v>1.6753925162352724E-2</v>
      </c>
      <c r="H89" s="302">
        <f t="shared" si="9"/>
        <v>1.6092145570247053E-2</v>
      </c>
      <c r="I89" s="302">
        <f t="shared" si="9"/>
        <v>1.6217617592173949E-2</v>
      </c>
      <c r="J89" s="302">
        <f t="shared" si="9"/>
        <v>1.6154379523706387E-2</v>
      </c>
      <c r="K89" s="302">
        <f t="shared" si="9"/>
        <v>1.6046620538703933E-2</v>
      </c>
      <c r="L89" s="302">
        <f t="shared" si="9"/>
        <v>1.6580556705636944E-2</v>
      </c>
      <c r="M89" s="302">
        <f t="shared" si="9"/>
        <v>1.675616187625506E-2</v>
      </c>
      <c r="N89" s="302">
        <f t="shared" si="9"/>
        <v>1.6726129330982106E-2</v>
      </c>
      <c r="O89" s="302">
        <f t="shared" si="9"/>
        <v>1.699367582417519E-2</v>
      </c>
      <c r="P89" s="302">
        <f t="shared" si="9"/>
        <v>1.6845109148782844E-2</v>
      </c>
      <c r="Q89" s="302">
        <f t="shared" si="9"/>
        <v>1.6706903250213807E-2</v>
      </c>
      <c r="R89" s="302">
        <f t="shared" si="9"/>
        <v>1.7066553613465249E-2</v>
      </c>
      <c r="S89" s="302">
        <f t="shared" si="9"/>
        <v>1.7206249952699634E-2</v>
      </c>
      <c r="T89" s="302">
        <f t="shared" si="9"/>
        <v>1.7054543038280662E-2</v>
      </c>
      <c r="U89" s="302">
        <f t="shared" si="9"/>
        <v>1.6710596293724705E-2</v>
      </c>
      <c r="V89" s="302">
        <f t="shared" si="9"/>
        <v>1.6912221310659982E-2</v>
      </c>
      <c r="W89" s="302">
        <f t="shared" si="9"/>
        <v>1.7366797144845535E-2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6.8473008177062145E-2</v>
      </c>
      <c r="C90" s="303">
        <f t="shared" si="10"/>
        <v>6.7938523428269018E-2</v>
      </c>
      <c r="D90" s="303">
        <f t="shared" si="10"/>
        <v>6.8361468198083544E-2</v>
      </c>
      <c r="E90" s="303">
        <f t="shared" si="10"/>
        <v>6.7231078935363675E-2</v>
      </c>
      <c r="F90" s="303">
        <f t="shared" si="10"/>
        <v>6.693631773984951E-2</v>
      </c>
      <c r="G90" s="303">
        <f t="shared" si="10"/>
        <v>6.4169417557778052E-2</v>
      </c>
      <c r="H90" s="303">
        <f t="shared" si="10"/>
        <v>6.2898530672590963E-2</v>
      </c>
      <c r="I90" s="303">
        <f t="shared" si="10"/>
        <v>6.2824053877032091E-2</v>
      </c>
      <c r="J90" s="303">
        <f t="shared" si="10"/>
        <v>6.1787244143897857E-2</v>
      </c>
      <c r="K90" s="303">
        <f t="shared" si="10"/>
        <v>6.035837721487454E-2</v>
      </c>
      <c r="L90" s="303">
        <f t="shared" si="10"/>
        <v>6.1063295521734708E-2</v>
      </c>
      <c r="M90" s="303">
        <f t="shared" si="10"/>
        <v>6.090993613523283E-2</v>
      </c>
      <c r="N90" s="303">
        <f t="shared" si="10"/>
        <v>6.0794320235070538E-2</v>
      </c>
      <c r="O90" s="303">
        <f t="shared" si="10"/>
        <v>6.0306267706514691E-2</v>
      </c>
      <c r="P90" s="303">
        <f t="shared" si="10"/>
        <v>6.0170683064959513E-2</v>
      </c>
      <c r="Q90" s="303">
        <f t="shared" si="10"/>
        <v>6.0106611396045076E-2</v>
      </c>
      <c r="R90" s="303">
        <f t="shared" si="10"/>
        <v>6.1525995016951607E-2</v>
      </c>
      <c r="S90" s="303">
        <f t="shared" si="10"/>
        <v>6.2090273115769277E-2</v>
      </c>
      <c r="T90" s="303">
        <f t="shared" si="10"/>
        <v>6.1705250975754355E-2</v>
      </c>
      <c r="U90" s="303">
        <f t="shared" si="10"/>
        <v>5.9949829714285141E-2</v>
      </c>
      <c r="V90" s="303">
        <f t="shared" si="10"/>
        <v>6.0652759394669957E-2</v>
      </c>
      <c r="W90" s="303">
        <f t="shared" si="10"/>
        <v>6.1179659127197611E-2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6.8473008177062145E-2</v>
      </c>
      <c r="C91" s="304">
        <f t="shared" si="11"/>
        <v>6.7938523428269018E-2</v>
      </c>
      <c r="D91" s="304">
        <f t="shared" si="11"/>
        <v>6.8361468198083544E-2</v>
      </c>
      <c r="E91" s="304">
        <f t="shared" si="11"/>
        <v>6.7231078935363675E-2</v>
      </c>
      <c r="F91" s="304">
        <f t="shared" si="11"/>
        <v>6.693631773984951E-2</v>
      </c>
      <c r="G91" s="304">
        <f t="shared" si="11"/>
        <v>6.4169417557778052E-2</v>
      </c>
      <c r="H91" s="304">
        <f t="shared" si="11"/>
        <v>6.2898530672590963E-2</v>
      </c>
      <c r="I91" s="304">
        <f t="shared" si="11"/>
        <v>6.2824053877032091E-2</v>
      </c>
      <c r="J91" s="304">
        <f t="shared" si="11"/>
        <v>6.1787244143897857E-2</v>
      </c>
      <c r="K91" s="304">
        <f t="shared" si="11"/>
        <v>6.035837721487454E-2</v>
      </c>
      <c r="L91" s="304">
        <f t="shared" si="11"/>
        <v>6.1063295521734708E-2</v>
      </c>
      <c r="M91" s="304">
        <f t="shared" si="11"/>
        <v>6.090993613523283E-2</v>
      </c>
      <c r="N91" s="304">
        <f t="shared" si="11"/>
        <v>6.0794320235070538E-2</v>
      </c>
      <c r="O91" s="304">
        <f t="shared" si="11"/>
        <v>6.0306267706514691E-2</v>
      </c>
      <c r="P91" s="304">
        <f t="shared" si="11"/>
        <v>6.0170683064959513E-2</v>
      </c>
      <c r="Q91" s="304">
        <f t="shared" si="11"/>
        <v>6.0106611396045076E-2</v>
      </c>
      <c r="R91" s="304">
        <f t="shared" si="11"/>
        <v>6.1525995016951607E-2</v>
      </c>
      <c r="S91" s="304">
        <f t="shared" si="11"/>
        <v>6.2090273115769277E-2</v>
      </c>
      <c r="T91" s="304">
        <f t="shared" si="11"/>
        <v>6.1705250975754355E-2</v>
      </c>
      <c r="U91" s="304">
        <f t="shared" si="11"/>
        <v>5.9949829714285141E-2</v>
      </c>
      <c r="V91" s="304">
        <f t="shared" si="11"/>
        <v>6.0652759394669957E-2</v>
      </c>
      <c r="W91" s="304">
        <f t="shared" si="11"/>
        <v>6.1179659127197611E-2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0</v>
      </c>
      <c r="C92" s="304">
        <f t="shared" si="12"/>
        <v>0</v>
      </c>
      <c r="D92" s="304">
        <f t="shared" si="12"/>
        <v>0</v>
      </c>
      <c r="E92" s="304">
        <f t="shared" si="12"/>
        <v>0</v>
      </c>
      <c r="F92" s="304">
        <f t="shared" si="12"/>
        <v>0</v>
      </c>
      <c r="G92" s="304">
        <f t="shared" si="12"/>
        <v>0</v>
      </c>
      <c r="H92" s="304">
        <f t="shared" si="12"/>
        <v>0</v>
      </c>
      <c r="I92" s="304">
        <f t="shared" si="12"/>
        <v>0</v>
      </c>
      <c r="J92" s="304">
        <f t="shared" si="12"/>
        <v>0</v>
      </c>
      <c r="K92" s="304">
        <f t="shared" si="12"/>
        <v>0</v>
      </c>
      <c r="L92" s="304">
        <f t="shared" si="12"/>
        <v>0</v>
      </c>
      <c r="M92" s="304">
        <f t="shared" si="12"/>
        <v>0</v>
      </c>
      <c r="N92" s="304">
        <f t="shared" si="12"/>
        <v>0</v>
      </c>
      <c r="O92" s="304">
        <f t="shared" si="12"/>
        <v>0</v>
      </c>
      <c r="P92" s="304">
        <f t="shared" si="12"/>
        <v>0</v>
      </c>
      <c r="Q92" s="304">
        <f t="shared" si="12"/>
        <v>0</v>
      </c>
      <c r="R92" s="304">
        <f t="shared" si="12"/>
        <v>0</v>
      </c>
      <c r="S92" s="304">
        <f t="shared" si="12"/>
        <v>0</v>
      </c>
      <c r="T92" s="304">
        <f t="shared" si="12"/>
        <v>0</v>
      </c>
      <c r="U92" s="304">
        <f t="shared" si="12"/>
        <v>0</v>
      </c>
      <c r="V92" s="304">
        <f t="shared" si="12"/>
        <v>0</v>
      </c>
      <c r="W92" s="304">
        <f t="shared" si="12"/>
        <v>0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0</v>
      </c>
      <c r="C93" s="304">
        <f t="shared" si="13"/>
        <v>0</v>
      </c>
      <c r="D93" s="304">
        <f t="shared" si="13"/>
        <v>0</v>
      </c>
      <c r="E93" s="304">
        <f t="shared" si="13"/>
        <v>0</v>
      </c>
      <c r="F93" s="304">
        <f t="shared" si="13"/>
        <v>0</v>
      </c>
      <c r="G93" s="304">
        <f t="shared" si="13"/>
        <v>0</v>
      </c>
      <c r="H93" s="304">
        <f t="shared" si="13"/>
        <v>0</v>
      </c>
      <c r="I93" s="304">
        <f t="shared" si="13"/>
        <v>0</v>
      </c>
      <c r="J93" s="304">
        <f t="shared" si="13"/>
        <v>0</v>
      </c>
      <c r="K93" s="304">
        <f t="shared" si="13"/>
        <v>0</v>
      </c>
      <c r="L93" s="304">
        <f t="shared" si="13"/>
        <v>0</v>
      </c>
      <c r="M93" s="304">
        <f t="shared" si="13"/>
        <v>0</v>
      </c>
      <c r="N93" s="304">
        <f t="shared" si="13"/>
        <v>0</v>
      </c>
      <c r="O93" s="304">
        <f t="shared" si="13"/>
        <v>0</v>
      </c>
      <c r="P93" s="304">
        <f t="shared" si="13"/>
        <v>0</v>
      </c>
      <c r="Q93" s="304">
        <f t="shared" si="13"/>
        <v>0</v>
      </c>
      <c r="R93" s="304">
        <f t="shared" si="13"/>
        <v>0</v>
      </c>
      <c r="S93" s="304">
        <f t="shared" si="13"/>
        <v>0</v>
      </c>
      <c r="T93" s="304">
        <f t="shared" si="13"/>
        <v>0</v>
      </c>
      <c r="U93" s="304">
        <f t="shared" si="13"/>
        <v>0</v>
      </c>
      <c r="V93" s="304">
        <f t="shared" si="13"/>
        <v>0</v>
      </c>
      <c r="W93" s="304">
        <f t="shared" si="13"/>
        <v>0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5.7060840147551806E-2</v>
      </c>
      <c r="C94" s="303">
        <f t="shared" si="14"/>
        <v>5.661543619022421E-2</v>
      </c>
      <c r="D94" s="303">
        <f t="shared" si="14"/>
        <v>5.6967890165069604E-2</v>
      </c>
      <c r="E94" s="303">
        <f t="shared" si="14"/>
        <v>5.6025899112803056E-2</v>
      </c>
      <c r="F94" s="303">
        <f t="shared" si="14"/>
        <v>5.5780264783207932E-2</v>
      </c>
      <c r="G94" s="303">
        <f t="shared" si="14"/>
        <v>5.3474514631481722E-2</v>
      </c>
      <c r="H94" s="303">
        <f t="shared" si="14"/>
        <v>5.2415442227159145E-2</v>
      </c>
      <c r="I94" s="303">
        <f t="shared" si="14"/>
        <v>5.2353378230860094E-2</v>
      </c>
      <c r="J94" s="303">
        <f t="shared" si="14"/>
        <v>5.1489370119914897E-2</v>
      </c>
      <c r="K94" s="303">
        <f t="shared" si="14"/>
        <v>5.0298647679062121E-2</v>
      </c>
      <c r="L94" s="303">
        <f t="shared" si="14"/>
        <v>5.0886079601445595E-2</v>
      </c>
      <c r="M94" s="303">
        <f t="shared" si="14"/>
        <v>5.0758280112694024E-2</v>
      </c>
      <c r="N94" s="303">
        <f t="shared" si="14"/>
        <v>5.0661933529225447E-2</v>
      </c>
      <c r="O94" s="303">
        <f t="shared" si="14"/>
        <v>5.0255223088762256E-2</v>
      </c>
      <c r="P94" s="303">
        <f t="shared" si="14"/>
        <v>5.0142235887466267E-2</v>
      </c>
      <c r="Q94" s="303">
        <f t="shared" si="14"/>
        <v>5.0088842830037582E-2</v>
      </c>
      <c r="R94" s="303">
        <f t="shared" si="14"/>
        <v>5.1271662514126355E-2</v>
      </c>
      <c r="S94" s="303">
        <f t="shared" si="14"/>
        <v>5.1741894263141068E-2</v>
      </c>
      <c r="T94" s="303">
        <f t="shared" si="14"/>
        <v>5.1421042479795294E-2</v>
      </c>
      <c r="U94" s="303">
        <f t="shared" si="14"/>
        <v>4.9958191428570949E-2</v>
      </c>
      <c r="V94" s="303">
        <f t="shared" si="14"/>
        <v>5.0543966162224958E-2</v>
      </c>
      <c r="W94" s="303">
        <f t="shared" si="14"/>
        <v>5.0983049272664678E-2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5.7060840147551806E-2</v>
      </c>
      <c r="C95" s="304">
        <f t="shared" si="15"/>
        <v>5.661543619022421E-2</v>
      </c>
      <c r="D95" s="304">
        <f t="shared" si="15"/>
        <v>5.6967890165069604E-2</v>
      </c>
      <c r="E95" s="304">
        <f t="shared" si="15"/>
        <v>5.6025899112803056E-2</v>
      </c>
      <c r="F95" s="304">
        <f t="shared" si="15"/>
        <v>5.5780264783207932E-2</v>
      </c>
      <c r="G95" s="304">
        <f t="shared" si="15"/>
        <v>5.3474514631481722E-2</v>
      </c>
      <c r="H95" s="304">
        <f t="shared" si="15"/>
        <v>5.2415442227159145E-2</v>
      </c>
      <c r="I95" s="304">
        <f t="shared" si="15"/>
        <v>5.2353378230860094E-2</v>
      </c>
      <c r="J95" s="304">
        <f t="shared" si="15"/>
        <v>5.1489370119914897E-2</v>
      </c>
      <c r="K95" s="304">
        <f t="shared" si="15"/>
        <v>5.0298647679062121E-2</v>
      </c>
      <c r="L95" s="304">
        <f t="shared" si="15"/>
        <v>5.0886079601445595E-2</v>
      </c>
      <c r="M95" s="304">
        <f t="shared" si="15"/>
        <v>5.0758280112694024E-2</v>
      </c>
      <c r="N95" s="304">
        <f t="shared" si="15"/>
        <v>5.0661933529225447E-2</v>
      </c>
      <c r="O95" s="304">
        <f t="shared" si="15"/>
        <v>5.0255223088762256E-2</v>
      </c>
      <c r="P95" s="304">
        <f t="shared" si="15"/>
        <v>5.0142235887466267E-2</v>
      </c>
      <c r="Q95" s="304">
        <f t="shared" si="15"/>
        <v>5.0088842830037582E-2</v>
      </c>
      <c r="R95" s="304">
        <f t="shared" si="15"/>
        <v>5.1271662514126355E-2</v>
      </c>
      <c r="S95" s="304">
        <f t="shared" si="15"/>
        <v>5.1741894263141068E-2</v>
      </c>
      <c r="T95" s="304">
        <f t="shared" si="15"/>
        <v>5.1421042479795294E-2</v>
      </c>
      <c r="U95" s="304">
        <f t="shared" si="15"/>
        <v>4.9958191428570949E-2</v>
      </c>
      <c r="V95" s="304">
        <f t="shared" si="15"/>
        <v>5.0543966162224958E-2</v>
      </c>
      <c r="W95" s="304">
        <f t="shared" si="15"/>
        <v>5.0983049272664678E-2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0</v>
      </c>
      <c r="C96" s="304">
        <f t="shared" si="16"/>
        <v>0</v>
      </c>
      <c r="D96" s="304">
        <f t="shared" si="16"/>
        <v>0</v>
      </c>
      <c r="E96" s="304">
        <f t="shared" si="16"/>
        <v>0</v>
      </c>
      <c r="F96" s="304">
        <f t="shared" si="16"/>
        <v>0</v>
      </c>
      <c r="G96" s="304">
        <f t="shared" si="16"/>
        <v>0</v>
      </c>
      <c r="H96" s="304">
        <f t="shared" si="16"/>
        <v>0</v>
      </c>
      <c r="I96" s="304">
        <f t="shared" si="16"/>
        <v>0</v>
      </c>
      <c r="J96" s="304">
        <f t="shared" si="16"/>
        <v>0</v>
      </c>
      <c r="K96" s="304">
        <f t="shared" si="16"/>
        <v>0</v>
      </c>
      <c r="L96" s="304">
        <f t="shared" si="16"/>
        <v>0</v>
      </c>
      <c r="M96" s="304">
        <f t="shared" si="16"/>
        <v>0</v>
      </c>
      <c r="N96" s="304">
        <f t="shared" si="16"/>
        <v>0</v>
      </c>
      <c r="O96" s="304">
        <f t="shared" si="16"/>
        <v>0</v>
      </c>
      <c r="P96" s="304">
        <f t="shared" si="16"/>
        <v>0</v>
      </c>
      <c r="Q96" s="304">
        <f t="shared" si="16"/>
        <v>0</v>
      </c>
      <c r="R96" s="304">
        <f t="shared" si="16"/>
        <v>0</v>
      </c>
      <c r="S96" s="304">
        <f t="shared" si="16"/>
        <v>0</v>
      </c>
      <c r="T96" s="304">
        <f t="shared" si="16"/>
        <v>0</v>
      </c>
      <c r="U96" s="304">
        <f t="shared" si="16"/>
        <v>0</v>
      </c>
      <c r="V96" s="304">
        <f t="shared" si="16"/>
        <v>0</v>
      </c>
      <c r="W96" s="304">
        <f t="shared" si="16"/>
        <v>0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0</v>
      </c>
      <c r="C97" s="304">
        <f t="shared" si="17"/>
        <v>0</v>
      </c>
      <c r="D97" s="304">
        <f t="shared" si="17"/>
        <v>0</v>
      </c>
      <c r="E97" s="304">
        <f t="shared" si="17"/>
        <v>0</v>
      </c>
      <c r="F97" s="304">
        <f t="shared" si="17"/>
        <v>0</v>
      </c>
      <c r="G97" s="304">
        <f t="shared" si="17"/>
        <v>0</v>
      </c>
      <c r="H97" s="304">
        <f t="shared" si="17"/>
        <v>0</v>
      </c>
      <c r="I97" s="304">
        <f t="shared" si="17"/>
        <v>0</v>
      </c>
      <c r="J97" s="304">
        <f t="shared" si="17"/>
        <v>0</v>
      </c>
      <c r="K97" s="304">
        <f t="shared" si="17"/>
        <v>0</v>
      </c>
      <c r="L97" s="304">
        <f t="shared" si="17"/>
        <v>0</v>
      </c>
      <c r="M97" s="304">
        <f t="shared" si="17"/>
        <v>0</v>
      </c>
      <c r="N97" s="304">
        <f t="shared" si="17"/>
        <v>0</v>
      </c>
      <c r="O97" s="304">
        <f t="shared" si="17"/>
        <v>0</v>
      </c>
      <c r="P97" s="304">
        <f t="shared" si="17"/>
        <v>0</v>
      </c>
      <c r="Q97" s="304">
        <f t="shared" si="17"/>
        <v>0</v>
      </c>
      <c r="R97" s="304">
        <f t="shared" si="17"/>
        <v>0</v>
      </c>
      <c r="S97" s="304">
        <f t="shared" si="17"/>
        <v>0</v>
      </c>
      <c r="T97" s="304">
        <f t="shared" si="17"/>
        <v>0</v>
      </c>
      <c r="U97" s="304">
        <f t="shared" si="17"/>
        <v>0</v>
      </c>
      <c r="V97" s="304">
        <f t="shared" si="17"/>
        <v>0</v>
      </c>
      <c r="W97" s="304">
        <f t="shared" si="17"/>
        <v>0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0.70832760554187491</v>
      </c>
      <c r="C98" s="303">
        <f t="shared" si="18"/>
        <v>0.70919564407102686</v>
      </c>
      <c r="D98" s="303">
        <f t="shared" si="18"/>
        <v>0.70801001134224106</v>
      </c>
      <c r="E98" s="303">
        <f t="shared" si="18"/>
        <v>0.70963692804515466</v>
      </c>
      <c r="F98" s="303">
        <f t="shared" si="18"/>
        <v>0.70879448035046844</v>
      </c>
      <c r="G98" s="303">
        <f t="shared" si="18"/>
        <v>0.71365741383891146</v>
      </c>
      <c r="H98" s="303">
        <f t="shared" si="18"/>
        <v>0.71563941622921901</v>
      </c>
      <c r="I98" s="303">
        <f t="shared" si="18"/>
        <v>0.71463315948772166</v>
      </c>
      <c r="J98" s="303">
        <f t="shared" si="18"/>
        <v>0.71541267746028347</v>
      </c>
      <c r="K98" s="303">
        <f t="shared" si="18"/>
        <v>0.71764273775219256</v>
      </c>
      <c r="L98" s="303">
        <f t="shared" si="18"/>
        <v>0.71635127216319783</v>
      </c>
      <c r="M98" s="303">
        <f t="shared" si="18"/>
        <v>0.71492794194678544</v>
      </c>
      <c r="N98" s="303">
        <f t="shared" si="18"/>
        <v>0.71494029173508611</v>
      </c>
      <c r="O98" s="303">
        <f t="shared" si="18"/>
        <v>0.71555750815364305</v>
      </c>
      <c r="P98" s="303">
        <f t="shared" si="18"/>
        <v>0.71464419691393299</v>
      </c>
      <c r="Q98" s="303">
        <f t="shared" si="18"/>
        <v>0.71468812898153555</v>
      </c>
      <c r="R98" s="303">
        <f t="shared" si="18"/>
        <v>0.71100337345058862</v>
      </c>
      <c r="S98" s="303">
        <f t="shared" si="18"/>
        <v>0.70993042285494046</v>
      </c>
      <c r="T98" s="303">
        <f t="shared" si="18"/>
        <v>0.71057993188951551</v>
      </c>
      <c r="U98" s="303">
        <f t="shared" si="18"/>
        <v>0.71322382038589371</v>
      </c>
      <c r="V98" s="303">
        <f t="shared" si="18"/>
        <v>0.7109675069118514</v>
      </c>
      <c r="W98" s="303">
        <f t="shared" si="18"/>
        <v>0.71088211704941273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0.11694910631763772</v>
      </c>
      <c r="C99" s="303">
        <f t="shared" si="19"/>
        <v>0.11683653438008275</v>
      </c>
      <c r="D99" s="303">
        <f t="shared" si="19"/>
        <v>0.11687494763675209</v>
      </c>
      <c r="E99" s="303">
        <f t="shared" si="19"/>
        <v>0.11722645973648717</v>
      </c>
      <c r="F99" s="303">
        <f t="shared" si="19"/>
        <v>0.11834271084967408</v>
      </c>
      <c r="G99" s="303">
        <f t="shared" si="19"/>
        <v>0.11917337832487786</v>
      </c>
      <c r="H99" s="303">
        <f t="shared" si="19"/>
        <v>0.11998402848122366</v>
      </c>
      <c r="I99" s="303">
        <f t="shared" si="19"/>
        <v>0.1207147359361217</v>
      </c>
      <c r="J99" s="303">
        <f t="shared" si="19"/>
        <v>0.12140835866585313</v>
      </c>
      <c r="K99" s="303">
        <f t="shared" si="19"/>
        <v>0.12156170296621728</v>
      </c>
      <c r="L99" s="303">
        <f t="shared" si="19"/>
        <v>0.12097959778485955</v>
      </c>
      <c r="M99" s="303">
        <f t="shared" si="19"/>
        <v>0.12194783618650901</v>
      </c>
      <c r="N99" s="303">
        <f t="shared" si="19"/>
        <v>0.12206708726581042</v>
      </c>
      <c r="O99" s="303">
        <f t="shared" si="19"/>
        <v>0.12181080886118538</v>
      </c>
      <c r="P99" s="303">
        <f t="shared" si="19"/>
        <v>0.12270184984698064</v>
      </c>
      <c r="Q99" s="303">
        <f t="shared" si="19"/>
        <v>0.12290367925809526</v>
      </c>
      <c r="R99" s="303">
        <f t="shared" si="19"/>
        <v>0.12336438066004633</v>
      </c>
      <c r="S99" s="303">
        <f t="shared" si="19"/>
        <v>0.12327211327982004</v>
      </c>
      <c r="T99" s="303">
        <f t="shared" si="19"/>
        <v>0.12339423114395325</v>
      </c>
      <c r="U99" s="303">
        <f t="shared" si="19"/>
        <v>0.12391379324015883</v>
      </c>
      <c r="V99" s="303">
        <f t="shared" si="19"/>
        <v>0.12441842655837383</v>
      </c>
      <c r="W99" s="303">
        <f t="shared" si="19"/>
        <v>0.12330023286503118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6.5757685605216179E-2</v>
      </c>
      <c r="C100" s="304">
        <f t="shared" si="20"/>
        <v>6.5582379806672683E-2</v>
      </c>
      <c r="D100" s="304">
        <f t="shared" si="20"/>
        <v>6.5706479719283159E-2</v>
      </c>
      <c r="E100" s="304">
        <f t="shared" si="20"/>
        <v>6.5940413206027157E-2</v>
      </c>
      <c r="F100" s="304">
        <f t="shared" si="20"/>
        <v>6.7117548709472855E-2</v>
      </c>
      <c r="G100" s="304">
        <f t="shared" si="20"/>
        <v>6.7596767967558272E-2</v>
      </c>
      <c r="H100" s="304">
        <f t="shared" si="20"/>
        <v>6.8264177175194118E-2</v>
      </c>
      <c r="I100" s="304">
        <f t="shared" si="20"/>
        <v>6.9067607635373493E-2</v>
      </c>
      <c r="J100" s="304">
        <f t="shared" si="20"/>
        <v>6.9704893957806754E-2</v>
      </c>
      <c r="K100" s="304">
        <f t="shared" si="20"/>
        <v>6.9697069960163047E-2</v>
      </c>
      <c r="L100" s="304">
        <f t="shared" si="20"/>
        <v>6.920830006290915E-2</v>
      </c>
      <c r="M100" s="304">
        <f t="shared" si="20"/>
        <v>7.027940371412815E-2</v>
      </c>
      <c r="N100" s="304">
        <f t="shared" si="20"/>
        <v>7.0397762264035463E-2</v>
      </c>
      <c r="O100" s="304">
        <f t="shared" si="20"/>
        <v>7.0096877119385406E-2</v>
      </c>
      <c r="P100" s="304">
        <f t="shared" si="20"/>
        <v>7.1053923862329699E-2</v>
      </c>
      <c r="Q100" s="304">
        <f t="shared" si="20"/>
        <v>7.1252578266656777E-2</v>
      </c>
      <c r="R100" s="304">
        <f t="shared" si="20"/>
        <v>7.1979579992259388E-2</v>
      </c>
      <c r="S100" s="304">
        <f t="shared" si="20"/>
        <v>7.1964855637203576E-2</v>
      </c>
      <c r="T100" s="304">
        <f t="shared" si="20"/>
        <v>7.2040032947297494E-2</v>
      </c>
      <c r="U100" s="304">
        <f t="shared" si="20"/>
        <v>7.2368519039580734E-2</v>
      </c>
      <c r="V100" s="304">
        <f t="shared" si="20"/>
        <v>7.3036217994945987E-2</v>
      </c>
      <c r="W100" s="304">
        <f t="shared" si="20"/>
        <v>7.1924195497443347E-2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5.1191420712421547E-2</v>
      </c>
      <c r="C101" s="304">
        <f t="shared" si="21"/>
        <v>5.1254154573410066E-2</v>
      </c>
      <c r="D101" s="304">
        <f t="shared" si="21"/>
        <v>5.1168467917468922E-2</v>
      </c>
      <c r="E101" s="304">
        <f t="shared" si="21"/>
        <v>5.1286046530460004E-2</v>
      </c>
      <c r="F101" s="304">
        <f t="shared" si="21"/>
        <v>5.122516214020123E-2</v>
      </c>
      <c r="G101" s="304">
        <f t="shared" si="21"/>
        <v>5.1576610357319586E-2</v>
      </c>
      <c r="H101" s="304">
        <f t="shared" si="21"/>
        <v>5.1719851306029546E-2</v>
      </c>
      <c r="I101" s="304">
        <f t="shared" si="21"/>
        <v>5.1647128300748218E-2</v>
      </c>
      <c r="J101" s="304">
        <f t="shared" si="21"/>
        <v>5.1703464708046376E-2</v>
      </c>
      <c r="K101" s="304">
        <f t="shared" si="21"/>
        <v>5.1864633006054227E-2</v>
      </c>
      <c r="L101" s="304">
        <f t="shared" si="21"/>
        <v>5.1771297721950389E-2</v>
      </c>
      <c r="M101" s="304">
        <f t="shared" si="21"/>
        <v>5.1668432472380857E-2</v>
      </c>
      <c r="N101" s="304">
        <f t="shared" si="21"/>
        <v>5.166932500177495E-2</v>
      </c>
      <c r="O101" s="304">
        <f t="shared" si="21"/>
        <v>5.171393174179998E-2</v>
      </c>
      <c r="P101" s="304">
        <f t="shared" si="21"/>
        <v>5.1647925984650934E-2</v>
      </c>
      <c r="Q101" s="304">
        <f t="shared" si="21"/>
        <v>5.1651100991438478E-2</v>
      </c>
      <c r="R101" s="304">
        <f t="shared" si="21"/>
        <v>5.1384800667786938E-2</v>
      </c>
      <c r="S101" s="304">
        <f t="shared" si="21"/>
        <v>5.1307257642616476E-2</v>
      </c>
      <c r="T101" s="304">
        <f t="shared" si="21"/>
        <v>5.1354198196655758E-2</v>
      </c>
      <c r="U101" s="304">
        <f t="shared" si="21"/>
        <v>5.1545274200578091E-2</v>
      </c>
      <c r="V101" s="304">
        <f t="shared" si="21"/>
        <v>5.1382208563427824E-2</v>
      </c>
      <c r="W101" s="304">
        <f t="shared" si="21"/>
        <v>5.1376037367587828E-2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0</v>
      </c>
      <c r="C102" s="304">
        <f t="shared" si="22"/>
        <v>0</v>
      </c>
      <c r="D102" s="304">
        <f t="shared" si="22"/>
        <v>0</v>
      </c>
      <c r="E102" s="304">
        <f t="shared" si="22"/>
        <v>0</v>
      </c>
      <c r="F102" s="304">
        <f t="shared" si="22"/>
        <v>0</v>
      </c>
      <c r="G102" s="304">
        <f t="shared" si="22"/>
        <v>0</v>
      </c>
      <c r="H102" s="304">
        <f t="shared" si="22"/>
        <v>0</v>
      </c>
      <c r="I102" s="304">
        <f t="shared" si="22"/>
        <v>0</v>
      </c>
      <c r="J102" s="304">
        <f t="shared" si="22"/>
        <v>0</v>
      </c>
      <c r="K102" s="304">
        <f t="shared" si="22"/>
        <v>0</v>
      </c>
      <c r="L102" s="304">
        <f t="shared" si="22"/>
        <v>0</v>
      </c>
      <c r="M102" s="304">
        <f t="shared" si="22"/>
        <v>0</v>
      </c>
      <c r="N102" s="304">
        <f t="shared" si="22"/>
        <v>0</v>
      </c>
      <c r="O102" s="304">
        <f t="shared" si="22"/>
        <v>0</v>
      </c>
      <c r="P102" s="304">
        <f t="shared" si="22"/>
        <v>0</v>
      </c>
      <c r="Q102" s="304">
        <f t="shared" si="22"/>
        <v>0</v>
      </c>
      <c r="R102" s="304">
        <f t="shared" si="22"/>
        <v>0</v>
      </c>
      <c r="S102" s="304">
        <f t="shared" si="22"/>
        <v>0</v>
      </c>
      <c r="T102" s="304">
        <f t="shared" si="22"/>
        <v>0</v>
      </c>
      <c r="U102" s="304">
        <f t="shared" si="22"/>
        <v>0</v>
      </c>
      <c r="V102" s="304">
        <f t="shared" si="22"/>
        <v>0</v>
      </c>
      <c r="W102" s="304">
        <f t="shared" si="22"/>
        <v>0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0</v>
      </c>
      <c r="C103" s="304">
        <f t="shared" si="23"/>
        <v>0</v>
      </c>
      <c r="D103" s="304">
        <f t="shared" si="23"/>
        <v>0</v>
      </c>
      <c r="E103" s="304">
        <f t="shared" si="23"/>
        <v>0</v>
      </c>
      <c r="F103" s="304">
        <f t="shared" si="23"/>
        <v>0</v>
      </c>
      <c r="G103" s="304">
        <f t="shared" si="23"/>
        <v>0</v>
      </c>
      <c r="H103" s="304">
        <f t="shared" si="23"/>
        <v>0</v>
      </c>
      <c r="I103" s="304">
        <f t="shared" si="23"/>
        <v>0</v>
      </c>
      <c r="J103" s="304">
        <f t="shared" si="23"/>
        <v>0</v>
      </c>
      <c r="K103" s="304">
        <f t="shared" si="23"/>
        <v>0</v>
      </c>
      <c r="L103" s="304">
        <f t="shared" si="23"/>
        <v>0</v>
      </c>
      <c r="M103" s="304">
        <f t="shared" si="23"/>
        <v>0</v>
      </c>
      <c r="N103" s="304">
        <f t="shared" si="23"/>
        <v>0</v>
      </c>
      <c r="O103" s="304">
        <f t="shared" si="23"/>
        <v>0</v>
      </c>
      <c r="P103" s="304">
        <f t="shared" si="23"/>
        <v>0</v>
      </c>
      <c r="Q103" s="304">
        <f t="shared" si="23"/>
        <v>0</v>
      </c>
      <c r="R103" s="304">
        <f t="shared" si="23"/>
        <v>0</v>
      </c>
      <c r="S103" s="304">
        <f t="shared" si="23"/>
        <v>0</v>
      </c>
      <c r="T103" s="304">
        <f t="shared" si="23"/>
        <v>0</v>
      </c>
      <c r="U103" s="304">
        <f t="shared" si="23"/>
        <v>0</v>
      </c>
      <c r="V103" s="304">
        <f t="shared" si="23"/>
        <v>0</v>
      </c>
      <c r="W103" s="304">
        <f t="shared" si="23"/>
        <v>0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0</v>
      </c>
      <c r="C104" s="304">
        <f t="shared" si="24"/>
        <v>0</v>
      </c>
      <c r="D104" s="304">
        <f t="shared" si="24"/>
        <v>0</v>
      </c>
      <c r="E104" s="304">
        <f t="shared" si="24"/>
        <v>0</v>
      </c>
      <c r="F104" s="304">
        <f t="shared" si="24"/>
        <v>0</v>
      </c>
      <c r="G104" s="304">
        <f t="shared" si="24"/>
        <v>0</v>
      </c>
      <c r="H104" s="304">
        <f t="shared" si="24"/>
        <v>0</v>
      </c>
      <c r="I104" s="304">
        <f t="shared" si="24"/>
        <v>0</v>
      </c>
      <c r="J104" s="304">
        <f t="shared" si="24"/>
        <v>0</v>
      </c>
      <c r="K104" s="304">
        <f t="shared" si="24"/>
        <v>0</v>
      </c>
      <c r="L104" s="304">
        <f t="shared" si="24"/>
        <v>0</v>
      </c>
      <c r="M104" s="304">
        <f t="shared" si="24"/>
        <v>0</v>
      </c>
      <c r="N104" s="304">
        <f t="shared" si="24"/>
        <v>0</v>
      </c>
      <c r="O104" s="304">
        <f t="shared" si="24"/>
        <v>0</v>
      </c>
      <c r="P104" s="304">
        <f t="shared" si="24"/>
        <v>0</v>
      </c>
      <c r="Q104" s="304">
        <f t="shared" si="24"/>
        <v>0</v>
      </c>
      <c r="R104" s="304">
        <f t="shared" si="24"/>
        <v>0</v>
      </c>
      <c r="S104" s="304">
        <f t="shared" si="24"/>
        <v>0</v>
      </c>
      <c r="T104" s="304">
        <f t="shared" si="24"/>
        <v>0</v>
      </c>
      <c r="U104" s="304">
        <f t="shared" si="24"/>
        <v>0</v>
      </c>
      <c r="V104" s="304">
        <f t="shared" si="24"/>
        <v>0</v>
      </c>
      <c r="W104" s="304">
        <f t="shared" si="24"/>
        <v>0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3.1484322275037675E-2</v>
      </c>
      <c r="C105" s="303">
        <f t="shared" si="25"/>
        <v>3.1637082092293746E-2</v>
      </c>
      <c r="D105" s="303">
        <f t="shared" si="25"/>
        <v>3.1805233490709031E-2</v>
      </c>
      <c r="E105" s="303">
        <f t="shared" si="25"/>
        <v>3.215429240758589E-2</v>
      </c>
      <c r="F105" s="303">
        <f t="shared" si="25"/>
        <v>3.2552443985157914E-2</v>
      </c>
      <c r="G105" s="303">
        <f t="shared" si="25"/>
        <v>3.2771350484598137E-2</v>
      </c>
      <c r="H105" s="303">
        <f t="shared" si="25"/>
        <v>3.2970436819559946E-2</v>
      </c>
      <c r="I105" s="303">
        <f t="shared" si="25"/>
        <v>3.3257054876090715E-2</v>
      </c>
      <c r="J105" s="303">
        <f t="shared" si="25"/>
        <v>3.3747970086344233E-2</v>
      </c>
      <c r="K105" s="303">
        <f t="shared" si="25"/>
        <v>3.4091913848949482E-2</v>
      </c>
      <c r="L105" s="303">
        <f t="shared" si="25"/>
        <v>3.4139198223125132E-2</v>
      </c>
      <c r="M105" s="303">
        <f t="shared" si="25"/>
        <v>3.46998437425238E-2</v>
      </c>
      <c r="N105" s="303">
        <f t="shared" si="25"/>
        <v>3.4810237903825439E-2</v>
      </c>
      <c r="O105" s="303">
        <f t="shared" si="25"/>
        <v>3.5076516365719068E-2</v>
      </c>
      <c r="P105" s="303">
        <f t="shared" si="25"/>
        <v>3.5495925137877575E-2</v>
      </c>
      <c r="Q105" s="303">
        <f t="shared" si="25"/>
        <v>3.5505834284072738E-2</v>
      </c>
      <c r="R105" s="303">
        <f t="shared" si="25"/>
        <v>3.5768034744821681E-2</v>
      </c>
      <c r="S105" s="303">
        <f t="shared" si="25"/>
        <v>3.5759046533629435E-2</v>
      </c>
      <c r="T105" s="303">
        <f t="shared" si="25"/>
        <v>3.5845000472700873E-2</v>
      </c>
      <c r="U105" s="303">
        <f t="shared" si="25"/>
        <v>3.6243768937366888E-2</v>
      </c>
      <c r="V105" s="303">
        <f t="shared" si="25"/>
        <v>3.6505119662220309E-2</v>
      </c>
      <c r="W105" s="303">
        <f t="shared" si="25"/>
        <v>3.6288144540848333E-2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2.1841616988487359E-2</v>
      </c>
      <c r="C106" s="304">
        <f t="shared" si="26"/>
        <v>2.1982559901180494E-2</v>
      </c>
      <c r="D106" s="304">
        <f t="shared" si="26"/>
        <v>2.2166851722321534E-2</v>
      </c>
      <c r="E106" s="304">
        <f t="shared" si="26"/>
        <v>2.2493762867222232E-2</v>
      </c>
      <c r="F106" s="304">
        <f t="shared" si="26"/>
        <v>2.2903382972599241E-2</v>
      </c>
      <c r="G106" s="304">
        <f t="shared" si="26"/>
        <v>2.3056088699839879E-2</v>
      </c>
      <c r="H106" s="304">
        <f t="shared" si="26"/>
        <v>2.322819336025244E-2</v>
      </c>
      <c r="I106" s="304">
        <f t="shared" si="26"/>
        <v>2.3528509933013482E-2</v>
      </c>
      <c r="J106" s="304">
        <f t="shared" si="26"/>
        <v>2.4008813299233003E-2</v>
      </c>
      <c r="K106" s="304">
        <f t="shared" si="26"/>
        <v>2.4322398490468355E-2</v>
      </c>
      <c r="L106" s="304">
        <f t="shared" si="26"/>
        <v>2.4387264026192651E-2</v>
      </c>
      <c r="M106" s="304">
        <f t="shared" si="26"/>
        <v>2.4967285825288624E-2</v>
      </c>
      <c r="N106" s="304">
        <f t="shared" si="26"/>
        <v>2.5077511864709936E-2</v>
      </c>
      <c r="O106" s="304">
        <f t="shared" si="26"/>
        <v>2.533538794898112E-2</v>
      </c>
      <c r="P106" s="304">
        <f t="shared" si="26"/>
        <v>2.5767229938552745E-2</v>
      </c>
      <c r="Q106" s="304">
        <f t="shared" si="26"/>
        <v>2.5776541022527539E-2</v>
      </c>
      <c r="R106" s="304">
        <f t="shared" si="26"/>
        <v>2.60889033170945E-2</v>
      </c>
      <c r="S106" s="304">
        <f t="shared" si="26"/>
        <v>2.6094521548316641E-2</v>
      </c>
      <c r="T106" s="304">
        <f t="shared" si="26"/>
        <v>2.6171633499369597E-2</v>
      </c>
      <c r="U106" s="304">
        <f t="shared" si="26"/>
        <v>2.6534409808172118E-2</v>
      </c>
      <c r="V106" s="304">
        <f t="shared" si="26"/>
        <v>2.6826476497918111E-2</v>
      </c>
      <c r="W106" s="304">
        <f t="shared" si="26"/>
        <v>2.6610663817867797E-2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9.6427052865503196E-3</v>
      </c>
      <c r="C107" s="304">
        <f t="shared" si="27"/>
        <v>9.6545221911132541E-3</v>
      </c>
      <c r="D107" s="304">
        <f t="shared" si="27"/>
        <v>9.6383817683874974E-3</v>
      </c>
      <c r="E107" s="304">
        <f t="shared" si="27"/>
        <v>9.6605295403636559E-3</v>
      </c>
      <c r="F107" s="304">
        <f t="shared" si="27"/>
        <v>9.6490610125586785E-3</v>
      </c>
      <c r="G107" s="304">
        <f t="shared" si="27"/>
        <v>9.7152617847582595E-3</v>
      </c>
      <c r="H107" s="304">
        <f t="shared" si="27"/>
        <v>9.7422434593075029E-3</v>
      </c>
      <c r="I107" s="304">
        <f t="shared" si="27"/>
        <v>9.7285449430772278E-3</v>
      </c>
      <c r="J107" s="304">
        <f t="shared" si="27"/>
        <v>9.739156787111224E-3</v>
      </c>
      <c r="K107" s="304">
        <f t="shared" si="27"/>
        <v>9.7695153584811296E-3</v>
      </c>
      <c r="L107" s="304">
        <f t="shared" si="27"/>
        <v>9.7519341969324828E-3</v>
      </c>
      <c r="M107" s="304">
        <f t="shared" si="27"/>
        <v>9.7325579172351726E-3</v>
      </c>
      <c r="N107" s="304">
        <f t="shared" si="27"/>
        <v>9.7327260391155031E-3</v>
      </c>
      <c r="O107" s="304">
        <f t="shared" si="27"/>
        <v>9.7411284167379479E-3</v>
      </c>
      <c r="P107" s="304">
        <f t="shared" si="27"/>
        <v>9.7286951993248282E-3</v>
      </c>
      <c r="Q107" s="304">
        <f t="shared" si="27"/>
        <v>9.7292932615451969E-3</v>
      </c>
      <c r="R107" s="304">
        <f t="shared" si="27"/>
        <v>9.6791314277271789E-3</v>
      </c>
      <c r="S107" s="304">
        <f t="shared" si="27"/>
        <v>9.6645249853127956E-3</v>
      </c>
      <c r="T107" s="304">
        <f t="shared" si="27"/>
        <v>9.6733669733312742E-3</v>
      </c>
      <c r="U107" s="304">
        <f t="shared" si="27"/>
        <v>9.7093591291947633E-3</v>
      </c>
      <c r="V107" s="304">
        <f t="shared" si="27"/>
        <v>9.6786431643021958E-3</v>
      </c>
      <c r="W107" s="304">
        <f t="shared" si="27"/>
        <v>9.6774807229805318E-3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0</v>
      </c>
      <c r="C108" s="304">
        <f t="shared" si="28"/>
        <v>0</v>
      </c>
      <c r="D108" s="304">
        <f t="shared" si="28"/>
        <v>0</v>
      </c>
      <c r="E108" s="304">
        <f t="shared" si="28"/>
        <v>0</v>
      </c>
      <c r="F108" s="304">
        <f t="shared" si="28"/>
        <v>0</v>
      </c>
      <c r="G108" s="304">
        <f t="shared" si="28"/>
        <v>0</v>
      </c>
      <c r="H108" s="304">
        <f t="shared" si="28"/>
        <v>0</v>
      </c>
      <c r="I108" s="304">
        <f t="shared" si="28"/>
        <v>0</v>
      </c>
      <c r="J108" s="304">
        <f t="shared" si="28"/>
        <v>0</v>
      </c>
      <c r="K108" s="304">
        <f t="shared" si="28"/>
        <v>0</v>
      </c>
      <c r="L108" s="304">
        <f t="shared" si="28"/>
        <v>0</v>
      </c>
      <c r="M108" s="304">
        <f t="shared" si="28"/>
        <v>0</v>
      </c>
      <c r="N108" s="304">
        <f t="shared" si="28"/>
        <v>0</v>
      </c>
      <c r="O108" s="304">
        <f t="shared" si="28"/>
        <v>0</v>
      </c>
      <c r="P108" s="304">
        <f t="shared" si="28"/>
        <v>0</v>
      </c>
      <c r="Q108" s="304">
        <f t="shared" si="28"/>
        <v>0</v>
      </c>
      <c r="R108" s="304">
        <f t="shared" si="28"/>
        <v>0</v>
      </c>
      <c r="S108" s="304">
        <f t="shared" si="28"/>
        <v>0</v>
      </c>
      <c r="T108" s="304">
        <f t="shared" si="28"/>
        <v>0</v>
      </c>
      <c r="U108" s="304">
        <f t="shared" si="28"/>
        <v>0</v>
      </c>
      <c r="V108" s="304">
        <f t="shared" si="28"/>
        <v>0</v>
      </c>
      <c r="W108" s="304">
        <f t="shared" si="28"/>
        <v>0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0</v>
      </c>
      <c r="C109" s="237">
        <f t="shared" si="29"/>
        <v>0</v>
      </c>
      <c r="D109" s="237">
        <f t="shared" si="29"/>
        <v>0</v>
      </c>
      <c r="E109" s="237">
        <f t="shared" si="29"/>
        <v>0</v>
      </c>
      <c r="F109" s="237">
        <f t="shared" si="29"/>
        <v>0</v>
      </c>
      <c r="G109" s="237">
        <f t="shared" si="29"/>
        <v>0</v>
      </c>
      <c r="H109" s="237">
        <f t="shared" si="29"/>
        <v>0</v>
      </c>
      <c r="I109" s="237">
        <f t="shared" si="29"/>
        <v>0</v>
      </c>
      <c r="J109" s="237">
        <f t="shared" si="29"/>
        <v>0</v>
      </c>
      <c r="K109" s="237">
        <f t="shared" si="29"/>
        <v>0</v>
      </c>
      <c r="L109" s="237">
        <f t="shared" si="29"/>
        <v>0</v>
      </c>
      <c r="M109" s="237">
        <f t="shared" si="29"/>
        <v>0</v>
      </c>
      <c r="N109" s="237">
        <f t="shared" si="29"/>
        <v>0</v>
      </c>
      <c r="O109" s="237">
        <f t="shared" si="29"/>
        <v>0</v>
      </c>
      <c r="P109" s="237">
        <f t="shared" si="29"/>
        <v>0</v>
      </c>
      <c r="Q109" s="237">
        <f t="shared" si="29"/>
        <v>0</v>
      </c>
      <c r="R109" s="237">
        <f t="shared" si="29"/>
        <v>0</v>
      </c>
      <c r="S109" s="237">
        <f t="shared" si="29"/>
        <v>0</v>
      </c>
      <c r="T109" s="237">
        <f t="shared" si="29"/>
        <v>0</v>
      </c>
      <c r="U109" s="237">
        <f t="shared" si="29"/>
        <v>0</v>
      </c>
      <c r="V109" s="237">
        <f t="shared" si="29"/>
        <v>0</v>
      </c>
      <c r="W109" s="237">
        <f t="shared" si="29"/>
        <v>0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432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2">
        <f>IF(B$5=0,0,B$5/FBT_fec!B$5)</f>
        <v>1.8590309174769752</v>
      </c>
      <c r="C113" s="322">
        <f>IF(C$5=0,0,C$5/FBT_fec!C$5)</f>
        <v>1.8489592207289309</v>
      </c>
      <c r="D113" s="322">
        <f>IF(D$5=0,0,D$5/FBT_fec!D$5)</f>
        <v>1.8382404217232169</v>
      </c>
      <c r="E113" s="322">
        <f>IF(E$5=0,0,E$5/FBT_fec!E$5)</f>
        <v>1.8001958980248731</v>
      </c>
      <c r="F113" s="322">
        <f>IF(F$5=0,0,F$5/FBT_fec!F$5)</f>
        <v>1.754359239208092</v>
      </c>
      <c r="G113" s="322">
        <f>IF(G$5=0,0,G$5/FBT_fec!G$5)</f>
        <v>1.7048859313651969</v>
      </c>
      <c r="H113" s="322">
        <f>IF(H$5=0,0,H$5/FBT_fec!H$5)</f>
        <v>1.6684562363117457</v>
      </c>
      <c r="I113" s="322">
        <f>IF(I$5=0,0,I$5/FBT_fec!I$5)</f>
        <v>1.6406268021495511</v>
      </c>
      <c r="J113" s="322">
        <f>IF(J$5=0,0,J$5/FBT_fec!J$5)</f>
        <v>1.5951579060374748</v>
      </c>
      <c r="K113" s="322">
        <f>IF(K$5=0,0,K$5/FBT_fec!K$5)</f>
        <v>1.5616327437324311</v>
      </c>
      <c r="L113" s="322">
        <f>IF(L$5=0,0,L$5/FBT_fec!L$5)</f>
        <v>1.5646365784025158</v>
      </c>
      <c r="M113" s="322">
        <f>IF(M$5=0,0,M$5/FBT_fec!M$5)</f>
        <v>1.5219183663322746</v>
      </c>
      <c r="N113" s="322">
        <f>IF(N$5=0,0,N$5/FBT_fec!N$5)</f>
        <v>1.5143313768572291</v>
      </c>
      <c r="O113" s="322">
        <f>IF(O$5=0,0,O$5/FBT_fec!O$5)</f>
        <v>1.493299940002512</v>
      </c>
      <c r="P113" s="322">
        <f>IF(P$5=0,0,P$5/FBT_fec!P$5)</f>
        <v>1.4580050289379614</v>
      </c>
      <c r="Q113" s="322">
        <f>IF(Q$5=0,0,Q$5/FBT_fec!Q$5)</f>
        <v>1.4605712386729872</v>
      </c>
      <c r="R113" s="322">
        <f>IF(R$5=0,0,R$5/FBT_fec!R$5)</f>
        <v>1.448422601205698</v>
      </c>
      <c r="S113" s="322">
        <f>IF(S$5=0,0,S$5/FBT_fec!S$5)</f>
        <v>1.4502913173483001</v>
      </c>
      <c r="T113" s="322">
        <f>IF(T$5=0,0,T$5/FBT_fec!T$5)</f>
        <v>1.4414121304187908</v>
      </c>
      <c r="U113" s="322">
        <f>IF(U$5=0,0,U$5/FBT_fec!U$5)</f>
        <v>1.399752898522066</v>
      </c>
      <c r="V113" s="322">
        <f>IF(V$5=0,0,V$5/FBT_fec!V$5)</f>
        <v>1.3831622046633587</v>
      </c>
      <c r="W113" s="322">
        <f>IF(W$5=0,0,W$5/FBT_fec!W$5)</f>
        <v>1.4148289822235358</v>
      </c>
      <c r="DA113" s="95"/>
    </row>
    <row r="114" spans="1:105" ht="12" customHeight="1" x14ac:dyDescent="0.25">
      <c r="A114" s="55" t="s">
        <v>92</v>
      </c>
      <c r="B114" s="332">
        <f>IF(B$6=0,0,B$6/FBT_fec!B$6)</f>
        <v>0</v>
      </c>
      <c r="C114" s="332">
        <f>IF(C$6=0,0,C$6/FBT_fec!C$6)</f>
        <v>0</v>
      </c>
      <c r="D114" s="332">
        <f>IF(D$6=0,0,D$6/FBT_fec!D$6)</f>
        <v>0</v>
      </c>
      <c r="E114" s="332">
        <f>IF(E$6=0,0,E$6/FBT_fec!E$6)</f>
        <v>0</v>
      </c>
      <c r="F114" s="332">
        <f>IF(F$6=0,0,F$6/FBT_fec!F$6)</f>
        <v>0</v>
      </c>
      <c r="G114" s="332">
        <f>IF(G$6=0,0,G$6/FBT_fec!G$6)</f>
        <v>0</v>
      </c>
      <c r="H114" s="332">
        <f>IF(H$6=0,0,H$6/FBT_fec!H$6)</f>
        <v>0</v>
      </c>
      <c r="I114" s="332">
        <f>IF(I$6=0,0,I$6/FBT_fec!I$6)</f>
        <v>0</v>
      </c>
      <c r="J114" s="332">
        <f>IF(J$6=0,0,J$6/FBT_fec!J$6)</f>
        <v>0</v>
      </c>
      <c r="K114" s="332">
        <f>IF(K$6=0,0,K$6/FBT_fec!K$6)</f>
        <v>0</v>
      </c>
      <c r="L114" s="332">
        <f>IF(L$6=0,0,L$6/FBT_fec!L$6)</f>
        <v>0</v>
      </c>
      <c r="M114" s="332">
        <f>IF(M$6=0,0,M$6/FBT_fec!M$6)</f>
        <v>0</v>
      </c>
      <c r="N114" s="332">
        <f>IF(N$6=0,0,N$6/FBT_fec!N$6)</f>
        <v>0</v>
      </c>
      <c r="O114" s="332">
        <f>IF(O$6=0,0,O$6/FBT_fec!O$6)</f>
        <v>0</v>
      </c>
      <c r="P114" s="332">
        <f>IF(P$6=0,0,P$6/FBT_fec!P$6)</f>
        <v>0</v>
      </c>
      <c r="Q114" s="332">
        <f>IF(Q$6=0,0,Q$6/FBT_fec!Q$6)</f>
        <v>0</v>
      </c>
      <c r="R114" s="332">
        <f>IF(R$6=0,0,R$6/FBT_fec!R$6)</f>
        <v>0</v>
      </c>
      <c r="S114" s="332">
        <f>IF(S$6=0,0,S$6/FBT_fec!S$6)</f>
        <v>0</v>
      </c>
      <c r="T114" s="332">
        <f>IF(T$6=0,0,T$6/FBT_fec!T$6)</f>
        <v>0</v>
      </c>
      <c r="U114" s="332">
        <f>IF(U$6=0,0,U$6/FBT_fec!U$6)</f>
        <v>0</v>
      </c>
      <c r="V114" s="332">
        <f>IF(V$6=0,0,V$6/FBT_fec!V$6)</f>
        <v>0</v>
      </c>
      <c r="W114" s="332">
        <f>IF(W$6=0,0,W$6/FBT_fec!W$6)</f>
        <v>0</v>
      </c>
      <c r="DA114" s="67"/>
    </row>
    <row r="115" spans="1:105" ht="12" customHeight="1" x14ac:dyDescent="0.25">
      <c r="A115" s="202" t="s">
        <v>93</v>
      </c>
      <c r="B115" s="333">
        <f>IF(B$7=0,0,B$7/FBT_fec!B$7)</f>
        <v>0</v>
      </c>
      <c r="C115" s="333">
        <f>IF(C$7=0,0,C$7/FBT_fec!C$7)</f>
        <v>0</v>
      </c>
      <c r="D115" s="333">
        <f>IF(D$7=0,0,D$7/FBT_fec!D$7)</f>
        <v>0</v>
      </c>
      <c r="E115" s="333">
        <f>IF(E$7=0,0,E$7/FBT_fec!E$7)</f>
        <v>0</v>
      </c>
      <c r="F115" s="333">
        <f>IF(F$7=0,0,F$7/FBT_fec!F$7)</f>
        <v>0</v>
      </c>
      <c r="G115" s="333">
        <f>IF(G$7=0,0,G$7/FBT_fec!G$7)</f>
        <v>0</v>
      </c>
      <c r="H115" s="333">
        <f>IF(H$7=0,0,H$7/FBT_fec!H$7)</f>
        <v>0</v>
      </c>
      <c r="I115" s="333">
        <f>IF(I$7=0,0,I$7/FBT_fec!I$7)</f>
        <v>0</v>
      </c>
      <c r="J115" s="333">
        <f>IF(J$7=0,0,J$7/FBT_fec!J$7)</f>
        <v>0</v>
      </c>
      <c r="K115" s="333">
        <f>IF(K$7=0,0,K$7/FBT_fec!K$7)</f>
        <v>0</v>
      </c>
      <c r="L115" s="333">
        <f>IF(L$7=0,0,L$7/FBT_fec!L$7)</f>
        <v>0</v>
      </c>
      <c r="M115" s="333">
        <f>IF(M$7=0,0,M$7/FBT_fec!M$7)</f>
        <v>0</v>
      </c>
      <c r="N115" s="333">
        <f>IF(N$7=0,0,N$7/FBT_fec!N$7)</f>
        <v>0</v>
      </c>
      <c r="O115" s="333">
        <f>IF(O$7=0,0,O$7/FBT_fec!O$7)</f>
        <v>0</v>
      </c>
      <c r="P115" s="333">
        <f>IF(P$7=0,0,P$7/FBT_fec!P$7)</f>
        <v>0</v>
      </c>
      <c r="Q115" s="333">
        <f>IF(Q$7=0,0,Q$7/FBT_fec!Q$7)</f>
        <v>0</v>
      </c>
      <c r="R115" s="333">
        <f>IF(R$7=0,0,R$7/FBT_fec!R$7)</f>
        <v>0</v>
      </c>
      <c r="S115" s="333">
        <f>IF(S$7=0,0,S$7/FBT_fec!S$7)</f>
        <v>0</v>
      </c>
      <c r="T115" s="333">
        <f>IF(T$7=0,0,T$7/FBT_fec!T$7)</f>
        <v>0</v>
      </c>
      <c r="U115" s="333">
        <f>IF(U$7=0,0,U$7/FBT_fec!U$7)</f>
        <v>0</v>
      </c>
      <c r="V115" s="333">
        <f>IF(V$7=0,0,V$7/FBT_fec!V$7)</f>
        <v>0</v>
      </c>
      <c r="W115" s="333">
        <f>IF(W$7=0,0,W$7/FBT_fec!W$7)</f>
        <v>0</v>
      </c>
      <c r="DA115" s="174"/>
    </row>
    <row r="116" spans="1:105" ht="12" customHeight="1" x14ac:dyDescent="0.25">
      <c r="A116" s="202" t="s">
        <v>94</v>
      </c>
      <c r="B116" s="333">
        <f>IF(B$8=0,0,B$8/FBT_fec!B$8)</f>
        <v>0</v>
      </c>
      <c r="C116" s="333">
        <f>IF(C$8=0,0,C$8/FBT_fec!C$8)</f>
        <v>0</v>
      </c>
      <c r="D116" s="333">
        <f>IF(D$8=0,0,D$8/FBT_fec!D$8)</f>
        <v>0</v>
      </c>
      <c r="E116" s="333">
        <f>IF(E$8=0,0,E$8/FBT_fec!E$8)</f>
        <v>0</v>
      </c>
      <c r="F116" s="333">
        <f>IF(F$8=0,0,F$8/FBT_fec!F$8)</f>
        <v>0</v>
      </c>
      <c r="G116" s="333">
        <f>IF(G$8=0,0,G$8/FBT_fec!G$8)</f>
        <v>0</v>
      </c>
      <c r="H116" s="333">
        <f>IF(H$8=0,0,H$8/FBT_fec!H$8)</f>
        <v>0</v>
      </c>
      <c r="I116" s="333">
        <f>IF(I$8=0,0,I$8/FBT_fec!I$8)</f>
        <v>0</v>
      </c>
      <c r="J116" s="333">
        <f>IF(J$8=0,0,J$8/FBT_fec!J$8)</f>
        <v>0</v>
      </c>
      <c r="K116" s="333">
        <f>IF(K$8=0,0,K$8/FBT_fec!K$8)</f>
        <v>0</v>
      </c>
      <c r="L116" s="333">
        <f>IF(L$8=0,0,L$8/FBT_fec!L$8)</f>
        <v>0</v>
      </c>
      <c r="M116" s="333">
        <f>IF(M$8=0,0,M$8/FBT_fec!M$8)</f>
        <v>0</v>
      </c>
      <c r="N116" s="333">
        <f>IF(N$8=0,0,N$8/FBT_fec!N$8)</f>
        <v>0</v>
      </c>
      <c r="O116" s="333">
        <f>IF(O$8=0,0,O$8/FBT_fec!O$8)</f>
        <v>0</v>
      </c>
      <c r="P116" s="333">
        <f>IF(P$8=0,0,P$8/FBT_fec!P$8)</f>
        <v>0</v>
      </c>
      <c r="Q116" s="333">
        <f>IF(Q$8=0,0,Q$8/FBT_fec!Q$8)</f>
        <v>0</v>
      </c>
      <c r="R116" s="333">
        <f>IF(R$8=0,0,R$8/FBT_fec!R$8)</f>
        <v>0</v>
      </c>
      <c r="S116" s="333">
        <f>IF(S$8=0,0,S$8/FBT_fec!S$8)</f>
        <v>0</v>
      </c>
      <c r="T116" s="333">
        <f>IF(T$8=0,0,T$8/FBT_fec!T$8)</f>
        <v>0</v>
      </c>
      <c r="U116" s="333">
        <f>IF(U$8=0,0,U$8/FBT_fec!U$8)</f>
        <v>0</v>
      </c>
      <c r="V116" s="333">
        <f>IF(V$8=0,0,V$8/FBT_fec!V$8)</f>
        <v>0</v>
      </c>
      <c r="W116" s="333">
        <f>IF(W$8=0,0,W$8/FBT_fec!W$8)</f>
        <v>0</v>
      </c>
      <c r="DA116" s="174"/>
    </row>
    <row r="117" spans="1:105" ht="12" customHeight="1" x14ac:dyDescent="0.25">
      <c r="A117" s="202" t="s">
        <v>95</v>
      </c>
      <c r="B117" s="333">
        <f>IF(B$9=0,0,B$9/FBT_fec!B$9)</f>
        <v>0</v>
      </c>
      <c r="C117" s="333">
        <f>IF(C$9=0,0,C$9/FBT_fec!C$9)</f>
        <v>0</v>
      </c>
      <c r="D117" s="333">
        <f>IF(D$9=0,0,D$9/FBT_fec!D$9)</f>
        <v>0</v>
      </c>
      <c r="E117" s="333">
        <f>IF(E$9=0,0,E$9/FBT_fec!E$9)</f>
        <v>0</v>
      </c>
      <c r="F117" s="333">
        <f>IF(F$9=0,0,F$9/FBT_fec!F$9)</f>
        <v>0</v>
      </c>
      <c r="G117" s="333">
        <f>IF(G$9=0,0,G$9/FBT_fec!G$9)</f>
        <v>0</v>
      </c>
      <c r="H117" s="333">
        <f>IF(H$9=0,0,H$9/FBT_fec!H$9)</f>
        <v>0</v>
      </c>
      <c r="I117" s="333">
        <f>IF(I$9=0,0,I$9/FBT_fec!I$9)</f>
        <v>0</v>
      </c>
      <c r="J117" s="333">
        <f>IF(J$9=0,0,J$9/FBT_fec!J$9)</f>
        <v>0</v>
      </c>
      <c r="K117" s="333">
        <f>IF(K$9=0,0,K$9/FBT_fec!K$9)</f>
        <v>0</v>
      </c>
      <c r="L117" s="333">
        <f>IF(L$9=0,0,L$9/FBT_fec!L$9)</f>
        <v>0</v>
      </c>
      <c r="M117" s="333">
        <f>IF(M$9=0,0,M$9/FBT_fec!M$9)</f>
        <v>0</v>
      </c>
      <c r="N117" s="333">
        <f>IF(N$9=0,0,N$9/FBT_fec!N$9)</f>
        <v>0</v>
      </c>
      <c r="O117" s="333">
        <f>IF(O$9=0,0,O$9/FBT_fec!O$9)</f>
        <v>0</v>
      </c>
      <c r="P117" s="333">
        <f>IF(P$9=0,0,P$9/FBT_fec!P$9)</f>
        <v>0</v>
      </c>
      <c r="Q117" s="333">
        <f>IF(Q$9=0,0,Q$9/FBT_fec!Q$9)</f>
        <v>0</v>
      </c>
      <c r="R117" s="333">
        <f>IF(R$9=0,0,R$9/FBT_fec!R$9)</f>
        <v>0</v>
      </c>
      <c r="S117" s="333">
        <f>IF(S$9=0,0,S$9/FBT_fec!S$9)</f>
        <v>0</v>
      </c>
      <c r="T117" s="333">
        <f>IF(T$9=0,0,T$9/FBT_fec!T$9)</f>
        <v>0</v>
      </c>
      <c r="U117" s="333">
        <f>IF(U$9=0,0,U$9/FBT_fec!U$9)</f>
        <v>0</v>
      </c>
      <c r="V117" s="333">
        <f>IF(V$9=0,0,V$9/FBT_fec!V$9)</f>
        <v>0</v>
      </c>
      <c r="W117" s="333">
        <f>IF(W$9=0,0,W$9/FBT_fec!W$9)</f>
        <v>0</v>
      </c>
      <c r="DA117" s="174"/>
    </row>
    <row r="118" spans="1:105" ht="12" customHeight="1" x14ac:dyDescent="0.25">
      <c r="A118" s="56" t="s">
        <v>96</v>
      </c>
      <c r="B118" s="334">
        <f>IF(B$10=0,0,B$10/FBT_fec!B$10)</f>
        <v>1.6452461908655396</v>
      </c>
      <c r="C118" s="334">
        <f>IF(C$10=0,0,C$10/FBT_fec!C$10)</f>
        <v>1.6388532078663287</v>
      </c>
      <c r="D118" s="334">
        <f>IF(D$10=0,0,D$10/FBT_fec!D$10)</f>
        <v>1.6530147245872866</v>
      </c>
      <c r="E118" s="334">
        <f>IF(E$10=0,0,E$10/FBT_fec!E$10)</f>
        <v>1.6021821878260727</v>
      </c>
      <c r="F118" s="334">
        <f>IF(F$10=0,0,F$10/FBT_fec!F$10)</f>
        <v>1.5492441677977626</v>
      </c>
      <c r="G118" s="334">
        <f>IF(G$10=0,0,G$10/FBT_fec!G$10)</f>
        <v>1.412473974632235</v>
      </c>
      <c r="H118" s="334">
        <f>IF(H$10=0,0,H$10/FBT_fec!H$10)</f>
        <v>1.3184397918438799</v>
      </c>
      <c r="I118" s="334">
        <f>IF(I$10=0,0,I$10/FBT_fec!I$10)</f>
        <v>1.309765147437046</v>
      </c>
      <c r="J118" s="334">
        <f>IF(J$10=0,0,J$10/FBT_fec!J$10)</f>
        <v>1.2660550983569849</v>
      </c>
      <c r="K118" s="334">
        <f>IF(K$10=0,0,K$10/FBT_fec!K$10)</f>
        <v>1.2282887152709181</v>
      </c>
      <c r="L118" s="334">
        <f>IF(L$10=0,0,L$10/FBT_fec!L$10)</f>
        <v>1.2728903754263492</v>
      </c>
      <c r="M118" s="334">
        <f>IF(M$10=0,0,M$10/FBT_fec!M$10)</f>
        <v>1.2429405408571315</v>
      </c>
      <c r="N118" s="334">
        <f>IF(N$10=0,0,N$10/FBT_fec!N$10)</f>
        <v>1.2381946665009793</v>
      </c>
      <c r="O118" s="334">
        <f>IF(O$10=0,0,O$10/FBT_fec!O$10)</f>
        <v>1.2382871167076677</v>
      </c>
      <c r="P118" s="334">
        <f>IF(P$10=0,0,P$10/FBT_fec!P$10)</f>
        <v>1.1749119938941712</v>
      </c>
      <c r="Q118" s="334">
        <f>IF(Q$10=0,0,Q$10/FBT_fec!Q$10)</f>
        <v>1.1673609797555415</v>
      </c>
      <c r="R118" s="334">
        <f>IF(R$10=0,0,R$10/FBT_fec!R$10)</f>
        <v>1.1864189609272264</v>
      </c>
      <c r="S118" s="334">
        <f>IF(S$10=0,0,S$10/FBT_fec!S$10)</f>
        <v>1.193647065726942</v>
      </c>
      <c r="T118" s="334">
        <f>IF(T$10=0,0,T$10/FBT_fec!T$10)</f>
        <v>1.1701502824305647</v>
      </c>
      <c r="U118" s="334">
        <f>IF(U$10=0,0,U$10/FBT_fec!U$10)</f>
        <v>1.0973217849997356</v>
      </c>
      <c r="V118" s="334">
        <f>IF(V$10=0,0,V$10/FBT_fec!V$10)</f>
        <v>1.0906703674812295</v>
      </c>
      <c r="W118" s="334">
        <f>IF(W$10=0,0,W$10/FBT_fec!W$10)</f>
        <v>1.1529190974074337</v>
      </c>
      <c r="DA118" s="68"/>
    </row>
    <row r="119" spans="1:105" ht="12" customHeight="1" x14ac:dyDescent="0.25">
      <c r="A119" s="203" t="s">
        <v>2149</v>
      </c>
      <c r="B119" s="350">
        <f>IF(B$16=0,0,B$16/FBT_fec!B$16)</f>
        <v>2.0460507105029295</v>
      </c>
      <c r="C119" s="350">
        <f>IF(C$16=0,0,C$16/FBT_fec!C$16)</f>
        <v>2.0221098734256033</v>
      </c>
      <c r="D119" s="350">
        <f>IF(D$16=0,0,D$16/FBT_fec!D$16)</f>
        <v>2.0269312964658064</v>
      </c>
      <c r="E119" s="350">
        <f>IF(E$16=0,0,E$16/FBT_fec!E$16)</f>
        <v>1.9647418053926284</v>
      </c>
      <c r="F119" s="350">
        <f>IF(F$16=0,0,F$16/FBT_fec!F$16)</f>
        <v>1.9118758016752984</v>
      </c>
      <c r="G119" s="350">
        <f>IF(G$16=0,0,G$16/FBT_fec!G$16)</f>
        <v>1.7682047567670267</v>
      </c>
      <c r="H119" s="350">
        <f>IF(H$16=0,0,H$16/FBT_fec!H$16)</f>
        <v>1.6916233387585686</v>
      </c>
      <c r="I119" s="350">
        <f>IF(I$16=0,0,I$16/FBT_fec!I$16)</f>
        <v>1.6667752495677683</v>
      </c>
      <c r="J119" s="350">
        <f>IF(J$16=0,0,J$16/FBT_fec!J$16)</f>
        <v>1.5955335755282913</v>
      </c>
      <c r="K119" s="350">
        <f>IF(K$16=0,0,K$16/FBT_fec!K$16)</f>
        <v>1.525152880767876</v>
      </c>
      <c r="L119" s="350">
        <f>IF(L$16=0,0,L$16/FBT_fec!L$16)</f>
        <v>1.5466460612783695</v>
      </c>
      <c r="M119" s="350">
        <f>IF(M$16=0,0,M$16/FBT_fec!M$16)</f>
        <v>1.4937990875684588</v>
      </c>
      <c r="N119" s="350">
        <f>IF(N$16=0,0,N$16/FBT_fec!N$16)</f>
        <v>1.4887272916847241</v>
      </c>
      <c r="O119" s="350">
        <f>IF(O$16=0,0,O$16/FBT_fec!O$16)</f>
        <v>1.4573546841053397</v>
      </c>
      <c r="P119" s="350">
        <f>IF(P$16=0,0,P$16/FBT_fec!P$16)</f>
        <v>1.4138476845056243</v>
      </c>
      <c r="Q119" s="350">
        <f>IF(Q$16=0,0,Q$16/FBT_fec!Q$16)</f>
        <v>1.419239022006187</v>
      </c>
      <c r="R119" s="350">
        <f>IF(R$16=0,0,R$16/FBT_fec!R$16)</f>
        <v>1.4494944194910768</v>
      </c>
      <c r="S119" s="350">
        <f>IF(S$16=0,0,S$16/FBT_fec!S$16)</f>
        <v>1.4631085875903604</v>
      </c>
      <c r="T119" s="350">
        <f>IF(T$16=0,0,T$16/FBT_fec!T$16)</f>
        <v>1.4434003267931246</v>
      </c>
      <c r="U119" s="350">
        <f>IF(U$16=0,0,U$16/FBT_fec!U$16)</f>
        <v>1.351365423258432</v>
      </c>
      <c r="V119" s="350">
        <f>IF(V$16=0,0,V$16/FBT_fec!V$16)</f>
        <v>1.3524357313610631</v>
      </c>
      <c r="W119" s="350">
        <f>IF(W$16=0,0,W$16/FBT_fec!W$16)</f>
        <v>1.40719556829939</v>
      </c>
      <c r="DA119" s="175"/>
    </row>
    <row r="120" spans="1:105" ht="12" customHeight="1" x14ac:dyDescent="0.25">
      <c r="A120" s="203" t="s">
        <v>2161</v>
      </c>
      <c r="B120" s="350">
        <f>IF(B$25=0,0,B$25/FBT_fec!B$25)</f>
        <v>2.0460507105029295</v>
      </c>
      <c r="C120" s="350">
        <f>IF(C$25=0,0,C$25/FBT_fec!C$25)</f>
        <v>2.0221098734256029</v>
      </c>
      <c r="D120" s="350">
        <f>IF(D$25=0,0,D$25/FBT_fec!D$25)</f>
        <v>2.0269312964658064</v>
      </c>
      <c r="E120" s="350">
        <f>IF(E$25=0,0,E$25/FBT_fec!E$25)</f>
        <v>1.9647418053926289</v>
      </c>
      <c r="F120" s="350">
        <f>IF(F$25=0,0,F$25/FBT_fec!F$25)</f>
        <v>1.9118758016752979</v>
      </c>
      <c r="G120" s="350">
        <f>IF(G$25=0,0,G$25/FBT_fec!G$25)</f>
        <v>1.7682047567670265</v>
      </c>
      <c r="H120" s="350">
        <f>IF(H$25=0,0,H$25/FBT_fec!H$25)</f>
        <v>1.6916233387585686</v>
      </c>
      <c r="I120" s="350">
        <f>IF(I$25=0,0,I$25/FBT_fec!I$25)</f>
        <v>1.6667752495677683</v>
      </c>
      <c r="J120" s="350">
        <f>IF(J$25=0,0,J$25/FBT_fec!J$25)</f>
        <v>1.5955335755282922</v>
      </c>
      <c r="K120" s="350">
        <f>IF(K$25=0,0,K$25/FBT_fec!K$25)</f>
        <v>1.525152880767876</v>
      </c>
      <c r="L120" s="350">
        <f>IF(L$25=0,0,L$25/FBT_fec!L$25)</f>
        <v>1.5466460612783697</v>
      </c>
      <c r="M120" s="350">
        <f>IF(M$25=0,0,M$25/FBT_fec!M$25)</f>
        <v>1.4937990875684588</v>
      </c>
      <c r="N120" s="350">
        <f>IF(N$25=0,0,N$25/FBT_fec!N$25)</f>
        <v>1.4887272916847243</v>
      </c>
      <c r="O120" s="350">
        <f>IF(O$25=0,0,O$25/FBT_fec!O$25)</f>
        <v>1.45735468410534</v>
      </c>
      <c r="P120" s="350">
        <f>IF(P$25=0,0,P$25/FBT_fec!P$25)</f>
        <v>1.4138476845056245</v>
      </c>
      <c r="Q120" s="350">
        <f>IF(Q$25=0,0,Q$25/FBT_fec!Q$25)</f>
        <v>1.4192390220061875</v>
      </c>
      <c r="R120" s="350">
        <f>IF(R$25=0,0,R$25/FBT_fec!R$25)</f>
        <v>1.449494419491077</v>
      </c>
      <c r="S120" s="350">
        <f>IF(S$25=0,0,S$25/FBT_fec!S$25)</f>
        <v>1.4631085875903602</v>
      </c>
      <c r="T120" s="350">
        <f>IF(T$25=0,0,T$25/FBT_fec!T$25)</f>
        <v>1.4434003267931244</v>
      </c>
      <c r="U120" s="350">
        <f>IF(U$25=0,0,U$25/FBT_fec!U$25)</f>
        <v>1.3513654232584318</v>
      </c>
      <c r="V120" s="350">
        <f>IF(V$25=0,0,V$25/FBT_fec!V$25)</f>
        <v>1.3524357313610629</v>
      </c>
      <c r="W120" s="350">
        <f>IF(W$25=0,0,W$25/FBT_fec!W$25)</f>
        <v>1.40719556829939</v>
      </c>
      <c r="DA120" s="175"/>
    </row>
    <row r="121" spans="1:105" ht="12" customHeight="1" x14ac:dyDescent="0.25">
      <c r="A121" s="203" t="s">
        <v>2173</v>
      </c>
      <c r="B121" s="350">
        <f>IF(B$34=0,0,B$34/FBT_fec!B$34)</f>
        <v>2.517579678164227</v>
      </c>
      <c r="C121" s="350">
        <f>IF(C$34=0,0,C$34/FBT_fec!C$34)</f>
        <v>2.5135532644818293</v>
      </c>
      <c r="D121" s="350">
        <f>IF(D$34=0,0,D$34/FBT_fec!D$34)</f>
        <v>2.4884285804795785</v>
      </c>
      <c r="E121" s="350">
        <f>IF(E$34=0,0,E$34/FBT_fec!E$34)</f>
        <v>2.4663886418703069</v>
      </c>
      <c r="F121" s="350">
        <f>IF(F$34=0,0,F$34/FBT_fec!F$34)</f>
        <v>2.4160959880521573</v>
      </c>
      <c r="G121" s="350">
        <f>IF(G$34=0,0,G$34/FBT_fec!G$34)</f>
        <v>2.4170904887121671</v>
      </c>
      <c r="H121" s="350">
        <f>IF(H$34=0,0,H$34/FBT_fec!H$34)</f>
        <v>2.4003297613119394</v>
      </c>
      <c r="I121" s="350">
        <f>IF(I$34=0,0,I$34/FBT_fec!I$34)</f>
        <v>2.3581250079501688</v>
      </c>
      <c r="J121" s="350">
        <f>IF(J$34=0,0,J$34/FBT_fec!J$34)</f>
        <v>2.3156583764992922</v>
      </c>
      <c r="K121" s="350">
        <f>IF(K$34=0,0,K$34/FBT_fec!K$34)</f>
        <v>2.2960244739610678</v>
      </c>
      <c r="L121" s="350">
        <f>IF(L$34=0,0,L$34/FBT_fec!L$34)</f>
        <v>2.2839692370813349</v>
      </c>
      <c r="M121" s="350">
        <f>IF(M$34=0,0,M$34/FBT_fec!M$34)</f>
        <v>2.2283549039741426</v>
      </c>
      <c r="N121" s="350">
        <f>IF(N$34=0,0,N$34/FBT_fec!N$34)</f>
        <v>2.21898158094276</v>
      </c>
      <c r="O121" s="350">
        <f>IF(O$34=0,0,O$34/FBT_fec!O$34)</f>
        <v>2.1955863509395224</v>
      </c>
      <c r="P121" s="350">
        <f>IF(P$34=0,0,P$34/FBT_fec!P$34)</f>
        <v>2.1512133470767894</v>
      </c>
      <c r="Q121" s="350">
        <f>IF(Q$34=0,0,Q$34/FBT_fec!Q$34)</f>
        <v>2.1539797281501158</v>
      </c>
      <c r="R121" s="350">
        <f>IF(R$34=0,0,R$34/FBT_fec!R$34)</f>
        <v>2.1065604171865795</v>
      </c>
      <c r="S121" s="350">
        <f>IF(S$34=0,0,S$34/FBT_fec!S$34)</f>
        <v>2.1013481647423125</v>
      </c>
      <c r="T121" s="350">
        <f>IF(T$34=0,0,T$34/FBT_fec!T$34)</f>
        <v>2.0939148652986264</v>
      </c>
      <c r="U121" s="350">
        <f>IF(U$34=0,0,U$34/FBT_fec!U$34)</f>
        <v>2.0691135990846545</v>
      </c>
      <c r="V121" s="350">
        <f>IF(V$34=0,0,V$34/FBT_fec!V$34)</f>
        <v>2.0312013628123013</v>
      </c>
      <c r="W121" s="350">
        <f>IF(W$34=0,0,W$34/FBT_fec!W$34)</f>
        <v>2.059736463632623</v>
      </c>
      <c r="DA121" s="175"/>
    </row>
    <row r="122" spans="1:105" ht="12" customHeight="1" x14ac:dyDescent="0.25">
      <c r="A122" s="203" t="s">
        <v>2185</v>
      </c>
      <c r="B122" s="350">
        <f>IF(B$45=0,0,B$45/FBT_fec!B$45)</f>
        <v>2.2558226207005867</v>
      </c>
      <c r="C122" s="350">
        <f>IF(C$45=0,0,C$45/FBT_fec!C$45)</f>
        <v>2.2434153881213699</v>
      </c>
      <c r="D122" s="350">
        <f>IF(D$45=0,0,D$45/FBT_fec!D$45)</f>
        <v>2.2289649708025459</v>
      </c>
      <c r="E122" s="350">
        <f>IF(E$45=0,0,E$45/FBT_fec!E$45)</f>
        <v>2.1969000028670891</v>
      </c>
      <c r="F122" s="350">
        <f>IF(F$45=0,0,F$45/FBT_fec!F$45)</f>
        <v>2.169461127258042</v>
      </c>
      <c r="G122" s="350">
        <f>IF(G$45=0,0,G$45/FBT_fec!G$45)</f>
        <v>2.1461278995403257</v>
      </c>
      <c r="H122" s="350">
        <f>IF(H$45=0,0,H$45/FBT_fec!H$45)</f>
        <v>2.1267423902268483</v>
      </c>
      <c r="I122" s="350">
        <f>IF(I$45=0,0,I$45/FBT_fec!I$45)</f>
        <v>2.1056527435650656</v>
      </c>
      <c r="J122" s="350">
        <f>IF(J$45=0,0,J$45/FBT_fec!J$45)</f>
        <v>2.0679027552134497</v>
      </c>
      <c r="K122" s="350">
        <f>IF(K$45=0,0,K$45/FBT_fec!K$45)</f>
        <v>2.0354502510951638</v>
      </c>
      <c r="L122" s="350">
        <f>IF(L$45=0,0,L$45/FBT_fec!L$45)</f>
        <v>2.0243723045670681</v>
      </c>
      <c r="M122" s="350">
        <f>IF(M$45=0,0,M$45/FBT_fec!M$45)</f>
        <v>1.9910678277058016</v>
      </c>
      <c r="N122" s="350">
        <f>IF(N$45=0,0,N$45/FBT_fec!N$45)</f>
        <v>1.9826649282869446</v>
      </c>
      <c r="O122" s="350">
        <f>IF(O$45=0,0,O$45/FBT_fec!O$45)</f>
        <v>1.9524075741003473</v>
      </c>
      <c r="P122" s="350">
        <f>IF(P$45=0,0,P$45/FBT_fec!P$45)</f>
        <v>1.9268275067191656</v>
      </c>
      <c r="Q122" s="350">
        <f>IF(Q$45=0,0,Q$45/FBT_fec!Q$45)</f>
        <v>1.9331624074387337</v>
      </c>
      <c r="R122" s="350">
        <f>IF(R$45=0,0,R$45/FBT_fec!R$45)</f>
        <v>1.9178423676732377</v>
      </c>
      <c r="S122" s="350">
        <f>IF(S$45=0,0,S$45/FBT_fec!S$45)</f>
        <v>1.9171490877038342</v>
      </c>
      <c r="T122" s="350">
        <f>IF(T$45=0,0,T$45/FBT_fec!T$45)</f>
        <v>1.9091540566988865</v>
      </c>
      <c r="U122" s="350">
        <f>IF(U$45=0,0,U$45/FBT_fec!U$45)</f>
        <v>1.8740179763479494</v>
      </c>
      <c r="V122" s="350">
        <f>IF(V$45=0,0,V$45/FBT_fec!V$45)</f>
        <v>1.8577876054538613</v>
      </c>
      <c r="W122" s="350">
        <f>IF(W$45=0,0,W$45/FBT_fec!W$45)</f>
        <v>1.8738414156570413</v>
      </c>
      <c r="DA122" s="175"/>
    </row>
    <row r="123" spans="1:105" ht="12" customHeight="1" x14ac:dyDescent="0.25">
      <c r="A123" s="203" t="s">
        <v>2211</v>
      </c>
      <c r="B123" s="350">
        <f>IF(B$66=0,0,B$66/FBT_fec!B$66)</f>
        <v>0.73498082137697729</v>
      </c>
      <c r="C123" s="350">
        <f>IF(C$66=0,0,C$66/FBT_fec!C$66)</f>
        <v>0.73096893100502291</v>
      </c>
      <c r="D123" s="350">
        <f>IF(D$66=0,0,D$66/FBT_fec!D$66)</f>
        <v>0.73279814522104336</v>
      </c>
      <c r="E123" s="350">
        <f>IF(E$66=0,0,E$66/FBT_fec!E$66)</f>
        <v>0.71285830244702419</v>
      </c>
      <c r="F123" s="350">
        <f>IF(F$66=0,0,F$66/FBT_fec!F$66)</f>
        <v>0.69597836680306557</v>
      </c>
      <c r="G123" s="350">
        <f>IF(G$66=0,0,G$66/FBT_fec!G$66)</f>
        <v>0.66166130151520386</v>
      </c>
      <c r="H123" s="350">
        <f>IF(H$66=0,0,H$66/FBT_fec!H$66)</f>
        <v>0.6417122282536053</v>
      </c>
      <c r="I123" s="350">
        <f>IF(I$66=0,0,I$66/FBT_fec!I$66)</f>
        <v>0.63547037312112242</v>
      </c>
      <c r="J123" s="350">
        <f>IF(J$66=0,0,J$66/FBT_fec!J$66)</f>
        <v>0.61939518288430595</v>
      </c>
      <c r="K123" s="350">
        <f>IF(K$66=0,0,K$66/FBT_fec!K$66)</f>
        <v>0.60488520457812323</v>
      </c>
      <c r="L123" s="350">
        <f>IF(L$66=0,0,L$66/FBT_fec!L$66)</f>
        <v>0.61092371226438347</v>
      </c>
      <c r="M123" s="350">
        <f>IF(M$66=0,0,M$66/FBT_fec!M$66)</f>
        <v>0.60101637498139671</v>
      </c>
      <c r="N123" s="350">
        <f>IF(N$66=0,0,N$66/FBT_fec!N$66)</f>
        <v>0.59849229544040716</v>
      </c>
      <c r="O123" s="350">
        <f>IF(O$66=0,0,O$66/FBT_fec!O$66)</f>
        <v>0.59260089858101606</v>
      </c>
      <c r="P123" s="350">
        <f>IF(P$66=0,0,P$66/FBT_fec!P$66)</f>
        <v>0.58334449097286056</v>
      </c>
      <c r="Q123" s="350">
        <f>IF(Q$66=0,0,Q$66/FBT_fec!Q$66)</f>
        <v>0.58440774526984685</v>
      </c>
      <c r="R123" s="350">
        <f>IF(R$66=0,0,R$66/FBT_fec!R$66)</f>
        <v>0.5893005725478937</v>
      </c>
      <c r="S123" s="350">
        <f>IF(S$66=0,0,S$66/FBT_fec!S$66)</f>
        <v>0.59193875025359133</v>
      </c>
      <c r="T123" s="350">
        <f>IF(T$66=0,0,T$66/FBT_fec!T$66)</f>
        <v>0.58880934058841106</v>
      </c>
      <c r="U123" s="350">
        <f>IF(U$66=0,0,U$66/FBT_fec!U$66)</f>
        <v>0.56978425277224787</v>
      </c>
      <c r="V123" s="350">
        <f>IF(V$66=0,0,V$66/FBT_fec!V$66)</f>
        <v>0.56958431869115189</v>
      </c>
      <c r="W123" s="350">
        <f>IF(W$66=0,0,W$66/FBT_fec!W$66)</f>
        <v>0.58375820483633745</v>
      </c>
      <c r="DA123" s="175"/>
    </row>
    <row r="124" spans="1:105" ht="12" customHeight="1" x14ac:dyDescent="0.25">
      <c r="A124" s="41" t="s">
        <v>2228</v>
      </c>
      <c r="B124" s="335">
        <f>IF(B$80=0,0,B$80/FBT_fec!B$80)</f>
        <v>0</v>
      </c>
      <c r="C124" s="335">
        <f>IF(C$80=0,0,C$80/FBT_fec!C$80)</f>
        <v>0</v>
      </c>
      <c r="D124" s="335">
        <f>IF(D$80=0,0,D$80/FBT_fec!D$80)</f>
        <v>0</v>
      </c>
      <c r="E124" s="335">
        <f>IF(E$80=0,0,E$80/FBT_fec!E$80)</f>
        <v>0</v>
      </c>
      <c r="F124" s="335">
        <f>IF(F$80=0,0,F$80/FBT_fec!F$80)</f>
        <v>0</v>
      </c>
      <c r="G124" s="335">
        <f>IF(G$80=0,0,G$80/FBT_fec!G$80)</f>
        <v>0</v>
      </c>
      <c r="H124" s="335">
        <f>IF(H$80=0,0,H$80/FBT_fec!H$80)</f>
        <v>0</v>
      </c>
      <c r="I124" s="335">
        <f>IF(I$80=0,0,I$80/FBT_fec!I$80)</f>
        <v>0</v>
      </c>
      <c r="J124" s="335">
        <f>IF(J$80=0,0,J$80/FBT_fec!J$80)</f>
        <v>0</v>
      </c>
      <c r="K124" s="335">
        <f>IF(K$80=0,0,K$80/FBT_fec!K$80)</f>
        <v>0</v>
      </c>
      <c r="L124" s="335">
        <f>IF(L$80=0,0,L$80/FBT_fec!L$80)</f>
        <v>0</v>
      </c>
      <c r="M124" s="335">
        <f>IF(M$80=0,0,M$80/FBT_fec!M$80)</f>
        <v>0</v>
      </c>
      <c r="N124" s="335">
        <f>IF(N$80=0,0,N$80/FBT_fec!N$80)</f>
        <v>0</v>
      </c>
      <c r="O124" s="335">
        <f>IF(O$80=0,0,O$80/FBT_fec!O$80)</f>
        <v>0</v>
      </c>
      <c r="P124" s="335">
        <f>IF(P$80=0,0,P$80/FBT_fec!P$80)</f>
        <v>0</v>
      </c>
      <c r="Q124" s="335">
        <f>IF(Q$80=0,0,Q$80/FBT_fec!Q$80)</f>
        <v>0</v>
      </c>
      <c r="R124" s="335">
        <f>IF(R$80=0,0,R$80/FBT_fec!R$80)</f>
        <v>0</v>
      </c>
      <c r="S124" s="335">
        <f>IF(S$80=0,0,S$80/FBT_fec!S$80)</f>
        <v>0</v>
      </c>
      <c r="T124" s="335">
        <f>IF(T$80=0,0,T$80/FBT_fec!T$80)</f>
        <v>0</v>
      </c>
      <c r="U124" s="335">
        <f>IF(U$80=0,0,U$80/FBT_fec!U$80)</f>
        <v>0</v>
      </c>
      <c r="V124" s="335">
        <f>IF(V$80=0,0,V$80/FBT_fec!V$80)</f>
        <v>0</v>
      </c>
      <c r="W124" s="335">
        <f>IF(W$80=0,0,W$80/FBT_fec!W$80)</f>
        <v>0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equipment"</f>
        <v>EU27: Transport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184730.92965160121</v>
      </c>
      <c r="C3" s="205">
        <v>193947.10201477641</v>
      </c>
      <c r="D3" s="205">
        <v>194249.0323489455</v>
      </c>
      <c r="E3" s="205">
        <v>197587.54149659199</v>
      </c>
      <c r="F3" s="205">
        <v>196620.47119695201</v>
      </c>
      <c r="G3" s="205">
        <v>196350.5715481104</v>
      </c>
      <c r="H3" s="205">
        <v>210530.75708566821</v>
      </c>
      <c r="I3" s="205">
        <v>219816.87832345409</v>
      </c>
      <c r="J3" s="205">
        <v>205893.42301663529</v>
      </c>
      <c r="K3" s="205">
        <v>168487.09432379709</v>
      </c>
      <c r="L3" s="205">
        <v>206452.3082363646</v>
      </c>
      <c r="M3" s="205">
        <v>220702.89525825129</v>
      </c>
      <c r="N3" s="205">
        <v>216832.21509234159</v>
      </c>
      <c r="O3" s="205">
        <v>220796.61239328311</v>
      </c>
      <c r="P3" s="205">
        <v>240376.3639571637</v>
      </c>
      <c r="Q3" s="205">
        <v>254354.6</v>
      </c>
      <c r="R3" s="205">
        <v>272228.84896915709</v>
      </c>
      <c r="S3" s="205">
        <v>283808.11213137727</v>
      </c>
      <c r="T3" s="205">
        <v>281001.05896667222</v>
      </c>
      <c r="U3" s="205">
        <v>281001.04305100709</v>
      </c>
      <c r="V3" s="205">
        <v>230571.63993552001</v>
      </c>
      <c r="W3" s="205">
        <v>245089.0848580719</v>
      </c>
      <c r="DA3" s="112" t="s">
        <v>2374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184730.92965160121</v>
      </c>
      <c r="C5" s="205">
        <v>193947.10201477641</v>
      </c>
      <c r="D5" s="205">
        <v>194249.03234894559</v>
      </c>
      <c r="E5" s="205">
        <v>197587.54149659199</v>
      </c>
      <c r="F5" s="205">
        <v>196620.47119695201</v>
      </c>
      <c r="G5" s="205">
        <v>196350.5715481104</v>
      </c>
      <c r="H5" s="205">
        <v>210530.75708566821</v>
      </c>
      <c r="I5" s="205">
        <v>219816.87832345409</v>
      </c>
      <c r="J5" s="205">
        <v>205893.42301663541</v>
      </c>
      <c r="K5" s="205">
        <v>168487.09432379721</v>
      </c>
      <c r="L5" s="205">
        <v>206452.30823636471</v>
      </c>
      <c r="M5" s="205">
        <v>220702.89525825129</v>
      </c>
      <c r="N5" s="205">
        <v>216832.21509234159</v>
      </c>
      <c r="O5" s="205">
        <v>220796.61239328299</v>
      </c>
      <c r="P5" s="205">
        <v>240376.3639571637</v>
      </c>
      <c r="Q5" s="205">
        <v>254354.60000000009</v>
      </c>
      <c r="R5" s="205">
        <v>272228.84896915709</v>
      </c>
      <c r="S5" s="205">
        <v>283808.11213137739</v>
      </c>
      <c r="T5" s="205">
        <v>281001.05896667222</v>
      </c>
      <c r="U5" s="205">
        <v>281001.04305100709</v>
      </c>
      <c r="V5" s="205">
        <v>230571.63993552001</v>
      </c>
      <c r="W5" s="205">
        <v>245089.0848580719</v>
      </c>
      <c r="DA5" s="112" t="s">
        <v>2375</v>
      </c>
    </row>
    <row r="6" spans="1:105" ht="12" customHeight="1" x14ac:dyDescent="0.25">
      <c r="A6" s="154" t="s">
        <v>2114</v>
      </c>
      <c r="B6" s="340">
        <v>230913.66206450149</v>
      </c>
      <c r="C6" s="340">
        <v>222193.2778772561</v>
      </c>
      <c r="D6" s="340">
        <v>218992.07502130861</v>
      </c>
      <c r="E6" s="340">
        <v>221102.61089204959</v>
      </c>
      <c r="F6" s="340">
        <v>220789.11883776949</v>
      </c>
      <c r="G6" s="340">
        <v>219975.02735690199</v>
      </c>
      <c r="H6" s="340">
        <v>233192.55576333441</v>
      </c>
      <c r="I6" s="340">
        <v>239399.07316711461</v>
      </c>
      <c r="J6" s="340">
        <v>238164.34317474271</v>
      </c>
      <c r="K6" s="340">
        <v>231255.44943948419</v>
      </c>
      <c r="L6" s="340">
        <v>233620.24281142719</v>
      </c>
      <c r="M6" s="340">
        <v>246843.81101638629</v>
      </c>
      <c r="N6" s="340">
        <v>243779.32140564319</v>
      </c>
      <c r="O6" s="340">
        <v>248143.09616644261</v>
      </c>
      <c r="P6" s="340">
        <v>258068.2522621871</v>
      </c>
      <c r="Q6" s="340">
        <v>277883.67599605973</v>
      </c>
      <c r="R6" s="340">
        <v>295700.38274796651</v>
      </c>
      <c r="S6" s="340">
        <v>306201.85317494028</v>
      </c>
      <c r="T6" s="340">
        <v>307098.23703262588</v>
      </c>
      <c r="U6" s="340">
        <v>306107.78668429249</v>
      </c>
      <c r="V6" s="340">
        <v>302295.51097982237</v>
      </c>
      <c r="W6" s="340">
        <v>295416.78495370271</v>
      </c>
      <c r="DA6" s="160" t="s">
        <v>2376</v>
      </c>
    </row>
    <row r="7" spans="1:105" ht="12" customHeight="1" x14ac:dyDescent="0.25">
      <c r="A7" s="156" t="s">
        <v>2116</v>
      </c>
      <c r="B7" s="341">
        <v>0</v>
      </c>
      <c r="C7" s="342">
        <v>2825.2989159796248</v>
      </c>
      <c r="D7" s="342">
        <v>2740.4373607305461</v>
      </c>
      <c r="E7" s="342">
        <v>7714.5787572880527</v>
      </c>
      <c r="F7" s="342">
        <v>11232.191048944969</v>
      </c>
      <c r="G7" s="342">
        <v>3668.9892888635918</v>
      </c>
      <c r="H7" s="342">
        <v>20280.130739926379</v>
      </c>
      <c r="I7" s="342">
        <v>17752.20050700528</v>
      </c>
      <c r="J7" s="342">
        <v>3402.0593755946729</v>
      </c>
      <c r="K7" s="342">
        <v>0</v>
      </c>
      <c r="L7" s="342">
        <v>13910.47647516816</v>
      </c>
      <c r="M7" s="342">
        <v>15377.16268940452</v>
      </c>
      <c r="N7" s="342">
        <v>6327.5990080365027</v>
      </c>
      <c r="O7" s="342">
        <v>15909.45786402454</v>
      </c>
      <c r="P7" s="342">
        <v>12734.412249350389</v>
      </c>
      <c r="Q7" s="342">
        <v>28551.850683491721</v>
      </c>
      <c r="R7" s="342">
        <v>29362.38985513186</v>
      </c>
      <c r="S7" s="342">
        <v>12841.20141029319</v>
      </c>
      <c r="T7" s="342">
        <v>10102.33597759128</v>
      </c>
      <c r="U7" s="342">
        <v>10555.232754891669</v>
      </c>
      <c r="V7" s="342">
        <v>0</v>
      </c>
      <c r="W7" s="342">
        <v>854.68137263531378</v>
      </c>
      <c r="DA7" s="161" t="s">
        <v>2377</v>
      </c>
    </row>
    <row r="8" spans="1:105" ht="12" customHeight="1" x14ac:dyDescent="0.25">
      <c r="A8" s="157" t="s">
        <v>2118</v>
      </c>
      <c r="B8" s="343">
        <v>0</v>
      </c>
      <c r="C8" s="344">
        <f t="shared" ref="C8:W8" si="0">B6+C7-C6</f>
        <v>11545.683103225019</v>
      </c>
      <c r="D8" s="344">
        <f t="shared" si="0"/>
        <v>5941.6402166780317</v>
      </c>
      <c r="E8" s="344">
        <f t="shared" si="0"/>
        <v>5604.0428865470749</v>
      </c>
      <c r="F8" s="344">
        <f t="shared" si="0"/>
        <v>11545.683103225078</v>
      </c>
      <c r="G8" s="344">
        <f t="shared" si="0"/>
        <v>4483.0807697310811</v>
      </c>
      <c r="H8" s="344">
        <f t="shared" si="0"/>
        <v>7062.6023334939673</v>
      </c>
      <c r="I8" s="344">
        <f t="shared" si="0"/>
        <v>11545.683103225078</v>
      </c>
      <c r="J8" s="344">
        <f t="shared" si="0"/>
        <v>4636.7893679665576</v>
      </c>
      <c r="K8" s="344">
        <f t="shared" si="0"/>
        <v>6908.8937352585199</v>
      </c>
      <c r="L8" s="344">
        <f t="shared" si="0"/>
        <v>11545.683103225165</v>
      </c>
      <c r="M8" s="344">
        <f t="shared" si="0"/>
        <v>2153.5944844454352</v>
      </c>
      <c r="N8" s="344">
        <f t="shared" si="0"/>
        <v>9392.0886187796132</v>
      </c>
      <c r="O8" s="344">
        <f t="shared" si="0"/>
        <v>11545.683103225107</v>
      </c>
      <c r="P8" s="344">
        <f t="shared" si="0"/>
        <v>2809.2561536059075</v>
      </c>
      <c r="Q8" s="344">
        <f t="shared" si="0"/>
        <v>8736.4269496190827</v>
      </c>
      <c r="R8" s="344">
        <f t="shared" si="0"/>
        <v>11545.683103225078</v>
      </c>
      <c r="S8" s="344">
        <f t="shared" si="0"/>
        <v>2339.7309833194013</v>
      </c>
      <c r="T8" s="344">
        <f t="shared" si="0"/>
        <v>9205.9521199056762</v>
      </c>
      <c r="U8" s="344">
        <f t="shared" si="0"/>
        <v>11545.683103225078</v>
      </c>
      <c r="V8" s="344">
        <f t="shared" si="0"/>
        <v>3812.2757044701139</v>
      </c>
      <c r="W8" s="344">
        <f t="shared" si="0"/>
        <v>7733.4073987549637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46182.732412900281</v>
      </c>
      <c r="C9" s="345">
        <f t="shared" si="1"/>
        <v>28246.175862479693</v>
      </c>
      <c r="D9" s="345">
        <f t="shared" si="1"/>
        <v>24743.042672363023</v>
      </c>
      <c r="E9" s="345">
        <f t="shared" si="1"/>
        <v>23515.069395457598</v>
      </c>
      <c r="F9" s="345">
        <f t="shared" si="1"/>
        <v>24168.647640817479</v>
      </c>
      <c r="G9" s="345">
        <f t="shared" si="1"/>
        <v>23624.455808791594</v>
      </c>
      <c r="H9" s="345">
        <f t="shared" si="1"/>
        <v>22661.7986776662</v>
      </c>
      <c r="I9" s="345">
        <f t="shared" si="1"/>
        <v>19582.194843660516</v>
      </c>
      <c r="J9" s="345">
        <f t="shared" si="1"/>
        <v>32270.920158107299</v>
      </c>
      <c r="K9" s="345">
        <f t="shared" si="1"/>
        <v>62768.35511568698</v>
      </c>
      <c r="L9" s="345">
        <f t="shared" si="1"/>
        <v>27167.934575062478</v>
      </c>
      <c r="M9" s="345">
        <f t="shared" si="1"/>
        <v>26140.915758135001</v>
      </c>
      <c r="N9" s="345">
        <f t="shared" si="1"/>
        <v>26947.1063133016</v>
      </c>
      <c r="O9" s="345">
        <f t="shared" si="1"/>
        <v>27346.48377315962</v>
      </c>
      <c r="P9" s="345">
        <f t="shared" si="1"/>
        <v>17691.8883050234</v>
      </c>
      <c r="Q9" s="345">
        <f t="shared" si="1"/>
        <v>23529.075996059633</v>
      </c>
      <c r="R9" s="345">
        <f t="shared" si="1"/>
        <v>23471.533778809418</v>
      </c>
      <c r="S9" s="345">
        <f t="shared" si="1"/>
        <v>22393.741043562884</v>
      </c>
      <c r="T9" s="345">
        <f t="shared" si="1"/>
        <v>26097.17806595366</v>
      </c>
      <c r="U9" s="345">
        <f t="shared" si="1"/>
        <v>25106.743633285398</v>
      </c>
      <c r="V9" s="345">
        <f t="shared" si="1"/>
        <v>71723.871044302359</v>
      </c>
      <c r="W9" s="345">
        <f t="shared" si="1"/>
        <v>50327.700095630804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7903.1142656489919</v>
      </c>
      <c r="C12" s="212">
        <v>8116.6777554290175</v>
      </c>
      <c r="D12" s="212">
        <v>7786.9555494451361</v>
      </c>
      <c r="E12" s="212">
        <v>8372.7357654130192</v>
      </c>
      <c r="F12" s="212">
        <v>8534.5876614076078</v>
      </c>
      <c r="G12" s="212">
        <v>8168.2974040075924</v>
      </c>
      <c r="H12" s="212">
        <v>7960.6090500287301</v>
      </c>
      <c r="I12" s="212">
        <v>8048.9764396013661</v>
      </c>
      <c r="J12" s="212">
        <v>7620.316686491853</v>
      </c>
      <c r="K12" s="212">
        <v>6609.572050763205</v>
      </c>
      <c r="L12" s="212">
        <v>7209.1986953616888</v>
      </c>
      <c r="M12" s="212">
        <v>6970.2776744777766</v>
      </c>
      <c r="N12" s="212">
        <v>6990.5928031038957</v>
      </c>
      <c r="O12" s="212">
        <v>7157.1658580446392</v>
      </c>
      <c r="P12" s="212">
        <v>6819.5574207925947</v>
      </c>
      <c r="Q12" s="212">
        <v>6848.1310827617854</v>
      </c>
      <c r="R12" s="212">
        <v>7312.2467199409084</v>
      </c>
      <c r="S12" s="212">
        <v>7407.4817893164327</v>
      </c>
      <c r="T12" s="212">
        <v>7541.5283091164956</v>
      </c>
      <c r="U12" s="212">
        <v>7418.4927259860069</v>
      </c>
      <c r="V12" s="212">
        <v>6740.0749777418832</v>
      </c>
      <c r="W12" s="212">
        <v>7101.3573241381127</v>
      </c>
      <c r="DA12" s="109" t="s">
        <v>2378</v>
      </c>
    </row>
    <row r="13" spans="1:105" ht="12" customHeight="1" x14ac:dyDescent="0.25">
      <c r="A13" s="24" t="s">
        <v>30</v>
      </c>
      <c r="B13" s="215">
        <v>297.80283748925189</v>
      </c>
      <c r="C13" s="215">
        <v>248.21212381771281</v>
      </c>
      <c r="D13" s="215">
        <v>211.87936371453139</v>
      </c>
      <c r="E13" s="215">
        <v>192.61685296646601</v>
      </c>
      <c r="F13" s="215">
        <v>118.2517626827171</v>
      </c>
      <c r="G13" s="215">
        <v>102.29896818572659</v>
      </c>
      <c r="H13" s="215">
        <v>104.318056749785</v>
      </c>
      <c r="I13" s="215">
        <v>99.089509888220093</v>
      </c>
      <c r="J13" s="215">
        <v>81.11556319862423</v>
      </c>
      <c r="K13" s="215">
        <v>55.169217540842638</v>
      </c>
      <c r="L13" s="215">
        <v>65.282631126397249</v>
      </c>
      <c r="M13" s="215">
        <v>60.124763542562327</v>
      </c>
      <c r="N13" s="215">
        <v>54.682201203783329</v>
      </c>
      <c r="O13" s="215">
        <v>49.796560619088552</v>
      </c>
      <c r="P13" s="215">
        <v>36.261736887360271</v>
      </c>
      <c r="Q13" s="215">
        <v>29.35657781599312</v>
      </c>
      <c r="R13" s="215">
        <v>199.88168529664659</v>
      </c>
      <c r="S13" s="215">
        <v>206.9179707652622</v>
      </c>
      <c r="T13" s="215">
        <v>156.1709372312983</v>
      </c>
      <c r="U13" s="215">
        <v>200.96328460877041</v>
      </c>
      <c r="V13" s="215">
        <v>169.48099742046429</v>
      </c>
      <c r="W13" s="215">
        <v>174.98108340498709</v>
      </c>
      <c r="DA13" s="85" t="s">
        <v>2379</v>
      </c>
    </row>
    <row r="14" spans="1:105" ht="12" customHeight="1" x14ac:dyDescent="0.25">
      <c r="A14" s="14" t="s">
        <v>31</v>
      </c>
      <c r="B14" s="206">
        <f t="shared" ref="B14:W14" si="2">B15+B16+B17+B18+B19</f>
        <v>684.18340498710222</v>
      </c>
      <c r="C14" s="206">
        <f t="shared" si="2"/>
        <v>721.17678417884781</v>
      </c>
      <c r="D14" s="206">
        <f t="shared" si="2"/>
        <v>623.68409286328449</v>
      </c>
      <c r="E14" s="206">
        <f t="shared" si="2"/>
        <v>566.12682717110908</v>
      </c>
      <c r="F14" s="206">
        <f t="shared" si="2"/>
        <v>524.98650042992244</v>
      </c>
      <c r="G14" s="206">
        <f t="shared" si="2"/>
        <v>492.87368873602753</v>
      </c>
      <c r="H14" s="206">
        <f t="shared" si="2"/>
        <v>514.63568357695613</v>
      </c>
      <c r="I14" s="206">
        <f t="shared" si="2"/>
        <v>470.88039552880474</v>
      </c>
      <c r="J14" s="206">
        <f t="shared" si="2"/>
        <v>394.02080825451418</v>
      </c>
      <c r="K14" s="206">
        <f t="shared" si="2"/>
        <v>349.19802235597592</v>
      </c>
      <c r="L14" s="206">
        <f t="shared" si="2"/>
        <v>373.52106620808252</v>
      </c>
      <c r="M14" s="206">
        <f t="shared" si="2"/>
        <v>283.16784178847803</v>
      </c>
      <c r="N14" s="206">
        <f t="shared" si="2"/>
        <v>263.20601891659499</v>
      </c>
      <c r="O14" s="206">
        <f t="shared" si="2"/>
        <v>214.36397248495271</v>
      </c>
      <c r="P14" s="206">
        <f t="shared" si="2"/>
        <v>193.03740326741186</v>
      </c>
      <c r="Q14" s="206">
        <f t="shared" si="2"/>
        <v>194.64772141014618</v>
      </c>
      <c r="R14" s="206">
        <f t="shared" si="2"/>
        <v>198.96371453138434</v>
      </c>
      <c r="S14" s="206">
        <f t="shared" si="2"/>
        <v>183.12029234737741</v>
      </c>
      <c r="T14" s="206">
        <f t="shared" si="2"/>
        <v>208.13877901977639</v>
      </c>
      <c r="U14" s="206">
        <f t="shared" si="2"/>
        <v>174.02141014617362</v>
      </c>
      <c r="V14" s="206">
        <f t="shared" si="2"/>
        <v>163.90309544282024</v>
      </c>
      <c r="W14" s="206">
        <f t="shared" si="2"/>
        <v>154.65528804815131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2380</v>
      </c>
    </row>
    <row r="16" spans="1:105" ht="12" customHeight="1" x14ac:dyDescent="0.25">
      <c r="A16" s="18" t="s">
        <v>33</v>
      </c>
      <c r="B16" s="206">
        <v>156.60180567497849</v>
      </c>
      <c r="C16" s="206">
        <v>181.39759243336201</v>
      </c>
      <c r="D16" s="206">
        <v>149.9393809114359</v>
      </c>
      <c r="E16" s="206">
        <v>71.779535683576952</v>
      </c>
      <c r="F16" s="206">
        <v>75.401203783318991</v>
      </c>
      <c r="G16" s="206">
        <v>70.961478933791909</v>
      </c>
      <c r="H16" s="206">
        <v>74.304213241616495</v>
      </c>
      <c r="I16" s="206">
        <v>77.851074806534811</v>
      </c>
      <c r="J16" s="206">
        <v>70.004901117798781</v>
      </c>
      <c r="K16" s="206">
        <v>55.639122957867571</v>
      </c>
      <c r="L16" s="206">
        <v>76.154170249355104</v>
      </c>
      <c r="M16" s="206">
        <v>57.404557179707652</v>
      </c>
      <c r="N16" s="206">
        <v>57.20868443680137</v>
      </c>
      <c r="O16" s="206">
        <v>59.976440240756652</v>
      </c>
      <c r="P16" s="206">
        <v>51.871797076526221</v>
      </c>
      <c r="Q16" s="206">
        <v>51.741788478073943</v>
      </c>
      <c r="R16" s="206">
        <v>57.257781599312118</v>
      </c>
      <c r="S16" s="206">
        <v>57.097764402407563</v>
      </c>
      <c r="T16" s="206">
        <v>62.129578675838331</v>
      </c>
      <c r="U16" s="206">
        <v>56.976870163370577</v>
      </c>
      <c r="V16" s="206">
        <v>52.287704213241618</v>
      </c>
      <c r="W16" s="206">
        <v>51.063800515907133</v>
      </c>
      <c r="DA16" s="71" t="s">
        <v>2381</v>
      </c>
    </row>
    <row r="17" spans="1:105" ht="12" customHeight="1" x14ac:dyDescent="0.25">
      <c r="A17" s="18" t="s">
        <v>69</v>
      </c>
      <c r="B17" s="206">
        <v>324.97282889079958</v>
      </c>
      <c r="C17" s="206">
        <v>345.95846947549438</v>
      </c>
      <c r="D17" s="206">
        <v>306.21066208082539</v>
      </c>
      <c r="E17" s="206">
        <v>318.30507308684429</v>
      </c>
      <c r="F17" s="206">
        <v>318.24419604471188</v>
      </c>
      <c r="G17" s="206">
        <v>316.32003439380912</v>
      </c>
      <c r="H17" s="206">
        <v>299.60395528804821</v>
      </c>
      <c r="I17" s="206">
        <v>286.86010318142729</v>
      </c>
      <c r="J17" s="206">
        <v>240.057437661221</v>
      </c>
      <c r="K17" s="206">
        <v>223.83404987102321</v>
      </c>
      <c r="L17" s="206">
        <v>250.80937231298361</v>
      </c>
      <c r="M17" s="206">
        <v>181.17592433361989</v>
      </c>
      <c r="N17" s="206">
        <v>166.17919174548581</v>
      </c>
      <c r="O17" s="206">
        <v>137.5902837489252</v>
      </c>
      <c r="P17" s="206">
        <v>129.5910576096303</v>
      </c>
      <c r="Q17" s="206">
        <v>133.35193465176269</v>
      </c>
      <c r="R17" s="206">
        <v>127.9481513327601</v>
      </c>
      <c r="S17" s="206">
        <v>119.2345657781599</v>
      </c>
      <c r="T17" s="206">
        <v>133.81203783319</v>
      </c>
      <c r="U17" s="206">
        <v>101.1314703353396</v>
      </c>
      <c r="V17" s="206">
        <v>90.346603611349948</v>
      </c>
      <c r="W17" s="206">
        <v>92.406448839208934</v>
      </c>
      <c r="DA17" s="71" t="s">
        <v>2382</v>
      </c>
    </row>
    <row r="18" spans="1:105" ht="12" customHeight="1" x14ac:dyDescent="0.25">
      <c r="A18" s="18" t="s">
        <v>70</v>
      </c>
      <c r="B18" s="206">
        <v>193.56723989681859</v>
      </c>
      <c r="C18" s="206">
        <v>190.6350816852966</v>
      </c>
      <c r="D18" s="206">
        <v>166.40687876182281</v>
      </c>
      <c r="E18" s="206">
        <v>171.8149613069647</v>
      </c>
      <c r="F18" s="206">
        <v>129.1884780739467</v>
      </c>
      <c r="G18" s="206">
        <v>103.18288907996561</v>
      </c>
      <c r="H18" s="206">
        <v>135.0412725709372</v>
      </c>
      <c r="I18" s="206">
        <v>98.450816852966454</v>
      </c>
      <c r="J18" s="206">
        <v>82.635597592433356</v>
      </c>
      <c r="K18" s="206">
        <v>64.951848667239901</v>
      </c>
      <c r="L18" s="206">
        <v>41.654428202923476</v>
      </c>
      <c r="M18" s="206">
        <v>40.463284608770422</v>
      </c>
      <c r="N18" s="206">
        <v>28.943164230438519</v>
      </c>
      <c r="O18" s="206">
        <v>8.7509888220120384</v>
      </c>
      <c r="P18" s="206">
        <v>6.2486672398968182</v>
      </c>
      <c r="Q18" s="206">
        <v>3.129492691315563</v>
      </c>
      <c r="R18" s="206">
        <v>6.7850386930352542</v>
      </c>
      <c r="S18" s="206">
        <v>5.0102321582115206</v>
      </c>
      <c r="T18" s="206">
        <v>4.8913155631986243</v>
      </c>
      <c r="U18" s="206">
        <v>4.1466895958727434</v>
      </c>
      <c r="V18" s="206">
        <v>13.873430782459151</v>
      </c>
      <c r="W18" s="206">
        <v>5.1212381771281157</v>
      </c>
      <c r="DA18" s="71" t="s">
        <v>2383</v>
      </c>
    </row>
    <row r="19" spans="1:105" ht="12" customHeight="1" x14ac:dyDescent="0.25">
      <c r="A19" s="18" t="s">
        <v>34</v>
      </c>
      <c r="B19" s="206">
        <v>9.0415305245055873</v>
      </c>
      <c r="C19" s="206">
        <v>3.1856405846947551</v>
      </c>
      <c r="D19" s="206">
        <v>1.127171109200344</v>
      </c>
      <c r="E19" s="206">
        <v>4.2272570937231286</v>
      </c>
      <c r="F19" s="206">
        <v>2.15262252794497</v>
      </c>
      <c r="G19" s="206">
        <v>2.409286328460877</v>
      </c>
      <c r="H19" s="206">
        <v>5.6862424763542556</v>
      </c>
      <c r="I19" s="206">
        <v>7.7184006878761808</v>
      </c>
      <c r="J19" s="206">
        <v>1.3228718830610491</v>
      </c>
      <c r="K19" s="206">
        <v>4.7730008598452276</v>
      </c>
      <c r="L19" s="206">
        <v>4.903095442820292</v>
      </c>
      <c r="M19" s="206">
        <v>4.1240756663800511</v>
      </c>
      <c r="N19" s="206">
        <v>10.874978503869301</v>
      </c>
      <c r="O19" s="206">
        <v>8.0462596732588132</v>
      </c>
      <c r="P19" s="206">
        <v>5.3258813413585564</v>
      </c>
      <c r="Q19" s="206">
        <v>6.4245055889939806</v>
      </c>
      <c r="R19" s="206">
        <v>6.972742906276868</v>
      </c>
      <c r="S19" s="206">
        <v>1.777730008598452</v>
      </c>
      <c r="T19" s="206">
        <v>7.3058469475494414</v>
      </c>
      <c r="U19" s="206">
        <v>11.76638005159071</v>
      </c>
      <c r="V19" s="206">
        <v>7.3953568357695616</v>
      </c>
      <c r="W19" s="206">
        <v>6.0638005159071371</v>
      </c>
      <c r="DA19" s="71" t="s">
        <v>2384</v>
      </c>
    </row>
    <row r="20" spans="1:105" ht="12" customHeight="1" x14ac:dyDescent="0.25">
      <c r="A20" s="14" t="s">
        <v>35</v>
      </c>
      <c r="B20" s="206">
        <f t="shared" ref="B20:W20" si="3">B21+B22</f>
        <v>2595.1506626576975</v>
      </c>
      <c r="C20" s="206">
        <f t="shared" si="3"/>
        <v>2789.9652622527947</v>
      </c>
      <c r="D20" s="206">
        <f t="shared" si="3"/>
        <v>2624.3090283748925</v>
      </c>
      <c r="E20" s="206">
        <f t="shared" si="3"/>
        <v>2935.7169389509882</v>
      </c>
      <c r="F20" s="206">
        <f t="shared" si="3"/>
        <v>2937.7517626827166</v>
      </c>
      <c r="G20" s="206">
        <f t="shared" si="3"/>
        <v>2586.0329320722271</v>
      </c>
      <c r="H20" s="206">
        <f t="shared" si="3"/>
        <v>2453.0196044711947</v>
      </c>
      <c r="I20" s="206">
        <f t="shared" si="3"/>
        <v>2527.1342218400691</v>
      </c>
      <c r="J20" s="206">
        <f t="shared" si="3"/>
        <v>2267.9581255374032</v>
      </c>
      <c r="K20" s="206">
        <f t="shared" si="3"/>
        <v>1986.4123817712812</v>
      </c>
      <c r="L20" s="206">
        <f t="shared" si="3"/>
        <v>2180.6024075666387</v>
      </c>
      <c r="M20" s="206">
        <f t="shared" si="3"/>
        <v>2149.620808254514</v>
      </c>
      <c r="N20" s="206">
        <f t="shared" si="3"/>
        <v>2108.2311263972483</v>
      </c>
      <c r="O20" s="206">
        <f t="shared" si="3"/>
        <v>2261.2182287188298</v>
      </c>
      <c r="P20" s="206">
        <f t="shared" si="3"/>
        <v>1948.3213241616511</v>
      </c>
      <c r="Q20" s="206">
        <f t="shared" si="3"/>
        <v>1997.1493551160786</v>
      </c>
      <c r="R20" s="206">
        <f t="shared" si="3"/>
        <v>2145.9272570937233</v>
      </c>
      <c r="S20" s="206">
        <f t="shared" si="3"/>
        <v>2226.1801375752361</v>
      </c>
      <c r="T20" s="206">
        <f t="shared" si="3"/>
        <v>2280.0312123817712</v>
      </c>
      <c r="U20" s="206">
        <f t="shared" si="3"/>
        <v>2259.0164230438518</v>
      </c>
      <c r="V20" s="206">
        <f t="shared" si="3"/>
        <v>2033.6565778159934</v>
      </c>
      <c r="W20" s="206">
        <f t="shared" si="3"/>
        <v>2238.8504729148749</v>
      </c>
      <c r="DA20" s="71"/>
    </row>
    <row r="21" spans="1:105" ht="12" customHeight="1" x14ac:dyDescent="0.25">
      <c r="A21" s="18" t="s">
        <v>72</v>
      </c>
      <c r="B21" s="206">
        <v>2582.5539300695632</v>
      </c>
      <c r="C21" s="206">
        <v>2778.6582975064489</v>
      </c>
      <c r="D21" s="206">
        <v>2613.732932072227</v>
      </c>
      <c r="E21" s="206">
        <v>2935.7169389509882</v>
      </c>
      <c r="F21" s="206">
        <v>2937.6872742906271</v>
      </c>
      <c r="G21" s="206">
        <v>2586.0329320722271</v>
      </c>
      <c r="H21" s="206">
        <v>2442.6584694754938</v>
      </c>
      <c r="I21" s="206">
        <v>2518.0843508168532</v>
      </c>
      <c r="J21" s="206">
        <v>2258.8437661220978</v>
      </c>
      <c r="K21" s="206">
        <v>1978.4803095442819</v>
      </c>
      <c r="L21" s="206">
        <v>2172.24041272571</v>
      </c>
      <c r="M21" s="206">
        <v>2112.3895098882199</v>
      </c>
      <c r="N21" s="206">
        <v>2071.4727429062768</v>
      </c>
      <c r="O21" s="206">
        <v>2229.8338779019768</v>
      </c>
      <c r="P21" s="206">
        <v>1912.444282029235</v>
      </c>
      <c r="Q21" s="206">
        <v>1957.403009458297</v>
      </c>
      <c r="R21" s="206">
        <v>2106.0734307824591</v>
      </c>
      <c r="S21" s="206">
        <v>2188.905846947549</v>
      </c>
      <c r="T21" s="206">
        <v>2247.5935511607909</v>
      </c>
      <c r="U21" s="206">
        <v>2231.8023215821149</v>
      </c>
      <c r="V21" s="206">
        <v>2013.625021496131</v>
      </c>
      <c r="W21" s="206">
        <v>2224.56173688736</v>
      </c>
      <c r="DA21" s="71" t="s">
        <v>2385</v>
      </c>
    </row>
    <row r="22" spans="1:105" ht="12" customHeight="1" x14ac:dyDescent="0.25">
      <c r="A22" s="18" t="s">
        <v>36</v>
      </c>
      <c r="B22" s="206">
        <v>12.59673258813414</v>
      </c>
      <c r="C22" s="206">
        <v>11.306964746345651</v>
      </c>
      <c r="D22" s="206">
        <v>10.576096302665521</v>
      </c>
      <c r="E22" s="206">
        <v>0</v>
      </c>
      <c r="F22" s="206">
        <v>6.4488392089423904E-2</v>
      </c>
      <c r="G22" s="206">
        <v>0</v>
      </c>
      <c r="H22" s="206">
        <v>10.36113499570077</v>
      </c>
      <c r="I22" s="206">
        <v>9.0498710232158217</v>
      </c>
      <c r="J22" s="206">
        <v>9.114359415305243</v>
      </c>
      <c r="K22" s="206">
        <v>7.9320722269991393</v>
      </c>
      <c r="L22" s="206">
        <v>8.3619948409286327</v>
      </c>
      <c r="M22" s="206">
        <v>37.231298366294062</v>
      </c>
      <c r="N22" s="206">
        <v>36.758383490971617</v>
      </c>
      <c r="O22" s="206">
        <v>31.384350816852962</v>
      </c>
      <c r="P22" s="206">
        <v>35.877042132416157</v>
      </c>
      <c r="Q22" s="206">
        <v>39.746345657781603</v>
      </c>
      <c r="R22" s="206">
        <v>39.853826311263973</v>
      </c>
      <c r="S22" s="206">
        <v>37.274290627687023</v>
      </c>
      <c r="T22" s="206">
        <v>32.437661220980218</v>
      </c>
      <c r="U22" s="206">
        <v>27.214101461736881</v>
      </c>
      <c r="V22" s="206">
        <v>20.031556319862421</v>
      </c>
      <c r="W22" s="206">
        <v>14.28873602751505</v>
      </c>
      <c r="DA22" s="71" t="s">
        <v>2386</v>
      </c>
    </row>
    <row r="23" spans="1:105" ht="12" customHeight="1" x14ac:dyDescent="0.25">
      <c r="A23" s="14" t="s">
        <v>37</v>
      </c>
      <c r="B23" s="206">
        <f t="shared" ref="B23:W23" si="4">B24+B25+B26+B27+B28+B29</f>
        <v>1.0796998708321253</v>
      </c>
      <c r="C23" s="206">
        <f t="shared" si="4"/>
        <v>1.4096516471897682</v>
      </c>
      <c r="D23" s="206">
        <f t="shared" si="4"/>
        <v>1.5176302705888327</v>
      </c>
      <c r="E23" s="206">
        <f t="shared" si="4"/>
        <v>4.6588092651267683</v>
      </c>
      <c r="F23" s="206">
        <f t="shared" si="4"/>
        <v>6.4804387076945131</v>
      </c>
      <c r="G23" s="206">
        <f t="shared" si="4"/>
        <v>7.8233713334747552</v>
      </c>
      <c r="H23" s="206">
        <f t="shared" si="4"/>
        <v>11.48531830044136</v>
      </c>
      <c r="I23" s="206">
        <f t="shared" si="4"/>
        <v>9.3658635050635919</v>
      </c>
      <c r="J23" s="206">
        <f t="shared" si="4"/>
        <v>9.5705128031173352</v>
      </c>
      <c r="K23" s="206">
        <f t="shared" si="4"/>
        <v>8.7198581578746595</v>
      </c>
      <c r="L23" s="206">
        <f t="shared" si="4"/>
        <v>17.562925800210319</v>
      </c>
      <c r="M23" s="206">
        <f t="shared" si="4"/>
        <v>14.170365793341018</v>
      </c>
      <c r="N23" s="206">
        <f t="shared" si="4"/>
        <v>18.599509896672959</v>
      </c>
      <c r="O23" s="206">
        <f t="shared" si="4"/>
        <v>16.228368792705609</v>
      </c>
      <c r="P23" s="206">
        <f t="shared" si="4"/>
        <v>23.38175441254371</v>
      </c>
      <c r="Q23" s="206">
        <f t="shared" si="4"/>
        <v>24.304685513291219</v>
      </c>
      <c r="R23" s="206">
        <f t="shared" si="4"/>
        <v>25.30235192715179</v>
      </c>
      <c r="S23" s="206">
        <f t="shared" si="4"/>
        <v>24.783079084274966</v>
      </c>
      <c r="T23" s="206">
        <f t="shared" si="4"/>
        <v>25.785144886057196</v>
      </c>
      <c r="U23" s="206">
        <f t="shared" si="4"/>
        <v>33.317919451184238</v>
      </c>
      <c r="V23" s="206">
        <f t="shared" si="4"/>
        <v>45.503266649880558</v>
      </c>
      <c r="W23" s="206">
        <f t="shared" si="4"/>
        <v>42.447091979902488</v>
      </c>
      <c r="DA23" s="71"/>
    </row>
    <row r="24" spans="1:105" ht="12" customHeight="1" x14ac:dyDescent="0.25">
      <c r="A24" s="18" t="s">
        <v>73</v>
      </c>
      <c r="B24" s="206">
        <v>0.81203783319002576</v>
      </c>
      <c r="C24" s="206">
        <v>1.1226139294926909</v>
      </c>
      <c r="D24" s="206">
        <v>1.194153052450559</v>
      </c>
      <c r="E24" s="206">
        <v>3.9171109200343932</v>
      </c>
      <c r="F24" s="206">
        <v>5.7084264832330192</v>
      </c>
      <c r="G24" s="206">
        <v>6.9109200343938078</v>
      </c>
      <c r="H24" s="206">
        <v>9.4962166809974189</v>
      </c>
      <c r="I24" s="206">
        <v>7.304987102321582</v>
      </c>
      <c r="J24" s="206">
        <v>7.6043852106620804</v>
      </c>
      <c r="K24" s="206">
        <v>6.4670679277730008</v>
      </c>
      <c r="L24" s="206">
        <v>13.43379191745486</v>
      </c>
      <c r="M24" s="206">
        <v>10.687274290627689</v>
      </c>
      <c r="N24" s="206">
        <v>15.02149613069647</v>
      </c>
      <c r="O24" s="206">
        <v>12.58435081685297</v>
      </c>
      <c r="P24" s="206">
        <v>15.575838349097159</v>
      </c>
      <c r="Q24" s="206">
        <v>16.20920034393809</v>
      </c>
      <c r="R24" s="206">
        <v>15.56285468615649</v>
      </c>
      <c r="S24" s="206">
        <v>14.70593293207223</v>
      </c>
      <c r="T24" s="206">
        <v>12.863284608770419</v>
      </c>
      <c r="U24" s="206">
        <v>16.409888220120379</v>
      </c>
      <c r="V24" s="206">
        <v>19.346517626827168</v>
      </c>
      <c r="W24" s="206">
        <v>22.417540842648322</v>
      </c>
      <c r="DA24" s="71" t="s">
        <v>2387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1.2897678417884779E-3</v>
      </c>
      <c r="K25" s="206">
        <v>5.1160791057609643E-2</v>
      </c>
      <c r="L25" s="206">
        <v>5.5030094582975064E-3</v>
      </c>
      <c r="M25" s="206">
        <v>0.32476354256233869</v>
      </c>
      <c r="N25" s="206">
        <v>0.6972484952708512</v>
      </c>
      <c r="O25" s="206">
        <v>0.23886500429922619</v>
      </c>
      <c r="P25" s="206">
        <v>5.9673258813413579E-2</v>
      </c>
      <c r="Q25" s="206">
        <v>5.0386930352536538E-2</v>
      </c>
      <c r="R25" s="206">
        <v>0.1113499570077386</v>
      </c>
      <c r="S25" s="206">
        <v>0.1116079105760963</v>
      </c>
      <c r="T25" s="206">
        <v>1.131900257953568</v>
      </c>
      <c r="U25" s="206">
        <v>2.937833190025795</v>
      </c>
      <c r="V25" s="206">
        <v>12.978933791917459</v>
      </c>
      <c r="W25" s="206">
        <v>7.0844368013757526</v>
      </c>
      <c r="DA25" s="71" t="s">
        <v>2388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1.7110920034393809E-2</v>
      </c>
      <c r="H26" s="206">
        <v>0.94987102321582118</v>
      </c>
      <c r="I26" s="206">
        <v>1.020808254514187</v>
      </c>
      <c r="J26" s="206">
        <v>0.93826311263972473</v>
      </c>
      <c r="K26" s="206">
        <v>0.99019776440240759</v>
      </c>
      <c r="L26" s="206">
        <v>2.668185726569217</v>
      </c>
      <c r="M26" s="206">
        <v>1.6483233018056751</v>
      </c>
      <c r="N26" s="206">
        <v>1.888907996560619</v>
      </c>
      <c r="O26" s="206">
        <v>2.2012037833190021</v>
      </c>
      <c r="P26" s="206">
        <v>3.578073946689595</v>
      </c>
      <c r="Q26" s="206">
        <v>3.2621668099742052</v>
      </c>
      <c r="R26" s="206">
        <v>3.5641444539982801</v>
      </c>
      <c r="S26" s="206">
        <v>3.0736887360275151</v>
      </c>
      <c r="T26" s="206">
        <v>3.4976784178847811</v>
      </c>
      <c r="U26" s="206">
        <v>4.2911435941530529</v>
      </c>
      <c r="V26" s="206">
        <v>3.3113499570077392</v>
      </c>
      <c r="W26" s="206">
        <v>2.0855546001719678</v>
      </c>
      <c r="DA26" s="71" t="s">
        <v>2389</v>
      </c>
    </row>
    <row r="27" spans="1:105" ht="12" customHeight="1" x14ac:dyDescent="0.25">
      <c r="A27" s="18" t="s">
        <v>76</v>
      </c>
      <c r="B27" s="206">
        <v>7.7386070507308674E-4</v>
      </c>
      <c r="C27" s="206">
        <v>4.6431642304385207E-3</v>
      </c>
      <c r="D27" s="206">
        <v>2.089423903697334E-2</v>
      </c>
      <c r="E27" s="206">
        <v>2.089423903697334E-2</v>
      </c>
      <c r="F27" s="206">
        <v>2.1152192605331039E-2</v>
      </c>
      <c r="G27" s="206">
        <v>2.2441960447119519E-2</v>
      </c>
      <c r="H27" s="206">
        <v>7.540842648323301E-2</v>
      </c>
      <c r="I27" s="206">
        <v>8.4436801375752352E-2</v>
      </c>
      <c r="J27" s="206">
        <v>0.1100601891659501</v>
      </c>
      <c r="K27" s="206">
        <v>0.19028374892519351</v>
      </c>
      <c r="L27" s="206">
        <v>0.1950988822012038</v>
      </c>
      <c r="M27" s="206">
        <v>0.1950988822012038</v>
      </c>
      <c r="N27" s="206">
        <v>0.1950988822012038</v>
      </c>
      <c r="O27" s="206">
        <v>0.20283748925193459</v>
      </c>
      <c r="P27" s="206">
        <v>0.20696474634565781</v>
      </c>
      <c r="Q27" s="206">
        <v>0.20696474634565781</v>
      </c>
      <c r="R27" s="206">
        <v>0.20748065348237321</v>
      </c>
      <c r="S27" s="206">
        <v>0.229664660361135</v>
      </c>
      <c r="T27" s="206">
        <v>0.26543422184006882</v>
      </c>
      <c r="U27" s="206">
        <v>0.26474634565778149</v>
      </c>
      <c r="V27" s="206">
        <v>0.28065348237317289</v>
      </c>
      <c r="W27" s="206">
        <v>0.28022355975924329</v>
      </c>
      <c r="DA27" s="71" t="s">
        <v>2390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0.40601891659501288</v>
      </c>
      <c r="F28" s="206">
        <v>0.42992261392949271</v>
      </c>
      <c r="G28" s="206">
        <v>0.42992261392949271</v>
      </c>
      <c r="H28" s="206">
        <v>0.42992261392949271</v>
      </c>
      <c r="I28" s="206">
        <v>0.40601891659501288</v>
      </c>
      <c r="J28" s="206">
        <v>0.40601891659501288</v>
      </c>
      <c r="K28" s="206">
        <v>0.40601891659501288</v>
      </c>
      <c r="L28" s="206">
        <v>0.50154772141014614</v>
      </c>
      <c r="M28" s="206">
        <v>0.52545141874462586</v>
      </c>
      <c r="N28" s="206">
        <v>7.1625107480653469E-2</v>
      </c>
      <c r="O28" s="206">
        <v>7.1625107480653469E-2</v>
      </c>
      <c r="P28" s="206">
        <v>0.1194325021496131</v>
      </c>
      <c r="Q28" s="206">
        <v>0.16715391229578669</v>
      </c>
      <c r="R28" s="206">
        <v>9.5528804815133275E-2</v>
      </c>
      <c r="S28" s="206">
        <v>0.14333619948409279</v>
      </c>
      <c r="T28" s="206">
        <v>0.18607050730868441</v>
      </c>
      <c r="U28" s="206">
        <v>0.16225279449699051</v>
      </c>
      <c r="V28" s="206">
        <v>0.14574376612209811</v>
      </c>
      <c r="W28" s="206">
        <v>0.19208942390369729</v>
      </c>
      <c r="DA28" s="71" t="s">
        <v>2391</v>
      </c>
    </row>
    <row r="29" spans="1:105" ht="12" customHeight="1" x14ac:dyDescent="0.25">
      <c r="A29" s="18" t="s">
        <v>78</v>
      </c>
      <c r="B29" s="206">
        <v>0.26688817693702638</v>
      </c>
      <c r="C29" s="206">
        <v>0.28239455346663889</v>
      </c>
      <c r="D29" s="206">
        <v>0.30258297910130039</v>
      </c>
      <c r="E29" s="206">
        <v>0.31478518946038841</v>
      </c>
      <c r="F29" s="206">
        <v>0.32093741792667058</v>
      </c>
      <c r="G29" s="206">
        <v>0.44297580466994069</v>
      </c>
      <c r="H29" s="206">
        <v>0.53389955581539339</v>
      </c>
      <c r="I29" s="206">
        <v>0.54961243025705819</v>
      </c>
      <c r="J29" s="206">
        <v>0.51049560621278023</v>
      </c>
      <c r="K29" s="206">
        <v>0.61512900912143365</v>
      </c>
      <c r="L29" s="206">
        <v>0.75879854311659289</v>
      </c>
      <c r="M29" s="206">
        <v>0.78945435739948544</v>
      </c>
      <c r="N29" s="206">
        <v>0.72513328446316128</v>
      </c>
      <c r="O29" s="206">
        <v>0.92948659150182467</v>
      </c>
      <c r="P29" s="206">
        <v>3.8417716094482701</v>
      </c>
      <c r="Q29" s="206">
        <v>4.4088127703849391</v>
      </c>
      <c r="R29" s="206">
        <v>5.7609933716917761</v>
      </c>
      <c r="S29" s="206">
        <v>6.5188486457539003</v>
      </c>
      <c r="T29" s="206">
        <v>7.8407768722996796</v>
      </c>
      <c r="U29" s="206">
        <v>9.2520553067302451</v>
      </c>
      <c r="V29" s="206">
        <v>9.4400680256329217</v>
      </c>
      <c r="W29" s="206">
        <v>10.387246752043509</v>
      </c>
      <c r="DA29" s="71" t="s">
        <v>2392</v>
      </c>
    </row>
    <row r="30" spans="1:105" ht="12" customHeight="1" x14ac:dyDescent="0.25">
      <c r="A30" s="14" t="s">
        <v>79</v>
      </c>
      <c r="B30" s="206">
        <v>303.47042132416158</v>
      </c>
      <c r="C30" s="206">
        <v>325.64806534823731</v>
      </c>
      <c r="D30" s="206">
        <v>316.23723129836623</v>
      </c>
      <c r="E30" s="206">
        <v>720.6120378331899</v>
      </c>
      <c r="F30" s="206">
        <v>850.14729148753224</v>
      </c>
      <c r="G30" s="206">
        <v>805.33766122098007</v>
      </c>
      <c r="H30" s="206">
        <v>704.91384350816861</v>
      </c>
      <c r="I30" s="206">
        <v>662.94325021496127</v>
      </c>
      <c r="J30" s="206">
        <v>646.73628546861573</v>
      </c>
      <c r="K30" s="206">
        <v>613.43344797936368</v>
      </c>
      <c r="L30" s="206">
        <v>754.77360275150465</v>
      </c>
      <c r="M30" s="206">
        <v>642.19045571797085</v>
      </c>
      <c r="N30" s="206">
        <v>769.24892519346508</v>
      </c>
      <c r="O30" s="206">
        <v>732.3608770421323</v>
      </c>
      <c r="P30" s="206">
        <v>630.44153052450554</v>
      </c>
      <c r="Q30" s="206">
        <v>584.59595872742898</v>
      </c>
      <c r="R30" s="206">
        <v>618.17497850386928</v>
      </c>
      <c r="S30" s="206">
        <v>592.03688736027516</v>
      </c>
      <c r="T30" s="206">
        <v>595.16414445399823</v>
      </c>
      <c r="U30" s="206">
        <v>571.38753224419588</v>
      </c>
      <c r="V30" s="206">
        <v>568.44376612209794</v>
      </c>
      <c r="W30" s="206">
        <v>574.60558899398097</v>
      </c>
      <c r="DA30" s="71" t="s">
        <v>2393</v>
      </c>
    </row>
    <row r="31" spans="1:105" ht="12" customHeight="1" x14ac:dyDescent="0.25">
      <c r="A31" s="21" t="s">
        <v>38</v>
      </c>
      <c r="B31" s="209">
        <v>4021.4272393199458</v>
      </c>
      <c r="C31" s="209">
        <v>4030.265868184234</v>
      </c>
      <c r="D31" s="209">
        <v>4009.3282029234729</v>
      </c>
      <c r="E31" s="209">
        <v>3953.0042992261392</v>
      </c>
      <c r="F31" s="209">
        <v>4096.9699054170251</v>
      </c>
      <c r="G31" s="209">
        <v>4173.9307824591569</v>
      </c>
      <c r="H31" s="209">
        <v>4172.2365434221838</v>
      </c>
      <c r="I31" s="209">
        <v>4279.5631986242479</v>
      </c>
      <c r="J31" s="209">
        <v>4220.9153912295787</v>
      </c>
      <c r="K31" s="209">
        <v>3596.6391229578671</v>
      </c>
      <c r="L31" s="209">
        <v>3817.4560619088561</v>
      </c>
      <c r="M31" s="209">
        <v>3821.003439380911</v>
      </c>
      <c r="N31" s="209">
        <v>3776.625021496131</v>
      </c>
      <c r="O31" s="209">
        <v>3883.19785038693</v>
      </c>
      <c r="P31" s="209">
        <v>3988.1136715391231</v>
      </c>
      <c r="Q31" s="209">
        <v>4018.076784178847</v>
      </c>
      <c r="R31" s="209">
        <v>4123.9967325881344</v>
      </c>
      <c r="S31" s="209">
        <v>4174.4434221840074</v>
      </c>
      <c r="T31" s="209">
        <v>4276.238091143593</v>
      </c>
      <c r="U31" s="209">
        <v>4179.7861564918312</v>
      </c>
      <c r="V31" s="209">
        <v>3759.0872742906281</v>
      </c>
      <c r="W31" s="209">
        <v>3915.8177987962158</v>
      </c>
      <c r="DA31" s="86" t="s">
        <v>2394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TRE_emi!B5</f>
        <v>9374.8241194317652</v>
      </c>
      <c r="C33" s="205">
        <f>TRE_emi!C5</f>
        <v>9737.1502874041416</v>
      </c>
      <c r="D33" s="205">
        <f>TRE_emi!D5</f>
        <v>8908.9941183985193</v>
      </c>
      <c r="E33" s="205">
        <f>TRE_emi!E5</f>
        <v>9427.0641798115939</v>
      </c>
      <c r="F33" s="205">
        <f>TRE_emi!F5</f>
        <v>9014.4595990281505</v>
      </c>
      <c r="G33" s="205">
        <f>TRE_emi!G5</f>
        <v>8019.1084993166514</v>
      </c>
      <c r="H33" s="205">
        <f>TRE_emi!H5</f>
        <v>7782.296023240373</v>
      </c>
      <c r="I33" s="205">
        <f>TRE_emi!I5</f>
        <v>7798.919066549649</v>
      </c>
      <c r="J33" s="205">
        <f>TRE_emi!J5</f>
        <v>6872.0489062397201</v>
      </c>
      <c r="K33" s="205">
        <f>TRE_emi!K5</f>
        <v>5961.7887545710664</v>
      </c>
      <c r="L33" s="205">
        <f>TRE_emi!L5</f>
        <v>6521.9937837325724</v>
      </c>
      <c r="M33" s="205">
        <f>TRE_emi!M5</f>
        <v>6142.9451025243334</v>
      </c>
      <c r="N33" s="205">
        <f>TRE_emi!N5</f>
        <v>5964.2060909763031</v>
      </c>
      <c r="O33" s="205">
        <f>TRE_emi!O5</f>
        <v>6145.6608815129557</v>
      </c>
      <c r="P33" s="205">
        <f>TRE_emi!P5</f>
        <v>5285.2390874654448</v>
      </c>
      <c r="Q33" s="205">
        <f>TRE_emi!Q5</f>
        <v>5375.8735563852106</v>
      </c>
      <c r="R33" s="205">
        <f>TRE_emi!R5</f>
        <v>6429.7661826168523</v>
      </c>
      <c r="S33" s="205">
        <f>TRE_emi!S5</f>
        <v>6602.0680696573781</v>
      </c>
      <c r="T33" s="205">
        <f>TRE_emi!T5</f>
        <v>6598.1412631345829</v>
      </c>
      <c r="U33" s="205">
        <f>TRE_emi!U5</f>
        <v>6640.2263653147966</v>
      </c>
      <c r="V33" s="205">
        <f>TRE_emi!V5</f>
        <v>5955.1995754079244</v>
      </c>
      <c r="W33" s="205">
        <f>TRE_emi!W5</f>
        <v>6431.2612227651771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42.781759830658061</v>
      </c>
      <c r="C35" s="286">
        <f t="shared" si="5"/>
        <v>41.849956359804878</v>
      </c>
      <c r="D35" s="286">
        <f t="shared" si="5"/>
        <v>40.087486950549064</v>
      </c>
      <c r="E35" s="286">
        <f t="shared" si="5"/>
        <v>42.374816256102022</v>
      </c>
      <c r="F35" s="286">
        <f t="shared" si="5"/>
        <v>43.406404274449272</v>
      </c>
      <c r="G35" s="286">
        <f t="shared" si="5"/>
        <v>41.60057869760859</v>
      </c>
      <c r="H35" s="286">
        <f t="shared" si="5"/>
        <v>37.812095297740441</v>
      </c>
      <c r="I35" s="286">
        <f t="shared" si="5"/>
        <v>36.616735261600489</v>
      </c>
      <c r="J35" s="286">
        <f t="shared" si="5"/>
        <v>37.010976722049861</v>
      </c>
      <c r="K35" s="286">
        <f t="shared" si="5"/>
        <v>39.228951495008772</v>
      </c>
      <c r="L35" s="286">
        <f t="shared" si="5"/>
        <v>34.919438571294485</v>
      </c>
      <c r="M35" s="286">
        <f t="shared" si="5"/>
        <v>31.582175967024082</v>
      </c>
      <c r="N35" s="286">
        <f t="shared" si="5"/>
        <v>32.239641144314447</v>
      </c>
      <c r="O35" s="286">
        <f t="shared" si="5"/>
        <v>32.415197771677263</v>
      </c>
      <c r="P35" s="286">
        <f t="shared" si="5"/>
        <v>28.370332708784439</v>
      </c>
      <c r="Q35" s="286">
        <f t="shared" si="5"/>
        <v>26.923559010773879</v>
      </c>
      <c r="R35" s="286">
        <f t="shared" si="5"/>
        <v>26.860660608271424</v>
      </c>
      <c r="S35" s="286">
        <f t="shared" si="5"/>
        <v>26.100317336551129</v>
      </c>
      <c r="T35" s="286">
        <f t="shared" si="5"/>
        <v>26.838077894969604</v>
      </c>
      <c r="U35" s="286">
        <f t="shared" si="5"/>
        <v>26.400231990026484</v>
      </c>
      <c r="V35" s="286">
        <f t="shared" si="5"/>
        <v>29.232020814124251</v>
      </c>
      <c r="W35" s="286">
        <f t="shared" si="5"/>
        <v>28.974596433988165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42.781759830658061</v>
      </c>
      <c r="C36" s="346">
        <f t="shared" si="6"/>
        <v>41.849956359804878</v>
      </c>
      <c r="D36" s="346">
        <f t="shared" si="6"/>
        <v>40.087486950549049</v>
      </c>
      <c r="E36" s="346">
        <f t="shared" si="6"/>
        <v>42.374816256102022</v>
      </c>
      <c r="F36" s="346">
        <f t="shared" si="6"/>
        <v>43.406404274449272</v>
      </c>
      <c r="G36" s="346">
        <f t="shared" si="6"/>
        <v>41.60057869760859</v>
      </c>
      <c r="H36" s="346">
        <f t="shared" si="6"/>
        <v>37.812095297740441</v>
      </c>
      <c r="I36" s="346">
        <f t="shared" si="6"/>
        <v>36.616735261600489</v>
      </c>
      <c r="J36" s="346">
        <f t="shared" si="6"/>
        <v>37.01097672204984</v>
      </c>
      <c r="K36" s="346">
        <f t="shared" si="6"/>
        <v>39.228951495008751</v>
      </c>
      <c r="L36" s="346">
        <f t="shared" si="6"/>
        <v>34.919438571294464</v>
      </c>
      <c r="M36" s="346">
        <f t="shared" si="6"/>
        <v>31.582175967024082</v>
      </c>
      <c r="N36" s="346">
        <f t="shared" si="6"/>
        <v>32.239641144314447</v>
      </c>
      <c r="O36" s="346">
        <f t="shared" si="6"/>
        <v>32.415197771677278</v>
      </c>
      <c r="P36" s="346">
        <f t="shared" si="6"/>
        <v>28.370332708784439</v>
      </c>
      <c r="Q36" s="346">
        <f t="shared" si="6"/>
        <v>26.923559010773868</v>
      </c>
      <c r="R36" s="346">
        <f t="shared" si="6"/>
        <v>26.860660608271424</v>
      </c>
      <c r="S36" s="346">
        <f t="shared" si="6"/>
        <v>26.100317336551118</v>
      </c>
      <c r="T36" s="346">
        <f t="shared" si="6"/>
        <v>26.838077894969604</v>
      </c>
      <c r="U36" s="346">
        <f t="shared" si="6"/>
        <v>26.400231990026484</v>
      </c>
      <c r="V36" s="346">
        <f t="shared" si="6"/>
        <v>29.232020814124251</v>
      </c>
      <c r="W36" s="346">
        <f t="shared" si="6"/>
        <v>28.974596433988165</v>
      </c>
      <c r="DA36" s="119"/>
    </row>
    <row r="37" spans="1:105" ht="12" customHeight="1" x14ac:dyDescent="0.25">
      <c r="A37" s="158" t="s">
        <v>2138</v>
      </c>
      <c r="B37" s="346">
        <f>IF(TRE_ued!B$5=0,"",TRE_ued!B$5/B$5*1000)</f>
        <v>23.646347947284774</v>
      </c>
      <c r="C37" s="346">
        <f>IF(TRE_ued!C$5=0,"",TRE_ued!C$5/C$5*1000)</f>
        <v>23.140738313300584</v>
      </c>
      <c r="D37" s="346">
        <f>IF(TRE_ued!D$5=0,"",TRE_ued!D$5/D$5*1000)</f>
        <v>22.242577185628605</v>
      </c>
      <c r="E37" s="346">
        <f>IF(TRE_ued!E$5=0,"",TRE_ued!E$5/E$5*1000)</f>
        <v>23.71321856377719</v>
      </c>
      <c r="F37" s="346">
        <f>IF(TRE_ued!F$5=0,"",TRE_ued!F$5/F$5*1000)</f>
        <v>24.475497150991462</v>
      </c>
      <c r="G37" s="346">
        <f>IF(TRE_ued!G$5=0,"",TRE_ued!G$5/G$5*1000)</f>
        <v>23.548678898540643</v>
      </c>
      <c r="H37" s="346">
        <f>IF(TRE_ued!H$5=0,"",TRE_ued!H$5/H$5*1000)</f>
        <v>21.36232011179084</v>
      </c>
      <c r="I37" s="346">
        <f>IF(TRE_ued!I$5=0,"",TRE_ued!I$5/I$5*1000)</f>
        <v>20.682056038708577</v>
      </c>
      <c r="J37" s="346">
        <f>IF(TRE_ued!J$5=0,"",TRE_ued!J$5/J$5*1000)</f>
        <v>21.001928597781905</v>
      </c>
      <c r="K37" s="346">
        <f>IF(TRE_ued!K$5=0,"",TRE_ued!K$5/K$5*1000)</f>
        <v>22.296598830927188</v>
      </c>
      <c r="L37" s="346">
        <f>IF(TRE_ued!L$5=0,"",TRE_ued!L$5/L$5*1000)</f>
        <v>19.882728219428611</v>
      </c>
      <c r="M37" s="346">
        <f>IF(TRE_ued!M$5=0,"",TRE_ued!M$5/M$5*1000)</f>
        <v>17.978838145879809</v>
      </c>
      <c r="N37" s="346">
        <f>IF(TRE_ued!N$5=0,"",TRE_ued!N$5/N$5*1000)</f>
        <v>18.451300265229285</v>
      </c>
      <c r="O37" s="346">
        <f>IF(TRE_ued!O$5=0,"",TRE_ued!O$5/O$5*1000)</f>
        <v>18.527521094338322</v>
      </c>
      <c r="P37" s="346">
        <f>IF(TRE_ued!P$5=0,"",TRE_ued!P$5/P$5*1000)</f>
        <v>16.273438008526892</v>
      </c>
      <c r="Q37" s="346">
        <f>IF(TRE_ued!Q$5=0,"",TRE_ued!Q$5/Q$5*1000)</f>
        <v>15.415219413684092</v>
      </c>
      <c r="R37" s="346">
        <f>IF(TRE_ued!R$5=0,"",TRE_ued!R$5/R$5*1000)</f>
        <v>15.275462417866084</v>
      </c>
      <c r="S37" s="346">
        <f>IF(TRE_ued!S$5=0,"",TRE_ued!S$5/S$5*1000)</f>
        <v>14.822808229996069</v>
      </c>
      <c r="T37" s="346">
        <f>IF(TRE_ued!T$5=0,"",TRE_ued!T$5/T$5*1000)</f>
        <v>15.264129337834405</v>
      </c>
      <c r="U37" s="346">
        <f>IF(TRE_ued!U$5=0,"",TRE_ued!U$5/U$5*1000)</f>
        <v>14.985418551101777</v>
      </c>
      <c r="V37" s="346">
        <f>IF(TRE_ued!V$5=0,"",TRE_ued!V$5/V$5*1000)</f>
        <v>16.598984103509217</v>
      </c>
      <c r="W37" s="346">
        <f>IF(TRE_ued!W$5=0,"",TRE_ued!W$5/W$5*1000)</f>
        <v>16.423732947336845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1.1862189770151221</v>
      </c>
      <c r="C38" s="347">
        <f t="shared" si="7"/>
        <v>1.199647267121235</v>
      </c>
      <c r="D38" s="347">
        <f t="shared" si="7"/>
        <v>1.1440920731894166</v>
      </c>
      <c r="E38" s="347">
        <f t="shared" si="7"/>
        <v>1.1259240042847054</v>
      </c>
      <c r="F38" s="347">
        <f t="shared" si="7"/>
        <v>1.0562267278348392</v>
      </c>
      <c r="G38" s="347">
        <f t="shared" si="7"/>
        <v>0.98173561792476549</v>
      </c>
      <c r="H38" s="347">
        <f t="shared" si="7"/>
        <v>0.97760057984662452</v>
      </c>
      <c r="I38" s="347">
        <f t="shared" si="7"/>
        <v>0.96893302211428745</v>
      </c>
      <c r="J38" s="347">
        <f t="shared" si="7"/>
        <v>0.90180620950064327</v>
      </c>
      <c r="K38" s="347">
        <f t="shared" si="7"/>
        <v>0.90199315610496456</v>
      </c>
      <c r="L38" s="347">
        <f t="shared" si="7"/>
        <v>0.90467665816018417</v>
      </c>
      <c r="M38" s="347">
        <f t="shared" si="7"/>
        <v>0.8813056508519328</v>
      </c>
      <c r="N38" s="347">
        <f t="shared" si="7"/>
        <v>0.85317601224435979</v>
      </c>
      <c r="O38" s="347">
        <f t="shared" si="7"/>
        <v>0.858672413551133</v>
      </c>
      <c r="P38" s="347">
        <f t="shared" si="7"/>
        <v>0.77501203690300102</v>
      </c>
      <c r="Q38" s="347">
        <f t="shared" si="7"/>
        <v>0.78501323812528023</v>
      </c>
      <c r="R38" s="347">
        <f t="shared" si="7"/>
        <v>0.87931472075231243</v>
      </c>
      <c r="S38" s="347">
        <f t="shared" si="7"/>
        <v>0.89127023966219177</v>
      </c>
      <c r="T38" s="347">
        <f t="shared" si="7"/>
        <v>0.87490771004048218</v>
      </c>
      <c r="U38" s="347">
        <f t="shared" si="7"/>
        <v>0.8950910394580498</v>
      </c>
      <c r="V38" s="347">
        <f t="shared" si="7"/>
        <v>0.88355093898422565</v>
      </c>
      <c r="W38" s="347">
        <f t="shared" si="7"/>
        <v>0.9056383067649304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final energy consumption"</f>
        <v>EU27: Transport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7903.1142656489919</v>
      </c>
      <c r="C5" s="225">
        <v>8116.6777554290175</v>
      </c>
      <c r="D5" s="225">
        <v>7786.9555494451388</v>
      </c>
      <c r="E5" s="225">
        <v>8372.735765413021</v>
      </c>
      <c r="F5" s="225">
        <v>8534.5876614076096</v>
      </c>
      <c r="G5" s="225">
        <v>8168.2974040075906</v>
      </c>
      <c r="H5" s="225">
        <v>7960.6090500287291</v>
      </c>
      <c r="I5" s="225">
        <v>8048.9764396013661</v>
      </c>
      <c r="J5" s="225">
        <v>7620.3166864918539</v>
      </c>
      <c r="K5" s="225">
        <v>6609.5720507632059</v>
      </c>
      <c r="L5" s="225">
        <v>7209.1986953616888</v>
      </c>
      <c r="M5" s="225">
        <v>6970.2776744777766</v>
      </c>
      <c r="N5" s="225">
        <v>6990.5928031038966</v>
      </c>
      <c r="O5" s="225">
        <v>7157.1658580446401</v>
      </c>
      <c r="P5" s="225">
        <v>6819.5574207925947</v>
      </c>
      <c r="Q5" s="225">
        <v>6848.1310827617872</v>
      </c>
      <c r="R5" s="225">
        <v>7312.2467199409102</v>
      </c>
      <c r="S5" s="225">
        <v>7407.4817893164354</v>
      </c>
      <c r="T5" s="225">
        <v>7541.5283091164956</v>
      </c>
      <c r="U5" s="225">
        <v>7418.4927259860087</v>
      </c>
      <c r="V5" s="225">
        <v>6740.0749777418841</v>
      </c>
      <c r="W5" s="225">
        <v>7101.3573241381137</v>
      </c>
      <c r="DA5" s="89" t="s">
        <v>2378</v>
      </c>
    </row>
    <row r="6" spans="1:105" ht="12" customHeight="1" x14ac:dyDescent="0.25">
      <c r="A6" s="55" t="s">
        <v>92</v>
      </c>
      <c r="B6" s="261">
        <v>173.87415034751589</v>
      </c>
      <c r="C6" s="261">
        <v>175.61346079500379</v>
      </c>
      <c r="D6" s="261">
        <v>172.42303619304269</v>
      </c>
      <c r="E6" s="261">
        <v>174.32167569306429</v>
      </c>
      <c r="F6" s="261">
        <v>178.77704275868021</v>
      </c>
      <c r="G6" s="261">
        <v>176.60799207668799</v>
      </c>
      <c r="H6" s="261">
        <v>174.98158421188609</v>
      </c>
      <c r="I6" s="261">
        <v>178.4411856374854</v>
      </c>
      <c r="J6" s="261">
        <v>171.5741673325509</v>
      </c>
      <c r="K6" s="261">
        <v>147.34862658359461</v>
      </c>
      <c r="L6" s="261">
        <v>157.59761352975491</v>
      </c>
      <c r="M6" s="261">
        <v>155.51568962281209</v>
      </c>
      <c r="N6" s="261">
        <v>153.60037428536839</v>
      </c>
      <c r="O6" s="261">
        <v>158.35673959867319</v>
      </c>
      <c r="P6" s="261">
        <v>156.2132588870646</v>
      </c>
      <c r="Q6" s="261">
        <v>157.66951188803611</v>
      </c>
      <c r="R6" s="261">
        <v>165.7347031039811</v>
      </c>
      <c r="S6" s="261">
        <v>168.28186932801549</v>
      </c>
      <c r="T6" s="261">
        <v>171.9400206961613</v>
      </c>
      <c r="U6" s="261">
        <v>168.9003417856625</v>
      </c>
      <c r="V6" s="261">
        <v>152.11653761367171</v>
      </c>
      <c r="W6" s="261">
        <v>160.0898708741091</v>
      </c>
      <c r="DA6" s="67" t="s">
        <v>2395</v>
      </c>
    </row>
    <row r="7" spans="1:105" ht="12" customHeight="1" x14ac:dyDescent="0.25">
      <c r="A7" s="202" t="s">
        <v>93</v>
      </c>
      <c r="B7" s="226">
        <v>236.46884447262161</v>
      </c>
      <c r="C7" s="226">
        <v>238.83430668120519</v>
      </c>
      <c r="D7" s="226">
        <v>234.4953292225382</v>
      </c>
      <c r="E7" s="226">
        <v>237.0774789425675</v>
      </c>
      <c r="F7" s="226">
        <v>243.136778151805</v>
      </c>
      <c r="G7" s="226">
        <v>240.18686922429569</v>
      </c>
      <c r="H7" s="226">
        <v>237.97495452816511</v>
      </c>
      <c r="I7" s="226">
        <v>242.6800124669802</v>
      </c>
      <c r="J7" s="226">
        <v>233.34086757226919</v>
      </c>
      <c r="K7" s="226">
        <v>200.3941321536887</v>
      </c>
      <c r="L7" s="226">
        <v>214.33275440046671</v>
      </c>
      <c r="M7" s="226">
        <v>211.50133788702439</v>
      </c>
      <c r="N7" s="226">
        <v>208.89650902810109</v>
      </c>
      <c r="O7" s="226">
        <v>215.36516585419551</v>
      </c>
      <c r="P7" s="226">
        <v>212.45003208640779</v>
      </c>
      <c r="Q7" s="226">
        <v>214.43053616772909</v>
      </c>
      <c r="R7" s="226">
        <v>225.39919622141429</v>
      </c>
      <c r="S7" s="226">
        <v>228.86334228610099</v>
      </c>
      <c r="T7" s="226">
        <v>233.83842814677939</v>
      </c>
      <c r="U7" s="226">
        <v>229.70446482850099</v>
      </c>
      <c r="V7" s="226">
        <v>206.87849115459349</v>
      </c>
      <c r="W7" s="226">
        <v>217.72222438878839</v>
      </c>
      <c r="DA7" s="174" t="s">
        <v>2396</v>
      </c>
    </row>
    <row r="8" spans="1:105" ht="12" customHeight="1" x14ac:dyDescent="0.25">
      <c r="A8" s="202" t="s">
        <v>94</v>
      </c>
      <c r="B8" s="226">
        <v>292.10857258382669</v>
      </c>
      <c r="C8" s="226">
        <v>295.03061413560641</v>
      </c>
      <c r="D8" s="226">
        <v>289.67070080431182</v>
      </c>
      <c r="E8" s="226">
        <v>292.86041516434801</v>
      </c>
      <c r="F8" s="226">
        <v>300.34543183458271</v>
      </c>
      <c r="G8" s="226">
        <v>296.70142668883591</v>
      </c>
      <c r="H8" s="226">
        <v>293.96906147596872</v>
      </c>
      <c r="I8" s="226">
        <v>299.78119187097559</v>
      </c>
      <c r="J8" s="226">
        <v>288.24460111868552</v>
      </c>
      <c r="K8" s="226">
        <v>247.54569266043899</v>
      </c>
      <c r="L8" s="226">
        <v>264.76399072998828</v>
      </c>
      <c r="M8" s="226">
        <v>261.26635856632419</v>
      </c>
      <c r="N8" s="226">
        <v>258.04862879941902</v>
      </c>
      <c r="O8" s="226">
        <v>266.03932252577079</v>
      </c>
      <c r="P8" s="226">
        <v>262.43827493026839</v>
      </c>
      <c r="Q8" s="226">
        <v>264.88477997190068</v>
      </c>
      <c r="R8" s="226">
        <v>278.43430121468822</v>
      </c>
      <c r="S8" s="226">
        <v>282.71354047106598</v>
      </c>
      <c r="T8" s="226">
        <v>288.85923476955088</v>
      </c>
      <c r="U8" s="226">
        <v>283.752574199913</v>
      </c>
      <c r="V8" s="226">
        <v>255.5557831909685</v>
      </c>
      <c r="W8" s="226">
        <v>268.95098306850332</v>
      </c>
      <c r="DA8" s="174" t="s">
        <v>2397</v>
      </c>
    </row>
    <row r="9" spans="1:105" ht="12" customHeight="1" x14ac:dyDescent="0.25">
      <c r="A9" s="202" t="s">
        <v>95</v>
      </c>
      <c r="B9" s="226">
        <v>180.82911636141651</v>
      </c>
      <c r="C9" s="226">
        <v>182.63799922680391</v>
      </c>
      <c r="D9" s="226">
        <v>179.3199576407645</v>
      </c>
      <c r="E9" s="226">
        <v>181.29454272078689</v>
      </c>
      <c r="F9" s="226">
        <v>185.92812446902741</v>
      </c>
      <c r="G9" s="226">
        <v>183.6723117597555</v>
      </c>
      <c r="H9" s="226">
        <v>181.9808475803616</v>
      </c>
      <c r="I9" s="226">
        <v>185.57883306298481</v>
      </c>
      <c r="J9" s="226">
        <v>178.43713402585291</v>
      </c>
      <c r="K9" s="226">
        <v>153.24257164693839</v>
      </c>
      <c r="L9" s="226">
        <v>163.90151807094509</v>
      </c>
      <c r="M9" s="226">
        <v>161.73631720772451</v>
      </c>
      <c r="N9" s="226">
        <v>159.74438925678311</v>
      </c>
      <c r="O9" s="226">
        <v>164.69100918262009</v>
      </c>
      <c r="P9" s="226">
        <v>162.4617892425471</v>
      </c>
      <c r="Q9" s="226">
        <v>163.9762923635576</v>
      </c>
      <c r="R9" s="226">
        <v>172.36409122814041</v>
      </c>
      <c r="S9" s="226">
        <v>175.01314410113611</v>
      </c>
      <c r="T9" s="226">
        <v>178.81762152400771</v>
      </c>
      <c r="U9" s="226">
        <v>175.65635545708901</v>
      </c>
      <c r="V9" s="226">
        <v>158.2011991182186</v>
      </c>
      <c r="W9" s="226">
        <v>166.49346570907349</v>
      </c>
      <c r="DA9" s="174" t="s">
        <v>2398</v>
      </c>
    </row>
    <row r="10" spans="1:105" ht="12" customHeight="1" x14ac:dyDescent="0.25">
      <c r="A10" s="56" t="s">
        <v>96</v>
      </c>
      <c r="B10" s="262">
        <v>213.88401607802331</v>
      </c>
      <c r="C10" s="262">
        <v>221.736250499405</v>
      </c>
      <c r="D10" s="262">
        <v>211.64320241316679</v>
      </c>
      <c r="E10" s="262">
        <v>224.31474096481861</v>
      </c>
      <c r="F10" s="262">
        <v>224.64412596670499</v>
      </c>
      <c r="G10" s="262">
        <v>213.70498558935381</v>
      </c>
      <c r="H10" s="262">
        <v>208.7921755521225</v>
      </c>
      <c r="I10" s="262">
        <v>212.51272441525569</v>
      </c>
      <c r="J10" s="262">
        <v>200.24375495733841</v>
      </c>
      <c r="K10" s="262">
        <v>172.8610875309943</v>
      </c>
      <c r="L10" s="262">
        <v>186.8751241972509</v>
      </c>
      <c r="M10" s="262">
        <v>182.42687440533939</v>
      </c>
      <c r="N10" s="262">
        <v>180.16609885376269</v>
      </c>
      <c r="O10" s="262">
        <v>185.94799160698869</v>
      </c>
      <c r="P10" s="262">
        <v>178.840650763799</v>
      </c>
      <c r="Q10" s="262">
        <v>180.95920097949289</v>
      </c>
      <c r="R10" s="262">
        <v>192.5655510083806</v>
      </c>
      <c r="S10" s="262">
        <v>196.3657354444845</v>
      </c>
      <c r="T10" s="262">
        <v>200.91204001954921</v>
      </c>
      <c r="U10" s="262">
        <v>198.46509370078701</v>
      </c>
      <c r="V10" s="262">
        <v>180.5171688463937</v>
      </c>
      <c r="W10" s="262">
        <v>191.95241561107031</v>
      </c>
      <c r="DA10" s="68" t="s">
        <v>2399</v>
      </c>
    </row>
    <row r="11" spans="1:105" ht="12" customHeight="1" x14ac:dyDescent="0.25">
      <c r="A11" s="37" t="s">
        <v>160</v>
      </c>
      <c r="B11" s="228">
        <v>15.918855878062629</v>
      </c>
      <c r="C11" s="228">
        <v>16.42399254593203</v>
      </c>
      <c r="D11" s="228">
        <v>14.177164957398841</v>
      </c>
      <c r="E11" s="228">
        <v>15.316803391860089</v>
      </c>
      <c r="F11" s="228">
        <v>14.76619688246992</v>
      </c>
      <c r="G11" s="228">
        <v>14.31905442386997</v>
      </c>
      <c r="H11" s="228">
        <v>13.734272481857481</v>
      </c>
      <c r="I11" s="228">
        <v>13.09017908398795</v>
      </c>
      <c r="J11" s="228">
        <v>10.69970707371327</v>
      </c>
      <c r="K11" s="228">
        <v>9.8465489813816287</v>
      </c>
      <c r="L11" s="228">
        <v>11.071972768754261</v>
      </c>
      <c r="M11" s="228">
        <v>7.8998807774804494</v>
      </c>
      <c r="N11" s="228">
        <v>7.3032672678906483</v>
      </c>
      <c r="O11" s="228">
        <v>6.0109203948864636</v>
      </c>
      <c r="P11" s="228">
        <v>5.2601079658608594</v>
      </c>
      <c r="Q11" s="228">
        <v>5.1082724215107236</v>
      </c>
      <c r="R11" s="228">
        <v>5.4546585502589693</v>
      </c>
      <c r="S11" s="228">
        <v>4.9718510213294289</v>
      </c>
      <c r="T11" s="228">
        <v>5.5091999452505638</v>
      </c>
      <c r="U11" s="228">
        <v>4.1803448696578274</v>
      </c>
      <c r="V11" s="228">
        <v>3.9046591575360412</v>
      </c>
      <c r="W11" s="228">
        <v>3.948506104079732</v>
      </c>
      <c r="DA11" s="69" t="s">
        <v>2400</v>
      </c>
    </row>
    <row r="12" spans="1:105" ht="12" customHeight="1" x14ac:dyDescent="0.25">
      <c r="A12" s="37" t="s">
        <v>162</v>
      </c>
      <c r="B12" s="228">
        <v>95.691068471134471</v>
      </c>
      <c r="C12" s="228">
        <v>104.4131824146202</v>
      </c>
      <c r="D12" s="228">
        <v>95.981586693575039</v>
      </c>
      <c r="E12" s="228">
        <v>113.9341553431895</v>
      </c>
      <c r="F12" s="228">
        <v>110.8481564907668</v>
      </c>
      <c r="G12" s="228">
        <v>94.143686582130655</v>
      </c>
      <c r="H12" s="228">
        <v>87.645835229688686</v>
      </c>
      <c r="I12" s="228">
        <v>89.215306416601763</v>
      </c>
      <c r="J12" s="228">
        <v>77.631895267219178</v>
      </c>
      <c r="K12" s="228">
        <v>68.750768131007945</v>
      </c>
      <c r="L12" s="228">
        <v>76.542061550749025</v>
      </c>
      <c r="M12" s="228">
        <v>73.793567077921963</v>
      </c>
      <c r="N12" s="228">
        <v>73.729611840278707</v>
      </c>
      <c r="O12" s="228">
        <v>78.706706878572405</v>
      </c>
      <c r="P12" s="228">
        <v>62.541580827502337</v>
      </c>
      <c r="Q12" s="228">
        <v>64.147381934705564</v>
      </c>
      <c r="R12" s="228">
        <v>71.429477499146486</v>
      </c>
      <c r="S12" s="228">
        <v>74.410642723414853</v>
      </c>
      <c r="T12" s="228">
        <v>75.004909720861221</v>
      </c>
      <c r="U12" s="228">
        <v>75.229027187866421</v>
      </c>
      <c r="V12" s="228">
        <v>69.048384441856513</v>
      </c>
      <c r="W12" s="228">
        <v>77.134350945243057</v>
      </c>
      <c r="DA12" s="69" t="s">
        <v>2401</v>
      </c>
    </row>
    <row r="13" spans="1:105" ht="12" customHeight="1" x14ac:dyDescent="0.25">
      <c r="A13" s="37" t="s">
        <v>97</v>
      </c>
      <c r="B13" s="228">
        <v>7.7386070507279672E-4</v>
      </c>
      <c r="C13" s="228">
        <v>4.6431642304349931E-3</v>
      </c>
      <c r="D13" s="228">
        <v>2.0894239036963962E-2</v>
      </c>
      <c r="E13" s="228">
        <v>0.42691315563283311</v>
      </c>
      <c r="F13" s="228">
        <v>0.45107480653585941</v>
      </c>
      <c r="G13" s="228">
        <v>0.45236457437658828</v>
      </c>
      <c r="H13" s="228">
        <v>0.50533104041270294</v>
      </c>
      <c r="I13" s="228">
        <v>0.49045571797066512</v>
      </c>
      <c r="J13" s="228">
        <v>0.51607910576092308</v>
      </c>
      <c r="K13" s="228">
        <v>0.59630266552099642</v>
      </c>
      <c r="L13" s="228">
        <v>0.6966466036117106</v>
      </c>
      <c r="M13" s="228">
        <v>0.72055030094662564</v>
      </c>
      <c r="N13" s="228">
        <v>0.26672398968181221</v>
      </c>
      <c r="O13" s="228">
        <v>0.27446259673261553</v>
      </c>
      <c r="P13" s="228">
        <v>0.32639724849531032</v>
      </c>
      <c r="Q13" s="228">
        <v>0.37411865864148253</v>
      </c>
      <c r="R13" s="228">
        <v>0.30300945829759529</v>
      </c>
      <c r="S13" s="228">
        <v>0.37300085984526687</v>
      </c>
      <c r="T13" s="228">
        <v>0.45150472914895312</v>
      </c>
      <c r="U13" s="228">
        <v>0.42699914015474288</v>
      </c>
      <c r="V13" s="228">
        <v>0.42639724849529098</v>
      </c>
      <c r="W13" s="228">
        <v>0.4723129836629511</v>
      </c>
      <c r="DA13" s="69" t="s">
        <v>2402</v>
      </c>
    </row>
    <row r="14" spans="1:105" ht="12" customHeight="1" x14ac:dyDescent="0.25">
      <c r="A14" s="37" t="s">
        <v>78</v>
      </c>
      <c r="B14" s="228">
        <v>0.26688817693779232</v>
      </c>
      <c r="C14" s="228">
        <v>0.28239455346536912</v>
      </c>
      <c r="D14" s="228">
        <v>0.30258297910210968</v>
      </c>
      <c r="E14" s="228">
        <v>0.31478518945910711</v>
      </c>
      <c r="F14" s="228">
        <v>0.32093741792436359</v>
      </c>
      <c r="G14" s="228">
        <v>0.44297580466807018</v>
      </c>
      <c r="H14" s="228">
        <v>0.53389955581634241</v>
      </c>
      <c r="I14" s="228">
        <v>0.54961243025740025</v>
      </c>
      <c r="J14" s="228">
        <v>0.51049560621479562</v>
      </c>
      <c r="K14" s="228">
        <v>0.61512900912456359</v>
      </c>
      <c r="L14" s="228">
        <v>0.75879854311772565</v>
      </c>
      <c r="M14" s="228">
        <v>0.78945435740474701</v>
      </c>
      <c r="N14" s="228">
        <v>0.72513328447471892</v>
      </c>
      <c r="O14" s="228">
        <v>0.92948659151417301</v>
      </c>
      <c r="P14" s="228">
        <v>3.84177160946569</v>
      </c>
      <c r="Q14" s="228">
        <v>4.4088127703882058</v>
      </c>
      <c r="R14" s="228">
        <v>5.7609933716942976</v>
      </c>
      <c r="S14" s="228">
        <v>6.5188486457626063</v>
      </c>
      <c r="T14" s="228">
        <v>7.8407768723219382</v>
      </c>
      <c r="U14" s="228">
        <v>9.2520553067495115</v>
      </c>
      <c r="V14" s="228">
        <v>9.4400680256636438</v>
      </c>
      <c r="W14" s="228">
        <v>10.38724675209002</v>
      </c>
      <c r="DA14" s="69" t="s">
        <v>2403</v>
      </c>
    </row>
    <row r="15" spans="1:105" ht="12" customHeight="1" x14ac:dyDescent="0.25">
      <c r="A15" s="37" t="s">
        <v>38</v>
      </c>
      <c r="B15" s="228">
        <v>102.0064296911833</v>
      </c>
      <c r="C15" s="228">
        <v>100.612037821157</v>
      </c>
      <c r="D15" s="228">
        <v>101.1609735440539</v>
      </c>
      <c r="E15" s="228">
        <v>94.322083884677113</v>
      </c>
      <c r="F15" s="228">
        <v>98.257760369008011</v>
      </c>
      <c r="G15" s="228">
        <v>104.3469042043086</v>
      </c>
      <c r="H15" s="228">
        <v>106.37283724434729</v>
      </c>
      <c r="I15" s="228">
        <v>109.16717076643791</v>
      </c>
      <c r="J15" s="228">
        <v>110.88557790443021</v>
      </c>
      <c r="K15" s="228">
        <v>93.052338743959183</v>
      </c>
      <c r="L15" s="228">
        <v>97.805644731018148</v>
      </c>
      <c r="M15" s="228">
        <v>99.223421891585645</v>
      </c>
      <c r="N15" s="228">
        <v>98.141362471436821</v>
      </c>
      <c r="O15" s="228">
        <v>100.0264151452831</v>
      </c>
      <c r="P15" s="228">
        <v>106.8707931124748</v>
      </c>
      <c r="Q15" s="228">
        <v>106.92061519424691</v>
      </c>
      <c r="R15" s="228">
        <v>109.6174121289833</v>
      </c>
      <c r="S15" s="228">
        <v>110.0913921941324</v>
      </c>
      <c r="T15" s="228">
        <v>112.1056487519665</v>
      </c>
      <c r="U15" s="228">
        <v>109.3766671963585</v>
      </c>
      <c r="V15" s="228">
        <v>97.697659972842246</v>
      </c>
      <c r="W15" s="228">
        <v>100.0099988259946</v>
      </c>
      <c r="DA15" s="69" t="s">
        <v>2404</v>
      </c>
    </row>
    <row r="16" spans="1:105" ht="12" customHeight="1" x14ac:dyDescent="0.25">
      <c r="A16" s="57" t="s">
        <v>2405</v>
      </c>
      <c r="B16" s="263">
        <f t="shared" ref="B16:W16" si="0">B17+B23</f>
        <v>1431.1217596361666</v>
      </c>
      <c r="C16" s="263">
        <f t="shared" si="0"/>
        <v>1476.0450143916241</v>
      </c>
      <c r="D16" s="263">
        <f t="shared" si="0"/>
        <v>1402.4837882683878</v>
      </c>
      <c r="E16" s="263">
        <f t="shared" si="0"/>
        <v>1480.130522503011</v>
      </c>
      <c r="F16" s="263">
        <f t="shared" si="0"/>
        <v>1471.2364164838204</v>
      </c>
      <c r="G16" s="263">
        <f t="shared" si="0"/>
        <v>1395.6436408797722</v>
      </c>
      <c r="H16" s="263">
        <f t="shared" si="0"/>
        <v>1364.8766424623504</v>
      </c>
      <c r="I16" s="263">
        <f t="shared" si="0"/>
        <v>1386.9843841388019</v>
      </c>
      <c r="J16" s="263">
        <f t="shared" si="0"/>
        <v>1304.6729051845491</v>
      </c>
      <c r="K16" s="263">
        <f t="shared" si="0"/>
        <v>1123.9007828488297</v>
      </c>
      <c r="L16" s="263">
        <f t="shared" si="0"/>
        <v>1214.1602422516726</v>
      </c>
      <c r="M16" s="263">
        <f t="shared" si="0"/>
        <v>1183.7431378102888</v>
      </c>
      <c r="N16" s="263">
        <f t="shared" si="0"/>
        <v>1170.0447816534897</v>
      </c>
      <c r="O16" s="263">
        <f t="shared" si="0"/>
        <v>1205.4233255965532</v>
      </c>
      <c r="P16" s="263">
        <f t="shared" si="0"/>
        <v>1147.8449669668873</v>
      </c>
      <c r="Q16" s="263">
        <f t="shared" si="0"/>
        <v>1159.0510213546688</v>
      </c>
      <c r="R16" s="263">
        <f t="shared" si="0"/>
        <v>1240.8300075211409</v>
      </c>
      <c r="S16" s="263">
        <f t="shared" si="0"/>
        <v>1262.0570519934042</v>
      </c>
      <c r="T16" s="263">
        <f t="shared" si="0"/>
        <v>1284.3464509953519</v>
      </c>
      <c r="U16" s="263">
        <f t="shared" si="0"/>
        <v>1265.9544827690488</v>
      </c>
      <c r="V16" s="263">
        <f t="shared" si="0"/>
        <v>1148.6668784503299</v>
      </c>
      <c r="W16" s="263">
        <f t="shared" si="0"/>
        <v>1219.5432571218819</v>
      </c>
      <c r="DA16" s="70"/>
    </row>
    <row r="17" spans="1:105" ht="12" customHeight="1" x14ac:dyDescent="0.25">
      <c r="A17" s="60" t="s">
        <v>2406</v>
      </c>
      <c r="B17" s="331">
        <v>830.34008836250416</v>
      </c>
      <c r="C17" s="331">
        <v>881.18403621827144</v>
      </c>
      <c r="D17" s="331">
        <v>797.88086271902728</v>
      </c>
      <c r="E17" s="331">
        <v>906.96641789789646</v>
      </c>
      <c r="F17" s="331">
        <v>866.37263130678559</v>
      </c>
      <c r="G17" s="331">
        <v>748.95915716376874</v>
      </c>
      <c r="H17" s="331">
        <v>710.24754415531265</v>
      </c>
      <c r="I17" s="331">
        <v>709.47032578747951</v>
      </c>
      <c r="J17" s="331">
        <v>612.00406129560793</v>
      </c>
      <c r="K17" s="331">
        <v>539.7909097637928</v>
      </c>
      <c r="L17" s="331">
        <v>600.79987741047762</v>
      </c>
      <c r="M17" s="331">
        <v>557.37531261384549</v>
      </c>
      <c r="N17" s="331">
        <v>550.34506640960728</v>
      </c>
      <c r="O17" s="331">
        <v>570.33038169628469</v>
      </c>
      <c r="P17" s="331">
        <v>459.88043028497322</v>
      </c>
      <c r="Q17" s="331">
        <v>467.25427089638669</v>
      </c>
      <c r="R17" s="331">
        <v>553.52235911957234</v>
      </c>
      <c r="S17" s="331">
        <v>569.01375886205903</v>
      </c>
      <c r="T17" s="331">
        <v>571.53174013903538</v>
      </c>
      <c r="U17" s="331">
        <v>574.02054170930262</v>
      </c>
      <c r="V17" s="331">
        <v>527.36014459676824</v>
      </c>
      <c r="W17" s="331">
        <v>581.11009632514276</v>
      </c>
      <c r="DA17" s="72" t="s">
        <v>2407</v>
      </c>
    </row>
    <row r="18" spans="1:105" ht="12" customHeight="1" x14ac:dyDescent="0.25">
      <c r="A18" s="59" t="s">
        <v>30</v>
      </c>
      <c r="B18" s="232">
        <v>94.961968237575164</v>
      </c>
      <c r="C18" s="232">
        <v>79.453555615370234</v>
      </c>
      <c r="D18" s="232">
        <v>66.873443905459638</v>
      </c>
      <c r="E18" s="232">
        <v>64.908752456492408</v>
      </c>
      <c r="F18" s="232">
        <v>37.976950134940878</v>
      </c>
      <c r="G18" s="232">
        <v>31.888432486484952</v>
      </c>
      <c r="H18" s="232">
        <v>31.672691539365129</v>
      </c>
      <c r="I18" s="232">
        <v>29.124154488728891</v>
      </c>
      <c r="J18" s="232">
        <v>23.330930876577529</v>
      </c>
      <c r="K18" s="232">
        <v>16.16668466183862</v>
      </c>
      <c r="L18" s="232">
        <v>19.393993811962641</v>
      </c>
      <c r="M18" s="232">
        <v>17.162032243774838</v>
      </c>
      <c r="N18" s="232">
        <v>15.758185251137929</v>
      </c>
      <c r="O18" s="232">
        <v>13.662857556247021</v>
      </c>
      <c r="P18" s="232">
        <v>9.4524574484446777</v>
      </c>
      <c r="Q18" s="232">
        <v>8.1987191616142727</v>
      </c>
      <c r="R18" s="232">
        <v>59.901157403627629</v>
      </c>
      <c r="S18" s="232">
        <v>60.112459515562769</v>
      </c>
      <c r="T18" s="232">
        <v>44.732818322877058</v>
      </c>
      <c r="U18" s="232">
        <v>58.460423624454613</v>
      </c>
      <c r="V18" s="232">
        <v>50.665986489613999</v>
      </c>
      <c r="W18" s="232">
        <v>53.028725570033693</v>
      </c>
      <c r="DA18" s="71" t="s">
        <v>2408</v>
      </c>
    </row>
    <row r="19" spans="1:105" ht="12" customHeight="1" x14ac:dyDescent="0.25">
      <c r="A19" s="59" t="s">
        <v>33</v>
      </c>
      <c r="B19" s="232">
        <v>40.289525055762489</v>
      </c>
      <c r="C19" s="232">
        <v>47.477057805055267</v>
      </c>
      <c r="D19" s="232">
        <v>39.031645991732169</v>
      </c>
      <c r="E19" s="232">
        <v>19.16030849663186</v>
      </c>
      <c r="F19" s="232">
        <v>19.940146156599951</v>
      </c>
      <c r="G19" s="232">
        <v>17.66601154435871</v>
      </c>
      <c r="H19" s="232">
        <v>19.04911417787784</v>
      </c>
      <c r="I19" s="232">
        <v>19.988216595990401</v>
      </c>
      <c r="J19" s="232">
        <v>16.91360889202188</v>
      </c>
      <c r="K19" s="232">
        <v>13.705700666981871</v>
      </c>
      <c r="L19" s="232">
        <v>18.639728788697951</v>
      </c>
      <c r="M19" s="232">
        <v>13.28998858702133</v>
      </c>
      <c r="N19" s="232">
        <v>13.500401814357209</v>
      </c>
      <c r="O19" s="232">
        <v>14.1583277691284</v>
      </c>
      <c r="P19" s="232">
        <v>11.597993593396289</v>
      </c>
      <c r="Q19" s="232">
        <v>11.192719292422399</v>
      </c>
      <c r="R19" s="232">
        <v>12.7959492450496</v>
      </c>
      <c r="S19" s="232">
        <v>12.852328296389249</v>
      </c>
      <c r="T19" s="232">
        <v>15.28379339632002</v>
      </c>
      <c r="U19" s="232">
        <v>13.32056277633726</v>
      </c>
      <c r="V19" s="232">
        <v>13.726410834926289</v>
      </c>
      <c r="W19" s="232">
        <v>14.00927745066158</v>
      </c>
      <c r="DA19" s="71" t="s">
        <v>2409</v>
      </c>
    </row>
    <row r="20" spans="1:105" ht="12" customHeight="1" x14ac:dyDescent="0.25">
      <c r="A20" s="59" t="s">
        <v>160</v>
      </c>
      <c r="B20" s="232">
        <v>85.256506831619092</v>
      </c>
      <c r="C20" s="232">
        <v>90.308290126410782</v>
      </c>
      <c r="D20" s="232">
        <v>79.45584591440695</v>
      </c>
      <c r="E20" s="232">
        <v>87.639981664303619</v>
      </c>
      <c r="F20" s="232">
        <v>87.219234970536689</v>
      </c>
      <c r="G20" s="232">
        <v>85.320345578397522</v>
      </c>
      <c r="H20" s="232">
        <v>81.327685732175055</v>
      </c>
      <c r="I20" s="232">
        <v>77.380474269283965</v>
      </c>
      <c r="J20" s="232">
        <v>63.675797792722527</v>
      </c>
      <c r="K20" s="232">
        <v>59.153289685525273</v>
      </c>
      <c r="L20" s="232">
        <v>67.472960261545808</v>
      </c>
      <c r="M20" s="232">
        <v>47.89905686907435</v>
      </c>
      <c r="N20" s="232">
        <v>44.859359607502782</v>
      </c>
      <c r="O20" s="232">
        <v>37.522147837982331</v>
      </c>
      <c r="P20" s="232">
        <v>33.695473192750718</v>
      </c>
      <c r="Q20" s="232">
        <v>33.076387021185553</v>
      </c>
      <c r="R20" s="232">
        <v>33.802410870003897</v>
      </c>
      <c r="S20" s="232">
        <v>31.00220817954521</v>
      </c>
      <c r="T20" s="232">
        <v>34.636129115449663</v>
      </c>
      <c r="U20" s="232">
        <v>26.296852256197621</v>
      </c>
      <c r="V20" s="232">
        <v>24.649767405964081</v>
      </c>
      <c r="W20" s="232">
        <v>25.07730180776279</v>
      </c>
      <c r="DA20" s="71" t="s">
        <v>2410</v>
      </c>
    </row>
    <row r="21" spans="1:105" ht="12" customHeight="1" x14ac:dyDescent="0.25">
      <c r="A21" s="59" t="s">
        <v>70</v>
      </c>
      <c r="B21" s="232">
        <v>53.04852491477461</v>
      </c>
      <c r="C21" s="232">
        <v>52.048840071296517</v>
      </c>
      <c r="D21" s="232">
        <v>44.065806945683882</v>
      </c>
      <c r="E21" s="232">
        <v>47.01861447337096</v>
      </c>
      <c r="F21" s="232">
        <v>34.578170221794203</v>
      </c>
      <c r="G21" s="232">
        <v>26.786200859959251</v>
      </c>
      <c r="H21" s="232">
        <v>34.691964429567612</v>
      </c>
      <c r="I21" s="232">
        <v>26.510148889689219</v>
      </c>
      <c r="J21" s="232">
        <v>22.2842420503023</v>
      </c>
      <c r="K21" s="232">
        <v>17.006488370264691</v>
      </c>
      <c r="L21" s="232">
        <v>10.63698581599372</v>
      </c>
      <c r="M21" s="232">
        <v>11.18438596584472</v>
      </c>
      <c r="N21" s="232">
        <v>7.7255374403297017</v>
      </c>
      <c r="O21" s="232">
        <v>2.3158951821955318</v>
      </c>
      <c r="P21" s="232">
        <v>1.5037364034025229</v>
      </c>
      <c r="Q21" s="232">
        <v>0.73857264401620148</v>
      </c>
      <c r="R21" s="232">
        <v>1.768968511894154</v>
      </c>
      <c r="S21" s="232">
        <v>1.338021347650046</v>
      </c>
      <c r="T21" s="232">
        <v>1.28329386931894</v>
      </c>
      <c r="U21" s="232">
        <v>1.1299638839484329</v>
      </c>
      <c r="V21" s="232">
        <v>4.0210583354494798</v>
      </c>
      <c r="W21" s="232">
        <v>1.3372162721265071</v>
      </c>
      <c r="DA21" s="71" t="s">
        <v>2411</v>
      </c>
    </row>
    <row r="22" spans="1:105" ht="12" customHeight="1" x14ac:dyDescent="0.25">
      <c r="A22" s="59" t="s">
        <v>162</v>
      </c>
      <c r="B22" s="232">
        <v>556.78356332277281</v>
      </c>
      <c r="C22" s="232">
        <v>611.89629260013862</v>
      </c>
      <c r="D22" s="232">
        <v>568.4541199617446</v>
      </c>
      <c r="E22" s="232">
        <v>688.23876080709772</v>
      </c>
      <c r="F22" s="232">
        <v>686.65812982291391</v>
      </c>
      <c r="G22" s="232">
        <v>587.29816669456841</v>
      </c>
      <c r="H22" s="232">
        <v>543.50608827632698</v>
      </c>
      <c r="I22" s="232">
        <v>556.46733154378705</v>
      </c>
      <c r="J22" s="232">
        <v>485.79948168398357</v>
      </c>
      <c r="K22" s="232">
        <v>433.7587463791823</v>
      </c>
      <c r="L22" s="232">
        <v>484.65620873227749</v>
      </c>
      <c r="M22" s="232">
        <v>467.83984894813022</v>
      </c>
      <c r="N22" s="232">
        <v>468.50158229627971</v>
      </c>
      <c r="O22" s="232">
        <v>502.6711533507314</v>
      </c>
      <c r="P22" s="232">
        <v>403.63076964697888</v>
      </c>
      <c r="Q22" s="232">
        <v>414.04787277714831</v>
      </c>
      <c r="R22" s="232">
        <v>445.25387308899701</v>
      </c>
      <c r="S22" s="232">
        <v>463.70874152291168</v>
      </c>
      <c r="T22" s="232">
        <v>475.5957054350697</v>
      </c>
      <c r="U22" s="232">
        <v>474.81273916836471</v>
      </c>
      <c r="V22" s="232">
        <v>434.29692153081442</v>
      </c>
      <c r="W22" s="232">
        <v>487.65757522455817</v>
      </c>
      <c r="DA22" s="71" t="s">
        <v>2412</v>
      </c>
    </row>
    <row r="23" spans="1:105" ht="12" customHeight="1" x14ac:dyDescent="0.25">
      <c r="A23" s="60" t="s">
        <v>2413</v>
      </c>
      <c r="B23" s="331">
        <v>600.78167127366237</v>
      </c>
      <c r="C23" s="331">
        <v>594.86097817335281</v>
      </c>
      <c r="D23" s="331">
        <v>604.60292554936052</v>
      </c>
      <c r="E23" s="331">
        <v>573.1641046051144</v>
      </c>
      <c r="F23" s="331">
        <v>604.86378517703497</v>
      </c>
      <c r="G23" s="331">
        <v>646.68448371600357</v>
      </c>
      <c r="H23" s="331">
        <v>654.62909830703779</v>
      </c>
      <c r="I23" s="331">
        <v>677.51405835132232</v>
      </c>
      <c r="J23" s="331">
        <v>692.6688438889413</v>
      </c>
      <c r="K23" s="331">
        <v>584.10987308503684</v>
      </c>
      <c r="L23" s="331">
        <v>613.36036484119506</v>
      </c>
      <c r="M23" s="331">
        <v>626.36782519644328</v>
      </c>
      <c r="N23" s="331">
        <v>619.69971524388257</v>
      </c>
      <c r="O23" s="331">
        <v>635.09294390026855</v>
      </c>
      <c r="P23" s="331">
        <v>687.96453668191407</v>
      </c>
      <c r="Q23" s="331">
        <v>691.79675045828219</v>
      </c>
      <c r="R23" s="331">
        <v>687.30764840156849</v>
      </c>
      <c r="S23" s="331">
        <v>693.04329313134519</v>
      </c>
      <c r="T23" s="331">
        <v>712.81471085631665</v>
      </c>
      <c r="U23" s="331">
        <v>691.93394105974608</v>
      </c>
      <c r="V23" s="331">
        <v>621.30673385356158</v>
      </c>
      <c r="W23" s="331">
        <v>638.43316079673912</v>
      </c>
      <c r="DA23" s="72" t="s">
        <v>2414</v>
      </c>
    </row>
    <row r="24" spans="1:105" ht="12" customHeight="1" x14ac:dyDescent="0.25">
      <c r="A24" s="57" t="s">
        <v>2415</v>
      </c>
      <c r="B24" s="263">
        <f t="shared" ref="B24:W24" si="1">B25+B26</f>
        <v>646.39619431389281</v>
      </c>
      <c r="C24" s="263">
        <f t="shared" si="1"/>
        <v>664.53333002107922</v>
      </c>
      <c r="D24" s="263">
        <f t="shared" si="1"/>
        <v>638.09707206680764</v>
      </c>
      <c r="E24" s="263">
        <f t="shared" si="1"/>
        <v>682.49140406246545</v>
      </c>
      <c r="F24" s="263">
        <f t="shared" si="1"/>
        <v>690.83341660820486</v>
      </c>
      <c r="G24" s="263">
        <f t="shared" si="1"/>
        <v>654.63159213074368</v>
      </c>
      <c r="H24" s="263">
        <f t="shared" si="1"/>
        <v>634.00932115372962</v>
      </c>
      <c r="I24" s="263">
        <f t="shared" si="1"/>
        <v>646.37224939835596</v>
      </c>
      <c r="J24" s="263">
        <f t="shared" si="1"/>
        <v>607.63650536368414</v>
      </c>
      <c r="K24" s="263">
        <f t="shared" si="1"/>
        <v>524.97131485031537</v>
      </c>
      <c r="L24" s="263">
        <f t="shared" si="1"/>
        <v>564.78659713535285</v>
      </c>
      <c r="M24" s="263">
        <f t="shared" si="1"/>
        <v>553.74845672704794</v>
      </c>
      <c r="N24" s="263">
        <f t="shared" si="1"/>
        <v>552.74973698522876</v>
      </c>
      <c r="O24" s="263">
        <f t="shared" si="1"/>
        <v>574.07372804368219</v>
      </c>
      <c r="P24" s="263">
        <f t="shared" si="1"/>
        <v>539.56980925493735</v>
      </c>
      <c r="Q24" s="263">
        <f t="shared" si="1"/>
        <v>538.80834758152332</v>
      </c>
      <c r="R24" s="263">
        <f t="shared" si="1"/>
        <v>582.70489240365657</v>
      </c>
      <c r="S24" s="263">
        <f t="shared" si="1"/>
        <v>592.51759392532938</v>
      </c>
      <c r="T24" s="263">
        <f t="shared" si="1"/>
        <v>605.60100051535426</v>
      </c>
      <c r="U24" s="263">
        <f t="shared" si="1"/>
        <v>597.85742552271199</v>
      </c>
      <c r="V24" s="263">
        <f t="shared" si="1"/>
        <v>538.49685024497921</v>
      </c>
      <c r="W24" s="263">
        <f t="shared" si="1"/>
        <v>570.99829233614582</v>
      </c>
      <c r="DA24" s="70"/>
    </row>
    <row r="25" spans="1:105" ht="12" customHeight="1" x14ac:dyDescent="0.25">
      <c r="A25" s="60" t="s">
        <v>2416</v>
      </c>
      <c r="B25" s="264">
        <v>469.04456095942652</v>
      </c>
      <c r="C25" s="264">
        <v>485.40760001017532</v>
      </c>
      <c r="D25" s="264">
        <v>462.22557514990388</v>
      </c>
      <c r="E25" s="264">
        <v>504.68329485553988</v>
      </c>
      <c r="F25" s="264">
        <v>508.48083299435109</v>
      </c>
      <c r="G25" s="264">
        <v>474.49144021252192</v>
      </c>
      <c r="H25" s="264">
        <v>455.52810525760577</v>
      </c>
      <c r="I25" s="264">
        <v>464.36224004812073</v>
      </c>
      <c r="J25" s="264">
        <v>432.63085468448207</v>
      </c>
      <c r="K25" s="264">
        <v>374.6757157350487</v>
      </c>
      <c r="L25" s="264">
        <v>404.03703133500272</v>
      </c>
      <c r="M25" s="264">
        <v>395.12245331177962</v>
      </c>
      <c r="N25" s="264">
        <v>396.07735521415287</v>
      </c>
      <c r="O25" s="264">
        <v>412.54985365303543</v>
      </c>
      <c r="P25" s="264">
        <v>380.23228519013151</v>
      </c>
      <c r="Q25" s="264">
        <v>377.98544545572639</v>
      </c>
      <c r="R25" s="264">
        <v>413.6554952375958</v>
      </c>
      <c r="S25" s="264">
        <v>420.87008721075358</v>
      </c>
      <c r="T25" s="264">
        <v>430.22217940526969</v>
      </c>
      <c r="U25" s="264">
        <v>425.57907690133618</v>
      </c>
      <c r="V25" s="264">
        <v>383.33798187903398</v>
      </c>
      <c r="W25" s="264">
        <v>407.70662404455459</v>
      </c>
      <c r="DA25" s="72" t="s">
        <v>2417</v>
      </c>
    </row>
    <row r="26" spans="1:105" ht="12" customHeight="1" x14ac:dyDescent="0.25">
      <c r="A26" s="60" t="s">
        <v>2418</v>
      </c>
      <c r="B26" s="264">
        <v>177.35163335446629</v>
      </c>
      <c r="C26" s="264">
        <v>179.12573001090391</v>
      </c>
      <c r="D26" s="264">
        <v>175.87149691690371</v>
      </c>
      <c r="E26" s="264">
        <v>177.80810920692559</v>
      </c>
      <c r="F26" s="264">
        <v>182.3525836138538</v>
      </c>
      <c r="G26" s="264">
        <v>180.14015191822179</v>
      </c>
      <c r="H26" s="264">
        <v>178.4812158961239</v>
      </c>
      <c r="I26" s="264">
        <v>182.01000935023521</v>
      </c>
      <c r="J26" s="264">
        <v>175.00565067920201</v>
      </c>
      <c r="K26" s="264">
        <v>150.29559911526661</v>
      </c>
      <c r="L26" s="264">
        <v>160.7495658003501</v>
      </c>
      <c r="M26" s="264">
        <v>158.62600341526829</v>
      </c>
      <c r="N26" s="264">
        <v>156.67238177107589</v>
      </c>
      <c r="O26" s="264">
        <v>161.52387439064671</v>
      </c>
      <c r="P26" s="264">
        <v>159.3375240648059</v>
      </c>
      <c r="Q26" s="264">
        <v>160.82290212579699</v>
      </c>
      <c r="R26" s="264">
        <v>169.0493971660608</v>
      </c>
      <c r="S26" s="264">
        <v>171.6475067145758</v>
      </c>
      <c r="T26" s="264">
        <v>175.3788211100846</v>
      </c>
      <c r="U26" s="264">
        <v>172.27834862137581</v>
      </c>
      <c r="V26" s="264">
        <v>155.15886836594521</v>
      </c>
      <c r="W26" s="264">
        <v>163.29166829159129</v>
      </c>
      <c r="DA26" s="72" t="s">
        <v>2419</v>
      </c>
    </row>
    <row r="27" spans="1:105" ht="12" customHeight="1" x14ac:dyDescent="0.25">
      <c r="A27" s="57" t="s">
        <v>2420</v>
      </c>
      <c r="B27" s="263">
        <f t="shared" ref="B27:W27" si="2">B28+B34</f>
        <v>2044.4596566230953</v>
      </c>
      <c r="C27" s="263">
        <f t="shared" si="2"/>
        <v>2108.6357348451775</v>
      </c>
      <c r="D27" s="263">
        <f t="shared" si="2"/>
        <v>2003.5482689548403</v>
      </c>
      <c r="E27" s="263">
        <f t="shared" si="2"/>
        <v>2114.4721750043018</v>
      </c>
      <c r="F27" s="263">
        <f t="shared" si="2"/>
        <v>2101.7663092626008</v>
      </c>
      <c r="G27" s="263">
        <f t="shared" si="2"/>
        <v>1993.7766298282459</v>
      </c>
      <c r="H27" s="263">
        <f t="shared" si="2"/>
        <v>1949.8237749462151</v>
      </c>
      <c r="I27" s="263">
        <f t="shared" si="2"/>
        <v>1981.4062630554317</v>
      </c>
      <c r="J27" s="263">
        <f t="shared" si="2"/>
        <v>1863.8184359779275</v>
      </c>
      <c r="K27" s="263">
        <f t="shared" si="2"/>
        <v>1605.5725469268996</v>
      </c>
      <c r="L27" s="263">
        <f t="shared" si="2"/>
        <v>1734.5146317881038</v>
      </c>
      <c r="M27" s="263">
        <f t="shared" si="2"/>
        <v>1691.0616254432698</v>
      </c>
      <c r="N27" s="263">
        <f t="shared" si="2"/>
        <v>1671.4925452192713</v>
      </c>
      <c r="O27" s="263">
        <f t="shared" si="2"/>
        <v>1722.0333222807908</v>
      </c>
      <c r="P27" s="263">
        <f t="shared" si="2"/>
        <v>1639.7785242384105</v>
      </c>
      <c r="Q27" s="263">
        <f t="shared" si="2"/>
        <v>1655.7871733638126</v>
      </c>
      <c r="R27" s="263">
        <f t="shared" si="2"/>
        <v>1772.6142964587727</v>
      </c>
      <c r="S27" s="263">
        <f t="shared" si="2"/>
        <v>1802.9386457048631</v>
      </c>
      <c r="T27" s="263">
        <f t="shared" si="2"/>
        <v>1834.7806442790743</v>
      </c>
      <c r="U27" s="263">
        <f t="shared" si="2"/>
        <v>1808.506403955784</v>
      </c>
      <c r="V27" s="263">
        <f t="shared" si="2"/>
        <v>1640.9526835004713</v>
      </c>
      <c r="W27" s="263">
        <f t="shared" si="2"/>
        <v>1742.20465303126</v>
      </c>
      <c r="DA27" s="70"/>
    </row>
    <row r="28" spans="1:105" ht="12" customHeight="1" x14ac:dyDescent="0.25">
      <c r="A28" s="60" t="s">
        <v>2421</v>
      </c>
      <c r="B28" s="331">
        <v>1186.2001262321489</v>
      </c>
      <c r="C28" s="331">
        <v>1258.834337454673</v>
      </c>
      <c r="D28" s="331">
        <v>1139.829803884325</v>
      </c>
      <c r="E28" s="331">
        <v>1295.66631128271</v>
      </c>
      <c r="F28" s="331">
        <v>1237.6751875811219</v>
      </c>
      <c r="G28" s="331">
        <v>1069.941653091098</v>
      </c>
      <c r="H28" s="331">
        <v>1014.639348793304</v>
      </c>
      <c r="I28" s="331">
        <v>1013.5290368392569</v>
      </c>
      <c r="J28" s="331">
        <v>874.29151613658269</v>
      </c>
      <c r="K28" s="331">
        <v>771.1298710911326</v>
      </c>
      <c r="L28" s="331">
        <v>858.28553915782516</v>
      </c>
      <c r="M28" s="331">
        <v>796.25044659120795</v>
      </c>
      <c r="N28" s="331">
        <v>786.20723772801057</v>
      </c>
      <c r="O28" s="331">
        <v>814.75768813754974</v>
      </c>
      <c r="P28" s="331">
        <v>656.9720432642473</v>
      </c>
      <c r="Q28" s="331">
        <v>667.50610128055246</v>
      </c>
      <c r="R28" s="331">
        <v>790.74622731367481</v>
      </c>
      <c r="S28" s="331">
        <v>812.87679837436997</v>
      </c>
      <c r="T28" s="331">
        <v>816.47391448433643</v>
      </c>
      <c r="U28" s="331">
        <v>820.02934529900381</v>
      </c>
      <c r="V28" s="331">
        <v>753.37163513824044</v>
      </c>
      <c r="W28" s="331">
        <v>830.15728046448965</v>
      </c>
      <c r="DA28" s="72" t="s">
        <v>2422</v>
      </c>
    </row>
    <row r="29" spans="1:105" ht="12" customHeight="1" x14ac:dyDescent="0.25">
      <c r="A29" s="59" t="s">
        <v>30</v>
      </c>
      <c r="B29" s="232">
        <v>135.65995462510739</v>
      </c>
      <c r="C29" s="232">
        <v>113.5050794505289</v>
      </c>
      <c r="D29" s="232">
        <v>95.533491293513777</v>
      </c>
      <c r="E29" s="232">
        <v>92.726789223560587</v>
      </c>
      <c r="F29" s="232">
        <v>54.252785907058403</v>
      </c>
      <c r="G29" s="232">
        <v>45.554903552121367</v>
      </c>
      <c r="H29" s="232">
        <v>45.246702199093043</v>
      </c>
      <c r="I29" s="232">
        <v>41.605934983898422</v>
      </c>
      <c r="J29" s="232">
        <v>33.329901252253613</v>
      </c>
      <c r="K29" s="232">
        <v>23.095263802626601</v>
      </c>
      <c r="L29" s="232">
        <v>27.705705445660922</v>
      </c>
      <c r="M29" s="232">
        <v>24.51718891967834</v>
      </c>
      <c r="N29" s="232">
        <v>22.51169321591134</v>
      </c>
      <c r="O29" s="232">
        <v>19.51836793749575</v>
      </c>
      <c r="P29" s="232">
        <v>13.503510640635261</v>
      </c>
      <c r="Q29" s="232">
        <v>11.712455945163249</v>
      </c>
      <c r="R29" s="232">
        <v>85.573082005182314</v>
      </c>
      <c r="S29" s="232">
        <v>85.874942165089678</v>
      </c>
      <c r="T29" s="232">
        <v>63.904026175538647</v>
      </c>
      <c r="U29" s="232">
        <v>83.514890892078029</v>
      </c>
      <c r="V29" s="232">
        <v>72.379980699448581</v>
      </c>
      <c r="W29" s="232">
        <v>75.755322242905279</v>
      </c>
      <c r="DA29" s="71" t="s">
        <v>2423</v>
      </c>
    </row>
    <row r="30" spans="1:105" ht="12" customHeight="1" x14ac:dyDescent="0.25">
      <c r="A30" s="59" t="s">
        <v>33</v>
      </c>
      <c r="B30" s="232">
        <v>57.556464365374993</v>
      </c>
      <c r="C30" s="232">
        <v>67.824368292936114</v>
      </c>
      <c r="D30" s="232">
        <v>55.759494273903123</v>
      </c>
      <c r="E30" s="232">
        <v>27.371869280902661</v>
      </c>
      <c r="F30" s="232">
        <v>28.485923080857081</v>
      </c>
      <c r="G30" s="232">
        <v>25.237159349083878</v>
      </c>
      <c r="H30" s="232">
        <v>27.2130202541112</v>
      </c>
      <c r="I30" s="232">
        <v>28.554595137129152</v>
      </c>
      <c r="J30" s="232">
        <v>24.16229841717411</v>
      </c>
      <c r="K30" s="232">
        <v>19.579572381402659</v>
      </c>
      <c r="L30" s="232">
        <v>26.628183983854221</v>
      </c>
      <c r="M30" s="232">
        <v>18.98569798145903</v>
      </c>
      <c r="N30" s="232">
        <v>19.286288306224581</v>
      </c>
      <c r="O30" s="232">
        <v>20.226182527326291</v>
      </c>
      <c r="P30" s="232">
        <v>16.568562276280421</v>
      </c>
      <c r="Q30" s="232">
        <v>15.98959898917486</v>
      </c>
      <c r="R30" s="232">
        <v>18.27992749292801</v>
      </c>
      <c r="S30" s="232">
        <v>18.360468994841781</v>
      </c>
      <c r="T30" s="232">
        <v>21.833990566171462</v>
      </c>
      <c r="U30" s="232">
        <v>19.02937539476752</v>
      </c>
      <c r="V30" s="232">
        <v>19.609158335608981</v>
      </c>
      <c r="W30" s="232">
        <v>20.013253500945119</v>
      </c>
      <c r="DA30" s="71" t="s">
        <v>2424</v>
      </c>
    </row>
    <row r="31" spans="1:105" ht="12" customHeight="1" x14ac:dyDescent="0.25">
      <c r="A31" s="59" t="s">
        <v>160</v>
      </c>
      <c r="B31" s="232">
        <v>121.79500975945589</v>
      </c>
      <c r="C31" s="232">
        <v>129.0118430377297</v>
      </c>
      <c r="D31" s="232">
        <v>113.50835130629569</v>
      </c>
      <c r="E31" s="232">
        <v>125.19997380614799</v>
      </c>
      <c r="F31" s="232">
        <v>124.5989071007667</v>
      </c>
      <c r="G31" s="232">
        <v>121.88620796913931</v>
      </c>
      <c r="H31" s="232">
        <v>116.1824081888215</v>
      </c>
      <c r="I31" s="232">
        <v>110.54353467040571</v>
      </c>
      <c r="J31" s="232">
        <v>90.965425418175016</v>
      </c>
      <c r="K31" s="232">
        <v>84.504699550750374</v>
      </c>
      <c r="L31" s="232">
        <v>96.389943230779735</v>
      </c>
      <c r="M31" s="232">
        <v>68.427224098677641</v>
      </c>
      <c r="N31" s="232">
        <v>64.084799439289696</v>
      </c>
      <c r="O31" s="232">
        <v>53.603068339974762</v>
      </c>
      <c r="P31" s="232">
        <v>48.136390275358167</v>
      </c>
      <c r="Q31" s="232">
        <v>47.251981458836489</v>
      </c>
      <c r="R31" s="232">
        <v>48.289158385719851</v>
      </c>
      <c r="S31" s="232">
        <v>44.288868827921718</v>
      </c>
      <c r="T31" s="232">
        <v>49.480184450642383</v>
      </c>
      <c r="U31" s="232">
        <v>37.566931794568028</v>
      </c>
      <c r="V31" s="232">
        <v>35.213953437091547</v>
      </c>
      <c r="W31" s="232">
        <v>35.824716868232557</v>
      </c>
      <c r="DA31" s="71" t="s">
        <v>2425</v>
      </c>
    </row>
    <row r="32" spans="1:105" ht="12" customHeight="1" x14ac:dyDescent="0.25">
      <c r="A32" s="59" t="s">
        <v>70</v>
      </c>
      <c r="B32" s="232">
        <v>75.78360702110659</v>
      </c>
      <c r="C32" s="232">
        <v>74.355485816137886</v>
      </c>
      <c r="D32" s="232">
        <v>62.951152779548423</v>
      </c>
      <c r="E32" s="232">
        <v>67.169449247672802</v>
      </c>
      <c r="F32" s="232">
        <v>49.397386031134587</v>
      </c>
      <c r="G32" s="232">
        <v>38.266001228513232</v>
      </c>
      <c r="H32" s="232">
        <v>49.559949185096599</v>
      </c>
      <c r="I32" s="232">
        <v>37.871641270984597</v>
      </c>
      <c r="J32" s="232">
        <v>31.83463150043184</v>
      </c>
      <c r="K32" s="232">
        <v>24.294983386092412</v>
      </c>
      <c r="L32" s="232">
        <v>15.19569402284818</v>
      </c>
      <c r="M32" s="232">
        <v>15.977694236921019</v>
      </c>
      <c r="N32" s="232">
        <v>11.03648205761386</v>
      </c>
      <c r="O32" s="232">
        <v>3.30842168885076</v>
      </c>
      <c r="P32" s="232">
        <v>2.1481948620036042</v>
      </c>
      <c r="Q32" s="232">
        <v>1.0551037771660019</v>
      </c>
      <c r="R32" s="232">
        <v>2.527097874134506</v>
      </c>
      <c r="S32" s="232">
        <v>1.911459068071494</v>
      </c>
      <c r="T32" s="232">
        <v>1.833276956169914</v>
      </c>
      <c r="U32" s="232">
        <v>1.614234119926333</v>
      </c>
      <c r="V32" s="232">
        <v>5.7443690506421143</v>
      </c>
      <c r="W32" s="232">
        <v>1.910308960180725</v>
      </c>
      <c r="DA32" s="71" t="s">
        <v>2426</v>
      </c>
    </row>
    <row r="33" spans="1:105" ht="12" customHeight="1" x14ac:dyDescent="0.25">
      <c r="A33" s="59" t="s">
        <v>162</v>
      </c>
      <c r="B33" s="232">
        <v>795.40509046110412</v>
      </c>
      <c r="C33" s="232">
        <v>874.13756085734099</v>
      </c>
      <c r="D33" s="232">
        <v>812.07731423106395</v>
      </c>
      <c r="E33" s="232">
        <v>983.19822972442546</v>
      </c>
      <c r="F33" s="232">
        <v>980.94018546130576</v>
      </c>
      <c r="G33" s="232">
        <v>838.99738099224044</v>
      </c>
      <c r="H33" s="232">
        <v>776.43726896618125</v>
      </c>
      <c r="I33" s="232">
        <v>794.95333077683881</v>
      </c>
      <c r="J33" s="232">
        <v>693.99925954854803</v>
      </c>
      <c r="K33" s="232">
        <v>619.65535197026054</v>
      </c>
      <c r="L33" s="232">
        <v>692.36601247468207</v>
      </c>
      <c r="M33" s="232">
        <v>668.34264135447188</v>
      </c>
      <c r="N33" s="232">
        <v>669.28797470897109</v>
      </c>
      <c r="O33" s="232">
        <v>718.10164764390208</v>
      </c>
      <c r="P33" s="232">
        <v>576.61538520996987</v>
      </c>
      <c r="Q33" s="232">
        <v>591.49696111021183</v>
      </c>
      <c r="R33" s="232">
        <v>636.07696155571011</v>
      </c>
      <c r="S33" s="232">
        <v>662.44105931844524</v>
      </c>
      <c r="T33" s="232">
        <v>679.42243633581404</v>
      </c>
      <c r="U33" s="232">
        <v>678.30391309766389</v>
      </c>
      <c r="V33" s="232">
        <v>620.42417361544926</v>
      </c>
      <c r="W33" s="232">
        <v>696.65367889222591</v>
      </c>
      <c r="DA33" s="71" t="s">
        <v>2427</v>
      </c>
    </row>
    <row r="34" spans="1:105" ht="12" customHeight="1" x14ac:dyDescent="0.25">
      <c r="A34" s="60" t="s">
        <v>2428</v>
      </c>
      <c r="B34" s="331">
        <v>858.25953039094645</v>
      </c>
      <c r="C34" s="331">
        <v>849.80139739050423</v>
      </c>
      <c r="D34" s="331">
        <v>863.71846507051532</v>
      </c>
      <c r="E34" s="331">
        <v>818.805863721592</v>
      </c>
      <c r="F34" s="331">
        <v>864.09112168147874</v>
      </c>
      <c r="G34" s="331">
        <v>923.83497673714794</v>
      </c>
      <c r="H34" s="331">
        <v>935.18442615291121</v>
      </c>
      <c r="I34" s="331">
        <v>967.87722621617479</v>
      </c>
      <c r="J34" s="331">
        <v>989.52691984134469</v>
      </c>
      <c r="K34" s="331">
        <v>834.44267583576709</v>
      </c>
      <c r="L34" s="331">
        <v>876.22909263027861</v>
      </c>
      <c r="M34" s="331">
        <v>894.81117885206186</v>
      </c>
      <c r="N34" s="331">
        <v>885.28530749126071</v>
      </c>
      <c r="O34" s="331">
        <v>907.27563414324095</v>
      </c>
      <c r="P34" s="331">
        <v>982.80648097416315</v>
      </c>
      <c r="Q34" s="331">
        <v>988.28107208326026</v>
      </c>
      <c r="R34" s="331">
        <v>981.86806914509793</v>
      </c>
      <c r="S34" s="331">
        <v>990.06184733049326</v>
      </c>
      <c r="T34" s="331">
        <v>1018.306729794738</v>
      </c>
      <c r="U34" s="331">
        <v>988.47705865678017</v>
      </c>
      <c r="V34" s="331">
        <v>887.58104836223094</v>
      </c>
      <c r="W34" s="331">
        <v>912.04737256677026</v>
      </c>
      <c r="DA34" s="72" t="s">
        <v>2429</v>
      </c>
    </row>
    <row r="35" spans="1:105" ht="12" customHeight="1" x14ac:dyDescent="0.25">
      <c r="A35" s="57" t="s">
        <v>2430</v>
      </c>
      <c r="B35" s="263">
        <v>1284.224664379858</v>
      </c>
      <c r="C35" s="263">
        <v>1339.861700875133</v>
      </c>
      <c r="D35" s="263">
        <v>1267.2088758946049</v>
      </c>
      <c r="E35" s="263">
        <v>1582.422785063146</v>
      </c>
      <c r="F35" s="263">
        <v>1698.702738502622</v>
      </c>
      <c r="G35" s="263">
        <v>1591.6162896876101</v>
      </c>
      <c r="H35" s="263">
        <v>1505.5381700832099</v>
      </c>
      <c r="I35" s="263">
        <v>1478.706084642861</v>
      </c>
      <c r="J35" s="263">
        <v>1391.116686082451</v>
      </c>
      <c r="K35" s="263">
        <v>1247.5276824171231</v>
      </c>
      <c r="L35" s="263">
        <v>1439.5507060739901</v>
      </c>
      <c r="M35" s="263">
        <v>1317.3225700557541</v>
      </c>
      <c r="N35" s="263">
        <v>1399.313385860313</v>
      </c>
      <c r="O35" s="263">
        <v>1390.4085076978481</v>
      </c>
      <c r="P35" s="263">
        <v>1262.3891328508621</v>
      </c>
      <c r="Q35" s="263">
        <v>1243.269895154893</v>
      </c>
      <c r="R35" s="263">
        <v>1347.377766790702</v>
      </c>
      <c r="S35" s="263">
        <v>1344.0033794246731</v>
      </c>
      <c r="T35" s="263">
        <v>1358.2559926686779</v>
      </c>
      <c r="U35" s="263">
        <v>1329.989179070725</v>
      </c>
      <c r="V35" s="263">
        <v>1234.098432953065</v>
      </c>
      <c r="W35" s="263">
        <v>1274.6231077151949</v>
      </c>
      <c r="DA35" s="70" t="s">
        <v>2431</v>
      </c>
    </row>
    <row r="36" spans="1:105" ht="12" customHeight="1" x14ac:dyDescent="0.25">
      <c r="A36" s="46" t="s">
        <v>30</v>
      </c>
      <c r="B36" s="231">
        <v>67.180914626254662</v>
      </c>
      <c r="C36" s="231">
        <v>55.253488751401711</v>
      </c>
      <c r="D36" s="231">
        <v>49.472428515271439</v>
      </c>
      <c r="E36" s="231">
        <v>34.981311286211422</v>
      </c>
      <c r="F36" s="231">
        <v>26.02202664066354</v>
      </c>
      <c r="G36" s="231">
        <v>24.855632147059332</v>
      </c>
      <c r="H36" s="231">
        <v>27.39866301124421</v>
      </c>
      <c r="I36" s="231">
        <v>28.359420415583749</v>
      </c>
      <c r="J36" s="231">
        <v>24.454731069838889</v>
      </c>
      <c r="K36" s="231">
        <v>15.907269076335041</v>
      </c>
      <c r="L36" s="231">
        <v>18.18293186873905</v>
      </c>
      <c r="M36" s="231">
        <v>18.445542379098111</v>
      </c>
      <c r="N36" s="231">
        <v>16.412322736696421</v>
      </c>
      <c r="O36" s="231">
        <v>16.615335125351908</v>
      </c>
      <c r="P36" s="231">
        <v>13.3057687982385</v>
      </c>
      <c r="Q36" s="231">
        <v>9.4454027091697412</v>
      </c>
      <c r="R36" s="231">
        <v>54.40744588774669</v>
      </c>
      <c r="S36" s="231">
        <v>60.930569084550513</v>
      </c>
      <c r="T36" s="231">
        <v>47.534092732863797</v>
      </c>
      <c r="U36" s="231">
        <v>58.987970092150093</v>
      </c>
      <c r="V36" s="231">
        <v>46.435030231319757</v>
      </c>
      <c r="W36" s="231">
        <v>46.197035591972387</v>
      </c>
      <c r="DA36" s="73" t="s">
        <v>2432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2433</v>
      </c>
    </row>
    <row r="38" spans="1:105" ht="12" customHeight="1" x14ac:dyDescent="0.25">
      <c r="A38" s="46" t="s">
        <v>33</v>
      </c>
      <c r="B38" s="231">
        <v>58.755816253512442</v>
      </c>
      <c r="C38" s="231">
        <v>66.096166335028954</v>
      </c>
      <c r="D38" s="231">
        <v>55.148240645641273</v>
      </c>
      <c r="E38" s="231">
        <v>25.24735790582826</v>
      </c>
      <c r="F38" s="231">
        <v>26.975134545742652</v>
      </c>
      <c r="G38" s="231">
        <v>28.05830804053279</v>
      </c>
      <c r="H38" s="231">
        <v>28.042078809779909</v>
      </c>
      <c r="I38" s="231">
        <v>29.308263073437939</v>
      </c>
      <c r="J38" s="231">
        <v>28.928993808677941</v>
      </c>
      <c r="K38" s="231">
        <v>22.353849909214091</v>
      </c>
      <c r="L38" s="231">
        <v>30.886257476572311</v>
      </c>
      <c r="M38" s="231">
        <v>25.128870611035861</v>
      </c>
      <c r="N38" s="231">
        <v>24.421994315729471</v>
      </c>
      <c r="O38" s="231">
        <v>25.591929944060499</v>
      </c>
      <c r="P38" s="231">
        <v>23.705241206756899</v>
      </c>
      <c r="Q38" s="231">
        <v>24.559470196285272</v>
      </c>
      <c r="R38" s="231">
        <v>26.181904861150869</v>
      </c>
      <c r="S38" s="231">
        <v>25.884967111320019</v>
      </c>
      <c r="T38" s="231">
        <v>25.011794713974389</v>
      </c>
      <c r="U38" s="231">
        <v>24.62693199267099</v>
      </c>
      <c r="V38" s="231">
        <v>18.95213504354324</v>
      </c>
      <c r="W38" s="231">
        <v>17.041269565301288</v>
      </c>
      <c r="DA38" s="73" t="s">
        <v>2434</v>
      </c>
    </row>
    <row r="39" spans="1:105" ht="12" customHeight="1" x14ac:dyDescent="0.25">
      <c r="A39" s="46" t="s">
        <v>160</v>
      </c>
      <c r="B39" s="231">
        <v>102.0024564206639</v>
      </c>
      <c r="C39" s="231">
        <v>110.2143437643487</v>
      </c>
      <c r="D39" s="231">
        <v>99.069299902372435</v>
      </c>
      <c r="E39" s="231">
        <v>90.148314223616495</v>
      </c>
      <c r="F39" s="231">
        <v>91.659857090524454</v>
      </c>
      <c r="G39" s="231">
        <v>94.811537341348412</v>
      </c>
      <c r="H39" s="231">
        <v>89.309459907574791</v>
      </c>
      <c r="I39" s="231">
        <v>86.866723411532817</v>
      </c>
      <c r="J39" s="231">
        <v>75.654770488318817</v>
      </c>
      <c r="K39" s="231">
        <v>71.319709416956968</v>
      </c>
      <c r="L39" s="231">
        <v>78.542681778034648</v>
      </c>
      <c r="M39" s="231">
        <v>58.598085890276593</v>
      </c>
      <c r="N39" s="231">
        <v>51.820673426374469</v>
      </c>
      <c r="O39" s="231">
        <v>42.655350959636799</v>
      </c>
      <c r="P39" s="231">
        <v>46.077160121755618</v>
      </c>
      <c r="Q39" s="231">
        <v>51.177460559525308</v>
      </c>
      <c r="R39" s="231">
        <v>43.966067979848788</v>
      </c>
      <c r="S39" s="231">
        <v>42.045326484574183</v>
      </c>
      <c r="T39" s="231">
        <v>47.684202739078493</v>
      </c>
      <c r="U39" s="231">
        <v>37.378485009041427</v>
      </c>
      <c r="V39" s="231">
        <v>29.88957356743585</v>
      </c>
      <c r="W39" s="231">
        <v>29.641478658834089</v>
      </c>
      <c r="DA39" s="73" t="s">
        <v>2435</v>
      </c>
    </row>
    <row r="40" spans="1:105" ht="12" customHeight="1" x14ac:dyDescent="0.25">
      <c r="A40" s="46" t="s">
        <v>70</v>
      </c>
      <c r="B40" s="231">
        <v>64.735107960103051</v>
      </c>
      <c r="C40" s="231">
        <v>64.230755797070771</v>
      </c>
      <c r="D40" s="231">
        <v>59.389919036096643</v>
      </c>
      <c r="E40" s="231">
        <v>57.62689758522508</v>
      </c>
      <c r="F40" s="231">
        <v>45.212921820720233</v>
      </c>
      <c r="G40" s="231">
        <v>38.130686990998349</v>
      </c>
      <c r="H40" s="231">
        <v>50.7893589556462</v>
      </c>
      <c r="I40" s="231">
        <v>34.069026691910537</v>
      </c>
      <c r="J40" s="231">
        <v>28.516724041371539</v>
      </c>
      <c r="K40" s="231">
        <v>23.650376910594701</v>
      </c>
      <c r="L40" s="231">
        <v>15.821748364078131</v>
      </c>
      <c r="M40" s="231">
        <v>13.30120440589781</v>
      </c>
      <c r="N40" s="231">
        <v>10.18114473230113</v>
      </c>
      <c r="O40" s="231">
        <v>3.1266719508946408</v>
      </c>
      <c r="P40" s="231">
        <v>2.5967359744024678</v>
      </c>
      <c r="Q40" s="231">
        <v>1.3358162699809699</v>
      </c>
      <c r="R40" s="231">
        <v>2.4889723070505059</v>
      </c>
      <c r="S40" s="231">
        <v>1.760751742478988</v>
      </c>
      <c r="T40" s="231">
        <v>1.774744737716671</v>
      </c>
      <c r="U40" s="231">
        <v>1.402491592007074</v>
      </c>
      <c r="V40" s="231">
        <v>4.1080033966030944</v>
      </c>
      <c r="W40" s="231">
        <v>1.873712945105273</v>
      </c>
      <c r="DA40" s="73" t="s">
        <v>2436</v>
      </c>
    </row>
    <row r="41" spans="1:105" ht="12" customHeight="1" x14ac:dyDescent="0.25">
      <c r="A41" s="46" t="s">
        <v>34</v>
      </c>
      <c r="B41" s="231">
        <v>9.0415305244215265</v>
      </c>
      <c r="C41" s="231">
        <v>3.1856405846630431</v>
      </c>
      <c r="D41" s="231">
        <v>1.127171109191498</v>
      </c>
      <c r="E41" s="231">
        <v>4.2272570936661573</v>
      </c>
      <c r="F41" s="231">
        <v>2.152622527929775</v>
      </c>
      <c r="G41" s="231">
        <v>2.4092863284293271</v>
      </c>
      <c r="H41" s="231">
        <v>5.6862424761869823</v>
      </c>
      <c r="I41" s="231">
        <v>7.7184006873393871</v>
      </c>
      <c r="J41" s="231">
        <v>1.322871883031588</v>
      </c>
      <c r="K41" s="231">
        <v>4.7730008595092688</v>
      </c>
      <c r="L41" s="231">
        <v>4.9030954425250686</v>
      </c>
      <c r="M41" s="231">
        <v>4.1240756663610902</v>
      </c>
      <c r="N41" s="231">
        <v>10.87497850333687</v>
      </c>
      <c r="O41" s="231">
        <v>8.0462596730363849</v>
      </c>
      <c r="P41" s="231">
        <v>5.3258813412787731</v>
      </c>
      <c r="Q41" s="231">
        <v>6.4245055889610327</v>
      </c>
      <c r="R41" s="231">
        <v>6.9727429061942363</v>
      </c>
      <c r="S41" s="231">
        <v>1.7777300085824841</v>
      </c>
      <c r="T41" s="231">
        <v>7.3058469474964474</v>
      </c>
      <c r="U41" s="231">
        <v>11.766380051512121</v>
      </c>
      <c r="V41" s="231">
        <v>7.3953568356840513</v>
      </c>
      <c r="W41" s="231">
        <v>6.0638005158130177</v>
      </c>
      <c r="DA41" s="73" t="s">
        <v>2437</v>
      </c>
    </row>
    <row r="42" spans="1:105" ht="12" customHeight="1" x14ac:dyDescent="0.25">
      <c r="A42" s="46" t="s">
        <v>162</v>
      </c>
      <c r="B42" s="231">
        <v>665.62964685190775</v>
      </c>
      <c r="C42" s="231">
        <v>702.80366162107316</v>
      </c>
      <c r="D42" s="231">
        <v>674.99433603495515</v>
      </c>
      <c r="E42" s="231">
        <v>645.66249821849419</v>
      </c>
      <c r="F42" s="231">
        <v>650.75996951848379</v>
      </c>
      <c r="G42" s="231">
        <v>591.10225758727381</v>
      </c>
      <c r="H42" s="231">
        <v>579.54117174143403</v>
      </c>
      <c r="I42" s="231">
        <v>613.0861420262147</v>
      </c>
      <c r="J42" s="231">
        <v>568.78356470100096</v>
      </c>
      <c r="K42" s="231">
        <v>481.69088811551939</v>
      </c>
      <c r="L42" s="231">
        <v>514.64460163905972</v>
      </c>
      <c r="M42" s="231">
        <v>507.61576273310777</v>
      </c>
      <c r="N42" s="231">
        <v>464.5734673360032</v>
      </c>
      <c r="O42" s="231">
        <v>518.04338137502236</v>
      </c>
      <c r="P42" s="231">
        <v>489.48393440833502</v>
      </c>
      <c r="Q42" s="231">
        <v>509.77573510681788</v>
      </c>
      <c r="R42" s="231">
        <v>539.76897335277181</v>
      </c>
      <c r="S42" s="231">
        <v>567.58692407815886</v>
      </c>
      <c r="T42" s="231">
        <v>588.48022051849819</v>
      </c>
      <c r="U42" s="231">
        <v>580.81539841212236</v>
      </c>
      <c r="V42" s="231">
        <v>519.49649381556208</v>
      </c>
      <c r="W42" s="231">
        <v>562.493944578335</v>
      </c>
      <c r="DA42" s="73" t="s">
        <v>2438</v>
      </c>
    </row>
    <row r="43" spans="1:105" ht="12" customHeight="1" x14ac:dyDescent="0.25">
      <c r="A43" s="46" t="s">
        <v>36</v>
      </c>
      <c r="B43" s="231">
        <v>12.596732588125869</v>
      </c>
      <c r="C43" s="231">
        <v>11.3069647463377</v>
      </c>
      <c r="D43" s="231">
        <v>10.576096302659741</v>
      </c>
      <c r="E43" s="231">
        <v>0</v>
      </c>
      <c r="F43" s="231">
        <v>6.4488392099933706E-2</v>
      </c>
      <c r="G43" s="231">
        <v>0</v>
      </c>
      <c r="H43" s="231">
        <v>10.36113499562909</v>
      </c>
      <c r="I43" s="231">
        <v>9.0498710231274586</v>
      </c>
      <c r="J43" s="231">
        <v>9.1143594152965246</v>
      </c>
      <c r="K43" s="231">
        <v>7.9320722269839257</v>
      </c>
      <c r="L43" s="231">
        <v>8.3619948409222538</v>
      </c>
      <c r="M43" s="231">
        <v>37.231298366229368</v>
      </c>
      <c r="N43" s="231">
        <v>36.758383490928857</v>
      </c>
      <c r="O43" s="231">
        <v>31.384350816798719</v>
      </c>
      <c r="P43" s="231">
        <v>35.877042132381924</v>
      </c>
      <c r="Q43" s="231">
        <v>39.746345657751007</v>
      </c>
      <c r="R43" s="231">
        <v>39.85382631121459</v>
      </c>
      <c r="S43" s="231">
        <v>37.274290627629988</v>
      </c>
      <c r="T43" s="231">
        <v>32.437661220956223</v>
      </c>
      <c r="U43" s="231">
        <v>27.21410146169535</v>
      </c>
      <c r="V43" s="231">
        <v>20.031556319841929</v>
      </c>
      <c r="W43" s="231">
        <v>14.28873602749548</v>
      </c>
      <c r="DA43" s="73" t="s">
        <v>2439</v>
      </c>
    </row>
    <row r="44" spans="1:105" ht="12" customHeight="1" x14ac:dyDescent="0.25">
      <c r="A44" s="46" t="s">
        <v>73</v>
      </c>
      <c r="B44" s="231">
        <v>0.81203783310339051</v>
      </c>
      <c r="C44" s="231">
        <v>1.122613929362964</v>
      </c>
      <c r="D44" s="231">
        <v>1.1941530523434289</v>
      </c>
      <c r="E44" s="231">
        <v>3.917110919879915</v>
      </c>
      <c r="F44" s="231">
        <v>5.708426483155062</v>
      </c>
      <c r="G44" s="231">
        <v>6.9109200342784574</v>
      </c>
      <c r="H44" s="231">
        <v>9.4962166808480841</v>
      </c>
      <c r="I44" s="231">
        <v>7.304987102155537</v>
      </c>
      <c r="J44" s="231">
        <v>7.6043852104300829</v>
      </c>
      <c r="K44" s="231">
        <v>6.4670679275326242</v>
      </c>
      <c r="L44" s="231">
        <v>13.43379191728928</v>
      </c>
      <c r="M44" s="231">
        <v>10.687274290404931</v>
      </c>
      <c r="N44" s="231">
        <v>15.021496130432119</v>
      </c>
      <c r="O44" s="231">
        <v>12.584350816597521</v>
      </c>
      <c r="P44" s="231">
        <v>15.57583834848905</v>
      </c>
      <c r="Q44" s="231">
        <v>16.209200343563271</v>
      </c>
      <c r="R44" s="231">
        <v>15.562854685933541</v>
      </c>
      <c r="S44" s="231">
        <v>14.70593293187571</v>
      </c>
      <c r="T44" s="231">
        <v>12.863284608529391</v>
      </c>
      <c r="U44" s="231">
        <v>16.40988821961847</v>
      </c>
      <c r="V44" s="231">
        <v>19.346517626318249</v>
      </c>
      <c r="W44" s="231">
        <v>22.417540842053199</v>
      </c>
      <c r="DA44" s="73" t="s">
        <v>2440</v>
      </c>
    </row>
    <row r="45" spans="1:105" ht="12" customHeight="1" x14ac:dyDescent="0.25">
      <c r="A45" s="46" t="s">
        <v>79</v>
      </c>
      <c r="B45" s="231">
        <v>303.47042132176489</v>
      </c>
      <c r="C45" s="231">
        <v>325.64806534584591</v>
      </c>
      <c r="D45" s="231">
        <v>316.23723129607339</v>
      </c>
      <c r="E45" s="231">
        <v>720.61203783022393</v>
      </c>
      <c r="F45" s="231">
        <v>850.14729148330207</v>
      </c>
      <c r="G45" s="231">
        <v>805.3376612176894</v>
      </c>
      <c r="H45" s="231">
        <v>704.91384350486646</v>
      </c>
      <c r="I45" s="231">
        <v>662.94325021155919</v>
      </c>
      <c r="J45" s="231">
        <v>646.73628546448481</v>
      </c>
      <c r="K45" s="231">
        <v>613.4334479744773</v>
      </c>
      <c r="L45" s="231">
        <v>754.77360274676914</v>
      </c>
      <c r="M45" s="231">
        <v>642.19045571334186</v>
      </c>
      <c r="N45" s="231">
        <v>769.2489251885105</v>
      </c>
      <c r="O45" s="231">
        <v>732.36087703644944</v>
      </c>
      <c r="P45" s="231">
        <v>630.44153051922342</v>
      </c>
      <c r="Q45" s="231">
        <v>584.59595872283808</v>
      </c>
      <c r="R45" s="231">
        <v>618.17497849879089</v>
      </c>
      <c r="S45" s="231">
        <v>592.03688735550224</v>
      </c>
      <c r="T45" s="231">
        <v>595.16414444956422</v>
      </c>
      <c r="U45" s="231">
        <v>571.38753223990739</v>
      </c>
      <c r="V45" s="231">
        <v>568.44376611675659</v>
      </c>
      <c r="W45" s="231">
        <v>574.60558899028524</v>
      </c>
      <c r="DA45" s="73" t="s">
        <v>2441</v>
      </c>
    </row>
    <row r="46" spans="1:105" ht="12" customHeight="1" x14ac:dyDescent="0.25">
      <c r="A46" s="57" t="s">
        <v>2442</v>
      </c>
      <c r="B46" s="263">
        <v>834.59592166807624</v>
      </c>
      <c r="C46" s="263">
        <v>842.94461181601798</v>
      </c>
      <c r="D46" s="263">
        <v>827.63057372660523</v>
      </c>
      <c r="E46" s="263">
        <v>836.74404332670872</v>
      </c>
      <c r="F46" s="263">
        <v>858.12980524166471</v>
      </c>
      <c r="G46" s="263">
        <v>847.7183619681025</v>
      </c>
      <c r="H46" s="263">
        <v>839.91160421705342</v>
      </c>
      <c r="I46" s="263">
        <v>856.51769105992992</v>
      </c>
      <c r="J46" s="263">
        <v>823.55600319624443</v>
      </c>
      <c r="K46" s="263">
        <v>707.27340760125412</v>
      </c>
      <c r="L46" s="263">
        <v>756.46854494282354</v>
      </c>
      <c r="M46" s="263">
        <v>746.47531018949769</v>
      </c>
      <c r="N46" s="263">
        <v>737.2817965697684</v>
      </c>
      <c r="O46" s="263">
        <v>760.11235007363086</v>
      </c>
      <c r="P46" s="263">
        <v>749.82364265790977</v>
      </c>
      <c r="Q46" s="263">
        <v>756.81365706257338</v>
      </c>
      <c r="R46" s="263">
        <v>795.52657489910939</v>
      </c>
      <c r="S46" s="263">
        <v>807.75297277447419</v>
      </c>
      <c r="T46" s="263">
        <v>825.31209934157403</v>
      </c>
      <c r="U46" s="263">
        <v>810.72164057118005</v>
      </c>
      <c r="V46" s="263">
        <v>730.15938054562423</v>
      </c>
      <c r="W46" s="263">
        <v>768.4313801957237</v>
      </c>
      <c r="DA46" s="70" t="s">
        <v>2443</v>
      </c>
    </row>
    <row r="47" spans="1:105" ht="12" customHeight="1" x14ac:dyDescent="0.25">
      <c r="A47" s="41" t="s">
        <v>2444</v>
      </c>
      <c r="B47" s="352">
        <v>565.15136918450003</v>
      </c>
      <c r="C47" s="352">
        <v>570.80473214196115</v>
      </c>
      <c r="D47" s="352">
        <v>560.4347442600681</v>
      </c>
      <c r="E47" s="352">
        <v>566.60598196780302</v>
      </c>
      <c r="F47" s="352">
        <v>581.0874721278974</v>
      </c>
      <c r="G47" s="352">
        <v>574.03730417418842</v>
      </c>
      <c r="H47" s="352">
        <v>568.75091381766822</v>
      </c>
      <c r="I47" s="352">
        <v>579.99581985230498</v>
      </c>
      <c r="J47" s="352">
        <v>557.67562568030087</v>
      </c>
      <c r="K47" s="352">
        <v>478.93420554312911</v>
      </c>
      <c r="L47" s="352">
        <v>512.24697224134059</v>
      </c>
      <c r="M47" s="352">
        <v>505.47999656269548</v>
      </c>
      <c r="N47" s="352">
        <v>499.25455659239009</v>
      </c>
      <c r="O47" s="352">
        <v>514.71439558388647</v>
      </c>
      <c r="P47" s="352">
        <v>507.74733891350161</v>
      </c>
      <c r="Q47" s="352">
        <v>512.48066687359938</v>
      </c>
      <c r="R47" s="352">
        <v>538.69533909092479</v>
      </c>
      <c r="S47" s="352">
        <v>546.97451386288708</v>
      </c>
      <c r="T47" s="352">
        <v>558.86477616041486</v>
      </c>
      <c r="U47" s="352">
        <v>548.98476412460536</v>
      </c>
      <c r="V47" s="352">
        <v>494.43157212356869</v>
      </c>
      <c r="W47" s="352">
        <v>520.34767408636344</v>
      </c>
      <c r="DA47" s="97" t="s">
        <v>2445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100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1</v>
      </c>
      <c r="C51" s="234">
        <f t="shared" si="3"/>
        <v>0.99999999999999989</v>
      </c>
      <c r="D51" s="234">
        <f t="shared" si="3"/>
        <v>1</v>
      </c>
      <c r="E51" s="234">
        <f t="shared" si="3"/>
        <v>1.0000000000000002</v>
      </c>
      <c r="F51" s="234">
        <f t="shared" si="3"/>
        <v>1</v>
      </c>
      <c r="G51" s="234">
        <f t="shared" si="3"/>
        <v>1.0000000000000002</v>
      </c>
      <c r="H51" s="234">
        <f t="shared" si="3"/>
        <v>1.0000000000000002</v>
      </c>
      <c r="I51" s="234">
        <f t="shared" si="3"/>
        <v>1.0000000000000002</v>
      </c>
      <c r="J51" s="234">
        <f t="shared" si="3"/>
        <v>0.99999999999999989</v>
      </c>
      <c r="K51" s="234">
        <f t="shared" si="3"/>
        <v>0.99999999999999989</v>
      </c>
      <c r="L51" s="234">
        <f t="shared" si="3"/>
        <v>1.0000000000000002</v>
      </c>
      <c r="M51" s="234">
        <f t="shared" si="3"/>
        <v>1.0000000000000002</v>
      </c>
      <c r="N51" s="234">
        <f t="shared" si="3"/>
        <v>0.99999999999999989</v>
      </c>
      <c r="O51" s="234">
        <f t="shared" si="3"/>
        <v>1</v>
      </c>
      <c r="P51" s="234">
        <f t="shared" si="3"/>
        <v>1.0000000000000002</v>
      </c>
      <c r="Q51" s="234">
        <f t="shared" si="3"/>
        <v>0.99999999999999989</v>
      </c>
      <c r="R51" s="234">
        <f t="shared" si="3"/>
        <v>1.0000000000000002</v>
      </c>
      <c r="S51" s="234">
        <f t="shared" si="3"/>
        <v>1</v>
      </c>
      <c r="T51" s="234">
        <f t="shared" si="3"/>
        <v>1</v>
      </c>
      <c r="U51" s="234">
        <f t="shared" si="3"/>
        <v>0.99999999999999989</v>
      </c>
      <c r="V51" s="234">
        <f t="shared" si="3"/>
        <v>1.0000000000000002</v>
      </c>
      <c r="W51" s="234">
        <f t="shared" si="3"/>
        <v>1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2.2000713200271263E-2</v>
      </c>
      <c r="C52" s="301">
        <f t="shared" si="4"/>
        <v>2.1636125775418506E-2</v>
      </c>
      <c r="D52" s="301">
        <f t="shared" si="4"/>
        <v>2.2142547892844814E-2</v>
      </c>
      <c r="E52" s="301">
        <f t="shared" si="4"/>
        <v>2.0820157303084928E-2</v>
      </c>
      <c r="F52" s="301">
        <f t="shared" si="4"/>
        <v>2.0947355613568624E-2</v>
      </c>
      <c r="G52" s="301">
        <f t="shared" si="4"/>
        <v>2.1621151060200045E-2</v>
      </c>
      <c r="H52" s="301">
        <f t="shared" si="4"/>
        <v>2.1980929236972716E-2</v>
      </c>
      <c r="I52" s="301">
        <f t="shared" si="4"/>
        <v>2.2169425761957243E-2</v>
      </c>
      <c r="J52" s="301">
        <f t="shared" si="4"/>
        <v>2.2515359189296116E-2</v>
      </c>
      <c r="K52" s="301">
        <f t="shared" si="4"/>
        <v>2.2293217390160727E-2</v>
      </c>
      <c r="L52" s="301">
        <f t="shared" si="4"/>
        <v>2.1860628370688591E-2</v>
      </c>
      <c r="M52" s="301">
        <f t="shared" si="4"/>
        <v>2.2311261743882184E-2</v>
      </c>
      <c r="N52" s="301">
        <f t="shared" si="4"/>
        <v>2.1972439049399103E-2</v>
      </c>
      <c r="O52" s="301">
        <f t="shared" si="4"/>
        <v>2.2125621054412275E-2</v>
      </c>
      <c r="P52" s="301">
        <f t="shared" si="4"/>
        <v>2.2906656436497738E-2</v>
      </c>
      <c r="Q52" s="301">
        <f t="shared" si="4"/>
        <v>2.3023728661521106E-2</v>
      </c>
      <c r="R52" s="301">
        <f t="shared" si="4"/>
        <v>2.2665359834209805E-2</v>
      </c>
      <c r="S52" s="301">
        <f t="shared" si="4"/>
        <v>2.2717824236938772E-2</v>
      </c>
      <c r="T52" s="301">
        <f t="shared" si="4"/>
        <v>2.2799095043946657E-2</v>
      </c>
      <c r="U52" s="301">
        <f t="shared" si="4"/>
        <v>2.2767474205916079E-2</v>
      </c>
      <c r="V52" s="301">
        <f t="shared" si="4"/>
        <v>2.2568968166676841E-2</v>
      </c>
      <c r="W52" s="301">
        <f t="shared" si="4"/>
        <v>2.2543559430526064E-2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2.9920969952368915E-2</v>
      </c>
      <c r="C53" s="235">
        <f t="shared" si="5"/>
        <v>2.9425131054569172E-2</v>
      </c>
      <c r="D53" s="235">
        <f t="shared" si="5"/>
        <v>3.0113865134268968E-2</v>
      </c>
      <c r="E53" s="235">
        <f t="shared" si="5"/>
        <v>2.8315413932195509E-2</v>
      </c>
      <c r="F53" s="235">
        <f t="shared" si="5"/>
        <v>2.8488403634453319E-2</v>
      </c>
      <c r="G53" s="235">
        <f t="shared" si="5"/>
        <v>2.9404765441872063E-2</v>
      </c>
      <c r="H53" s="235">
        <f t="shared" si="5"/>
        <v>2.9894063762282898E-2</v>
      </c>
      <c r="I53" s="235">
        <f t="shared" si="5"/>
        <v>3.0150419036261856E-2</v>
      </c>
      <c r="J53" s="235">
        <f t="shared" si="5"/>
        <v>3.0620888497442714E-2</v>
      </c>
      <c r="K53" s="235">
        <f t="shared" si="5"/>
        <v>3.0318775650618596E-2</v>
      </c>
      <c r="L53" s="235">
        <f t="shared" si="5"/>
        <v>2.9730454584136489E-2</v>
      </c>
      <c r="M53" s="235">
        <f t="shared" si="5"/>
        <v>3.0343315971679764E-2</v>
      </c>
      <c r="N53" s="235">
        <f t="shared" si="5"/>
        <v>2.9882517107182791E-2</v>
      </c>
      <c r="O53" s="235">
        <f t="shared" si="5"/>
        <v>3.0090844634000691E-2</v>
      </c>
      <c r="P53" s="235">
        <f t="shared" si="5"/>
        <v>3.1153052753636914E-2</v>
      </c>
      <c r="Q53" s="235">
        <f t="shared" si="5"/>
        <v>3.1312270979668697E-2</v>
      </c>
      <c r="R53" s="235">
        <f t="shared" si="5"/>
        <v>3.0824889374525332E-2</v>
      </c>
      <c r="S53" s="235">
        <f t="shared" si="5"/>
        <v>3.0896240962236719E-2</v>
      </c>
      <c r="T53" s="235">
        <f t="shared" si="5"/>
        <v>3.1006769259767454E-2</v>
      </c>
      <c r="U53" s="235">
        <f t="shared" si="5"/>
        <v>3.0963764920045864E-2</v>
      </c>
      <c r="V53" s="235">
        <f t="shared" si="5"/>
        <v>3.0693796706680501E-2</v>
      </c>
      <c r="W53" s="235">
        <f t="shared" si="5"/>
        <v>3.0659240825515448E-2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3.6961198176455719E-2</v>
      </c>
      <c r="C54" s="235">
        <f t="shared" si="6"/>
        <v>3.6348691302703094E-2</v>
      </c>
      <c r="D54" s="235">
        <f t="shared" si="6"/>
        <v>3.7199480459979298E-2</v>
      </c>
      <c r="E54" s="235">
        <f t="shared" si="6"/>
        <v>3.497786426918268E-2</v>
      </c>
      <c r="F54" s="235">
        <f t="shared" si="6"/>
        <v>3.5191557430795287E-2</v>
      </c>
      <c r="G54" s="235">
        <f t="shared" si="6"/>
        <v>3.6323533781136084E-2</v>
      </c>
      <c r="H54" s="235">
        <f t="shared" si="6"/>
        <v>3.6927961118114173E-2</v>
      </c>
      <c r="I54" s="235">
        <f t="shared" si="6"/>
        <v>3.724463528008818E-2</v>
      </c>
      <c r="J54" s="235">
        <f t="shared" si="6"/>
        <v>3.7825803438017475E-2</v>
      </c>
      <c r="K54" s="235">
        <f t="shared" si="6"/>
        <v>3.7452605215470031E-2</v>
      </c>
      <c r="L54" s="235">
        <f t="shared" si="6"/>
        <v>3.6725855662756837E-2</v>
      </c>
      <c r="M54" s="235">
        <f t="shared" si="6"/>
        <v>3.748291972972205E-2</v>
      </c>
      <c r="N54" s="235">
        <f t="shared" si="6"/>
        <v>3.6913697602990507E-2</v>
      </c>
      <c r="O54" s="235">
        <f t="shared" si="6"/>
        <v>3.7171043371412596E-2</v>
      </c>
      <c r="P54" s="235">
        <f t="shared" si="6"/>
        <v>3.8483182813316176E-2</v>
      </c>
      <c r="Q54" s="235">
        <f t="shared" si="6"/>
        <v>3.8679864151355457E-2</v>
      </c>
      <c r="R54" s="235">
        <f t="shared" si="6"/>
        <v>3.8077804521472469E-2</v>
      </c>
      <c r="S54" s="235">
        <f t="shared" si="6"/>
        <v>3.8165944718057128E-2</v>
      </c>
      <c r="T54" s="235">
        <f t="shared" si="6"/>
        <v>3.8302479673830367E-2</v>
      </c>
      <c r="U54" s="235">
        <f t="shared" si="6"/>
        <v>3.8249356665939011E-2</v>
      </c>
      <c r="V54" s="235">
        <f t="shared" si="6"/>
        <v>3.7915866520017098E-2</v>
      </c>
      <c r="W54" s="235">
        <f t="shared" si="6"/>
        <v>3.787317984328379E-2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2.2880741728282108E-2</v>
      </c>
      <c r="C55" s="235">
        <f t="shared" si="7"/>
        <v>2.2501570806435243E-2</v>
      </c>
      <c r="D55" s="235">
        <f t="shared" si="7"/>
        <v>2.302824980855862E-2</v>
      </c>
      <c r="E55" s="235">
        <f t="shared" si="7"/>
        <v>2.1652963595208331E-2</v>
      </c>
      <c r="F55" s="235">
        <f t="shared" si="7"/>
        <v>2.1785249838111368E-2</v>
      </c>
      <c r="G55" s="235">
        <f t="shared" si="7"/>
        <v>2.2485997102608044E-2</v>
      </c>
      <c r="H55" s="235">
        <f t="shared" si="7"/>
        <v>2.2860166406451634E-2</v>
      </c>
      <c r="I55" s="235">
        <f t="shared" si="7"/>
        <v>2.3056202792435532E-2</v>
      </c>
      <c r="J55" s="235">
        <f t="shared" si="7"/>
        <v>2.3415973556867958E-2</v>
      </c>
      <c r="K55" s="235">
        <f t="shared" si="7"/>
        <v>2.3184946085767155E-2</v>
      </c>
      <c r="L55" s="235">
        <f t="shared" si="7"/>
        <v>2.2735053505516131E-2</v>
      </c>
      <c r="M55" s="235">
        <f t="shared" si="7"/>
        <v>2.3203712213637463E-2</v>
      </c>
      <c r="N55" s="235">
        <f t="shared" si="7"/>
        <v>2.2851336611375065E-2</v>
      </c>
      <c r="O55" s="235">
        <f t="shared" si="7"/>
        <v>2.3010645896588765E-2</v>
      </c>
      <c r="P55" s="235">
        <f t="shared" si="7"/>
        <v>2.3822922693957634E-2</v>
      </c>
      <c r="Q55" s="235">
        <f t="shared" si="7"/>
        <v>2.3944677807981957E-2</v>
      </c>
      <c r="R55" s="235">
        <f t="shared" si="7"/>
        <v>2.3571974227578205E-2</v>
      </c>
      <c r="S55" s="235">
        <f t="shared" si="7"/>
        <v>2.3626537206416321E-2</v>
      </c>
      <c r="T55" s="235">
        <f t="shared" si="7"/>
        <v>2.3711058845704517E-2</v>
      </c>
      <c r="U55" s="235">
        <f t="shared" si="7"/>
        <v>2.367817317415272E-2</v>
      </c>
      <c r="V55" s="235">
        <f t="shared" si="7"/>
        <v>2.3471726893343918E-2</v>
      </c>
      <c r="W55" s="235">
        <f t="shared" si="7"/>
        <v>2.3445301807747111E-2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2.7063257456326234E-2</v>
      </c>
      <c r="C56" s="302">
        <f t="shared" si="8"/>
        <v>2.7318597236546917E-2</v>
      </c>
      <c r="D56" s="302">
        <f t="shared" si="8"/>
        <v>2.7179197450054465E-2</v>
      </c>
      <c r="E56" s="302">
        <f t="shared" si="8"/>
        <v>2.679109281000382E-2</v>
      </c>
      <c r="F56" s="302">
        <f t="shared" si="8"/>
        <v>2.6321614456257685E-2</v>
      </c>
      <c r="G56" s="302">
        <f t="shared" si="8"/>
        <v>2.6162733188987989E-2</v>
      </c>
      <c r="H56" s="302">
        <f t="shared" si="8"/>
        <v>2.6228165990813099E-2</v>
      </c>
      <c r="I56" s="302">
        <f t="shared" si="8"/>
        <v>2.6402453282094663E-2</v>
      </c>
      <c r="J56" s="302">
        <f t="shared" si="8"/>
        <v>2.6277615904375769E-2</v>
      </c>
      <c r="K56" s="302">
        <f t="shared" si="8"/>
        <v>2.615314368364198E-2</v>
      </c>
      <c r="L56" s="302">
        <f t="shared" si="8"/>
        <v>2.5921760807825159E-2</v>
      </c>
      <c r="M56" s="302">
        <f t="shared" si="8"/>
        <v>2.6172110054282317E-2</v>
      </c>
      <c r="N56" s="302">
        <f t="shared" si="8"/>
        <v>2.5772649606163163E-2</v>
      </c>
      <c r="O56" s="302">
        <f t="shared" si="8"/>
        <v>2.5980673816296086E-2</v>
      </c>
      <c r="P56" s="302">
        <f t="shared" si="8"/>
        <v>2.622467115219531E-2</v>
      </c>
      <c r="Q56" s="302">
        <f t="shared" si="8"/>
        <v>2.6424611151939829E-2</v>
      </c>
      <c r="R56" s="302">
        <f t="shared" si="8"/>
        <v>2.6334662708144604E-2</v>
      </c>
      <c r="S56" s="302">
        <f t="shared" si="8"/>
        <v>2.6509108092266427E-2</v>
      </c>
      <c r="T56" s="302">
        <f t="shared" si="8"/>
        <v>2.6640759244605478E-2</v>
      </c>
      <c r="U56" s="302">
        <f t="shared" si="8"/>
        <v>2.6752751674958143E-2</v>
      </c>
      <c r="V56" s="302">
        <f t="shared" si="8"/>
        <v>2.6782664798615054E-2</v>
      </c>
      <c r="W56" s="302">
        <f t="shared" si="8"/>
        <v>2.7030384030755337E-2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0.18108326813096445</v>
      </c>
      <c r="C57" s="303">
        <f t="shared" si="9"/>
        <v>0.18185334675931161</v>
      </c>
      <c r="D57" s="303">
        <f t="shared" si="9"/>
        <v>0.18010681830183584</v>
      </c>
      <c r="E57" s="303">
        <f t="shared" si="9"/>
        <v>0.17677979623067649</v>
      </c>
      <c r="F57" s="303">
        <f t="shared" si="9"/>
        <v>0.17238517838847406</v>
      </c>
      <c r="G57" s="303">
        <f t="shared" si="9"/>
        <v>0.17086102180792673</v>
      </c>
      <c r="H57" s="303">
        <f t="shared" si="9"/>
        <v>0.17145379629683294</v>
      </c>
      <c r="I57" s="303">
        <f t="shared" si="9"/>
        <v>0.17231810709679427</v>
      </c>
      <c r="J57" s="303">
        <f t="shared" si="9"/>
        <v>0.17120980122745766</v>
      </c>
      <c r="K57" s="303">
        <f t="shared" si="9"/>
        <v>0.17004138455818077</v>
      </c>
      <c r="L57" s="303">
        <f t="shared" si="9"/>
        <v>0.16841819646791656</v>
      </c>
      <c r="M57" s="303">
        <f t="shared" si="9"/>
        <v>0.16982725697494921</v>
      </c>
      <c r="N57" s="303">
        <f t="shared" si="9"/>
        <v>0.16737418622551975</v>
      </c>
      <c r="O57" s="303">
        <f t="shared" si="9"/>
        <v>0.16842187948483264</v>
      </c>
      <c r="P57" s="303">
        <f t="shared" si="9"/>
        <v>0.16831663642381656</v>
      </c>
      <c r="Q57" s="303">
        <f t="shared" si="9"/>
        <v>0.16925070611925763</v>
      </c>
      <c r="R57" s="303">
        <f t="shared" si="9"/>
        <v>0.16969203242791678</v>
      </c>
      <c r="S57" s="303">
        <f t="shared" si="9"/>
        <v>0.17037599117876026</v>
      </c>
      <c r="T57" s="303">
        <f t="shared" si="9"/>
        <v>0.17030320624040932</v>
      </c>
      <c r="U57" s="303">
        <f t="shared" si="9"/>
        <v>0.17064847665544997</v>
      </c>
      <c r="V57" s="303">
        <f t="shared" si="9"/>
        <v>0.17042345704515677</v>
      </c>
      <c r="W57" s="303">
        <f t="shared" si="9"/>
        <v>0.17173382516276872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0.10506492256749851</v>
      </c>
      <c r="C58" s="304">
        <f t="shared" si="10"/>
        <v>0.10856462000464072</v>
      </c>
      <c r="D58" s="304">
        <f t="shared" si="10"/>
        <v>0.10246377517538038</v>
      </c>
      <c r="E58" s="304">
        <f t="shared" si="10"/>
        <v>0.10832378368423962</v>
      </c>
      <c r="F58" s="304">
        <f t="shared" si="10"/>
        <v>0.10151312115808706</v>
      </c>
      <c r="G58" s="304">
        <f t="shared" si="10"/>
        <v>9.1690975501982686E-2</v>
      </c>
      <c r="H58" s="304">
        <f t="shared" si="10"/>
        <v>8.9220251828941333E-2</v>
      </c>
      <c r="I58" s="304">
        <f t="shared" si="10"/>
        <v>8.8144167287762212E-2</v>
      </c>
      <c r="J58" s="304">
        <f t="shared" si="10"/>
        <v>8.0312155842614294E-2</v>
      </c>
      <c r="K58" s="304">
        <f t="shared" si="10"/>
        <v>8.1668057420065984E-2</v>
      </c>
      <c r="L58" s="304">
        <f t="shared" si="10"/>
        <v>8.333795513182693E-2</v>
      </c>
      <c r="M58" s="304">
        <f t="shared" si="10"/>
        <v>7.9964577975812828E-2</v>
      </c>
      <c r="N58" s="304">
        <f t="shared" si="10"/>
        <v>7.8726523187739997E-2</v>
      </c>
      <c r="O58" s="304">
        <f t="shared" si="10"/>
        <v>7.9686623589312874E-2</v>
      </c>
      <c r="P58" s="304">
        <f t="shared" si="10"/>
        <v>6.7435524317577225E-2</v>
      </c>
      <c r="Q58" s="304">
        <f t="shared" si="10"/>
        <v>6.823091807815504E-2</v>
      </c>
      <c r="R58" s="304">
        <f t="shared" si="10"/>
        <v>7.5697987269779277E-2</v>
      </c>
      <c r="S58" s="304">
        <f t="shared" si="10"/>
        <v>7.6816086093215732E-2</v>
      </c>
      <c r="T58" s="304">
        <f t="shared" si="10"/>
        <v>7.5784604487679957E-2</v>
      </c>
      <c r="U58" s="304">
        <f t="shared" si="10"/>
        <v>7.7376977091125773E-2</v>
      </c>
      <c r="V58" s="304">
        <f t="shared" si="10"/>
        <v>7.8242474503369519E-2</v>
      </c>
      <c r="W58" s="304">
        <f t="shared" si="10"/>
        <v>8.1830848639301734E-2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7.6018345563465928E-2</v>
      </c>
      <c r="C59" s="304">
        <f t="shared" si="11"/>
        <v>7.3288726754670908E-2</v>
      </c>
      <c r="D59" s="304">
        <f t="shared" si="11"/>
        <v>7.7643043126455452E-2</v>
      </c>
      <c r="E59" s="304">
        <f t="shared" si="11"/>
        <v>6.8456012546436865E-2</v>
      </c>
      <c r="F59" s="304">
        <f t="shared" si="11"/>
        <v>7.0872057230387017E-2</v>
      </c>
      <c r="G59" s="304">
        <f t="shared" si="11"/>
        <v>7.9170046305944056E-2</v>
      </c>
      <c r="H59" s="304">
        <f t="shared" si="11"/>
        <v>8.2233544467891592E-2</v>
      </c>
      <c r="I59" s="304">
        <f t="shared" si="11"/>
        <v>8.4173939809032025E-2</v>
      </c>
      <c r="J59" s="304">
        <f t="shared" si="11"/>
        <v>9.0897645384843379E-2</v>
      </c>
      <c r="K59" s="304">
        <f t="shared" si="11"/>
        <v>8.8373327138114757E-2</v>
      </c>
      <c r="L59" s="304">
        <f t="shared" si="11"/>
        <v>8.5080241336089643E-2</v>
      </c>
      <c r="M59" s="304">
        <f t="shared" si="11"/>
        <v>8.9862678999136386E-2</v>
      </c>
      <c r="N59" s="304">
        <f t="shared" si="11"/>
        <v>8.8647663037779767E-2</v>
      </c>
      <c r="O59" s="304">
        <f t="shared" si="11"/>
        <v>8.8735255895519782E-2</v>
      </c>
      <c r="P59" s="304">
        <f t="shared" si="11"/>
        <v>0.10088111210623933</v>
      </c>
      <c r="Q59" s="304">
        <f t="shared" si="11"/>
        <v>0.10101978804110261</v>
      </c>
      <c r="R59" s="304">
        <f t="shared" si="11"/>
        <v>9.3994045158137474E-2</v>
      </c>
      <c r="S59" s="304">
        <f t="shared" si="11"/>
        <v>9.3559905085544515E-2</v>
      </c>
      <c r="T59" s="304">
        <f t="shared" si="11"/>
        <v>9.4518601752729386E-2</v>
      </c>
      <c r="U59" s="304">
        <f t="shared" si="11"/>
        <v>9.3271499564324178E-2</v>
      </c>
      <c r="V59" s="304">
        <f t="shared" si="11"/>
        <v>9.2180982541787235E-2</v>
      </c>
      <c r="W59" s="304">
        <f t="shared" si="11"/>
        <v>8.9902976523466974E-2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8.1790060549100735E-2</v>
      </c>
      <c r="C60" s="303">
        <f t="shared" si="12"/>
        <v>8.1872577678298433E-2</v>
      </c>
      <c r="D60" s="303">
        <f t="shared" si="12"/>
        <v>8.1944357844995708E-2</v>
      </c>
      <c r="E60" s="303">
        <f t="shared" si="12"/>
        <v>8.1513548639833219E-2</v>
      </c>
      <c r="F60" s="303">
        <f t="shared" si="12"/>
        <v>8.0945142755059082E-2</v>
      </c>
      <c r="G60" s="303">
        <f t="shared" si="12"/>
        <v>8.0142967347095306E-2</v>
      </c>
      <c r="H60" s="303">
        <f t="shared" si="12"/>
        <v>7.9643318390499471E-2</v>
      </c>
      <c r="I60" s="303">
        <f t="shared" si="12"/>
        <v>8.0304900163227236E-2</v>
      </c>
      <c r="J60" s="303">
        <f t="shared" si="12"/>
        <v>7.9739009592712906E-2</v>
      </c>
      <c r="K60" s="303">
        <f t="shared" si="12"/>
        <v>7.9425916053021475E-2</v>
      </c>
      <c r="L60" s="303">
        <f t="shared" si="12"/>
        <v>7.8342492834707095E-2</v>
      </c>
      <c r="M60" s="303">
        <f t="shared" si="12"/>
        <v>7.944424635400707E-2</v>
      </c>
      <c r="N60" s="303">
        <f t="shared" si="12"/>
        <v>7.9070509834273578E-2</v>
      </c>
      <c r="O60" s="303">
        <f t="shared" si="12"/>
        <v>8.0209644352229797E-2</v>
      </c>
      <c r="P60" s="303">
        <f t="shared" si="12"/>
        <v>7.9120942307752656E-2</v>
      </c>
      <c r="Q60" s="303">
        <f t="shared" si="12"/>
        <v>7.8679619456733144E-2</v>
      </c>
      <c r="R60" s="303">
        <f t="shared" si="12"/>
        <v>7.9688899283798423E-2</v>
      </c>
      <c r="S60" s="303">
        <f t="shared" si="12"/>
        <v>7.9989071965036462E-2</v>
      </c>
      <c r="T60" s="303">
        <f t="shared" si="12"/>
        <v>8.0302158354730299E-2</v>
      </c>
      <c r="U60" s="303">
        <f t="shared" si="12"/>
        <v>8.059014783805013E-2</v>
      </c>
      <c r="V60" s="303">
        <f t="shared" si="12"/>
        <v>7.9894786337434909E-2</v>
      </c>
      <c r="W60" s="303">
        <f t="shared" si="12"/>
        <v>8.0406923109653194E-2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5.9349333084824034E-2</v>
      </c>
      <c r="C61" s="304">
        <f t="shared" si="13"/>
        <v>5.9803729387371551E-2</v>
      </c>
      <c r="D61" s="304">
        <f t="shared" si="13"/>
        <v>5.935895899429397E-2</v>
      </c>
      <c r="E61" s="304">
        <f t="shared" si="13"/>
        <v>6.0276988190686588E-2</v>
      </c>
      <c r="F61" s="304">
        <f t="shared" si="13"/>
        <v>5.9578840029219093E-2</v>
      </c>
      <c r="G61" s="304">
        <f t="shared" si="13"/>
        <v>5.8089393265691257E-2</v>
      </c>
      <c r="H61" s="304">
        <f t="shared" si="13"/>
        <v>5.7222770568787301E-2</v>
      </c>
      <c r="I61" s="304">
        <f t="shared" si="13"/>
        <v>5.7692085886030836E-2</v>
      </c>
      <c r="J61" s="304">
        <f t="shared" si="13"/>
        <v>5.6773343219630845E-2</v>
      </c>
      <c r="K61" s="304">
        <f t="shared" si="13"/>
        <v>5.6686834315057506E-2</v>
      </c>
      <c r="L61" s="304">
        <f t="shared" si="13"/>
        <v>5.6044651896604715E-2</v>
      </c>
      <c r="M61" s="304">
        <f t="shared" si="13"/>
        <v>5.6686759375247239E-2</v>
      </c>
      <c r="N61" s="304">
        <f t="shared" si="13"/>
        <v>5.6658622003886473E-2</v>
      </c>
      <c r="O61" s="304">
        <f t="shared" si="13"/>
        <v>5.7641510876729259E-2</v>
      </c>
      <c r="P61" s="304">
        <f t="shared" si="13"/>
        <v>5.5756152742524968E-2</v>
      </c>
      <c r="Q61" s="304">
        <f t="shared" si="13"/>
        <v>5.5195416221981604E-2</v>
      </c>
      <c r="R61" s="304">
        <f t="shared" si="13"/>
        <v>5.6570232252904418E-2</v>
      </c>
      <c r="S61" s="304">
        <f t="shared" si="13"/>
        <v>5.6816891243358911E-2</v>
      </c>
      <c r="T61" s="304">
        <f t="shared" si="13"/>
        <v>5.70470814099047E-2</v>
      </c>
      <c r="U61" s="304">
        <f t="shared" si="13"/>
        <v>5.7367324148015729E-2</v>
      </c>
      <c r="V61" s="304">
        <f t="shared" si="13"/>
        <v>5.6874438807424522E-2</v>
      </c>
      <c r="W61" s="304">
        <f t="shared" si="13"/>
        <v>5.7412492490516609E-2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2.2440727464276698E-2</v>
      </c>
      <c r="C62" s="304">
        <f t="shared" si="14"/>
        <v>2.2068848290926882E-2</v>
      </c>
      <c r="D62" s="304">
        <f t="shared" si="14"/>
        <v>2.2585398850701731E-2</v>
      </c>
      <c r="E62" s="304">
        <f t="shared" si="14"/>
        <v>2.1236560449146628E-2</v>
      </c>
      <c r="F62" s="304">
        <f t="shared" si="14"/>
        <v>2.1366302725839996E-2</v>
      </c>
      <c r="G62" s="304">
        <f t="shared" si="14"/>
        <v>2.205357408140405E-2</v>
      </c>
      <c r="H62" s="304">
        <f t="shared" si="14"/>
        <v>2.242054782171218E-2</v>
      </c>
      <c r="I62" s="304">
        <f t="shared" si="14"/>
        <v>2.26128142771964E-2</v>
      </c>
      <c r="J62" s="304">
        <f t="shared" si="14"/>
        <v>2.2965666373082051E-2</v>
      </c>
      <c r="K62" s="304">
        <f t="shared" si="14"/>
        <v>2.2739081737963959E-2</v>
      </c>
      <c r="L62" s="304">
        <f t="shared" si="14"/>
        <v>2.2297840938102376E-2</v>
      </c>
      <c r="M62" s="304">
        <f t="shared" si="14"/>
        <v>2.275748697875982E-2</v>
      </c>
      <c r="N62" s="304">
        <f t="shared" si="14"/>
        <v>2.2411887830387105E-2</v>
      </c>
      <c r="O62" s="304">
        <f t="shared" si="14"/>
        <v>2.2568133475500528E-2</v>
      </c>
      <c r="P62" s="304">
        <f t="shared" si="14"/>
        <v>2.3364789565227695E-2</v>
      </c>
      <c r="Q62" s="304">
        <f t="shared" si="14"/>
        <v>2.3484203234751547E-2</v>
      </c>
      <c r="R62" s="304">
        <f t="shared" si="14"/>
        <v>2.3118667030894012E-2</v>
      </c>
      <c r="S62" s="304">
        <f t="shared" si="14"/>
        <v>2.3172180721677545E-2</v>
      </c>
      <c r="T62" s="304">
        <f t="shared" si="14"/>
        <v>2.3255076944825599E-2</v>
      </c>
      <c r="U62" s="304">
        <f t="shared" si="14"/>
        <v>2.3222823690034408E-2</v>
      </c>
      <c r="V62" s="304">
        <f t="shared" si="14"/>
        <v>2.302034753001039E-2</v>
      </c>
      <c r="W62" s="304">
        <f t="shared" si="14"/>
        <v>2.2994430619136585E-2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0.25869038304423492</v>
      </c>
      <c r="C63" s="303">
        <f t="shared" si="15"/>
        <v>0.25979049537044518</v>
      </c>
      <c r="D63" s="303">
        <f t="shared" si="15"/>
        <v>0.2572954547169084</v>
      </c>
      <c r="E63" s="303">
        <f t="shared" si="15"/>
        <v>0.25254256604382358</v>
      </c>
      <c r="F63" s="303">
        <f t="shared" si="15"/>
        <v>0.24626454055496297</v>
      </c>
      <c r="G63" s="303">
        <f t="shared" si="15"/>
        <v>0.24408717401132388</v>
      </c>
      <c r="H63" s="303">
        <f t="shared" si="15"/>
        <v>0.24493399470976135</v>
      </c>
      <c r="I63" s="303">
        <f t="shared" si="15"/>
        <v>0.24616872442399185</v>
      </c>
      <c r="J63" s="303">
        <f t="shared" si="15"/>
        <v>0.24458543032493954</v>
      </c>
      <c r="K63" s="303">
        <f t="shared" si="15"/>
        <v>0.24291626365454394</v>
      </c>
      <c r="L63" s="303">
        <f t="shared" si="15"/>
        <v>0.24059742352559507</v>
      </c>
      <c r="M63" s="303">
        <f t="shared" si="15"/>
        <v>0.24261036710707032</v>
      </c>
      <c r="N63" s="303">
        <f t="shared" si="15"/>
        <v>0.23910598032217112</v>
      </c>
      <c r="O63" s="303">
        <f t="shared" si="15"/>
        <v>0.24060268497833243</v>
      </c>
      <c r="P63" s="303">
        <f t="shared" si="15"/>
        <v>0.24045233774830937</v>
      </c>
      <c r="Q63" s="303">
        <f t="shared" si="15"/>
        <v>0.24178672302751092</v>
      </c>
      <c r="R63" s="303">
        <f t="shared" si="15"/>
        <v>0.24241718918273822</v>
      </c>
      <c r="S63" s="303">
        <f t="shared" si="15"/>
        <v>0.24339427311251463</v>
      </c>
      <c r="T63" s="303">
        <f t="shared" si="15"/>
        <v>0.24329029462915619</v>
      </c>
      <c r="U63" s="303">
        <f t="shared" si="15"/>
        <v>0.24378353807921424</v>
      </c>
      <c r="V63" s="303">
        <f t="shared" si="15"/>
        <v>0.24346208149308107</v>
      </c>
      <c r="W63" s="303">
        <f t="shared" si="15"/>
        <v>0.24533403594681247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0.15009274652499788</v>
      </c>
      <c r="C64" s="304">
        <f t="shared" si="16"/>
        <v>0.15509231429234382</v>
      </c>
      <c r="D64" s="304">
        <f t="shared" si="16"/>
        <v>0.14637682167911487</v>
      </c>
      <c r="E64" s="304">
        <f t="shared" si="16"/>
        <v>0.15474826240605669</v>
      </c>
      <c r="F64" s="304">
        <f t="shared" si="16"/>
        <v>0.14501874451155292</v>
      </c>
      <c r="G64" s="304">
        <f t="shared" si="16"/>
        <v>0.13098710785997525</v>
      </c>
      <c r="H64" s="304">
        <f t="shared" si="16"/>
        <v>0.12745750261277336</v>
      </c>
      <c r="I64" s="304">
        <f t="shared" si="16"/>
        <v>0.1259202389825175</v>
      </c>
      <c r="J64" s="304">
        <f t="shared" si="16"/>
        <v>0.1147316512037347</v>
      </c>
      <c r="K64" s="304">
        <f t="shared" si="16"/>
        <v>0.11666865345723713</v>
      </c>
      <c r="L64" s="304">
        <f t="shared" si="16"/>
        <v>0.11905422161689561</v>
      </c>
      <c r="M64" s="304">
        <f t="shared" si="16"/>
        <v>0.11423511139401835</v>
      </c>
      <c r="N64" s="304">
        <f t="shared" si="16"/>
        <v>0.11246646169677145</v>
      </c>
      <c r="O64" s="304">
        <f t="shared" si="16"/>
        <v>0.1138380336990184</v>
      </c>
      <c r="P64" s="304">
        <f t="shared" si="16"/>
        <v>9.6336463310824585E-2</v>
      </c>
      <c r="Q64" s="304">
        <f t="shared" si="16"/>
        <v>9.7472740111650066E-2</v>
      </c>
      <c r="R64" s="304">
        <f t="shared" si="16"/>
        <v>0.10813998181397041</v>
      </c>
      <c r="S64" s="304">
        <f t="shared" si="16"/>
        <v>0.10973726584745104</v>
      </c>
      <c r="T64" s="304">
        <f t="shared" si="16"/>
        <v>0.10826372069668568</v>
      </c>
      <c r="U64" s="304">
        <f t="shared" si="16"/>
        <v>0.11053853870160826</v>
      </c>
      <c r="V64" s="304">
        <f t="shared" si="16"/>
        <v>0.11177496357624218</v>
      </c>
      <c r="W64" s="304">
        <f t="shared" si="16"/>
        <v>0.11690121234185961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0.10859763651923707</v>
      </c>
      <c r="C65" s="304">
        <f t="shared" si="17"/>
        <v>0.10469818107810132</v>
      </c>
      <c r="D65" s="304">
        <f t="shared" si="17"/>
        <v>0.11091863303779353</v>
      </c>
      <c r="E65" s="304">
        <f t="shared" si="17"/>
        <v>9.7794303637766949E-2</v>
      </c>
      <c r="F65" s="304">
        <f t="shared" si="17"/>
        <v>0.10124579604341004</v>
      </c>
      <c r="G65" s="304">
        <f t="shared" si="17"/>
        <v>0.11310006615134865</v>
      </c>
      <c r="H65" s="304">
        <f t="shared" si="17"/>
        <v>0.117476492096988</v>
      </c>
      <c r="I65" s="304">
        <f t="shared" si="17"/>
        <v>0.12024848544147433</v>
      </c>
      <c r="J65" s="304">
        <f t="shared" si="17"/>
        <v>0.12985377912120483</v>
      </c>
      <c r="K65" s="304">
        <f t="shared" si="17"/>
        <v>0.12624761019730682</v>
      </c>
      <c r="L65" s="304">
        <f t="shared" si="17"/>
        <v>0.12154320190869948</v>
      </c>
      <c r="M65" s="304">
        <f t="shared" si="17"/>
        <v>0.12837525571305197</v>
      </c>
      <c r="N65" s="304">
        <f t="shared" si="17"/>
        <v>0.12663951862539966</v>
      </c>
      <c r="O65" s="304">
        <f t="shared" si="17"/>
        <v>0.12676465127931399</v>
      </c>
      <c r="P65" s="304">
        <f t="shared" si="17"/>
        <v>0.14411587443748478</v>
      </c>
      <c r="Q65" s="304">
        <f t="shared" si="17"/>
        <v>0.14431398291586087</v>
      </c>
      <c r="R65" s="304">
        <f t="shared" si="17"/>
        <v>0.13427720736876783</v>
      </c>
      <c r="S65" s="304">
        <f t="shared" si="17"/>
        <v>0.13365700726506363</v>
      </c>
      <c r="T65" s="304">
        <f t="shared" si="17"/>
        <v>0.13502657393247053</v>
      </c>
      <c r="U65" s="304">
        <f t="shared" si="17"/>
        <v>0.13324499937760598</v>
      </c>
      <c r="V65" s="304">
        <f t="shared" si="17"/>
        <v>0.13168711791683893</v>
      </c>
      <c r="W65" s="304">
        <f t="shared" si="17"/>
        <v>0.12843282360495284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0.16249602640338384</v>
      </c>
      <c r="C66" s="303">
        <f t="shared" si="18"/>
        <v>0.16507513803648755</v>
      </c>
      <c r="D66" s="303">
        <f t="shared" si="18"/>
        <v>0.16273482850237925</v>
      </c>
      <c r="E66" s="303">
        <f t="shared" si="18"/>
        <v>0.18899710075647971</v>
      </c>
      <c r="F66" s="303">
        <f t="shared" si="18"/>
        <v>0.19903747033778255</v>
      </c>
      <c r="G66" s="303">
        <f t="shared" si="18"/>
        <v>0.19485288193678152</v>
      </c>
      <c r="H66" s="303">
        <f t="shared" si="18"/>
        <v>0.18912349050450813</v>
      </c>
      <c r="I66" s="303">
        <f t="shared" si="18"/>
        <v>0.18371355609485365</v>
      </c>
      <c r="J66" s="303">
        <f t="shared" si="18"/>
        <v>0.18255365797964965</v>
      </c>
      <c r="K66" s="303">
        <f t="shared" si="18"/>
        <v>0.18874560604465629</v>
      </c>
      <c r="L66" s="303">
        <f t="shared" si="18"/>
        <v>0.19968248440706449</v>
      </c>
      <c r="M66" s="303">
        <f t="shared" si="18"/>
        <v>0.18899140487318533</v>
      </c>
      <c r="N66" s="303">
        <f t="shared" si="18"/>
        <v>0.20017091901548081</v>
      </c>
      <c r="O66" s="303">
        <f t="shared" si="18"/>
        <v>0.19426802945121521</v>
      </c>
      <c r="P66" s="303">
        <f t="shared" si="18"/>
        <v>0.1851130586571324</v>
      </c>
      <c r="Q66" s="303">
        <f t="shared" si="18"/>
        <v>0.1815487875640216</v>
      </c>
      <c r="R66" s="303">
        <f t="shared" si="18"/>
        <v>0.18426317086871902</v>
      </c>
      <c r="S66" s="303">
        <f t="shared" si="18"/>
        <v>0.18143863429581217</v>
      </c>
      <c r="T66" s="303">
        <f t="shared" si="18"/>
        <v>0.18010354625689926</v>
      </c>
      <c r="U66" s="303">
        <f t="shared" si="18"/>
        <v>0.17928024306230658</v>
      </c>
      <c r="V66" s="303">
        <f t="shared" si="18"/>
        <v>0.18309862086527157</v>
      </c>
      <c r="W66" s="303">
        <f t="shared" si="18"/>
        <v>0.17949006781881588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0.10560342336130205</v>
      </c>
      <c r="C67" s="303">
        <f t="shared" si="19"/>
        <v>0.1038534037220088</v>
      </c>
      <c r="D67" s="303">
        <f t="shared" si="19"/>
        <v>0.10628422988565515</v>
      </c>
      <c r="E67" s="303">
        <f t="shared" si="19"/>
        <v>9.9936755054807674E-2</v>
      </c>
      <c r="F67" s="303">
        <f t="shared" si="19"/>
        <v>0.10054730694512937</v>
      </c>
      <c r="G67" s="303">
        <f t="shared" si="19"/>
        <v>0.10378152508896023</v>
      </c>
      <c r="H67" s="303">
        <f t="shared" si="19"/>
        <v>0.10550846033746906</v>
      </c>
      <c r="I67" s="303">
        <f t="shared" si="19"/>
        <v>0.10641324365739475</v>
      </c>
      <c r="J67" s="303">
        <f t="shared" si="19"/>
        <v>0.10807372410862137</v>
      </c>
      <c r="K67" s="303">
        <f t="shared" si="19"/>
        <v>0.1070074434727715</v>
      </c>
      <c r="L67" s="303">
        <f t="shared" si="19"/>
        <v>0.10493101617930524</v>
      </c>
      <c r="M67" s="303">
        <f t="shared" si="19"/>
        <v>0.10709405637063443</v>
      </c>
      <c r="N67" s="303">
        <f t="shared" si="19"/>
        <v>0.10546770743711571</v>
      </c>
      <c r="O67" s="303">
        <f t="shared" si="19"/>
        <v>0.10620298106117886</v>
      </c>
      <c r="P67" s="303">
        <f t="shared" si="19"/>
        <v>0.1099519508951891</v>
      </c>
      <c r="Q67" s="303">
        <f t="shared" si="19"/>
        <v>0.11051389757530131</v>
      </c>
      <c r="R67" s="303">
        <f t="shared" si="19"/>
        <v>0.10879372720420707</v>
      </c>
      <c r="S67" s="303">
        <f t="shared" si="19"/>
        <v>0.10904555633730607</v>
      </c>
      <c r="T67" s="303">
        <f t="shared" si="19"/>
        <v>0.10943565621094392</v>
      </c>
      <c r="U67" s="303">
        <f t="shared" si="19"/>
        <v>0.10928387618839717</v>
      </c>
      <c r="V67" s="303">
        <f t="shared" si="19"/>
        <v>0.10833104720004885</v>
      </c>
      <c r="W67" s="303">
        <f t="shared" si="19"/>
        <v>0.1082090852665251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7.1509957997309886E-2</v>
      </c>
      <c r="C68" s="237">
        <f t="shared" si="20"/>
        <v>7.0324922257775466E-2</v>
      </c>
      <c r="D68" s="237">
        <f t="shared" si="20"/>
        <v>7.197097000251941E-2</v>
      </c>
      <c r="E68" s="237">
        <f t="shared" si="20"/>
        <v>6.7672741364704081E-2</v>
      </c>
      <c r="F68" s="237">
        <f t="shared" si="20"/>
        <v>6.80861800454058E-2</v>
      </c>
      <c r="G68" s="237">
        <f t="shared" si="20"/>
        <v>7.027624923310824E-2</v>
      </c>
      <c r="H68" s="237">
        <f t="shared" si="20"/>
        <v>7.1445653246294719E-2</v>
      </c>
      <c r="I68" s="237">
        <f t="shared" si="20"/>
        <v>7.2058332410900913E-2</v>
      </c>
      <c r="J68" s="237">
        <f t="shared" si="20"/>
        <v>7.3182736180618838E-2</v>
      </c>
      <c r="K68" s="237">
        <f t="shared" si="20"/>
        <v>7.2460698191167558E-2</v>
      </c>
      <c r="L68" s="237">
        <f t="shared" si="20"/>
        <v>7.1054633654488414E-2</v>
      </c>
      <c r="M68" s="237">
        <f t="shared" si="20"/>
        <v>7.2519348606950126E-2</v>
      </c>
      <c r="N68" s="237">
        <f t="shared" si="20"/>
        <v>7.1418057188328263E-2</v>
      </c>
      <c r="O68" s="237">
        <f t="shared" si="20"/>
        <v>7.1915951899500632E-2</v>
      </c>
      <c r="P68" s="237">
        <f t="shared" si="20"/>
        <v>7.4454588118196288E-2</v>
      </c>
      <c r="Q68" s="237">
        <f t="shared" si="20"/>
        <v>7.4835113504708312E-2</v>
      </c>
      <c r="R68" s="237">
        <f t="shared" si="20"/>
        <v>7.3670290366690191E-2</v>
      </c>
      <c r="S68" s="237">
        <f t="shared" si="20"/>
        <v>7.3840817894654867E-2</v>
      </c>
      <c r="T68" s="237">
        <f t="shared" si="20"/>
        <v>7.4104976240006573E-2</v>
      </c>
      <c r="U68" s="237">
        <f t="shared" si="20"/>
        <v>7.4002197535569941E-2</v>
      </c>
      <c r="V68" s="237">
        <f t="shared" si="20"/>
        <v>7.3356983973673434E-2</v>
      </c>
      <c r="W68" s="237">
        <f t="shared" si="20"/>
        <v>7.3274396757596991E-2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54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2">
        <f t="shared" ref="B72:W72" si="21">SUM(B$73:B$83)</f>
        <v>42.781759830658068</v>
      </c>
      <c r="C72" s="322">
        <f t="shared" si="21"/>
        <v>41.849956359804878</v>
      </c>
      <c r="D72" s="322">
        <f t="shared" si="21"/>
        <v>40.087486950549057</v>
      </c>
      <c r="E72" s="322">
        <f t="shared" si="21"/>
        <v>42.374816256102029</v>
      </c>
      <c r="F72" s="322">
        <f t="shared" si="21"/>
        <v>43.406404274449294</v>
      </c>
      <c r="G72" s="322">
        <f t="shared" si="21"/>
        <v>41.600578697608583</v>
      </c>
      <c r="H72" s="322">
        <f t="shared" si="21"/>
        <v>37.812095297740441</v>
      </c>
      <c r="I72" s="322">
        <f t="shared" si="21"/>
        <v>36.616735261600503</v>
      </c>
      <c r="J72" s="322">
        <f t="shared" si="21"/>
        <v>37.01097672204984</v>
      </c>
      <c r="K72" s="322">
        <f t="shared" si="21"/>
        <v>39.228951495008765</v>
      </c>
      <c r="L72" s="322">
        <f t="shared" si="21"/>
        <v>34.919438571294471</v>
      </c>
      <c r="M72" s="322">
        <f t="shared" si="21"/>
        <v>31.582175967024089</v>
      </c>
      <c r="N72" s="322">
        <f t="shared" si="21"/>
        <v>32.239641144314447</v>
      </c>
      <c r="O72" s="322">
        <f t="shared" si="21"/>
        <v>32.415197771677285</v>
      </c>
      <c r="P72" s="322">
        <f t="shared" si="21"/>
        <v>28.370332708784446</v>
      </c>
      <c r="Q72" s="322">
        <f t="shared" si="21"/>
        <v>26.923559010773872</v>
      </c>
      <c r="R72" s="322">
        <f t="shared" si="21"/>
        <v>26.860660608271431</v>
      </c>
      <c r="S72" s="322">
        <f t="shared" si="21"/>
        <v>26.100317336551125</v>
      </c>
      <c r="T72" s="322">
        <f t="shared" si="21"/>
        <v>26.838077894969601</v>
      </c>
      <c r="U72" s="322">
        <f t="shared" si="21"/>
        <v>26.400231990026491</v>
      </c>
      <c r="V72" s="322">
        <f t="shared" si="21"/>
        <v>29.232020814124258</v>
      </c>
      <c r="W72" s="322">
        <f t="shared" si="21"/>
        <v>28.974596433988168</v>
      </c>
      <c r="DA72" s="95"/>
    </row>
    <row r="73" spans="1:105" ht="12" customHeight="1" x14ac:dyDescent="0.25">
      <c r="A73" s="55" t="s">
        <v>92</v>
      </c>
      <c r="B73" s="332">
        <f>IF(B$6=0,0,B$6/TRE!B$5*1000)</f>
        <v>0.94122922823719346</v>
      </c>
      <c r="C73" s="332">
        <f>IF(C$6=0,0,C$6/TRE!C$5*1000)</f>
        <v>0.90547091949651404</v>
      </c>
      <c r="D73" s="332">
        <f>IF(D$6=0,0,D$6/TRE!D$5*1000)</f>
        <v>0.88763909970632415</v>
      </c>
      <c r="E73" s="332">
        <f>IF(E$6=0,0,E$6/TRE!E$5*1000)</f>
        <v>0.88225034014136472</v>
      </c>
      <c r="F73" s="332">
        <f>IF(F$6=0,0,F$6/TRE!F$5*1000)</f>
        <v>0.90924938624321427</v>
      </c>
      <c r="G73" s="332">
        <f>IF(G$6=0,0,G$6/TRE!G$5*1000)</f>
        <v>0.89945239621273521</v>
      </c>
      <c r="H73" s="332">
        <f>IF(H$6=0,0,H$6/TRE!H$5*1000)</f>
        <v>0.83114499104130135</v>
      </c>
      <c r="I73" s="332">
        <f>IF(I$6=0,0,I$6/TRE!I$5*1000)</f>
        <v>0.81177199402729405</v>
      </c>
      <c r="J73" s="332">
        <f>IF(J$6=0,0,J$6/TRE!J$5*1000)</f>
        <v>0.83331543484362958</v>
      </c>
      <c r="K73" s="332">
        <f>IF(K$6=0,0,K$6/TRE!K$5*1000)</f>
        <v>0.87453954366630093</v>
      </c>
      <c r="L73" s="332">
        <f>IF(L$6=0,0,L$6/TRE!L$5*1000)</f>
        <v>0.76336086952015725</v>
      </c>
      <c r="M73" s="332">
        <f>IF(M$6=0,0,M$6/TRE!M$5*1000)</f>
        <v>0.70463819444161968</v>
      </c>
      <c r="N73" s="332">
        <f>IF(N$6=0,0,N$6/TRE!N$5*1000)</f>
        <v>0.70838355001794873</v>
      </c>
      <c r="O73" s="332">
        <f>IF(O$6=0,0,O$6/TRE!O$5*1000)</f>
        <v>0.71720638229996081</v>
      </c>
      <c r="P73" s="332">
        <f>IF(P$6=0,0,P$6/TRE!P$5*1000)</f>
        <v>0.64986946434925941</v>
      </c>
      <c r="Q73" s="332">
        <f>IF(Q$6=0,0,Q$6/TRE!Q$5*1000)</f>
        <v>0.61988071726650928</v>
      </c>
      <c r="R73" s="332">
        <f>IF(R$6=0,0,R$6/TRE!R$5*1000)</f>
        <v>0.60880653807105678</v>
      </c>
      <c r="S73" s="332">
        <f>IF(S$6=0,0,S$6/TRE!S$5*1000)</f>
        <v>0.59294242178009438</v>
      </c>
      <c r="T73" s="332">
        <f>IF(T$6=0,0,T$6/TRE!T$5*1000)</f>
        <v>0.61188388872425581</v>
      </c>
      <c r="U73" s="332">
        <f>IF(U$6=0,0,U$6/TRE!U$5*1000)</f>
        <v>0.60106660086312858</v>
      </c>
      <c r="V73" s="332">
        <f>IF(V$6=0,0,V$6/TRE!V$5*1000)</f>
        <v>0.65973654720160513</v>
      </c>
      <c r="W73" s="332">
        <f>IF(W$6=0,0,W$6/TRE!W$5*1000)</f>
        <v>0.65319053668512084</v>
      </c>
      <c r="DA73" s="67"/>
    </row>
    <row r="74" spans="1:105" ht="12" customHeight="1" x14ac:dyDescent="0.25">
      <c r="A74" s="202" t="s">
        <v>93</v>
      </c>
      <c r="B74" s="333">
        <f>IF(B$7=0,0,B$7/TRE!B$5*1000)</f>
        <v>1.2800717504025831</v>
      </c>
      <c r="C74" s="333">
        <f>IF(C$7=0,0,C$7/TRE!C$5*1000)</f>
        <v>1.2314404505152592</v>
      </c>
      <c r="D74" s="333">
        <f>IF(D$7=0,0,D$7/TRE!D$5*1000)</f>
        <v>1.2071891756006015</v>
      </c>
      <c r="E74" s="333">
        <f>IF(E$7=0,0,E$7/TRE!E$5*1000)</f>
        <v>1.1998604625922562</v>
      </c>
      <c r="F74" s="333">
        <f>IF(F$7=0,0,F$7/TRE!F$5*1000)</f>
        <v>1.2365791652907712</v>
      </c>
      <c r="G74" s="333">
        <f>IF(G$7=0,0,G$7/TRE!G$5*1000)</f>
        <v>1.22325525884932</v>
      </c>
      <c r="H74" s="333">
        <f>IF(H$7=0,0,H$7/TRE!H$5*1000)</f>
        <v>1.13035718781617</v>
      </c>
      <c r="I74" s="333">
        <f>IF(I$7=0,0,I$7/TRE!I$5*1000)</f>
        <v>1.1040099118771203</v>
      </c>
      <c r="J74" s="333">
        <f>IF(J$7=0,0,J$7/TRE!J$5*1000)</f>
        <v>1.133308991387336</v>
      </c>
      <c r="K74" s="333">
        <f>IF(K$7=0,0,K$7/TRE!K$5*1000)</f>
        <v>1.1893737793861694</v>
      </c>
      <c r="L74" s="333">
        <f>IF(L$7=0,0,L$7/TRE!L$5*1000)</f>
        <v>1.0381707825474142</v>
      </c>
      <c r="M74" s="333">
        <f>IF(M$7=0,0,M$7/TRE!M$5*1000)</f>
        <v>0.95830794444060252</v>
      </c>
      <c r="N74" s="333">
        <f>IF(N$7=0,0,N$7/TRE!N$5*1000)</f>
        <v>0.96340162802441065</v>
      </c>
      <c r="O74" s="333">
        <f>IF(O$7=0,0,O$7/TRE!O$5*1000)</f>
        <v>0.97540067992794655</v>
      </c>
      <c r="P74" s="333">
        <f>IF(P$7=0,0,P$7/TRE!P$5*1000)</f>
        <v>0.88382247151499249</v>
      </c>
      <c r="Q74" s="333">
        <f>IF(Q$7=0,0,Q$7/TRE!Q$5*1000)</f>
        <v>0.84303777548245251</v>
      </c>
      <c r="R74" s="333">
        <f>IF(R$7=0,0,R$7/TRE!R$5*1000)</f>
        <v>0.82797689177663714</v>
      </c>
      <c r="S74" s="333">
        <f>IF(S$7=0,0,S$7/TRE!S$5*1000)</f>
        <v>0.80640169362092806</v>
      </c>
      <c r="T74" s="333">
        <f>IF(T$7=0,0,T$7/TRE!T$5*1000)</f>
        <v>0.83216208866498786</v>
      </c>
      <c r="U74" s="333">
        <f>IF(U$7=0,0,U$7/TRE!U$5*1000)</f>
        <v>0.81745057717385483</v>
      </c>
      <c r="V74" s="333">
        <f>IF(V$7=0,0,V$7/TRE!V$5*1000)</f>
        <v>0.89724170419418292</v>
      </c>
      <c r="W74" s="333">
        <f>IF(W$7=0,0,W$7/TRE!W$5*1000)</f>
        <v>0.88833912989176433</v>
      </c>
      <c r="DA74" s="174"/>
    </row>
    <row r="75" spans="1:105" ht="12" customHeight="1" x14ac:dyDescent="0.25">
      <c r="A75" s="202" t="s">
        <v>94</v>
      </c>
      <c r="B75" s="333">
        <f>IF(B$8=0,0,B$8/TRE!B$5*1000)</f>
        <v>1.581265103438485</v>
      </c>
      <c r="C75" s="333">
        <f>IF(C$8=0,0,C$8/TRE!C$5*1000)</f>
        <v>1.5211911447541437</v>
      </c>
      <c r="D75" s="333">
        <f>IF(D$8=0,0,D$8/TRE!D$5*1000)</f>
        <v>1.491233687506625</v>
      </c>
      <c r="E75" s="333">
        <f>IF(E$8=0,0,E$8/TRE!E$5*1000)</f>
        <v>1.4821805714374927</v>
      </c>
      <c r="F75" s="333">
        <f>IF(F$8=0,0,F$8/TRE!F$5*1000)</f>
        <v>1.5275389688885996</v>
      </c>
      <c r="G75" s="333">
        <f>IF(G$8=0,0,G$8/TRE!G$5*1000)</f>
        <v>1.5110800256373953</v>
      </c>
      <c r="H75" s="333">
        <f>IF(H$8=0,0,H$8/TRE!H$5*1000)</f>
        <v>1.3963235849493865</v>
      </c>
      <c r="I75" s="333">
        <f>IF(I$8=0,0,I$8/TRE!I$5*1000)</f>
        <v>1.3637769499658545</v>
      </c>
      <c r="J75" s="333">
        <f>IF(J$8=0,0,J$8/TRE!J$5*1000)</f>
        <v>1.3999699305372977</v>
      </c>
      <c r="K75" s="333">
        <f>IF(K$8=0,0,K$8/TRE!K$5*1000)</f>
        <v>1.4692264333593859</v>
      </c>
      <c r="L75" s="333">
        <f>IF(L$8=0,0,L$8/TRE!L$5*1000)</f>
        <v>1.2824462607938647</v>
      </c>
      <c r="M75" s="333">
        <f>IF(M$8=0,0,M$8/TRE!M$5*1000)</f>
        <v>1.1837921666619204</v>
      </c>
      <c r="N75" s="333">
        <f>IF(N$8=0,0,N$8/TRE!N$5*1000)</f>
        <v>1.1900843640301546</v>
      </c>
      <c r="O75" s="333">
        <f>IF(O$8=0,0,O$8/TRE!O$5*1000)</f>
        <v>1.2049067222639334</v>
      </c>
      <c r="P75" s="333">
        <f>IF(P$8=0,0,P$8/TRE!P$5*1000)</f>
        <v>1.0917807001067552</v>
      </c>
      <c r="Q75" s="333">
        <f>IF(Q$8=0,0,Q$8/TRE!Q$5*1000)</f>
        <v>1.0413996050077357</v>
      </c>
      <c r="R75" s="333">
        <f>IF(R$8=0,0,R$8/TRE!R$5*1000)</f>
        <v>1.0227949839593751</v>
      </c>
      <c r="S75" s="333">
        <f>IF(S$8=0,0,S$8/TRE!S$5*1000)</f>
        <v>0.99614326859055835</v>
      </c>
      <c r="T75" s="333">
        <f>IF(T$8=0,0,T$8/TRE!T$5*1000)</f>
        <v>1.0279649330567493</v>
      </c>
      <c r="U75" s="333">
        <f>IF(U$8=0,0,U$8/TRE!U$5*1000)</f>
        <v>1.0097918894500559</v>
      </c>
      <c r="V75" s="333">
        <f>IF(V$8=0,0,V$8/TRE!V$5*1000)</f>
        <v>1.1083573992986968</v>
      </c>
      <c r="W75" s="333">
        <f>IF(W$8=0,0,W$8/TRE!W$5*1000)</f>
        <v>1.0973601016310031</v>
      </c>
      <c r="DA75" s="174"/>
    </row>
    <row r="76" spans="1:105" ht="12" customHeight="1" x14ac:dyDescent="0.25">
      <c r="A76" s="202" t="s">
        <v>95</v>
      </c>
      <c r="B76" s="333">
        <f>IF(B$9=0,0,B$9/TRE!B$5*1000)</f>
        <v>0.97887839736668114</v>
      </c>
      <c r="C76" s="333">
        <f>IF(C$9=0,0,C$9/TRE!C$5*1000)</f>
        <v>0.94168975627637441</v>
      </c>
      <c r="D76" s="333">
        <f>IF(D$9=0,0,D$9/TRE!D$5*1000)</f>
        <v>0.92314466369457759</v>
      </c>
      <c r="E76" s="333">
        <f>IF(E$9=0,0,E$9/TRE!E$5*1000)</f>
        <v>0.91754035374701937</v>
      </c>
      <c r="F76" s="333">
        <f>IF(F$9=0,0,F$9/TRE!F$5*1000)</f>
        <v>0.94561936169294281</v>
      </c>
      <c r="G76" s="333">
        <f>IF(G$9=0,0,G$9/TRE!G$5*1000)</f>
        <v>0.93543049206124451</v>
      </c>
      <c r="H76" s="333">
        <f>IF(H$9=0,0,H$9/TRE!H$5*1000)</f>
        <v>0.86439079068295377</v>
      </c>
      <c r="I76" s="333">
        <f>IF(I$9=0,0,I$9/TRE!I$5*1000)</f>
        <v>0.84424287378838592</v>
      </c>
      <c r="J76" s="333">
        <f>IF(J$9=0,0,J$9/TRE!J$5*1000)</f>
        <v>0.86664805223737462</v>
      </c>
      <c r="K76" s="333">
        <f>IF(K$9=0,0,K$9/TRE!K$5*1000)</f>
        <v>0.90952112541295282</v>
      </c>
      <c r="L76" s="333">
        <f>IF(L$9=0,0,L$9/TRE!L$5*1000)</f>
        <v>0.79389530430096356</v>
      </c>
      <c r="M76" s="333">
        <f>IF(M$9=0,0,M$9/TRE!M$5*1000)</f>
        <v>0.73282372221928416</v>
      </c>
      <c r="N76" s="333">
        <f>IF(N$9=0,0,N$9/TRE!N$5*1000)</f>
        <v>0.73671889201866669</v>
      </c>
      <c r="O76" s="333">
        <f>IF(O$9=0,0,O$9/TRE!O$5*1000)</f>
        <v>0.74589463759195918</v>
      </c>
      <c r="P76" s="333">
        <f>IF(P$9=0,0,P$9/TRE!P$5*1000)</f>
        <v>0.67586424292322944</v>
      </c>
      <c r="Q76" s="333">
        <f>IF(Q$9=0,0,Q$9/TRE!Q$5*1000)</f>
        <v>0.64467594595716982</v>
      </c>
      <c r="R76" s="333">
        <f>IF(R$9=0,0,R$9/TRE!R$5*1000)</f>
        <v>0.63315879959389931</v>
      </c>
      <c r="S76" s="333">
        <f>IF(S$9=0,0,S$9/TRE!S$5*1000)</f>
        <v>0.61666011865129811</v>
      </c>
      <c r="T76" s="333">
        <f>IF(T$9=0,0,T$9/TRE!T$5*1000)</f>
        <v>0.63635924427322588</v>
      </c>
      <c r="U76" s="333">
        <f>IF(U$9=0,0,U$9/TRE!U$5*1000)</f>
        <v>0.62510926489765384</v>
      </c>
      <c r="V76" s="333">
        <f>IF(V$9=0,0,V$9/TRE!V$5*1000)</f>
        <v>0.68612600908966948</v>
      </c>
      <c r="W76" s="333">
        <f>IF(W$9=0,0,W$9/TRE!W$5*1000)</f>
        <v>0.67931815815252572</v>
      </c>
      <c r="DA76" s="174"/>
    </row>
    <row r="77" spans="1:105" ht="12" customHeight="1" x14ac:dyDescent="0.25">
      <c r="A77" s="56" t="s">
        <v>96</v>
      </c>
      <c r="B77" s="334">
        <f>IF(B$10=0,0,B$10/TRE!B$5*1000)</f>
        <v>1.157813780731815</v>
      </c>
      <c r="C77" s="334">
        <f>IF(C$10=0,0,C$10/TRE!C$5*1000)</f>
        <v>1.1432821021605748</v>
      </c>
      <c r="D77" s="334">
        <f>IF(D$10=0,0,D$10/TRE!D$5*1000)</f>
        <v>1.0895457231054548</v>
      </c>
      <c r="E77" s="334">
        <f>IF(E$10=0,0,E$10/TRE!E$5*1000)</f>
        <v>1.135267635124088</v>
      </c>
      <c r="F77" s="334">
        <f>IF(F$10=0,0,F$10/TRE!F$5*1000)</f>
        <v>1.1425266382445096</v>
      </c>
      <c r="G77" s="334">
        <f>IF(G$10=0,0,G$10/TRE!G$5*1000)</f>
        <v>1.0883848409730306</v>
      </c>
      <c r="H77" s="334">
        <f>IF(H$10=0,0,H$10/TRE!H$5*1000)</f>
        <v>0.99174191192957983</v>
      </c>
      <c r="I77" s="334">
        <f>IF(I$10=0,0,I$10/TRE!I$5*1000)</f>
        <v>0.96677164208723521</v>
      </c>
      <c r="J77" s="334">
        <f>IF(J$10=0,0,J$10/TRE!J$5*1000)</f>
        <v>0.97256023054781826</v>
      </c>
      <c r="K77" s="334">
        <f>IF(K$10=0,0,K$10/TRE!K$5*1000)</f>
        <v>1.0259604050075859</v>
      </c>
      <c r="L77" s="334">
        <f>IF(L$10=0,0,L$10/TRE!L$5*1000)</f>
        <v>0.90517333418863921</v>
      </c>
      <c r="M77" s="334">
        <f>IF(M$10=0,0,M$10/TRE!M$5*1000)</f>
        <v>0.82657218516266429</v>
      </c>
      <c r="N77" s="334">
        <f>IF(N$10=0,0,N$10/TRE!N$5*1000)</f>
        <v>0.83090097464085755</v>
      </c>
      <c r="O77" s="334">
        <f>IF(O$10=0,0,O$10/TRE!O$5*1000)</f>
        <v>0.84216867999667533</v>
      </c>
      <c r="P77" s="334">
        <f>IF(P$10=0,0,P$10/TRE!P$5*1000)</f>
        <v>0.74400264576624231</v>
      </c>
      <c r="Q77" s="334">
        <f>IF(Q$10=0,0,Q$10/TRE!Q$5*1000)</f>
        <v>0.71144457768600533</v>
      </c>
      <c r="R77" s="334">
        <f>IF(R$10=0,0,R$10/TRE!R$5*1000)</f>
        <v>0.70736643723677439</v>
      </c>
      <c r="S77" s="334">
        <f>IF(S$10=0,0,S$10/TRE!S$5*1000)</f>
        <v>0.69189613351708912</v>
      </c>
      <c r="T77" s="334">
        <f>IF(T$10=0,0,T$10/TRE!T$5*1000)</f>
        <v>0.71498677178785341</v>
      </c>
      <c r="U77" s="334">
        <f>IF(U$10=0,0,U$10/TRE!U$5*1000)</f>
        <v>0.7062788505904648</v>
      </c>
      <c r="V77" s="334">
        <f>IF(V$10=0,0,V$10/TRE!V$5*1000)</f>
        <v>0.78291141485082827</v>
      </c>
      <c r="W77" s="334">
        <f>IF(W$10=0,0,W$10/TRE!W$5*1000)</f>
        <v>0.78319446874685428</v>
      </c>
      <c r="DA77" s="68"/>
    </row>
    <row r="78" spans="1:105" ht="12" customHeight="1" x14ac:dyDescent="0.25">
      <c r="A78" s="203" t="s">
        <v>2405</v>
      </c>
      <c r="B78" s="350">
        <f>IF(B$16=0,0,B$16/TRE!B$5*1000)</f>
        <v>7.7470608865295771</v>
      </c>
      <c r="C78" s="350">
        <f>IF(C$16=0,0,C$16/TRE!C$5*1000)</f>
        <v>7.6105546257616545</v>
      </c>
      <c r="D78" s="350">
        <f>IF(D$16=0,0,D$16/TRE!D$5*1000)</f>
        <v>7.2200297283797541</v>
      </c>
      <c r="E78" s="350">
        <f>IF(E$16=0,0,E$16/TRE!E$5*1000)</f>
        <v>7.4910113830660743</v>
      </c>
      <c r="F78" s="350">
        <f>IF(F$16=0,0,F$16/TRE!F$5*1000)</f>
        <v>7.4826207440531629</v>
      </c>
      <c r="G78" s="350">
        <f>IF(G$16=0,0,G$16/TRE!G$5*1000)</f>
        <v>7.1079173840744714</v>
      </c>
      <c r="H78" s="350">
        <f>IF(H$16=0,0,H$16/TRE!H$5*1000)</f>
        <v>6.4830272847352228</v>
      </c>
      <c r="I78" s="350">
        <f>IF(I$16=0,0,I$16/TRE!I$5*1000)</f>
        <v>6.3097265083434362</v>
      </c>
      <c r="J78" s="350">
        <f>IF(J$16=0,0,J$16/TRE!J$5*1000)</f>
        <v>6.3366419678162158</v>
      </c>
      <c r="K78" s="350">
        <f>IF(K$16=0,0,K$16/TRE!K$5*1000)</f>
        <v>6.670545226977004</v>
      </c>
      <c r="L78" s="350">
        <f>IF(L$16=0,0,L$16/TRE!L$5*1000)</f>
        <v>5.8810688658496151</v>
      </c>
      <c r="M78" s="350">
        <f>IF(M$16=0,0,M$16/TRE!M$5*1000)</f>
        <v>5.3635143137798638</v>
      </c>
      <c r="N78" s="350">
        <f>IF(N$16=0,0,N$16/TRE!N$5*1000)</f>
        <v>5.3960837007324161</v>
      </c>
      <c r="O78" s="350">
        <f>IF(O$16=0,0,O$16/TRE!O$5*1000)</f>
        <v>5.4594285325784471</v>
      </c>
      <c r="P78" s="350">
        <f>IF(P$16=0,0,P$16/TRE!P$5*1000)</f>
        <v>4.7751989757671813</v>
      </c>
      <c r="Q78" s="350">
        <f>IF(Q$16=0,0,Q$16/TRE!Q$5*1000)</f>
        <v>4.5568313738169799</v>
      </c>
      <c r="R78" s="350">
        <f>IF(R$16=0,0,R$16/TRE!R$5*1000)</f>
        <v>4.5580400909740622</v>
      </c>
      <c r="S78" s="350">
        <f>IF(S$16=0,0,S$16/TRE!S$5*1000)</f>
        <v>4.4468674362950784</v>
      </c>
      <c r="T78" s="350">
        <f>IF(T$16=0,0,T$16/TRE!T$5*1000)</f>
        <v>4.5706107148431787</v>
      </c>
      <c r="U78" s="350">
        <f>IF(U$16=0,0,U$16/TRE!U$5*1000)</f>
        <v>4.5051593724484986</v>
      </c>
      <c r="V78" s="350">
        <f>IF(V$16=0,0,V$16/TRE!V$5*1000)</f>
        <v>4.981822043559033</v>
      </c>
      <c r="W78" s="350">
        <f>IF(W$16=0,0,W$16/TRE!W$5*1000)</f>
        <v>4.9759182781563052</v>
      </c>
      <c r="DA78" s="175"/>
    </row>
    <row r="79" spans="1:105" ht="12" customHeight="1" x14ac:dyDescent="0.25">
      <c r="A79" s="203" t="s">
        <v>2415</v>
      </c>
      <c r="B79" s="350">
        <f>IF(B$24=0,0,B$24/TRE!B$5*1000)</f>
        <v>3.4991227269466076</v>
      </c>
      <c r="C79" s="350">
        <f>IF(C$24=0,0,C$24/TRE!C$5*1000)</f>
        <v>3.4263638029015246</v>
      </c>
      <c r="D79" s="350">
        <f>IF(D$24=0,0,D$24/TRE!D$5*1000)</f>
        <v>3.284943375782388</v>
      </c>
      <c r="E79" s="350">
        <f>IF(E$24=0,0,E$24/TRE!E$5*1000)</f>
        <v>3.4541216459957678</v>
      </c>
      <c r="F79" s="350">
        <f>IF(F$24=0,0,F$24/TRE!F$5*1000)</f>
        <v>3.5135375904791042</v>
      </c>
      <c r="G79" s="350">
        <f>IF(G$24=0,0,G$24/TRE!G$5*1000)</f>
        <v>3.3339938201827128</v>
      </c>
      <c r="H79" s="350">
        <f>IF(H$24=0,0,H$24/TRE!H$5*1000)</f>
        <v>3.0114807448098495</v>
      </c>
      <c r="I79" s="350">
        <f>IF(I$24=0,0,I$24/TRE!I$5*1000)</f>
        <v>2.9405032694861499</v>
      </c>
      <c r="J79" s="350">
        <f>IF(J$24=0,0,J$24/TRE!J$5*1000)</f>
        <v>2.9512186278752059</v>
      </c>
      <c r="K79" s="350">
        <f>IF(K$24=0,0,K$24/TRE!K$5*1000)</f>
        <v>3.1157954082906167</v>
      </c>
      <c r="L79" s="350">
        <f>IF(L$24=0,0,L$24/TRE!L$5*1000)</f>
        <v>2.7356758660636316</v>
      </c>
      <c r="M79" s="350">
        <f>IF(M$24=0,0,M$24/TRE!M$5*1000)</f>
        <v>2.5090221679198623</v>
      </c>
      <c r="N79" s="350">
        <f>IF(N$24=0,0,N$24/TRE!N$5*1000)</f>
        <v>2.549204862154967</v>
      </c>
      <c r="O79" s="350">
        <f>IF(O$24=0,0,O$24/TRE!O$5*1000)</f>
        <v>2.6000114848734266</v>
      </c>
      <c r="P79" s="350">
        <f>IF(P$24=0,0,P$24/TRE!P$5*1000)</f>
        <v>2.2446874575034816</v>
      </c>
      <c r="Q79" s="350">
        <f>IF(Q$24=0,0,Q$24/TRE!Q$5*1000)</f>
        <v>2.1183353773885871</v>
      </c>
      <c r="R79" s="350">
        <f>IF(R$24=0,0,R$24/TRE!R$5*1000)</f>
        <v>2.1404964779088336</v>
      </c>
      <c r="S79" s="350">
        <f>IF(S$24=0,0,S$24/TRE!S$5*1000)</f>
        <v>2.0877401617436768</v>
      </c>
      <c r="T79" s="350">
        <f>IF(T$24=0,0,T$24/TRE!T$5*1000)</f>
        <v>2.1551555810584357</v>
      </c>
      <c r="U79" s="350">
        <f>IF(U$24=0,0,U$24/TRE!U$5*1000)</f>
        <v>2.1275985990350557</v>
      </c>
      <c r="V79" s="350">
        <f>IF(V$24=0,0,V$24/TRE!V$5*1000)</f>
        <v>2.3354860571559075</v>
      </c>
      <c r="W79" s="350">
        <f>IF(W$24=0,0,W$24/TRE!W$5*1000)</f>
        <v>2.3297581476009182</v>
      </c>
      <c r="DA79" s="175"/>
    </row>
    <row r="80" spans="1:105" ht="12" customHeight="1" x14ac:dyDescent="0.25">
      <c r="A80" s="203" t="s">
        <v>2420</v>
      </c>
      <c r="B80" s="350">
        <f>IF(B$27=0,0,B$27/TRE!B$5*1000)</f>
        <v>11.067229837899397</v>
      </c>
      <c r="C80" s="350">
        <f>IF(C$27=0,0,C$27/TRE!C$5*1000)</f>
        <v>10.872220893945222</v>
      </c>
      <c r="D80" s="350">
        <f>IF(D$27=0,0,D$27/TRE!D$5*1000)</f>
        <v>10.314328183399653</v>
      </c>
      <c r="E80" s="350">
        <f>IF(E$27=0,0,E$27/TRE!E$5*1000)</f>
        <v>10.701444832951537</v>
      </c>
      <c r="F80" s="350">
        <f>IF(F$27=0,0,F$27/TRE!F$5*1000)</f>
        <v>10.689458205790233</v>
      </c>
      <c r="G80" s="350">
        <f>IF(G$27=0,0,G$27/TRE!G$5*1000)</f>
        <v>10.154167691534958</v>
      </c>
      <c r="H80" s="350">
        <f>IF(H$27=0,0,H$27/TRE!H$5*1000)</f>
        <v>9.2614675496217487</v>
      </c>
      <c r="I80" s="350">
        <f>IF(I$27=0,0,I$27/TRE!I$5*1000)</f>
        <v>9.0138950119191961</v>
      </c>
      <c r="J80" s="350">
        <f>IF(J$27=0,0,J$27/TRE!J$5*1000)</f>
        <v>9.052345668308881</v>
      </c>
      <c r="K80" s="350">
        <f>IF(K$27=0,0,K$27/TRE!K$5*1000)</f>
        <v>9.5293503242528637</v>
      </c>
      <c r="L80" s="350">
        <f>IF(L$27=0,0,L$27/TRE!L$5*1000)</f>
        <v>8.4015269512137358</v>
      </c>
      <c r="M80" s="350">
        <f>IF(M$27=0,0,M$27/TRE!M$5*1000)</f>
        <v>7.6621633053998055</v>
      </c>
      <c r="N80" s="350">
        <f>IF(N$27=0,0,N$27/TRE!N$5*1000)</f>
        <v>7.7086910010463088</v>
      </c>
      <c r="O80" s="350">
        <f>IF(O$27=0,0,O$27/TRE!O$5*1000)</f>
        <v>7.7991836179692129</v>
      </c>
      <c r="P80" s="350">
        <f>IF(P$27=0,0,P$27/TRE!P$5*1000)</f>
        <v>6.8217128225245451</v>
      </c>
      <c r="Q80" s="350">
        <f>IF(Q$27=0,0,Q$27/TRE!Q$5*1000)</f>
        <v>6.5097591054528285</v>
      </c>
      <c r="R80" s="350">
        <f>IF(R$27=0,0,R$27/TRE!R$5*1000)</f>
        <v>6.5114858442486598</v>
      </c>
      <c r="S80" s="350">
        <f>IF(S$27=0,0,S$27/TRE!S$5*1000)</f>
        <v>6.3526677661358262</v>
      </c>
      <c r="T80" s="350">
        <f>IF(T$27=0,0,T$27/TRE!T$5*1000)</f>
        <v>6.5294438783473989</v>
      </c>
      <c r="U80" s="350">
        <f>IF(U$27=0,0,U$27/TRE!U$5*1000)</f>
        <v>6.4359419606407133</v>
      </c>
      <c r="V80" s="350">
        <f>IF(V$27=0,0,V$27/TRE!V$5*1000)</f>
        <v>7.116888633655762</v>
      </c>
      <c r="W80" s="350">
        <f>IF(W$27=0,0,W$27/TRE!W$5*1000)</f>
        <v>7.1084546830804376</v>
      </c>
      <c r="DA80" s="175"/>
    </row>
    <row r="81" spans="1:105" ht="12" customHeight="1" x14ac:dyDescent="0.25">
      <c r="A81" s="203" t="s">
        <v>2430</v>
      </c>
      <c r="B81" s="350">
        <f>IF(B$35=0,0,B$35/TRE!B$5*1000)</f>
        <v>6.9518659750258376</v>
      </c>
      <c r="C81" s="350">
        <f>IF(C$35=0,0,C$35/TRE!C$5*1000)</f>
        <v>6.9083873229157708</v>
      </c>
      <c r="D81" s="350">
        <f>IF(D$35=0,0,D$35/TRE!D$5*1000)</f>
        <v>6.5236303139889671</v>
      </c>
      <c r="E81" s="350">
        <f>IF(E$35=0,0,E$35/TRE!E$5*1000)</f>
        <v>8.0087174174918303</v>
      </c>
      <c r="F81" s="350">
        <f>IF(F$35=0,0,F$35/TRE!F$5*1000)</f>
        <v>8.6395009032454961</v>
      </c>
      <c r="G81" s="350">
        <f>IF(G$35=0,0,G$35/TRE!G$5*1000)</f>
        <v>8.1059926494669128</v>
      </c>
      <c r="H81" s="350">
        <f>IF(H$35=0,0,H$35/TRE!H$5*1000)</f>
        <v>7.1511554459977704</v>
      </c>
      <c r="I81" s="350">
        <f>IF(I$35=0,0,I$35/TRE!I$5*1000)</f>
        <v>6.7269906474924479</v>
      </c>
      <c r="J81" s="350">
        <f>IF(J$35=0,0,J$35/TRE!J$5*1000)</f>
        <v>6.756489186009861</v>
      </c>
      <c r="K81" s="350">
        <f>IF(K$35=0,0,K$35/TRE!K$5*1000)</f>
        <v>7.4042922244218534</v>
      </c>
      <c r="L81" s="350">
        <f>IF(L$35=0,0,L$35/TRE!L$5*1000)</f>
        <v>6.9728002480159548</v>
      </c>
      <c r="M81" s="350">
        <f>IF(M$35=0,0,M$35/TRE!M$5*1000)</f>
        <v>5.9687598049600314</v>
      </c>
      <c r="N81" s="350">
        <f>IF(N$35=0,0,N$35/TRE!N$5*1000)</f>
        <v>6.4534385965867305</v>
      </c>
      <c r="O81" s="350">
        <f>IF(O$35=0,0,O$35/TRE!O$5*1000)</f>
        <v>6.2972365953751686</v>
      </c>
      <c r="P81" s="350">
        <f>IF(P$35=0,0,P$35/TRE!P$5*1000)</f>
        <v>5.2517190628435761</v>
      </c>
      <c r="Q81" s="350">
        <f>IF(Q$35=0,0,Q$35/TRE!Q$5*1000)</f>
        <v>4.8879394953143862</v>
      </c>
      <c r="R81" s="350">
        <f>IF(R$35=0,0,R$35/TRE!R$5*1000)</f>
        <v>4.9494304953085875</v>
      </c>
      <c r="S81" s="350">
        <f>IF(S$35=0,0,S$35/TRE!S$5*1000)</f>
        <v>4.7356059322311461</v>
      </c>
      <c r="T81" s="350">
        <f>IF(T$35=0,0,T$35/TRE!T$5*1000)</f>
        <v>4.8336330036029231</v>
      </c>
      <c r="U81" s="350">
        <f>IF(U$35=0,0,U$35/TRE!U$5*1000)</f>
        <v>4.7330400080732309</v>
      </c>
      <c r="V81" s="350">
        <f>IF(V$35=0,0,V$35/TRE!V$5*1000)</f>
        <v>5.3523426961710641</v>
      </c>
      <c r="W81" s="350">
        <f>IF(W$35=0,0,W$35/TRE!W$5*1000)</f>
        <v>5.2006522789593577</v>
      </c>
      <c r="DA81" s="175"/>
    </row>
    <row r="82" spans="1:105" ht="12" customHeight="1" x14ac:dyDescent="0.25">
      <c r="A82" s="203" t="s">
        <v>2442</v>
      </c>
      <c r="B82" s="350">
        <f>IF(B$46=0,0,B$46/TRE!B$5*1000)</f>
        <v>4.5179002955385288</v>
      </c>
      <c r="C82" s="350">
        <f>IF(C$46=0,0,C$46/TRE!C$5*1000)</f>
        <v>4.3462604135832663</v>
      </c>
      <c r="D82" s="350">
        <f>IF(D$46=0,0,D$46/TRE!D$5*1000)</f>
        <v>4.2606676785903579</v>
      </c>
      <c r="E82" s="350">
        <f>IF(E$46=0,0,E$46/TRE!E$5*1000)</f>
        <v>4.2348016326785505</v>
      </c>
      <c r="F82" s="350">
        <f>IF(F$46=0,0,F$46/TRE!F$5*1000)</f>
        <v>4.3643970539674264</v>
      </c>
      <c r="G82" s="350">
        <f>IF(G$46=0,0,G$46/TRE!G$5*1000)</f>
        <v>4.3173715018211292</v>
      </c>
      <c r="H82" s="350">
        <f>IF(H$46=0,0,H$46/TRE!H$5*1000)</f>
        <v>3.9894959569982471</v>
      </c>
      <c r="I82" s="350">
        <f>IF(I$46=0,0,I$46/TRE!I$5*1000)</f>
        <v>3.8965055713310113</v>
      </c>
      <c r="J82" s="350">
        <f>IF(J$46=0,0,J$46/TRE!J$5*1000)</f>
        <v>3.9999140872494223</v>
      </c>
      <c r="K82" s="350">
        <f>IF(K$46=0,0,K$46/TRE!K$5*1000)</f>
        <v>4.1977898095982447</v>
      </c>
      <c r="L82" s="350">
        <f>IF(L$46=0,0,L$46/TRE!L$5*1000)</f>
        <v>3.6641321736967551</v>
      </c>
      <c r="M82" s="350">
        <f>IF(M$46=0,0,M$46/TRE!M$5*1000)</f>
        <v>3.3822633333197727</v>
      </c>
      <c r="N82" s="350">
        <f>IF(N$46=0,0,N$46/TRE!N$5*1000)</f>
        <v>3.4002410400861551</v>
      </c>
      <c r="O82" s="350">
        <f>IF(O$46=0,0,O$46/TRE!O$5*1000)</f>
        <v>3.4425906350398101</v>
      </c>
      <c r="P82" s="350">
        <f>IF(P$46=0,0,P$46/TRE!P$5*1000)</f>
        <v>3.1193734288764436</v>
      </c>
      <c r="Q82" s="350">
        <f>IF(Q$46=0,0,Q$46/TRE!Q$5*1000)</f>
        <v>2.9754274428792447</v>
      </c>
      <c r="R82" s="350">
        <f>IF(R$46=0,0,R$46/TRE!R$5*1000)</f>
        <v>2.9222713827410729</v>
      </c>
      <c r="S82" s="350">
        <f>IF(S$46=0,0,S$46/TRE!S$5*1000)</f>
        <v>2.8461236245444526</v>
      </c>
      <c r="T82" s="350">
        <f>IF(T$46=0,0,T$46/TRE!T$5*1000)</f>
        <v>2.9370426658764268</v>
      </c>
      <c r="U82" s="350">
        <f>IF(U$46=0,0,U$46/TRE!U$5*1000)</f>
        <v>2.8851196841430178</v>
      </c>
      <c r="V82" s="350">
        <f>IF(V$46=0,0,V$46/TRE!V$5*1000)</f>
        <v>3.1667354265677048</v>
      </c>
      <c r="W82" s="350">
        <f>IF(W$46=0,0,W$46/TRE!W$5*1000)</f>
        <v>3.1353145760885797</v>
      </c>
      <c r="DA82" s="175"/>
    </row>
    <row r="83" spans="1:105" ht="12" customHeight="1" x14ac:dyDescent="0.25">
      <c r="A83" s="41" t="s">
        <v>2444</v>
      </c>
      <c r="B83" s="335">
        <f>IF(B$47=0,0,B$47/TRE!B$5*1000)</f>
        <v>3.0593218485413574</v>
      </c>
      <c r="C83" s="335">
        <f>IF(C$47=0,0,C$47/TRE!C$5*1000)</f>
        <v>2.9430949274945739</v>
      </c>
      <c r="D83" s="335">
        <f>IF(D$47=0,0,D$47/TRE!D$5*1000)</f>
        <v>2.8851353207943546</v>
      </c>
      <c r="E83" s="335">
        <f>IF(E$47=0,0,E$47/TRE!E$5*1000)</f>
        <v>2.8676199808760505</v>
      </c>
      <c r="F83" s="335">
        <f>IF(F$47=0,0,F$47/TRE!F$5*1000)</f>
        <v>2.955376256553826</v>
      </c>
      <c r="G83" s="335">
        <f>IF(G$47=0,0,G$47/TRE!G$5*1000)</f>
        <v>2.9235326367946737</v>
      </c>
      <c r="H83" s="335">
        <f>IF(H$47=0,0,H$47/TRE!H$5*1000)</f>
        <v>2.7015098491582146</v>
      </c>
      <c r="I83" s="335">
        <f>IF(I$47=0,0,I$47/TRE!I$5*1000)</f>
        <v>2.6385408812823652</v>
      </c>
      <c r="J83" s="335">
        <f>IF(J$47=0,0,J$47/TRE!J$5*1000)</f>
        <v>2.7085645452367983</v>
      </c>
      <c r="K83" s="335">
        <f>IF(K$47=0,0,K$47/TRE!K$5*1000)</f>
        <v>2.8425572146357809</v>
      </c>
      <c r="L83" s="335">
        <f>IF(L$47=0,0,L$47/TRE!L$5*1000)</f>
        <v>2.4811879151037406</v>
      </c>
      <c r="M83" s="335">
        <f>IF(M$47=0,0,M$47/TRE!M$5*1000)</f>
        <v>2.2903188287186613</v>
      </c>
      <c r="N83" s="335">
        <f>IF(N$47=0,0,N$47/TRE!N$5*1000)</f>
        <v>2.3024925349758303</v>
      </c>
      <c r="O83" s="335">
        <f>IF(O$47=0,0,O$47/TRE!O$5*1000)</f>
        <v>2.3311698037607433</v>
      </c>
      <c r="P83" s="335">
        <f>IF(P$47=0,0,P$47/TRE!P$5*1000)</f>
        <v>2.1123014366087376</v>
      </c>
      <c r="Q83" s="335">
        <f>IF(Q$47=0,0,Q$47/TRE!Q$5*1000)</f>
        <v>2.0148275945219751</v>
      </c>
      <c r="R83" s="335">
        <f>IF(R$47=0,0,R$47/TRE!R$5*1000)</f>
        <v>1.9788326664524734</v>
      </c>
      <c r="S83" s="335">
        <f>IF(S$47=0,0,S$47/TRE!S$5*1000)</f>
        <v>1.9272687794409751</v>
      </c>
      <c r="T83" s="335">
        <f>IF(T$47=0,0,T$47/TRE!T$5*1000)</f>
        <v>1.9888351247341678</v>
      </c>
      <c r="U83" s="335">
        <f>IF(U$47=0,0,U$47/TRE!U$5*1000)</f>
        <v>1.9536751827108132</v>
      </c>
      <c r="V83" s="335">
        <f>IF(V$47=0,0,V$47/TRE!V$5*1000)</f>
        <v>2.1443728823798009</v>
      </c>
      <c r="W83" s="335">
        <f>IF(W$47=0,0,W$47/TRE!W$5*1000)</f>
        <v>2.1230960749953041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Useful energy demand"</f>
        <v>EU27: Transport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4368.2118391671484</v>
      </c>
      <c r="C5" s="225">
        <v>4488.0791343469537</v>
      </c>
      <c r="D5" s="225">
        <v>4320.5990952550901</v>
      </c>
      <c r="E5" s="225">
        <v>4685.4365569880811</v>
      </c>
      <c r="F5" s="225">
        <v>4812.3837826075978</v>
      </c>
      <c r="G5" s="225">
        <v>4623.7965609313824</v>
      </c>
      <c r="H5" s="225">
        <v>4497.4254262417226</v>
      </c>
      <c r="I5" s="225">
        <v>4546.2649957396616</v>
      </c>
      <c r="J5" s="225">
        <v>4324.1589689482826</v>
      </c>
      <c r="K5" s="225">
        <v>3756.6891503262959</v>
      </c>
      <c r="L5" s="225">
        <v>4104.8351349373424</v>
      </c>
      <c r="M5" s="225">
        <v>3967.9816321751641</v>
      </c>
      <c r="N5" s="225">
        <v>4000.8363078435759</v>
      </c>
      <c r="O5" s="225">
        <v>4090.8138936749929</v>
      </c>
      <c r="P5" s="225">
        <v>3911.7498575720019</v>
      </c>
      <c r="Q5" s="225">
        <v>3920.9319678798529</v>
      </c>
      <c r="R5" s="225">
        <v>4158.4215514873013</v>
      </c>
      <c r="S5" s="225">
        <v>4206.8332202406282</v>
      </c>
      <c r="T5" s="225">
        <v>4289.2365081357166</v>
      </c>
      <c r="U5" s="225">
        <v>4210.9182434155109</v>
      </c>
      <c r="V5" s="225">
        <v>3827.254986009747</v>
      </c>
      <c r="W5" s="225">
        <v>4025.2776780161512</v>
      </c>
      <c r="DA5" s="89" t="s">
        <v>2446</v>
      </c>
    </row>
    <row r="6" spans="1:105" ht="12" customHeight="1" x14ac:dyDescent="0.25">
      <c r="A6" s="55" t="s">
        <v>92</v>
      </c>
      <c r="B6" s="261">
        <v>83.637004015796009</v>
      </c>
      <c r="C6" s="261">
        <v>84.478989260371392</v>
      </c>
      <c r="D6" s="261">
        <v>82.946750887000476</v>
      </c>
      <c r="E6" s="261">
        <v>83.873826181337435</v>
      </c>
      <c r="F6" s="261">
        <v>86.052621647252309</v>
      </c>
      <c r="G6" s="261">
        <v>84.988983721037869</v>
      </c>
      <c r="H6" s="261">
        <v>84.17943498946245</v>
      </c>
      <c r="I6" s="261">
        <v>85.837505763325055</v>
      </c>
      <c r="J6" s="261">
        <v>82.547791584597206</v>
      </c>
      <c r="K6" s="261">
        <v>70.903448518127306</v>
      </c>
      <c r="L6" s="261">
        <v>75.834609289893194</v>
      </c>
      <c r="M6" s="261">
        <v>74.833068290477399</v>
      </c>
      <c r="N6" s="261">
        <v>73.945242241350527</v>
      </c>
      <c r="O6" s="261">
        <v>76.245808595631203</v>
      </c>
      <c r="P6" s="261">
        <v>75.219349043019392</v>
      </c>
      <c r="Q6" s="261">
        <v>75.889649781489226</v>
      </c>
      <c r="R6" s="261">
        <v>79.783291577143061</v>
      </c>
      <c r="S6" s="261">
        <v>81.013342300090159</v>
      </c>
      <c r="T6" s="261">
        <v>82.7957451273262</v>
      </c>
      <c r="U6" s="261">
        <v>81.320515255342769</v>
      </c>
      <c r="V6" s="261">
        <v>73.166472703436057</v>
      </c>
      <c r="W6" s="261">
        <v>76.990798887034117</v>
      </c>
      <c r="DA6" s="67" t="s">
        <v>2447</v>
      </c>
    </row>
    <row r="7" spans="1:105" ht="12" customHeight="1" x14ac:dyDescent="0.25">
      <c r="A7" s="202" t="s">
        <v>93</v>
      </c>
      <c r="B7" s="226">
        <v>29.49462893351464</v>
      </c>
      <c r="C7" s="226">
        <v>29.79155542733735</v>
      </c>
      <c r="D7" s="226">
        <v>29.251210841922351</v>
      </c>
      <c r="E7" s="226">
        <v>29.57814438194649</v>
      </c>
      <c r="F7" s="226">
        <v>30.34649763114998</v>
      </c>
      <c r="G7" s="226">
        <v>29.971405214551911</v>
      </c>
      <c r="H7" s="226">
        <v>29.685917472345071</v>
      </c>
      <c r="I7" s="226">
        <v>30.270636913172321</v>
      </c>
      <c r="J7" s="226">
        <v>29.110517655665511</v>
      </c>
      <c r="K7" s="226">
        <v>25.00413457844278</v>
      </c>
      <c r="L7" s="226">
        <v>26.743110751564309</v>
      </c>
      <c r="M7" s="226">
        <v>26.389916845504601</v>
      </c>
      <c r="N7" s="226">
        <v>26.076824570325069</v>
      </c>
      <c r="O7" s="226">
        <v>26.88812038077306</v>
      </c>
      <c r="P7" s="226">
        <v>26.52613893517</v>
      </c>
      <c r="Q7" s="226">
        <v>26.762520806898639</v>
      </c>
      <c r="R7" s="226">
        <v>28.135615423500919</v>
      </c>
      <c r="S7" s="226">
        <v>28.56939339139506</v>
      </c>
      <c r="T7" s="226">
        <v>29.197958589515331</v>
      </c>
      <c r="U7" s="226">
        <v>28.677718079016291</v>
      </c>
      <c r="V7" s="226">
        <v>25.802191125287099</v>
      </c>
      <c r="W7" s="226">
        <v>27.150841558588692</v>
      </c>
      <c r="DA7" s="174" t="s">
        <v>2448</v>
      </c>
    </row>
    <row r="8" spans="1:105" ht="12" customHeight="1" x14ac:dyDescent="0.25">
      <c r="A8" s="202" t="s">
        <v>94</v>
      </c>
      <c r="B8" s="226">
        <v>196.924065636395</v>
      </c>
      <c r="C8" s="226">
        <v>198.9065273412204</v>
      </c>
      <c r="D8" s="226">
        <v>195.2988585400841</v>
      </c>
      <c r="E8" s="226">
        <v>197.48166551960489</v>
      </c>
      <c r="F8" s="226">
        <v>202.61165871325241</v>
      </c>
      <c r="G8" s="226">
        <v>200.1073138092234</v>
      </c>
      <c r="H8" s="226">
        <v>198.20122416112329</v>
      </c>
      <c r="I8" s="226">
        <v>202.1051664620723</v>
      </c>
      <c r="J8" s="226">
        <v>194.3595053342008</v>
      </c>
      <c r="K8" s="226">
        <v>166.94279660224831</v>
      </c>
      <c r="L8" s="226">
        <v>178.55325825029399</v>
      </c>
      <c r="M8" s="226">
        <v>176.19512110959431</v>
      </c>
      <c r="N8" s="226">
        <v>174.10472682503891</v>
      </c>
      <c r="O8" s="226">
        <v>179.52143065227881</v>
      </c>
      <c r="P8" s="226">
        <v>177.10462255770079</v>
      </c>
      <c r="Q8" s="226">
        <v>178.68285157453201</v>
      </c>
      <c r="R8" s="226">
        <v>187.85046561755931</v>
      </c>
      <c r="S8" s="226">
        <v>190.74663092324141</v>
      </c>
      <c r="T8" s="226">
        <v>194.9433141434441</v>
      </c>
      <c r="U8" s="226">
        <v>191.46987236300481</v>
      </c>
      <c r="V8" s="226">
        <v>172.271107060623</v>
      </c>
      <c r="W8" s="226">
        <v>181.27551688204139</v>
      </c>
      <c r="DA8" s="174" t="s">
        <v>2449</v>
      </c>
    </row>
    <row r="9" spans="1:105" ht="12" customHeight="1" x14ac:dyDescent="0.25">
      <c r="A9" s="202" t="s">
        <v>95</v>
      </c>
      <c r="B9" s="226">
        <v>86.188474431972139</v>
      </c>
      <c r="C9" s="226">
        <v>87.056145680818858</v>
      </c>
      <c r="D9" s="226">
        <v>85.477164111344848</v>
      </c>
      <c r="E9" s="226">
        <v>86.432521207677254</v>
      </c>
      <c r="F9" s="226">
        <v>88.677784049361946</v>
      </c>
      <c r="G9" s="226">
        <v>87.5816982762382</v>
      </c>
      <c r="H9" s="226">
        <v>86.747453064159046</v>
      </c>
      <c r="I9" s="226">
        <v>88.456105737471773</v>
      </c>
      <c r="J9" s="226">
        <v>85.066033965792414</v>
      </c>
      <c r="K9" s="226">
        <v>73.066463004690007</v>
      </c>
      <c r="L9" s="226">
        <v>78.148056123652253</v>
      </c>
      <c r="M9" s="226">
        <v>77.115961635853324</v>
      </c>
      <c r="N9" s="226">
        <v>76.201051140963315</v>
      </c>
      <c r="O9" s="226">
        <v>78.571799671930876</v>
      </c>
      <c r="P9" s="226">
        <v>77.514026453643069</v>
      </c>
      <c r="Q9" s="226">
        <v>78.204775706789803</v>
      </c>
      <c r="R9" s="226">
        <v>82.217198799905233</v>
      </c>
      <c r="S9" s="226">
        <v>83.48477403807054</v>
      </c>
      <c r="T9" s="226">
        <v>85.321551697797474</v>
      </c>
      <c r="U9" s="226">
        <v>83.801317758299703</v>
      </c>
      <c r="V9" s="226">
        <v>75.398524087336867</v>
      </c>
      <c r="W9" s="226">
        <v>79.339516993207951</v>
      </c>
      <c r="DA9" s="174" t="s">
        <v>2450</v>
      </c>
    </row>
    <row r="10" spans="1:105" ht="12" customHeight="1" x14ac:dyDescent="0.25">
      <c r="A10" s="56" t="s">
        <v>96</v>
      </c>
      <c r="B10" s="262">
        <v>158.76977211275599</v>
      </c>
      <c r="C10" s="262">
        <v>163.8031589043251</v>
      </c>
      <c r="D10" s="262">
        <v>157.27781919415429</v>
      </c>
      <c r="E10" s="262">
        <v>164.65403971878621</v>
      </c>
      <c r="F10" s="262">
        <v>165.614737714146</v>
      </c>
      <c r="G10" s="262">
        <v>159.28971316072301</v>
      </c>
      <c r="H10" s="262">
        <v>156.34198317190459</v>
      </c>
      <c r="I10" s="262">
        <v>159.32353696629269</v>
      </c>
      <c r="J10" s="262">
        <v>151.56940935759059</v>
      </c>
      <c r="K10" s="262">
        <v>130.44528141011631</v>
      </c>
      <c r="L10" s="262">
        <v>140.567744003873</v>
      </c>
      <c r="M10" s="262">
        <v>138.04996391175681</v>
      </c>
      <c r="N10" s="262">
        <v>136.404813773965</v>
      </c>
      <c r="O10" s="262">
        <v>140.74789764358519</v>
      </c>
      <c r="P10" s="262">
        <v>137.99158074880131</v>
      </c>
      <c r="Q10" s="262">
        <v>139.53853989817381</v>
      </c>
      <c r="R10" s="262">
        <v>148.11960741684661</v>
      </c>
      <c r="S10" s="262">
        <v>151.00236538777361</v>
      </c>
      <c r="T10" s="262">
        <v>154.75899896428999</v>
      </c>
      <c r="U10" s="262">
        <v>153.14043783323501</v>
      </c>
      <c r="V10" s="262">
        <v>139.14858716891629</v>
      </c>
      <c r="W10" s="262">
        <v>147.42539114329469</v>
      </c>
      <c r="DA10" s="68" t="s">
        <v>2451</v>
      </c>
    </row>
    <row r="11" spans="1:105" ht="12" customHeight="1" x14ac:dyDescent="0.25">
      <c r="A11" s="37" t="s">
        <v>160</v>
      </c>
      <c r="B11" s="228">
        <v>9.5552360718270553</v>
      </c>
      <c r="C11" s="228">
        <v>9.8380298618147624</v>
      </c>
      <c r="D11" s="228">
        <v>8.5094747955159207</v>
      </c>
      <c r="E11" s="228">
        <v>9.1817942287862309</v>
      </c>
      <c r="F11" s="228">
        <v>8.8774511142549031</v>
      </c>
      <c r="G11" s="228">
        <v>8.6037191322109283</v>
      </c>
      <c r="H11" s="228">
        <v>8.2679490902787567</v>
      </c>
      <c r="I11" s="228">
        <v>7.8703311221132104</v>
      </c>
      <c r="J11" s="228">
        <v>6.4398226177771631</v>
      </c>
      <c r="K11" s="228">
        <v>5.9280434592936864</v>
      </c>
      <c r="L11" s="228">
        <v>6.6805320914734354</v>
      </c>
      <c r="M11" s="228">
        <v>4.7613653919790551</v>
      </c>
      <c r="N11" s="228">
        <v>4.3953020330810126</v>
      </c>
      <c r="O11" s="228">
        <v>3.60904717335145</v>
      </c>
      <c r="P11" s="228">
        <v>3.1588361524981479</v>
      </c>
      <c r="Q11" s="228">
        <v>3.0653730204668368</v>
      </c>
      <c r="R11" s="228">
        <v>3.2688989177443459</v>
      </c>
      <c r="S11" s="228">
        <v>2.9766768334040909</v>
      </c>
      <c r="T11" s="228">
        <v>3.3116954338421198</v>
      </c>
      <c r="U11" s="228">
        <v>2.5173038669492032</v>
      </c>
      <c r="V11" s="228">
        <v>2.347815870617127</v>
      </c>
      <c r="W11" s="228">
        <v>2.3822872379417821</v>
      </c>
      <c r="DA11" s="69" t="s">
        <v>2452</v>
      </c>
    </row>
    <row r="12" spans="1:105" ht="12" customHeight="1" x14ac:dyDescent="0.25">
      <c r="A12" s="37" t="s">
        <v>162</v>
      </c>
      <c r="B12" s="228">
        <v>64.483889374887696</v>
      </c>
      <c r="C12" s="228">
        <v>70.361954588147825</v>
      </c>
      <c r="D12" s="228">
        <v>64.665195966781098</v>
      </c>
      <c r="E12" s="228">
        <v>76.756350075383224</v>
      </c>
      <c r="F12" s="228">
        <v>74.672143842114338</v>
      </c>
      <c r="G12" s="228">
        <v>63.401883557227087</v>
      </c>
      <c r="H12" s="228">
        <v>59.015121374447837</v>
      </c>
      <c r="I12" s="228">
        <v>60.083753137696498</v>
      </c>
      <c r="J12" s="228">
        <v>52.26353002052798</v>
      </c>
      <c r="K12" s="228">
        <v>46.292409133112592</v>
      </c>
      <c r="L12" s="228">
        <v>51.530654503846762</v>
      </c>
      <c r="M12" s="228">
        <v>49.678527448693487</v>
      </c>
      <c r="N12" s="228">
        <v>49.639245769073042</v>
      </c>
      <c r="O12" s="228">
        <v>52.993626908544101</v>
      </c>
      <c r="P12" s="228">
        <v>42.103652279053406</v>
      </c>
      <c r="Q12" s="228">
        <v>43.19609283498432</v>
      </c>
      <c r="R12" s="228">
        <v>48.091389542186363</v>
      </c>
      <c r="S12" s="228">
        <v>50.098999774750091</v>
      </c>
      <c r="T12" s="228">
        <v>50.502727412473448</v>
      </c>
      <c r="U12" s="228">
        <v>50.641160102097459</v>
      </c>
      <c r="V12" s="228">
        <v>46.467254188935371</v>
      </c>
      <c r="W12" s="228">
        <v>51.924207279112281</v>
      </c>
      <c r="DA12" s="69" t="s">
        <v>2453</v>
      </c>
    </row>
    <row r="13" spans="1:105" ht="12" customHeight="1" x14ac:dyDescent="0.25">
      <c r="A13" s="37" t="s">
        <v>97</v>
      </c>
      <c r="B13" s="228">
        <v>5.974266610990186E-4</v>
      </c>
      <c r="C13" s="228">
        <v>3.584559966592731E-3</v>
      </c>
      <c r="D13" s="228">
        <v>1.6130519849672301E-2</v>
      </c>
      <c r="E13" s="228">
        <v>0.32502520184195421</v>
      </c>
      <c r="F13" s="228">
        <v>0.34341001149017991</v>
      </c>
      <c r="G13" s="228">
        <v>0.344405722591206</v>
      </c>
      <c r="H13" s="228">
        <v>0.38529625850644378</v>
      </c>
      <c r="I13" s="228">
        <v>0.37408056879149321</v>
      </c>
      <c r="J13" s="228">
        <v>0.39386202934793568</v>
      </c>
      <c r="K13" s="228">
        <v>0.4557952598825224</v>
      </c>
      <c r="L13" s="228">
        <v>0.53218983497001426</v>
      </c>
      <c r="M13" s="228">
        <v>0.55037550239806055</v>
      </c>
      <c r="N13" s="228">
        <v>0.20510948555035871</v>
      </c>
      <c r="O13" s="228">
        <v>0.2110837521614074</v>
      </c>
      <c r="P13" s="228">
        <v>0.25064136254271041</v>
      </c>
      <c r="Q13" s="228">
        <v>0.28694728132825642</v>
      </c>
      <c r="R13" s="228">
        <v>0.23285397955576531</v>
      </c>
      <c r="S13" s="228">
        <v>0.28635154536266999</v>
      </c>
      <c r="T13" s="228">
        <v>0.34671506426690651</v>
      </c>
      <c r="U13" s="228">
        <v>0.32804761608971411</v>
      </c>
      <c r="V13" s="228">
        <v>0.32781187654189398</v>
      </c>
      <c r="W13" s="228">
        <v>0.36332227389851629</v>
      </c>
      <c r="DA13" s="69" t="s">
        <v>2454</v>
      </c>
    </row>
    <row r="14" spans="1:105" ht="12" customHeight="1" x14ac:dyDescent="0.25">
      <c r="A14" s="37" t="s">
        <v>78</v>
      </c>
      <c r="B14" s="228">
        <v>0.25090804015740742</v>
      </c>
      <c r="C14" s="228">
        <v>0.2655083448168794</v>
      </c>
      <c r="D14" s="228">
        <v>0.28454020534968327</v>
      </c>
      <c r="E14" s="228">
        <v>0.29607331193720071</v>
      </c>
      <c r="F14" s="228">
        <v>0.3018984766649695</v>
      </c>
      <c r="G14" s="228">
        <v>0.41683201072279441</v>
      </c>
      <c r="H14" s="228">
        <v>0.5024541057703289</v>
      </c>
      <c r="I14" s="228">
        <v>0.51691061124030013</v>
      </c>
      <c r="J14" s="228">
        <v>0.48016771141713238</v>
      </c>
      <c r="K14" s="228">
        <v>0.57876932765601152</v>
      </c>
      <c r="L14" s="228">
        <v>0.71465220124011619</v>
      </c>
      <c r="M14" s="228">
        <v>0.74412882542468073</v>
      </c>
      <c r="N14" s="228">
        <v>0.6842428275394794</v>
      </c>
      <c r="O14" s="228">
        <v>0.87702252553192728</v>
      </c>
      <c r="P14" s="228">
        <v>3.661160870693597</v>
      </c>
      <c r="Q14" s="228">
        <v>4.202635489243713</v>
      </c>
      <c r="R14" s="228">
        <v>5.4934741061236947</v>
      </c>
      <c r="S14" s="228">
        <v>6.2155284106226132</v>
      </c>
      <c r="T14" s="228">
        <v>7.4759359662921234</v>
      </c>
      <c r="U14" s="228">
        <v>8.8232153361149201</v>
      </c>
      <c r="V14" s="228">
        <v>8.9997230438497944</v>
      </c>
      <c r="W14" s="228">
        <v>9.9011053797026278</v>
      </c>
      <c r="DA14" s="69" t="s">
        <v>2455</v>
      </c>
    </row>
    <row r="15" spans="1:105" ht="12" customHeight="1" x14ac:dyDescent="0.25">
      <c r="A15" s="37" t="s">
        <v>38</v>
      </c>
      <c r="B15" s="228">
        <v>84.479141199222752</v>
      </c>
      <c r="C15" s="228">
        <v>83.334081549579054</v>
      </c>
      <c r="D15" s="228">
        <v>83.802477706657982</v>
      </c>
      <c r="E15" s="228">
        <v>78.094796900837594</v>
      </c>
      <c r="F15" s="228">
        <v>81.419834269621632</v>
      </c>
      <c r="G15" s="228">
        <v>86.522872737970957</v>
      </c>
      <c r="H15" s="228">
        <v>88.171162342901255</v>
      </c>
      <c r="I15" s="228">
        <v>90.478461526451156</v>
      </c>
      <c r="J15" s="228">
        <v>91.992026978520443</v>
      </c>
      <c r="K15" s="228">
        <v>77.190264230171437</v>
      </c>
      <c r="L15" s="228">
        <v>81.109715372342663</v>
      </c>
      <c r="M15" s="228">
        <v>82.315566743261542</v>
      </c>
      <c r="N15" s="228">
        <v>81.480913658721136</v>
      </c>
      <c r="O15" s="228">
        <v>83.05711728399632</v>
      </c>
      <c r="P15" s="228">
        <v>88.817290084013422</v>
      </c>
      <c r="Q15" s="228">
        <v>88.787491272150703</v>
      </c>
      <c r="R15" s="228">
        <v>91.03299087123645</v>
      </c>
      <c r="S15" s="228">
        <v>91.424808823634137</v>
      </c>
      <c r="T15" s="228">
        <v>93.121925087415377</v>
      </c>
      <c r="U15" s="228">
        <v>90.830710911983687</v>
      </c>
      <c r="V15" s="228">
        <v>81.005982188972126</v>
      </c>
      <c r="W15" s="228">
        <v>82.854468972639452</v>
      </c>
      <c r="DA15" s="69" t="s">
        <v>2456</v>
      </c>
    </row>
    <row r="16" spans="1:105" ht="12" customHeight="1" x14ac:dyDescent="0.25">
      <c r="A16" s="57" t="s">
        <v>2405</v>
      </c>
      <c r="B16" s="263">
        <f t="shared" ref="B16:W16" si="0">B17+B23</f>
        <v>796.03158213482084</v>
      </c>
      <c r="C16" s="263">
        <f t="shared" si="0"/>
        <v>819.73299155267807</v>
      </c>
      <c r="D16" s="263">
        <f t="shared" si="0"/>
        <v>785.16614760945561</v>
      </c>
      <c r="E16" s="263">
        <f t="shared" si="0"/>
        <v>821.55795016274055</v>
      </c>
      <c r="F16" s="263">
        <f t="shared" si="0"/>
        <v>824.41460817315499</v>
      </c>
      <c r="G16" s="263">
        <f t="shared" si="0"/>
        <v>791.49270413417935</v>
      </c>
      <c r="H16" s="263">
        <f t="shared" si="0"/>
        <v>775.89635437100515</v>
      </c>
      <c r="I16" s="263">
        <f t="shared" si="0"/>
        <v>791.02181239354172</v>
      </c>
      <c r="J16" s="263">
        <f t="shared" si="0"/>
        <v>751.96729919011807</v>
      </c>
      <c r="K16" s="263">
        <f t="shared" si="0"/>
        <v>646.64804739232591</v>
      </c>
      <c r="L16" s="263">
        <f t="shared" si="0"/>
        <v>696.58800711049412</v>
      </c>
      <c r="M16" s="263">
        <f t="shared" si="0"/>
        <v>683.55962379957009</v>
      </c>
      <c r="N16" s="263">
        <f t="shared" si="0"/>
        <v>676.47798083146108</v>
      </c>
      <c r="O16" s="263">
        <f t="shared" si="0"/>
        <v>697.59566793309875</v>
      </c>
      <c r="P16" s="263">
        <f t="shared" si="0"/>
        <v>675.05019277108102</v>
      </c>
      <c r="Q16" s="263">
        <f t="shared" si="0"/>
        <v>681.23169598942445</v>
      </c>
      <c r="R16" s="263">
        <f t="shared" si="0"/>
        <v>718.3240849756321</v>
      </c>
      <c r="S16" s="263">
        <f t="shared" si="0"/>
        <v>730.16216599225368</v>
      </c>
      <c r="T16" s="263">
        <f t="shared" si="0"/>
        <v>745.44509252129274</v>
      </c>
      <c r="U16" s="263">
        <f t="shared" si="0"/>
        <v>732.46979766213576</v>
      </c>
      <c r="V16" s="263">
        <f t="shared" si="0"/>
        <v>663.05709894028939</v>
      </c>
      <c r="W16" s="263">
        <f t="shared" si="0"/>
        <v>701.59866093324183</v>
      </c>
      <c r="DA16" s="70"/>
    </row>
    <row r="17" spans="1:105" ht="12" customHeight="1" x14ac:dyDescent="0.25">
      <c r="A17" s="60" t="s">
        <v>2406</v>
      </c>
      <c r="B17" s="331">
        <v>414.13912366620139</v>
      </c>
      <c r="C17" s="331">
        <v>441.54117076435119</v>
      </c>
      <c r="D17" s="331">
        <v>400.61344225319942</v>
      </c>
      <c r="E17" s="331">
        <v>457.16097474377341</v>
      </c>
      <c r="F17" s="331">
        <v>439.51902077967458</v>
      </c>
      <c r="G17" s="331">
        <v>379.73567728156462</v>
      </c>
      <c r="H17" s="331">
        <v>359.25392768563279</v>
      </c>
      <c r="I17" s="331">
        <v>359.80797472988888</v>
      </c>
      <c r="J17" s="331">
        <v>310.69769884340178</v>
      </c>
      <c r="K17" s="331">
        <v>274.55275809947273</v>
      </c>
      <c r="L17" s="331">
        <v>305.9830566465846</v>
      </c>
      <c r="M17" s="331">
        <v>284.50582169869892</v>
      </c>
      <c r="N17" s="331">
        <v>281.36384523395782</v>
      </c>
      <c r="O17" s="331">
        <v>292.61166082422397</v>
      </c>
      <c r="P17" s="331">
        <v>235.92327132690491</v>
      </c>
      <c r="Q17" s="331">
        <v>239.9994852814734</v>
      </c>
      <c r="R17" s="331">
        <v>280.06498463607869</v>
      </c>
      <c r="S17" s="331">
        <v>288.24003582594412</v>
      </c>
      <c r="T17" s="331">
        <v>290.69153103646812</v>
      </c>
      <c r="U17" s="331">
        <v>291.2578267079785</v>
      </c>
      <c r="V17" s="331">
        <v>267.49326719567478</v>
      </c>
      <c r="W17" s="331">
        <v>295.43902130097001</v>
      </c>
      <c r="DA17" s="72" t="s">
        <v>2457</v>
      </c>
    </row>
    <row r="18" spans="1:105" ht="12" customHeight="1" x14ac:dyDescent="0.25">
      <c r="A18" s="59" t="s">
        <v>30</v>
      </c>
      <c r="B18" s="232">
        <v>40.702899933013363</v>
      </c>
      <c r="C18" s="232">
        <v>34.066630772537259</v>
      </c>
      <c r="D18" s="232">
        <v>28.65697459491621</v>
      </c>
      <c r="E18" s="232">
        <v>27.81466216566437</v>
      </c>
      <c r="F18" s="232">
        <v>16.313944494613668</v>
      </c>
      <c r="G18" s="232">
        <v>13.69663139113551</v>
      </c>
      <c r="H18" s="232">
        <v>13.60187567690109</v>
      </c>
      <c r="I18" s="232">
        <v>12.518737912929581</v>
      </c>
      <c r="J18" s="232">
        <v>10.023206956915089</v>
      </c>
      <c r="K18" s="232">
        <v>6.939853780177522</v>
      </c>
      <c r="L18" s="232">
        <v>8.3240933775920762</v>
      </c>
      <c r="M18" s="232">
        <v>7.3732495800688644</v>
      </c>
      <c r="N18" s="232">
        <v>6.7679008391911193</v>
      </c>
      <c r="O18" s="232">
        <v>5.8690000702522287</v>
      </c>
      <c r="P18" s="232">
        <v>4.0595691462971413</v>
      </c>
      <c r="Q18" s="232">
        <v>3.525330716624191</v>
      </c>
      <c r="R18" s="232">
        <v>25.873608466551051</v>
      </c>
      <c r="S18" s="232">
        <v>25.96065094486519</v>
      </c>
      <c r="T18" s="232">
        <v>19.31250279508296</v>
      </c>
      <c r="U18" s="232">
        <v>25.246755948106149</v>
      </c>
      <c r="V18" s="232">
        <v>21.880561061940799</v>
      </c>
      <c r="W18" s="232">
        <v>22.898134314459391</v>
      </c>
      <c r="DA18" s="71" t="s">
        <v>2458</v>
      </c>
    </row>
    <row r="19" spans="1:105" ht="12" customHeight="1" x14ac:dyDescent="0.25">
      <c r="A19" s="59" t="s">
        <v>33</v>
      </c>
      <c r="B19" s="232">
        <v>20.1404631711621</v>
      </c>
      <c r="C19" s="232">
        <v>23.74963508270968</v>
      </c>
      <c r="D19" s="232">
        <v>19.497543746471059</v>
      </c>
      <c r="E19" s="232">
        <v>9.5213299060466756</v>
      </c>
      <c r="F19" s="232">
        <v>9.9006251911720682</v>
      </c>
      <c r="G19" s="232">
        <v>8.7806247537810869</v>
      </c>
      <c r="H19" s="232">
        <v>9.4819519830261498</v>
      </c>
      <c r="I19" s="232">
        <v>9.9473945697525039</v>
      </c>
      <c r="J19" s="232">
        <v>8.4471284870290777</v>
      </c>
      <c r="K19" s="232">
        <v>6.8224263058189596</v>
      </c>
      <c r="L19" s="232">
        <v>9.2982109265561199</v>
      </c>
      <c r="M19" s="232">
        <v>6.6112090853027556</v>
      </c>
      <c r="N19" s="232">
        <v>6.714229555086753</v>
      </c>
      <c r="O19" s="232">
        <v>7.0460494212197942</v>
      </c>
      <c r="P19" s="232">
        <v>5.7564239323626163</v>
      </c>
      <c r="Q19" s="232">
        <v>5.537771379877988</v>
      </c>
      <c r="R19" s="232">
        <v>6.3376291374328302</v>
      </c>
      <c r="S19" s="232">
        <v>6.3848476107740861</v>
      </c>
      <c r="T19" s="232">
        <v>7.5212371235131794</v>
      </c>
      <c r="U19" s="232">
        <v>6.6458787847259897</v>
      </c>
      <c r="V19" s="232">
        <v>6.8336506270753468</v>
      </c>
      <c r="W19" s="232">
        <v>6.9668185227017094</v>
      </c>
      <c r="DA19" s="71" t="s">
        <v>2459</v>
      </c>
    </row>
    <row r="20" spans="1:105" ht="12" customHeight="1" x14ac:dyDescent="0.25">
      <c r="A20" s="59" t="s">
        <v>160</v>
      </c>
      <c r="B20" s="232">
        <v>40.530317105020274</v>
      </c>
      <c r="C20" s="232">
        <v>42.875663406075667</v>
      </c>
      <c r="D20" s="232">
        <v>37.787816352933632</v>
      </c>
      <c r="E20" s="232">
        <v>41.643013980657102</v>
      </c>
      <c r="F20" s="232">
        <v>41.529367760530263</v>
      </c>
      <c r="G20" s="232">
        <v>40.565021267462832</v>
      </c>
      <c r="H20" s="232">
        <v>38.724765056792677</v>
      </c>
      <c r="I20" s="232">
        <v>36.803071716682233</v>
      </c>
      <c r="J20" s="232">
        <v>30.297334651621089</v>
      </c>
      <c r="K20" s="232">
        <v>28.15568728924956</v>
      </c>
      <c r="L20" s="232">
        <v>32.171334708026272</v>
      </c>
      <c r="M20" s="232">
        <v>22.819803995230149</v>
      </c>
      <c r="N20" s="232">
        <v>21.34380948171933</v>
      </c>
      <c r="O20" s="232">
        <v>17.814538628516569</v>
      </c>
      <c r="P20" s="232">
        <v>15.99785031732274</v>
      </c>
      <c r="Q20" s="232">
        <v>15.692682595358679</v>
      </c>
      <c r="R20" s="232">
        <v>16.012808722309629</v>
      </c>
      <c r="S20" s="232">
        <v>14.66956285466636</v>
      </c>
      <c r="T20" s="232">
        <v>16.466789724386981</v>
      </c>
      <c r="U20" s="232">
        <v>12.51252243436732</v>
      </c>
      <c r="V20" s="232">
        <v>11.70795827901839</v>
      </c>
      <c r="W20" s="232">
        <v>11.951105348240651</v>
      </c>
      <c r="DA20" s="71" t="s">
        <v>2460</v>
      </c>
    </row>
    <row r="21" spans="1:105" ht="12" customHeight="1" x14ac:dyDescent="0.25">
      <c r="A21" s="59" t="s">
        <v>70</v>
      </c>
      <c r="B21" s="232">
        <v>23.44421295708954</v>
      </c>
      <c r="C21" s="232">
        <v>22.898684524454328</v>
      </c>
      <c r="D21" s="232">
        <v>19.35811686322976</v>
      </c>
      <c r="E21" s="232">
        <v>20.672075650964651</v>
      </c>
      <c r="F21" s="232">
        <v>15.19097546505615</v>
      </c>
      <c r="G21" s="232">
        <v>11.795460660431219</v>
      </c>
      <c r="H21" s="232">
        <v>15.33600009758902</v>
      </c>
      <c r="I21" s="232">
        <v>11.65230493575625</v>
      </c>
      <c r="J21" s="232">
        <v>9.8262891468562668</v>
      </c>
      <c r="K21" s="232">
        <v>7.5010174399655263</v>
      </c>
      <c r="L21" s="232">
        <v>4.6756684935480406</v>
      </c>
      <c r="M21" s="232">
        <v>4.9261864826355337</v>
      </c>
      <c r="N21" s="232">
        <v>3.3933541133704921</v>
      </c>
      <c r="O21" s="232">
        <v>0.99268652054777207</v>
      </c>
      <c r="P21" s="232">
        <v>0.65357658049198464</v>
      </c>
      <c r="Q21" s="232">
        <v>0.32919285217978711</v>
      </c>
      <c r="R21" s="232">
        <v>0.77195268277412799</v>
      </c>
      <c r="S21" s="232">
        <v>0.57880247525032547</v>
      </c>
      <c r="T21" s="232">
        <v>0.55617621872130329</v>
      </c>
      <c r="U21" s="232">
        <v>0.48770530890869401</v>
      </c>
      <c r="V21" s="232">
        <v>1.795812209411298</v>
      </c>
      <c r="W21" s="232">
        <v>0.5942456410354835</v>
      </c>
      <c r="DA21" s="71" t="s">
        <v>2461</v>
      </c>
    </row>
    <row r="22" spans="1:105" ht="12" customHeight="1" x14ac:dyDescent="0.25">
      <c r="A22" s="59" t="s">
        <v>162</v>
      </c>
      <c r="B22" s="232">
        <v>289.32123049991623</v>
      </c>
      <c r="C22" s="232">
        <v>317.95055697857418</v>
      </c>
      <c r="D22" s="232">
        <v>295.31299069564881</v>
      </c>
      <c r="E22" s="232">
        <v>357.5098930404406</v>
      </c>
      <c r="F22" s="232">
        <v>356.5841078683024</v>
      </c>
      <c r="G22" s="232">
        <v>304.897939208754</v>
      </c>
      <c r="H22" s="232">
        <v>282.10933487132388</v>
      </c>
      <c r="I22" s="232">
        <v>288.88646559476842</v>
      </c>
      <c r="J22" s="232">
        <v>252.10373960098019</v>
      </c>
      <c r="K22" s="232">
        <v>225.13377328426111</v>
      </c>
      <c r="L22" s="232">
        <v>251.5137491408621</v>
      </c>
      <c r="M22" s="232">
        <v>242.7753725554615</v>
      </c>
      <c r="N22" s="232">
        <v>243.1445512445901</v>
      </c>
      <c r="O22" s="232">
        <v>260.88938618368769</v>
      </c>
      <c r="P22" s="232">
        <v>209.45585135043041</v>
      </c>
      <c r="Q22" s="232">
        <v>214.91450773743281</v>
      </c>
      <c r="R22" s="232">
        <v>231.06898562701099</v>
      </c>
      <c r="S22" s="232">
        <v>240.6461719403882</v>
      </c>
      <c r="T22" s="232">
        <v>246.83482517476361</v>
      </c>
      <c r="U22" s="232">
        <v>246.36496423187029</v>
      </c>
      <c r="V22" s="232">
        <v>225.27528501822891</v>
      </c>
      <c r="W22" s="232">
        <v>253.02871747453281</v>
      </c>
      <c r="DA22" s="71" t="s">
        <v>2462</v>
      </c>
    </row>
    <row r="23" spans="1:105" ht="12" customHeight="1" x14ac:dyDescent="0.25">
      <c r="A23" s="60" t="s">
        <v>2413</v>
      </c>
      <c r="B23" s="331">
        <v>381.89245846861951</v>
      </c>
      <c r="C23" s="331">
        <v>378.19182078832688</v>
      </c>
      <c r="D23" s="331">
        <v>384.55270535625618</v>
      </c>
      <c r="E23" s="331">
        <v>364.39697541896709</v>
      </c>
      <c r="F23" s="331">
        <v>384.89558739348041</v>
      </c>
      <c r="G23" s="331">
        <v>411.75702685261479</v>
      </c>
      <c r="H23" s="331">
        <v>416.6424266853723</v>
      </c>
      <c r="I23" s="331">
        <v>431.21383766365278</v>
      </c>
      <c r="J23" s="331">
        <v>441.26960034671629</v>
      </c>
      <c r="K23" s="331">
        <v>372.09528929285318</v>
      </c>
      <c r="L23" s="331">
        <v>390.60495046390957</v>
      </c>
      <c r="M23" s="331">
        <v>399.05380210087122</v>
      </c>
      <c r="N23" s="331">
        <v>395.11413559750321</v>
      </c>
      <c r="O23" s="331">
        <v>404.98400710887478</v>
      </c>
      <c r="P23" s="331">
        <v>439.12692144417611</v>
      </c>
      <c r="Q23" s="331">
        <v>441.23221070795103</v>
      </c>
      <c r="R23" s="331">
        <v>438.25910033955341</v>
      </c>
      <c r="S23" s="331">
        <v>441.92213016630961</v>
      </c>
      <c r="T23" s="331">
        <v>454.75356148482462</v>
      </c>
      <c r="U23" s="331">
        <v>441.21197095415721</v>
      </c>
      <c r="V23" s="331">
        <v>395.56383174461462</v>
      </c>
      <c r="W23" s="331">
        <v>406.15963963227182</v>
      </c>
      <c r="DA23" s="72" t="s">
        <v>2463</v>
      </c>
    </row>
    <row r="24" spans="1:105" ht="12" customHeight="1" x14ac:dyDescent="0.25">
      <c r="A24" s="57" t="s">
        <v>2415</v>
      </c>
      <c r="B24" s="263">
        <f t="shared" ref="B24:W24" si="1">B25+B26</f>
        <v>305.84854150534471</v>
      </c>
      <c r="C24" s="263">
        <f t="shared" si="1"/>
        <v>314.11618231884682</v>
      </c>
      <c r="D24" s="263">
        <f t="shared" si="1"/>
        <v>301.9727057683113</v>
      </c>
      <c r="E24" s="263">
        <f t="shared" si="1"/>
        <v>321.95056517527098</v>
      </c>
      <c r="F24" s="263">
        <f t="shared" si="1"/>
        <v>326.13824429549487</v>
      </c>
      <c r="G24" s="263">
        <f t="shared" si="1"/>
        <v>309.75230205230878</v>
      </c>
      <c r="H24" s="263">
        <f t="shared" si="1"/>
        <v>300.41593867518145</v>
      </c>
      <c r="I24" s="263">
        <f t="shared" si="1"/>
        <v>306.26901061717012</v>
      </c>
      <c r="J24" s="263">
        <f t="shared" si="1"/>
        <v>288.29958462324902</v>
      </c>
      <c r="K24" s="263">
        <f t="shared" si="1"/>
        <v>249.05572036378445</v>
      </c>
      <c r="L24" s="263">
        <f t="shared" si="1"/>
        <v>267.84007718937312</v>
      </c>
      <c r="M24" s="263">
        <f t="shared" si="1"/>
        <v>262.68429943587984</v>
      </c>
      <c r="N24" s="263">
        <f t="shared" si="1"/>
        <v>262.07552194613584</v>
      </c>
      <c r="O24" s="263">
        <f t="shared" si="1"/>
        <v>272.05172657251825</v>
      </c>
      <c r="P24" s="263">
        <f t="shared" si="1"/>
        <v>256.49723312562833</v>
      </c>
      <c r="Q24" s="263">
        <f t="shared" si="1"/>
        <v>256.29419129063672</v>
      </c>
      <c r="R24" s="263">
        <f t="shared" si="1"/>
        <v>276.64379761418178</v>
      </c>
      <c r="S24" s="263">
        <f t="shared" si="1"/>
        <v>281.25679398962421</v>
      </c>
      <c r="T24" s="263">
        <f t="shared" si="1"/>
        <v>287.49174190645829</v>
      </c>
      <c r="U24" s="263">
        <f t="shared" si="1"/>
        <v>283.67665685155913</v>
      </c>
      <c r="V24" s="263">
        <f t="shared" si="1"/>
        <v>255.36811027509222</v>
      </c>
      <c r="W24" s="263">
        <f t="shared" si="1"/>
        <v>270.68617714144449</v>
      </c>
      <c r="DA24" s="70"/>
    </row>
    <row r="25" spans="1:105" ht="12" customHeight="1" x14ac:dyDescent="0.25">
      <c r="A25" s="60" t="s">
        <v>2416</v>
      </c>
      <c r="B25" s="264">
        <v>208.62211653569989</v>
      </c>
      <c r="C25" s="264">
        <v>215.91096553126701</v>
      </c>
      <c r="D25" s="264">
        <v>205.54868692053361</v>
      </c>
      <c r="E25" s="264">
        <v>224.4488389465709</v>
      </c>
      <c r="F25" s="264">
        <v>226.10370981542599</v>
      </c>
      <c r="G25" s="264">
        <v>210.95422641297529</v>
      </c>
      <c r="H25" s="264">
        <v>202.5589480249148</v>
      </c>
      <c r="I25" s="264">
        <v>206.4845442570028</v>
      </c>
      <c r="J25" s="264">
        <v>192.33934836952179</v>
      </c>
      <c r="K25" s="264">
        <v>166.63181125132019</v>
      </c>
      <c r="L25" s="264">
        <v>179.68378755430189</v>
      </c>
      <c r="M25" s="264">
        <v>175.6922821462806</v>
      </c>
      <c r="N25" s="264">
        <v>176.11558553709071</v>
      </c>
      <c r="O25" s="264">
        <v>183.41742557253301</v>
      </c>
      <c r="P25" s="264">
        <v>169.05617181483069</v>
      </c>
      <c r="Q25" s="264">
        <v>168.07391813189159</v>
      </c>
      <c r="R25" s="264">
        <v>183.89723999129791</v>
      </c>
      <c r="S25" s="264">
        <v>187.08032581780569</v>
      </c>
      <c r="T25" s="264">
        <v>191.2432643796034</v>
      </c>
      <c r="U25" s="264">
        <v>189.14310596691499</v>
      </c>
      <c r="V25" s="264">
        <v>170.31347862842699</v>
      </c>
      <c r="W25" s="264">
        <v>181.1858391100931</v>
      </c>
      <c r="DA25" s="72" t="s">
        <v>2464</v>
      </c>
    </row>
    <row r="26" spans="1:105" ht="12" customHeight="1" x14ac:dyDescent="0.25">
      <c r="A26" s="60" t="s">
        <v>2418</v>
      </c>
      <c r="B26" s="264">
        <v>97.226424969644825</v>
      </c>
      <c r="C26" s="264">
        <v>98.205216787579801</v>
      </c>
      <c r="D26" s="264">
        <v>96.424018847777688</v>
      </c>
      <c r="E26" s="264">
        <v>97.501726228700107</v>
      </c>
      <c r="F26" s="264">
        <v>100.0345344800689</v>
      </c>
      <c r="G26" s="264">
        <v>98.79807563933349</v>
      </c>
      <c r="H26" s="264">
        <v>97.856990650266653</v>
      </c>
      <c r="I26" s="264">
        <v>99.784466360167329</v>
      </c>
      <c r="J26" s="264">
        <v>95.960236253727217</v>
      </c>
      <c r="K26" s="264">
        <v>82.423909112464258</v>
      </c>
      <c r="L26" s="264">
        <v>88.156289635071261</v>
      </c>
      <c r="M26" s="264">
        <v>86.992017289599232</v>
      </c>
      <c r="N26" s="264">
        <v>85.959936409045127</v>
      </c>
      <c r="O26" s="264">
        <v>88.634300999985243</v>
      </c>
      <c r="P26" s="264">
        <v>87.441061310797664</v>
      </c>
      <c r="Q26" s="264">
        <v>88.22027315874513</v>
      </c>
      <c r="R26" s="264">
        <v>92.74655762288387</v>
      </c>
      <c r="S26" s="264">
        <v>94.176468171818513</v>
      </c>
      <c r="T26" s="264">
        <v>96.248477526854899</v>
      </c>
      <c r="U26" s="264">
        <v>94.533550884644157</v>
      </c>
      <c r="V26" s="264">
        <v>85.054631646665229</v>
      </c>
      <c r="W26" s="264">
        <v>89.500338031351376</v>
      </c>
      <c r="DA26" s="72" t="s">
        <v>2465</v>
      </c>
    </row>
    <row r="27" spans="1:105" ht="12" customHeight="1" x14ac:dyDescent="0.25">
      <c r="A27" s="57" t="s">
        <v>2420</v>
      </c>
      <c r="B27" s="263">
        <f t="shared" ref="B27:W27" si="2">B28+B34</f>
        <v>974.73254955284199</v>
      </c>
      <c r="C27" s="263">
        <f t="shared" si="2"/>
        <v>1003.7546835338917</v>
      </c>
      <c r="D27" s="263">
        <f t="shared" si="2"/>
        <v>961.42793584831338</v>
      </c>
      <c r="E27" s="263">
        <f t="shared" si="2"/>
        <v>1005.9893267298866</v>
      </c>
      <c r="F27" s="263">
        <f t="shared" si="2"/>
        <v>1009.4872753140676</v>
      </c>
      <c r="G27" s="263">
        <f t="shared" si="2"/>
        <v>969.17473975613814</v>
      </c>
      <c r="H27" s="263">
        <f t="shared" si="2"/>
        <v>950.07716861755716</v>
      </c>
      <c r="I27" s="263">
        <f t="shared" si="2"/>
        <v>968.59813762474528</v>
      </c>
      <c r="J27" s="263">
        <f t="shared" si="2"/>
        <v>920.77628472259346</v>
      </c>
      <c r="K27" s="263">
        <f t="shared" si="2"/>
        <v>791.81393558243985</v>
      </c>
      <c r="L27" s="263">
        <f t="shared" si="2"/>
        <v>852.96490666591126</v>
      </c>
      <c r="M27" s="263">
        <f t="shared" si="2"/>
        <v>837.01178424437148</v>
      </c>
      <c r="N27" s="263">
        <f t="shared" si="2"/>
        <v>828.34038469158486</v>
      </c>
      <c r="O27" s="263">
        <f t="shared" si="2"/>
        <v>854.19877706093746</v>
      </c>
      <c r="P27" s="263">
        <f t="shared" si="2"/>
        <v>826.59207278091549</v>
      </c>
      <c r="Q27" s="263">
        <f t="shared" si="2"/>
        <v>834.1612603952135</v>
      </c>
      <c r="R27" s="263">
        <f t="shared" si="2"/>
        <v>879.58051221505957</v>
      </c>
      <c r="S27" s="263">
        <f t="shared" si="2"/>
        <v>894.07612162316786</v>
      </c>
      <c r="T27" s="263">
        <f t="shared" si="2"/>
        <v>912.78990920974627</v>
      </c>
      <c r="U27" s="263">
        <f t="shared" si="2"/>
        <v>896.90179305567654</v>
      </c>
      <c r="V27" s="263">
        <f t="shared" si="2"/>
        <v>811.90665176361972</v>
      </c>
      <c r="W27" s="263">
        <f t="shared" si="2"/>
        <v>859.10040114274511</v>
      </c>
      <c r="DA27" s="70"/>
    </row>
    <row r="28" spans="1:105" ht="12" customHeight="1" x14ac:dyDescent="0.25">
      <c r="A28" s="60" t="s">
        <v>2421</v>
      </c>
      <c r="B28" s="331">
        <v>507.10913101983851</v>
      </c>
      <c r="C28" s="331">
        <v>540.66265807879734</v>
      </c>
      <c r="D28" s="331">
        <v>490.54707214677501</v>
      </c>
      <c r="E28" s="331">
        <v>559.78894866584506</v>
      </c>
      <c r="F28" s="331">
        <v>538.18655605674439</v>
      </c>
      <c r="G28" s="331">
        <v>464.98246197742611</v>
      </c>
      <c r="H28" s="331">
        <v>439.90276859465229</v>
      </c>
      <c r="I28" s="331">
        <v>440.58119354680292</v>
      </c>
      <c r="J28" s="331">
        <v>380.44616184906329</v>
      </c>
      <c r="K28" s="331">
        <v>336.18705073404811</v>
      </c>
      <c r="L28" s="331">
        <v>374.67313058765461</v>
      </c>
      <c r="M28" s="331">
        <v>348.37447554942707</v>
      </c>
      <c r="N28" s="331">
        <v>344.52715742933611</v>
      </c>
      <c r="O28" s="331">
        <v>358.29999284598858</v>
      </c>
      <c r="P28" s="331">
        <v>288.88563835947542</v>
      </c>
      <c r="Q28" s="331">
        <v>293.8769207528245</v>
      </c>
      <c r="R28" s="331">
        <v>342.93671588091257</v>
      </c>
      <c r="S28" s="331">
        <v>352.94698264401319</v>
      </c>
      <c r="T28" s="331">
        <v>355.94881351404263</v>
      </c>
      <c r="U28" s="331">
        <v>356.64223678527981</v>
      </c>
      <c r="V28" s="331">
        <v>327.54277615796912</v>
      </c>
      <c r="W28" s="331">
        <v>361.76206689914699</v>
      </c>
      <c r="DA28" s="72" t="s">
        <v>2466</v>
      </c>
    </row>
    <row r="29" spans="1:105" ht="12" customHeight="1" x14ac:dyDescent="0.25">
      <c r="A29" s="59" t="s">
        <v>30</v>
      </c>
      <c r="B29" s="232">
        <v>49.840285632261264</v>
      </c>
      <c r="C29" s="232">
        <v>41.71424176229052</v>
      </c>
      <c r="D29" s="232">
        <v>35.090172973366791</v>
      </c>
      <c r="E29" s="232">
        <v>34.058769998772704</v>
      </c>
      <c r="F29" s="232">
        <v>19.97625856483306</v>
      </c>
      <c r="G29" s="232">
        <v>16.771385376900628</v>
      </c>
      <c r="H29" s="232">
        <v>16.65535797171562</v>
      </c>
      <c r="I29" s="232">
        <v>15.32906683215867</v>
      </c>
      <c r="J29" s="232">
        <v>12.273314641120511</v>
      </c>
      <c r="K29" s="232">
        <v>8.4977801389928835</v>
      </c>
      <c r="L29" s="232">
        <v>10.19276740113316</v>
      </c>
      <c r="M29" s="232">
        <v>9.0284688735537113</v>
      </c>
      <c r="N29" s="232">
        <v>8.2872255173768803</v>
      </c>
      <c r="O29" s="232">
        <v>7.1865306982680348</v>
      </c>
      <c r="P29" s="232">
        <v>4.9709009954658878</v>
      </c>
      <c r="Q29" s="232">
        <v>4.3167314897439084</v>
      </c>
      <c r="R29" s="232">
        <v>31.68196955087884</v>
      </c>
      <c r="S29" s="232">
        <v>31.788552177385949</v>
      </c>
      <c r="T29" s="232">
        <v>23.647962606224031</v>
      </c>
      <c r="U29" s="232">
        <v>30.914395038497329</v>
      </c>
      <c r="V29" s="232">
        <v>26.792523749315269</v>
      </c>
      <c r="W29" s="232">
        <v>28.038531813623749</v>
      </c>
      <c r="DA29" s="71" t="s">
        <v>2467</v>
      </c>
    </row>
    <row r="30" spans="1:105" ht="12" customHeight="1" x14ac:dyDescent="0.25">
      <c r="A30" s="59" t="s">
        <v>33</v>
      </c>
      <c r="B30" s="232">
        <v>24.66179163815767</v>
      </c>
      <c r="C30" s="232">
        <v>29.08118581556289</v>
      </c>
      <c r="D30" s="232">
        <v>23.874543363025801</v>
      </c>
      <c r="E30" s="232">
        <v>11.65877131352654</v>
      </c>
      <c r="F30" s="232">
        <v>12.123214519802531</v>
      </c>
      <c r="G30" s="232">
        <v>10.75178541279317</v>
      </c>
      <c r="H30" s="232">
        <v>11.610553448603451</v>
      </c>
      <c r="I30" s="232">
        <v>12.180483146635719</v>
      </c>
      <c r="J30" s="232">
        <v>10.34342263717846</v>
      </c>
      <c r="K30" s="232">
        <v>8.3539913948803584</v>
      </c>
      <c r="L30" s="232">
        <v>11.38556439986464</v>
      </c>
      <c r="M30" s="232">
        <v>8.0953580636360272</v>
      </c>
      <c r="N30" s="232">
        <v>8.2215055776572488</v>
      </c>
      <c r="O30" s="232">
        <v>8.6278156178201577</v>
      </c>
      <c r="P30" s="232">
        <v>7.0486823661583058</v>
      </c>
      <c r="Q30" s="232">
        <v>6.7809445467893754</v>
      </c>
      <c r="R30" s="232">
        <v>7.7603622091014257</v>
      </c>
      <c r="S30" s="232">
        <v>7.8181807478866343</v>
      </c>
      <c r="T30" s="232">
        <v>9.2096781104243011</v>
      </c>
      <c r="U30" s="232">
        <v>8.137810756807335</v>
      </c>
      <c r="V30" s="232">
        <v>8.367735461724914</v>
      </c>
      <c r="W30" s="232">
        <v>8.530798191063317</v>
      </c>
      <c r="DA30" s="71" t="s">
        <v>2468</v>
      </c>
    </row>
    <row r="31" spans="1:105" ht="12" customHeight="1" x14ac:dyDescent="0.25">
      <c r="A31" s="59" t="s">
        <v>160</v>
      </c>
      <c r="B31" s="232">
        <v>49.628959720433002</v>
      </c>
      <c r="C31" s="232">
        <v>52.50081233397021</v>
      </c>
      <c r="D31" s="232">
        <v>46.27079553420446</v>
      </c>
      <c r="E31" s="232">
        <v>50.991445690600528</v>
      </c>
      <c r="F31" s="232">
        <v>50.852287053710512</v>
      </c>
      <c r="G31" s="232">
        <v>49.671454613219801</v>
      </c>
      <c r="H31" s="232">
        <v>47.41807966137879</v>
      </c>
      <c r="I31" s="232">
        <v>45.064985775529259</v>
      </c>
      <c r="J31" s="232">
        <v>37.098777124433973</v>
      </c>
      <c r="K31" s="232">
        <v>34.476351782754563</v>
      </c>
      <c r="L31" s="232">
        <v>39.393471071052574</v>
      </c>
      <c r="M31" s="232">
        <v>27.942617137016509</v>
      </c>
      <c r="N31" s="232">
        <v>26.13527691639101</v>
      </c>
      <c r="O31" s="232">
        <v>21.813720769612129</v>
      </c>
      <c r="P31" s="232">
        <v>19.58920447019111</v>
      </c>
      <c r="Q31" s="232">
        <v>19.21552970860246</v>
      </c>
      <c r="R31" s="232">
        <v>19.607520884460769</v>
      </c>
      <c r="S31" s="232">
        <v>17.96273002612207</v>
      </c>
      <c r="T31" s="232">
        <v>20.163415989045291</v>
      </c>
      <c r="U31" s="232">
        <v>15.32145604208243</v>
      </c>
      <c r="V31" s="232">
        <v>14.336275443695991</v>
      </c>
      <c r="W31" s="232">
        <v>14.6340065488661</v>
      </c>
      <c r="DA31" s="71" t="s">
        <v>2469</v>
      </c>
    </row>
    <row r="32" spans="1:105" ht="12" customHeight="1" x14ac:dyDescent="0.25">
      <c r="A32" s="59" t="s">
        <v>70</v>
      </c>
      <c r="B32" s="232">
        <v>28.70719953929332</v>
      </c>
      <c r="C32" s="232">
        <v>28.03920554014816</v>
      </c>
      <c r="D32" s="232">
        <v>23.70381656722013</v>
      </c>
      <c r="E32" s="232">
        <v>25.312745695058751</v>
      </c>
      <c r="F32" s="232">
        <v>18.601194447007529</v>
      </c>
      <c r="G32" s="232">
        <v>14.443421216854549</v>
      </c>
      <c r="H32" s="232">
        <v>18.778775629700839</v>
      </c>
      <c r="I32" s="232">
        <v>14.268128492762759</v>
      </c>
      <c r="J32" s="232">
        <v>12.03219079206889</v>
      </c>
      <c r="K32" s="232">
        <v>9.1849193142434995</v>
      </c>
      <c r="L32" s="232">
        <v>5.725308359446581</v>
      </c>
      <c r="M32" s="232">
        <v>6.0320650807782012</v>
      </c>
      <c r="N32" s="232">
        <v>4.1551274857597864</v>
      </c>
      <c r="O32" s="232">
        <v>1.215534514956456</v>
      </c>
      <c r="P32" s="232">
        <v>0.8002978536636548</v>
      </c>
      <c r="Q32" s="232">
        <v>0.40309328838341291</v>
      </c>
      <c r="R32" s="232">
        <v>0.94524818298872826</v>
      </c>
      <c r="S32" s="232">
        <v>0.70873772479631691</v>
      </c>
      <c r="T32" s="232">
        <v>0.68103210455669805</v>
      </c>
      <c r="U32" s="232">
        <v>0.59719017417391096</v>
      </c>
      <c r="V32" s="232">
        <v>2.1989537258097531</v>
      </c>
      <c r="W32" s="232">
        <v>0.72764772371691866</v>
      </c>
      <c r="DA32" s="71" t="s">
        <v>2470</v>
      </c>
    </row>
    <row r="33" spans="1:105" ht="12" customHeight="1" x14ac:dyDescent="0.25">
      <c r="A33" s="59" t="s">
        <v>162</v>
      </c>
      <c r="B33" s="232">
        <v>354.27089448969332</v>
      </c>
      <c r="C33" s="232">
        <v>389.3272126268256</v>
      </c>
      <c r="D33" s="232">
        <v>361.60774370895768</v>
      </c>
      <c r="E33" s="232">
        <v>437.7672159678865</v>
      </c>
      <c r="F33" s="232">
        <v>436.6336014713907</v>
      </c>
      <c r="G33" s="232">
        <v>373.34441535765791</v>
      </c>
      <c r="H33" s="232">
        <v>345.44000188325367</v>
      </c>
      <c r="I33" s="232">
        <v>353.73852929971639</v>
      </c>
      <c r="J33" s="232">
        <v>308.69845665426152</v>
      </c>
      <c r="K33" s="232">
        <v>275.67400810317679</v>
      </c>
      <c r="L33" s="232">
        <v>307.97601935615762</v>
      </c>
      <c r="M33" s="232">
        <v>297.27596639444272</v>
      </c>
      <c r="N33" s="232">
        <v>297.72802193215108</v>
      </c>
      <c r="O33" s="232">
        <v>319.45639124533187</v>
      </c>
      <c r="P33" s="232">
        <v>256.47655267399642</v>
      </c>
      <c r="Q33" s="232">
        <v>263.16062171930542</v>
      </c>
      <c r="R33" s="232">
        <v>282.94161505348291</v>
      </c>
      <c r="S33" s="232">
        <v>294.66878196782233</v>
      </c>
      <c r="T33" s="232">
        <v>302.24672470379232</v>
      </c>
      <c r="U33" s="232">
        <v>301.67138477371878</v>
      </c>
      <c r="V33" s="232">
        <v>275.84728777742322</v>
      </c>
      <c r="W33" s="232">
        <v>309.83108262187687</v>
      </c>
      <c r="DA33" s="71" t="s">
        <v>2471</v>
      </c>
    </row>
    <row r="34" spans="1:105" ht="12" customHeight="1" x14ac:dyDescent="0.25">
      <c r="A34" s="60" t="s">
        <v>2428</v>
      </c>
      <c r="B34" s="331">
        <v>467.62341853300347</v>
      </c>
      <c r="C34" s="331">
        <v>463.09202545509442</v>
      </c>
      <c r="D34" s="331">
        <v>470.88086370153837</v>
      </c>
      <c r="E34" s="331">
        <v>446.2003780640415</v>
      </c>
      <c r="F34" s="331">
        <v>471.30071925732312</v>
      </c>
      <c r="G34" s="331">
        <v>504.19227777871203</v>
      </c>
      <c r="H34" s="331">
        <v>510.17440002290482</v>
      </c>
      <c r="I34" s="331">
        <v>528.01694407794241</v>
      </c>
      <c r="J34" s="331">
        <v>540.33012287353017</v>
      </c>
      <c r="K34" s="331">
        <v>455.62688484839168</v>
      </c>
      <c r="L34" s="331">
        <v>478.2917760782567</v>
      </c>
      <c r="M34" s="331">
        <v>488.63730869494441</v>
      </c>
      <c r="N34" s="331">
        <v>483.8132272622488</v>
      </c>
      <c r="O34" s="331">
        <v>495.89878421494888</v>
      </c>
      <c r="P34" s="331">
        <v>537.70643442144012</v>
      </c>
      <c r="Q34" s="331">
        <v>540.284339642389</v>
      </c>
      <c r="R34" s="331">
        <v>536.64379633414705</v>
      </c>
      <c r="S34" s="331">
        <v>541.12913897915462</v>
      </c>
      <c r="T34" s="331">
        <v>556.84109569570364</v>
      </c>
      <c r="U34" s="331">
        <v>540.25955627039673</v>
      </c>
      <c r="V34" s="331">
        <v>484.36387560565061</v>
      </c>
      <c r="W34" s="331">
        <v>497.33833424359818</v>
      </c>
      <c r="DA34" s="72" t="s">
        <v>2472</v>
      </c>
    </row>
    <row r="35" spans="1:105" ht="12" customHeight="1" x14ac:dyDescent="0.25">
      <c r="A35" s="57" t="s">
        <v>2430</v>
      </c>
      <c r="B35" s="263">
        <v>893.03731319154394</v>
      </c>
      <c r="C35" s="263">
        <v>934.39887964837521</v>
      </c>
      <c r="D35" s="263">
        <v>885.19436476765247</v>
      </c>
      <c r="E35" s="263">
        <v>1127.9820641291301</v>
      </c>
      <c r="F35" s="263">
        <v>1211.1289587598581</v>
      </c>
      <c r="G35" s="263">
        <v>1134.253966944096</v>
      </c>
      <c r="H35" s="263">
        <v>1066.8611819972571</v>
      </c>
      <c r="I35" s="263">
        <v>1048.641307396033</v>
      </c>
      <c r="J35" s="263">
        <v>987.9002372059</v>
      </c>
      <c r="K35" s="263">
        <v>887.68978521716338</v>
      </c>
      <c r="L35" s="263">
        <v>1022.741019717193</v>
      </c>
      <c r="M35" s="263">
        <v>937.38891098398972</v>
      </c>
      <c r="N35" s="263">
        <v>1001.411235111502</v>
      </c>
      <c r="O35" s="263">
        <v>995.99103645997752</v>
      </c>
      <c r="P35" s="263">
        <v>900.60570045255793</v>
      </c>
      <c r="Q35" s="263">
        <v>884.75700801864525</v>
      </c>
      <c r="R35" s="263">
        <v>953.08692662527949</v>
      </c>
      <c r="S35" s="263">
        <v>949.43550913412275</v>
      </c>
      <c r="T35" s="263">
        <v>961.42907545245794</v>
      </c>
      <c r="U35" s="263">
        <v>939.27591944732944</v>
      </c>
      <c r="V35" s="263">
        <v>873.19224685659378</v>
      </c>
      <c r="W35" s="263">
        <v>905.19490540411095</v>
      </c>
      <c r="DA35" s="70" t="s">
        <v>2473</v>
      </c>
    </row>
    <row r="36" spans="1:105" ht="12" customHeight="1" x14ac:dyDescent="0.25">
      <c r="A36" s="46" t="s">
        <v>30</v>
      </c>
      <c r="B36" s="231">
        <v>38.701133301261301</v>
      </c>
      <c r="C36" s="231">
        <v>31.84412377772475</v>
      </c>
      <c r="D36" s="231">
        <v>28.489641935924631</v>
      </c>
      <c r="E36" s="231">
        <v>20.13096771427622</v>
      </c>
      <c r="F36" s="231">
        <v>15.02220612712653</v>
      </c>
      <c r="G36" s="231">
        <v>14.33276019092253</v>
      </c>
      <c r="H36" s="231">
        <v>15.793589503603</v>
      </c>
      <c r="I36" s="231">
        <v>16.35903539494673</v>
      </c>
      <c r="J36" s="231">
        <v>14.10092414077709</v>
      </c>
      <c r="K36" s="231">
        <v>9.1588485669192607</v>
      </c>
      <c r="L36" s="231">
        <v>10.46982956740001</v>
      </c>
      <c r="M36" s="231">
        <v>10.625574255374961</v>
      </c>
      <c r="N36" s="231">
        <v>9.4483363994245835</v>
      </c>
      <c r="O36" s="231">
        <v>9.5705885345181265</v>
      </c>
      <c r="P36" s="231">
        <v>7.6722406337702118</v>
      </c>
      <c r="Q36" s="231">
        <v>5.459560912246225</v>
      </c>
      <c r="R36" s="231">
        <v>31.56589019400252</v>
      </c>
      <c r="S36" s="231">
        <v>35.303246894596192</v>
      </c>
      <c r="T36" s="231">
        <v>27.525970519428881</v>
      </c>
      <c r="U36" s="231">
        <v>34.187061666564283</v>
      </c>
      <c r="V36" s="231">
        <v>26.932345123606911</v>
      </c>
      <c r="W36" s="231">
        <v>26.79250648696112</v>
      </c>
      <c r="DA36" s="73" t="s">
        <v>2474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2475</v>
      </c>
    </row>
    <row r="38" spans="1:105" ht="12" customHeight="1" x14ac:dyDescent="0.25">
      <c r="A38" s="46" t="s">
        <v>33</v>
      </c>
      <c r="B38" s="231">
        <v>39.788418883481469</v>
      </c>
      <c r="C38" s="231">
        <v>44.822965562971319</v>
      </c>
      <c r="D38" s="231">
        <v>37.340291289578332</v>
      </c>
      <c r="E38" s="231">
        <v>17.004311234028201</v>
      </c>
      <c r="F38" s="231">
        <v>18.1545180225949</v>
      </c>
      <c r="G38" s="231">
        <v>18.89651857797055</v>
      </c>
      <c r="H38" s="231">
        <v>18.90464655897005</v>
      </c>
      <c r="I38" s="231">
        <v>19.799781956360139</v>
      </c>
      <c r="J38" s="231">
        <v>19.60294403181069</v>
      </c>
      <c r="K38" s="231">
        <v>15.120710482896831</v>
      </c>
      <c r="L38" s="231">
        <v>20.923780684379309</v>
      </c>
      <c r="M38" s="231">
        <v>16.96739022004245</v>
      </c>
      <c r="N38" s="231">
        <v>16.49048656058083</v>
      </c>
      <c r="O38" s="231">
        <v>17.2947265121276</v>
      </c>
      <c r="P38" s="231">
        <v>16.01182197167034</v>
      </c>
      <c r="Q38" s="231">
        <v>16.571398015522561</v>
      </c>
      <c r="R38" s="231">
        <v>17.671671724685169</v>
      </c>
      <c r="S38" s="231">
        <v>17.48480143357915</v>
      </c>
      <c r="T38" s="231">
        <v>16.879215613027441</v>
      </c>
      <c r="U38" s="231">
        <v>16.657786481973499</v>
      </c>
      <c r="V38" s="231">
        <v>12.84120639786568</v>
      </c>
      <c r="W38" s="231">
        <v>11.538676421845279</v>
      </c>
      <c r="DA38" s="73" t="s">
        <v>2476</v>
      </c>
    </row>
    <row r="39" spans="1:105" ht="12" customHeight="1" x14ac:dyDescent="0.25">
      <c r="A39" s="46" t="s">
        <v>160</v>
      </c>
      <c r="B39" s="231">
        <v>67.058929777035715</v>
      </c>
      <c r="C39" s="231">
        <v>72.368859348456979</v>
      </c>
      <c r="D39" s="231">
        <v>65.135890390864049</v>
      </c>
      <c r="E39" s="231">
        <v>59.130505384648842</v>
      </c>
      <c r="F39" s="231">
        <v>60.246572909366058</v>
      </c>
      <c r="G39" s="231">
        <v>62.265406362895547</v>
      </c>
      <c r="H39" s="231">
        <v>58.705579538444951</v>
      </c>
      <c r="I39" s="231">
        <v>57.208144354950591</v>
      </c>
      <c r="J39" s="231">
        <v>49.86364176956436</v>
      </c>
      <c r="K39" s="231">
        <v>47.037814710476503</v>
      </c>
      <c r="L39" s="231">
        <v>51.885283065291823</v>
      </c>
      <c r="M39" s="231">
        <v>38.656678827236441</v>
      </c>
      <c r="N39" s="231">
        <v>34.197021130496928</v>
      </c>
      <c r="O39" s="231">
        <v>28.122784282448968</v>
      </c>
      <c r="P39" s="231">
        <v>30.3949096355758</v>
      </c>
      <c r="Q39" s="231">
        <v>33.73329782817769</v>
      </c>
      <c r="R39" s="231">
        <v>28.95840613689866</v>
      </c>
      <c r="S39" s="231">
        <v>27.685058970173241</v>
      </c>
      <c r="T39" s="231">
        <v>31.444474055117919</v>
      </c>
      <c r="U39" s="231">
        <v>24.69006588870684</v>
      </c>
      <c r="V39" s="231">
        <v>19.760913587289011</v>
      </c>
      <c r="W39" s="231">
        <v>19.6186595940313</v>
      </c>
      <c r="DA39" s="73" t="s">
        <v>2477</v>
      </c>
    </row>
    <row r="40" spans="1:105" ht="12" customHeight="1" x14ac:dyDescent="0.25">
      <c r="A40" s="46" t="s">
        <v>70</v>
      </c>
      <c r="B40" s="231">
        <v>38.362544932790293</v>
      </c>
      <c r="C40" s="231">
        <v>37.918869869603022</v>
      </c>
      <c r="D40" s="231">
        <v>35.007065513124942</v>
      </c>
      <c r="E40" s="231">
        <v>33.983428745333143</v>
      </c>
      <c r="F40" s="231">
        <v>26.652325628440071</v>
      </c>
      <c r="G40" s="231">
        <v>22.525911102920471</v>
      </c>
      <c r="H40" s="231">
        <v>30.08215862398875</v>
      </c>
      <c r="I40" s="231">
        <v>20.175685431539399</v>
      </c>
      <c r="J40" s="231">
        <v>16.962065095168789</v>
      </c>
      <c r="K40" s="231">
        <v>14.07769925723151</v>
      </c>
      <c r="L40" s="231">
        <v>9.4141000425121426</v>
      </c>
      <c r="M40" s="231">
        <v>7.9218202874040813</v>
      </c>
      <c r="N40" s="231">
        <v>6.0601013488242303</v>
      </c>
      <c r="O40" s="231">
        <v>1.8412322409309549</v>
      </c>
      <c r="P40" s="231">
        <v>1.5413008975027971</v>
      </c>
      <c r="Q40" s="231">
        <v>0.79678084578190456</v>
      </c>
      <c r="R40" s="231">
        <v>1.480770528996302</v>
      </c>
      <c r="S40" s="231">
        <v>1.0423484215994481</v>
      </c>
      <c r="T40" s="231">
        <v>1.0547050395754001</v>
      </c>
      <c r="U40" s="231">
        <v>0.83423618036005009</v>
      </c>
      <c r="V40" s="231">
        <v>2.458862236459479</v>
      </c>
      <c r="W40" s="231">
        <v>1.1178558238897229</v>
      </c>
      <c r="DA40" s="73" t="s">
        <v>2478</v>
      </c>
    </row>
    <row r="41" spans="1:105" ht="12" customHeight="1" x14ac:dyDescent="0.25">
      <c r="A41" s="46" t="s">
        <v>34</v>
      </c>
      <c r="B41" s="231">
        <v>5.5021571033492593</v>
      </c>
      <c r="C41" s="231">
        <v>1.934187588770278</v>
      </c>
      <c r="D41" s="231">
        <v>0.67992148416683029</v>
      </c>
      <c r="E41" s="231">
        <v>2.57626223937678</v>
      </c>
      <c r="F41" s="231">
        <v>1.298348179574784</v>
      </c>
      <c r="G41" s="231">
        <v>1.452837643289056</v>
      </c>
      <c r="H41" s="231">
        <v>3.445888344476451</v>
      </c>
      <c r="I41" s="231">
        <v>4.6889666524975819</v>
      </c>
      <c r="J41" s="231">
        <v>0.79722059009945589</v>
      </c>
      <c r="K41" s="231">
        <v>2.9057759932714178</v>
      </c>
      <c r="L41" s="231">
        <v>2.972548197062177</v>
      </c>
      <c r="M41" s="231">
        <v>2.5219383884639308</v>
      </c>
      <c r="N41" s="231">
        <v>6.6089688246952747</v>
      </c>
      <c r="O41" s="231">
        <v>4.9028790227316987</v>
      </c>
      <c r="P41" s="231">
        <v>3.260657256188042</v>
      </c>
      <c r="Q41" s="231">
        <v>3.8978507657478598</v>
      </c>
      <c r="R41" s="231">
        <v>4.2290096792809084</v>
      </c>
      <c r="S41" s="231">
        <v>1.0703495083285051</v>
      </c>
      <c r="T41" s="231">
        <v>4.415326234632774</v>
      </c>
      <c r="U41" s="231">
        <v>7.1417292839939401</v>
      </c>
      <c r="V41" s="231">
        <v>4.5016064333807373</v>
      </c>
      <c r="W41" s="231">
        <v>3.692927250504078</v>
      </c>
      <c r="DA41" s="73" t="s">
        <v>2479</v>
      </c>
    </row>
    <row r="42" spans="1:105" ht="12" customHeight="1" x14ac:dyDescent="0.25">
      <c r="A42" s="46" t="s">
        <v>162</v>
      </c>
      <c r="B42" s="231">
        <v>468.2555520013866</v>
      </c>
      <c r="C42" s="231">
        <v>494.42018218650708</v>
      </c>
      <c r="D42" s="231">
        <v>474.80651543549573</v>
      </c>
      <c r="E42" s="231">
        <v>454.21120224726241</v>
      </c>
      <c r="F42" s="231">
        <v>457.69879334359331</v>
      </c>
      <c r="G42" s="231">
        <v>415.62442293481018</v>
      </c>
      <c r="H42" s="231">
        <v>407.46774405657197</v>
      </c>
      <c r="I42" s="231">
        <v>431.06156479459253</v>
      </c>
      <c r="J42" s="231">
        <v>399.80895830937021</v>
      </c>
      <c r="K42" s="231">
        <v>338.63458368064852</v>
      </c>
      <c r="L42" s="231">
        <v>361.78299404254568</v>
      </c>
      <c r="M42" s="231">
        <v>356.72482818295879</v>
      </c>
      <c r="N42" s="231">
        <v>326.47142055286668</v>
      </c>
      <c r="O42" s="231">
        <v>364.00175612544831</v>
      </c>
      <c r="P42" s="231">
        <v>343.94164303219708</v>
      </c>
      <c r="Q42" s="231">
        <v>358.18001015530871</v>
      </c>
      <c r="R42" s="231">
        <v>379.23604928538441</v>
      </c>
      <c r="S42" s="231">
        <v>398.76293757407609</v>
      </c>
      <c r="T42" s="231">
        <v>413.46691051308159</v>
      </c>
      <c r="U42" s="231">
        <v>407.99720021178592</v>
      </c>
      <c r="V42" s="231">
        <v>364.88629719897142</v>
      </c>
      <c r="W42" s="231">
        <v>395.1738805117688</v>
      </c>
      <c r="DA42" s="73" t="s">
        <v>2480</v>
      </c>
    </row>
    <row r="43" spans="1:105" ht="12" customHeight="1" x14ac:dyDescent="0.25">
      <c r="A43" s="46" t="s">
        <v>36</v>
      </c>
      <c r="B43" s="231">
        <v>8.5325733922532265</v>
      </c>
      <c r="C43" s="231">
        <v>7.6584751778299403</v>
      </c>
      <c r="D43" s="231">
        <v>7.1651328628326132</v>
      </c>
      <c r="E43" s="231">
        <v>0</v>
      </c>
      <c r="F43" s="231">
        <v>4.383599022503059E-2</v>
      </c>
      <c r="G43" s="231">
        <v>0</v>
      </c>
      <c r="H43" s="231">
        <v>7.0216924163487926</v>
      </c>
      <c r="I43" s="231">
        <v>6.1326991062547478</v>
      </c>
      <c r="J43" s="231">
        <v>6.1749761025172267</v>
      </c>
      <c r="K43" s="231">
        <v>5.3739470842426762</v>
      </c>
      <c r="L43" s="231">
        <v>5.6651152106530169</v>
      </c>
      <c r="M43" s="231">
        <v>25.223597801648999</v>
      </c>
      <c r="N43" s="231">
        <v>24.903205681780921</v>
      </c>
      <c r="O43" s="231">
        <v>21.26243485621168</v>
      </c>
      <c r="P43" s="231">
        <v>24.306111276550311</v>
      </c>
      <c r="Q43" s="231">
        <v>26.927501348322259</v>
      </c>
      <c r="R43" s="231">
        <v>27.00031773919201</v>
      </c>
      <c r="S43" s="231">
        <v>25.252724358007178</v>
      </c>
      <c r="T43" s="231">
        <v>21.975986768317728</v>
      </c>
      <c r="U43" s="231">
        <v>18.437110171417071</v>
      </c>
      <c r="V43" s="231">
        <v>13.571052907762031</v>
      </c>
      <c r="W43" s="231">
        <v>9.6803857632424233</v>
      </c>
      <c r="DA43" s="73" t="s">
        <v>2481</v>
      </c>
    </row>
    <row r="44" spans="1:105" ht="12" customHeight="1" x14ac:dyDescent="0.25">
      <c r="A44" s="46" t="s">
        <v>73</v>
      </c>
      <c r="B44" s="231">
        <v>0.47345866555817268</v>
      </c>
      <c r="C44" s="231">
        <v>0.65389602882882059</v>
      </c>
      <c r="D44" s="231">
        <v>0.69665281445438265</v>
      </c>
      <c r="E44" s="231">
        <v>2.3038506789986428</v>
      </c>
      <c r="F44" s="231">
        <v>3.3643556860019892</v>
      </c>
      <c r="G44" s="231">
        <v>4.0684494707417764</v>
      </c>
      <c r="H44" s="231">
        <v>5.5912056853563357</v>
      </c>
      <c r="I44" s="231">
        <v>4.2934359653430967</v>
      </c>
      <c r="J44" s="231">
        <v>4.4745678467501557</v>
      </c>
      <c r="K44" s="231">
        <v>3.8066605519141929</v>
      </c>
      <c r="L44" s="231">
        <v>7.9384488904991573</v>
      </c>
      <c r="M44" s="231">
        <v>6.2985322093112384</v>
      </c>
      <c r="N44" s="231">
        <v>8.8650939043346817</v>
      </c>
      <c r="O44" s="231">
        <v>7.4212341553731731</v>
      </c>
      <c r="P44" s="231">
        <v>9.1919300524157705</v>
      </c>
      <c r="Q44" s="231">
        <v>9.5712447524274218</v>
      </c>
      <c r="R44" s="231">
        <v>9.1975993729556187</v>
      </c>
      <c r="S44" s="231">
        <v>8.6914843774455797</v>
      </c>
      <c r="T44" s="231">
        <v>7.5985568097536422</v>
      </c>
      <c r="U44" s="231">
        <v>9.6860097177868223</v>
      </c>
      <c r="V44" s="231">
        <v>11.405931719387461</v>
      </c>
      <c r="W44" s="231">
        <v>13.2076514894112</v>
      </c>
      <c r="DA44" s="73" t="s">
        <v>2482</v>
      </c>
    </row>
    <row r="45" spans="1:105" ht="12" customHeight="1" x14ac:dyDescent="0.25">
      <c r="A45" s="46" t="s">
        <v>79</v>
      </c>
      <c r="B45" s="231">
        <v>226.36254513442779</v>
      </c>
      <c r="C45" s="231">
        <v>242.7773201076829</v>
      </c>
      <c r="D45" s="231">
        <v>235.873253041211</v>
      </c>
      <c r="E45" s="231">
        <v>538.64153588520583</v>
      </c>
      <c r="F45" s="231">
        <v>628.64800287293497</v>
      </c>
      <c r="G45" s="231">
        <v>595.08766066054545</v>
      </c>
      <c r="H45" s="231">
        <v>519.84867726949687</v>
      </c>
      <c r="I45" s="231">
        <v>488.92199373954838</v>
      </c>
      <c r="J45" s="231">
        <v>476.11493931984211</v>
      </c>
      <c r="K45" s="231">
        <v>451.57374488956248</v>
      </c>
      <c r="L45" s="231">
        <v>551.68892001685015</v>
      </c>
      <c r="M45" s="231">
        <v>472.44855081154878</v>
      </c>
      <c r="N45" s="231">
        <v>568.36660070849746</v>
      </c>
      <c r="O45" s="231">
        <v>541.5734007301869</v>
      </c>
      <c r="P45" s="231">
        <v>464.28508569668747</v>
      </c>
      <c r="Q45" s="231">
        <v>429.61936339511061</v>
      </c>
      <c r="R45" s="231">
        <v>453.7472119638839</v>
      </c>
      <c r="S45" s="231">
        <v>434.14255759631737</v>
      </c>
      <c r="T45" s="231">
        <v>437.06792989952248</v>
      </c>
      <c r="U45" s="231">
        <v>419.64471984474102</v>
      </c>
      <c r="V45" s="231">
        <v>416.83403125187112</v>
      </c>
      <c r="W45" s="231">
        <v>424.372362062457</v>
      </c>
      <c r="DA45" s="73" t="s">
        <v>2483</v>
      </c>
    </row>
    <row r="46" spans="1:105" ht="12" customHeight="1" x14ac:dyDescent="0.25">
      <c r="A46" s="57" t="s">
        <v>2442</v>
      </c>
      <c r="B46" s="263">
        <v>519.63709440998014</v>
      </c>
      <c r="C46" s="263">
        <v>524.86835264520573</v>
      </c>
      <c r="D46" s="263">
        <v>515.34854851482874</v>
      </c>
      <c r="E46" s="263">
        <v>521.10847162443167</v>
      </c>
      <c r="F46" s="263">
        <v>534.64533797377874</v>
      </c>
      <c r="G46" s="263">
        <v>528.03695059804318</v>
      </c>
      <c r="H46" s="263">
        <v>523.00722056874099</v>
      </c>
      <c r="I46" s="263">
        <v>533.30882198781296</v>
      </c>
      <c r="J46" s="263">
        <v>512.86981251599366</v>
      </c>
      <c r="K46" s="263">
        <v>440.52345496078232</v>
      </c>
      <c r="L46" s="263">
        <v>471.16077973899837</v>
      </c>
      <c r="M46" s="263">
        <v>464.93820085787769</v>
      </c>
      <c r="N46" s="263">
        <v>459.42213349106191</v>
      </c>
      <c r="O46" s="263">
        <v>473.71556293540198</v>
      </c>
      <c r="P46" s="263">
        <v>467.33816496753809</v>
      </c>
      <c r="Q46" s="263">
        <v>471.50274656892532</v>
      </c>
      <c r="R46" s="263">
        <v>495.69396112970372</v>
      </c>
      <c r="S46" s="263">
        <v>503.33627198445902</v>
      </c>
      <c r="T46" s="263">
        <v>514.41034902861202</v>
      </c>
      <c r="U46" s="263">
        <v>505.24473898213682</v>
      </c>
      <c r="V46" s="263">
        <v>454.58363473493171</v>
      </c>
      <c r="W46" s="263">
        <v>478.34419107606499</v>
      </c>
      <c r="DA46" s="70" t="s">
        <v>2484</v>
      </c>
    </row>
    <row r="47" spans="1:105" ht="12" customHeight="1" x14ac:dyDescent="0.25">
      <c r="A47" s="41" t="s">
        <v>2444</v>
      </c>
      <c r="B47" s="352">
        <v>323.91081324218288</v>
      </c>
      <c r="C47" s="352">
        <v>327.17166803388278</v>
      </c>
      <c r="D47" s="352">
        <v>321.23758917202258</v>
      </c>
      <c r="E47" s="352">
        <v>324.8279821572699</v>
      </c>
      <c r="F47" s="352">
        <v>333.26605833608158</v>
      </c>
      <c r="G47" s="352">
        <v>329.14678326484312</v>
      </c>
      <c r="H47" s="352">
        <v>326.01154915298702</v>
      </c>
      <c r="I47" s="352">
        <v>332.43295387802351</v>
      </c>
      <c r="J47" s="352">
        <v>319.69249279258293</v>
      </c>
      <c r="K47" s="352">
        <v>274.59608269617519</v>
      </c>
      <c r="L47" s="352">
        <v>293.6935660960944</v>
      </c>
      <c r="M47" s="352">
        <v>289.81478106028788</v>
      </c>
      <c r="N47" s="352">
        <v>286.37639322018828</v>
      </c>
      <c r="O47" s="352">
        <v>295.28606576885971</v>
      </c>
      <c r="P47" s="352">
        <v>291.31077573594672</v>
      </c>
      <c r="Q47" s="352">
        <v>293.90672784912368</v>
      </c>
      <c r="R47" s="352">
        <v>308.98609009248901</v>
      </c>
      <c r="S47" s="352">
        <v>313.74985147642951</v>
      </c>
      <c r="T47" s="352">
        <v>320.65277149477629</v>
      </c>
      <c r="U47" s="352">
        <v>314.93947612777509</v>
      </c>
      <c r="V47" s="352">
        <v>283.36036129362037</v>
      </c>
      <c r="W47" s="352">
        <v>298.1712768543772</v>
      </c>
      <c r="DA47" s="97" t="s">
        <v>2485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102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1</v>
      </c>
      <c r="C51" s="234">
        <f t="shared" si="3"/>
        <v>0.99999999999999989</v>
      </c>
      <c r="D51" s="234">
        <f t="shared" si="3"/>
        <v>1</v>
      </c>
      <c r="E51" s="234">
        <f t="shared" si="3"/>
        <v>1.0000000000000002</v>
      </c>
      <c r="F51" s="234">
        <f t="shared" si="3"/>
        <v>1.0000000000000002</v>
      </c>
      <c r="G51" s="234">
        <f t="shared" si="3"/>
        <v>1.0000000000000002</v>
      </c>
      <c r="H51" s="234">
        <f t="shared" si="3"/>
        <v>1</v>
      </c>
      <c r="I51" s="234">
        <f t="shared" si="3"/>
        <v>0.99999999999999989</v>
      </c>
      <c r="J51" s="234">
        <f t="shared" si="3"/>
        <v>1.0000000000000002</v>
      </c>
      <c r="K51" s="234">
        <f t="shared" si="3"/>
        <v>0.99999999999999978</v>
      </c>
      <c r="L51" s="234">
        <f t="shared" si="3"/>
        <v>0.99999999999999978</v>
      </c>
      <c r="M51" s="234">
        <f t="shared" si="3"/>
        <v>0.99999999999999978</v>
      </c>
      <c r="N51" s="234">
        <f t="shared" si="3"/>
        <v>1.0000000000000002</v>
      </c>
      <c r="O51" s="234">
        <f t="shared" si="3"/>
        <v>1</v>
      </c>
      <c r="P51" s="234">
        <f t="shared" si="3"/>
        <v>1</v>
      </c>
      <c r="Q51" s="234">
        <f t="shared" si="3"/>
        <v>0.99999999999999989</v>
      </c>
      <c r="R51" s="234">
        <f t="shared" si="3"/>
        <v>1</v>
      </c>
      <c r="S51" s="234">
        <f t="shared" si="3"/>
        <v>0.99999999999999989</v>
      </c>
      <c r="T51" s="234">
        <f t="shared" si="3"/>
        <v>0.99999999999999989</v>
      </c>
      <c r="U51" s="234">
        <f t="shared" si="3"/>
        <v>0.99999999999999989</v>
      </c>
      <c r="V51" s="234">
        <f t="shared" si="3"/>
        <v>0.99999999999999978</v>
      </c>
      <c r="W51" s="234">
        <f t="shared" si="3"/>
        <v>1.0000000000000002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1.9146737176497008E-2</v>
      </c>
      <c r="C52" s="301">
        <f t="shared" si="4"/>
        <v>1.8822972307653764E-2</v>
      </c>
      <c r="D52" s="301">
        <f t="shared" si="4"/>
        <v>1.9197974414727148E-2</v>
      </c>
      <c r="E52" s="301">
        <f t="shared" si="4"/>
        <v>1.7900962943622416E-2</v>
      </c>
      <c r="F52" s="301">
        <f t="shared" si="4"/>
        <v>1.7881496059864235E-2</v>
      </c>
      <c r="G52" s="301">
        <f t="shared" si="4"/>
        <v>1.8380779214887934E-2</v>
      </c>
      <c r="H52" s="301">
        <f t="shared" si="4"/>
        <v>1.8717249762117139E-2</v>
      </c>
      <c r="I52" s="301">
        <f t="shared" si="4"/>
        <v>1.8880884823863988E-2</v>
      </c>
      <c r="J52" s="301">
        <f t="shared" si="4"/>
        <v>1.9089906772015459E-2</v>
      </c>
      <c r="K52" s="301">
        <f t="shared" si="4"/>
        <v>1.8873919475602293E-2</v>
      </c>
      <c r="L52" s="301">
        <f t="shared" si="4"/>
        <v>1.8474459216265397E-2</v>
      </c>
      <c r="M52" s="301">
        <f t="shared" si="4"/>
        <v>1.8859227493312637E-2</v>
      </c>
      <c r="N52" s="301">
        <f t="shared" si="4"/>
        <v>1.8482446306633954E-2</v>
      </c>
      <c r="O52" s="301">
        <f t="shared" si="4"/>
        <v>1.8638298044679709E-2</v>
      </c>
      <c r="P52" s="301">
        <f t="shared" si="4"/>
        <v>1.9229079512182192E-2</v>
      </c>
      <c r="Q52" s="301">
        <f t="shared" si="4"/>
        <v>1.9355002943987492E-2</v>
      </c>
      <c r="R52" s="301">
        <f t="shared" si="4"/>
        <v>1.9185955677968186E-2</v>
      </c>
      <c r="S52" s="301">
        <f t="shared" si="4"/>
        <v>1.92575597982599E-2</v>
      </c>
      <c r="T52" s="301">
        <f t="shared" si="4"/>
        <v>1.9303142871763143E-2</v>
      </c>
      <c r="U52" s="301">
        <f t="shared" si="4"/>
        <v>1.9311824774204834E-2</v>
      </c>
      <c r="V52" s="301">
        <f t="shared" si="4"/>
        <v>1.9117219252673467E-2</v>
      </c>
      <c r="W52" s="301">
        <f t="shared" si="4"/>
        <v>1.9126829263858103E-2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6.752105900417628E-3</v>
      </c>
      <c r="C53" s="235">
        <f t="shared" si="5"/>
        <v>6.6379300666391267E-3</v>
      </c>
      <c r="D53" s="235">
        <f t="shared" si="5"/>
        <v>6.7701747366577516E-3</v>
      </c>
      <c r="E53" s="235">
        <f t="shared" si="5"/>
        <v>6.3127830293278116E-3</v>
      </c>
      <c r="F53" s="235">
        <f t="shared" si="5"/>
        <v>6.3059180235842871E-3</v>
      </c>
      <c r="G53" s="235">
        <f t="shared" si="5"/>
        <v>6.481990463809398E-3</v>
      </c>
      <c r="H53" s="235">
        <f t="shared" si="5"/>
        <v>6.6006469610663749E-3</v>
      </c>
      <c r="I53" s="235">
        <f t="shared" si="5"/>
        <v>6.6583529428089119E-3</v>
      </c>
      <c r="J53" s="235">
        <f t="shared" si="5"/>
        <v>6.7320646314595924E-3</v>
      </c>
      <c r="K53" s="235">
        <f t="shared" si="5"/>
        <v>6.6558966094575562E-3</v>
      </c>
      <c r="L53" s="235">
        <f t="shared" si="5"/>
        <v>6.51502676050168E-3</v>
      </c>
      <c r="M53" s="235">
        <f t="shared" si="5"/>
        <v>6.6507154749701307E-3</v>
      </c>
      <c r="N53" s="235">
        <f t="shared" si="5"/>
        <v>6.5178434116891686E-3</v>
      </c>
      <c r="O53" s="235">
        <f t="shared" si="5"/>
        <v>6.5728046006556535E-3</v>
      </c>
      <c r="P53" s="235">
        <f t="shared" si="5"/>
        <v>6.7811439639534118E-3</v>
      </c>
      <c r="Q53" s="235">
        <f t="shared" si="5"/>
        <v>6.8255509216013791E-3</v>
      </c>
      <c r="R53" s="235">
        <f t="shared" si="5"/>
        <v>6.7659363234682003E-3</v>
      </c>
      <c r="S53" s="235">
        <f t="shared" si="5"/>
        <v>6.7911875502782377E-3</v>
      </c>
      <c r="T53" s="235">
        <f t="shared" si="5"/>
        <v>6.8072624426592874E-3</v>
      </c>
      <c r="U53" s="235">
        <f t="shared" si="5"/>
        <v>6.810324119652239E-3</v>
      </c>
      <c r="V53" s="235">
        <f t="shared" si="5"/>
        <v>6.7416963906520829E-3</v>
      </c>
      <c r="W53" s="235">
        <f t="shared" si="5"/>
        <v>6.7450853656312029E-3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4.508116201478473E-2</v>
      </c>
      <c r="C54" s="235">
        <f t="shared" si="6"/>
        <v>4.4318854767734096E-2</v>
      </c>
      <c r="D54" s="235">
        <f t="shared" si="6"/>
        <v>4.5201800545337005E-2</v>
      </c>
      <c r="E54" s="235">
        <f t="shared" si="6"/>
        <v>4.214797556592062E-2</v>
      </c>
      <c r="F54" s="235">
        <f t="shared" si="6"/>
        <v>4.2102140615947914E-2</v>
      </c>
      <c r="G54" s="235">
        <f t="shared" si="6"/>
        <v>4.327770722008481E-2</v>
      </c>
      <c r="H54" s="235">
        <f t="shared" si="6"/>
        <v>4.4069930099263549E-2</v>
      </c>
      <c r="I54" s="235">
        <f t="shared" si="6"/>
        <v>4.4455210299326267E-2</v>
      </c>
      <c r="J54" s="235">
        <f t="shared" si="6"/>
        <v>4.4947354324827868E-2</v>
      </c>
      <c r="K54" s="235">
        <f t="shared" si="6"/>
        <v>4.4438810325242932E-2</v>
      </c>
      <c r="L54" s="235">
        <f t="shared" si="6"/>
        <v>4.3498277611828978E-2</v>
      </c>
      <c r="M54" s="235">
        <f t="shared" si="6"/>
        <v>4.4404217923006827E-2</v>
      </c>
      <c r="N54" s="235">
        <f t="shared" si="6"/>
        <v>4.3517083286739165E-2</v>
      </c>
      <c r="O54" s="235">
        <f t="shared" si="6"/>
        <v>4.3884037582312324E-2</v>
      </c>
      <c r="P54" s="235">
        <f t="shared" si="6"/>
        <v>4.5275037772386728E-2</v>
      </c>
      <c r="Q54" s="235">
        <f t="shared" si="6"/>
        <v>4.5571525606232427E-2</v>
      </c>
      <c r="R54" s="235">
        <f t="shared" si="6"/>
        <v>4.5173502323344945E-2</v>
      </c>
      <c r="S54" s="235">
        <f t="shared" si="6"/>
        <v>4.5342094857834851E-2</v>
      </c>
      <c r="T54" s="235">
        <f t="shared" si="6"/>
        <v>4.544942060753248E-2</v>
      </c>
      <c r="U54" s="235">
        <f t="shared" si="6"/>
        <v>4.5469862223613725E-2</v>
      </c>
      <c r="V54" s="235">
        <f t="shared" si="6"/>
        <v>4.5011661802087273E-2</v>
      </c>
      <c r="W54" s="235">
        <f t="shared" si="6"/>
        <v>4.5034288658411907E-2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1.9730836691382852E-2</v>
      </c>
      <c r="C55" s="235">
        <f t="shared" si="7"/>
        <v>1.9397194896717464E-2</v>
      </c>
      <c r="D55" s="235">
        <f t="shared" si="7"/>
        <v>1.9783636997289664E-2</v>
      </c>
      <c r="E55" s="235">
        <f t="shared" si="7"/>
        <v>1.8447058274381652E-2</v>
      </c>
      <c r="F55" s="235">
        <f t="shared" si="7"/>
        <v>1.8426997524563959E-2</v>
      </c>
      <c r="G55" s="235">
        <f t="shared" si="7"/>
        <v>1.8941512050131462E-2</v>
      </c>
      <c r="H55" s="235">
        <f t="shared" si="7"/>
        <v>1.9288247128679936E-2</v>
      </c>
      <c r="I55" s="235">
        <f t="shared" si="7"/>
        <v>1.9456874119824656E-2</v>
      </c>
      <c r="J55" s="235">
        <f t="shared" si="7"/>
        <v>1.9672272591421885E-2</v>
      </c>
      <c r="K55" s="235">
        <f t="shared" si="7"/>
        <v>1.9449696283320023E-2</v>
      </c>
      <c r="L55" s="235">
        <f t="shared" si="7"/>
        <v>1.9038049898402347E-2</v>
      </c>
      <c r="M55" s="235">
        <f t="shared" si="7"/>
        <v>1.9434556100397061E-2</v>
      </c>
      <c r="N55" s="235">
        <f t="shared" si="7"/>
        <v>1.9046280646766868E-2</v>
      </c>
      <c r="O55" s="235">
        <f t="shared" si="7"/>
        <v>1.9206886872417877E-2</v>
      </c>
      <c r="P55" s="235">
        <f t="shared" si="7"/>
        <v>1.9815691001713369E-2</v>
      </c>
      <c r="Q55" s="235">
        <f t="shared" si="7"/>
        <v>1.9945455913910462E-2</v>
      </c>
      <c r="R55" s="235">
        <f t="shared" si="7"/>
        <v>1.9771251611203158E-2</v>
      </c>
      <c r="S55" s="235">
        <f t="shared" si="7"/>
        <v>1.9845040121009423E-2</v>
      </c>
      <c r="T55" s="235">
        <f t="shared" si="7"/>
        <v>1.9892013773537946E-2</v>
      </c>
      <c r="U55" s="235">
        <f t="shared" si="7"/>
        <v>1.9900960530244767E-2</v>
      </c>
      <c r="V55" s="235">
        <f t="shared" si="7"/>
        <v>1.9700418279667987E-2</v>
      </c>
      <c r="W55" s="235">
        <f t="shared" si="7"/>
        <v>1.9710321458446624E-2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3.6346628313481094E-2</v>
      </c>
      <c r="C56" s="302">
        <f t="shared" si="8"/>
        <v>3.6497386521273892E-2</v>
      </c>
      <c r="D56" s="302">
        <f t="shared" si="8"/>
        <v>3.6401854401830018E-2</v>
      </c>
      <c r="E56" s="302">
        <f t="shared" si="8"/>
        <v>3.5141664542061378E-2</v>
      </c>
      <c r="F56" s="302">
        <f t="shared" si="8"/>
        <v>3.4414283065430699E-2</v>
      </c>
      <c r="G56" s="302">
        <f t="shared" si="8"/>
        <v>3.4449983052160259E-2</v>
      </c>
      <c r="H56" s="302">
        <f t="shared" si="8"/>
        <v>3.4762551538859397E-2</v>
      </c>
      <c r="I56" s="302">
        <f t="shared" si="8"/>
        <v>3.5044929654473714E-2</v>
      </c>
      <c r="J56" s="302">
        <f t="shared" si="8"/>
        <v>3.5051766238477382E-2</v>
      </c>
      <c r="K56" s="302">
        <f t="shared" si="8"/>
        <v>3.4723469573942838E-2</v>
      </c>
      <c r="L56" s="302">
        <f t="shared" si="8"/>
        <v>3.4244431111852359E-2</v>
      </c>
      <c r="M56" s="302">
        <f t="shared" si="8"/>
        <v>3.4790978565110119E-2</v>
      </c>
      <c r="N56" s="302">
        <f t="shared" si="8"/>
        <v>3.4094075157872751E-2</v>
      </c>
      <c r="O56" s="302">
        <f t="shared" si="8"/>
        <v>3.440584228512629E-2</v>
      </c>
      <c r="P56" s="302">
        <f t="shared" si="8"/>
        <v>3.527617710056026E-2</v>
      </c>
      <c r="Q56" s="302">
        <f t="shared" si="8"/>
        <v>3.558810533854425E-2</v>
      </c>
      <c r="R56" s="302">
        <f t="shared" si="8"/>
        <v>3.5619190017873524E-2</v>
      </c>
      <c r="S56" s="302">
        <f t="shared" si="8"/>
        <v>3.5894545251103721E-2</v>
      </c>
      <c r="T56" s="302">
        <f t="shared" si="8"/>
        <v>3.6080780034103269E-2</v>
      </c>
      <c r="U56" s="302">
        <f t="shared" si="8"/>
        <v>3.6367468799161848E-2</v>
      </c>
      <c r="V56" s="302">
        <f t="shared" si="8"/>
        <v>3.635728157062016E-2</v>
      </c>
      <c r="W56" s="302">
        <f t="shared" si="8"/>
        <v>3.6624899680449609E-2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0.18223282465316373</v>
      </c>
      <c r="C57" s="303">
        <f t="shared" si="9"/>
        <v>0.18264673304873774</v>
      </c>
      <c r="D57" s="303">
        <f t="shared" si="9"/>
        <v>0.18172622136400718</v>
      </c>
      <c r="E57" s="303">
        <f t="shared" si="9"/>
        <v>0.17534288217763408</v>
      </c>
      <c r="F57" s="303">
        <f t="shared" si="9"/>
        <v>0.17131106857118628</v>
      </c>
      <c r="G57" s="303">
        <f t="shared" si="9"/>
        <v>0.17117809871261877</v>
      </c>
      <c r="H57" s="303">
        <f t="shared" si="9"/>
        <v>0.1725201155851924</v>
      </c>
      <c r="I57" s="303">
        <f t="shared" si="9"/>
        <v>0.17399377579943406</v>
      </c>
      <c r="J57" s="303">
        <f t="shared" si="9"/>
        <v>0.17389908756592518</v>
      </c>
      <c r="K57" s="303">
        <f t="shared" si="9"/>
        <v>0.17213243404399317</v>
      </c>
      <c r="L57" s="303">
        <f t="shared" si="9"/>
        <v>0.16969938723766237</v>
      </c>
      <c r="M57" s="303">
        <f t="shared" si="9"/>
        <v>0.17226884778316301</v>
      </c>
      <c r="N57" s="303">
        <f t="shared" si="9"/>
        <v>0.16908414360898413</v>
      </c>
      <c r="O57" s="303">
        <f t="shared" si="9"/>
        <v>0.17052735374045871</v>
      </c>
      <c r="P57" s="303">
        <f t="shared" si="9"/>
        <v>0.1725698772543908</v>
      </c>
      <c r="Q57" s="303">
        <f t="shared" si="9"/>
        <v>0.17374228922359591</v>
      </c>
      <c r="R57" s="303">
        <f t="shared" si="9"/>
        <v>0.17273960229422058</v>
      </c>
      <c r="S57" s="303">
        <f t="shared" si="9"/>
        <v>0.17356575071223976</v>
      </c>
      <c r="T57" s="303">
        <f t="shared" si="9"/>
        <v>0.17379435503436361</v>
      </c>
      <c r="U57" s="303">
        <f t="shared" si="9"/>
        <v>0.17394538561927134</v>
      </c>
      <c r="V57" s="303">
        <f t="shared" si="9"/>
        <v>0.17324612584320787</v>
      </c>
      <c r="W57" s="303">
        <f t="shared" si="9"/>
        <v>0.17429820177747915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9.4807472465703937E-2</v>
      </c>
      <c r="C58" s="304">
        <f t="shared" si="10"/>
        <v>9.8380879112684907E-2</v>
      </c>
      <c r="D58" s="304">
        <f t="shared" si="10"/>
        <v>9.272173451435374E-2</v>
      </c>
      <c r="E58" s="304">
        <f t="shared" si="10"/>
        <v>9.7570625316000054E-2</v>
      </c>
      <c r="F58" s="304">
        <f t="shared" si="10"/>
        <v>9.1330833249030796E-2</v>
      </c>
      <c r="G58" s="304">
        <f t="shared" si="10"/>
        <v>8.2126380838233412E-2</v>
      </c>
      <c r="H58" s="304">
        <f t="shared" si="10"/>
        <v>7.9879907644370585E-2</v>
      </c>
      <c r="I58" s="304">
        <f t="shared" si="10"/>
        <v>7.9143643203171743E-2</v>
      </c>
      <c r="J58" s="304">
        <f t="shared" si="10"/>
        <v>7.1851590349595623E-2</v>
      </c>
      <c r="K58" s="304">
        <f t="shared" si="10"/>
        <v>7.3083704057767415E-2</v>
      </c>
      <c r="L58" s="304">
        <f t="shared" si="10"/>
        <v>7.4542106220608348E-2</v>
      </c>
      <c r="M58" s="304">
        <f t="shared" si="10"/>
        <v>7.1700387771890667E-2</v>
      </c>
      <c r="N58" s="304">
        <f t="shared" si="10"/>
        <v>7.0326257708256762E-2</v>
      </c>
      <c r="O58" s="304">
        <f t="shared" si="10"/>
        <v>7.1528959378143589E-2</v>
      </c>
      <c r="P58" s="304">
        <f t="shared" si="10"/>
        <v>6.0311441149598702E-2</v>
      </c>
      <c r="Q58" s="304">
        <f t="shared" si="10"/>
        <v>6.1209806048036886E-2</v>
      </c>
      <c r="R58" s="304">
        <f t="shared" si="10"/>
        <v>6.7348868114612048E-2</v>
      </c>
      <c r="S58" s="304">
        <f t="shared" si="10"/>
        <v>6.851710556033333E-2</v>
      </c>
      <c r="T58" s="304">
        <f t="shared" si="10"/>
        <v>6.7772325094475838E-2</v>
      </c>
      <c r="U58" s="304">
        <f t="shared" si="10"/>
        <v>6.9167295556832473E-2</v>
      </c>
      <c r="V58" s="304">
        <f t="shared" si="10"/>
        <v>6.9891676455704418E-2</v>
      </c>
      <c r="W58" s="304">
        <f t="shared" si="10"/>
        <v>7.3395935618179878E-2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8.7425352187459809E-2</v>
      </c>
      <c r="C59" s="304">
        <f t="shared" si="11"/>
        <v>8.4265853936052848E-2</v>
      </c>
      <c r="D59" s="304">
        <f t="shared" si="11"/>
        <v>8.9004486849653439E-2</v>
      </c>
      <c r="E59" s="304">
        <f t="shared" si="11"/>
        <v>7.7772256861633998E-2</v>
      </c>
      <c r="F59" s="304">
        <f t="shared" si="11"/>
        <v>7.998023532215548E-2</v>
      </c>
      <c r="G59" s="304">
        <f t="shared" si="11"/>
        <v>8.9051717874385372E-2</v>
      </c>
      <c r="H59" s="304">
        <f t="shared" si="11"/>
        <v>9.2640207940821798E-2</v>
      </c>
      <c r="I59" s="304">
        <f t="shared" si="11"/>
        <v>9.4850132596262307E-2</v>
      </c>
      <c r="J59" s="304">
        <f t="shared" si="11"/>
        <v>0.10204749721632954</v>
      </c>
      <c r="K59" s="304">
        <f t="shared" si="11"/>
        <v>9.904872998622577E-2</v>
      </c>
      <c r="L59" s="304">
        <f t="shared" si="11"/>
        <v>9.5157281017054021E-2</v>
      </c>
      <c r="M59" s="304">
        <f t="shared" si="11"/>
        <v>0.10056846001127236</v>
      </c>
      <c r="N59" s="304">
        <f t="shared" si="11"/>
        <v>9.8757885900727357E-2</v>
      </c>
      <c r="O59" s="304">
        <f t="shared" si="11"/>
        <v>9.8998394362315126E-2</v>
      </c>
      <c r="P59" s="304">
        <f t="shared" si="11"/>
        <v>0.11225843610479208</v>
      </c>
      <c r="Q59" s="304">
        <f t="shared" si="11"/>
        <v>0.11253248317555901</v>
      </c>
      <c r="R59" s="304">
        <f t="shared" si="11"/>
        <v>0.10539073417960852</v>
      </c>
      <c r="S59" s="304">
        <f t="shared" si="11"/>
        <v>0.10504864515190644</v>
      </c>
      <c r="T59" s="304">
        <f t="shared" si="11"/>
        <v>0.10602202993988777</v>
      </c>
      <c r="U59" s="304">
        <f t="shared" si="11"/>
        <v>0.10477809006243885</v>
      </c>
      <c r="V59" s="304">
        <f t="shared" si="11"/>
        <v>0.10335444938750345</v>
      </c>
      <c r="W59" s="304">
        <f t="shared" si="11"/>
        <v>0.10090226615929927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7.0016874814308086E-2</v>
      </c>
      <c r="C60" s="303">
        <f t="shared" si="12"/>
        <v>6.9989002625853405E-2</v>
      </c>
      <c r="D60" s="303">
        <f t="shared" si="12"/>
        <v>6.9891396797249636E-2</v>
      </c>
      <c r="E60" s="303">
        <f t="shared" si="12"/>
        <v>6.8713034796106395E-2</v>
      </c>
      <c r="F60" s="303">
        <f t="shared" si="12"/>
        <v>6.777062242504199E-2</v>
      </c>
      <c r="G60" s="303">
        <f t="shared" si="12"/>
        <v>6.6990901950477383E-2</v>
      </c>
      <c r="H60" s="303">
        <f t="shared" si="12"/>
        <v>6.679731406379856E-2</v>
      </c>
      <c r="I60" s="303">
        <f t="shared" si="12"/>
        <v>6.7367170832359546E-2</v>
      </c>
      <c r="J60" s="303">
        <f t="shared" si="12"/>
        <v>6.6671828370215749E-2</v>
      </c>
      <c r="K60" s="303">
        <f t="shared" si="12"/>
        <v>6.6296600649577875E-2</v>
      </c>
      <c r="L60" s="303">
        <f t="shared" si="12"/>
        <v>6.5249898810725682E-2</v>
      </c>
      <c r="M60" s="303">
        <f t="shared" si="12"/>
        <v>6.6200986744961776E-2</v>
      </c>
      <c r="N60" s="303">
        <f t="shared" si="12"/>
        <v>6.5505184861560303E-2</v>
      </c>
      <c r="O60" s="303">
        <f t="shared" si="12"/>
        <v>6.650308071778839E-2</v>
      </c>
      <c r="P60" s="303">
        <f t="shared" si="12"/>
        <v>6.5570970145017018E-2</v>
      </c>
      <c r="Q60" s="303">
        <f t="shared" si="12"/>
        <v>6.5365630770997912E-2</v>
      </c>
      <c r="R60" s="303">
        <f t="shared" si="12"/>
        <v>6.6526155222343286E-2</v>
      </c>
      <c r="S60" s="303">
        <f t="shared" si="12"/>
        <v>6.6857129642409863E-2</v>
      </c>
      <c r="T60" s="303">
        <f t="shared" si="12"/>
        <v>6.7026320735905129E-2</v>
      </c>
      <c r="U60" s="303">
        <f t="shared" si="12"/>
        <v>6.7366935298526873E-2</v>
      </c>
      <c r="V60" s="303">
        <f t="shared" si="12"/>
        <v>6.6723568512830164E-2</v>
      </c>
      <c r="W60" s="303">
        <f t="shared" si="12"/>
        <v>6.7246584905131704E-2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4.7759157343311487E-2</v>
      </c>
      <c r="C61" s="304">
        <f t="shared" si="13"/>
        <v>4.8107655651371116E-2</v>
      </c>
      <c r="D61" s="304">
        <f t="shared" si="13"/>
        <v>4.7574117012214465E-2</v>
      </c>
      <c r="E61" s="304">
        <f t="shared" si="13"/>
        <v>4.7903506155006478E-2</v>
      </c>
      <c r="F61" s="304">
        <f t="shared" si="13"/>
        <v>4.6983723665719637E-2</v>
      </c>
      <c r="G61" s="304">
        <f t="shared" si="13"/>
        <v>4.5623596028299802E-2</v>
      </c>
      <c r="H61" s="304">
        <f t="shared" si="13"/>
        <v>4.5038867535861143E-2</v>
      </c>
      <c r="I61" s="304">
        <f t="shared" si="13"/>
        <v>4.5418501660264191E-2</v>
      </c>
      <c r="J61" s="304">
        <f t="shared" si="13"/>
        <v>4.4480175162547819E-2</v>
      </c>
      <c r="K61" s="304">
        <f t="shared" si="13"/>
        <v>4.4356028562237311E-2</v>
      </c>
      <c r="L61" s="304">
        <f t="shared" si="13"/>
        <v>4.3773691670334194E-2</v>
      </c>
      <c r="M61" s="304">
        <f t="shared" si="13"/>
        <v>4.4277493807341486E-2</v>
      </c>
      <c r="N61" s="304">
        <f t="shared" si="13"/>
        <v>4.4019692880665699E-2</v>
      </c>
      <c r="O61" s="304">
        <f t="shared" si="13"/>
        <v>4.4836414058367122E-2</v>
      </c>
      <c r="P61" s="304">
        <f t="shared" si="13"/>
        <v>4.3217531276338504E-2</v>
      </c>
      <c r="Q61" s="304">
        <f t="shared" si="13"/>
        <v>4.2865808310051705E-2</v>
      </c>
      <c r="R61" s="304">
        <f t="shared" si="13"/>
        <v>4.4222846989989559E-2</v>
      </c>
      <c r="S61" s="304">
        <f t="shared" si="13"/>
        <v>4.4470582983345559E-2</v>
      </c>
      <c r="T61" s="304">
        <f t="shared" si="13"/>
        <v>4.4586784621658881E-2</v>
      </c>
      <c r="U61" s="304">
        <f t="shared" si="13"/>
        <v>4.491730663796964E-2</v>
      </c>
      <c r="V61" s="304">
        <f t="shared" si="13"/>
        <v>4.4500165066345347E-2</v>
      </c>
      <c r="W61" s="304">
        <f t="shared" si="13"/>
        <v>4.501201000359064E-2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2.2257717470996599E-2</v>
      </c>
      <c r="C62" s="304">
        <f t="shared" si="14"/>
        <v>2.1881346974482289E-2</v>
      </c>
      <c r="D62" s="304">
        <f t="shared" si="14"/>
        <v>2.2317279785035175E-2</v>
      </c>
      <c r="E62" s="304">
        <f t="shared" si="14"/>
        <v>2.0809528641099927E-2</v>
      </c>
      <c r="F62" s="304">
        <f t="shared" si="14"/>
        <v>2.0786898759322357E-2</v>
      </c>
      <c r="G62" s="304">
        <f t="shared" si="14"/>
        <v>2.1367305922177587E-2</v>
      </c>
      <c r="H62" s="304">
        <f t="shared" si="14"/>
        <v>2.1758446527937413E-2</v>
      </c>
      <c r="I62" s="304">
        <f t="shared" si="14"/>
        <v>2.1948669172095356E-2</v>
      </c>
      <c r="J62" s="304">
        <f t="shared" si="14"/>
        <v>2.2191653207667934E-2</v>
      </c>
      <c r="K62" s="304">
        <f t="shared" si="14"/>
        <v>2.194057208734056E-2</v>
      </c>
      <c r="L62" s="304">
        <f t="shared" si="14"/>
        <v>2.1476207140391501E-2</v>
      </c>
      <c r="M62" s="304">
        <f t="shared" si="14"/>
        <v>2.1923492937620286E-2</v>
      </c>
      <c r="N62" s="304">
        <f t="shared" si="14"/>
        <v>2.1485491980894604E-2</v>
      </c>
      <c r="O62" s="304">
        <f t="shared" si="14"/>
        <v>2.1666666659421262E-2</v>
      </c>
      <c r="P62" s="304">
        <f t="shared" si="14"/>
        <v>2.2353438868678525E-2</v>
      </c>
      <c r="Q62" s="304">
        <f t="shared" si="14"/>
        <v>2.2499822460946207E-2</v>
      </c>
      <c r="R62" s="304">
        <f t="shared" si="14"/>
        <v>2.2303308232353724E-2</v>
      </c>
      <c r="S62" s="304">
        <f t="shared" si="14"/>
        <v>2.2386546659064293E-2</v>
      </c>
      <c r="T62" s="304">
        <f t="shared" si="14"/>
        <v>2.2439536114246251E-2</v>
      </c>
      <c r="U62" s="304">
        <f t="shared" si="14"/>
        <v>2.244962866055723E-2</v>
      </c>
      <c r="V62" s="304">
        <f t="shared" si="14"/>
        <v>2.2223403446484821E-2</v>
      </c>
      <c r="W62" s="304">
        <f t="shared" si="14"/>
        <v>2.2234574901541057E-2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0.22314223426918012</v>
      </c>
      <c r="C63" s="303">
        <f t="shared" si="15"/>
        <v>0.22364906087600545</v>
      </c>
      <c r="D63" s="303">
        <f t="shared" si="15"/>
        <v>0.22252190371102928</v>
      </c>
      <c r="E63" s="303">
        <f t="shared" si="15"/>
        <v>0.21470557001342952</v>
      </c>
      <c r="F63" s="303">
        <f t="shared" si="15"/>
        <v>0.20976865539328937</v>
      </c>
      <c r="G63" s="303">
        <f t="shared" si="15"/>
        <v>0.20960583515830872</v>
      </c>
      <c r="H63" s="303">
        <f t="shared" si="15"/>
        <v>0.21124912112472535</v>
      </c>
      <c r="I63" s="303">
        <f t="shared" si="15"/>
        <v>0.21305360301971524</v>
      </c>
      <c r="J63" s="303">
        <f t="shared" si="15"/>
        <v>0.21293765824398997</v>
      </c>
      <c r="K63" s="303">
        <f t="shared" si="15"/>
        <v>0.21077440903346104</v>
      </c>
      <c r="L63" s="303">
        <f t="shared" si="15"/>
        <v>0.2077951680461172</v>
      </c>
      <c r="M63" s="303">
        <f t="shared" si="15"/>
        <v>0.21094144626509756</v>
      </c>
      <c r="N63" s="303">
        <f t="shared" si="15"/>
        <v>0.20704180850079687</v>
      </c>
      <c r="O63" s="303">
        <f t="shared" si="15"/>
        <v>0.20880900458015358</v>
      </c>
      <c r="P63" s="303">
        <f t="shared" si="15"/>
        <v>0.21131005378088666</v>
      </c>
      <c r="Q63" s="303">
        <f t="shared" si="15"/>
        <v>0.21274566027379088</v>
      </c>
      <c r="R63" s="303">
        <f t="shared" si="15"/>
        <v>0.21151788036027006</v>
      </c>
      <c r="S63" s="303">
        <f t="shared" si="15"/>
        <v>0.21252949066804872</v>
      </c>
      <c r="T63" s="303">
        <f t="shared" si="15"/>
        <v>0.21280941432779218</v>
      </c>
      <c r="U63" s="303">
        <f t="shared" si="15"/>
        <v>0.21299434973788331</v>
      </c>
      <c r="V63" s="303">
        <f t="shared" si="15"/>
        <v>0.2121381132773974</v>
      </c>
      <c r="W63" s="303">
        <f t="shared" si="15"/>
        <v>0.21342636952344385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0.11609078261106606</v>
      </c>
      <c r="C64" s="304">
        <f t="shared" si="16"/>
        <v>0.1204663825869611</v>
      </c>
      <c r="D64" s="304">
        <f t="shared" si="16"/>
        <v>0.1135368177726781</v>
      </c>
      <c r="E64" s="304">
        <f t="shared" si="16"/>
        <v>0.11947423508081641</v>
      </c>
      <c r="F64" s="304">
        <f t="shared" si="16"/>
        <v>0.11183367336616015</v>
      </c>
      <c r="G64" s="304">
        <f t="shared" si="16"/>
        <v>0.10056291531212255</v>
      </c>
      <c r="H64" s="304">
        <f t="shared" si="16"/>
        <v>9.7812131809433336E-2</v>
      </c>
      <c r="I64" s="304">
        <f t="shared" si="16"/>
        <v>9.6910583514087892E-2</v>
      </c>
      <c r="J64" s="304">
        <f t="shared" si="16"/>
        <v>8.7981539203586451E-2</v>
      </c>
      <c r="K64" s="304">
        <f t="shared" si="16"/>
        <v>8.9490249866653937E-2</v>
      </c>
      <c r="L64" s="304">
        <f t="shared" si="16"/>
        <v>9.1276048433397983E-2</v>
      </c>
      <c r="M64" s="304">
        <f t="shared" si="16"/>
        <v>8.7796393190070168E-2</v>
      </c>
      <c r="N64" s="304">
        <f t="shared" si="16"/>
        <v>8.6113784948885844E-2</v>
      </c>
      <c r="O64" s="304">
        <f t="shared" si="16"/>
        <v>8.7586480871196248E-2</v>
      </c>
      <c r="P64" s="304">
        <f t="shared" si="16"/>
        <v>7.3850744264814749E-2</v>
      </c>
      <c r="Q64" s="304">
        <f t="shared" si="16"/>
        <v>7.4950782915963521E-2</v>
      </c>
      <c r="R64" s="304">
        <f t="shared" si="16"/>
        <v>8.246800177299432E-2</v>
      </c>
      <c r="S64" s="304">
        <f t="shared" si="16"/>
        <v>8.3898496604489795E-2</v>
      </c>
      <c r="T64" s="304">
        <f t="shared" si="16"/>
        <v>8.2986520523847959E-2</v>
      </c>
      <c r="U64" s="304">
        <f t="shared" si="16"/>
        <v>8.4694647620611199E-2</v>
      </c>
      <c r="V64" s="304">
        <f t="shared" si="16"/>
        <v>8.5581644639638063E-2</v>
      </c>
      <c r="W64" s="304">
        <f t="shared" si="16"/>
        <v>8.9872574226342705E-2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0.10705145165811406</v>
      </c>
      <c r="C65" s="304">
        <f t="shared" si="17"/>
        <v>0.10318267828904436</v>
      </c>
      <c r="D65" s="304">
        <f t="shared" si="17"/>
        <v>0.10898508593835118</v>
      </c>
      <c r="E65" s="304">
        <f t="shared" si="17"/>
        <v>9.5231334932613099E-2</v>
      </c>
      <c r="F65" s="304">
        <f t="shared" si="17"/>
        <v>9.7934982027129205E-2</v>
      </c>
      <c r="G65" s="304">
        <f t="shared" si="17"/>
        <v>0.10904291984618618</v>
      </c>
      <c r="H65" s="304">
        <f t="shared" si="17"/>
        <v>0.11343698931529199</v>
      </c>
      <c r="I65" s="304">
        <f t="shared" si="17"/>
        <v>0.11614301950562736</v>
      </c>
      <c r="J65" s="304">
        <f t="shared" si="17"/>
        <v>0.12495611904040353</v>
      </c>
      <c r="K65" s="304">
        <f t="shared" si="17"/>
        <v>0.12128415916680707</v>
      </c>
      <c r="L65" s="304">
        <f t="shared" si="17"/>
        <v>0.11651911961271924</v>
      </c>
      <c r="M65" s="304">
        <f t="shared" si="17"/>
        <v>0.12314505307502739</v>
      </c>
      <c r="N65" s="304">
        <f t="shared" si="17"/>
        <v>0.12092802355191105</v>
      </c>
      <c r="O65" s="304">
        <f t="shared" si="17"/>
        <v>0.12122252370895734</v>
      </c>
      <c r="P65" s="304">
        <f t="shared" si="17"/>
        <v>0.13745930951607194</v>
      </c>
      <c r="Q65" s="304">
        <f t="shared" si="17"/>
        <v>0.13779487735782736</v>
      </c>
      <c r="R65" s="304">
        <f t="shared" si="17"/>
        <v>0.12904987858727573</v>
      </c>
      <c r="S65" s="304">
        <f t="shared" si="17"/>
        <v>0.12863099406355891</v>
      </c>
      <c r="T65" s="304">
        <f t="shared" si="17"/>
        <v>0.12982289380394421</v>
      </c>
      <c r="U65" s="304">
        <f t="shared" si="17"/>
        <v>0.1282997021172721</v>
      </c>
      <c r="V65" s="304">
        <f t="shared" si="17"/>
        <v>0.12655646863775935</v>
      </c>
      <c r="W65" s="304">
        <f t="shared" si="17"/>
        <v>0.12355379529710116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0.20444001941119508</v>
      </c>
      <c r="C66" s="303">
        <f t="shared" si="18"/>
        <v>0.20819572286448479</v>
      </c>
      <c r="D66" s="303">
        <f t="shared" si="18"/>
        <v>0.20487769062854702</v>
      </c>
      <c r="E66" s="303">
        <f t="shared" si="18"/>
        <v>0.24074214865780316</v>
      </c>
      <c r="F66" s="303">
        <f t="shared" si="18"/>
        <v>0.25166923783946549</v>
      </c>
      <c r="G66" s="303">
        <f t="shared" si="18"/>
        <v>0.24530793083068095</v>
      </c>
      <c r="H66" s="303">
        <f t="shared" si="18"/>
        <v>0.23721598045234971</v>
      </c>
      <c r="I66" s="303">
        <f t="shared" si="18"/>
        <v>0.23065996117224194</v>
      </c>
      <c r="J66" s="303">
        <f t="shared" si="18"/>
        <v>0.22846066583120464</v>
      </c>
      <c r="K66" s="303">
        <f t="shared" si="18"/>
        <v>0.236295777929899</v>
      </c>
      <c r="L66" s="303">
        <f t="shared" si="18"/>
        <v>0.24915520017171275</v>
      </c>
      <c r="M66" s="303">
        <f t="shared" si="18"/>
        <v>0.23623821828785352</v>
      </c>
      <c r="N66" s="303">
        <f t="shared" si="18"/>
        <v>0.25030047671489364</v>
      </c>
      <c r="O66" s="303">
        <f t="shared" si="18"/>
        <v>0.24347014123520211</v>
      </c>
      <c r="P66" s="303">
        <f t="shared" si="18"/>
        <v>0.23023090259957424</v>
      </c>
      <c r="Q66" s="303">
        <f t="shared" si="18"/>
        <v>0.22564967086053669</v>
      </c>
      <c r="R66" s="303">
        <f t="shared" si="18"/>
        <v>0.22919439860165172</v>
      </c>
      <c r="S66" s="303">
        <f t="shared" si="18"/>
        <v>0.22568888744294352</v>
      </c>
      <c r="T66" s="303">
        <f t="shared" si="18"/>
        <v>0.22414923346587284</v>
      </c>
      <c r="U66" s="303">
        <f t="shared" si="18"/>
        <v>0.22305726807117368</v>
      </c>
      <c r="V66" s="303">
        <f t="shared" si="18"/>
        <v>0.22815105083107468</v>
      </c>
      <c r="W66" s="303">
        <f t="shared" si="18"/>
        <v>0.22487763026828853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0.11895876700637649</v>
      </c>
      <c r="C67" s="303">
        <f t="shared" si="19"/>
        <v>0.1169472143724974</v>
      </c>
      <c r="D67" s="303">
        <f t="shared" si="19"/>
        <v>0.11927710420547646</v>
      </c>
      <c r="E67" s="303">
        <f t="shared" si="19"/>
        <v>0.11121876591141244</v>
      </c>
      <c r="F67" s="303">
        <f t="shared" si="19"/>
        <v>0.1110978180722071</v>
      </c>
      <c r="G67" s="303">
        <f t="shared" si="19"/>
        <v>0.11419986663333635</v>
      </c>
      <c r="H67" s="303">
        <f t="shared" si="19"/>
        <v>0.11629035970604018</v>
      </c>
      <c r="I67" s="303">
        <f t="shared" si="19"/>
        <v>0.11730702510469156</v>
      </c>
      <c r="J67" s="303">
        <f t="shared" si="19"/>
        <v>0.11860567943937855</v>
      </c>
      <c r="K67" s="303">
        <f t="shared" si="19"/>
        <v>0.11726374936359045</v>
      </c>
      <c r="L67" s="303">
        <f t="shared" si="19"/>
        <v>0.114781900917</v>
      </c>
      <c r="M67" s="303">
        <f t="shared" si="19"/>
        <v>0.11717246800938651</v>
      </c>
      <c r="N67" s="303">
        <f t="shared" si="19"/>
        <v>0.11483152474655664</v>
      </c>
      <c r="O67" s="303">
        <f t="shared" si="19"/>
        <v>0.11579983231890278</v>
      </c>
      <c r="P67" s="303">
        <f t="shared" si="19"/>
        <v>0.11947036032043519</v>
      </c>
      <c r="Q67" s="303">
        <f t="shared" si="19"/>
        <v>0.12025272318710462</v>
      </c>
      <c r="R67" s="303">
        <f t="shared" si="19"/>
        <v>0.1192024317381709</v>
      </c>
      <c r="S67" s="303">
        <f t="shared" si="19"/>
        <v>0.11964730847011532</v>
      </c>
      <c r="T67" s="303">
        <f t="shared" si="19"/>
        <v>0.11993051631750577</v>
      </c>
      <c r="U67" s="303">
        <f t="shared" si="19"/>
        <v>0.11998445701769993</v>
      </c>
      <c r="V67" s="303">
        <f t="shared" si="19"/>
        <v>0.11877537200856207</v>
      </c>
      <c r="W67" s="303">
        <f t="shared" si="19"/>
        <v>0.11883507905268682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7.4151809749213163E-2</v>
      </c>
      <c r="C68" s="237">
        <f t="shared" si="20"/>
        <v>7.28979276524028E-2</v>
      </c>
      <c r="D68" s="237">
        <f t="shared" si="20"/>
        <v>7.4350242197848859E-2</v>
      </c>
      <c r="E68" s="237">
        <f t="shared" si="20"/>
        <v>6.9327154088300716E-2</v>
      </c>
      <c r="F68" s="237">
        <f t="shared" si="20"/>
        <v>6.9251762409418813E-2</v>
      </c>
      <c r="G68" s="237">
        <f t="shared" si="20"/>
        <v>7.1185394713504074E-2</v>
      </c>
      <c r="H68" s="237">
        <f t="shared" si="20"/>
        <v>7.2488483577907561E-2</v>
      </c>
      <c r="I68" s="237">
        <f t="shared" si="20"/>
        <v>7.312221223125992E-2</v>
      </c>
      <c r="J68" s="237">
        <f t="shared" si="20"/>
        <v>7.3931715991083974E-2</v>
      </c>
      <c r="K68" s="237">
        <f t="shared" si="20"/>
        <v>7.30952367119128E-2</v>
      </c>
      <c r="L68" s="237">
        <f t="shared" si="20"/>
        <v>7.1548200217930902E-2</v>
      </c>
      <c r="M68" s="237">
        <f t="shared" si="20"/>
        <v>7.3038337352740595E-2</v>
      </c>
      <c r="N68" s="237">
        <f t="shared" si="20"/>
        <v>7.15791327575067E-2</v>
      </c>
      <c r="O68" s="237">
        <f t="shared" si="20"/>
        <v>7.2182718022302583E-2</v>
      </c>
      <c r="P68" s="237">
        <f t="shared" si="20"/>
        <v>7.4470706548900201E-2</v>
      </c>
      <c r="Q68" s="237">
        <f t="shared" si="20"/>
        <v>7.4958384959697852E-2</v>
      </c>
      <c r="R68" s="237">
        <f t="shared" si="20"/>
        <v>7.4303695829485358E-2</v>
      </c>
      <c r="S68" s="237">
        <f t="shared" si="20"/>
        <v>7.4581005485756635E-2</v>
      </c>
      <c r="T68" s="237">
        <f t="shared" si="20"/>
        <v>7.4757540388964358E-2</v>
      </c>
      <c r="U68" s="237">
        <f t="shared" si="20"/>
        <v>7.4791163808567568E-2</v>
      </c>
      <c r="V68" s="237">
        <f t="shared" si="20"/>
        <v>7.4037492231226715E-2</v>
      </c>
      <c r="W68" s="237">
        <f t="shared" si="20"/>
        <v>7.4074710046172568E-2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343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4">
        <f>IF(B$5=0,0,B$5/TRE_fec!B$5)</f>
        <v>0.55272031914730735</v>
      </c>
      <c r="C72" s="324">
        <f>IF(C$5=0,0,C$5/TRE_fec!C$5)</f>
        <v>0.55294533916231969</v>
      </c>
      <c r="D72" s="324">
        <f>IF(D$5=0,0,D$5/TRE_fec!D$5)</f>
        <v>0.55485087436552216</v>
      </c>
      <c r="E72" s="324">
        <f>IF(E$5=0,0,E$5/TRE_fec!E$5)</f>
        <v>0.55960640443750487</v>
      </c>
      <c r="F72" s="324">
        <f>IF(F$5=0,0,F$5/TRE_fec!F$5)</f>
        <v>0.56386834063098623</v>
      </c>
      <c r="G72" s="324">
        <f>IF(G$5=0,0,G$5/TRE_fec!G$5)</f>
        <v>0.5660661374379955</v>
      </c>
      <c r="H72" s="324">
        <f>IF(H$5=0,0,H$5/TRE_fec!H$5)</f>
        <v>0.56495996700472206</v>
      </c>
      <c r="I72" s="324">
        <f>IF(I$5=0,0,I$5/TRE_fec!I$5)</f>
        <v>0.56482523335163592</v>
      </c>
      <c r="J72" s="324">
        <f>IF(J$5=0,0,J$5/TRE_fec!J$5)</f>
        <v>0.56745134708292355</v>
      </c>
      <c r="K72" s="324">
        <f>IF(K$5=0,0,K$5/TRE_fec!K$5)</f>
        <v>0.56837101123551736</v>
      </c>
      <c r="L72" s="324">
        <f>IF(L$5=0,0,L$5/TRE_fec!L$5)</f>
        <v>0.56938854211055989</v>
      </c>
      <c r="M72" s="324">
        <f>IF(M$5=0,0,M$5/TRE_fec!M$5)</f>
        <v>0.56927167287814706</v>
      </c>
      <c r="N72" s="324">
        <f>IF(N$5=0,0,N$5/TRE_fec!N$5)</f>
        <v>0.57231717259617276</v>
      </c>
      <c r="O72" s="324">
        <f>IF(O$5=0,0,O$5/TRE_fec!O$5)</f>
        <v>0.57156896665695212</v>
      </c>
      <c r="P72" s="324">
        <f>IF(P$5=0,0,P$5/TRE_fec!P$5)</f>
        <v>0.57360758421730007</v>
      </c>
      <c r="Q72" s="324">
        <f>IF(Q$5=0,0,Q$5/TRE_fec!Q$5)</f>
        <v>0.57255504027218151</v>
      </c>
      <c r="R72" s="324">
        <f>IF(R$5=0,0,R$5/TRE_fec!R$5)</f>
        <v>0.56869273025854705</v>
      </c>
      <c r="S72" s="324">
        <f>IF(S$5=0,0,S$5/TRE_fec!S$5)</f>
        <v>0.56791678196333928</v>
      </c>
      <c r="T72" s="324">
        <f>IF(T$5=0,0,T$5/TRE_fec!T$5)</f>
        <v>0.56874897664319835</v>
      </c>
      <c r="U72" s="324">
        <f>IF(U$5=0,0,U$5/TRE_fec!U$5)</f>
        <v>0.56762450257115105</v>
      </c>
      <c r="V72" s="324">
        <f>IF(V$5=0,0,V$5/TRE_fec!V$5)</f>
        <v>0.5678356692839025</v>
      </c>
      <c r="W72" s="324">
        <f>IF(W$5=0,0,W$5/TRE_fec!W$5)</f>
        <v>0.56683215535907372</v>
      </c>
      <c r="DA72" s="95"/>
    </row>
    <row r="73" spans="1:105" ht="12" customHeight="1" x14ac:dyDescent="0.25">
      <c r="A73" s="55" t="s">
        <v>92</v>
      </c>
      <c r="B73" s="336">
        <f>IF(B$6=0,0,B$6/TRE_fec!B$6)</f>
        <v>0.48102034631734386</v>
      </c>
      <c r="C73" s="336">
        <f>IF(C$6=0,0,C$6/TRE_fec!C$6)</f>
        <v>0.48105076272589931</v>
      </c>
      <c r="D73" s="336">
        <f>IF(D$6=0,0,D$6/TRE_fec!D$6)</f>
        <v>0.48106536526902544</v>
      </c>
      <c r="E73" s="336">
        <f>IF(E$6=0,0,E$6/TRE_fec!E$6)</f>
        <v>0.48114398767608052</v>
      </c>
      <c r="F73" s="336">
        <f>IF(F$6=0,0,F$6/TRE_fec!F$6)</f>
        <v>0.48134044684590338</v>
      </c>
      <c r="G73" s="336">
        <f>IF(G$6=0,0,G$6/TRE_fec!G$6)</f>
        <v>0.4812295452865652</v>
      </c>
      <c r="H73" s="336">
        <f>IF(H$6=0,0,H$6/TRE_fec!H$6)</f>
        <v>0.48107596790030854</v>
      </c>
      <c r="I73" s="336">
        <f>IF(I$6=0,0,I$6/TRE_fec!I$6)</f>
        <v>0.48104088446099769</v>
      </c>
      <c r="J73" s="336">
        <f>IF(J$6=0,0,J$6/TRE_fec!J$6)</f>
        <v>0.48112016434618776</v>
      </c>
      <c r="K73" s="336">
        <f>IF(K$6=0,0,K$6/TRE_fec!K$6)</f>
        <v>0.48119517746507112</v>
      </c>
      <c r="L73" s="336">
        <f>IF(L$6=0,0,L$6/TRE_fec!L$6)</f>
        <v>0.48119135557579612</v>
      </c>
      <c r="M73" s="336">
        <f>IF(M$6=0,0,M$6/TRE_fec!M$6)</f>
        <v>0.48119304535753016</v>
      </c>
      <c r="N73" s="336">
        <f>IF(N$6=0,0,N$6/TRE_fec!N$6)</f>
        <v>0.48141316442348264</v>
      </c>
      <c r="O73" s="336">
        <f>IF(O$6=0,0,O$6/TRE_fec!O$6)</f>
        <v>0.48148129842065807</v>
      </c>
      <c r="P73" s="336">
        <f>IF(P$6=0,0,P$6/TRE_fec!P$6)</f>
        <v>0.48151705930032301</v>
      </c>
      <c r="Q73" s="336">
        <f>IF(Q$6=0,0,Q$6/TRE_fec!Q$6)</f>
        <v>0.48132101680748396</v>
      </c>
      <c r="R73" s="336">
        <f>IF(R$6=0,0,R$6/TRE_fec!R$6)</f>
        <v>0.48139158596789128</v>
      </c>
      <c r="S73" s="336">
        <f>IF(S$6=0,0,S$6/TRE_fec!S$6)</f>
        <v>0.48141456131663674</v>
      </c>
      <c r="T73" s="336">
        <f>IF(T$6=0,0,T$6/TRE_fec!T$6)</f>
        <v>0.48153853182114154</v>
      </c>
      <c r="U73" s="336">
        <f>IF(U$6=0,0,U$6/TRE_fec!U$6)</f>
        <v>0.48147040080321407</v>
      </c>
      <c r="V73" s="336">
        <f>IF(V$6=0,0,V$6/TRE_fec!V$6)</f>
        <v>0.48098960081024161</v>
      </c>
      <c r="W73" s="336">
        <f>IF(W$6=0,0,W$6/TRE_fec!W$6)</f>
        <v>0.48092236233720165</v>
      </c>
      <c r="DA73" s="67"/>
    </row>
    <row r="74" spans="1:105" ht="12" customHeight="1" x14ac:dyDescent="0.25">
      <c r="A74" s="202" t="s">
        <v>93</v>
      </c>
      <c r="B74" s="337">
        <f>IF(B$7=0,0,B$7/TRE_fec!B$7)</f>
        <v>0.12472945008588449</v>
      </c>
      <c r="C74" s="337">
        <f>IF(C$7=0,0,C$7/TRE_fec!C$7)</f>
        <v>0.12473733711590675</v>
      </c>
      <c r="D74" s="337">
        <f>IF(D$7=0,0,D$7/TRE_fec!D$7)</f>
        <v>0.12474112358188033</v>
      </c>
      <c r="E74" s="337">
        <f>IF(E$7=0,0,E$7/TRE_fec!E$7)</f>
        <v>0.1247615105149311</v>
      </c>
      <c r="F74" s="337">
        <f>IF(F$7=0,0,F$7/TRE_fec!F$7)</f>
        <v>0.12481245273474351</v>
      </c>
      <c r="G74" s="337">
        <f>IF(G$7=0,0,G$7/TRE_fec!G$7)</f>
        <v>0.12478369575883629</v>
      </c>
      <c r="H74" s="337">
        <f>IF(H$7=0,0,H$7/TRE_fec!H$7)</f>
        <v>0.12474387286344306</v>
      </c>
      <c r="I74" s="337">
        <f>IF(I$7=0,0,I$7/TRE_fec!I$7)</f>
        <v>0.12473477566386329</v>
      </c>
      <c r="J74" s="337">
        <f>IF(J$7=0,0,J$7/TRE_fec!J$7)</f>
        <v>0.12475533308218949</v>
      </c>
      <c r="K74" s="337">
        <f>IF(K$7=0,0,K$7/TRE_fec!K$7)</f>
        <v>0.12477478412025711</v>
      </c>
      <c r="L74" s="337">
        <f>IF(L$7=0,0,L$7/TRE_fec!L$7)</f>
        <v>0.12477379309742158</v>
      </c>
      <c r="M74" s="337">
        <f>IF(M$7=0,0,M$7/TRE_fec!M$7)</f>
        <v>0.12477423126089654</v>
      </c>
      <c r="N74" s="337">
        <f>IF(N$7=0,0,N$7/TRE_fec!N$7)</f>
        <v>0.12483130853477868</v>
      </c>
      <c r="O74" s="337">
        <f>IF(O$7=0,0,O$7/TRE_fec!O$7)</f>
        <v>0.12484897580408431</v>
      </c>
      <c r="P74" s="337">
        <f>IF(P$7=0,0,P$7/TRE_fec!P$7)</f>
        <v>0.12485824866517918</v>
      </c>
      <c r="Q74" s="337">
        <f>IF(Q$7=0,0,Q$7/TRE_fec!Q$7)</f>
        <v>0.12480741449046606</v>
      </c>
      <c r="R74" s="337">
        <f>IF(R$7=0,0,R$7/TRE_fec!R$7)</f>
        <v>0.12482571320202368</v>
      </c>
      <c r="S74" s="337">
        <f>IF(S$7=0,0,S$7/TRE_fec!S$7)</f>
        <v>0.12483167075171259</v>
      </c>
      <c r="T74" s="337">
        <f>IF(T$7=0,0,T$7/TRE_fec!T$7)</f>
        <v>0.12486381652885511</v>
      </c>
      <c r="U74" s="337">
        <f>IF(U$7=0,0,U$7/TRE_fec!U$7)</f>
        <v>0.12484615003207396</v>
      </c>
      <c r="V74" s="337">
        <f>IF(V$7=0,0,V$7/TRE_fec!V$7)</f>
        <v>0.12472147772001087</v>
      </c>
      <c r="W74" s="337">
        <f>IF(W$7=0,0,W$7/TRE_fec!W$7)</f>
        <v>0.12470404266174136</v>
      </c>
      <c r="DA74" s="174"/>
    </row>
    <row r="75" spans="1:105" ht="12" customHeight="1" x14ac:dyDescent="0.25">
      <c r="A75" s="202" t="s">
        <v>94</v>
      </c>
      <c r="B75" s="337">
        <f>IF(B$8=0,0,B$8/TRE_fec!B$8)</f>
        <v>0.67414682114433155</v>
      </c>
      <c r="C75" s="337">
        <f>IF(C$8=0,0,C$8/TRE_fec!C$8)</f>
        <v>0.67418944953894167</v>
      </c>
      <c r="D75" s="337">
        <f>IF(D$8=0,0,D$8/TRE_fec!D$8)</f>
        <v>0.67420991490616444</v>
      </c>
      <c r="E75" s="337">
        <f>IF(E$8=0,0,E$8/TRE_fec!E$8)</f>
        <v>0.67432010368755957</v>
      </c>
      <c r="F75" s="337">
        <f>IF(F$8=0,0,F$8/TRE_fec!F$8)</f>
        <v>0.67459543990947779</v>
      </c>
      <c r="G75" s="337">
        <f>IF(G$8=0,0,G$8/TRE_fec!G$8)</f>
        <v>0.67444001211050764</v>
      </c>
      <c r="H75" s="337">
        <f>IF(H$8=0,0,H$8/TRE_fec!H$8)</f>
        <v>0.67422477442350093</v>
      </c>
      <c r="I75" s="337">
        <f>IF(I$8=0,0,I$8/TRE_fec!I$8)</f>
        <v>0.67417560521627862</v>
      </c>
      <c r="J75" s="337">
        <f>IF(J$8=0,0,J$8/TRE_fec!J$8)</f>
        <v>0.67428671544891394</v>
      </c>
      <c r="K75" s="337">
        <f>IF(K$8=0,0,K$8/TRE_fec!K$8)</f>
        <v>0.6743918458369037</v>
      </c>
      <c r="L75" s="337">
        <f>IF(L$8=0,0,L$8/TRE_fec!L$8)</f>
        <v>0.67438648948446411</v>
      </c>
      <c r="M75" s="337">
        <f>IF(M$8=0,0,M$8/TRE_fec!M$8)</f>
        <v>0.67438885770234369</v>
      </c>
      <c r="N75" s="337">
        <f>IF(N$8=0,0,N$8/TRE_fec!N$8)</f>
        <v>0.67469735311157331</v>
      </c>
      <c r="O75" s="337">
        <f>IF(O$8=0,0,O$8/TRE_fec!O$8)</f>
        <v>0.67479284245617066</v>
      </c>
      <c r="P75" s="337">
        <f>IF(P$8=0,0,P$8/TRE_fec!P$8)</f>
        <v>0.67484296109155073</v>
      </c>
      <c r="Q75" s="337">
        <f>IF(Q$8=0,0,Q$8/TRE_fec!Q$8)</f>
        <v>0.67456820883965818</v>
      </c>
      <c r="R75" s="337">
        <f>IF(R$8=0,0,R$8/TRE_fec!R$8)</f>
        <v>0.67466711104935384</v>
      </c>
      <c r="S75" s="337">
        <f>IF(S$8=0,0,S$8/TRE_fec!S$8)</f>
        <v>0.67469931084805324</v>
      </c>
      <c r="T75" s="337">
        <f>IF(T$8=0,0,T$8/TRE_fec!T$8)</f>
        <v>0.6748730546868893</v>
      </c>
      <c r="U75" s="337">
        <f>IF(U$8=0,0,U$8/TRE_fec!U$8)</f>
        <v>0.6747775695176883</v>
      </c>
      <c r="V75" s="337">
        <f>IF(V$8=0,0,V$8/TRE_fec!V$8)</f>
        <v>0.67410373152029368</v>
      </c>
      <c r="W75" s="337">
        <f>IF(W$8=0,0,W$8/TRE_fec!W$8)</f>
        <v>0.67400949724682546</v>
      </c>
      <c r="DA75" s="174"/>
    </row>
    <row r="76" spans="1:105" ht="12" customHeight="1" x14ac:dyDescent="0.25">
      <c r="A76" s="202" t="s">
        <v>95</v>
      </c>
      <c r="B76" s="337">
        <f>IF(B$9=0,0,B$9/TRE_fec!B$9)</f>
        <v>0.47662940662559233</v>
      </c>
      <c r="C76" s="337">
        <f>IF(C$9=0,0,C$9/TRE_fec!C$9)</f>
        <v>0.47665954538141109</v>
      </c>
      <c r="D76" s="337">
        <f>IF(D$9=0,0,D$9/TRE_fec!D$9)</f>
        <v>0.47667401462687758</v>
      </c>
      <c r="E76" s="337">
        <f>IF(E$9=0,0,E$9/TRE_fec!E$9)</f>
        <v>0.47675191933820443</v>
      </c>
      <c r="F76" s="337">
        <f>IF(F$9=0,0,F$9/TRE_fec!F$9)</f>
        <v>0.47694658515277077</v>
      </c>
      <c r="G76" s="337">
        <f>IF(G$9=0,0,G$9/TRE_fec!G$9)</f>
        <v>0.47683669594574274</v>
      </c>
      <c r="H76" s="337">
        <f>IF(H$9=0,0,H$9/TRE_fec!H$9)</f>
        <v>0.47668452047324328</v>
      </c>
      <c r="I76" s="337">
        <f>IF(I$9=0,0,I$9/TRE_fec!I$9)</f>
        <v>0.47664975728913045</v>
      </c>
      <c r="J76" s="337">
        <f>IF(J$9=0,0,J$9/TRE_fec!J$9)</f>
        <v>0.4767283134768775</v>
      </c>
      <c r="K76" s="337">
        <f>IF(K$9=0,0,K$9/TRE_fec!K$9)</f>
        <v>0.47680264184701049</v>
      </c>
      <c r="L76" s="337">
        <f>IF(L$9=0,0,L$9/TRE_fec!L$9)</f>
        <v>0.47679885484541834</v>
      </c>
      <c r="M76" s="337">
        <f>IF(M$9=0,0,M$9/TRE_fec!M$9)</f>
        <v>0.47680052920217153</v>
      </c>
      <c r="N76" s="337">
        <f>IF(N$9=0,0,N$9/TRE_fec!N$9)</f>
        <v>0.47701863893618818</v>
      </c>
      <c r="O76" s="337">
        <f>IF(O$9=0,0,O$9/TRE_fec!O$9)</f>
        <v>0.47708615097989571</v>
      </c>
      <c r="P76" s="337">
        <f>IF(P$9=0,0,P$9/TRE_fec!P$9)</f>
        <v>0.47712158542042532</v>
      </c>
      <c r="Q76" s="337">
        <f>IF(Q$9=0,0,Q$9/TRE_fec!Q$9)</f>
        <v>0.47692733247925406</v>
      </c>
      <c r="R76" s="337">
        <f>IF(R$9=0,0,R$9/TRE_fec!R$9)</f>
        <v>0.47699725745708182</v>
      </c>
      <c r="S76" s="337">
        <f>IF(S$9=0,0,S$9/TRE_fec!S$9)</f>
        <v>0.47702002307796149</v>
      </c>
      <c r="T76" s="337">
        <f>IF(T$9=0,0,T$9/TRE_fec!T$9)</f>
        <v>0.47714286193177202</v>
      </c>
      <c r="U76" s="337">
        <f>IF(U$9=0,0,U$9/TRE_fec!U$9)</f>
        <v>0.47707535284011676</v>
      </c>
      <c r="V76" s="337">
        <f>IF(V$9=0,0,V$9/TRE_fec!V$9)</f>
        <v>0.47659894177536549</v>
      </c>
      <c r="W76" s="337">
        <f>IF(W$9=0,0,W$9/TRE_fec!W$9)</f>
        <v>0.47653231708110294</v>
      </c>
      <c r="DA76" s="174"/>
    </row>
    <row r="77" spans="1:105" ht="12" customHeight="1" x14ac:dyDescent="0.25">
      <c r="A77" s="56" t="s">
        <v>96</v>
      </c>
      <c r="B77" s="338">
        <f>IF(B$10=0,0,B$10/TRE_fec!B$10)</f>
        <v>0.74231714470350108</v>
      </c>
      <c r="C77" s="338">
        <f>IF(C$10=0,0,C$10/TRE_fec!C$10)</f>
        <v>0.73872972297222395</v>
      </c>
      <c r="D77" s="338">
        <f>IF(D$10=0,0,D$10/TRE_fec!D$10)</f>
        <v>0.74312719426310136</v>
      </c>
      <c r="E77" s="338">
        <f>IF(E$10=0,0,E$10/TRE_fec!E$10)</f>
        <v>0.73403129464688388</v>
      </c>
      <c r="F77" s="338">
        <f>IF(F$10=0,0,F$10/TRE_fec!F$10)</f>
        <v>0.73723155235624604</v>
      </c>
      <c r="G77" s="338">
        <f>IF(G$10=0,0,G$10/TRE_fec!G$10)</f>
        <v>0.74537200300421247</v>
      </c>
      <c r="H77" s="338">
        <f>IF(H$10=0,0,H$10/TRE_fec!H$10)</f>
        <v>0.74879234702392217</v>
      </c>
      <c r="I77" s="338">
        <f>IF(I$10=0,0,I$10/TRE_fec!I$10)</f>
        <v>0.74971292850667204</v>
      </c>
      <c r="J77" s="338">
        <f>IF(J$10=0,0,J$10/TRE_fec!J$10)</f>
        <v>0.75692452625991857</v>
      </c>
      <c r="K77" s="338">
        <f>IF(K$10=0,0,K$10/TRE_fec!K$10)</f>
        <v>0.75462490299748486</v>
      </c>
      <c r="L77" s="338">
        <f>IF(L$10=0,0,L$10/TRE_fec!L$10)</f>
        <v>0.75220147468905807</v>
      </c>
      <c r="M77" s="338">
        <f>IF(M$10=0,0,M$10/TRE_fec!M$10)</f>
        <v>0.75674137575267397</v>
      </c>
      <c r="N77" s="338">
        <f>IF(N$10=0,0,N$10/TRE_fec!N$10)</f>
        <v>0.75710588530133038</v>
      </c>
      <c r="O77" s="338">
        <f>IF(O$10=0,0,O$10/TRE_fec!O$10)</f>
        <v>0.75692077353039455</v>
      </c>
      <c r="P77" s="338">
        <f>IF(P$10=0,0,P$10/TRE_fec!P$10)</f>
        <v>0.77158956959428393</v>
      </c>
      <c r="Q77" s="338">
        <f>IF(Q$10=0,0,Q$10/TRE_fec!Q$10)</f>
        <v>0.77110497362323649</v>
      </c>
      <c r="R77" s="338">
        <f>IF(R$10=0,0,R$10/TRE_fec!R$10)</f>
        <v>0.76919057765633447</v>
      </c>
      <c r="S77" s="338">
        <f>IF(S$10=0,0,S$10/TRE_fec!S$10)</f>
        <v>0.76898530716660707</v>
      </c>
      <c r="T77" s="338">
        <f>IF(T$10=0,0,T$10/TRE_fec!T$10)</f>
        <v>0.77028235315928095</v>
      </c>
      <c r="U77" s="338">
        <f>IF(U$10=0,0,U$10/TRE_fec!U$10)</f>
        <v>0.77162404218101421</v>
      </c>
      <c r="V77" s="338">
        <f>IF(V$10=0,0,V$10/TRE_fec!V$10)</f>
        <v>0.77083297981102894</v>
      </c>
      <c r="W77" s="338">
        <f>IF(W$10=0,0,W$10/TRE_fec!W$10)</f>
        <v>0.7680309240911285</v>
      </c>
      <c r="DA77" s="68"/>
    </row>
    <row r="78" spans="1:105" ht="12" customHeight="1" x14ac:dyDescent="0.25">
      <c r="A78" s="203" t="s">
        <v>2405</v>
      </c>
      <c r="B78" s="351">
        <f>IF(B$16=0,0,B$16/TRE_fec!B$16)</f>
        <v>0.55622910963019356</v>
      </c>
      <c r="C78" s="351">
        <f>IF(C$16=0,0,C$16/TRE_fec!C$16)</f>
        <v>0.55535771847076376</v>
      </c>
      <c r="D78" s="351">
        <f>IF(D$16=0,0,D$16/TRE_fec!D$16)</f>
        <v>0.55983973160850642</v>
      </c>
      <c r="E78" s="351">
        <f>IF(E$16=0,0,E$16/TRE_fec!E$16)</f>
        <v>0.55505777204933582</v>
      </c>
      <c r="F78" s="351">
        <f>IF(F$16=0,0,F$16/TRE_fec!F$16)</f>
        <v>0.56035494971193245</v>
      </c>
      <c r="G78" s="351">
        <f>IF(G$16=0,0,G$16/TRE_fec!G$16)</f>
        <v>0.56711661985236139</v>
      </c>
      <c r="H78" s="351">
        <f>IF(H$16=0,0,H$16/TRE_fec!H$16)</f>
        <v>0.56847361163073606</v>
      </c>
      <c r="I78" s="351">
        <f>IF(I$16=0,0,I$16/TRE_fec!I$16)</f>
        <v>0.5703177493845385</v>
      </c>
      <c r="J78" s="351">
        <f>IF(J$16=0,0,J$16/TRE_fec!J$16)</f>
        <v>0.57636461691043583</v>
      </c>
      <c r="K78" s="351">
        <f>IF(K$16=0,0,K$16/TRE_fec!K$16)</f>
        <v>0.57536043862628339</v>
      </c>
      <c r="L78" s="351">
        <f>IF(L$16=0,0,L$16/TRE_fec!L$16)</f>
        <v>0.57371999417363939</v>
      </c>
      <c r="M78" s="351">
        <f>IF(M$16=0,0,M$16/TRE_fec!M$16)</f>
        <v>0.57745603920799238</v>
      </c>
      <c r="N78" s="351">
        <f>IF(N$16=0,0,N$16/TRE_fec!N$16)</f>
        <v>0.57816417921668994</v>
      </c>
      <c r="O78" s="351">
        <f>IF(O$16=0,0,O$16/TRE_fec!O$16)</f>
        <v>0.5787142600611821</v>
      </c>
      <c r="P78" s="351">
        <f>IF(P$16=0,0,P$16/TRE_fec!P$16)</f>
        <v>0.5881022369726997</v>
      </c>
      <c r="Q78" s="351">
        <f>IF(Q$16=0,0,Q$16/TRE_fec!Q$16)</f>
        <v>0.58774953253845419</v>
      </c>
      <c r="R78" s="351">
        <f>IF(R$16=0,0,R$16/TRE_fec!R$16)</f>
        <v>0.57890611979207274</v>
      </c>
      <c r="S78" s="351">
        <f>IF(S$16=0,0,S$16/TRE_fec!S$16)</f>
        <v>0.57854925404439617</v>
      </c>
      <c r="T78" s="351">
        <f>IF(T$16=0,0,T$16/TRE_fec!T$16)</f>
        <v>0.58040810712995894</v>
      </c>
      <c r="U78" s="351">
        <f>IF(U$16=0,0,U$16/TRE_fec!U$16)</f>
        <v>0.57859094274858069</v>
      </c>
      <c r="V78" s="351">
        <f>IF(V$16=0,0,V$16/TRE_fec!V$16)</f>
        <v>0.57724054848244755</v>
      </c>
      <c r="W78" s="351">
        <f>IF(W$16=0,0,W$16/TRE_fec!W$16)</f>
        <v>0.57529624868658813</v>
      </c>
      <c r="DA78" s="175"/>
    </row>
    <row r="79" spans="1:105" ht="12" customHeight="1" x14ac:dyDescent="0.25">
      <c r="A79" s="203" t="s">
        <v>2415</v>
      </c>
      <c r="B79" s="351">
        <f>IF(B$24=0,0,B$24/TRE_fec!B$24)</f>
        <v>0.47315956405031573</v>
      </c>
      <c r="C79" s="351">
        <f>IF(C$24=0,0,C$24/TRE_fec!C$24)</f>
        <v>0.47268687382299235</v>
      </c>
      <c r="D79" s="351">
        <f>IF(D$24=0,0,D$24/TRE_fec!D$24)</f>
        <v>0.47323944739350771</v>
      </c>
      <c r="E79" s="351">
        <f>IF(E$24=0,0,E$24/TRE_fec!E$24)</f>
        <v>0.47172838113255455</v>
      </c>
      <c r="F79" s="351">
        <f>IF(F$24=0,0,F$24/TRE_fec!F$24)</f>
        <v>0.47209390347204205</v>
      </c>
      <c r="G79" s="351">
        <f>IF(G$24=0,0,G$24/TRE_fec!G$24)</f>
        <v>0.47317041489565742</v>
      </c>
      <c r="H79" s="351">
        <f>IF(H$24=0,0,H$24/TRE_fec!H$24)</f>
        <v>0.47383520817722952</v>
      </c>
      <c r="I79" s="351">
        <f>IF(I$24=0,0,I$24/TRE_fec!I$24)</f>
        <v>0.47382759841909311</v>
      </c>
      <c r="J79" s="351">
        <f>IF(J$24=0,0,J$24/TRE_fec!J$24)</f>
        <v>0.47446060609985113</v>
      </c>
      <c r="K79" s="351">
        <f>IF(K$24=0,0,K$24/TRE_fec!K$24)</f>
        <v>0.47441776973051852</v>
      </c>
      <c r="L79" s="351">
        <f>IF(L$24=0,0,L$24/TRE_fec!L$24)</f>
        <v>0.47423235350817722</v>
      </c>
      <c r="M79" s="351">
        <f>IF(M$24=0,0,M$24/TRE_fec!M$24)</f>
        <v>0.47437477476413342</v>
      </c>
      <c r="N79" s="351">
        <f>IF(N$24=0,0,N$24/TRE_fec!N$24)</f>
        <v>0.47413052311074971</v>
      </c>
      <c r="O79" s="351">
        <f>IF(O$24=0,0,O$24/TRE_fec!O$24)</f>
        <v>0.47389684161233275</v>
      </c>
      <c r="P79" s="351">
        <f>IF(P$24=0,0,P$24/TRE_fec!P$24)</f>
        <v>0.47537358229848226</v>
      </c>
      <c r="Q79" s="351">
        <f>IF(Q$24=0,0,Q$24/TRE_fec!Q$24)</f>
        <v>0.47566856089188309</v>
      </c>
      <c r="R79" s="351">
        <f>IF(R$24=0,0,R$24/TRE_fec!R$24)</f>
        <v>0.4747579799322203</v>
      </c>
      <c r="S79" s="351">
        <f>IF(S$24=0,0,S$24/TRE_fec!S$24)</f>
        <v>0.47468091559331643</v>
      </c>
      <c r="T79" s="351">
        <f>IF(T$24=0,0,T$24/TRE_fec!T$24)</f>
        <v>0.47472137869952097</v>
      </c>
      <c r="U79" s="351">
        <f>IF(U$24=0,0,U$24/TRE_fec!U$24)</f>
        <v>0.47448880743354177</v>
      </c>
      <c r="V79" s="351">
        <f>IF(V$24=0,0,V$24/TRE_fec!V$24)</f>
        <v>0.47422396279368617</v>
      </c>
      <c r="W79" s="351">
        <f>IF(W$24=0,0,W$24/TRE_fec!W$24)</f>
        <v>0.47405777000483906</v>
      </c>
      <c r="DA79" s="175"/>
    </row>
    <row r="80" spans="1:105" ht="12" customHeight="1" x14ac:dyDescent="0.25">
      <c r="A80" s="203" t="s">
        <v>2420</v>
      </c>
      <c r="B80" s="351">
        <f>IF(B$27=0,0,B$27/TRE_fec!B$27)</f>
        <v>0.4767678082544517</v>
      </c>
      <c r="C80" s="351">
        <f>IF(C$27=0,0,C$27/TRE_fec!C$27)</f>
        <v>0.476020901546369</v>
      </c>
      <c r="D80" s="351">
        <f>IF(D$27=0,0,D$27/TRE_fec!D$27)</f>
        <v>0.47986262709300559</v>
      </c>
      <c r="E80" s="351">
        <f>IF(E$27=0,0,E$27/TRE_fec!E$27)</f>
        <v>0.47576380461371637</v>
      </c>
      <c r="F80" s="351">
        <f>IF(F$27=0,0,F$27/TRE_fec!F$27)</f>
        <v>0.48030424261022792</v>
      </c>
      <c r="G80" s="351">
        <f>IF(G$27=0,0,G$27/TRE_fec!G$27)</f>
        <v>0.48609995987345272</v>
      </c>
      <c r="H80" s="351">
        <f>IF(H$27=0,0,H$27/TRE_fec!H$27)</f>
        <v>0.48726309568348791</v>
      </c>
      <c r="I80" s="351">
        <f>IF(I$27=0,0,I$27/TRE_fec!I$27)</f>
        <v>0.48884378518674737</v>
      </c>
      <c r="J80" s="351">
        <f>IF(J$27=0,0,J$27/TRE_fec!J$27)</f>
        <v>0.49402681449465924</v>
      </c>
      <c r="K80" s="351">
        <f>IF(K$27=0,0,K$27/TRE_fec!K$27)</f>
        <v>0.49316609025110003</v>
      </c>
      <c r="L80" s="351">
        <f>IF(L$27=0,0,L$27/TRE_fec!L$27)</f>
        <v>0.49175999500597661</v>
      </c>
      <c r="M80" s="351">
        <f>IF(M$27=0,0,M$27/TRE_fec!M$27)</f>
        <v>0.49496231932113627</v>
      </c>
      <c r="N80" s="351">
        <f>IF(N$27=0,0,N$27/TRE_fec!N$27)</f>
        <v>0.49556929647144837</v>
      </c>
      <c r="O80" s="351">
        <f>IF(O$27=0,0,O$27/TRE_fec!O$27)</f>
        <v>0.49604079433815612</v>
      </c>
      <c r="P80" s="351">
        <f>IF(P$27=0,0,P$27/TRE_fec!P$27)</f>
        <v>0.50408763169088544</v>
      </c>
      <c r="Q80" s="351">
        <f>IF(Q$27=0,0,Q$27/TRE_fec!Q$27)</f>
        <v>0.50378531360438916</v>
      </c>
      <c r="R80" s="351">
        <f>IF(R$27=0,0,R$27/TRE_fec!R$27)</f>
        <v>0.49620524553606227</v>
      </c>
      <c r="S80" s="351">
        <f>IF(S$27=0,0,S$27/TRE_fec!S$27)</f>
        <v>0.49589936060948248</v>
      </c>
      <c r="T80" s="351">
        <f>IF(T$27=0,0,T$27/TRE_fec!T$27)</f>
        <v>0.49749266325425051</v>
      </c>
      <c r="U80" s="351">
        <f>IF(U$27=0,0,U$27/TRE_fec!U$27)</f>
        <v>0.49593509378449779</v>
      </c>
      <c r="V80" s="351">
        <f>IF(V$27=0,0,V$27/TRE_fec!V$27)</f>
        <v>0.4947776129849551</v>
      </c>
      <c r="W80" s="351">
        <f>IF(W$27=0,0,W$27/TRE_fec!W$27)</f>
        <v>0.49311107030278978</v>
      </c>
      <c r="DA80" s="175"/>
    </row>
    <row r="81" spans="1:105" ht="12" customHeight="1" x14ac:dyDescent="0.25">
      <c r="A81" s="203" t="s">
        <v>2430</v>
      </c>
      <c r="B81" s="351">
        <f>IF(B$35=0,0,B$35/TRE_fec!B$35)</f>
        <v>0.69539025215870975</v>
      </c>
      <c r="C81" s="351">
        <f>IF(C$35=0,0,C$35/TRE_fec!C$35)</f>
        <v>0.69738457263019826</v>
      </c>
      <c r="D81" s="351">
        <f>IF(D$35=0,0,D$35/TRE_fec!D$35)</f>
        <v>0.69853864000339827</v>
      </c>
      <c r="E81" s="351">
        <f>IF(E$35=0,0,E$35/TRE_fec!E$35)</f>
        <v>0.71281965526306446</v>
      </c>
      <c r="F81" s="351">
        <f>IF(F$35=0,0,F$35/TRE_fec!F$35)</f>
        <v>0.71297286529804971</v>
      </c>
      <c r="G81" s="351">
        <f>IF(G$35=0,0,G$35/TRE_fec!G$35)</f>
        <v>0.71264284884060747</v>
      </c>
      <c r="H81" s="351">
        <f>IF(H$35=0,0,H$35/TRE_fec!H$35)</f>
        <v>0.70862446611917684</v>
      </c>
      <c r="I81" s="351">
        <f>IF(I$35=0,0,I$35/TRE_fec!I$35)</f>
        <v>0.70916142043826247</v>
      </c>
      <c r="J81" s="351">
        <f>IF(J$35=0,0,J$35/TRE_fec!J$35)</f>
        <v>0.71014908173371405</v>
      </c>
      <c r="K81" s="351">
        <f>IF(K$35=0,0,K$35/TRE_fec!K$35)</f>
        <v>0.71155918840793753</v>
      </c>
      <c r="L81" s="351">
        <f>IF(L$35=0,0,L$35/TRE_fec!L$35)</f>
        <v>0.7104584891674014</v>
      </c>
      <c r="M81" s="351">
        <f>IF(M$35=0,0,M$35/TRE_fec!M$35)</f>
        <v>0.71158646507082612</v>
      </c>
      <c r="N81" s="351">
        <f>IF(N$35=0,0,N$35/TRE_fec!N$35)</f>
        <v>0.7156447192105031</v>
      </c>
      <c r="O81" s="351">
        <f>IF(O$35=0,0,O$35/TRE_fec!O$35)</f>
        <v>0.71632979152945309</v>
      </c>
      <c r="P81" s="351">
        <f>IF(P$35=0,0,P$35/TRE_fec!P$35)</f>
        <v>0.71341369868949511</v>
      </c>
      <c r="Q81" s="351">
        <f>IF(Q$35=0,0,Q$35/TRE_fec!Q$35)</f>
        <v>0.71163712036027194</v>
      </c>
      <c r="R81" s="351">
        <f>IF(R$35=0,0,R$35/TRE_fec!R$35)</f>
        <v>0.70736429687081914</v>
      </c>
      <c r="S81" s="351">
        <f>IF(S$35=0,0,S$35/TRE_fec!S$35)</f>
        <v>0.70642345374201898</v>
      </c>
      <c r="T81" s="351">
        <f>IF(T$35=0,0,T$35/TRE_fec!T$35)</f>
        <v>0.70784084932580249</v>
      </c>
      <c r="U81" s="351">
        <f>IF(U$35=0,0,U$35/TRE_fec!U$35)</f>
        <v>0.7062282417241994</v>
      </c>
      <c r="V81" s="351">
        <f>IF(V$35=0,0,V$35/TRE_fec!V$35)</f>
        <v>0.70755478132091831</v>
      </c>
      <c r="W81" s="351">
        <f>IF(W$35=0,0,W$35/TRE_fec!W$35)</f>
        <v>0.71016671510585072</v>
      </c>
      <c r="DA81" s="175"/>
    </row>
    <row r="82" spans="1:105" ht="12" customHeight="1" x14ac:dyDescent="0.25">
      <c r="A82" s="203" t="s">
        <v>2442</v>
      </c>
      <c r="B82" s="351">
        <f>IF(B$46=0,0,B$46/TRE_fec!B$46)</f>
        <v>0.62262117621111845</v>
      </c>
      <c r="C82" s="351">
        <f>IF(C$46=0,0,C$46/TRE_fec!C$46)</f>
        <v>0.62266054647937419</v>
      </c>
      <c r="D82" s="351">
        <f>IF(D$46=0,0,D$46/TRE_fec!D$46)</f>
        <v>0.62267944766026251</v>
      </c>
      <c r="E82" s="351">
        <f>IF(E$46=0,0,E$46/TRE_fec!E$46)</f>
        <v>0.62278121461447156</v>
      </c>
      <c r="F82" s="351">
        <f>IF(F$46=0,0,F$46/TRE_fec!F$46)</f>
        <v>0.62303550664250973</v>
      </c>
      <c r="G82" s="351">
        <f>IF(G$46=0,0,G$46/TRE_fec!G$46)</f>
        <v>0.62289195832932998</v>
      </c>
      <c r="H82" s="351">
        <f>IF(H$46=0,0,H$46/TRE_fec!H$46)</f>
        <v>0.62269317145138925</v>
      </c>
      <c r="I82" s="351">
        <f>IF(I$46=0,0,I$46/TRE_fec!I$46)</f>
        <v>0.62264776029068347</v>
      </c>
      <c r="J82" s="351">
        <f>IF(J$46=0,0,J$46/TRE_fec!J$46)</f>
        <v>0.62275037826878954</v>
      </c>
      <c r="K82" s="351">
        <f>IF(K$46=0,0,K$46/TRE_fec!K$46)</f>
        <v>0.62284747344712865</v>
      </c>
      <c r="L82" s="351">
        <f>IF(L$46=0,0,L$46/TRE_fec!L$46)</f>
        <v>0.6228425264855002</v>
      </c>
      <c r="M82" s="351">
        <f>IF(M$46=0,0,M$46/TRE_fec!M$46)</f>
        <v>0.62284471369836736</v>
      </c>
      <c r="N82" s="351">
        <f>IF(N$46=0,0,N$46/TRE_fec!N$46)</f>
        <v>0.62312963052735182</v>
      </c>
      <c r="O82" s="351">
        <f>IF(O$46=0,0,O$46/TRE_fec!O$46)</f>
        <v>0.62321782153587413</v>
      </c>
      <c r="P82" s="351">
        <f>IF(P$46=0,0,P$46/TRE_fec!P$46)</f>
        <v>0.6232641095590935</v>
      </c>
      <c r="Q82" s="351">
        <f>IF(Q$46=0,0,Q$46/TRE_fec!Q$46)</f>
        <v>0.62301035686772954</v>
      </c>
      <c r="R82" s="351">
        <f>IF(R$46=0,0,R$46/TRE_fec!R$46)</f>
        <v>0.62310169989301589</v>
      </c>
      <c r="S82" s="351">
        <f>IF(S$46=0,0,S$46/TRE_fec!S$46)</f>
        <v>0.62313143863228004</v>
      </c>
      <c r="T82" s="351">
        <f>IF(T$46=0,0,T$46/TRE_fec!T$46)</f>
        <v>0.62329190307400506</v>
      </c>
      <c r="U82" s="351">
        <f>IF(U$46=0,0,U$46/TRE_fec!U$46)</f>
        <v>0.62320371592175006</v>
      </c>
      <c r="V82" s="351">
        <f>IF(V$46=0,0,V$46/TRE_fec!V$46)</f>
        <v>0.62258137996561269</v>
      </c>
      <c r="W82" s="351">
        <f>IF(W$46=0,0,W$46/TRE_fec!W$46)</f>
        <v>0.62249434810201021</v>
      </c>
      <c r="DA82" s="175"/>
    </row>
    <row r="83" spans="1:105" ht="12" customHeight="1" x14ac:dyDescent="0.25">
      <c r="A83" s="41" t="s">
        <v>2444</v>
      </c>
      <c r="B83" s="339">
        <f>IF(B$47=0,0,B$47/TRE_fec!B$47)</f>
        <v>0.57313992481267184</v>
      </c>
      <c r="C83" s="339">
        <f>IF(C$47=0,0,C$47/TRE_fec!C$47)</f>
        <v>0.57317616622791778</v>
      </c>
      <c r="D83" s="339">
        <f>IF(D$47=0,0,D$47/TRE_fec!D$47)</f>
        <v>0.57319356528501242</v>
      </c>
      <c r="E83" s="339">
        <f>IF(E$47=0,0,E$47/TRE_fec!E$47)</f>
        <v>0.57328724456659197</v>
      </c>
      <c r="F83" s="339">
        <f>IF(F$47=0,0,F$47/TRE_fec!F$47)</f>
        <v>0.57352132737552752</v>
      </c>
      <c r="G83" s="339">
        <f>IF(G$47=0,0,G$47/TRE_fec!G$47)</f>
        <v>0.5733891872033553</v>
      </c>
      <c r="H83" s="339">
        <f>IF(H$47=0,0,H$47/TRE_fec!H$47)</f>
        <v>0.57320619841236986</v>
      </c>
      <c r="I83" s="339">
        <f>IF(I$47=0,0,I$47/TRE_fec!I$47)</f>
        <v>0.57316439618940196</v>
      </c>
      <c r="J83" s="339">
        <f>IF(J$47=0,0,J$47/TRE_fec!J$47)</f>
        <v>0.57325885886189565</v>
      </c>
      <c r="K83" s="339">
        <f>IF(K$47=0,0,K$47/TRE_fec!K$47)</f>
        <v>0.5733482376452379</v>
      </c>
      <c r="L83" s="339">
        <f>IF(L$47=0,0,L$47/TRE_fec!L$47)</f>
        <v>0.57334368383093792</v>
      </c>
      <c r="M83" s="339">
        <f>IF(M$47=0,0,M$47/TRE_fec!M$47)</f>
        <v>0.57334569722056583</v>
      </c>
      <c r="N83" s="339">
        <f>IF(N$47=0,0,N$47/TRE_fec!N$47)</f>
        <v>0.57360797100144756</v>
      </c>
      <c r="O83" s="339">
        <f>IF(O$47=0,0,O$47/TRE_fec!O$47)</f>
        <v>0.57368915325146552</v>
      </c>
      <c r="P83" s="339">
        <f>IF(P$47=0,0,P$47/TRE_fec!P$47)</f>
        <v>0.57373176265050518</v>
      </c>
      <c r="Q83" s="339">
        <f>IF(Q$47=0,0,Q$47/TRE_fec!Q$47)</f>
        <v>0.57349817631581834</v>
      </c>
      <c r="R83" s="339">
        <f>IF(R$47=0,0,R$47/TRE_fec!R$47)</f>
        <v>0.57358226008399926</v>
      </c>
      <c r="S83" s="339">
        <f>IF(S$47=0,0,S$47/TRE_fec!S$47)</f>
        <v>0.57360963541178589</v>
      </c>
      <c r="T83" s="339">
        <f>IF(T$47=0,0,T$47/TRE_fec!T$47)</f>
        <v>0.57375734734575057</v>
      </c>
      <c r="U83" s="339">
        <f>IF(U$47=0,0,U$47/TRE_fec!U$47)</f>
        <v>0.57367616864553272</v>
      </c>
      <c r="V83" s="339">
        <f>IF(V$47=0,0,V$47/TRE_fec!V$47)</f>
        <v>0.57310329127364612</v>
      </c>
      <c r="W83" s="339">
        <f>IF(W$47=0,0,W$47/TRE_fec!W$47)</f>
        <v>0.57302317604842212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CO2 emissions"</f>
        <v>EU27: Transport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9374.8241194317652</v>
      </c>
      <c r="C5" s="225">
        <v>9737.1502874041416</v>
      </c>
      <c r="D5" s="225">
        <v>8908.9941183985193</v>
      </c>
      <c r="E5" s="225">
        <v>9427.0641798115939</v>
      </c>
      <c r="F5" s="225">
        <v>9014.4595990281505</v>
      </c>
      <c r="G5" s="225">
        <v>8019.1084993166514</v>
      </c>
      <c r="H5" s="225">
        <v>7782.296023240373</v>
      </c>
      <c r="I5" s="225">
        <v>7798.919066549649</v>
      </c>
      <c r="J5" s="225">
        <v>6872.0489062397201</v>
      </c>
      <c r="K5" s="225">
        <v>5961.7887545710664</v>
      </c>
      <c r="L5" s="225">
        <v>6521.9937837325724</v>
      </c>
      <c r="M5" s="225">
        <v>6142.9451025243334</v>
      </c>
      <c r="N5" s="225">
        <v>5964.2060909763031</v>
      </c>
      <c r="O5" s="225">
        <v>6145.6608815129557</v>
      </c>
      <c r="P5" s="225">
        <v>5285.2390874654448</v>
      </c>
      <c r="Q5" s="225">
        <v>5375.8735563852106</v>
      </c>
      <c r="R5" s="225">
        <v>6429.7661826168523</v>
      </c>
      <c r="S5" s="225">
        <v>6602.0680696573781</v>
      </c>
      <c r="T5" s="225">
        <v>6598.1412631345829</v>
      </c>
      <c r="U5" s="225">
        <v>6640.2263653147966</v>
      </c>
      <c r="V5" s="225">
        <v>5955.1995754079244</v>
      </c>
      <c r="W5" s="225">
        <v>6431.2612227651771</v>
      </c>
      <c r="DA5" s="89" t="s">
        <v>2486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2487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2488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2489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2490</v>
      </c>
    </row>
    <row r="10" spans="1:105" ht="12" customHeight="1" x14ac:dyDescent="0.25">
      <c r="A10" s="56" t="s">
        <v>96</v>
      </c>
      <c r="B10" s="262">
        <v>274.14564178203659</v>
      </c>
      <c r="C10" s="262">
        <v>296.19924315247067</v>
      </c>
      <c r="D10" s="262">
        <v>269.42455481615372</v>
      </c>
      <c r="E10" s="262">
        <v>315.1270904112863</v>
      </c>
      <c r="F10" s="262">
        <v>306.17050036777539</v>
      </c>
      <c r="G10" s="262">
        <v>265.54630218099243</v>
      </c>
      <c r="H10" s="262">
        <v>248.34195047300929</v>
      </c>
      <c r="I10" s="262">
        <v>250.02731583123261</v>
      </c>
      <c r="J10" s="262">
        <v>215.41828530971</v>
      </c>
      <c r="K10" s="262">
        <v>191.89857507199</v>
      </c>
      <c r="L10" s="262">
        <v>213.77062079400679</v>
      </c>
      <c r="M10" s="262">
        <v>197.59672159849009</v>
      </c>
      <c r="N10" s="262">
        <v>195.51790986473009</v>
      </c>
      <c r="O10" s="262">
        <v>203.20841643031139</v>
      </c>
      <c r="P10" s="262">
        <v>162.78340331921319</v>
      </c>
      <c r="Q10" s="262">
        <v>166.16357028575791</v>
      </c>
      <c r="R10" s="262">
        <v>184.28409753397591</v>
      </c>
      <c r="S10" s="262">
        <v>189.91885634645789</v>
      </c>
      <c r="T10" s="262">
        <v>192.8833346321708</v>
      </c>
      <c r="U10" s="262">
        <v>189.0338192057047</v>
      </c>
      <c r="V10" s="262">
        <v>172.71437610185879</v>
      </c>
      <c r="W10" s="262">
        <v>192.57944962625271</v>
      </c>
      <c r="DA10" s="68" t="s">
        <v>2491</v>
      </c>
    </row>
    <row r="11" spans="1:105" ht="12" customHeight="1" x14ac:dyDescent="0.25">
      <c r="A11" s="37" t="s">
        <v>160</v>
      </c>
      <c r="B11" s="228">
        <v>49.386957750592018</v>
      </c>
      <c r="C11" s="228">
        <v>50.954103245559388</v>
      </c>
      <c r="D11" s="228">
        <v>43.983503094535379</v>
      </c>
      <c r="E11" s="228">
        <v>47.519138798810523</v>
      </c>
      <c r="F11" s="228">
        <v>45.81092681267608</v>
      </c>
      <c r="G11" s="228">
        <v>44.422100684054151</v>
      </c>
      <c r="H11" s="228">
        <v>42.479868443859679</v>
      </c>
      <c r="I11" s="228">
        <v>40.478868039511717</v>
      </c>
      <c r="J11" s="228">
        <v>33.07700007080404</v>
      </c>
      <c r="K11" s="228">
        <v>30.421460701837621</v>
      </c>
      <c r="L11" s="228">
        <v>33.989516859701887</v>
      </c>
      <c r="M11" s="228">
        <v>24.297920322286231</v>
      </c>
      <c r="N11" s="228">
        <v>22.403346797696258</v>
      </c>
      <c r="O11" s="228">
        <v>18.363429410605139</v>
      </c>
      <c r="P11" s="228">
        <v>15.890971093580511</v>
      </c>
      <c r="Q11" s="228">
        <v>15.498542683439959</v>
      </c>
      <c r="R11" s="228">
        <v>16.52035443191803</v>
      </c>
      <c r="S11" s="228">
        <v>15.152915641568359</v>
      </c>
      <c r="T11" s="228">
        <v>16.797815353236309</v>
      </c>
      <c r="U11" s="228">
        <v>12.591857358631771</v>
      </c>
      <c r="V11" s="228">
        <v>11.65709152840661</v>
      </c>
      <c r="W11" s="228">
        <v>11.950746644678389</v>
      </c>
      <c r="DA11" s="69" t="s">
        <v>2492</v>
      </c>
    </row>
    <row r="12" spans="1:105" ht="12" customHeight="1" x14ac:dyDescent="0.25">
      <c r="A12" s="37" t="s">
        <v>162</v>
      </c>
      <c r="B12" s="228">
        <v>224.7586840314446</v>
      </c>
      <c r="C12" s="228">
        <v>245.24513990691131</v>
      </c>
      <c r="D12" s="228">
        <v>225.44105172161829</v>
      </c>
      <c r="E12" s="228">
        <v>267.6079516124758</v>
      </c>
      <c r="F12" s="228">
        <v>260.35957355509942</v>
      </c>
      <c r="G12" s="228">
        <v>221.1242014969383</v>
      </c>
      <c r="H12" s="228">
        <v>205.8620820291496</v>
      </c>
      <c r="I12" s="228">
        <v>209.54844779172089</v>
      </c>
      <c r="J12" s="228">
        <v>182.3412852389059</v>
      </c>
      <c r="K12" s="228">
        <v>161.47711437015229</v>
      </c>
      <c r="L12" s="228">
        <v>179.78110393430489</v>
      </c>
      <c r="M12" s="228">
        <v>173.29880127620379</v>
      </c>
      <c r="N12" s="228">
        <v>173.1145630670338</v>
      </c>
      <c r="O12" s="228">
        <v>184.84498701970631</v>
      </c>
      <c r="P12" s="228">
        <v>146.89243222563269</v>
      </c>
      <c r="Q12" s="228">
        <v>150.66502760231791</v>
      </c>
      <c r="R12" s="228">
        <v>167.76374310205779</v>
      </c>
      <c r="S12" s="228">
        <v>174.76594070488949</v>
      </c>
      <c r="T12" s="228">
        <v>176.0855192789345</v>
      </c>
      <c r="U12" s="228">
        <v>176.44196184707289</v>
      </c>
      <c r="V12" s="228">
        <v>161.05728457345219</v>
      </c>
      <c r="W12" s="228">
        <v>180.62870298157429</v>
      </c>
      <c r="DA12" s="69" t="s">
        <v>2493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2494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2495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2496</v>
      </c>
    </row>
    <row r="16" spans="1:105" ht="12" customHeight="1" x14ac:dyDescent="0.25">
      <c r="A16" s="57" t="s">
        <v>2405</v>
      </c>
      <c r="B16" s="263">
        <f t="shared" ref="B16:W16" si="0">B17+B23</f>
        <v>2233.9365505677788</v>
      </c>
      <c r="C16" s="263">
        <f t="shared" si="0"/>
        <v>2333.0894259219649</v>
      </c>
      <c r="D16" s="263">
        <f t="shared" si="0"/>
        <v>2098.2056070445601</v>
      </c>
      <c r="E16" s="263">
        <f t="shared" si="0"/>
        <v>2354.8894278891421</v>
      </c>
      <c r="F16" s="263">
        <f t="shared" si="0"/>
        <v>2208.4309643332308</v>
      </c>
      <c r="G16" s="263">
        <f t="shared" si="0"/>
        <v>1912.0117835623371</v>
      </c>
      <c r="H16" s="263">
        <f t="shared" si="0"/>
        <v>1824.1757042326451</v>
      </c>
      <c r="I16" s="263">
        <f t="shared" si="0"/>
        <v>1809.1188759385091</v>
      </c>
      <c r="J16" s="263">
        <f t="shared" si="0"/>
        <v>1554.1579131114861</v>
      </c>
      <c r="K16" s="263">
        <f t="shared" si="0"/>
        <v>1360.8346287275119</v>
      </c>
      <c r="L16" s="263">
        <f t="shared" si="0"/>
        <v>1510.344981026795</v>
      </c>
      <c r="M16" s="263">
        <f t="shared" si="0"/>
        <v>1389.5370270536721</v>
      </c>
      <c r="N16" s="263">
        <f t="shared" si="0"/>
        <v>1364.3709371238781</v>
      </c>
      <c r="O16" s="263">
        <f t="shared" si="0"/>
        <v>1397.251187144735</v>
      </c>
      <c r="P16" s="263">
        <f t="shared" si="0"/>
        <v>1124.553809238434</v>
      </c>
      <c r="Q16" s="263">
        <f t="shared" si="0"/>
        <v>1138.5593756490241</v>
      </c>
      <c r="R16" s="263">
        <f t="shared" si="0"/>
        <v>1431.492343525176</v>
      </c>
      <c r="S16" s="263">
        <f t="shared" si="0"/>
        <v>1468.0324336642011</v>
      </c>
      <c r="T16" s="263">
        <f t="shared" si="0"/>
        <v>1449.9230765871489</v>
      </c>
      <c r="U16" s="263">
        <f t="shared" si="0"/>
        <v>1474.2658251435421</v>
      </c>
      <c r="V16" s="263">
        <f t="shared" si="0"/>
        <v>1346.3496028779871</v>
      </c>
      <c r="W16" s="263">
        <f t="shared" si="0"/>
        <v>1477.6824142867899</v>
      </c>
      <c r="DA16" s="70"/>
    </row>
    <row r="17" spans="1:105" ht="12" customHeight="1" x14ac:dyDescent="0.25">
      <c r="A17" s="60" t="s">
        <v>2406</v>
      </c>
      <c r="B17" s="331">
        <v>2233.9365505677788</v>
      </c>
      <c r="C17" s="331">
        <v>2333.0894259219649</v>
      </c>
      <c r="D17" s="331">
        <v>2098.2056070445601</v>
      </c>
      <c r="E17" s="331">
        <v>2354.8894278891421</v>
      </c>
      <c r="F17" s="331">
        <v>2208.4309643332308</v>
      </c>
      <c r="G17" s="331">
        <v>1912.0117835623371</v>
      </c>
      <c r="H17" s="331">
        <v>1824.1757042326451</v>
      </c>
      <c r="I17" s="331">
        <v>1809.1188759385091</v>
      </c>
      <c r="J17" s="331">
        <v>1554.1579131114861</v>
      </c>
      <c r="K17" s="331">
        <v>1360.8346287275119</v>
      </c>
      <c r="L17" s="331">
        <v>1510.344981026795</v>
      </c>
      <c r="M17" s="331">
        <v>1389.5370270536721</v>
      </c>
      <c r="N17" s="331">
        <v>1364.3709371238781</v>
      </c>
      <c r="O17" s="331">
        <v>1397.251187144735</v>
      </c>
      <c r="P17" s="331">
        <v>1124.553809238434</v>
      </c>
      <c r="Q17" s="331">
        <v>1138.5593756490241</v>
      </c>
      <c r="R17" s="331">
        <v>1431.492343525176</v>
      </c>
      <c r="S17" s="331">
        <v>1468.0324336642011</v>
      </c>
      <c r="T17" s="331">
        <v>1449.9230765871489</v>
      </c>
      <c r="U17" s="331">
        <v>1474.2658251435421</v>
      </c>
      <c r="V17" s="331">
        <v>1346.3496028779871</v>
      </c>
      <c r="W17" s="331">
        <v>1477.6824142867899</v>
      </c>
      <c r="DA17" s="72" t="s">
        <v>2497</v>
      </c>
    </row>
    <row r="18" spans="1:105" ht="12" customHeight="1" x14ac:dyDescent="0.25">
      <c r="A18" s="59" t="s">
        <v>30</v>
      </c>
      <c r="B18" s="232">
        <v>383.31694427874822</v>
      </c>
      <c r="C18" s="232">
        <v>321.59960923983152</v>
      </c>
      <c r="D18" s="232">
        <v>270.60273640095789</v>
      </c>
      <c r="E18" s="232">
        <v>263.47508691406898</v>
      </c>
      <c r="F18" s="232">
        <v>160.28859794689501</v>
      </c>
      <c r="G18" s="232">
        <v>134.40416965031011</v>
      </c>
      <c r="H18" s="232">
        <v>133.34950695890811</v>
      </c>
      <c r="I18" s="232">
        <v>124.1395549058048</v>
      </c>
      <c r="J18" s="232">
        <v>99.409594893689828</v>
      </c>
      <c r="K18" s="232">
        <v>68.012278383583308</v>
      </c>
      <c r="L18" s="232">
        <v>81.239712257103989</v>
      </c>
      <c r="M18" s="232">
        <v>72.237936715457465</v>
      </c>
      <c r="N18" s="232">
        <v>66.082849604941913</v>
      </c>
      <c r="O18" s="232">
        <v>57.202257463759729</v>
      </c>
      <c r="P18" s="232">
        <v>39.174474208600991</v>
      </c>
      <c r="Q18" s="232">
        <v>33.678532069014857</v>
      </c>
      <c r="R18" s="232">
        <v>243.7343095198772</v>
      </c>
      <c r="S18" s="232">
        <v>246.08980902851121</v>
      </c>
      <c r="T18" s="232">
        <v>183.13991596549371</v>
      </c>
      <c r="U18" s="232">
        <v>242.38617317372729</v>
      </c>
      <c r="V18" s="232">
        <v>209.87892660483169</v>
      </c>
      <c r="W18" s="232">
        <v>218.36297628295841</v>
      </c>
      <c r="DA18" s="71" t="s">
        <v>2498</v>
      </c>
    </row>
    <row r="19" spans="1:105" ht="12" customHeight="1" x14ac:dyDescent="0.25">
      <c r="A19" s="59" t="s">
        <v>33</v>
      </c>
      <c r="B19" s="232">
        <v>106.43971979068731</v>
      </c>
      <c r="C19" s="232">
        <v>125.4282526850876</v>
      </c>
      <c r="D19" s="232">
        <v>103.11656582149431</v>
      </c>
      <c r="E19" s="232">
        <v>50.619059536243618</v>
      </c>
      <c r="F19" s="232">
        <v>52.679289878853652</v>
      </c>
      <c r="G19" s="232">
        <v>46.671320051504203</v>
      </c>
      <c r="H19" s="232">
        <v>50.325298512401488</v>
      </c>
      <c r="I19" s="232">
        <v>52.806285769022438</v>
      </c>
      <c r="J19" s="232">
        <v>44.683569454452957</v>
      </c>
      <c r="K19" s="232">
        <v>36.208690385639919</v>
      </c>
      <c r="L19" s="232">
        <v>49.243755206780499</v>
      </c>
      <c r="M19" s="232">
        <v>35.110432780384897</v>
      </c>
      <c r="N19" s="232">
        <v>35.666317341617336</v>
      </c>
      <c r="O19" s="232">
        <v>37.404472710089472</v>
      </c>
      <c r="P19" s="232">
        <v>30.640400612980741</v>
      </c>
      <c r="Q19" s="232">
        <v>29.5697182712474</v>
      </c>
      <c r="R19" s="232">
        <v>33.805244668778599</v>
      </c>
      <c r="S19" s="232">
        <v>33.954190838244507</v>
      </c>
      <c r="T19" s="232">
        <v>40.377807486970703</v>
      </c>
      <c r="U19" s="232">
        <v>35.191205838372348</v>
      </c>
      <c r="V19" s="232">
        <v>36.263403973595388</v>
      </c>
      <c r="W19" s="232">
        <v>37.010701026001279</v>
      </c>
      <c r="DA19" s="71" t="s">
        <v>2499</v>
      </c>
    </row>
    <row r="20" spans="1:105" ht="12" customHeight="1" x14ac:dyDescent="0.25">
      <c r="A20" s="59" t="s">
        <v>160</v>
      </c>
      <c r="B20" s="232">
        <v>264.5013896167435</v>
      </c>
      <c r="C20" s="232">
        <v>280.17413708403109</v>
      </c>
      <c r="D20" s="232">
        <v>246.5053101347593</v>
      </c>
      <c r="E20" s="232">
        <v>271.89592674699082</v>
      </c>
      <c r="F20" s="232">
        <v>270.59059429421052</v>
      </c>
      <c r="G20" s="232">
        <v>264.69050138017809</v>
      </c>
      <c r="H20" s="232">
        <v>251.49442774410301</v>
      </c>
      <c r="I20" s="232">
        <v>239.2371174423331</v>
      </c>
      <c r="J20" s="232">
        <v>196.80816789907601</v>
      </c>
      <c r="K20" s="232">
        <v>182.72011777077859</v>
      </c>
      <c r="L20" s="232">
        <v>207.03658974428271</v>
      </c>
      <c r="M20" s="232">
        <v>147.2587035567982</v>
      </c>
      <c r="N20" s="232">
        <v>137.56484306526059</v>
      </c>
      <c r="O20" s="232">
        <v>114.6027835200526</v>
      </c>
      <c r="P20" s="232">
        <v>101.8518117222889</v>
      </c>
      <c r="Q20" s="232">
        <v>100.4300650578321</v>
      </c>
      <c r="R20" s="232">
        <v>102.4686185996343</v>
      </c>
      <c r="S20" s="232">
        <v>94.554049922535668</v>
      </c>
      <c r="T20" s="232">
        <v>105.70946256120131</v>
      </c>
      <c r="U20" s="232">
        <v>79.304232105672696</v>
      </c>
      <c r="V20" s="232">
        <v>73.732356911695234</v>
      </c>
      <c r="W20" s="232">
        <v>76.030738894713096</v>
      </c>
      <c r="DA20" s="71" t="s">
        <v>2500</v>
      </c>
    </row>
    <row r="21" spans="1:105" ht="12" customHeight="1" x14ac:dyDescent="0.25">
      <c r="A21" s="59" t="s">
        <v>70</v>
      </c>
      <c r="B21" s="232">
        <v>171.90815862360009</v>
      </c>
      <c r="C21" s="232">
        <v>168.66859671453031</v>
      </c>
      <c r="D21" s="232">
        <v>142.79891368262651</v>
      </c>
      <c r="E21" s="232">
        <v>152.36773214968281</v>
      </c>
      <c r="F21" s="232">
        <v>112.05343750748661</v>
      </c>
      <c r="G21" s="232">
        <v>86.802912498609516</v>
      </c>
      <c r="H21" s="232">
        <v>112.4221971054544</v>
      </c>
      <c r="I21" s="232">
        <v>85.908343121425546</v>
      </c>
      <c r="J21" s="232">
        <v>72.213940412943188</v>
      </c>
      <c r="K21" s="232">
        <v>55.110940503675153</v>
      </c>
      <c r="L21" s="232">
        <v>34.470037533947547</v>
      </c>
      <c r="M21" s="232">
        <v>36.243933263232172</v>
      </c>
      <c r="N21" s="232">
        <v>25.03524684010344</v>
      </c>
      <c r="O21" s="232">
        <v>7.5048510203837804</v>
      </c>
      <c r="P21" s="232">
        <v>4.8729829260946378</v>
      </c>
      <c r="Q21" s="232">
        <v>2.393406102178484</v>
      </c>
      <c r="R21" s="232">
        <v>5.7324896409731974</v>
      </c>
      <c r="S21" s="232">
        <v>4.3359695004360992</v>
      </c>
      <c r="T21" s="232">
        <v>4.1586205535779524</v>
      </c>
      <c r="U21" s="232">
        <v>3.6617419789300421</v>
      </c>
      <c r="V21" s="232">
        <v>13.03057408807755</v>
      </c>
      <c r="W21" s="232">
        <v>4.3333605862197873</v>
      </c>
      <c r="DA21" s="71" t="s">
        <v>2501</v>
      </c>
    </row>
    <row r="22" spans="1:105" ht="12" customHeight="1" x14ac:dyDescent="0.25">
      <c r="A22" s="59" t="s">
        <v>162</v>
      </c>
      <c r="B22" s="232">
        <v>1307.770338258</v>
      </c>
      <c r="C22" s="232">
        <v>1437.2188301984841</v>
      </c>
      <c r="D22" s="232">
        <v>1335.182081004722</v>
      </c>
      <c r="E22" s="232">
        <v>1616.531622542155</v>
      </c>
      <c r="F22" s="232">
        <v>1612.819044705785</v>
      </c>
      <c r="G22" s="232">
        <v>1379.442879981736</v>
      </c>
      <c r="H22" s="232">
        <v>1276.5842739117779</v>
      </c>
      <c r="I22" s="232">
        <v>1307.027574699923</v>
      </c>
      <c r="J22" s="232">
        <v>1141.0426404513239</v>
      </c>
      <c r="K22" s="232">
        <v>1018.782601683835</v>
      </c>
      <c r="L22" s="232">
        <v>1138.354886284681</v>
      </c>
      <c r="M22" s="232">
        <v>1098.686020737799</v>
      </c>
      <c r="N22" s="232">
        <v>1100.0216802719549</v>
      </c>
      <c r="O22" s="232">
        <v>1180.5368224304491</v>
      </c>
      <c r="P22" s="232">
        <v>948.01413976846857</v>
      </c>
      <c r="Q22" s="232">
        <v>972.48765414875152</v>
      </c>
      <c r="R22" s="232">
        <v>1045.751681095913</v>
      </c>
      <c r="S22" s="232">
        <v>1089.098414374474</v>
      </c>
      <c r="T22" s="232">
        <v>1116.537270019905</v>
      </c>
      <c r="U22" s="232">
        <v>1113.72247204684</v>
      </c>
      <c r="V22" s="232">
        <v>1013.444341299787</v>
      </c>
      <c r="W22" s="232">
        <v>1141.9446374968979</v>
      </c>
      <c r="DA22" s="71" t="s">
        <v>2502</v>
      </c>
    </row>
    <row r="23" spans="1:105" ht="12" customHeight="1" x14ac:dyDescent="0.25">
      <c r="A23" s="60" t="s">
        <v>2413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2503</v>
      </c>
    </row>
    <row r="24" spans="1:105" ht="12" customHeight="1" x14ac:dyDescent="0.25">
      <c r="A24" s="57" t="s">
        <v>2415</v>
      </c>
      <c r="B24" s="263">
        <f t="shared" ref="B24:W24" si="1">B25+B26</f>
        <v>1101.689425749784</v>
      </c>
      <c r="C24" s="263">
        <f t="shared" si="1"/>
        <v>1140.12284678438</v>
      </c>
      <c r="D24" s="263">
        <f t="shared" si="1"/>
        <v>1085.673027339104</v>
      </c>
      <c r="E24" s="263">
        <f t="shared" si="1"/>
        <v>1185.3974986035589</v>
      </c>
      <c r="F24" s="263">
        <f t="shared" si="1"/>
        <v>1194.3171364368</v>
      </c>
      <c r="G24" s="263">
        <f t="shared" si="1"/>
        <v>1114.483027415682</v>
      </c>
      <c r="H24" s="263">
        <f t="shared" si="1"/>
        <v>1069.9420448829169</v>
      </c>
      <c r="I24" s="263">
        <f t="shared" si="1"/>
        <v>1090.6916147413781</v>
      </c>
      <c r="J24" s="263">
        <f t="shared" si="1"/>
        <v>1016.160495368758</v>
      </c>
      <c r="K24" s="263">
        <f t="shared" si="1"/>
        <v>880.01151134905763</v>
      </c>
      <c r="L24" s="263">
        <f t="shared" si="1"/>
        <v>948.99747997979432</v>
      </c>
      <c r="M24" s="263">
        <f t="shared" si="1"/>
        <v>927.90805942852705</v>
      </c>
      <c r="N24" s="263">
        <f t="shared" si="1"/>
        <v>929.96372154714902</v>
      </c>
      <c r="O24" s="263">
        <f t="shared" si="1"/>
        <v>968.8821917321302</v>
      </c>
      <c r="P24" s="263">
        <f t="shared" si="1"/>
        <v>893.05664900031456</v>
      </c>
      <c r="Q24" s="263">
        <f t="shared" si="1"/>
        <v>887.78298165179945</v>
      </c>
      <c r="R24" s="263">
        <f t="shared" si="1"/>
        <v>971.53488215660775</v>
      </c>
      <c r="S24" s="263">
        <f t="shared" si="1"/>
        <v>988.48182315060012</v>
      </c>
      <c r="T24" s="263">
        <f t="shared" si="1"/>
        <v>1010.030808088239</v>
      </c>
      <c r="U24" s="263">
        <f t="shared" si="1"/>
        <v>998.04342005872559</v>
      </c>
      <c r="V24" s="263">
        <f t="shared" si="1"/>
        <v>893.13626799111057</v>
      </c>
      <c r="W24" s="263">
        <f t="shared" si="1"/>
        <v>954.94500800993478</v>
      </c>
      <c r="DA24" s="70"/>
    </row>
    <row r="25" spans="1:105" ht="12" customHeight="1" x14ac:dyDescent="0.25">
      <c r="A25" s="60" t="s">
        <v>2416</v>
      </c>
      <c r="B25" s="264">
        <v>1101.689425749784</v>
      </c>
      <c r="C25" s="264">
        <v>1140.12284678438</v>
      </c>
      <c r="D25" s="264">
        <v>1085.673027339104</v>
      </c>
      <c r="E25" s="264">
        <v>1185.3974986035589</v>
      </c>
      <c r="F25" s="264">
        <v>1194.3171364368</v>
      </c>
      <c r="G25" s="264">
        <v>1114.483027415682</v>
      </c>
      <c r="H25" s="264">
        <v>1069.9420448829169</v>
      </c>
      <c r="I25" s="264">
        <v>1090.6916147413781</v>
      </c>
      <c r="J25" s="264">
        <v>1016.160495368758</v>
      </c>
      <c r="K25" s="264">
        <v>880.01151134905763</v>
      </c>
      <c r="L25" s="264">
        <v>948.99747997979432</v>
      </c>
      <c r="M25" s="264">
        <v>927.90805942852705</v>
      </c>
      <c r="N25" s="264">
        <v>929.96372154714902</v>
      </c>
      <c r="O25" s="264">
        <v>968.8821917321302</v>
      </c>
      <c r="P25" s="264">
        <v>893.05664900031456</v>
      </c>
      <c r="Q25" s="264">
        <v>887.78298165179945</v>
      </c>
      <c r="R25" s="264">
        <v>971.53488215660775</v>
      </c>
      <c r="S25" s="264">
        <v>988.48182315060012</v>
      </c>
      <c r="T25" s="264">
        <v>1010.030808088239</v>
      </c>
      <c r="U25" s="264">
        <v>998.04342005872559</v>
      </c>
      <c r="V25" s="264">
        <v>893.13626799111057</v>
      </c>
      <c r="W25" s="264">
        <v>954.94500800993478</v>
      </c>
      <c r="DA25" s="72" t="s">
        <v>2504</v>
      </c>
    </row>
    <row r="26" spans="1:105" ht="12" customHeight="1" x14ac:dyDescent="0.25">
      <c r="A26" s="60" t="s">
        <v>2418</v>
      </c>
      <c r="B26" s="264">
        <v>0</v>
      </c>
      <c r="C26" s="264">
        <v>0</v>
      </c>
      <c r="D26" s="264">
        <v>0</v>
      </c>
      <c r="E26" s="264">
        <v>0</v>
      </c>
      <c r="F26" s="264">
        <v>0</v>
      </c>
      <c r="G26" s="264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0</v>
      </c>
      <c r="M26" s="264">
        <v>0</v>
      </c>
      <c r="N26" s="264">
        <v>0</v>
      </c>
      <c r="O26" s="264">
        <v>0</v>
      </c>
      <c r="P26" s="264">
        <v>0</v>
      </c>
      <c r="Q26" s="264">
        <v>0</v>
      </c>
      <c r="R26" s="264">
        <v>0</v>
      </c>
      <c r="S26" s="264">
        <v>0</v>
      </c>
      <c r="T26" s="264">
        <v>0</v>
      </c>
      <c r="U26" s="264">
        <v>0</v>
      </c>
      <c r="V26" s="264">
        <v>0</v>
      </c>
      <c r="W26" s="264">
        <v>0</v>
      </c>
      <c r="DA26" s="72" t="s">
        <v>2505</v>
      </c>
    </row>
    <row r="27" spans="1:105" ht="12" customHeight="1" x14ac:dyDescent="0.25">
      <c r="A27" s="57" t="s">
        <v>2420</v>
      </c>
      <c r="B27" s="263">
        <f t="shared" ref="B27:W27" si="2">B28+B34</f>
        <v>3191.3379293825419</v>
      </c>
      <c r="C27" s="263">
        <f t="shared" si="2"/>
        <v>3332.9848941742362</v>
      </c>
      <c r="D27" s="263">
        <f t="shared" si="2"/>
        <v>2997.4365814922298</v>
      </c>
      <c r="E27" s="263">
        <f t="shared" si="2"/>
        <v>3364.1277541273448</v>
      </c>
      <c r="F27" s="263">
        <f t="shared" si="2"/>
        <v>3154.9013776189022</v>
      </c>
      <c r="G27" s="263">
        <f t="shared" si="2"/>
        <v>2731.445405089054</v>
      </c>
      <c r="H27" s="263">
        <f t="shared" si="2"/>
        <v>2605.965291760921</v>
      </c>
      <c r="I27" s="263">
        <f t="shared" si="2"/>
        <v>2584.4555370550129</v>
      </c>
      <c r="J27" s="263">
        <f t="shared" si="2"/>
        <v>2220.2255901592648</v>
      </c>
      <c r="K27" s="263">
        <f t="shared" si="2"/>
        <v>1944.0494696107321</v>
      </c>
      <c r="L27" s="263">
        <f t="shared" si="2"/>
        <v>2157.6356871811358</v>
      </c>
      <c r="M27" s="263">
        <f t="shared" si="2"/>
        <v>1985.0528957909601</v>
      </c>
      <c r="N27" s="263">
        <f t="shared" si="2"/>
        <v>1949.101338748397</v>
      </c>
      <c r="O27" s="263">
        <f t="shared" si="2"/>
        <v>1996.0731244924791</v>
      </c>
      <c r="P27" s="263">
        <f t="shared" si="2"/>
        <v>1606.5054417691911</v>
      </c>
      <c r="Q27" s="263">
        <f t="shared" si="2"/>
        <v>1626.51339378432</v>
      </c>
      <c r="R27" s="263">
        <f t="shared" si="2"/>
        <v>2044.989062178824</v>
      </c>
      <c r="S27" s="263">
        <f t="shared" si="2"/>
        <v>2097.189190948859</v>
      </c>
      <c r="T27" s="263">
        <f t="shared" si="2"/>
        <v>2071.318680838785</v>
      </c>
      <c r="U27" s="263">
        <f t="shared" si="2"/>
        <v>2106.094035919346</v>
      </c>
      <c r="V27" s="263">
        <f t="shared" si="2"/>
        <v>1923.3565755399809</v>
      </c>
      <c r="W27" s="263">
        <f t="shared" si="2"/>
        <v>2110.9748775525568</v>
      </c>
      <c r="DA27" s="70"/>
    </row>
    <row r="28" spans="1:105" ht="12" customHeight="1" x14ac:dyDescent="0.25">
      <c r="A28" s="60" t="s">
        <v>2421</v>
      </c>
      <c r="B28" s="331">
        <v>3191.3379293825419</v>
      </c>
      <c r="C28" s="331">
        <v>3332.9848941742362</v>
      </c>
      <c r="D28" s="331">
        <v>2997.4365814922298</v>
      </c>
      <c r="E28" s="331">
        <v>3364.1277541273448</v>
      </c>
      <c r="F28" s="331">
        <v>3154.9013776189022</v>
      </c>
      <c r="G28" s="331">
        <v>2731.445405089054</v>
      </c>
      <c r="H28" s="331">
        <v>2605.965291760921</v>
      </c>
      <c r="I28" s="331">
        <v>2584.4555370550129</v>
      </c>
      <c r="J28" s="331">
        <v>2220.2255901592648</v>
      </c>
      <c r="K28" s="331">
        <v>1944.0494696107321</v>
      </c>
      <c r="L28" s="331">
        <v>2157.6356871811358</v>
      </c>
      <c r="M28" s="331">
        <v>1985.0528957909601</v>
      </c>
      <c r="N28" s="331">
        <v>1949.101338748397</v>
      </c>
      <c r="O28" s="331">
        <v>1996.0731244924791</v>
      </c>
      <c r="P28" s="331">
        <v>1606.5054417691911</v>
      </c>
      <c r="Q28" s="331">
        <v>1626.51339378432</v>
      </c>
      <c r="R28" s="331">
        <v>2044.989062178824</v>
      </c>
      <c r="S28" s="331">
        <v>2097.189190948859</v>
      </c>
      <c r="T28" s="331">
        <v>2071.318680838785</v>
      </c>
      <c r="U28" s="331">
        <v>2106.094035919346</v>
      </c>
      <c r="V28" s="331">
        <v>1923.3565755399809</v>
      </c>
      <c r="W28" s="331">
        <v>2110.9748775525568</v>
      </c>
      <c r="DA28" s="72" t="s">
        <v>2506</v>
      </c>
    </row>
    <row r="29" spans="1:105" ht="12" customHeight="1" x14ac:dyDescent="0.25">
      <c r="A29" s="59" t="s">
        <v>30</v>
      </c>
      <c r="B29" s="232">
        <v>547.59563468392605</v>
      </c>
      <c r="C29" s="232">
        <v>459.42801319975928</v>
      </c>
      <c r="D29" s="232">
        <v>386.5753377156542</v>
      </c>
      <c r="E29" s="232">
        <v>376.39298130581278</v>
      </c>
      <c r="F29" s="232">
        <v>228.98371135270719</v>
      </c>
      <c r="G29" s="232">
        <v>192.00595664330021</v>
      </c>
      <c r="H29" s="232">
        <v>190.4992956555829</v>
      </c>
      <c r="I29" s="232">
        <v>177.34222129400689</v>
      </c>
      <c r="J29" s="232">
        <v>142.01370699098541</v>
      </c>
      <c r="K29" s="232">
        <v>97.160397690833292</v>
      </c>
      <c r="L29" s="232">
        <v>116.0567317958628</v>
      </c>
      <c r="M29" s="232">
        <v>103.1970524506535</v>
      </c>
      <c r="N29" s="232">
        <v>94.404070864202737</v>
      </c>
      <c r="O29" s="232">
        <v>81.717510662513916</v>
      </c>
      <c r="P29" s="232">
        <v>55.963534583715713</v>
      </c>
      <c r="Q29" s="232">
        <v>48.11218867002124</v>
      </c>
      <c r="R29" s="232">
        <v>348.19187074268172</v>
      </c>
      <c r="S29" s="232">
        <v>351.5568700407303</v>
      </c>
      <c r="T29" s="232">
        <v>261.62845137927678</v>
      </c>
      <c r="U29" s="232">
        <v>346.26596167675331</v>
      </c>
      <c r="V29" s="232">
        <v>299.82703800690251</v>
      </c>
      <c r="W29" s="232">
        <v>311.94710897565488</v>
      </c>
      <c r="DA29" s="71" t="s">
        <v>2507</v>
      </c>
    </row>
    <row r="30" spans="1:105" ht="12" customHeight="1" x14ac:dyDescent="0.25">
      <c r="A30" s="59" t="s">
        <v>33</v>
      </c>
      <c r="B30" s="232">
        <v>152.0567425581248</v>
      </c>
      <c r="C30" s="232">
        <v>179.18321812155381</v>
      </c>
      <c r="D30" s="232">
        <v>147.3093797449919</v>
      </c>
      <c r="E30" s="232">
        <v>72.312942194633735</v>
      </c>
      <c r="F30" s="232">
        <v>75.256128398362364</v>
      </c>
      <c r="G30" s="232">
        <v>66.673314359291723</v>
      </c>
      <c r="H30" s="232">
        <v>71.893283589144986</v>
      </c>
      <c r="I30" s="232">
        <v>75.437551098603507</v>
      </c>
      <c r="J30" s="232">
        <v>63.833670649218512</v>
      </c>
      <c r="K30" s="232">
        <v>51.726700550914167</v>
      </c>
      <c r="L30" s="232">
        <v>70.348221723972145</v>
      </c>
      <c r="M30" s="232">
        <v>50.157761114835573</v>
      </c>
      <c r="N30" s="232">
        <v>50.951881916596193</v>
      </c>
      <c r="O30" s="232">
        <v>53.434961014413553</v>
      </c>
      <c r="P30" s="232">
        <v>43.772000875686771</v>
      </c>
      <c r="Q30" s="232">
        <v>42.242454673210581</v>
      </c>
      <c r="R30" s="232">
        <v>48.293206669683727</v>
      </c>
      <c r="S30" s="232">
        <v>48.50598691177786</v>
      </c>
      <c r="T30" s="232">
        <v>57.682582124243858</v>
      </c>
      <c r="U30" s="232">
        <v>50.273151197674792</v>
      </c>
      <c r="V30" s="232">
        <v>51.804862819421977</v>
      </c>
      <c r="W30" s="232">
        <v>52.872430037144689</v>
      </c>
      <c r="DA30" s="71" t="s">
        <v>2508</v>
      </c>
    </row>
    <row r="31" spans="1:105" ht="12" customHeight="1" x14ac:dyDescent="0.25">
      <c r="A31" s="59" t="s">
        <v>160</v>
      </c>
      <c r="B31" s="232">
        <v>377.85912802391931</v>
      </c>
      <c r="C31" s="232">
        <v>400.24876726290171</v>
      </c>
      <c r="D31" s="232">
        <v>352.1504430496563</v>
      </c>
      <c r="E31" s="232">
        <v>388.42275249570122</v>
      </c>
      <c r="F31" s="232">
        <v>386.55799184887218</v>
      </c>
      <c r="G31" s="232">
        <v>378.1292876859689</v>
      </c>
      <c r="H31" s="232">
        <v>359.27775392014712</v>
      </c>
      <c r="I31" s="232">
        <v>341.76731063190448</v>
      </c>
      <c r="J31" s="232">
        <v>281.15452557010838</v>
      </c>
      <c r="K31" s="232">
        <v>261.02873967254078</v>
      </c>
      <c r="L31" s="232">
        <v>295.76655677754678</v>
      </c>
      <c r="M31" s="232">
        <v>210.36957650971169</v>
      </c>
      <c r="N31" s="232">
        <v>196.52120437894371</v>
      </c>
      <c r="O31" s="232">
        <v>163.71826217150371</v>
      </c>
      <c r="P31" s="232">
        <v>145.5025881746985</v>
      </c>
      <c r="Q31" s="232">
        <v>143.47152151118871</v>
      </c>
      <c r="R31" s="232">
        <v>146.38374085662039</v>
      </c>
      <c r="S31" s="232">
        <v>135.07721417505101</v>
      </c>
      <c r="T31" s="232">
        <v>151.01351794457341</v>
      </c>
      <c r="U31" s="232">
        <v>113.291760150961</v>
      </c>
      <c r="V31" s="232">
        <v>105.33193844527889</v>
      </c>
      <c r="W31" s="232">
        <v>108.61534127816159</v>
      </c>
      <c r="DA31" s="71" t="s">
        <v>2509</v>
      </c>
    </row>
    <row r="32" spans="1:105" ht="12" customHeight="1" x14ac:dyDescent="0.25">
      <c r="A32" s="59" t="s">
        <v>70</v>
      </c>
      <c r="B32" s="232">
        <v>245.58308374800009</v>
      </c>
      <c r="C32" s="232">
        <v>240.95513816361481</v>
      </c>
      <c r="D32" s="232">
        <v>203.99844811803791</v>
      </c>
      <c r="E32" s="232">
        <v>217.66818878526121</v>
      </c>
      <c r="F32" s="232">
        <v>160.0763392964094</v>
      </c>
      <c r="G32" s="232">
        <v>124.0041607122993</v>
      </c>
      <c r="H32" s="232">
        <v>160.6031387220778</v>
      </c>
      <c r="I32" s="232">
        <v>122.7262044591793</v>
      </c>
      <c r="J32" s="232">
        <v>103.1627720184902</v>
      </c>
      <c r="K32" s="232">
        <v>78.729915005250191</v>
      </c>
      <c r="L32" s="232">
        <v>49.242910762782223</v>
      </c>
      <c r="M32" s="232">
        <v>51.777047518903089</v>
      </c>
      <c r="N32" s="232">
        <v>35.764638343004897</v>
      </c>
      <c r="O32" s="232">
        <v>10.7212157434054</v>
      </c>
      <c r="P32" s="232">
        <v>6.9614041801351982</v>
      </c>
      <c r="Q32" s="232">
        <v>3.4191515745406909</v>
      </c>
      <c r="R32" s="232">
        <v>8.1892709156759977</v>
      </c>
      <c r="S32" s="232">
        <v>6.1942421434801398</v>
      </c>
      <c r="T32" s="232">
        <v>5.9408865051113624</v>
      </c>
      <c r="U32" s="232">
        <v>5.2310599699000599</v>
      </c>
      <c r="V32" s="232">
        <v>18.61510584011079</v>
      </c>
      <c r="W32" s="232">
        <v>6.1905151231711262</v>
      </c>
      <c r="DA32" s="71" t="s">
        <v>2510</v>
      </c>
    </row>
    <row r="33" spans="1:105" ht="12" customHeight="1" x14ac:dyDescent="0.25">
      <c r="A33" s="59" t="s">
        <v>162</v>
      </c>
      <c r="B33" s="232">
        <v>1868.2433403685709</v>
      </c>
      <c r="C33" s="232">
        <v>2053.1697574264058</v>
      </c>
      <c r="D33" s="232">
        <v>1907.4029728638891</v>
      </c>
      <c r="E33" s="232">
        <v>2309.3308893459362</v>
      </c>
      <c r="F33" s="232">
        <v>2304.027206722551</v>
      </c>
      <c r="G33" s="232">
        <v>1970.632685688194</v>
      </c>
      <c r="H33" s="232">
        <v>1823.6918198739679</v>
      </c>
      <c r="I33" s="232">
        <v>1867.1822495713191</v>
      </c>
      <c r="J33" s="232">
        <v>1630.0609149304621</v>
      </c>
      <c r="K33" s="232">
        <v>1455.403716691193</v>
      </c>
      <c r="L33" s="232">
        <v>1626.2212661209719</v>
      </c>
      <c r="M33" s="232">
        <v>1569.5514581968559</v>
      </c>
      <c r="N33" s="232">
        <v>1571.4595432456499</v>
      </c>
      <c r="O33" s="232">
        <v>1686.4811749006419</v>
      </c>
      <c r="P33" s="232">
        <v>1354.305913954955</v>
      </c>
      <c r="Q33" s="232">
        <v>1389.2680773553591</v>
      </c>
      <c r="R33" s="232">
        <v>1493.9309729941619</v>
      </c>
      <c r="S33" s="232">
        <v>1555.85487767782</v>
      </c>
      <c r="T33" s="232">
        <v>1595.053242885579</v>
      </c>
      <c r="U33" s="232">
        <v>1591.032102924057</v>
      </c>
      <c r="V33" s="232">
        <v>1447.777630428267</v>
      </c>
      <c r="W33" s="232">
        <v>1631.3494821384249</v>
      </c>
      <c r="DA33" s="71" t="s">
        <v>2511</v>
      </c>
    </row>
    <row r="34" spans="1:105" ht="12" customHeight="1" x14ac:dyDescent="0.25">
      <c r="A34" s="60" t="s">
        <v>2428</v>
      </c>
      <c r="B34" s="331">
        <v>0</v>
      </c>
      <c r="C34" s="331">
        <v>0</v>
      </c>
      <c r="D34" s="331">
        <v>0</v>
      </c>
      <c r="E34" s="331">
        <v>0</v>
      </c>
      <c r="F34" s="331">
        <v>0</v>
      </c>
      <c r="G34" s="331">
        <v>0</v>
      </c>
      <c r="H34" s="331">
        <v>0</v>
      </c>
      <c r="I34" s="331">
        <v>0</v>
      </c>
      <c r="J34" s="331">
        <v>0</v>
      </c>
      <c r="K34" s="331">
        <v>0</v>
      </c>
      <c r="L34" s="331">
        <v>0</v>
      </c>
      <c r="M34" s="331">
        <v>0</v>
      </c>
      <c r="N34" s="331">
        <v>0</v>
      </c>
      <c r="O34" s="331">
        <v>0</v>
      </c>
      <c r="P34" s="331">
        <v>0</v>
      </c>
      <c r="Q34" s="331">
        <v>0</v>
      </c>
      <c r="R34" s="331">
        <v>0</v>
      </c>
      <c r="S34" s="331">
        <v>0</v>
      </c>
      <c r="T34" s="331">
        <v>0</v>
      </c>
      <c r="U34" s="331">
        <v>0</v>
      </c>
      <c r="V34" s="331">
        <v>0</v>
      </c>
      <c r="W34" s="331">
        <v>0</v>
      </c>
      <c r="DA34" s="72" t="s">
        <v>2512</v>
      </c>
    </row>
    <row r="35" spans="1:105" ht="12" customHeight="1" x14ac:dyDescent="0.25">
      <c r="A35" s="57" t="s">
        <v>2430</v>
      </c>
      <c r="B35" s="263">
        <v>2573.7145719496261</v>
      </c>
      <c r="C35" s="263">
        <v>2634.7538773710921</v>
      </c>
      <c r="D35" s="263">
        <v>2458.2543477064719</v>
      </c>
      <c r="E35" s="263">
        <v>2207.5224087802608</v>
      </c>
      <c r="F35" s="263">
        <v>2150.6396202714409</v>
      </c>
      <c r="G35" s="263">
        <v>1995.6219810685859</v>
      </c>
      <c r="H35" s="263">
        <v>2033.8710318908811</v>
      </c>
      <c r="I35" s="263">
        <v>2064.625722983516</v>
      </c>
      <c r="J35" s="263">
        <v>1866.086622290502</v>
      </c>
      <c r="K35" s="263">
        <v>1584.994569811776</v>
      </c>
      <c r="L35" s="263">
        <v>1691.245014750838</v>
      </c>
      <c r="M35" s="263">
        <v>1642.850398652683</v>
      </c>
      <c r="N35" s="263">
        <v>1525.2521836921469</v>
      </c>
      <c r="O35" s="263">
        <v>1580.245961713302</v>
      </c>
      <c r="P35" s="263">
        <v>1498.3397841382921</v>
      </c>
      <c r="Q35" s="263">
        <v>1556.854235014308</v>
      </c>
      <c r="R35" s="263">
        <v>1797.465797222269</v>
      </c>
      <c r="S35" s="263">
        <v>1858.4457655472611</v>
      </c>
      <c r="T35" s="263">
        <v>1873.98536298824</v>
      </c>
      <c r="U35" s="263">
        <v>1872.789264987478</v>
      </c>
      <c r="V35" s="263">
        <v>1619.6427528969871</v>
      </c>
      <c r="W35" s="263">
        <v>1695.079473289642</v>
      </c>
      <c r="DA35" s="70" t="s">
        <v>2513</v>
      </c>
    </row>
    <row r="36" spans="1:105" ht="12" customHeight="1" x14ac:dyDescent="0.25">
      <c r="A36" s="46" t="s">
        <v>30</v>
      </c>
      <c r="B36" s="231">
        <v>276.58891249663782</v>
      </c>
      <c r="C36" s="231">
        <v>228.67387769874131</v>
      </c>
      <c r="D36" s="231">
        <v>204.2707486073671</v>
      </c>
      <c r="E36" s="231">
        <v>144.60309743480991</v>
      </c>
      <c r="F36" s="231">
        <v>112.68204775372909</v>
      </c>
      <c r="G36" s="231">
        <v>107.4194359558328</v>
      </c>
      <c r="H36" s="231">
        <v>118.6106884768829</v>
      </c>
      <c r="I36" s="231">
        <v>123.6096152880463</v>
      </c>
      <c r="J36" s="231">
        <v>106.6666959299577</v>
      </c>
      <c r="K36" s="231">
        <v>68.681534471998702</v>
      </c>
      <c r="L36" s="231">
        <v>78.305416690454933</v>
      </c>
      <c r="M36" s="231">
        <v>79.6238760916019</v>
      </c>
      <c r="N36" s="231">
        <v>70.348213567636435</v>
      </c>
      <c r="O36" s="231">
        <v>70.835313623401987</v>
      </c>
      <c r="P36" s="231">
        <v>56.310924383739433</v>
      </c>
      <c r="Q36" s="231">
        <v>39.130299362853563</v>
      </c>
      <c r="R36" s="231">
        <v>221.8074413780426</v>
      </c>
      <c r="S36" s="231">
        <v>251.357929328963</v>
      </c>
      <c r="T36" s="231">
        <v>196.5530840704331</v>
      </c>
      <c r="U36" s="231">
        <v>245.69871618583991</v>
      </c>
      <c r="V36" s="231">
        <v>192.20769546502859</v>
      </c>
      <c r="W36" s="231">
        <v>190.13507411459119</v>
      </c>
      <c r="DA36" s="73" t="s">
        <v>2514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2515</v>
      </c>
    </row>
    <row r="38" spans="1:105" ht="12" customHeight="1" x14ac:dyDescent="0.25">
      <c r="A38" s="46" t="s">
        <v>33</v>
      </c>
      <c r="B38" s="231">
        <v>155.22527529032001</v>
      </c>
      <c r="C38" s="231">
        <v>174.61753183245611</v>
      </c>
      <c r="D38" s="231">
        <v>145.69452663309289</v>
      </c>
      <c r="E38" s="231">
        <v>66.700257628556841</v>
      </c>
      <c r="F38" s="231">
        <v>71.264820282468776</v>
      </c>
      <c r="G38" s="231">
        <v>74.126424709688791</v>
      </c>
      <c r="H38" s="231">
        <v>74.083549178856316</v>
      </c>
      <c r="I38" s="231">
        <v>77.428644412433968</v>
      </c>
      <c r="J38" s="231">
        <v>76.426664016527056</v>
      </c>
      <c r="K38" s="231">
        <v>59.055983342735381</v>
      </c>
      <c r="L38" s="231">
        <v>81.597501748638081</v>
      </c>
      <c r="M38" s="231">
        <v>66.387229504273819</v>
      </c>
      <c r="N38" s="231">
        <v>64.519753660491673</v>
      </c>
      <c r="O38" s="231">
        <v>67.610572434859094</v>
      </c>
      <c r="P38" s="231">
        <v>62.626184551087832</v>
      </c>
      <c r="Q38" s="231">
        <v>64.882947175036335</v>
      </c>
      <c r="R38" s="231">
        <v>69.169209941052557</v>
      </c>
      <c r="S38" s="231">
        <v>68.384738770356734</v>
      </c>
      <c r="T38" s="231">
        <v>66.077930110443305</v>
      </c>
      <c r="U38" s="231">
        <v>65.061172525023309</v>
      </c>
      <c r="V38" s="231">
        <v>50.069092169193631</v>
      </c>
      <c r="W38" s="231">
        <v>45.020832459498173</v>
      </c>
      <c r="DA38" s="73" t="s">
        <v>2516</v>
      </c>
    </row>
    <row r="39" spans="1:105" ht="12" customHeight="1" x14ac:dyDescent="0.25">
      <c r="A39" s="46" t="s">
        <v>160</v>
      </c>
      <c r="B39" s="231">
        <v>316.4543384456486</v>
      </c>
      <c r="C39" s="231">
        <v>341.93105212417822</v>
      </c>
      <c r="D39" s="231">
        <v>307.35445851995843</v>
      </c>
      <c r="E39" s="231">
        <v>279.6778248356552</v>
      </c>
      <c r="F39" s="231">
        <v>284.36726384295639</v>
      </c>
      <c r="G39" s="231">
        <v>294.11533176642251</v>
      </c>
      <c r="H39" s="231">
        <v>276.24489332929988</v>
      </c>
      <c r="I39" s="231">
        <v>268.47688096398088</v>
      </c>
      <c r="J39" s="231">
        <v>233.7190141371199</v>
      </c>
      <c r="K39" s="231">
        <v>220.256646252325</v>
      </c>
      <c r="L39" s="231">
        <v>241.3230484971115</v>
      </c>
      <c r="M39" s="231">
        <v>180.15739337146411</v>
      </c>
      <c r="N39" s="231">
        <v>159.06805439502921</v>
      </c>
      <c r="O39" s="231">
        <v>130.17820789855341</v>
      </c>
      <c r="P39" s="231">
        <v>138.80036244769681</v>
      </c>
      <c r="Q39" s="231">
        <v>154.31341982552419</v>
      </c>
      <c r="R39" s="231">
        <v>131.5760362291131</v>
      </c>
      <c r="S39" s="231">
        <v>125.1313787382594</v>
      </c>
      <c r="T39" s="231">
        <v>141.62018597891861</v>
      </c>
      <c r="U39" s="231">
        <v>108.5643252246127</v>
      </c>
      <c r="V39" s="231">
        <v>89.571614673596173</v>
      </c>
      <c r="W39" s="231">
        <v>90.08667730096623</v>
      </c>
      <c r="DA39" s="73" t="s">
        <v>2517</v>
      </c>
    </row>
    <row r="40" spans="1:105" ht="12" customHeight="1" x14ac:dyDescent="0.25">
      <c r="A40" s="46" t="s">
        <v>70</v>
      </c>
      <c r="B40" s="231">
        <v>209.77950330569621</v>
      </c>
      <c r="C40" s="231">
        <v>208.1451081592902</v>
      </c>
      <c r="D40" s="231">
        <v>192.45797387773499</v>
      </c>
      <c r="E40" s="231">
        <v>186.74475618280101</v>
      </c>
      <c r="F40" s="231">
        <v>146.51623487513939</v>
      </c>
      <c r="G40" s="231">
        <v>123.5656636674878</v>
      </c>
      <c r="H40" s="231">
        <v>164.58714337043659</v>
      </c>
      <c r="I40" s="231">
        <v>110.4035155381569</v>
      </c>
      <c r="J40" s="231">
        <v>92.410816847504734</v>
      </c>
      <c r="K40" s="231">
        <v>76.641014090141098</v>
      </c>
      <c r="L40" s="231">
        <v>51.271691943259071</v>
      </c>
      <c r="M40" s="231">
        <v>43.103659537518432</v>
      </c>
      <c r="N40" s="231">
        <v>32.992846576263553</v>
      </c>
      <c r="O40" s="231">
        <v>10.1322405959804</v>
      </c>
      <c r="P40" s="231">
        <v>8.4149389734842686</v>
      </c>
      <c r="Q40" s="231">
        <v>4.3288237627869961</v>
      </c>
      <c r="R40" s="231">
        <v>8.0657218434931135</v>
      </c>
      <c r="S40" s="231">
        <v>5.7058625160481364</v>
      </c>
      <c r="T40" s="231">
        <v>5.7512079813330486</v>
      </c>
      <c r="U40" s="231">
        <v>4.5448906911993774</v>
      </c>
      <c r="V40" s="231">
        <v>13.312326792574931</v>
      </c>
      <c r="W40" s="231">
        <v>6.0719226915306734</v>
      </c>
      <c r="DA40" s="73" t="s">
        <v>2518</v>
      </c>
    </row>
    <row r="41" spans="1:105" ht="12" customHeight="1" x14ac:dyDescent="0.25">
      <c r="A41" s="46" t="s">
        <v>34</v>
      </c>
      <c r="B41" s="231">
        <v>28.536300359748601</v>
      </c>
      <c r="C41" s="231">
        <v>9.4826473199055954</v>
      </c>
      <c r="D41" s="231">
        <v>3.3931335599733701</v>
      </c>
      <c r="E41" s="231">
        <v>12.610166759829459</v>
      </c>
      <c r="F41" s="231">
        <v>6.3648752399549258</v>
      </c>
      <c r="G41" s="231">
        <v>7.1273116799056826</v>
      </c>
      <c r="H41" s="231">
        <v>19.363227479352268</v>
      </c>
      <c r="I41" s="231">
        <v>27.87036443782792</v>
      </c>
      <c r="J41" s="231">
        <v>3.96523547991112</v>
      </c>
      <c r="K41" s="231">
        <v>14.24483279898954</v>
      </c>
      <c r="L41" s="231">
        <v>14.41066643911555</v>
      </c>
      <c r="M41" s="231">
        <v>12.24236339994504</v>
      </c>
      <c r="N41" s="231">
        <v>39.004801198361292</v>
      </c>
      <c r="O41" s="231">
        <v>26.38875023930898</v>
      </c>
      <c r="P41" s="231">
        <v>15.72680879976709</v>
      </c>
      <c r="Q41" s="231">
        <v>22.563124199881479</v>
      </c>
      <c r="R41" s="231">
        <v>23.456330279726359</v>
      </c>
      <c r="S41" s="231">
        <v>5.2844309999535666</v>
      </c>
      <c r="T41" s="231">
        <v>21.61709099984451</v>
      </c>
      <c r="U41" s="231">
        <v>34.796801159767753</v>
      </c>
      <c r="V41" s="231">
        <v>22.08897071975144</v>
      </c>
      <c r="W41" s="231">
        <v>17.970778799723082</v>
      </c>
      <c r="DA41" s="73" t="s">
        <v>2519</v>
      </c>
    </row>
    <row r="42" spans="1:105" ht="12" customHeight="1" x14ac:dyDescent="0.25">
      <c r="A42" s="46" t="s">
        <v>162</v>
      </c>
      <c r="B42" s="231">
        <v>1563.4274532515969</v>
      </c>
      <c r="C42" s="231">
        <v>1650.7415858365359</v>
      </c>
      <c r="D42" s="231">
        <v>1585.4231865083559</v>
      </c>
      <c r="E42" s="231">
        <v>1516.5287183706091</v>
      </c>
      <c r="F42" s="231">
        <v>1528.501632453173</v>
      </c>
      <c r="G42" s="231">
        <v>1388.37790888925</v>
      </c>
      <c r="H42" s="231">
        <v>1361.2232905721869</v>
      </c>
      <c r="I42" s="231">
        <v>1440.013542343235</v>
      </c>
      <c r="J42" s="231">
        <v>1335.9551558794969</v>
      </c>
      <c r="K42" s="231">
        <v>1131.369318855614</v>
      </c>
      <c r="L42" s="231">
        <v>1208.79224943227</v>
      </c>
      <c r="M42" s="231">
        <v>1192.1251567480001</v>
      </c>
      <c r="N42" s="231">
        <v>1090.9048987344449</v>
      </c>
      <c r="O42" s="231">
        <v>1216.6770411852981</v>
      </c>
      <c r="P42" s="231">
        <v>1149.67004995858</v>
      </c>
      <c r="Q42" s="231">
        <v>1197.3342693522841</v>
      </c>
      <c r="R42" s="231">
        <v>1267.753043278939</v>
      </c>
      <c r="S42" s="231">
        <v>1333.089615081786</v>
      </c>
      <c r="T42" s="231">
        <v>1381.4292051997541</v>
      </c>
      <c r="U42" s="231">
        <v>1362.8057306720459</v>
      </c>
      <c r="V42" s="231">
        <v>1214.176455334853</v>
      </c>
      <c r="W42" s="231">
        <v>1316.1712092442119</v>
      </c>
      <c r="DA42" s="73" t="s">
        <v>2520</v>
      </c>
    </row>
    <row r="43" spans="1:105" ht="12" customHeight="1" x14ac:dyDescent="0.25">
      <c r="A43" s="46" t="s">
        <v>36</v>
      </c>
      <c r="B43" s="231">
        <v>23.416559999984631</v>
      </c>
      <c r="C43" s="231">
        <v>21.018959999985221</v>
      </c>
      <c r="D43" s="231">
        <v>19.660319999989252</v>
      </c>
      <c r="E43" s="231">
        <v>0</v>
      </c>
      <c r="F43" s="231">
        <v>0.11988000001953709</v>
      </c>
      <c r="G43" s="231">
        <v>0</v>
      </c>
      <c r="H43" s="231">
        <v>19.26071999986674</v>
      </c>
      <c r="I43" s="231">
        <v>16.823159999835742</v>
      </c>
      <c r="J43" s="231">
        <v>16.943039999983789</v>
      </c>
      <c r="K43" s="231">
        <v>14.745239999971719</v>
      </c>
      <c r="L43" s="231">
        <v>15.544439999988141</v>
      </c>
      <c r="M43" s="231">
        <v>69.210719999879743</v>
      </c>
      <c r="N43" s="231">
        <v>68.331599999920485</v>
      </c>
      <c r="O43" s="231">
        <v>58.341599999899159</v>
      </c>
      <c r="P43" s="231">
        <v>66.693239999936338</v>
      </c>
      <c r="Q43" s="231">
        <v>73.886039999943151</v>
      </c>
      <c r="R43" s="231">
        <v>74.085839999908202</v>
      </c>
      <c r="S43" s="231">
        <v>69.290639999893983</v>
      </c>
      <c r="T43" s="231">
        <v>60.299639999955367</v>
      </c>
      <c r="U43" s="231">
        <v>50.589359999922777</v>
      </c>
      <c r="V43" s="231">
        <v>37.237445279961896</v>
      </c>
      <c r="W43" s="231">
        <v>26.56189151996362</v>
      </c>
      <c r="DA43" s="73" t="s">
        <v>2521</v>
      </c>
    </row>
    <row r="44" spans="1:105" ht="12" customHeight="1" x14ac:dyDescent="0.25">
      <c r="A44" s="46" t="s">
        <v>73</v>
      </c>
      <c r="B44" s="231">
        <v>0.28622879999283302</v>
      </c>
      <c r="C44" s="231">
        <v>0.14311439999911341</v>
      </c>
      <c r="D44" s="231">
        <v>0</v>
      </c>
      <c r="E44" s="231">
        <v>0.65758756799942608</v>
      </c>
      <c r="F44" s="231">
        <v>0.82286582399935415</v>
      </c>
      <c r="G44" s="231">
        <v>0.88990439999865101</v>
      </c>
      <c r="H44" s="231">
        <v>0.49751948399932111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8.2015559999904578E-2</v>
      </c>
      <c r="O44" s="231">
        <v>8.2235735999866402E-2</v>
      </c>
      <c r="P44" s="231">
        <v>9.7275023999857435E-2</v>
      </c>
      <c r="Q44" s="231">
        <v>0.41531133599858389</v>
      </c>
      <c r="R44" s="231">
        <v>1.55217427199392</v>
      </c>
      <c r="S44" s="231">
        <v>0.2011701119995197</v>
      </c>
      <c r="T44" s="231">
        <v>0.63701864755845039</v>
      </c>
      <c r="U44" s="231">
        <v>0.72826852906680262</v>
      </c>
      <c r="V44" s="231">
        <v>0.9791524620270744</v>
      </c>
      <c r="W44" s="231">
        <v>3.0610871591567981</v>
      </c>
      <c r="DA44" s="73" t="s">
        <v>2522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2523</v>
      </c>
    </row>
    <row r="46" spans="1:105" ht="12" customHeight="1" x14ac:dyDescent="0.25">
      <c r="A46" s="57" t="s">
        <v>2442</v>
      </c>
      <c r="B46" s="263">
        <v>0</v>
      </c>
      <c r="C46" s="263">
        <v>0</v>
      </c>
      <c r="D46" s="263">
        <v>0</v>
      </c>
      <c r="E46" s="263">
        <v>0</v>
      </c>
      <c r="F46" s="263">
        <v>0</v>
      </c>
      <c r="G46" s="263">
        <v>0</v>
      </c>
      <c r="H46" s="263">
        <v>0</v>
      </c>
      <c r="I46" s="263">
        <v>0</v>
      </c>
      <c r="J46" s="263">
        <v>0</v>
      </c>
      <c r="K46" s="263">
        <v>0</v>
      </c>
      <c r="L46" s="263">
        <v>0</v>
      </c>
      <c r="M46" s="263">
        <v>0</v>
      </c>
      <c r="N46" s="263">
        <v>0</v>
      </c>
      <c r="O46" s="263">
        <v>0</v>
      </c>
      <c r="P46" s="263">
        <v>0</v>
      </c>
      <c r="Q46" s="263">
        <v>0</v>
      </c>
      <c r="R46" s="263">
        <v>0</v>
      </c>
      <c r="S46" s="263">
        <v>0</v>
      </c>
      <c r="T46" s="263">
        <v>0</v>
      </c>
      <c r="U46" s="263">
        <v>0</v>
      </c>
      <c r="V46" s="263">
        <v>0</v>
      </c>
      <c r="W46" s="263">
        <v>0</v>
      </c>
      <c r="DA46" s="70" t="s">
        <v>2524</v>
      </c>
    </row>
    <row r="47" spans="1:105" ht="12" customHeight="1" x14ac:dyDescent="0.25">
      <c r="A47" s="41" t="s">
        <v>2444</v>
      </c>
      <c r="B47" s="352">
        <v>0</v>
      </c>
      <c r="C47" s="352">
        <v>0</v>
      </c>
      <c r="D47" s="352">
        <v>0</v>
      </c>
      <c r="E47" s="352">
        <v>0</v>
      </c>
      <c r="F47" s="352">
        <v>0</v>
      </c>
      <c r="G47" s="352">
        <v>0</v>
      </c>
      <c r="H47" s="352">
        <v>0</v>
      </c>
      <c r="I47" s="352">
        <v>0</v>
      </c>
      <c r="J47" s="352">
        <v>0</v>
      </c>
      <c r="K47" s="352">
        <v>0</v>
      </c>
      <c r="L47" s="352">
        <v>0</v>
      </c>
      <c r="M47" s="352">
        <v>0</v>
      </c>
      <c r="N47" s="352">
        <v>0</v>
      </c>
      <c r="O47" s="352">
        <v>0</v>
      </c>
      <c r="P47" s="352">
        <v>0</v>
      </c>
      <c r="Q47" s="352">
        <v>0</v>
      </c>
      <c r="R47" s="352">
        <v>0</v>
      </c>
      <c r="S47" s="352">
        <v>0</v>
      </c>
      <c r="T47" s="352">
        <v>0</v>
      </c>
      <c r="U47" s="352">
        <v>0</v>
      </c>
      <c r="V47" s="352">
        <v>0</v>
      </c>
      <c r="W47" s="352">
        <v>0</v>
      </c>
      <c r="DA47" s="97" t="s">
        <v>2525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431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1.0000000000000002</v>
      </c>
      <c r="C51" s="234">
        <f t="shared" si="3"/>
        <v>1.0000000000000002</v>
      </c>
      <c r="D51" s="234">
        <f t="shared" si="3"/>
        <v>1</v>
      </c>
      <c r="E51" s="234">
        <f t="shared" si="3"/>
        <v>0.99999999999999978</v>
      </c>
      <c r="F51" s="234">
        <f t="shared" si="3"/>
        <v>0.99999999999999978</v>
      </c>
      <c r="G51" s="234">
        <f t="shared" si="3"/>
        <v>1</v>
      </c>
      <c r="H51" s="234">
        <f t="shared" si="3"/>
        <v>1</v>
      </c>
      <c r="I51" s="234">
        <f t="shared" si="3"/>
        <v>1</v>
      </c>
      <c r="J51" s="234">
        <f t="shared" si="3"/>
        <v>1</v>
      </c>
      <c r="K51" s="234">
        <f t="shared" si="3"/>
        <v>1.0000000000000002</v>
      </c>
      <c r="L51" s="234">
        <f t="shared" si="3"/>
        <v>0.99999999999999967</v>
      </c>
      <c r="M51" s="234">
        <f t="shared" si="3"/>
        <v>0.99999999999999989</v>
      </c>
      <c r="N51" s="234">
        <f t="shared" si="3"/>
        <v>0.99999999999999967</v>
      </c>
      <c r="O51" s="234">
        <f t="shared" si="3"/>
        <v>1.0000000000000002</v>
      </c>
      <c r="P51" s="234">
        <f t="shared" si="3"/>
        <v>1</v>
      </c>
      <c r="Q51" s="234">
        <f t="shared" si="3"/>
        <v>0.99999999999999978</v>
      </c>
      <c r="R51" s="234">
        <f t="shared" si="3"/>
        <v>1.0000000000000002</v>
      </c>
      <c r="S51" s="234">
        <f t="shared" si="3"/>
        <v>1.0000000000000002</v>
      </c>
      <c r="T51" s="234">
        <f t="shared" si="3"/>
        <v>1</v>
      </c>
      <c r="U51" s="234">
        <f t="shared" si="3"/>
        <v>1</v>
      </c>
      <c r="V51" s="234">
        <f t="shared" si="3"/>
        <v>1</v>
      </c>
      <c r="W51" s="234">
        <f t="shared" si="3"/>
        <v>0.99999999999999978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0</v>
      </c>
      <c r="C52" s="301">
        <f t="shared" si="4"/>
        <v>0</v>
      </c>
      <c r="D52" s="301">
        <f t="shared" si="4"/>
        <v>0</v>
      </c>
      <c r="E52" s="301">
        <f t="shared" si="4"/>
        <v>0</v>
      </c>
      <c r="F52" s="301">
        <f t="shared" si="4"/>
        <v>0</v>
      </c>
      <c r="G52" s="301">
        <f t="shared" si="4"/>
        <v>0</v>
      </c>
      <c r="H52" s="301">
        <f t="shared" si="4"/>
        <v>0</v>
      </c>
      <c r="I52" s="301">
        <f t="shared" si="4"/>
        <v>0</v>
      </c>
      <c r="J52" s="301">
        <f t="shared" si="4"/>
        <v>0</v>
      </c>
      <c r="K52" s="301">
        <f t="shared" si="4"/>
        <v>0</v>
      </c>
      <c r="L52" s="301">
        <f t="shared" si="4"/>
        <v>0</v>
      </c>
      <c r="M52" s="301">
        <f t="shared" si="4"/>
        <v>0</v>
      </c>
      <c r="N52" s="301">
        <f t="shared" si="4"/>
        <v>0</v>
      </c>
      <c r="O52" s="301">
        <f t="shared" si="4"/>
        <v>0</v>
      </c>
      <c r="P52" s="301">
        <f t="shared" si="4"/>
        <v>0</v>
      </c>
      <c r="Q52" s="301">
        <f t="shared" si="4"/>
        <v>0</v>
      </c>
      <c r="R52" s="301">
        <f t="shared" si="4"/>
        <v>0</v>
      </c>
      <c r="S52" s="301">
        <f t="shared" si="4"/>
        <v>0</v>
      </c>
      <c r="T52" s="301">
        <f t="shared" si="4"/>
        <v>0</v>
      </c>
      <c r="U52" s="301">
        <f t="shared" si="4"/>
        <v>0</v>
      </c>
      <c r="V52" s="301">
        <f t="shared" si="4"/>
        <v>0</v>
      </c>
      <c r="W52" s="301">
        <f t="shared" si="4"/>
        <v>0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0</v>
      </c>
      <c r="C53" s="235">
        <f t="shared" si="5"/>
        <v>0</v>
      </c>
      <c r="D53" s="235">
        <f t="shared" si="5"/>
        <v>0</v>
      </c>
      <c r="E53" s="235">
        <f t="shared" si="5"/>
        <v>0</v>
      </c>
      <c r="F53" s="235">
        <f t="shared" si="5"/>
        <v>0</v>
      </c>
      <c r="G53" s="235">
        <f t="shared" si="5"/>
        <v>0</v>
      </c>
      <c r="H53" s="235">
        <f t="shared" si="5"/>
        <v>0</v>
      </c>
      <c r="I53" s="235">
        <f t="shared" si="5"/>
        <v>0</v>
      </c>
      <c r="J53" s="235">
        <f t="shared" si="5"/>
        <v>0</v>
      </c>
      <c r="K53" s="235">
        <f t="shared" si="5"/>
        <v>0</v>
      </c>
      <c r="L53" s="235">
        <f t="shared" si="5"/>
        <v>0</v>
      </c>
      <c r="M53" s="235">
        <f t="shared" si="5"/>
        <v>0</v>
      </c>
      <c r="N53" s="235">
        <f t="shared" si="5"/>
        <v>0</v>
      </c>
      <c r="O53" s="235">
        <f t="shared" si="5"/>
        <v>0</v>
      </c>
      <c r="P53" s="235">
        <f t="shared" si="5"/>
        <v>0</v>
      </c>
      <c r="Q53" s="235">
        <f t="shared" si="5"/>
        <v>0</v>
      </c>
      <c r="R53" s="235">
        <f t="shared" si="5"/>
        <v>0</v>
      </c>
      <c r="S53" s="235">
        <f t="shared" si="5"/>
        <v>0</v>
      </c>
      <c r="T53" s="235">
        <f t="shared" si="5"/>
        <v>0</v>
      </c>
      <c r="U53" s="235">
        <f t="shared" si="5"/>
        <v>0</v>
      </c>
      <c r="V53" s="235">
        <f t="shared" si="5"/>
        <v>0</v>
      </c>
      <c r="W53" s="235">
        <f t="shared" si="5"/>
        <v>0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0</v>
      </c>
      <c r="C54" s="235">
        <f t="shared" si="6"/>
        <v>0</v>
      </c>
      <c r="D54" s="235">
        <f t="shared" si="6"/>
        <v>0</v>
      </c>
      <c r="E54" s="235">
        <f t="shared" si="6"/>
        <v>0</v>
      </c>
      <c r="F54" s="235">
        <f t="shared" si="6"/>
        <v>0</v>
      </c>
      <c r="G54" s="235">
        <f t="shared" si="6"/>
        <v>0</v>
      </c>
      <c r="H54" s="235">
        <f t="shared" si="6"/>
        <v>0</v>
      </c>
      <c r="I54" s="235">
        <f t="shared" si="6"/>
        <v>0</v>
      </c>
      <c r="J54" s="235">
        <f t="shared" si="6"/>
        <v>0</v>
      </c>
      <c r="K54" s="235">
        <f t="shared" si="6"/>
        <v>0</v>
      </c>
      <c r="L54" s="235">
        <f t="shared" si="6"/>
        <v>0</v>
      </c>
      <c r="M54" s="235">
        <f t="shared" si="6"/>
        <v>0</v>
      </c>
      <c r="N54" s="235">
        <f t="shared" si="6"/>
        <v>0</v>
      </c>
      <c r="O54" s="235">
        <f t="shared" si="6"/>
        <v>0</v>
      </c>
      <c r="P54" s="235">
        <f t="shared" si="6"/>
        <v>0</v>
      </c>
      <c r="Q54" s="235">
        <f t="shared" si="6"/>
        <v>0</v>
      </c>
      <c r="R54" s="235">
        <f t="shared" si="6"/>
        <v>0</v>
      </c>
      <c r="S54" s="235">
        <f t="shared" si="6"/>
        <v>0</v>
      </c>
      <c r="T54" s="235">
        <f t="shared" si="6"/>
        <v>0</v>
      </c>
      <c r="U54" s="235">
        <f t="shared" si="6"/>
        <v>0</v>
      </c>
      <c r="V54" s="235">
        <f t="shared" si="6"/>
        <v>0</v>
      </c>
      <c r="W54" s="235">
        <f t="shared" si="6"/>
        <v>0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0</v>
      </c>
      <c r="C55" s="235">
        <f t="shared" si="7"/>
        <v>0</v>
      </c>
      <c r="D55" s="235">
        <f t="shared" si="7"/>
        <v>0</v>
      </c>
      <c r="E55" s="235">
        <f t="shared" si="7"/>
        <v>0</v>
      </c>
      <c r="F55" s="235">
        <f t="shared" si="7"/>
        <v>0</v>
      </c>
      <c r="G55" s="235">
        <f t="shared" si="7"/>
        <v>0</v>
      </c>
      <c r="H55" s="235">
        <f t="shared" si="7"/>
        <v>0</v>
      </c>
      <c r="I55" s="235">
        <f t="shared" si="7"/>
        <v>0</v>
      </c>
      <c r="J55" s="235">
        <f t="shared" si="7"/>
        <v>0</v>
      </c>
      <c r="K55" s="235">
        <f t="shared" si="7"/>
        <v>0</v>
      </c>
      <c r="L55" s="235">
        <f t="shared" si="7"/>
        <v>0</v>
      </c>
      <c r="M55" s="235">
        <f t="shared" si="7"/>
        <v>0</v>
      </c>
      <c r="N55" s="235">
        <f t="shared" si="7"/>
        <v>0</v>
      </c>
      <c r="O55" s="235">
        <f t="shared" si="7"/>
        <v>0</v>
      </c>
      <c r="P55" s="235">
        <f t="shared" si="7"/>
        <v>0</v>
      </c>
      <c r="Q55" s="235">
        <f t="shared" si="7"/>
        <v>0</v>
      </c>
      <c r="R55" s="235">
        <f t="shared" si="7"/>
        <v>0</v>
      </c>
      <c r="S55" s="235">
        <f t="shared" si="7"/>
        <v>0</v>
      </c>
      <c r="T55" s="235">
        <f t="shared" si="7"/>
        <v>0</v>
      </c>
      <c r="U55" s="235">
        <f t="shared" si="7"/>
        <v>0</v>
      </c>
      <c r="V55" s="235">
        <f t="shared" si="7"/>
        <v>0</v>
      </c>
      <c r="W55" s="235">
        <f t="shared" si="7"/>
        <v>0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2.924275040145002E-2</v>
      </c>
      <c r="C56" s="302">
        <f t="shared" si="8"/>
        <v>3.0419499998436954E-2</v>
      </c>
      <c r="D56" s="302">
        <f t="shared" si="8"/>
        <v>3.0241860218512016E-2</v>
      </c>
      <c r="E56" s="302">
        <f t="shared" si="8"/>
        <v>3.3427913972002295E-2</v>
      </c>
      <c r="F56" s="302">
        <f t="shared" si="8"/>
        <v>3.3964376566819783E-2</v>
      </c>
      <c r="G56" s="302">
        <f t="shared" si="8"/>
        <v>3.3114192457131736E-2</v>
      </c>
      <c r="H56" s="302">
        <f t="shared" si="8"/>
        <v>3.1911141613141222E-2</v>
      </c>
      <c r="I56" s="302">
        <f t="shared" si="8"/>
        <v>3.2059226887431749E-2</v>
      </c>
      <c r="J56" s="302">
        <f t="shared" si="8"/>
        <v>3.1347024482627495E-2</v>
      </c>
      <c r="K56" s="302">
        <f t="shared" si="8"/>
        <v>3.2188086994000942E-2</v>
      </c>
      <c r="L56" s="302">
        <f t="shared" si="8"/>
        <v>3.2776882021446012E-2</v>
      </c>
      <c r="M56" s="302">
        <f t="shared" si="8"/>
        <v>3.2166447575331783E-2</v>
      </c>
      <c r="N56" s="302">
        <f t="shared" si="8"/>
        <v>3.2781883604012921E-2</v>
      </c>
      <c r="O56" s="302">
        <f t="shared" si="8"/>
        <v>3.3065348112778552E-2</v>
      </c>
      <c r="P56" s="302">
        <f t="shared" si="8"/>
        <v>3.0799629047108361E-2</v>
      </c>
      <c r="Q56" s="302">
        <f t="shared" si="8"/>
        <v>3.0909129194156105E-2</v>
      </c>
      <c r="R56" s="302">
        <f t="shared" si="8"/>
        <v>2.8661088490619744E-2</v>
      </c>
      <c r="S56" s="302">
        <f t="shared" si="8"/>
        <v>2.8766570465898565E-2</v>
      </c>
      <c r="T56" s="302">
        <f t="shared" si="8"/>
        <v>2.9232980462218477E-2</v>
      </c>
      <c r="U56" s="302">
        <f t="shared" si="8"/>
        <v>2.8467978169106151E-2</v>
      </c>
      <c r="V56" s="302">
        <f t="shared" si="8"/>
        <v>2.9002281773239824E-2</v>
      </c>
      <c r="W56" s="302">
        <f t="shared" si="8"/>
        <v>2.9944274218650303E-2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0.23829103587526121</v>
      </c>
      <c r="C57" s="303">
        <f t="shared" si="9"/>
        <v>0.23960700585468223</v>
      </c>
      <c r="D57" s="303">
        <f t="shared" si="9"/>
        <v>0.23551543296132893</v>
      </c>
      <c r="E57" s="303">
        <f t="shared" si="9"/>
        <v>0.24980093303408549</v>
      </c>
      <c r="F57" s="303">
        <f t="shared" si="9"/>
        <v>0.24498761573808839</v>
      </c>
      <c r="G57" s="303">
        <f t="shared" si="9"/>
        <v>0.23843196331927285</v>
      </c>
      <c r="H57" s="303">
        <f t="shared" si="9"/>
        <v>0.23440070883773698</v>
      </c>
      <c r="I57" s="303">
        <f t="shared" si="9"/>
        <v>0.23197046417599107</v>
      </c>
      <c r="J57" s="303">
        <f t="shared" si="9"/>
        <v>0.22615641045574245</v>
      </c>
      <c r="K57" s="303">
        <f t="shared" si="9"/>
        <v>0.22825945110586529</v>
      </c>
      <c r="L57" s="303">
        <f t="shared" si="9"/>
        <v>0.23157718806693134</v>
      </c>
      <c r="M57" s="303">
        <f t="shared" si="9"/>
        <v>0.2262004631105472</v>
      </c>
      <c r="N57" s="303">
        <f t="shared" si="9"/>
        <v>0.22875985777690305</v>
      </c>
      <c r="O57" s="303">
        <f t="shared" si="9"/>
        <v>0.22735572529683021</v>
      </c>
      <c r="P57" s="303">
        <f t="shared" si="9"/>
        <v>0.21277255212643897</v>
      </c>
      <c r="Q57" s="303">
        <f t="shared" si="9"/>
        <v>0.21179057946716337</v>
      </c>
      <c r="R57" s="303">
        <f t="shared" si="9"/>
        <v>0.22263520987672564</v>
      </c>
      <c r="S57" s="303">
        <f t="shared" si="9"/>
        <v>0.22235948163139529</v>
      </c>
      <c r="T57" s="303">
        <f t="shared" si="9"/>
        <v>0.21974720133505191</v>
      </c>
      <c r="U57" s="303">
        <f t="shared" si="9"/>
        <v>0.22202041678042264</v>
      </c>
      <c r="V57" s="303">
        <f t="shared" si="9"/>
        <v>0.2260796780745612</v>
      </c>
      <c r="W57" s="303">
        <f t="shared" si="9"/>
        <v>0.22976557211766427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0.23829103587526121</v>
      </c>
      <c r="C58" s="304">
        <f t="shared" si="10"/>
        <v>0.23960700585468223</v>
      </c>
      <c r="D58" s="304">
        <f t="shared" si="10"/>
        <v>0.23551543296132893</v>
      </c>
      <c r="E58" s="304">
        <f t="shared" si="10"/>
        <v>0.24980093303408549</v>
      </c>
      <c r="F58" s="304">
        <f t="shared" si="10"/>
        <v>0.24498761573808839</v>
      </c>
      <c r="G58" s="304">
        <f t="shared" si="10"/>
        <v>0.23843196331927285</v>
      </c>
      <c r="H58" s="304">
        <f t="shared" si="10"/>
        <v>0.23440070883773698</v>
      </c>
      <c r="I58" s="304">
        <f t="shared" si="10"/>
        <v>0.23197046417599107</v>
      </c>
      <c r="J58" s="304">
        <f t="shared" si="10"/>
        <v>0.22615641045574245</v>
      </c>
      <c r="K58" s="304">
        <f t="shared" si="10"/>
        <v>0.22825945110586529</v>
      </c>
      <c r="L58" s="304">
        <f t="shared" si="10"/>
        <v>0.23157718806693134</v>
      </c>
      <c r="M58" s="304">
        <f t="shared" si="10"/>
        <v>0.2262004631105472</v>
      </c>
      <c r="N58" s="304">
        <f t="shared" si="10"/>
        <v>0.22875985777690305</v>
      </c>
      <c r="O58" s="304">
        <f t="shared" si="10"/>
        <v>0.22735572529683021</v>
      </c>
      <c r="P58" s="304">
        <f t="shared" si="10"/>
        <v>0.21277255212643897</v>
      </c>
      <c r="Q58" s="304">
        <f t="shared" si="10"/>
        <v>0.21179057946716337</v>
      </c>
      <c r="R58" s="304">
        <f t="shared" si="10"/>
        <v>0.22263520987672564</v>
      </c>
      <c r="S58" s="304">
        <f t="shared" si="10"/>
        <v>0.22235948163139529</v>
      </c>
      <c r="T58" s="304">
        <f t="shared" si="10"/>
        <v>0.21974720133505191</v>
      </c>
      <c r="U58" s="304">
        <f t="shared" si="10"/>
        <v>0.22202041678042264</v>
      </c>
      <c r="V58" s="304">
        <f t="shared" si="10"/>
        <v>0.2260796780745612</v>
      </c>
      <c r="W58" s="304">
        <f t="shared" si="10"/>
        <v>0.22976557211766427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0</v>
      </c>
      <c r="C59" s="304">
        <f t="shared" si="11"/>
        <v>0</v>
      </c>
      <c r="D59" s="304">
        <f t="shared" si="11"/>
        <v>0</v>
      </c>
      <c r="E59" s="304">
        <f t="shared" si="11"/>
        <v>0</v>
      </c>
      <c r="F59" s="304">
        <f t="shared" si="11"/>
        <v>0</v>
      </c>
      <c r="G59" s="304">
        <f t="shared" si="11"/>
        <v>0</v>
      </c>
      <c r="H59" s="304">
        <f t="shared" si="11"/>
        <v>0</v>
      </c>
      <c r="I59" s="304">
        <f t="shared" si="11"/>
        <v>0</v>
      </c>
      <c r="J59" s="304">
        <f t="shared" si="11"/>
        <v>0</v>
      </c>
      <c r="K59" s="304">
        <f t="shared" si="11"/>
        <v>0</v>
      </c>
      <c r="L59" s="304">
        <f t="shared" si="11"/>
        <v>0</v>
      </c>
      <c r="M59" s="304">
        <f t="shared" si="11"/>
        <v>0</v>
      </c>
      <c r="N59" s="304">
        <f t="shared" si="11"/>
        <v>0</v>
      </c>
      <c r="O59" s="304">
        <f t="shared" si="11"/>
        <v>0</v>
      </c>
      <c r="P59" s="304">
        <f t="shared" si="11"/>
        <v>0</v>
      </c>
      <c r="Q59" s="304">
        <f t="shared" si="11"/>
        <v>0</v>
      </c>
      <c r="R59" s="304">
        <f t="shared" si="11"/>
        <v>0</v>
      </c>
      <c r="S59" s="304">
        <f t="shared" si="11"/>
        <v>0</v>
      </c>
      <c r="T59" s="304">
        <f t="shared" si="11"/>
        <v>0</v>
      </c>
      <c r="U59" s="304">
        <f t="shared" si="11"/>
        <v>0</v>
      </c>
      <c r="V59" s="304">
        <f t="shared" si="11"/>
        <v>0</v>
      </c>
      <c r="W59" s="304">
        <f t="shared" si="11"/>
        <v>0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0.11751574341178793</v>
      </c>
      <c r="C60" s="303">
        <f t="shared" si="12"/>
        <v>0.11708999174627396</v>
      </c>
      <c r="D60" s="303">
        <f t="shared" si="12"/>
        <v>0.12186258211766163</v>
      </c>
      <c r="E60" s="303">
        <f t="shared" si="12"/>
        <v>0.12574407853742328</v>
      </c>
      <c r="F60" s="303">
        <f t="shared" si="12"/>
        <v>0.13248904422019478</v>
      </c>
      <c r="G60" s="303">
        <f t="shared" si="12"/>
        <v>0.13897841979699524</v>
      </c>
      <c r="H60" s="303">
        <f t="shared" si="12"/>
        <v>0.13748411030468835</v>
      </c>
      <c r="I60" s="303">
        <f t="shared" si="12"/>
        <v>0.13985163910976645</v>
      </c>
      <c r="J60" s="303">
        <f t="shared" si="12"/>
        <v>0.14786863557477001</v>
      </c>
      <c r="K60" s="303">
        <f t="shared" si="12"/>
        <v>0.14760863686663314</v>
      </c>
      <c r="L60" s="303">
        <f t="shared" si="12"/>
        <v>0.14550726533147321</v>
      </c>
      <c r="M60" s="303">
        <f t="shared" si="12"/>
        <v>0.15105263744701541</v>
      </c>
      <c r="N60" s="303">
        <f t="shared" si="12"/>
        <v>0.15592414268751734</v>
      </c>
      <c r="O60" s="303">
        <f t="shared" si="12"/>
        <v>0.15765305154514286</v>
      </c>
      <c r="P60" s="303">
        <f t="shared" si="12"/>
        <v>0.1689718542947852</v>
      </c>
      <c r="Q60" s="303">
        <f t="shared" si="12"/>
        <v>0.16514208757706594</v>
      </c>
      <c r="R60" s="303">
        <f t="shared" si="12"/>
        <v>0.15109956638597433</v>
      </c>
      <c r="S60" s="303">
        <f t="shared" si="12"/>
        <v>0.14972305839947186</v>
      </c>
      <c r="T60" s="303">
        <f t="shared" si="12"/>
        <v>0.15307808181245322</v>
      </c>
      <c r="U60" s="303">
        <f t="shared" si="12"/>
        <v>0.1503026199938006</v>
      </c>
      <c r="V60" s="303">
        <f t="shared" si="12"/>
        <v>0.14997587514603686</v>
      </c>
      <c r="W60" s="303">
        <f t="shared" si="12"/>
        <v>0.1484848733293013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0.11751574341178793</v>
      </c>
      <c r="C61" s="304">
        <f t="shared" si="13"/>
        <v>0.11708999174627396</v>
      </c>
      <c r="D61" s="304">
        <f t="shared" si="13"/>
        <v>0.12186258211766163</v>
      </c>
      <c r="E61" s="304">
        <f t="shared" si="13"/>
        <v>0.12574407853742328</v>
      </c>
      <c r="F61" s="304">
        <f t="shared" si="13"/>
        <v>0.13248904422019478</v>
      </c>
      <c r="G61" s="304">
        <f t="shared" si="13"/>
        <v>0.13897841979699524</v>
      </c>
      <c r="H61" s="304">
        <f t="shared" si="13"/>
        <v>0.13748411030468835</v>
      </c>
      <c r="I61" s="304">
        <f t="shared" si="13"/>
        <v>0.13985163910976645</v>
      </c>
      <c r="J61" s="304">
        <f t="shared" si="13"/>
        <v>0.14786863557477001</v>
      </c>
      <c r="K61" s="304">
        <f t="shared" si="13"/>
        <v>0.14760863686663314</v>
      </c>
      <c r="L61" s="304">
        <f t="shared" si="13"/>
        <v>0.14550726533147321</v>
      </c>
      <c r="M61" s="304">
        <f t="shared" si="13"/>
        <v>0.15105263744701541</v>
      </c>
      <c r="N61" s="304">
        <f t="shared" si="13"/>
        <v>0.15592414268751734</v>
      </c>
      <c r="O61" s="304">
        <f t="shared" si="13"/>
        <v>0.15765305154514286</v>
      </c>
      <c r="P61" s="304">
        <f t="shared" si="13"/>
        <v>0.1689718542947852</v>
      </c>
      <c r="Q61" s="304">
        <f t="shared" si="13"/>
        <v>0.16514208757706594</v>
      </c>
      <c r="R61" s="304">
        <f t="shared" si="13"/>
        <v>0.15109956638597433</v>
      </c>
      <c r="S61" s="304">
        <f t="shared" si="13"/>
        <v>0.14972305839947186</v>
      </c>
      <c r="T61" s="304">
        <f t="shared" si="13"/>
        <v>0.15307808181245322</v>
      </c>
      <c r="U61" s="304">
        <f t="shared" si="13"/>
        <v>0.1503026199938006</v>
      </c>
      <c r="V61" s="304">
        <f t="shared" si="13"/>
        <v>0.14997587514603686</v>
      </c>
      <c r="W61" s="304">
        <f t="shared" si="13"/>
        <v>0.1484848733293013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0</v>
      </c>
      <c r="C62" s="304">
        <f t="shared" si="14"/>
        <v>0</v>
      </c>
      <c r="D62" s="304">
        <f t="shared" si="14"/>
        <v>0</v>
      </c>
      <c r="E62" s="304">
        <f t="shared" si="14"/>
        <v>0</v>
      </c>
      <c r="F62" s="304">
        <f t="shared" si="14"/>
        <v>0</v>
      </c>
      <c r="G62" s="304">
        <f t="shared" si="14"/>
        <v>0</v>
      </c>
      <c r="H62" s="304">
        <f t="shared" si="14"/>
        <v>0</v>
      </c>
      <c r="I62" s="304">
        <f t="shared" si="14"/>
        <v>0</v>
      </c>
      <c r="J62" s="304">
        <f t="shared" si="14"/>
        <v>0</v>
      </c>
      <c r="K62" s="304">
        <f t="shared" si="14"/>
        <v>0</v>
      </c>
      <c r="L62" s="304">
        <f t="shared" si="14"/>
        <v>0</v>
      </c>
      <c r="M62" s="304">
        <f t="shared" si="14"/>
        <v>0</v>
      </c>
      <c r="N62" s="304">
        <f t="shared" si="14"/>
        <v>0</v>
      </c>
      <c r="O62" s="304">
        <f t="shared" si="14"/>
        <v>0</v>
      </c>
      <c r="P62" s="304">
        <f t="shared" si="14"/>
        <v>0</v>
      </c>
      <c r="Q62" s="304">
        <f t="shared" si="14"/>
        <v>0</v>
      </c>
      <c r="R62" s="304">
        <f t="shared" si="14"/>
        <v>0</v>
      </c>
      <c r="S62" s="304">
        <f t="shared" si="14"/>
        <v>0</v>
      </c>
      <c r="T62" s="304">
        <f t="shared" si="14"/>
        <v>0</v>
      </c>
      <c r="U62" s="304">
        <f t="shared" si="14"/>
        <v>0</v>
      </c>
      <c r="V62" s="304">
        <f t="shared" si="14"/>
        <v>0</v>
      </c>
      <c r="W62" s="304">
        <f t="shared" si="14"/>
        <v>0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0.34041576553608754</v>
      </c>
      <c r="C63" s="303">
        <f t="shared" si="15"/>
        <v>0.34229572264954611</v>
      </c>
      <c r="D63" s="303">
        <f t="shared" si="15"/>
        <v>0.3364506185161843</v>
      </c>
      <c r="E63" s="303">
        <f t="shared" si="15"/>
        <v>0.35685847576297919</v>
      </c>
      <c r="F63" s="303">
        <f t="shared" si="15"/>
        <v>0.34998230819726922</v>
      </c>
      <c r="G63" s="303">
        <f t="shared" si="15"/>
        <v>0.34061709045610422</v>
      </c>
      <c r="H63" s="303">
        <f t="shared" si="15"/>
        <v>0.33485815548248132</v>
      </c>
      <c r="I63" s="303">
        <f t="shared" si="15"/>
        <v>0.33138637739427296</v>
      </c>
      <c r="J63" s="303">
        <f t="shared" si="15"/>
        <v>0.3230805863653462</v>
      </c>
      <c r="K63" s="303">
        <f t="shared" si="15"/>
        <v>0.3260849301512363</v>
      </c>
      <c r="L63" s="303">
        <f t="shared" si="15"/>
        <v>0.33082455438133052</v>
      </c>
      <c r="M63" s="303">
        <f t="shared" si="15"/>
        <v>0.32314351872935315</v>
      </c>
      <c r="N63" s="303">
        <f t="shared" si="15"/>
        <v>0.32679979682414717</v>
      </c>
      <c r="O63" s="303">
        <f t="shared" si="15"/>
        <v>0.32479389328118613</v>
      </c>
      <c r="P63" s="303">
        <f t="shared" si="15"/>
        <v>0.30396078875205557</v>
      </c>
      <c r="Q63" s="303">
        <f t="shared" si="15"/>
        <v>0.30255797066737622</v>
      </c>
      <c r="R63" s="303">
        <f t="shared" si="15"/>
        <v>0.31805029982389399</v>
      </c>
      <c r="S63" s="303">
        <f t="shared" si="15"/>
        <v>0.31765640233056475</v>
      </c>
      <c r="T63" s="303">
        <f t="shared" si="15"/>
        <v>0.31392457333578855</v>
      </c>
      <c r="U63" s="303">
        <f t="shared" si="15"/>
        <v>0.31717202397203237</v>
      </c>
      <c r="V63" s="303">
        <f t="shared" si="15"/>
        <v>0.32297096867794445</v>
      </c>
      <c r="W63" s="303">
        <f t="shared" si="15"/>
        <v>0.32823653159666322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0.34041576553608754</v>
      </c>
      <c r="C64" s="304">
        <f t="shared" si="16"/>
        <v>0.34229572264954611</v>
      </c>
      <c r="D64" s="304">
        <f t="shared" si="16"/>
        <v>0.3364506185161843</v>
      </c>
      <c r="E64" s="304">
        <f t="shared" si="16"/>
        <v>0.35685847576297919</v>
      </c>
      <c r="F64" s="304">
        <f t="shared" si="16"/>
        <v>0.34998230819726922</v>
      </c>
      <c r="G64" s="304">
        <f t="shared" si="16"/>
        <v>0.34061709045610422</v>
      </c>
      <c r="H64" s="304">
        <f t="shared" si="16"/>
        <v>0.33485815548248132</v>
      </c>
      <c r="I64" s="304">
        <f t="shared" si="16"/>
        <v>0.33138637739427296</v>
      </c>
      <c r="J64" s="304">
        <f t="shared" si="16"/>
        <v>0.3230805863653462</v>
      </c>
      <c r="K64" s="304">
        <f t="shared" si="16"/>
        <v>0.3260849301512363</v>
      </c>
      <c r="L64" s="304">
        <f t="shared" si="16"/>
        <v>0.33082455438133052</v>
      </c>
      <c r="M64" s="304">
        <f t="shared" si="16"/>
        <v>0.32314351872935315</v>
      </c>
      <c r="N64" s="304">
        <f t="shared" si="16"/>
        <v>0.32679979682414717</v>
      </c>
      <c r="O64" s="304">
        <f t="shared" si="16"/>
        <v>0.32479389328118613</v>
      </c>
      <c r="P64" s="304">
        <f t="shared" si="16"/>
        <v>0.30396078875205557</v>
      </c>
      <c r="Q64" s="304">
        <f t="shared" si="16"/>
        <v>0.30255797066737622</v>
      </c>
      <c r="R64" s="304">
        <f t="shared" si="16"/>
        <v>0.31805029982389399</v>
      </c>
      <c r="S64" s="304">
        <f t="shared" si="16"/>
        <v>0.31765640233056475</v>
      </c>
      <c r="T64" s="304">
        <f t="shared" si="16"/>
        <v>0.31392457333578855</v>
      </c>
      <c r="U64" s="304">
        <f t="shared" si="16"/>
        <v>0.31717202397203237</v>
      </c>
      <c r="V64" s="304">
        <f t="shared" si="16"/>
        <v>0.32297096867794445</v>
      </c>
      <c r="W64" s="304">
        <f t="shared" si="16"/>
        <v>0.32823653159666322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0</v>
      </c>
      <c r="C65" s="304">
        <f t="shared" si="17"/>
        <v>0</v>
      </c>
      <c r="D65" s="304">
        <f t="shared" si="17"/>
        <v>0</v>
      </c>
      <c r="E65" s="304">
        <f t="shared" si="17"/>
        <v>0</v>
      </c>
      <c r="F65" s="304">
        <f t="shared" si="17"/>
        <v>0</v>
      </c>
      <c r="G65" s="304">
        <f t="shared" si="17"/>
        <v>0</v>
      </c>
      <c r="H65" s="304">
        <f t="shared" si="17"/>
        <v>0</v>
      </c>
      <c r="I65" s="304">
        <f t="shared" si="17"/>
        <v>0</v>
      </c>
      <c r="J65" s="304">
        <f t="shared" si="17"/>
        <v>0</v>
      </c>
      <c r="K65" s="304">
        <f t="shared" si="17"/>
        <v>0</v>
      </c>
      <c r="L65" s="304">
        <f t="shared" si="17"/>
        <v>0</v>
      </c>
      <c r="M65" s="304">
        <f t="shared" si="17"/>
        <v>0</v>
      </c>
      <c r="N65" s="304">
        <f t="shared" si="17"/>
        <v>0</v>
      </c>
      <c r="O65" s="304">
        <f t="shared" si="17"/>
        <v>0</v>
      </c>
      <c r="P65" s="304">
        <f t="shared" si="17"/>
        <v>0</v>
      </c>
      <c r="Q65" s="304">
        <f t="shared" si="17"/>
        <v>0</v>
      </c>
      <c r="R65" s="304">
        <f t="shared" si="17"/>
        <v>0</v>
      </c>
      <c r="S65" s="304">
        <f t="shared" si="17"/>
        <v>0</v>
      </c>
      <c r="T65" s="304">
        <f t="shared" si="17"/>
        <v>0</v>
      </c>
      <c r="U65" s="304">
        <f t="shared" si="17"/>
        <v>0</v>
      </c>
      <c r="V65" s="304">
        <f t="shared" si="17"/>
        <v>0</v>
      </c>
      <c r="W65" s="304">
        <f t="shared" si="17"/>
        <v>0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0.27453470477541358</v>
      </c>
      <c r="C66" s="303">
        <f t="shared" si="18"/>
        <v>0.27058777975106102</v>
      </c>
      <c r="D66" s="303">
        <f t="shared" si="18"/>
        <v>0.27592950618631318</v>
      </c>
      <c r="E66" s="303">
        <f t="shared" si="18"/>
        <v>0.23416859869350964</v>
      </c>
      <c r="F66" s="303">
        <f t="shared" si="18"/>
        <v>0.23857665527762767</v>
      </c>
      <c r="G66" s="303">
        <f t="shared" si="18"/>
        <v>0.24885833397049595</v>
      </c>
      <c r="H66" s="303">
        <f t="shared" si="18"/>
        <v>0.26134588376195217</v>
      </c>
      <c r="I66" s="303">
        <f t="shared" si="18"/>
        <v>0.26473229243253776</v>
      </c>
      <c r="J66" s="303">
        <f t="shared" si="18"/>
        <v>0.27154734312151396</v>
      </c>
      <c r="K66" s="303">
        <f t="shared" si="18"/>
        <v>0.26585889488226455</v>
      </c>
      <c r="L66" s="303">
        <f t="shared" si="18"/>
        <v>0.25931411019881856</v>
      </c>
      <c r="M66" s="303">
        <f t="shared" si="18"/>
        <v>0.2674369331377523</v>
      </c>
      <c r="N66" s="303">
        <f t="shared" si="18"/>
        <v>0.25573431910741917</v>
      </c>
      <c r="O66" s="303">
        <f t="shared" si="18"/>
        <v>0.25713198176406254</v>
      </c>
      <c r="P66" s="303">
        <f t="shared" si="18"/>
        <v>0.28349517577961192</v>
      </c>
      <c r="Q66" s="303">
        <f t="shared" si="18"/>
        <v>0.28960023309423816</v>
      </c>
      <c r="R66" s="303">
        <f t="shared" si="18"/>
        <v>0.27955383542278639</v>
      </c>
      <c r="S66" s="303">
        <f t="shared" si="18"/>
        <v>0.28149448717266973</v>
      </c>
      <c r="T66" s="303">
        <f t="shared" si="18"/>
        <v>0.28401716305448799</v>
      </c>
      <c r="U66" s="303">
        <f t="shared" si="18"/>
        <v>0.28203696108463822</v>
      </c>
      <c r="V66" s="303">
        <f t="shared" si="18"/>
        <v>0.27197119632821765</v>
      </c>
      <c r="W66" s="303">
        <f t="shared" si="18"/>
        <v>0.26356874873772079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0</v>
      </c>
      <c r="C67" s="303">
        <f t="shared" si="19"/>
        <v>0</v>
      </c>
      <c r="D67" s="303">
        <f t="shared" si="19"/>
        <v>0</v>
      </c>
      <c r="E67" s="303">
        <f t="shared" si="19"/>
        <v>0</v>
      </c>
      <c r="F67" s="303">
        <f t="shared" si="19"/>
        <v>0</v>
      </c>
      <c r="G67" s="303">
        <f t="shared" si="19"/>
        <v>0</v>
      </c>
      <c r="H67" s="303">
        <f t="shared" si="19"/>
        <v>0</v>
      </c>
      <c r="I67" s="303">
        <f t="shared" si="19"/>
        <v>0</v>
      </c>
      <c r="J67" s="303">
        <f t="shared" si="19"/>
        <v>0</v>
      </c>
      <c r="K67" s="303">
        <f t="shared" si="19"/>
        <v>0</v>
      </c>
      <c r="L67" s="303">
        <f t="shared" si="19"/>
        <v>0</v>
      </c>
      <c r="M67" s="303">
        <f t="shared" si="19"/>
        <v>0</v>
      </c>
      <c r="N67" s="303">
        <f t="shared" si="19"/>
        <v>0</v>
      </c>
      <c r="O67" s="303">
        <f t="shared" si="19"/>
        <v>0</v>
      </c>
      <c r="P67" s="303">
        <f t="shared" si="19"/>
        <v>0</v>
      </c>
      <c r="Q67" s="303">
        <f t="shared" si="19"/>
        <v>0</v>
      </c>
      <c r="R67" s="303">
        <f t="shared" si="19"/>
        <v>0</v>
      </c>
      <c r="S67" s="303">
        <f t="shared" si="19"/>
        <v>0</v>
      </c>
      <c r="T67" s="303">
        <f t="shared" si="19"/>
        <v>0</v>
      </c>
      <c r="U67" s="303">
        <f t="shared" si="19"/>
        <v>0</v>
      </c>
      <c r="V67" s="303">
        <f t="shared" si="19"/>
        <v>0</v>
      </c>
      <c r="W67" s="303">
        <f t="shared" si="19"/>
        <v>0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0</v>
      </c>
      <c r="C68" s="237">
        <f t="shared" si="20"/>
        <v>0</v>
      </c>
      <c r="D68" s="237">
        <f t="shared" si="20"/>
        <v>0</v>
      </c>
      <c r="E68" s="237">
        <f t="shared" si="20"/>
        <v>0</v>
      </c>
      <c r="F68" s="237">
        <f t="shared" si="20"/>
        <v>0</v>
      </c>
      <c r="G68" s="237">
        <f t="shared" si="20"/>
        <v>0</v>
      </c>
      <c r="H68" s="237">
        <f t="shared" si="20"/>
        <v>0</v>
      </c>
      <c r="I68" s="237">
        <f t="shared" si="20"/>
        <v>0</v>
      </c>
      <c r="J68" s="237">
        <f t="shared" si="20"/>
        <v>0</v>
      </c>
      <c r="K68" s="237">
        <f t="shared" si="20"/>
        <v>0</v>
      </c>
      <c r="L68" s="237">
        <f t="shared" si="20"/>
        <v>0</v>
      </c>
      <c r="M68" s="237">
        <f t="shared" si="20"/>
        <v>0</v>
      </c>
      <c r="N68" s="237">
        <f t="shared" si="20"/>
        <v>0</v>
      </c>
      <c r="O68" s="237">
        <f t="shared" si="20"/>
        <v>0</v>
      </c>
      <c r="P68" s="237">
        <f t="shared" si="20"/>
        <v>0</v>
      </c>
      <c r="Q68" s="237">
        <f t="shared" si="20"/>
        <v>0</v>
      </c>
      <c r="R68" s="237">
        <f t="shared" si="20"/>
        <v>0</v>
      </c>
      <c r="S68" s="237">
        <f t="shared" si="20"/>
        <v>0</v>
      </c>
      <c r="T68" s="237">
        <f t="shared" si="20"/>
        <v>0</v>
      </c>
      <c r="U68" s="237">
        <f t="shared" si="20"/>
        <v>0</v>
      </c>
      <c r="V68" s="237">
        <f t="shared" si="20"/>
        <v>0</v>
      </c>
      <c r="W68" s="237">
        <f t="shared" si="20"/>
        <v>0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432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2">
        <f>IF(B$5=0,0,B$5/TRE_fec!B$5)</f>
        <v>1.1862189770151221</v>
      </c>
      <c r="C72" s="322">
        <f>IF(C$5=0,0,C$5/TRE_fec!C$5)</f>
        <v>1.199647267121235</v>
      </c>
      <c r="D72" s="322">
        <f>IF(D$5=0,0,D$5/TRE_fec!D$5)</f>
        <v>1.1440920731894164</v>
      </c>
      <c r="E72" s="322">
        <f>IF(E$5=0,0,E$5/TRE_fec!E$5)</f>
        <v>1.1259240042847052</v>
      </c>
      <c r="F72" s="322">
        <f>IF(F$5=0,0,F$5/TRE_fec!F$5)</f>
        <v>1.056226727834839</v>
      </c>
      <c r="G72" s="322">
        <f>IF(G$5=0,0,G$5/TRE_fec!G$5)</f>
        <v>0.98173561792476571</v>
      </c>
      <c r="H72" s="322">
        <f>IF(H$5=0,0,H$5/TRE_fec!H$5)</f>
        <v>0.97760057984662463</v>
      </c>
      <c r="I72" s="322">
        <f>IF(I$5=0,0,I$5/TRE_fec!I$5)</f>
        <v>0.96893302211428745</v>
      </c>
      <c r="J72" s="322">
        <f>IF(J$5=0,0,J$5/TRE_fec!J$5)</f>
        <v>0.90180620950064316</v>
      </c>
      <c r="K72" s="322">
        <f>IF(K$5=0,0,K$5/TRE_fec!K$5)</f>
        <v>0.90199315610496444</v>
      </c>
      <c r="L72" s="322">
        <f>IF(L$5=0,0,L$5/TRE_fec!L$5)</f>
        <v>0.90467665816018417</v>
      </c>
      <c r="M72" s="322">
        <f>IF(M$5=0,0,M$5/TRE_fec!M$5)</f>
        <v>0.8813056508519328</v>
      </c>
      <c r="N72" s="322">
        <f>IF(N$5=0,0,N$5/TRE_fec!N$5)</f>
        <v>0.85317601224435968</v>
      </c>
      <c r="O72" s="322">
        <f>IF(O$5=0,0,O$5/TRE_fec!O$5)</f>
        <v>0.85867241355113288</v>
      </c>
      <c r="P72" s="322">
        <f>IF(P$5=0,0,P$5/TRE_fec!P$5)</f>
        <v>0.77501203690300102</v>
      </c>
      <c r="Q72" s="322">
        <f>IF(Q$5=0,0,Q$5/TRE_fec!Q$5)</f>
        <v>0.78501323812528001</v>
      </c>
      <c r="R72" s="322">
        <f>IF(R$5=0,0,R$5/TRE_fec!R$5)</f>
        <v>0.87931472075231221</v>
      </c>
      <c r="S72" s="322">
        <f>IF(S$5=0,0,S$5/TRE_fec!S$5)</f>
        <v>0.89127023966219143</v>
      </c>
      <c r="T72" s="322">
        <f>IF(T$5=0,0,T$5/TRE_fec!T$5)</f>
        <v>0.87490771004048218</v>
      </c>
      <c r="U72" s="322">
        <f>IF(U$5=0,0,U$5/TRE_fec!U$5)</f>
        <v>0.89509103945804958</v>
      </c>
      <c r="V72" s="322">
        <f>IF(V$5=0,0,V$5/TRE_fec!V$5)</f>
        <v>0.88355093898422543</v>
      </c>
      <c r="W72" s="322">
        <f>IF(W$5=0,0,W$5/TRE_fec!W$5)</f>
        <v>0.90563830676493018</v>
      </c>
      <c r="DA72" s="95"/>
    </row>
    <row r="73" spans="1:105" ht="12" customHeight="1" x14ac:dyDescent="0.25">
      <c r="A73" s="55" t="s">
        <v>92</v>
      </c>
      <c r="B73" s="332">
        <f>IF(B$6=0,0,B$6/TRE_fec!B$6)</f>
        <v>0</v>
      </c>
      <c r="C73" s="332">
        <f>IF(C$6=0,0,C$6/TRE_fec!C$6)</f>
        <v>0</v>
      </c>
      <c r="D73" s="332">
        <f>IF(D$6=0,0,D$6/TRE_fec!D$6)</f>
        <v>0</v>
      </c>
      <c r="E73" s="332">
        <f>IF(E$6=0,0,E$6/TRE_fec!E$6)</f>
        <v>0</v>
      </c>
      <c r="F73" s="332">
        <f>IF(F$6=0,0,F$6/TRE_fec!F$6)</f>
        <v>0</v>
      </c>
      <c r="G73" s="332">
        <f>IF(G$6=0,0,G$6/TRE_fec!G$6)</f>
        <v>0</v>
      </c>
      <c r="H73" s="332">
        <f>IF(H$6=0,0,H$6/TRE_fec!H$6)</f>
        <v>0</v>
      </c>
      <c r="I73" s="332">
        <f>IF(I$6=0,0,I$6/TRE_fec!I$6)</f>
        <v>0</v>
      </c>
      <c r="J73" s="332">
        <f>IF(J$6=0,0,J$6/TRE_fec!J$6)</f>
        <v>0</v>
      </c>
      <c r="K73" s="332">
        <f>IF(K$6=0,0,K$6/TRE_fec!K$6)</f>
        <v>0</v>
      </c>
      <c r="L73" s="332">
        <f>IF(L$6=0,0,L$6/TRE_fec!L$6)</f>
        <v>0</v>
      </c>
      <c r="M73" s="332">
        <f>IF(M$6=0,0,M$6/TRE_fec!M$6)</f>
        <v>0</v>
      </c>
      <c r="N73" s="332">
        <f>IF(N$6=0,0,N$6/TRE_fec!N$6)</f>
        <v>0</v>
      </c>
      <c r="O73" s="332">
        <f>IF(O$6=0,0,O$6/TRE_fec!O$6)</f>
        <v>0</v>
      </c>
      <c r="P73" s="332">
        <f>IF(P$6=0,0,P$6/TRE_fec!P$6)</f>
        <v>0</v>
      </c>
      <c r="Q73" s="332">
        <f>IF(Q$6=0,0,Q$6/TRE_fec!Q$6)</f>
        <v>0</v>
      </c>
      <c r="R73" s="332">
        <f>IF(R$6=0,0,R$6/TRE_fec!R$6)</f>
        <v>0</v>
      </c>
      <c r="S73" s="332">
        <f>IF(S$6=0,0,S$6/TRE_fec!S$6)</f>
        <v>0</v>
      </c>
      <c r="T73" s="332">
        <f>IF(T$6=0,0,T$6/TRE_fec!T$6)</f>
        <v>0</v>
      </c>
      <c r="U73" s="332">
        <f>IF(U$6=0,0,U$6/TRE_fec!U$6)</f>
        <v>0</v>
      </c>
      <c r="V73" s="332">
        <f>IF(V$6=0,0,V$6/TRE_fec!V$6)</f>
        <v>0</v>
      </c>
      <c r="W73" s="332">
        <f>IF(W$6=0,0,W$6/TRE_fec!W$6)</f>
        <v>0</v>
      </c>
      <c r="DA73" s="67"/>
    </row>
    <row r="74" spans="1:105" ht="12" customHeight="1" x14ac:dyDescent="0.25">
      <c r="A74" s="202" t="s">
        <v>93</v>
      </c>
      <c r="B74" s="333">
        <f>IF(B$7=0,0,B$7/TRE_fec!B$7)</f>
        <v>0</v>
      </c>
      <c r="C74" s="333">
        <f>IF(C$7=0,0,C$7/TRE_fec!C$7)</f>
        <v>0</v>
      </c>
      <c r="D74" s="333">
        <f>IF(D$7=0,0,D$7/TRE_fec!D$7)</f>
        <v>0</v>
      </c>
      <c r="E74" s="333">
        <f>IF(E$7=0,0,E$7/TRE_fec!E$7)</f>
        <v>0</v>
      </c>
      <c r="F74" s="333">
        <f>IF(F$7=0,0,F$7/TRE_fec!F$7)</f>
        <v>0</v>
      </c>
      <c r="G74" s="333">
        <f>IF(G$7=0,0,G$7/TRE_fec!G$7)</f>
        <v>0</v>
      </c>
      <c r="H74" s="333">
        <f>IF(H$7=0,0,H$7/TRE_fec!H$7)</f>
        <v>0</v>
      </c>
      <c r="I74" s="333">
        <f>IF(I$7=0,0,I$7/TRE_fec!I$7)</f>
        <v>0</v>
      </c>
      <c r="J74" s="333">
        <f>IF(J$7=0,0,J$7/TRE_fec!J$7)</f>
        <v>0</v>
      </c>
      <c r="K74" s="333">
        <f>IF(K$7=0,0,K$7/TRE_fec!K$7)</f>
        <v>0</v>
      </c>
      <c r="L74" s="333">
        <f>IF(L$7=0,0,L$7/TRE_fec!L$7)</f>
        <v>0</v>
      </c>
      <c r="M74" s="333">
        <f>IF(M$7=0,0,M$7/TRE_fec!M$7)</f>
        <v>0</v>
      </c>
      <c r="N74" s="333">
        <f>IF(N$7=0,0,N$7/TRE_fec!N$7)</f>
        <v>0</v>
      </c>
      <c r="O74" s="333">
        <f>IF(O$7=0,0,O$7/TRE_fec!O$7)</f>
        <v>0</v>
      </c>
      <c r="P74" s="333">
        <f>IF(P$7=0,0,P$7/TRE_fec!P$7)</f>
        <v>0</v>
      </c>
      <c r="Q74" s="333">
        <f>IF(Q$7=0,0,Q$7/TRE_fec!Q$7)</f>
        <v>0</v>
      </c>
      <c r="R74" s="333">
        <f>IF(R$7=0,0,R$7/TRE_fec!R$7)</f>
        <v>0</v>
      </c>
      <c r="S74" s="333">
        <f>IF(S$7=0,0,S$7/TRE_fec!S$7)</f>
        <v>0</v>
      </c>
      <c r="T74" s="333">
        <f>IF(T$7=0,0,T$7/TRE_fec!T$7)</f>
        <v>0</v>
      </c>
      <c r="U74" s="333">
        <f>IF(U$7=0,0,U$7/TRE_fec!U$7)</f>
        <v>0</v>
      </c>
      <c r="V74" s="333">
        <f>IF(V$7=0,0,V$7/TRE_fec!V$7)</f>
        <v>0</v>
      </c>
      <c r="W74" s="333">
        <f>IF(W$7=0,0,W$7/TRE_fec!W$7)</f>
        <v>0</v>
      </c>
      <c r="DA74" s="174"/>
    </row>
    <row r="75" spans="1:105" ht="12" customHeight="1" x14ac:dyDescent="0.25">
      <c r="A75" s="202" t="s">
        <v>94</v>
      </c>
      <c r="B75" s="333">
        <f>IF(B$8=0,0,B$8/TRE_fec!B$8)</f>
        <v>0</v>
      </c>
      <c r="C75" s="333">
        <f>IF(C$8=0,0,C$8/TRE_fec!C$8)</f>
        <v>0</v>
      </c>
      <c r="D75" s="333">
        <f>IF(D$8=0,0,D$8/TRE_fec!D$8)</f>
        <v>0</v>
      </c>
      <c r="E75" s="333">
        <f>IF(E$8=0,0,E$8/TRE_fec!E$8)</f>
        <v>0</v>
      </c>
      <c r="F75" s="333">
        <f>IF(F$8=0,0,F$8/TRE_fec!F$8)</f>
        <v>0</v>
      </c>
      <c r="G75" s="333">
        <f>IF(G$8=0,0,G$8/TRE_fec!G$8)</f>
        <v>0</v>
      </c>
      <c r="H75" s="333">
        <f>IF(H$8=0,0,H$8/TRE_fec!H$8)</f>
        <v>0</v>
      </c>
      <c r="I75" s="333">
        <f>IF(I$8=0,0,I$8/TRE_fec!I$8)</f>
        <v>0</v>
      </c>
      <c r="J75" s="333">
        <f>IF(J$8=0,0,J$8/TRE_fec!J$8)</f>
        <v>0</v>
      </c>
      <c r="K75" s="333">
        <f>IF(K$8=0,0,K$8/TRE_fec!K$8)</f>
        <v>0</v>
      </c>
      <c r="L75" s="333">
        <f>IF(L$8=0,0,L$8/TRE_fec!L$8)</f>
        <v>0</v>
      </c>
      <c r="M75" s="333">
        <f>IF(M$8=0,0,M$8/TRE_fec!M$8)</f>
        <v>0</v>
      </c>
      <c r="N75" s="333">
        <f>IF(N$8=0,0,N$8/TRE_fec!N$8)</f>
        <v>0</v>
      </c>
      <c r="O75" s="333">
        <f>IF(O$8=0,0,O$8/TRE_fec!O$8)</f>
        <v>0</v>
      </c>
      <c r="P75" s="333">
        <f>IF(P$8=0,0,P$8/TRE_fec!P$8)</f>
        <v>0</v>
      </c>
      <c r="Q75" s="333">
        <f>IF(Q$8=0,0,Q$8/TRE_fec!Q$8)</f>
        <v>0</v>
      </c>
      <c r="R75" s="333">
        <f>IF(R$8=0,0,R$8/TRE_fec!R$8)</f>
        <v>0</v>
      </c>
      <c r="S75" s="333">
        <f>IF(S$8=0,0,S$8/TRE_fec!S$8)</f>
        <v>0</v>
      </c>
      <c r="T75" s="333">
        <f>IF(T$8=0,0,T$8/TRE_fec!T$8)</f>
        <v>0</v>
      </c>
      <c r="U75" s="333">
        <f>IF(U$8=0,0,U$8/TRE_fec!U$8)</f>
        <v>0</v>
      </c>
      <c r="V75" s="333">
        <f>IF(V$8=0,0,V$8/TRE_fec!V$8)</f>
        <v>0</v>
      </c>
      <c r="W75" s="333">
        <f>IF(W$8=0,0,W$8/TRE_fec!W$8)</f>
        <v>0</v>
      </c>
      <c r="DA75" s="174"/>
    </row>
    <row r="76" spans="1:105" ht="12" customHeight="1" x14ac:dyDescent="0.25">
      <c r="A76" s="202" t="s">
        <v>95</v>
      </c>
      <c r="B76" s="333">
        <f>IF(B$9=0,0,B$9/TRE_fec!B$9)</f>
        <v>0</v>
      </c>
      <c r="C76" s="333">
        <f>IF(C$9=0,0,C$9/TRE_fec!C$9)</f>
        <v>0</v>
      </c>
      <c r="D76" s="333">
        <f>IF(D$9=0,0,D$9/TRE_fec!D$9)</f>
        <v>0</v>
      </c>
      <c r="E76" s="333">
        <f>IF(E$9=0,0,E$9/TRE_fec!E$9)</f>
        <v>0</v>
      </c>
      <c r="F76" s="333">
        <f>IF(F$9=0,0,F$9/TRE_fec!F$9)</f>
        <v>0</v>
      </c>
      <c r="G76" s="333">
        <f>IF(G$9=0,0,G$9/TRE_fec!G$9)</f>
        <v>0</v>
      </c>
      <c r="H76" s="333">
        <f>IF(H$9=0,0,H$9/TRE_fec!H$9)</f>
        <v>0</v>
      </c>
      <c r="I76" s="333">
        <f>IF(I$9=0,0,I$9/TRE_fec!I$9)</f>
        <v>0</v>
      </c>
      <c r="J76" s="333">
        <f>IF(J$9=0,0,J$9/TRE_fec!J$9)</f>
        <v>0</v>
      </c>
      <c r="K76" s="333">
        <f>IF(K$9=0,0,K$9/TRE_fec!K$9)</f>
        <v>0</v>
      </c>
      <c r="L76" s="333">
        <f>IF(L$9=0,0,L$9/TRE_fec!L$9)</f>
        <v>0</v>
      </c>
      <c r="M76" s="333">
        <f>IF(M$9=0,0,M$9/TRE_fec!M$9)</f>
        <v>0</v>
      </c>
      <c r="N76" s="333">
        <f>IF(N$9=0,0,N$9/TRE_fec!N$9)</f>
        <v>0</v>
      </c>
      <c r="O76" s="333">
        <f>IF(O$9=0,0,O$9/TRE_fec!O$9)</f>
        <v>0</v>
      </c>
      <c r="P76" s="333">
        <f>IF(P$9=0,0,P$9/TRE_fec!P$9)</f>
        <v>0</v>
      </c>
      <c r="Q76" s="333">
        <f>IF(Q$9=0,0,Q$9/TRE_fec!Q$9)</f>
        <v>0</v>
      </c>
      <c r="R76" s="333">
        <f>IF(R$9=0,0,R$9/TRE_fec!R$9)</f>
        <v>0</v>
      </c>
      <c r="S76" s="333">
        <f>IF(S$9=0,0,S$9/TRE_fec!S$9)</f>
        <v>0</v>
      </c>
      <c r="T76" s="333">
        <f>IF(T$9=0,0,T$9/TRE_fec!T$9)</f>
        <v>0</v>
      </c>
      <c r="U76" s="333">
        <f>IF(U$9=0,0,U$9/TRE_fec!U$9)</f>
        <v>0</v>
      </c>
      <c r="V76" s="333">
        <f>IF(V$9=0,0,V$9/TRE_fec!V$9)</f>
        <v>0</v>
      </c>
      <c r="W76" s="333">
        <f>IF(W$9=0,0,W$9/TRE_fec!W$9)</f>
        <v>0</v>
      </c>
      <c r="DA76" s="174"/>
    </row>
    <row r="77" spans="1:105" ht="12" customHeight="1" x14ac:dyDescent="0.25">
      <c r="A77" s="56" t="s">
        <v>96</v>
      </c>
      <c r="B77" s="334">
        <f>IF(B$10=0,0,B$10/TRE_fec!B$10)</f>
        <v>1.2817490844291528</v>
      </c>
      <c r="C77" s="334">
        <f>IF(C$10=0,0,C$10/TRE_fec!C$10)</f>
        <v>1.3358178578620166</v>
      </c>
      <c r="D77" s="334">
        <f>IF(D$10=0,0,D$10/TRE_fec!D$10)</f>
        <v>1.273013032047148</v>
      </c>
      <c r="E77" s="334">
        <f>IF(E$10=0,0,E$10/TRE_fec!E$10)</f>
        <v>1.4048434314029796</v>
      </c>
      <c r="F77" s="334">
        <f>IF(F$10=0,0,F$10/TRE_fec!F$10)</f>
        <v>1.3629134483273941</v>
      </c>
      <c r="G77" s="334">
        <f>IF(G$10=0,0,G$10/TRE_fec!G$10)</f>
        <v>1.2425835618606234</v>
      </c>
      <c r="H77" s="334">
        <f>IF(H$10=0,0,H$10/TRE_fec!H$10)</f>
        <v>1.189421729125159</v>
      </c>
      <c r="I77" s="334">
        <f>IF(I$10=0,0,I$10/TRE_fec!I$10)</f>
        <v>1.1765286832550901</v>
      </c>
      <c r="J77" s="334">
        <f>IF(J$10=0,0,J$10/TRE_fec!J$10)</f>
        <v>1.0757802926518458</v>
      </c>
      <c r="K77" s="334">
        <f>IF(K$10=0,0,K$10/TRE_fec!K$10)</f>
        <v>1.1101317121910519</v>
      </c>
      <c r="L77" s="334">
        <f>IF(L$10=0,0,L$10/TRE_fec!L$10)</f>
        <v>1.1439222941645624</v>
      </c>
      <c r="M77" s="334">
        <f>IF(M$10=0,0,M$10/TRE_fec!M$10)</f>
        <v>1.0831557699083545</v>
      </c>
      <c r="N77" s="334">
        <f>IF(N$10=0,0,N$10/TRE_fec!N$10)</f>
        <v>1.0852092103266784</v>
      </c>
      <c r="O77" s="334">
        <f>IF(O$10=0,0,O$10/TRE_fec!O$10)</f>
        <v>1.0928239378879852</v>
      </c>
      <c r="P77" s="334">
        <f>IF(P$10=0,0,P$10/TRE_fec!P$10)</f>
        <v>0.9102147784857193</v>
      </c>
      <c r="Q77" s="334">
        <f>IF(Q$10=0,0,Q$10/TRE_fec!Q$10)</f>
        <v>0.91823775407025765</v>
      </c>
      <c r="R77" s="334">
        <f>IF(R$10=0,0,R$10/TRE_fec!R$10)</f>
        <v>0.95699410704023447</v>
      </c>
      <c r="S77" s="334">
        <f>IF(S$10=0,0,S$10/TRE_fec!S$10)</f>
        <v>0.96716902221544021</v>
      </c>
      <c r="T77" s="334">
        <f>IF(T$10=0,0,T$10/TRE_fec!T$10)</f>
        <v>0.96003870456645013</v>
      </c>
      <c r="U77" s="334">
        <f>IF(U$10=0,0,U$10/TRE_fec!U$10)</f>
        <v>0.95247892554193314</v>
      </c>
      <c r="V77" s="334">
        <f>IF(V$10=0,0,V$10/TRE_fec!V$10)</f>
        <v>0.95677534278651089</v>
      </c>
      <c r="W77" s="334">
        <f>IF(W$10=0,0,W$10/TRE_fec!W$10)</f>
        <v>1.0032666117443028</v>
      </c>
      <c r="DA77" s="68"/>
    </row>
    <row r="78" spans="1:105" ht="12" customHeight="1" x14ac:dyDescent="0.25">
      <c r="A78" s="203" t="s">
        <v>2405</v>
      </c>
      <c r="B78" s="350">
        <f>IF(B$16=0,0,B$16/TRE_fec!B$16)</f>
        <v>1.5609688941741138</v>
      </c>
      <c r="C78" s="350">
        <f>IF(C$16=0,0,C$16/TRE_fec!C$16)</f>
        <v>1.580635687376774</v>
      </c>
      <c r="D78" s="350">
        <f>IF(D$16=0,0,D$16/TRE_fec!D$16)</f>
        <v>1.496064071895735</v>
      </c>
      <c r="E78" s="350">
        <f>IF(E$16=0,0,E$16/TRE_fec!E$16)</f>
        <v>1.5910011935345059</v>
      </c>
      <c r="F78" s="350">
        <f>IF(F$16=0,0,F$16/TRE_fec!F$16)</f>
        <v>1.5010714386823483</v>
      </c>
      <c r="G78" s="350">
        <f>IF(G$16=0,0,G$16/TRE_fec!G$16)</f>
        <v>1.3699856665108736</v>
      </c>
      <c r="H78" s="350">
        <f>IF(H$16=0,0,H$16/TRE_fec!H$16)</f>
        <v>1.3365132404505664</v>
      </c>
      <c r="I78" s="350">
        <f>IF(I$16=0,0,I$16/TRE_fec!I$16)</f>
        <v>1.3043541777594103</v>
      </c>
      <c r="J78" s="350">
        <f>IF(J$16=0,0,J$16/TRE_fec!J$16)</f>
        <v>1.1912241811227364</v>
      </c>
      <c r="K78" s="350">
        <f>IF(K$16=0,0,K$16/TRE_fec!K$16)</f>
        <v>1.2108138453984429</v>
      </c>
      <c r="L78" s="350">
        <f>IF(L$16=0,0,L$16/TRE_fec!L$16)</f>
        <v>1.2439420502073473</v>
      </c>
      <c r="M78" s="350">
        <f>IF(M$16=0,0,M$16/TRE_fec!M$16)</f>
        <v>1.1738501222689788</v>
      </c>
      <c r="N78" s="350">
        <f>IF(N$16=0,0,N$16/TRE_fec!N$16)</f>
        <v>1.1660843743055453</v>
      </c>
      <c r="O78" s="350">
        <f>IF(O$16=0,0,O$16/TRE_fec!O$16)</f>
        <v>1.1591373399492231</v>
      </c>
      <c r="P78" s="350">
        <f>IF(P$16=0,0,P$16/TRE_fec!P$16)</f>
        <v>0.9797087948296721</v>
      </c>
      <c r="Q78" s="350">
        <f>IF(Q$16=0,0,Q$16/TRE_fec!Q$16)</f>
        <v>0.98232032470693598</v>
      </c>
      <c r="R78" s="350">
        <f>IF(R$16=0,0,R$16/TRE_fec!R$16)</f>
        <v>1.153657096337418</v>
      </c>
      <c r="S78" s="350">
        <f>IF(S$16=0,0,S$16/TRE_fec!S$16)</f>
        <v>1.1632060780021483</v>
      </c>
      <c r="T78" s="350">
        <f>IF(T$16=0,0,T$16/TRE_fec!T$16)</f>
        <v>1.1289189731193459</v>
      </c>
      <c r="U78" s="350">
        <f>IF(U$16=0,0,U$16/TRE_fec!U$16)</f>
        <v>1.1645488405861557</v>
      </c>
      <c r="V78" s="350">
        <f>IF(V$16=0,0,V$16/TRE_fec!V$16)</f>
        <v>1.1720975229079047</v>
      </c>
      <c r="W78" s="350">
        <f>IF(W$16=0,0,W$16/TRE_fec!W$16)</f>
        <v>1.2116687174952003</v>
      </c>
      <c r="DA78" s="175"/>
    </row>
    <row r="79" spans="1:105" ht="12" customHeight="1" x14ac:dyDescent="0.25">
      <c r="A79" s="203" t="s">
        <v>2415</v>
      </c>
      <c r="B79" s="350">
        <f>IF(B$24=0,0,B$24/TRE_fec!B$24)</f>
        <v>1.7043562994970216</v>
      </c>
      <c r="C79" s="350">
        <f>IF(C$24=0,0,C$24/TRE_fec!C$24)</f>
        <v>1.7156744368987706</v>
      </c>
      <c r="D79" s="350">
        <f>IF(D$24=0,0,D$24/TRE_fec!D$24)</f>
        <v>1.7014229885471657</v>
      </c>
      <c r="E79" s="350">
        <f>IF(E$24=0,0,E$24/TRE_fec!E$24)</f>
        <v>1.7368680272712484</v>
      </c>
      <c r="F79" s="350">
        <f>IF(F$24=0,0,F$24/TRE_fec!F$24)</f>
        <v>1.7288062617187174</v>
      </c>
      <c r="G79" s="350">
        <f>IF(G$24=0,0,G$24/TRE_fec!G$24)</f>
        <v>1.7024583610274286</v>
      </c>
      <c r="H79" s="350">
        <f>IF(H$24=0,0,H$24/TRE_fec!H$24)</f>
        <v>1.6875809379835376</v>
      </c>
      <c r="I79" s="350">
        <f>IF(I$24=0,0,I$24/TRE_fec!I$24)</f>
        <v>1.6874047667680583</v>
      </c>
      <c r="J79" s="350">
        <f>IF(J$24=0,0,J$24/TRE_fec!J$24)</f>
        <v>1.6723164036376699</v>
      </c>
      <c r="K79" s="350">
        <f>IF(K$24=0,0,K$24/TRE_fec!K$24)</f>
        <v>1.6763039931047938</v>
      </c>
      <c r="L79" s="350">
        <f>IF(L$24=0,0,L$24/TRE_fec!L$24)</f>
        <v>1.6802762048412494</v>
      </c>
      <c r="M79" s="350">
        <f>IF(M$24=0,0,M$24/TRE_fec!M$24)</f>
        <v>1.6756851385428038</v>
      </c>
      <c r="N79" s="350">
        <f>IF(N$24=0,0,N$24/TRE_fec!N$24)</f>
        <v>1.6824317757603937</v>
      </c>
      <c r="O79" s="350">
        <f>IF(O$24=0,0,O$24/TRE_fec!O$24)</f>
        <v>1.687731286770201</v>
      </c>
      <c r="P79" s="350">
        <f>IF(P$24=0,0,P$24/TRE_fec!P$24)</f>
        <v>1.6551271655348694</v>
      </c>
      <c r="Q79" s="350">
        <f>IF(Q$24=0,0,Q$24/TRE_fec!Q$24)</f>
        <v>1.6476785959918248</v>
      </c>
      <c r="R79" s="350">
        <f>IF(R$24=0,0,R$24/TRE_fec!R$24)</f>
        <v>1.6672845806202659</v>
      </c>
      <c r="S79" s="350">
        <f>IF(S$24=0,0,S$24/TRE_fec!S$24)</f>
        <v>1.6682742137698803</v>
      </c>
      <c r="T79" s="350">
        <f>IF(T$24=0,0,T$24/TRE_fec!T$24)</f>
        <v>1.6678156199027465</v>
      </c>
      <c r="U79" s="350">
        <f>IF(U$24=0,0,U$24/TRE_fec!U$24)</f>
        <v>1.6693669384237011</v>
      </c>
      <c r="V79" s="350">
        <f>IF(V$24=0,0,V$24/TRE_fec!V$24)</f>
        <v>1.6585728729607141</v>
      </c>
      <c r="W79" s="350">
        <f>IF(W$24=0,0,W$24/TRE_fec!W$24)</f>
        <v>1.6724130716800114</v>
      </c>
      <c r="DA79" s="175"/>
    </row>
    <row r="80" spans="1:105" ht="12" customHeight="1" x14ac:dyDescent="0.25">
      <c r="A80" s="203" t="s">
        <v>2420</v>
      </c>
      <c r="B80" s="350">
        <f>IF(B$27=0,0,B$27/TRE_fec!B$27)</f>
        <v>1.560968894174114</v>
      </c>
      <c r="C80" s="350">
        <f>IF(C$27=0,0,C$27/TRE_fec!C$27)</f>
        <v>1.580635687376774</v>
      </c>
      <c r="D80" s="350">
        <f>IF(D$27=0,0,D$27/TRE_fec!D$27)</f>
        <v>1.4960640718957352</v>
      </c>
      <c r="E80" s="350">
        <f>IF(E$27=0,0,E$27/TRE_fec!E$27)</f>
        <v>1.591001193534505</v>
      </c>
      <c r="F80" s="350">
        <f>IF(F$27=0,0,F$27/TRE_fec!F$27)</f>
        <v>1.5010714386823487</v>
      </c>
      <c r="G80" s="350">
        <f>IF(G$27=0,0,G$27/TRE_fec!G$27)</f>
        <v>1.3699856665108743</v>
      </c>
      <c r="H80" s="350">
        <f>IF(H$27=0,0,H$27/TRE_fec!H$27)</f>
        <v>1.336513240450566</v>
      </c>
      <c r="I80" s="350">
        <f>IF(I$27=0,0,I$27/TRE_fec!I$27)</f>
        <v>1.3043541777594101</v>
      </c>
      <c r="J80" s="350">
        <f>IF(J$27=0,0,J$27/TRE_fec!J$27)</f>
        <v>1.1912241811227358</v>
      </c>
      <c r="K80" s="350">
        <f>IF(K$27=0,0,K$27/TRE_fec!K$27)</f>
        <v>1.2108138453984434</v>
      </c>
      <c r="L80" s="350">
        <f>IF(L$27=0,0,L$27/TRE_fec!L$27)</f>
        <v>1.2439420502073473</v>
      </c>
      <c r="M80" s="350">
        <f>IF(M$27=0,0,M$27/TRE_fec!M$27)</f>
        <v>1.1738501222689786</v>
      </c>
      <c r="N80" s="350">
        <f>IF(N$27=0,0,N$27/TRE_fec!N$27)</f>
        <v>1.1660843743055451</v>
      </c>
      <c r="O80" s="350">
        <f>IF(O$27=0,0,O$27/TRE_fec!O$27)</f>
        <v>1.1591373399492231</v>
      </c>
      <c r="P80" s="350">
        <f>IF(P$27=0,0,P$27/TRE_fec!P$27)</f>
        <v>0.97970879482967188</v>
      </c>
      <c r="Q80" s="350">
        <f>IF(Q$27=0,0,Q$27/TRE_fec!Q$27)</f>
        <v>0.98232032470693587</v>
      </c>
      <c r="R80" s="350">
        <f>IF(R$27=0,0,R$27/TRE_fec!R$27)</f>
        <v>1.1536570963374186</v>
      </c>
      <c r="S80" s="350">
        <f>IF(S$27=0,0,S$27/TRE_fec!S$27)</f>
        <v>1.1632060780021485</v>
      </c>
      <c r="T80" s="350">
        <f>IF(T$27=0,0,T$27/TRE_fec!T$27)</f>
        <v>1.1289189731193463</v>
      </c>
      <c r="U80" s="350">
        <f>IF(U$27=0,0,U$27/TRE_fec!U$27)</f>
        <v>1.1645488405861557</v>
      </c>
      <c r="V80" s="350">
        <f>IF(V$27=0,0,V$27/TRE_fec!V$27)</f>
        <v>1.1720975229079045</v>
      </c>
      <c r="W80" s="350">
        <f>IF(W$27=0,0,W$27/TRE_fec!W$27)</f>
        <v>1.2116687174952001</v>
      </c>
      <c r="DA80" s="175"/>
    </row>
    <row r="81" spans="1:105" ht="12" customHeight="1" x14ac:dyDescent="0.25">
      <c r="A81" s="203" t="s">
        <v>2430</v>
      </c>
      <c r="B81" s="350">
        <f>IF(B$35=0,0,B$35/TRE_fec!B$35)</f>
        <v>2.0040999393143197</v>
      </c>
      <c r="C81" s="350">
        <f>IF(C$35=0,0,C$35/TRE_fec!C$35)</f>
        <v>1.9664371894876898</v>
      </c>
      <c r="D81" s="350">
        <f>IF(D$35=0,0,D$35/TRE_fec!D$35)</f>
        <v>1.9398967245798611</v>
      </c>
      <c r="E81" s="350">
        <f>IF(E$35=0,0,E$35/TRE_fec!E$35)</f>
        <v>1.3950269356695155</v>
      </c>
      <c r="F81" s="350">
        <f>IF(F$35=0,0,F$35/TRE_fec!F$35)</f>
        <v>1.2660482446547379</v>
      </c>
      <c r="G81" s="350">
        <f>IF(G$35=0,0,G$35/TRE_fec!G$35)</f>
        <v>1.2538335992152172</v>
      </c>
      <c r="H81" s="350">
        <f>IF(H$35=0,0,H$35/TRE_fec!H$35)</f>
        <v>1.350926248371684</v>
      </c>
      <c r="I81" s="350">
        <f>IF(I$35=0,0,I$35/TRE_fec!I$35)</f>
        <v>1.3962380654450117</v>
      </c>
      <c r="J81" s="350">
        <f>IF(J$35=0,0,J$35/TRE_fec!J$35)</f>
        <v>1.341430694462894</v>
      </c>
      <c r="K81" s="350">
        <f>IF(K$35=0,0,K$35/TRE_fec!K$35)</f>
        <v>1.2705085363242605</v>
      </c>
      <c r="L81" s="350">
        <f>IF(L$35=0,0,L$35/TRE_fec!L$35)</f>
        <v>1.1748422668370468</v>
      </c>
      <c r="M81" s="350">
        <f>IF(M$35=0,0,M$35/TRE_fec!M$35)</f>
        <v>1.2471132249583725</v>
      </c>
      <c r="N81" s="350">
        <f>IF(N$35=0,0,N$35/TRE_fec!N$35)</f>
        <v>1.0900004238538785</v>
      </c>
      <c r="O81" s="350">
        <f>IF(O$35=0,0,O$35/TRE_fec!O$35)</f>
        <v>1.1365335820116456</v>
      </c>
      <c r="P81" s="350">
        <f>IF(P$35=0,0,P$35/TRE_fec!P$35)</f>
        <v>1.1869080184131346</v>
      </c>
      <c r="Q81" s="350">
        <f>IF(Q$35=0,0,Q$35/TRE_fec!Q$35)</f>
        <v>1.2522254750006208</v>
      </c>
      <c r="R81" s="350">
        <f>IF(R$35=0,0,R$35/TRE_fec!R$35)</f>
        <v>1.3340473930363455</v>
      </c>
      <c r="S81" s="350">
        <f>IF(S$35=0,0,S$35/TRE_fec!S$35)</f>
        <v>1.3827686700779021</v>
      </c>
      <c r="T81" s="350">
        <f>IF(T$35=0,0,T$35/TRE_fec!T$35)</f>
        <v>1.3796996833463373</v>
      </c>
      <c r="U81" s="350">
        <f>IF(U$35=0,0,U$35/TRE_fec!U$35)</f>
        <v>1.4081236858603707</v>
      </c>
      <c r="V81" s="350">
        <f>IF(V$35=0,0,V$35/TRE_fec!V$35)</f>
        <v>1.3124096989746239</v>
      </c>
      <c r="W81" s="350">
        <f>IF(W$35=0,0,W$35/TRE_fec!W$35)</f>
        <v>1.3298672078275195</v>
      </c>
      <c r="DA81" s="175"/>
    </row>
    <row r="82" spans="1:105" ht="12" customHeight="1" x14ac:dyDescent="0.25">
      <c r="A82" s="203" t="s">
        <v>2442</v>
      </c>
      <c r="B82" s="350">
        <f>IF(B$46=0,0,B$46/TRE_fec!B$46)</f>
        <v>0</v>
      </c>
      <c r="C82" s="350">
        <f>IF(C$46=0,0,C$46/TRE_fec!C$46)</f>
        <v>0</v>
      </c>
      <c r="D82" s="350">
        <f>IF(D$46=0,0,D$46/TRE_fec!D$46)</f>
        <v>0</v>
      </c>
      <c r="E82" s="350">
        <f>IF(E$46=0,0,E$46/TRE_fec!E$46)</f>
        <v>0</v>
      </c>
      <c r="F82" s="350">
        <f>IF(F$46=0,0,F$46/TRE_fec!F$46)</f>
        <v>0</v>
      </c>
      <c r="G82" s="350">
        <f>IF(G$46=0,0,G$46/TRE_fec!G$46)</f>
        <v>0</v>
      </c>
      <c r="H82" s="350">
        <f>IF(H$46=0,0,H$46/TRE_fec!H$46)</f>
        <v>0</v>
      </c>
      <c r="I82" s="350">
        <f>IF(I$46=0,0,I$46/TRE_fec!I$46)</f>
        <v>0</v>
      </c>
      <c r="J82" s="350">
        <f>IF(J$46=0,0,J$46/TRE_fec!J$46)</f>
        <v>0</v>
      </c>
      <c r="K82" s="350">
        <f>IF(K$46=0,0,K$46/TRE_fec!K$46)</f>
        <v>0</v>
      </c>
      <c r="L82" s="350">
        <f>IF(L$46=0,0,L$46/TRE_fec!L$46)</f>
        <v>0</v>
      </c>
      <c r="M82" s="350">
        <f>IF(M$46=0,0,M$46/TRE_fec!M$46)</f>
        <v>0</v>
      </c>
      <c r="N82" s="350">
        <f>IF(N$46=0,0,N$46/TRE_fec!N$46)</f>
        <v>0</v>
      </c>
      <c r="O82" s="350">
        <f>IF(O$46=0,0,O$46/TRE_fec!O$46)</f>
        <v>0</v>
      </c>
      <c r="P82" s="350">
        <f>IF(P$46=0,0,P$46/TRE_fec!P$46)</f>
        <v>0</v>
      </c>
      <c r="Q82" s="350">
        <f>IF(Q$46=0,0,Q$46/TRE_fec!Q$46)</f>
        <v>0</v>
      </c>
      <c r="R82" s="350">
        <f>IF(R$46=0,0,R$46/TRE_fec!R$46)</f>
        <v>0</v>
      </c>
      <c r="S82" s="350">
        <f>IF(S$46=0,0,S$46/TRE_fec!S$46)</f>
        <v>0</v>
      </c>
      <c r="T82" s="350">
        <f>IF(T$46=0,0,T$46/TRE_fec!T$46)</f>
        <v>0</v>
      </c>
      <c r="U82" s="350">
        <f>IF(U$46=0,0,U$46/TRE_fec!U$46)</f>
        <v>0</v>
      </c>
      <c r="V82" s="350">
        <f>IF(V$46=0,0,V$46/TRE_fec!V$46)</f>
        <v>0</v>
      </c>
      <c r="W82" s="350">
        <f>IF(W$46=0,0,W$46/TRE_fec!W$46)</f>
        <v>0</v>
      </c>
      <c r="DA82" s="175"/>
    </row>
    <row r="83" spans="1:105" ht="12" customHeight="1" x14ac:dyDescent="0.25">
      <c r="A83" s="41" t="s">
        <v>2444</v>
      </c>
      <c r="B83" s="335">
        <f>IF(B$47=0,0,B$47/TRE_fec!B$47)</f>
        <v>0</v>
      </c>
      <c r="C83" s="335">
        <f>IF(C$47=0,0,C$47/TRE_fec!C$47)</f>
        <v>0</v>
      </c>
      <c r="D83" s="335">
        <f>IF(D$47=0,0,D$47/TRE_fec!D$47)</f>
        <v>0</v>
      </c>
      <c r="E83" s="335">
        <f>IF(E$47=0,0,E$47/TRE_fec!E$47)</f>
        <v>0</v>
      </c>
      <c r="F83" s="335">
        <f>IF(F$47=0,0,F$47/TRE_fec!F$47)</f>
        <v>0</v>
      </c>
      <c r="G83" s="335">
        <f>IF(G$47=0,0,G$47/TRE_fec!G$47)</f>
        <v>0</v>
      </c>
      <c r="H83" s="335">
        <f>IF(H$47=0,0,H$47/TRE_fec!H$47)</f>
        <v>0</v>
      </c>
      <c r="I83" s="335">
        <f>IF(I$47=0,0,I$47/TRE_fec!I$47)</f>
        <v>0</v>
      </c>
      <c r="J83" s="335">
        <f>IF(J$47=0,0,J$47/TRE_fec!J$47)</f>
        <v>0</v>
      </c>
      <c r="K83" s="335">
        <f>IF(K$47=0,0,K$47/TRE_fec!K$47)</f>
        <v>0</v>
      </c>
      <c r="L83" s="335">
        <f>IF(L$47=0,0,L$47/TRE_fec!L$47)</f>
        <v>0</v>
      </c>
      <c r="M83" s="335">
        <f>IF(M$47=0,0,M$47/TRE_fec!M$47)</f>
        <v>0</v>
      </c>
      <c r="N83" s="335">
        <f>IF(N$47=0,0,N$47/TRE_fec!N$47)</f>
        <v>0</v>
      </c>
      <c r="O83" s="335">
        <f>IF(O$47=0,0,O$47/TRE_fec!O$47)</f>
        <v>0</v>
      </c>
      <c r="P83" s="335">
        <f>IF(P$47=0,0,P$47/TRE_fec!P$47)</f>
        <v>0</v>
      </c>
      <c r="Q83" s="335">
        <f>IF(Q$47=0,0,Q$47/TRE_fec!Q$47)</f>
        <v>0</v>
      </c>
      <c r="R83" s="335">
        <f>IF(R$47=0,0,R$47/TRE_fec!R$47)</f>
        <v>0</v>
      </c>
      <c r="S83" s="335">
        <f>IF(S$47=0,0,S$47/TRE_fec!S$47)</f>
        <v>0</v>
      </c>
      <c r="T83" s="335">
        <f>IF(T$47=0,0,T$47/TRE_fec!T$47)</f>
        <v>0</v>
      </c>
      <c r="U83" s="335">
        <f>IF(U$47=0,0,U$47/TRE_fec!U$47)</f>
        <v>0</v>
      </c>
      <c r="V83" s="335">
        <f>IF(V$47=0,0,V$47/TRE_fec!V$47)</f>
        <v>0</v>
      </c>
      <c r="W83" s="335">
        <f>IF(W$47=0,0,W$47/TRE_fec!W$47)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equipment"</f>
        <v>EU27: Machinery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530368.93316041469</v>
      </c>
      <c r="C3" s="205">
        <v>521725.08834846999</v>
      </c>
      <c r="D3" s="205">
        <v>507363.14935852349</v>
      </c>
      <c r="E3" s="205">
        <v>502102.51249155949</v>
      </c>
      <c r="F3" s="205">
        <v>517713.14359723008</v>
      </c>
      <c r="G3" s="205">
        <v>523898.57663143758</v>
      </c>
      <c r="H3" s="205">
        <v>558963.23944405245</v>
      </c>
      <c r="I3" s="205">
        <v>587943.8361339171</v>
      </c>
      <c r="J3" s="205">
        <v>582346.13094670197</v>
      </c>
      <c r="K3" s="205">
        <v>476307.14344496722</v>
      </c>
      <c r="L3" s="205">
        <v>518593.22979366581</v>
      </c>
      <c r="M3" s="205">
        <v>545971.14132986253</v>
      </c>
      <c r="N3" s="205">
        <v>534308.00460499455</v>
      </c>
      <c r="O3" s="205">
        <v>527526.51731021865</v>
      </c>
      <c r="P3" s="205">
        <v>540617.83434036444</v>
      </c>
      <c r="Q3" s="205">
        <v>546672.64778807689</v>
      </c>
      <c r="R3" s="205">
        <v>557910.79079072329</v>
      </c>
      <c r="S3" s="205">
        <v>573302.51274662779</v>
      </c>
      <c r="T3" s="205">
        <v>585323.77363899536</v>
      </c>
      <c r="U3" s="205">
        <v>583333.08801664691</v>
      </c>
      <c r="V3" s="205">
        <v>537387.61373900354</v>
      </c>
      <c r="W3" s="205">
        <v>582681.33828187198</v>
      </c>
      <c r="DA3" s="112" t="s">
        <v>2526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530368.93316041469</v>
      </c>
      <c r="C5" s="205">
        <v>521725.08834846999</v>
      </c>
      <c r="D5" s="205">
        <v>507363.14935852349</v>
      </c>
      <c r="E5" s="205">
        <v>502102.51249155961</v>
      </c>
      <c r="F5" s="205">
        <v>517713.14359723008</v>
      </c>
      <c r="G5" s="205">
        <v>523898.57663143758</v>
      </c>
      <c r="H5" s="205">
        <v>558963.23944405257</v>
      </c>
      <c r="I5" s="205">
        <v>587943.83613391733</v>
      </c>
      <c r="J5" s="205">
        <v>582346.13094670197</v>
      </c>
      <c r="K5" s="205">
        <v>476307.14344496711</v>
      </c>
      <c r="L5" s="205">
        <v>518593.22979366581</v>
      </c>
      <c r="M5" s="205">
        <v>545971.14132986264</v>
      </c>
      <c r="N5" s="205">
        <v>534308.00460499455</v>
      </c>
      <c r="O5" s="205">
        <v>527526.51731021865</v>
      </c>
      <c r="P5" s="205">
        <v>540617.83434036444</v>
      </c>
      <c r="Q5" s="205">
        <v>546672.64778807713</v>
      </c>
      <c r="R5" s="205">
        <v>557910.79079072329</v>
      </c>
      <c r="S5" s="205">
        <v>573302.51274662768</v>
      </c>
      <c r="T5" s="205">
        <v>585323.77363899536</v>
      </c>
      <c r="U5" s="205">
        <v>583333.0880166468</v>
      </c>
      <c r="V5" s="205">
        <v>537387.61373900378</v>
      </c>
      <c r="W5" s="205">
        <v>582681.3382818721</v>
      </c>
      <c r="DA5" s="112" t="s">
        <v>2527</v>
      </c>
    </row>
    <row r="6" spans="1:105" ht="12" customHeight="1" x14ac:dyDescent="0.25">
      <c r="A6" s="154" t="s">
        <v>2114</v>
      </c>
      <c r="B6" s="340">
        <v>662961.1664505183</v>
      </c>
      <c r="C6" s="340">
        <v>635981.50757495302</v>
      </c>
      <c r="D6" s="340">
        <v>607842.18275775434</v>
      </c>
      <c r="E6" s="340">
        <v>624571.62733914691</v>
      </c>
      <c r="F6" s="340">
        <v>613816.71553947416</v>
      </c>
      <c r="G6" s="340">
        <v>615407.26357257855</v>
      </c>
      <c r="H6" s="340">
        <v>628398.88488187792</v>
      </c>
      <c r="I6" s="340">
        <v>641049.3523342805</v>
      </c>
      <c r="J6" s="340">
        <v>659669.66801704187</v>
      </c>
      <c r="K6" s="340">
        <v>644301.75451949285</v>
      </c>
      <c r="L6" s="340">
        <v>621608.53524696443</v>
      </c>
      <c r="M6" s="340">
        <v>620826.79957116675</v>
      </c>
      <c r="N6" s="340">
        <v>618134.87534000946</v>
      </c>
      <c r="O6" s="340">
        <v>606944.37592422997</v>
      </c>
      <c r="P6" s="340">
        <v>603614.10996197921</v>
      </c>
      <c r="Q6" s="340">
        <v>608288.40842064749</v>
      </c>
      <c r="R6" s="340">
        <v>605845.21309561771</v>
      </c>
      <c r="S6" s="340">
        <v>630419.51761323155</v>
      </c>
      <c r="T6" s="340">
        <v>635025.87116747978</v>
      </c>
      <c r="U6" s="340">
        <v>627351.29663787957</v>
      </c>
      <c r="V6" s="340">
        <v>611039.48789026402</v>
      </c>
      <c r="W6" s="340">
        <v>636127.19225264795</v>
      </c>
      <c r="DA6" s="160" t="s">
        <v>2528</v>
      </c>
    </row>
    <row r="7" spans="1:105" ht="12" customHeight="1" x14ac:dyDescent="0.25">
      <c r="A7" s="156" t="s">
        <v>2116</v>
      </c>
      <c r="B7" s="341">
        <v>0</v>
      </c>
      <c r="C7" s="342">
        <v>6168.399446960666</v>
      </c>
      <c r="D7" s="342">
        <v>1446.3037381952599</v>
      </c>
      <c r="E7" s="342">
        <v>20291.8743485245</v>
      </c>
      <c r="F7" s="342">
        <v>22393.146522853149</v>
      </c>
      <c r="G7" s="342">
        <v>23403.155820848431</v>
      </c>
      <c r="H7" s="342">
        <v>24327.071844081282</v>
      </c>
      <c r="I7" s="342">
        <v>45798.525774928567</v>
      </c>
      <c r="J7" s="342">
        <v>36400.46050773828</v>
      </c>
      <c r="K7" s="342">
        <v>0</v>
      </c>
      <c r="L7" s="342">
        <v>10454.839049997439</v>
      </c>
      <c r="M7" s="342">
        <v>18087.40627578893</v>
      </c>
      <c r="N7" s="342">
        <v>11586.992139782091</v>
      </c>
      <c r="O7" s="342">
        <v>21957.558906746392</v>
      </c>
      <c r="P7" s="342">
        <v>14941.64589112433</v>
      </c>
      <c r="Q7" s="342">
        <v>19550.444927819131</v>
      </c>
      <c r="R7" s="342">
        <v>30704.862997496111</v>
      </c>
      <c r="S7" s="342">
        <v>36050.575965387106</v>
      </c>
      <c r="T7" s="342">
        <v>26278.140429000909</v>
      </c>
      <c r="U7" s="342">
        <v>25473.48379292565</v>
      </c>
      <c r="V7" s="342">
        <v>3123.0945264956008</v>
      </c>
      <c r="W7" s="342">
        <v>38800.859410798686</v>
      </c>
      <c r="DA7" s="161" t="s">
        <v>2529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33148.058322525932</v>
      </c>
      <c r="D8" s="344">
        <f t="shared" si="0"/>
        <v>29585.628555393894</v>
      </c>
      <c r="E8" s="344">
        <f t="shared" si="0"/>
        <v>3562.4297671319218</v>
      </c>
      <c r="F8" s="344">
        <f t="shared" si="0"/>
        <v>33148.058322525932</v>
      </c>
      <c r="G8" s="344">
        <f t="shared" si="0"/>
        <v>21812.607787744026</v>
      </c>
      <c r="H8" s="344">
        <f t="shared" si="0"/>
        <v>11335.450534781907</v>
      </c>
      <c r="I8" s="344">
        <f t="shared" si="0"/>
        <v>33148.058322526049</v>
      </c>
      <c r="J8" s="344">
        <f t="shared" si="0"/>
        <v>17780.144824976916</v>
      </c>
      <c r="K8" s="344">
        <f t="shared" si="0"/>
        <v>15367.913497549016</v>
      </c>
      <c r="L8" s="344">
        <f t="shared" si="0"/>
        <v>33148.058322525816</v>
      </c>
      <c r="M8" s="344">
        <f t="shared" si="0"/>
        <v>18869.141951586585</v>
      </c>
      <c r="N8" s="344">
        <f t="shared" si="0"/>
        <v>14278.916370939347</v>
      </c>
      <c r="O8" s="344">
        <f t="shared" si="0"/>
        <v>33148.058322525932</v>
      </c>
      <c r="P8" s="344">
        <f t="shared" si="0"/>
        <v>18271.911853375146</v>
      </c>
      <c r="Q8" s="344">
        <f t="shared" si="0"/>
        <v>14876.146469150903</v>
      </c>
      <c r="R8" s="344">
        <f t="shared" si="0"/>
        <v>33148.058322525932</v>
      </c>
      <c r="S8" s="344">
        <f t="shared" si="0"/>
        <v>11476.271447773208</v>
      </c>
      <c r="T8" s="344">
        <f t="shared" si="0"/>
        <v>21671.786874752725</v>
      </c>
      <c r="U8" s="344">
        <f t="shared" si="0"/>
        <v>33148.058322525816</v>
      </c>
      <c r="V8" s="344">
        <f t="shared" si="0"/>
        <v>19434.9032741111</v>
      </c>
      <c r="W8" s="344">
        <f t="shared" si="0"/>
        <v>13713.155048414716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132592.23329010361</v>
      </c>
      <c r="C9" s="345">
        <f t="shared" si="1"/>
        <v>114256.41922648303</v>
      </c>
      <c r="D9" s="345">
        <f t="shared" si="1"/>
        <v>100479.03339923086</v>
      </c>
      <c r="E9" s="345">
        <f t="shared" si="1"/>
        <v>122469.11484758731</v>
      </c>
      <c r="F9" s="345">
        <f t="shared" si="1"/>
        <v>96103.571942244074</v>
      </c>
      <c r="G9" s="345">
        <f t="shared" si="1"/>
        <v>91508.686941140972</v>
      </c>
      <c r="H9" s="345">
        <f t="shared" si="1"/>
        <v>69435.645437825355</v>
      </c>
      <c r="I9" s="345">
        <f t="shared" si="1"/>
        <v>53105.51620036317</v>
      </c>
      <c r="J9" s="345">
        <f t="shared" si="1"/>
        <v>77323.537070339895</v>
      </c>
      <c r="K9" s="345">
        <f t="shared" si="1"/>
        <v>167994.61107452575</v>
      </c>
      <c r="L9" s="345">
        <f t="shared" si="1"/>
        <v>103015.30545329861</v>
      </c>
      <c r="M9" s="345">
        <f t="shared" si="1"/>
        <v>74855.658241304103</v>
      </c>
      <c r="N9" s="345">
        <f t="shared" si="1"/>
        <v>83826.870735014905</v>
      </c>
      <c r="O9" s="345">
        <f t="shared" si="1"/>
        <v>79417.858614011318</v>
      </c>
      <c r="P9" s="345">
        <f t="shared" si="1"/>
        <v>62996.275621614768</v>
      </c>
      <c r="Q9" s="345">
        <f t="shared" si="1"/>
        <v>61615.760632570367</v>
      </c>
      <c r="R9" s="345">
        <f t="shared" si="1"/>
        <v>47934.422304894426</v>
      </c>
      <c r="S9" s="345">
        <f t="shared" si="1"/>
        <v>57117.004866603878</v>
      </c>
      <c r="T9" s="345">
        <f t="shared" si="1"/>
        <v>49702.097528484417</v>
      </c>
      <c r="U9" s="345">
        <f t="shared" si="1"/>
        <v>44018.20862123277</v>
      </c>
      <c r="V9" s="345">
        <f t="shared" si="1"/>
        <v>73651.874151260243</v>
      </c>
      <c r="W9" s="345">
        <f t="shared" si="1"/>
        <v>53445.853970775846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16979.065129156948</v>
      </c>
      <c r="C12" s="212">
        <v>17468.02990151526</v>
      </c>
      <c r="D12" s="212">
        <v>17198.763323457719</v>
      </c>
      <c r="E12" s="212">
        <v>18906.962616392051</v>
      </c>
      <c r="F12" s="212">
        <v>19102.152387673679</v>
      </c>
      <c r="G12" s="212">
        <v>18915.426755402841</v>
      </c>
      <c r="H12" s="212">
        <v>18976.04358500781</v>
      </c>
      <c r="I12" s="212">
        <v>18962.08405100026</v>
      </c>
      <c r="J12" s="212">
        <v>19855.489421689021</v>
      </c>
      <c r="K12" s="212">
        <v>17118.529826000671</v>
      </c>
      <c r="L12" s="212">
        <v>18413.480829242329</v>
      </c>
      <c r="M12" s="212">
        <v>17949.656679729978</v>
      </c>
      <c r="N12" s="212">
        <v>17477.503218557511</v>
      </c>
      <c r="O12" s="212">
        <v>17722.459628901881</v>
      </c>
      <c r="P12" s="212">
        <v>17059.180117630029</v>
      </c>
      <c r="Q12" s="212">
        <v>16690.72087495833</v>
      </c>
      <c r="R12" s="212">
        <v>16920.817248715579</v>
      </c>
      <c r="S12" s="212">
        <v>17271.15273475261</v>
      </c>
      <c r="T12" s="212">
        <v>17197.301842514069</v>
      </c>
      <c r="U12" s="212">
        <v>16962.77053723787</v>
      </c>
      <c r="V12" s="212">
        <v>15701.61806572388</v>
      </c>
      <c r="W12" s="212">
        <v>17200.31978595928</v>
      </c>
      <c r="DA12" s="109" t="s">
        <v>2530</v>
      </c>
    </row>
    <row r="13" spans="1:105" ht="12" customHeight="1" x14ac:dyDescent="0.25">
      <c r="A13" s="24" t="s">
        <v>30</v>
      </c>
      <c r="B13" s="215">
        <v>543.06973344797939</v>
      </c>
      <c r="C13" s="215">
        <v>475.05331040412727</v>
      </c>
      <c r="D13" s="215">
        <v>412.97179707652617</v>
      </c>
      <c r="E13" s="215">
        <v>401.85889939810829</v>
      </c>
      <c r="F13" s="215">
        <v>242.4466036113499</v>
      </c>
      <c r="G13" s="215">
        <v>229.76044711951849</v>
      </c>
      <c r="H13" s="215">
        <v>199.5987102321582</v>
      </c>
      <c r="I13" s="215">
        <v>166.6883920894239</v>
      </c>
      <c r="J13" s="215">
        <v>157.21186586414439</v>
      </c>
      <c r="K13" s="215">
        <v>112.7587274290628</v>
      </c>
      <c r="L13" s="215">
        <v>117.5248495270851</v>
      </c>
      <c r="M13" s="215">
        <v>108.37704213241619</v>
      </c>
      <c r="N13" s="215">
        <v>93.634995700773842</v>
      </c>
      <c r="O13" s="215">
        <v>93.417110920034389</v>
      </c>
      <c r="P13" s="215">
        <v>85.180481513327592</v>
      </c>
      <c r="Q13" s="215">
        <v>93.801375752364564</v>
      </c>
      <c r="R13" s="215">
        <v>70.087962166809959</v>
      </c>
      <c r="S13" s="215">
        <v>101.9306104901118</v>
      </c>
      <c r="T13" s="215">
        <v>78.839208942390371</v>
      </c>
      <c r="U13" s="215">
        <v>68.875150472914868</v>
      </c>
      <c r="V13" s="215">
        <v>85.759501289767826</v>
      </c>
      <c r="W13" s="215">
        <v>69.837919174548574</v>
      </c>
      <c r="DA13" s="85" t="s">
        <v>2531</v>
      </c>
    </row>
    <row r="14" spans="1:105" ht="12" customHeight="1" x14ac:dyDescent="0.25">
      <c r="A14" s="14" t="s">
        <v>31</v>
      </c>
      <c r="B14" s="206">
        <f t="shared" ref="B14:W14" si="2">B15+B16+B17+B18+B19</f>
        <v>2296.8891659501296</v>
      </c>
      <c r="C14" s="206">
        <f t="shared" si="2"/>
        <v>2357.1379191745486</v>
      </c>
      <c r="D14" s="206">
        <f t="shared" si="2"/>
        <v>2392.2846947549442</v>
      </c>
      <c r="E14" s="206">
        <f t="shared" si="2"/>
        <v>2566.4874462596727</v>
      </c>
      <c r="F14" s="206">
        <f t="shared" si="2"/>
        <v>2248.3655202063633</v>
      </c>
      <c r="G14" s="206">
        <f t="shared" si="2"/>
        <v>2117.3186586414445</v>
      </c>
      <c r="H14" s="206">
        <f t="shared" si="2"/>
        <v>2140.7453998280307</v>
      </c>
      <c r="I14" s="206">
        <f t="shared" si="2"/>
        <v>2013.4282889079964</v>
      </c>
      <c r="J14" s="206">
        <f t="shared" si="2"/>
        <v>1966.9854686156489</v>
      </c>
      <c r="K14" s="206">
        <f t="shared" si="2"/>
        <v>1806.6539982803092</v>
      </c>
      <c r="L14" s="206">
        <f t="shared" si="2"/>
        <v>1646.447635425623</v>
      </c>
      <c r="M14" s="206">
        <f t="shared" si="2"/>
        <v>1365.521238177128</v>
      </c>
      <c r="N14" s="206">
        <f t="shared" si="2"/>
        <v>1294.1584694754943</v>
      </c>
      <c r="O14" s="206">
        <f t="shared" si="2"/>
        <v>1348.83766122098</v>
      </c>
      <c r="P14" s="206">
        <f t="shared" si="2"/>
        <v>1114.704815133276</v>
      </c>
      <c r="Q14" s="206">
        <f t="shared" si="2"/>
        <v>1024.2863284608768</v>
      </c>
      <c r="R14" s="206">
        <f t="shared" si="2"/>
        <v>1022.8059329320722</v>
      </c>
      <c r="S14" s="206">
        <f t="shared" si="2"/>
        <v>951.52080825451412</v>
      </c>
      <c r="T14" s="206">
        <f t="shared" si="2"/>
        <v>943.69423903697339</v>
      </c>
      <c r="U14" s="206">
        <f t="shared" si="2"/>
        <v>885.21220980223541</v>
      </c>
      <c r="V14" s="206">
        <f t="shared" si="2"/>
        <v>813.2202063628547</v>
      </c>
      <c r="W14" s="206">
        <f t="shared" si="2"/>
        <v>839.25657781599318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0.100859845227859</v>
      </c>
      <c r="W15" s="206">
        <v>8.2029234737747203E-2</v>
      </c>
      <c r="DA15" s="71" t="s">
        <v>2532</v>
      </c>
    </row>
    <row r="16" spans="1:105" ht="12" customHeight="1" x14ac:dyDescent="0.25">
      <c r="A16" s="18" t="s">
        <v>33</v>
      </c>
      <c r="B16" s="206">
        <v>340.36663800515907</v>
      </c>
      <c r="C16" s="206">
        <v>347.91986242476349</v>
      </c>
      <c r="D16" s="206">
        <v>339.943766122098</v>
      </c>
      <c r="E16" s="206">
        <v>500.34479793637138</v>
      </c>
      <c r="F16" s="206">
        <v>390.84144453998277</v>
      </c>
      <c r="G16" s="206">
        <v>389.47454858125542</v>
      </c>
      <c r="H16" s="206">
        <v>472.24342218400687</v>
      </c>
      <c r="I16" s="206">
        <v>427.79570077386069</v>
      </c>
      <c r="J16" s="206">
        <v>376.77093723129832</v>
      </c>
      <c r="K16" s="206">
        <v>322.27222699914012</v>
      </c>
      <c r="L16" s="206">
        <v>310.42055030094582</v>
      </c>
      <c r="M16" s="206">
        <v>294.30687876182287</v>
      </c>
      <c r="N16" s="206">
        <v>272.96913155631978</v>
      </c>
      <c r="O16" s="206">
        <v>293.52373172828891</v>
      </c>
      <c r="P16" s="206">
        <v>247.51831470335341</v>
      </c>
      <c r="Q16" s="206">
        <v>250.16276870163369</v>
      </c>
      <c r="R16" s="206">
        <v>250.89208942390371</v>
      </c>
      <c r="S16" s="206">
        <v>262.6650042992261</v>
      </c>
      <c r="T16" s="206">
        <v>264.83000859845231</v>
      </c>
      <c r="U16" s="206">
        <v>250.52656921754081</v>
      </c>
      <c r="V16" s="206">
        <v>201.88925193465181</v>
      </c>
      <c r="W16" s="206">
        <v>216.35313843508169</v>
      </c>
      <c r="DA16" s="71" t="s">
        <v>2533</v>
      </c>
    </row>
    <row r="17" spans="1:105" ht="12" customHeight="1" x14ac:dyDescent="0.25">
      <c r="A17" s="18" t="s">
        <v>69</v>
      </c>
      <c r="B17" s="206">
        <v>1065.91788478074</v>
      </c>
      <c r="C17" s="206">
        <v>1076.6103181427341</v>
      </c>
      <c r="D17" s="206">
        <v>1073.6358555460019</v>
      </c>
      <c r="E17" s="206">
        <v>1123.657695614789</v>
      </c>
      <c r="F17" s="206">
        <v>1045.576096302666</v>
      </c>
      <c r="G17" s="206">
        <v>974.76509028374892</v>
      </c>
      <c r="H17" s="206">
        <v>871.13774720550293</v>
      </c>
      <c r="I17" s="206">
        <v>921.82691315563193</v>
      </c>
      <c r="J17" s="206">
        <v>909.7149613069646</v>
      </c>
      <c r="K17" s="206">
        <v>1013.466552020636</v>
      </c>
      <c r="L17" s="206">
        <v>942.87549441100589</v>
      </c>
      <c r="M17" s="206">
        <v>759.28013757523638</v>
      </c>
      <c r="N17" s="206">
        <v>705.96990541702485</v>
      </c>
      <c r="O17" s="206">
        <v>691.85941530524497</v>
      </c>
      <c r="P17" s="206">
        <v>584.29656061908861</v>
      </c>
      <c r="Q17" s="206">
        <v>515.5737747205502</v>
      </c>
      <c r="R17" s="206">
        <v>528.26156491831466</v>
      </c>
      <c r="S17" s="206">
        <v>513.84797936371456</v>
      </c>
      <c r="T17" s="206">
        <v>518.24110060189162</v>
      </c>
      <c r="U17" s="206">
        <v>504.07807394668953</v>
      </c>
      <c r="V17" s="206">
        <v>505.1613929492691</v>
      </c>
      <c r="W17" s="206">
        <v>502.44376612209811</v>
      </c>
      <c r="DA17" s="71" t="s">
        <v>2534</v>
      </c>
    </row>
    <row r="18" spans="1:105" ht="12" customHeight="1" x14ac:dyDescent="0.25">
      <c r="A18" s="18" t="s">
        <v>70</v>
      </c>
      <c r="B18" s="206">
        <v>695.45021496130698</v>
      </c>
      <c r="C18" s="206">
        <v>736.37033533963881</v>
      </c>
      <c r="D18" s="206">
        <v>774.31745485812553</v>
      </c>
      <c r="E18" s="206">
        <v>746.31926053310394</v>
      </c>
      <c r="F18" s="206">
        <v>627.74135855546001</v>
      </c>
      <c r="G18" s="206">
        <v>568.80120378331901</v>
      </c>
      <c r="H18" s="206">
        <v>614.00051590713667</v>
      </c>
      <c r="I18" s="206">
        <v>509.53138435081672</v>
      </c>
      <c r="J18" s="206">
        <v>539.91478933791916</v>
      </c>
      <c r="K18" s="206">
        <v>334.29982803095442</v>
      </c>
      <c r="L18" s="206">
        <v>221.98796216680989</v>
      </c>
      <c r="M18" s="206">
        <v>174.85855546001719</v>
      </c>
      <c r="N18" s="206">
        <v>184.38830610490109</v>
      </c>
      <c r="O18" s="206">
        <v>268.62390369733441</v>
      </c>
      <c r="P18" s="206">
        <v>228.01771281169391</v>
      </c>
      <c r="Q18" s="206">
        <v>211.63061049011171</v>
      </c>
      <c r="R18" s="206">
        <v>210.8709372312984</v>
      </c>
      <c r="S18" s="206">
        <v>146.23551160791061</v>
      </c>
      <c r="T18" s="206">
        <v>131.41375752364581</v>
      </c>
      <c r="U18" s="206">
        <v>103.3239896818573</v>
      </c>
      <c r="V18" s="206">
        <v>81.831986242476347</v>
      </c>
      <c r="W18" s="206">
        <v>91.143852106620812</v>
      </c>
      <c r="DA18" s="71" t="s">
        <v>2535</v>
      </c>
    </row>
    <row r="19" spans="1:105" ht="12" customHeight="1" x14ac:dyDescent="0.25">
      <c r="A19" s="18" t="s">
        <v>34</v>
      </c>
      <c r="B19" s="206">
        <v>195.15442820292341</v>
      </c>
      <c r="C19" s="206">
        <v>196.23740326741179</v>
      </c>
      <c r="D19" s="206">
        <v>204.38761822871879</v>
      </c>
      <c r="E19" s="206">
        <v>196.16569217540851</v>
      </c>
      <c r="F19" s="206">
        <v>184.20662080825451</v>
      </c>
      <c r="G19" s="206">
        <v>184.27781599312121</v>
      </c>
      <c r="H19" s="206">
        <v>183.36371453138429</v>
      </c>
      <c r="I19" s="206">
        <v>154.27429062768701</v>
      </c>
      <c r="J19" s="206">
        <v>140.58478073946691</v>
      </c>
      <c r="K19" s="206">
        <v>136.61539122957871</v>
      </c>
      <c r="L19" s="206">
        <v>171.1636285468615</v>
      </c>
      <c r="M19" s="206">
        <v>137.07566638005159</v>
      </c>
      <c r="N19" s="206">
        <v>130.83112639724851</v>
      </c>
      <c r="O19" s="206">
        <v>94.830610490111781</v>
      </c>
      <c r="P19" s="206">
        <v>54.872226999140153</v>
      </c>
      <c r="Q19" s="206">
        <v>46.919174548581253</v>
      </c>
      <c r="R19" s="206">
        <v>32.781341358555458</v>
      </c>
      <c r="S19" s="206">
        <v>28.772312983662928</v>
      </c>
      <c r="T19" s="206">
        <v>29.209372312983671</v>
      </c>
      <c r="U19" s="206">
        <v>27.28357695614789</v>
      </c>
      <c r="V19" s="206">
        <v>24.236715391229581</v>
      </c>
      <c r="W19" s="206">
        <v>29.233791917454859</v>
      </c>
      <c r="DA19" s="71" t="s">
        <v>2536</v>
      </c>
    </row>
    <row r="20" spans="1:105" ht="12" customHeight="1" x14ac:dyDescent="0.25">
      <c r="A20" s="14" t="s">
        <v>35</v>
      </c>
      <c r="B20" s="206">
        <f t="shared" ref="B20:W20" si="3">B21+B22</f>
        <v>6879.8390369733461</v>
      </c>
      <c r="C20" s="206">
        <f t="shared" si="3"/>
        <v>7162.8762682717097</v>
      </c>
      <c r="D20" s="206">
        <f t="shared" si="3"/>
        <v>6945.8810834049855</v>
      </c>
      <c r="E20" s="206">
        <f t="shared" si="3"/>
        <v>6670.7180567497826</v>
      </c>
      <c r="F20" s="206">
        <f t="shared" si="3"/>
        <v>7314.7036973344802</v>
      </c>
      <c r="G20" s="206">
        <f t="shared" si="3"/>
        <v>7294.7886500429904</v>
      </c>
      <c r="H20" s="206">
        <f t="shared" si="3"/>
        <v>7235.9735167669814</v>
      </c>
      <c r="I20" s="206">
        <f t="shared" si="3"/>
        <v>7179.3183147033533</v>
      </c>
      <c r="J20" s="206">
        <f t="shared" si="3"/>
        <v>6865.836887360274</v>
      </c>
      <c r="K20" s="206">
        <f t="shared" si="3"/>
        <v>6047.3993121238182</v>
      </c>
      <c r="L20" s="206">
        <f t="shared" si="3"/>
        <v>6509.4599312123801</v>
      </c>
      <c r="M20" s="206">
        <f t="shared" si="3"/>
        <v>6322.8306964746334</v>
      </c>
      <c r="N20" s="206">
        <f t="shared" si="3"/>
        <v>6002.1476354256238</v>
      </c>
      <c r="O20" s="206">
        <f t="shared" si="3"/>
        <v>6122.2627687016329</v>
      </c>
      <c r="P20" s="206">
        <f t="shared" si="3"/>
        <v>5619.8827171109197</v>
      </c>
      <c r="Q20" s="206">
        <f t="shared" si="3"/>
        <v>5819.3682717110914</v>
      </c>
      <c r="R20" s="206">
        <f t="shared" si="3"/>
        <v>5930.8772141014615</v>
      </c>
      <c r="S20" s="206">
        <f t="shared" si="3"/>
        <v>6071.5067067927757</v>
      </c>
      <c r="T20" s="206">
        <f t="shared" si="3"/>
        <v>5843.8856405846936</v>
      </c>
      <c r="U20" s="206">
        <f t="shared" si="3"/>
        <v>5726.4009458297505</v>
      </c>
      <c r="V20" s="206">
        <f t="shared" si="3"/>
        <v>5263.5249355116084</v>
      </c>
      <c r="W20" s="206">
        <f t="shared" si="3"/>
        <v>6062.1969045571805</v>
      </c>
      <c r="DA20" s="71"/>
    </row>
    <row r="21" spans="1:105" ht="12" customHeight="1" x14ac:dyDescent="0.25">
      <c r="A21" s="18" t="s">
        <v>72</v>
      </c>
      <c r="B21" s="206">
        <v>6807.0722269991411</v>
      </c>
      <c r="C21" s="206">
        <v>7080.9903697334466</v>
      </c>
      <c r="D21" s="206">
        <v>6869.0324161650888</v>
      </c>
      <c r="E21" s="206">
        <v>6652.2743766122076</v>
      </c>
      <c r="F21" s="206">
        <v>7281.4587274290634</v>
      </c>
      <c r="G21" s="206">
        <v>7264.0826311263954</v>
      </c>
      <c r="H21" s="206">
        <v>7196.1460017196896</v>
      </c>
      <c r="I21" s="206">
        <v>7136.801375752364</v>
      </c>
      <c r="J21" s="206">
        <v>6834.3283748925178</v>
      </c>
      <c r="K21" s="206">
        <v>6031.5757523645752</v>
      </c>
      <c r="L21" s="206">
        <v>6495.9149613069631</v>
      </c>
      <c r="M21" s="206">
        <v>6317.3300945829742</v>
      </c>
      <c r="N21" s="206">
        <v>5985.8559759243344</v>
      </c>
      <c r="O21" s="206">
        <v>6105.5077386070498</v>
      </c>
      <c r="P21" s="206">
        <v>5605.625967325881</v>
      </c>
      <c r="Q21" s="206">
        <v>5803.8456577815987</v>
      </c>
      <c r="R21" s="206">
        <v>5916.2577815993118</v>
      </c>
      <c r="S21" s="206">
        <v>6058.7688736027503</v>
      </c>
      <c r="T21" s="206">
        <v>5836.4819432502136</v>
      </c>
      <c r="U21" s="206">
        <v>5717.6062768701631</v>
      </c>
      <c r="V21" s="206">
        <v>5254.3554600171974</v>
      </c>
      <c r="W21" s="206">
        <v>6054.7790197764407</v>
      </c>
      <c r="DA21" s="71" t="s">
        <v>2537</v>
      </c>
    </row>
    <row r="22" spans="1:105" ht="12" customHeight="1" x14ac:dyDescent="0.25">
      <c r="A22" s="18" t="s">
        <v>36</v>
      </c>
      <c r="B22" s="206">
        <v>72.766809974204634</v>
      </c>
      <c r="C22" s="206">
        <v>81.885898538263106</v>
      </c>
      <c r="D22" s="206">
        <v>76.848667239896812</v>
      </c>
      <c r="E22" s="206">
        <v>18.443680137575232</v>
      </c>
      <c r="F22" s="206">
        <v>33.244969905417022</v>
      </c>
      <c r="G22" s="206">
        <v>30.70601891659501</v>
      </c>
      <c r="H22" s="206">
        <v>39.827515047291477</v>
      </c>
      <c r="I22" s="206">
        <v>42.51693895098883</v>
      </c>
      <c r="J22" s="206">
        <v>31.5085124677558</v>
      </c>
      <c r="K22" s="206">
        <v>15.823559759243331</v>
      </c>
      <c r="L22" s="206">
        <v>13.54496990541702</v>
      </c>
      <c r="M22" s="206">
        <v>5.5006018916595014</v>
      </c>
      <c r="N22" s="206">
        <v>16.291659501289772</v>
      </c>
      <c r="O22" s="206">
        <v>16.755030094582981</v>
      </c>
      <c r="P22" s="206">
        <v>14.256749785038689</v>
      </c>
      <c r="Q22" s="206">
        <v>15.522613929492691</v>
      </c>
      <c r="R22" s="206">
        <v>14.619432502149611</v>
      </c>
      <c r="S22" s="206">
        <v>12.737833190025791</v>
      </c>
      <c r="T22" s="206">
        <v>7.4036973344797934</v>
      </c>
      <c r="U22" s="206">
        <v>8.7946689595872733</v>
      </c>
      <c r="V22" s="206">
        <v>9.1694754944110048</v>
      </c>
      <c r="W22" s="206">
        <v>7.4178847807394659</v>
      </c>
      <c r="DA22" s="71" t="s">
        <v>2538</v>
      </c>
    </row>
    <row r="23" spans="1:105" ht="12" customHeight="1" x14ac:dyDescent="0.25">
      <c r="A23" s="14" t="s">
        <v>37</v>
      </c>
      <c r="B23" s="206">
        <f t="shared" ref="B23:W23" si="4">B24+B25+B26+B27+B28+B29</f>
        <v>24.115860025391921</v>
      </c>
      <c r="C23" s="206">
        <f t="shared" si="4"/>
        <v>33.775301343294799</v>
      </c>
      <c r="D23" s="206">
        <f t="shared" si="4"/>
        <v>38.873727584978489</v>
      </c>
      <c r="E23" s="206">
        <f t="shared" si="4"/>
        <v>50.98712198105202</v>
      </c>
      <c r="F23" s="206">
        <f t="shared" si="4"/>
        <v>56.250066091561386</v>
      </c>
      <c r="G23" s="206">
        <f t="shared" si="4"/>
        <v>83.034064087284918</v>
      </c>
      <c r="H23" s="206">
        <f t="shared" si="4"/>
        <v>102.18803900608863</v>
      </c>
      <c r="I23" s="206">
        <f t="shared" si="4"/>
        <v>93.635469744885754</v>
      </c>
      <c r="J23" s="206">
        <f t="shared" si="4"/>
        <v>93.970075171395422</v>
      </c>
      <c r="K23" s="206">
        <f t="shared" si="4"/>
        <v>99.503600721218675</v>
      </c>
      <c r="L23" s="206">
        <f t="shared" si="4"/>
        <v>126.20103560518193</v>
      </c>
      <c r="M23" s="206">
        <f t="shared" si="4"/>
        <v>120.61626700427301</v>
      </c>
      <c r="N23" s="206">
        <f t="shared" si="4"/>
        <v>113.59023489457407</v>
      </c>
      <c r="O23" s="206">
        <f t="shared" si="4"/>
        <v>157.51577679526716</v>
      </c>
      <c r="P23" s="206">
        <f t="shared" si="4"/>
        <v>126.41554325342035</v>
      </c>
      <c r="Q23" s="206">
        <f t="shared" si="4"/>
        <v>130.27091795058965</v>
      </c>
      <c r="R23" s="206">
        <f t="shared" si="4"/>
        <v>167.90736049546339</v>
      </c>
      <c r="S23" s="206">
        <f t="shared" si="4"/>
        <v>114.63914919800736</v>
      </c>
      <c r="T23" s="206">
        <f t="shared" si="4"/>
        <v>146.07647707985018</v>
      </c>
      <c r="U23" s="206">
        <f t="shared" si="4"/>
        <v>144.7155071432843</v>
      </c>
      <c r="V23" s="206">
        <f t="shared" si="4"/>
        <v>164.17851284339756</v>
      </c>
      <c r="W23" s="206">
        <f t="shared" si="4"/>
        <v>165.77739558954883</v>
      </c>
      <c r="DA23" s="71"/>
    </row>
    <row r="24" spans="1:105" ht="12" customHeight="1" x14ac:dyDescent="0.25">
      <c r="A24" s="18" t="s">
        <v>73</v>
      </c>
      <c r="B24" s="206">
        <v>21.782717110920029</v>
      </c>
      <c r="C24" s="206">
        <v>31.432072226999139</v>
      </c>
      <c r="D24" s="206">
        <v>36.017970765262248</v>
      </c>
      <c r="E24" s="206">
        <v>46.527085124677548</v>
      </c>
      <c r="F24" s="206">
        <v>52.546173688736019</v>
      </c>
      <c r="G24" s="206">
        <v>76.675752364574379</v>
      </c>
      <c r="H24" s="206">
        <v>96.953482373172818</v>
      </c>
      <c r="I24" s="206">
        <v>85.507910576096293</v>
      </c>
      <c r="J24" s="206">
        <v>85.089681857265688</v>
      </c>
      <c r="K24" s="206">
        <v>88.272398968185712</v>
      </c>
      <c r="L24" s="206">
        <v>114.6460017196904</v>
      </c>
      <c r="M24" s="206">
        <v>99.078761822871869</v>
      </c>
      <c r="N24" s="206">
        <v>102.6479793637145</v>
      </c>
      <c r="O24" s="206">
        <v>145.7175408426483</v>
      </c>
      <c r="P24" s="206">
        <v>106.74978503869301</v>
      </c>
      <c r="Q24" s="206">
        <v>102.31023215821151</v>
      </c>
      <c r="R24" s="206">
        <v>135.29673258813409</v>
      </c>
      <c r="S24" s="206">
        <v>87.823731728288905</v>
      </c>
      <c r="T24" s="206">
        <v>114.6126397248495</v>
      </c>
      <c r="U24" s="206">
        <v>109.1139294926913</v>
      </c>
      <c r="V24" s="206">
        <v>125.48624247635421</v>
      </c>
      <c r="W24" s="206">
        <v>127.19509888220119</v>
      </c>
      <c r="DA24" s="71" t="s">
        <v>2539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2.3903697334479789E-2</v>
      </c>
      <c r="F25" s="206">
        <v>4.7807394668959592E-2</v>
      </c>
      <c r="G25" s="206">
        <v>1.050902837489252</v>
      </c>
      <c r="H25" s="206">
        <v>4.7807394668959592E-2</v>
      </c>
      <c r="I25" s="206">
        <v>2.07798796216681</v>
      </c>
      <c r="J25" s="206">
        <v>1.132330180567497</v>
      </c>
      <c r="K25" s="206">
        <v>1.290885640584694</v>
      </c>
      <c r="L25" s="206">
        <v>0.82166809974204635</v>
      </c>
      <c r="M25" s="206">
        <v>12.503783319002579</v>
      </c>
      <c r="N25" s="206">
        <v>2.5035253654342209</v>
      </c>
      <c r="O25" s="206">
        <v>2.3803095442820301</v>
      </c>
      <c r="P25" s="206">
        <v>4.035339638865004</v>
      </c>
      <c r="Q25" s="206">
        <v>9.3780739466895948</v>
      </c>
      <c r="R25" s="206">
        <v>9.9501289767841783</v>
      </c>
      <c r="S25" s="206">
        <v>3.9513327601031811</v>
      </c>
      <c r="T25" s="206">
        <v>5.5340498710232149</v>
      </c>
      <c r="U25" s="206">
        <v>9.1671539122957864</v>
      </c>
      <c r="V25" s="206">
        <v>11.74677558039553</v>
      </c>
      <c r="W25" s="206">
        <v>10.03095442820292</v>
      </c>
      <c r="DA25" s="71" t="s">
        <v>2540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0.49036973344797941</v>
      </c>
      <c r="F26" s="206">
        <v>0</v>
      </c>
      <c r="G26" s="206">
        <v>1.3024075666380051</v>
      </c>
      <c r="H26" s="206">
        <v>0.93791917454858131</v>
      </c>
      <c r="I26" s="206">
        <v>1.8350816852966469</v>
      </c>
      <c r="J26" s="206">
        <v>3.0456577815993131</v>
      </c>
      <c r="K26" s="206">
        <v>4.7590713671539113</v>
      </c>
      <c r="L26" s="206">
        <v>5.035081685296646</v>
      </c>
      <c r="M26" s="206">
        <v>2.2878761822871878</v>
      </c>
      <c r="N26" s="206">
        <v>1.7018916595012901</v>
      </c>
      <c r="O26" s="206">
        <v>3.023215821152192</v>
      </c>
      <c r="P26" s="206">
        <v>3.7159931212381769</v>
      </c>
      <c r="Q26" s="206">
        <v>4.8311263972484957</v>
      </c>
      <c r="R26" s="206">
        <v>5.4739466895958726</v>
      </c>
      <c r="S26" s="206">
        <v>6.897678417884781</v>
      </c>
      <c r="T26" s="206">
        <v>7.5431642304385207</v>
      </c>
      <c r="U26" s="206">
        <v>6.2781599312123806</v>
      </c>
      <c r="V26" s="206">
        <v>5.1374892519346513</v>
      </c>
      <c r="W26" s="206">
        <v>4.5756663800515902</v>
      </c>
      <c r="DA26" s="71" t="s">
        <v>2541</v>
      </c>
    </row>
    <row r="27" spans="1:105" ht="12" customHeight="1" x14ac:dyDescent="0.25">
      <c r="A27" s="18" t="s">
        <v>76</v>
      </c>
      <c r="B27" s="206">
        <v>0</v>
      </c>
      <c r="C27" s="206">
        <v>2.8374892519346519E-3</v>
      </c>
      <c r="D27" s="206">
        <v>2.8374892519346519E-3</v>
      </c>
      <c r="E27" s="206">
        <v>3.9122957867583831E-2</v>
      </c>
      <c r="F27" s="206">
        <v>8.2631126397248483E-2</v>
      </c>
      <c r="G27" s="206">
        <v>9.3809114359415302E-2</v>
      </c>
      <c r="H27" s="206">
        <v>9.7936371453138424E-2</v>
      </c>
      <c r="I27" s="206">
        <v>0.11573516766981939</v>
      </c>
      <c r="J27" s="206">
        <v>0.12932072226999139</v>
      </c>
      <c r="K27" s="206">
        <v>0.17007738607050729</v>
      </c>
      <c r="L27" s="206">
        <v>0.19466895958727429</v>
      </c>
      <c r="M27" s="206">
        <v>0.24342218400687871</v>
      </c>
      <c r="N27" s="206">
        <v>0.28013757523645738</v>
      </c>
      <c r="O27" s="206">
        <v>0.47962166809974188</v>
      </c>
      <c r="P27" s="206">
        <v>0.57695614789337935</v>
      </c>
      <c r="Q27" s="206">
        <v>0.55485812553740321</v>
      </c>
      <c r="R27" s="206">
        <v>0.5552880481513327</v>
      </c>
      <c r="S27" s="206">
        <v>0.92063628546861553</v>
      </c>
      <c r="T27" s="206">
        <v>0.95520206362854676</v>
      </c>
      <c r="U27" s="206">
        <v>0.98280309544282018</v>
      </c>
      <c r="V27" s="206">
        <v>0.9780739466895958</v>
      </c>
      <c r="W27" s="206">
        <v>0.98435081685296644</v>
      </c>
      <c r="DA27" s="71" t="s">
        <v>2542</v>
      </c>
    </row>
    <row r="28" spans="1:105" ht="12" customHeight="1" x14ac:dyDescent="0.25">
      <c r="A28" s="18" t="s">
        <v>77</v>
      </c>
      <c r="B28" s="206">
        <v>0.1194325021496131</v>
      </c>
      <c r="C28" s="206">
        <v>2.3903697334479789E-2</v>
      </c>
      <c r="D28" s="206">
        <v>0.3821152192605331</v>
      </c>
      <c r="E28" s="206">
        <v>1.313585554600172</v>
      </c>
      <c r="F28" s="206">
        <v>0.95537403267411869</v>
      </c>
      <c r="G28" s="206">
        <v>0.95537403267411869</v>
      </c>
      <c r="H28" s="206">
        <v>0.7165090283748925</v>
      </c>
      <c r="I28" s="206">
        <v>0.52545141874462586</v>
      </c>
      <c r="J28" s="206">
        <v>0.52545141874462586</v>
      </c>
      <c r="K28" s="206">
        <v>0.40601891659501288</v>
      </c>
      <c r="L28" s="206">
        <v>0.47773000859845233</v>
      </c>
      <c r="M28" s="206">
        <v>1.4569217540842649</v>
      </c>
      <c r="N28" s="206">
        <v>1.050988822012038</v>
      </c>
      <c r="O28" s="206">
        <v>0.3343938091143594</v>
      </c>
      <c r="P28" s="206">
        <v>0.50163370593293211</v>
      </c>
      <c r="Q28" s="206">
        <v>0.47773000859845222</v>
      </c>
      <c r="R28" s="206">
        <v>3.4393809114359408</v>
      </c>
      <c r="S28" s="206">
        <v>0.72381771281169383</v>
      </c>
      <c r="T28" s="206">
        <v>0.34574376612209812</v>
      </c>
      <c r="U28" s="206">
        <v>0.21496130696474641</v>
      </c>
      <c r="V28" s="206">
        <v>0.3141014617368873</v>
      </c>
      <c r="W28" s="206">
        <v>0.45864144453998279</v>
      </c>
      <c r="DA28" s="71" t="s">
        <v>2543</v>
      </c>
    </row>
    <row r="29" spans="1:105" ht="12" customHeight="1" x14ac:dyDescent="0.25">
      <c r="A29" s="18" t="s">
        <v>78</v>
      </c>
      <c r="B29" s="206">
        <v>2.2137104123222788</v>
      </c>
      <c r="C29" s="206">
        <v>2.3164879297092442</v>
      </c>
      <c r="D29" s="206">
        <v>2.470804111203766</v>
      </c>
      <c r="E29" s="206">
        <v>2.5930549131242571</v>
      </c>
      <c r="F29" s="206">
        <v>2.618079849085043</v>
      </c>
      <c r="G29" s="206">
        <v>2.9558181715497529</v>
      </c>
      <c r="H29" s="206">
        <v>3.4343846638702371</v>
      </c>
      <c r="I29" s="206">
        <v>3.5733029349115539</v>
      </c>
      <c r="J29" s="206">
        <v>4.0476332109483089</v>
      </c>
      <c r="K29" s="206">
        <v>4.6051484426288507</v>
      </c>
      <c r="L29" s="206">
        <v>5.0258851322671081</v>
      </c>
      <c r="M29" s="206">
        <v>5.0455017420202344</v>
      </c>
      <c r="N29" s="206">
        <v>5.4057121086755711</v>
      </c>
      <c r="O29" s="206">
        <v>5.5806951099705149</v>
      </c>
      <c r="P29" s="206">
        <v>10.83583560079787</v>
      </c>
      <c r="Q29" s="206">
        <v>12.718897314304179</v>
      </c>
      <c r="R29" s="206">
        <v>13.19188328136199</v>
      </c>
      <c r="S29" s="206">
        <v>14.321952293450179</v>
      </c>
      <c r="T29" s="206">
        <v>17.08567742378829</v>
      </c>
      <c r="U29" s="206">
        <v>18.958499404677251</v>
      </c>
      <c r="V29" s="206">
        <v>20.51583012628668</v>
      </c>
      <c r="W29" s="206">
        <v>22.532683637700199</v>
      </c>
      <c r="DA29" s="71" t="s">
        <v>2544</v>
      </c>
    </row>
    <row r="30" spans="1:105" ht="12" customHeight="1" x14ac:dyDescent="0.25">
      <c r="A30" s="14" t="s">
        <v>79</v>
      </c>
      <c r="B30" s="206">
        <v>379.41461736887362</v>
      </c>
      <c r="C30" s="206">
        <v>418.51298366294071</v>
      </c>
      <c r="D30" s="206">
        <v>353.82459157351673</v>
      </c>
      <c r="E30" s="206">
        <v>862.38056749785039</v>
      </c>
      <c r="F30" s="206">
        <v>769.98134135855548</v>
      </c>
      <c r="G30" s="206">
        <v>744.45313843508154</v>
      </c>
      <c r="H30" s="206">
        <v>560.1717970765261</v>
      </c>
      <c r="I30" s="206">
        <v>628.23465176268269</v>
      </c>
      <c r="J30" s="206">
        <v>701.07067927772994</v>
      </c>
      <c r="K30" s="206">
        <v>673.92459157351664</v>
      </c>
      <c r="L30" s="206">
        <v>721.92037833190022</v>
      </c>
      <c r="M30" s="206">
        <v>671.11255374032669</v>
      </c>
      <c r="N30" s="206">
        <v>698.32846087704195</v>
      </c>
      <c r="O30" s="206">
        <v>630.5045571797076</v>
      </c>
      <c r="P30" s="206">
        <v>584.18271711091995</v>
      </c>
      <c r="Q30" s="206">
        <v>539.34187446259682</v>
      </c>
      <c r="R30" s="206">
        <v>577.46852966466031</v>
      </c>
      <c r="S30" s="206">
        <v>587.07807394668953</v>
      </c>
      <c r="T30" s="206">
        <v>578.02321582115212</v>
      </c>
      <c r="U30" s="206">
        <v>608.01298366294054</v>
      </c>
      <c r="V30" s="206">
        <v>651.34686156491819</v>
      </c>
      <c r="W30" s="206">
        <v>666.85038693035244</v>
      </c>
      <c r="DA30" s="71" t="s">
        <v>2545</v>
      </c>
    </row>
    <row r="31" spans="1:105" ht="12" customHeight="1" x14ac:dyDescent="0.25">
      <c r="A31" s="21" t="s">
        <v>38</v>
      </c>
      <c r="B31" s="209">
        <v>6855.7367153912292</v>
      </c>
      <c r="C31" s="209">
        <v>7020.6741186586414</v>
      </c>
      <c r="D31" s="209">
        <v>7054.9274290627682</v>
      </c>
      <c r="E31" s="209">
        <v>8354.5305245055879</v>
      </c>
      <c r="F31" s="209">
        <v>8470.4051590713661</v>
      </c>
      <c r="G31" s="209">
        <v>8446.0717970765254</v>
      </c>
      <c r="H31" s="209">
        <v>8737.3661220980212</v>
      </c>
      <c r="I31" s="209">
        <v>8880.7789337919166</v>
      </c>
      <c r="J31" s="209">
        <v>10070.414445399831</v>
      </c>
      <c r="K31" s="209">
        <v>8378.2895958727404</v>
      </c>
      <c r="L31" s="209">
        <v>9291.9269991401543</v>
      </c>
      <c r="M31" s="209">
        <v>9361.1988822012045</v>
      </c>
      <c r="N31" s="209">
        <v>9275.6434221840045</v>
      </c>
      <c r="O31" s="209">
        <v>9369.9217540842637</v>
      </c>
      <c r="P31" s="209">
        <v>9528.8138435081673</v>
      </c>
      <c r="Q31" s="209">
        <v>9083.6521066208079</v>
      </c>
      <c r="R31" s="209">
        <v>9151.6702493551147</v>
      </c>
      <c r="S31" s="209">
        <v>9444.4773860705063</v>
      </c>
      <c r="T31" s="209">
        <v>9606.7830610490109</v>
      </c>
      <c r="U31" s="209">
        <v>9529.5537403267408</v>
      </c>
      <c r="V31" s="209">
        <v>8723.5880481513323</v>
      </c>
      <c r="W31" s="209">
        <v>9396.4006018916589</v>
      </c>
      <c r="DA31" s="86" t="s">
        <v>2546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MAE_emi!B5</f>
        <v>25565.32646474614</v>
      </c>
      <c r="C33" s="205">
        <f>MAE_emi!C5</f>
        <v>26270.169505793579</v>
      </c>
      <c r="D33" s="205">
        <f>MAE_emi!D5</f>
        <v>25603.35006206841</v>
      </c>
      <c r="E33" s="205">
        <f>MAE_emi!E5</f>
        <v>25277.544327340049</v>
      </c>
      <c r="F33" s="205">
        <f>MAE_emi!F5</f>
        <v>25173.855381078742</v>
      </c>
      <c r="G33" s="205">
        <f>MAE_emi!G5</f>
        <v>24712.453759892789</v>
      </c>
      <c r="H33" s="205">
        <f>MAE_emi!H5</f>
        <v>24547.11906036011</v>
      </c>
      <c r="I33" s="205">
        <f>MAE_emi!I5</f>
        <v>23899.23184356709</v>
      </c>
      <c r="J33" s="205">
        <f>MAE_emi!J5</f>
        <v>22932.347417366389</v>
      </c>
      <c r="K33" s="205">
        <f>MAE_emi!K5</f>
        <v>20293.52882807513</v>
      </c>
      <c r="L33" s="205">
        <f>MAE_emi!L5</f>
        <v>20909.566162639239</v>
      </c>
      <c r="M33" s="205">
        <f>MAE_emi!M5</f>
        <v>19529.089555302009</v>
      </c>
      <c r="N33" s="205">
        <f>MAE_emi!N5</f>
        <v>18488.375075216689</v>
      </c>
      <c r="O33" s="205">
        <f>MAE_emi!O5</f>
        <v>18909.708827595459</v>
      </c>
      <c r="P33" s="205">
        <f>MAE_emi!P5</f>
        <v>16955.467342045878</v>
      </c>
      <c r="Q33" s="205">
        <f>MAE_emi!Q5</f>
        <v>17177.130053217741</v>
      </c>
      <c r="R33" s="205">
        <f>MAE_emi!R5</f>
        <v>17330.752725335791</v>
      </c>
      <c r="S33" s="205">
        <f>MAE_emi!S5</f>
        <v>17558.59200388216</v>
      </c>
      <c r="T33" s="205">
        <f>MAE_emi!T5</f>
        <v>16925.600685358411</v>
      </c>
      <c r="U33" s="205">
        <f>MAE_emi!U5</f>
        <v>16433.31757832627</v>
      </c>
      <c r="V33" s="205">
        <f>MAE_emi!V5</f>
        <v>15216.14693485421</v>
      </c>
      <c r="W33" s="205">
        <f>MAE_emi!W5</f>
        <v>17084.44295356351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32.013687204452985</v>
      </c>
      <c r="C35" s="286">
        <f t="shared" si="5"/>
        <v>33.481291760016028</v>
      </c>
      <c r="D35" s="286">
        <f t="shared" si="5"/>
        <v>33.898329717486774</v>
      </c>
      <c r="E35" s="286">
        <f t="shared" si="5"/>
        <v>37.655582567334562</v>
      </c>
      <c r="F35" s="286">
        <f t="shared" si="5"/>
        <v>36.897174862021181</v>
      </c>
      <c r="G35" s="286">
        <f t="shared" si="5"/>
        <v>36.105131029416476</v>
      </c>
      <c r="H35" s="286">
        <f t="shared" si="5"/>
        <v>33.948643212890843</v>
      </c>
      <c r="I35" s="286">
        <f t="shared" si="5"/>
        <v>32.251522825185688</v>
      </c>
      <c r="J35" s="286">
        <f t="shared" si="5"/>
        <v>34.095683591836647</v>
      </c>
      <c r="K35" s="286">
        <f t="shared" si="5"/>
        <v>35.940107263956158</v>
      </c>
      <c r="L35" s="286">
        <f t="shared" si="5"/>
        <v>35.506597023197841</v>
      </c>
      <c r="M35" s="286">
        <f t="shared" si="5"/>
        <v>32.876566765065029</v>
      </c>
      <c r="N35" s="286">
        <f t="shared" si="5"/>
        <v>32.710539740983954</v>
      </c>
      <c r="O35" s="286">
        <f t="shared" si="5"/>
        <v>33.59539103221983</v>
      </c>
      <c r="P35" s="286">
        <f t="shared" si="5"/>
        <v>31.554971060924789</v>
      </c>
      <c r="Q35" s="286">
        <f t="shared" si="5"/>
        <v>30.531472431429666</v>
      </c>
      <c r="R35" s="286">
        <f t="shared" si="5"/>
        <v>30.328894023960025</v>
      </c>
      <c r="S35" s="286">
        <f t="shared" si="5"/>
        <v>30.125723070719616</v>
      </c>
      <c r="T35" s="286">
        <f t="shared" si="5"/>
        <v>29.380836072311471</v>
      </c>
      <c r="U35" s="286">
        <f t="shared" si="5"/>
        <v>29.079047435680167</v>
      </c>
      <c r="V35" s="286">
        <f t="shared" si="5"/>
        <v>29.218421981251293</v>
      </c>
      <c r="W35" s="286">
        <f t="shared" si="5"/>
        <v>29.519256334306398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32.013687204452985</v>
      </c>
      <c r="C36" s="346">
        <f t="shared" si="6"/>
        <v>33.481291760016028</v>
      </c>
      <c r="D36" s="346">
        <f t="shared" si="6"/>
        <v>33.898329717486774</v>
      </c>
      <c r="E36" s="346">
        <f t="shared" si="6"/>
        <v>37.655582567334555</v>
      </c>
      <c r="F36" s="346">
        <f t="shared" si="6"/>
        <v>36.897174862021181</v>
      </c>
      <c r="G36" s="346">
        <f t="shared" si="6"/>
        <v>36.105131029416476</v>
      </c>
      <c r="H36" s="346">
        <f t="shared" si="6"/>
        <v>33.948643212890836</v>
      </c>
      <c r="I36" s="346">
        <f t="shared" si="6"/>
        <v>32.251522825185674</v>
      </c>
      <c r="J36" s="346">
        <f t="shared" si="6"/>
        <v>34.095683591836647</v>
      </c>
      <c r="K36" s="346">
        <f t="shared" si="6"/>
        <v>35.940107263956165</v>
      </c>
      <c r="L36" s="346">
        <f t="shared" si="6"/>
        <v>35.506597023197841</v>
      </c>
      <c r="M36" s="346">
        <f t="shared" si="6"/>
        <v>32.876566765065022</v>
      </c>
      <c r="N36" s="346">
        <f t="shared" si="6"/>
        <v>32.710539740983954</v>
      </c>
      <c r="O36" s="346">
        <f t="shared" si="6"/>
        <v>33.59539103221983</v>
      </c>
      <c r="P36" s="346">
        <f t="shared" si="6"/>
        <v>31.554971060924789</v>
      </c>
      <c r="Q36" s="346">
        <f t="shared" si="6"/>
        <v>30.531472431429652</v>
      </c>
      <c r="R36" s="346">
        <f t="shared" si="6"/>
        <v>30.328894023960025</v>
      </c>
      <c r="S36" s="346">
        <f t="shared" si="6"/>
        <v>30.125723070719619</v>
      </c>
      <c r="T36" s="346">
        <f t="shared" si="6"/>
        <v>29.380836072311471</v>
      </c>
      <c r="U36" s="346">
        <f t="shared" si="6"/>
        <v>29.079047435680174</v>
      </c>
      <c r="V36" s="346">
        <f t="shared" si="6"/>
        <v>29.218421981251279</v>
      </c>
      <c r="W36" s="346">
        <f t="shared" si="6"/>
        <v>29.519256334306395</v>
      </c>
      <c r="DA36" s="119"/>
    </row>
    <row r="37" spans="1:105" ht="12" customHeight="1" x14ac:dyDescent="0.25">
      <c r="A37" s="158" t="s">
        <v>2138</v>
      </c>
      <c r="B37" s="346">
        <f>IF(MAE_ued!B$5=0,"",MAE_ued!B$5/B$5*1000)</f>
        <v>17.296362064942031</v>
      </c>
      <c r="C37" s="346">
        <f>IF(MAE_ued!C$5=0,"",MAE_ued!C$5/C$5*1000)</f>
        <v>18.11503052732974</v>
      </c>
      <c r="D37" s="346">
        <f>IF(MAE_ued!D$5=0,"",MAE_ued!D$5/D$5*1000)</f>
        <v>18.345330453438276</v>
      </c>
      <c r="E37" s="346">
        <f>IF(MAE_ued!E$5=0,"",MAE_ued!E$5/E$5*1000)</f>
        <v>20.620922342667082</v>
      </c>
      <c r="F37" s="346">
        <f>IF(MAE_ued!F$5=0,"",MAE_ued!F$5/F$5*1000)</f>
        <v>20.233453463785178</v>
      </c>
      <c r="G37" s="346">
        <f>IF(MAE_ued!G$5=0,"",MAE_ued!G$5/G$5*1000)</f>
        <v>19.811052894912653</v>
      </c>
      <c r="H37" s="346">
        <f>IF(MAE_ued!H$5=0,"",MAE_ued!H$5/H$5*1000)</f>
        <v>18.618085624871732</v>
      </c>
      <c r="I37" s="346">
        <f>IF(MAE_ued!I$5=0,"",MAE_ued!I$5/I$5*1000)</f>
        <v>17.735197180149758</v>
      </c>
      <c r="J37" s="346">
        <f>IF(MAE_ued!J$5=0,"",MAE_ued!J$5/J$5*1000)</f>
        <v>18.868838735938542</v>
      </c>
      <c r="K37" s="346">
        <f>IF(MAE_ued!K$5=0,"",MAE_ued!K$5/K$5*1000)</f>
        <v>19.863731663778253</v>
      </c>
      <c r="L37" s="346">
        <f>IF(MAE_ued!L$5=0,"",MAE_ued!L$5/L$5*1000)</f>
        <v>19.688958385794134</v>
      </c>
      <c r="M37" s="346">
        <f>IF(MAE_ued!M$5=0,"",MAE_ued!M$5/M$5*1000)</f>
        <v>18.280675330912718</v>
      </c>
      <c r="N37" s="346">
        <f>IF(MAE_ued!N$5=0,"",MAE_ued!N$5/N$5*1000)</f>
        <v>18.224184799033551</v>
      </c>
      <c r="O37" s="346">
        <f>IF(MAE_ued!O$5=0,"",MAE_ued!O$5/O$5*1000)</f>
        <v>18.685687937204317</v>
      </c>
      <c r="P37" s="346">
        <f>IF(MAE_ued!P$5=0,"",MAE_ued!P$5/P$5*1000)</f>
        <v>17.632933232052281</v>
      </c>
      <c r="Q37" s="346">
        <f>IF(MAE_ued!Q$5=0,"",MAE_ued!Q$5/Q$5*1000)</f>
        <v>17.026132951215086</v>
      </c>
      <c r="R37" s="346">
        <f>IF(MAE_ued!R$5=0,"",MAE_ued!R$5/R$5*1000)</f>
        <v>16.917427552095095</v>
      </c>
      <c r="S37" s="346">
        <f>IF(MAE_ued!S$5=0,"",MAE_ued!S$5/S$5*1000)</f>
        <v>16.825153194588214</v>
      </c>
      <c r="T37" s="346">
        <f>IF(MAE_ued!T$5=0,"",MAE_ued!T$5/T$5*1000)</f>
        <v>16.437960595411035</v>
      </c>
      <c r="U37" s="346">
        <f>IF(MAE_ued!U$5=0,"",MAE_ued!U$5/U$5*1000)</f>
        <v>16.29356486082942</v>
      </c>
      <c r="V37" s="346">
        <f>IF(MAE_ued!V$5=0,"",MAE_ued!V$5/V$5*1000)</f>
        <v>16.378893263208642</v>
      </c>
      <c r="W37" s="346">
        <f>IF(MAE_ued!W$5=0,"",MAE_ued!W$5/W$5*1000)</f>
        <v>16.524937674255391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1.5056969432813243</v>
      </c>
      <c r="C38" s="347">
        <f t="shared" si="7"/>
        <v>1.5038999620394959</v>
      </c>
      <c r="D38" s="347">
        <f t="shared" si="7"/>
        <v>1.4886738994278452</v>
      </c>
      <c r="E38" s="347">
        <f t="shared" si="7"/>
        <v>1.3369436878996523</v>
      </c>
      <c r="F38" s="347">
        <f t="shared" si="7"/>
        <v>1.3178543899232549</v>
      </c>
      <c r="G38" s="347">
        <f t="shared" si="7"/>
        <v>1.3064708546865924</v>
      </c>
      <c r="H38" s="347">
        <f t="shared" si="7"/>
        <v>1.2935846690273085</v>
      </c>
      <c r="I38" s="347">
        <f t="shared" si="7"/>
        <v>1.2603694709551925</v>
      </c>
      <c r="J38" s="347">
        <f t="shared" si="7"/>
        <v>1.154962586432968</v>
      </c>
      <c r="K38" s="347">
        <f t="shared" si="7"/>
        <v>1.1854714764846264</v>
      </c>
      <c r="L38" s="347">
        <f t="shared" si="7"/>
        <v>1.1355574948889018</v>
      </c>
      <c r="M38" s="347">
        <f t="shared" si="7"/>
        <v>1.0879923724310359</v>
      </c>
      <c r="N38" s="347">
        <f t="shared" si="7"/>
        <v>1.0578384591905461</v>
      </c>
      <c r="O38" s="347">
        <f t="shared" si="7"/>
        <v>1.0669912203810246</v>
      </c>
      <c r="P38" s="347">
        <f t="shared" si="7"/>
        <v>0.99392041265353859</v>
      </c>
      <c r="Q38" s="347">
        <f t="shared" si="7"/>
        <v>1.0291424907230453</v>
      </c>
      <c r="R38" s="347">
        <f t="shared" si="7"/>
        <v>1.0242266948809065</v>
      </c>
      <c r="S38" s="347">
        <f t="shared" si="7"/>
        <v>1.0166427379540899</v>
      </c>
      <c r="T38" s="347">
        <f t="shared" si="7"/>
        <v>0.9842009427034667</v>
      </c>
      <c r="U38" s="347">
        <f t="shared" si="7"/>
        <v>0.96878735359006907</v>
      </c>
      <c r="V38" s="347">
        <f t="shared" si="7"/>
        <v>0.96908145843074367</v>
      </c>
      <c r="W38" s="347">
        <f t="shared" si="7"/>
        <v>0.99326310011454777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final energy consumption"</f>
        <v>EU27: Machinery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16979.065129156959</v>
      </c>
      <c r="C5" s="225">
        <v>17468.02990151527</v>
      </c>
      <c r="D5" s="225">
        <v>17198.763323457719</v>
      </c>
      <c r="E5" s="225">
        <v>18906.962616392058</v>
      </c>
      <c r="F5" s="225">
        <v>19102.152387673679</v>
      </c>
      <c r="G5" s="225">
        <v>18915.426755402841</v>
      </c>
      <c r="H5" s="225">
        <v>18976.04358500781</v>
      </c>
      <c r="I5" s="225">
        <v>18962.08405100026</v>
      </c>
      <c r="J5" s="225">
        <v>19855.489421689021</v>
      </c>
      <c r="K5" s="225">
        <v>17118.529826000671</v>
      </c>
      <c r="L5" s="225">
        <v>18413.480829242329</v>
      </c>
      <c r="M5" s="225">
        <v>17949.656679729989</v>
      </c>
      <c r="N5" s="225">
        <v>17477.503218557511</v>
      </c>
      <c r="O5" s="225">
        <v>17722.459628901888</v>
      </c>
      <c r="P5" s="225">
        <v>17059.180117630029</v>
      </c>
      <c r="Q5" s="225">
        <v>16690.72087495833</v>
      </c>
      <c r="R5" s="225">
        <v>16920.81724871559</v>
      </c>
      <c r="S5" s="225">
        <v>17271.15273475261</v>
      </c>
      <c r="T5" s="225">
        <v>17197.301842514069</v>
      </c>
      <c r="U5" s="225">
        <v>16962.77053723787</v>
      </c>
      <c r="V5" s="225">
        <v>15701.61806572388</v>
      </c>
      <c r="W5" s="225">
        <v>17200.31978595928</v>
      </c>
      <c r="DA5" s="89" t="s">
        <v>2530</v>
      </c>
    </row>
    <row r="6" spans="1:105" ht="12" customHeight="1" x14ac:dyDescent="0.25">
      <c r="A6" s="55" t="s">
        <v>92</v>
      </c>
      <c r="B6" s="261">
        <v>335.23944110512718</v>
      </c>
      <c r="C6" s="261">
        <v>343.96224672340009</v>
      </c>
      <c r="D6" s="261">
        <v>341.72768914455793</v>
      </c>
      <c r="E6" s="261">
        <v>391.26648615083178</v>
      </c>
      <c r="F6" s="261">
        <v>397.738048889987</v>
      </c>
      <c r="G6" s="261">
        <v>395.46923273418429</v>
      </c>
      <c r="H6" s="261">
        <v>403.50181039921188</v>
      </c>
      <c r="I6" s="261">
        <v>406.17999032849212</v>
      </c>
      <c r="J6" s="261">
        <v>439.31885318917779</v>
      </c>
      <c r="K6" s="261">
        <v>372.4119738761492</v>
      </c>
      <c r="L6" s="261">
        <v>404.83799144326099</v>
      </c>
      <c r="M6" s="261">
        <v>401.2999876893013</v>
      </c>
      <c r="N6" s="261">
        <v>394.3210622861281</v>
      </c>
      <c r="O6" s="261">
        <v>399.91376399941112</v>
      </c>
      <c r="P6" s="261">
        <v>394.40733452958199</v>
      </c>
      <c r="Q6" s="261">
        <v>382.33267931505708</v>
      </c>
      <c r="R6" s="261">
        <v>386.15074884080872</v>
      </c>
      <c r="S6" s="261">
        <v>396.63447789949208</v>
      </c>
      <c r="T6" s="261">
        <v>398.1019354383771</v>
      </c>
      <c r="U6" s="261">
        <v>393.36811616932408</v>
      </c>
      <c r="V6" s="261">
        <v>361.07224798775718</v>
      </c>
      <c r="W6" s="261">
        <v>393.68967047643167</v>
      </c>
      <c r="DA6" s="67" t="s">
        <v>2547</v>
      </c>
    </row>
    <row r="7" spans="1:105" ht="12" customHeight="1" x14ac:dyDescent="0.25">
      <c r="A7" s="202" t="s">
        <v>93</v>
      </c>
      <c r="B7" s="226">
        <v>455.92563990297299</v>
      </c>
      <c r="C7" s="226">
        <v>467.78865554382418</v>
      </c>
      <c r="D7" s="226">
        <v>464.74965723659869</v>
      </c>
      <c r="E7" s="226">
        <v>532.12242116513119</v>
      </c>
      <c r="F7" s="226">
        <v>540.92374649038231</v>
      </c>
      <c r="G7" s="226">
        <v>537.83815651849068</v>
      </c>
      <c r="H7" s="226">
        <v>548.76246214292826</v>
      </c>
      <c r="I7" s="226">
        <v>552.4047868467494</v>
      </c>
      <c r="J7" s="226">
        <v>597.47364033728184</v>
      </c>
      <c r="K7" s="226">
        <v>506.48028447156298</v>
      </c>
      <c r="L7" s="226">
        <v>550.57966836283492</v>
      </c>
      <c r="M7" s="226">
        <v>545.76798325744971</v>
      </c>
      <c r="N7" s="226">
        <v>536.2766447091343</v>
      </c>
      <c r="O7" s="226">
        <v>543.88271903919906</v>
      </c>
      <c r="P7" s="226">
        <v>536.3939749602315</v>
      </c>
      <c r="Q7" s="226">
        <v>519.97244386847763</v>
      </c>
      <c r="R7" s="226">
        <v>525.16501842349987</v>
      </c>
      <c r="S7" s="226">
        <v>539.42288994330931</v>
      </c>
      <c r="T7" s="226">
        <v>541.41863219619279</v>
      </c>
      <c r="U7" s="226">
        <v>534.98063799028091</v>
      </c>
      <c r="V7" s="226">
        <v>491.05825726334979</v>
      </c>
      <c r="W7" s="226">
        <v>535.41795184794705</v>
      </c>
      <c r="DA7" s="174" t="s">
        <v>2548</v>
      </c>
    </row>
    <row r="8" spans="1:105" ht="12" customHeight="1" x14ac:dyDescent="0.25">
      <c r="A8" s="202" t="s">
        <v>94</v>
      </c>
      <c r="B8" s="226">
        <v>563.20226105661368</v>
      </c>
      <c r="C8" s="226">
        <v>577.8565744953122</v>
      </c>
      <c r="D8" s="226">
        <v>574.10251776285725</v>
      </c>
      <c r="E8" s="226">
        <v>657.32769673339737</v>
      </c>
      <c r="F8" s="226">
        <v>668.1999221351781</v>
      </c>
      <c r="G8" s="226">
        <v>664.38831099342963</v>
      </c>
      <c r="H8" s="226">
        <v>677.88304147067606</v>
      </c>
      <c r="I8" s="226">
        <v>682.38238375186688</v>
      </c>
      <c r="J8" s="226">
        <v>738.0556733578187</v>
      </c>
      <c r="K8" s="226">
        <v>625.6521161119307</v>
      </c>
      <c r="L8" s="226">
        <v>680.12782562467839</v>
      </c>
      <c r="M8" s="226">
        <v>674.1839793180261</v>
      </c>
      <c r="N8" s="226">
        <v>662.45938464069536</v>
      </c>
      <c r="O8" s="226">
        <v>671.85512351901059</v>
      </c>
      <c r="P8" s="226">
        <v>662.60432200969763</v>
      </c>
      <c r="Q8" s="226">
        <v>642.31890124929589</v>
      </c>
      <c r="R8" s="226">
        <v>648.73325805255854</v>
      </c>
      <c r="S8" s="226">
        <v>666.34592287114697</v>
      </c>
      <c r="T8" s="226">
        <v>668.81125153647349</v>
      </c>
      <c r="U8" s="226">
        <v>660.85843516446459</v>
      </c>
      <c r="V8" s="226">
        <v>606.60137661943202</v>
      </c>
      <c r="W8" s="226">
        <v>661.39864640040526</v>
      </c>
      <c r="DA8" s="174" t="s">
        <v>2549</v>
      </c>
    </row>
    <row r="9" spans="1:105" ht="12" customHeight="1" x14ac:dyDescent="0.25">
      <c r="A9" s="202" t="s">
        <v>95</v>
      </c>
      <c r="B9" s="226">
        <v>348.6490187493323</v>
      </c>
      <c r="C9" s="226">
        <v>357.7207365923361</v>
      </c>
      <c r="D9" s="226">
        <v>355.39679671034008</v>
      </c>
      <c r="E9" s="226">
        <v>406.917145596865</v>
      </c>
      <c r="F9" s="226">
        <v>413.64757084558647</v>
      </c>
      <c r="G9" s="226">
        <v>411.28800204355161</v>
      </c>
      <c r="H9" s="226">
        <v>419.6418828151804</v>
      </c>
      <c r="I9" s="226">
        <v>422.42718994163181</v>
      </c>
      <c r="J9" s="226">
        <v>456.89160731674491</v>
      </c>
      <c r="K9" s="226">
        <v>387.30845283119521</v>
      </c>
      <c r="L9" s="226">
        <v>421.03151110099139</v>
      </c>
      <c r="M9" s="226">
        <v>417.35198719687332</v>
      </c>
      <c r="N9" s="226">
        <v>410.09390477757319</v>
      </c>
      <c r="O9" s="226">
        <v>415.91031455938747</v>
      </c>
      <c r="P9" s="226">
        <v>410.18362791076521</v>
      </c>
      <c r="Q9" s="226">
        <v>397.6259864876593</v>
      </c>
      <c r="R9" s="226">
        <v>401.59677879444098</v>
      </c>
      <c r="S9" s="226">
        <v>412.49985701547178</v>
      </c>
      <c r="T9" s="226">
        <v>414.02601285591209</v>
      </c>
      <c r="U9" s="226">
        <v>409.10284081609711</v>
      </c>
      <c r="V9" s="226">
        <v>375.51513790726739</v>
      </c>
      <c r="W9" s="226">
        <v>409.43725729548902</v>
      </c>
      <c r="DA9" s="174" t="s">
        <v>2550</v>
      </c>
    </row>
    <row r="10" spans="1:105" ht="12" customHeight="1" x14ac:dyDescent="0.25">
      <c r="A10" s="56" t="s">
        <v>96</v>
      </c>
      <c r="B10" s="262">
        <v>469.78213954474359</v>
      </c>
      <c r="C10" s="262">
        <v>483.77387326075888</v>
      </c>
      <c r="D10" s="262">
        <v>476.77576514869452</v>
      </c>
      <c r="E10" s="262">
        <v>507.74825743465823</v>
      </c>
      <c r="F10" s="262">
        <v>517.25623931582982</v>
      </c>
      <c r="G10" s="262">
        <v>512.19141963138577</v>
      </c>
      <c r="H10" s="262">
        <v>513.50107999280772</v>
      </c>
      <c r="I10" s="262">
        <v>512.27605870685284</v>
      </c>
      <c r="J10" s="262">
        <v>533.27273943738214</v>
      </c>
      <c r="K10" s="262">
        <v>461.94417118888009</v>
      </c>
      <c r="L10" s="262">
        <v>496.94050709913068</v>
      </c>
      <c r="M10" s="262">
        <v>484.70633913662249</v>
      </c>
      <c r="N10" s="262">
        <v>468.59564054137059</v>
      </c>
      <c r="O10" s="262">
        <v>475.71049044229528</v>
      </c>
      <c r="P10" s="262">
        <v>460.63994824047597</v>
      </c>
      <c r="Q10" s="262">
        <v>453.13017402318502</v>
      </c>
      <c r="R10" s="262">
        <v>460.87609099381041</v>
      </c>
      <c r="S10" s="262">
        <v>470.31285452791269</v>
      </c>
      <c r="T10" s="262">
        <v>469.11758552245561</v>
      </c>
      <c r="U10" s="262">
        <v>463.63850724901289</v>
      </c>
      <c r="V10" s="262">
        <v>429.58238289637751</v>
      </c>
      <c r="W10" s="262">
        <v>470.84840014719998</v>
      </c>
      <c r="DA10" s="68" t="s">
        <v>2551</v>
      </c>
    </row>
    <row r="11" spans="1:105" ht="12" customHeight="1" x14ac:dyDescent="0.25">
      <c r="A11" s="37" t="s">
        <v>160</v>
      </c>
      <c r="B11" s="228">
        <v>50.765047816744257</v>
      </c>
      <c r="C11" s="228">
        <v>51.243014227224833</v>
      </c>
      <c r="D11" s="228">
        <v>50.334900895393069</v>
      </c>
      <c r="E11" s="228">
        <v>53.323249854536293</v>
      </c>
      <c r="F11" s="228">
        <v>47.696383521124091</v>
      </c>
      <c r="G11" s="228">
        <v>44.048700800466051</v>
      </c>
      <c r="H11" s="228">
        <v>38.499853823836162</v>
      </c>
      <c r="I11" s="228">
        <v>40.877291644407173</v>
      </c>
      <c r="J11" s="228">
        <v>38.781004517041737</v>
      </c>
      <c r="K11" s="228">
        <v>43.723831213747019</v>
      </c>
      <c r="L11" s="228">
        <v>40.012030239931008</v>
      </c>
      <c r="M11" s="228">
        <v>31.418379181646522</v>
      </c>
      <c r="N11" s="228">
        <v>29.177800900024</v>
      </c>
      <c r="O11" s="228">
        <v>29.27799602552118</v>
      </c>
      <c r="P11" s="228">
        <v>23.253338761379538</v>
      </c>
      <c r="Q11" s="228">
        <v>20.940740913290501</v>
      </c>
      <c r="R11" s="228">
        <v>21.468482840428369</v>
      </c>
      <c r="S11" s="228">
        <v>20.406085275759541</v>
      </c>
      <c r="T11" s="228">
        <v>20.235463571006179</v>
      </c>
      <c r="U11" s="228">
        <v>19.563139066184579</v>
      </c>
      <c r="V11" s="228">
        <v>19.83306997121511</v>
      </c>
      <c r="W11" s="228">
        <v>19.802512029931659</v>
      </c>
      <c r="DA11" s="69" t="s">
        <v>2552</v>
      </c>
    </row>
    <row r="12" spans="1:105" ht="12" customHeight="1" x14ac:dyDescent="0.25">
      <c r="A12" s="37" t="s">
        <v>162</v>
      </c>
      <c r="B12" s="228">
        <v>273.14311101105142</v>
      </c>
      <c r="C12" s="228">
        <v>284.9984445567232</v>
      </c>
      <c r="D12" s="228">
        <v>273.63868421480061</v>
      </c>
      <c r="E12" s="228">
        <v>262.00965105421187</v>
      </c>
      <c r="F12" s="228">
        <v>280.51196408650219</v>
      </c>
      <c r="G12" s="228">
        <v>278.86066809969492</v>
      </c>
      <c r="H12" s="228">
        <v>273.09658170317738</v>
      </c>
      <c r="I12" s="228">
        <v>265.77002660234069</v>
      </c>
      <c r="J12" s="228">
        <v>244.97156205428419</v>
      </c>
      <c r="K12" s="228">
        <v>217.1883464364951</v>
      </c>
      <c r="L12" s="228">
        <v>229.63553363388459</v>
      </c>
      <c r="M12" s="228">
        <v>218.68485221990369</v>
      </c>
      <c r="N12" s="228">
        <v>204.35262131701131</v>
      </c>
      <c r="O12" s="228">
        <v>209.38723665460779</v>
      </c>
      <c r="P12" s="228">
        <v>183.0264402670355</v>
      </c>
      <c r="Q12" s="228">
        <v>192.63890065643369</v>
      </c>
      <c r="R12" s="228">
        <v>196.6471512272914</v>
      </c>
      <c r="S12" s="228">
        <v>199.59316786428161</v>
      </c>
      <c r="T12" s="228">
        <v>188.34340639578431</v>
      </c>
      <c r="U12" s="228">
        <v>183.488795331788</v>
      </c>
      <c r="V12" s="228">
        <v>169.2665617349592</v>
      </c>
      <c r="W12" s="228">
        <v>196.27290685380561</v>
      </c>
      <c r="DA12" s="69" t="s">
        <v>2553</v>
      </c>
    </row>
    <row r="13" spans="1:105" ht="12" customHeight="1" x14ac:dyDescent="0.25">
      <c r="A13" s="37" t="s">
        <v>97</v>
      </c>
      <c r="B13" s="228">
        <v>0.1194325021495497</v>
      </c>
      <c r="C13" s="228">
        <v>2.6741186586398409E-2</v>
      </c>
      <c r="D13" s="228">
        <v>0.38495270851224311</v>
      </c>
      <c r="E13" s="228">
        <v>1.352708512463404</v>
      </c>
      <c r="F13" s="228">
        <v>1.0380051590694179</v>
      </c>
      <c r="G13" s="228">
        <v>1.0491831470317661</v>
      </c>
      <c r="H13" s="228">
        <v>0.81444539982686148</v>
      </c>
      <c r="I13" s="228">
        <v>0.64118658641378834</v>
      </c>
      <c r="J13" s="228">
        <v>0.65477214101375358</v>
      </c>
      <c r="K13" s="228">
        <v>0.57609630266430423</v>
      </c>
      <c r="L13" s="228">
        <v>0.67239896818521017</v>
      </c>
      <c r="M13" s="228">
        <v>1.700343938089196</v>
      </c>
      <c r="N13" s="228">
        <v>1.331126397247959</v>
      </c>
      <c r="O13" s="228">
        <v>0.8140154772138658</v>
      </c>
      <c r="P13" s="228">
        <v>1.078589853825846</v>
      </c>
      <c r="Q13" s="228">
        <v>1.032588134135245</v>
      </c>
      <c r="R13" s="228">
        <v>3.9946689595860891</v>
      </c>
      <c r="S13" s="228">
        <v>1.6444539982796531</v>
      </c>
      <c r="T13" s="228">
        <v>1.300945829750068</v>
      </c>
      <c r="U13" s="228">
        <v>1.1977644024070571</v>
      </c>
      <c r="V13" s="228">
        <v>1.2921754084255821</v>
      </c>
      <c r="W13" s="228">
        <v>1.4429922613916859</v>
      </c>
      <c r="DA13" s="69" t="s">
        <v>2554</v>
      </c>
    </row>
    <row r="14" spans="1:105" ht="12" customHeight="1" x14ac:dyDescent="0.25">
      <c r="A14" s="37" t="s">
        <v>78</v>
      </c>
      <c r="B14" s="228">
        <v>2.213710412322766</v>
      </c>
      <c r="C14" s="228">
        <v>2.3164879297095711</v>
      </c>
      <c r="D14" s="228">
        <v>2.47080411120516</v>
      </c>
      <c r="E14" s="228">
        <v>2.5930549131252749</v>
      </c>
      <c r="F14" s="228">
        <v>2.6180798490858832</v>
      </c>
      <c r="G14" s="228">
        <v>2.9558181715546521</v>
      </c>
      <c r="H14" s="228">
        <v>3.434384663874217</v>
      </c>
      <c r="I14" s="228">
        <v>3.5733029349190391</v>
      </c>
      <c r="J14" s="228">
        <v>4.0476332109492024</v>
      </c>
      <c r="K14" s="228">
        <v>4.6051484426331024</v>
      </c>
      <c r="L14" s="228">
        <v>5.0258851322698979</v>
      </c>
      <c r="M14" s="228">
        <v>5.0455017420267518</v>
      </c>
      <c r="N14" s="228">
        <v>5.4057121086825202</v>
      </c>
      <c r="O14" s="228">
        <v>5.5806951099874924</v>
      </c>
      <c r="P14" s="228">
        <v>10.83583560081208</v>
      </c>
      <c r="Q14" s="228">
        <v>12.718897314319751</v>
      </c>
      <c r="R14" s="228">
        <v>13.19188328137886</v>
      </c>
      <c r="S14" s="228">
        <v>14.321952293466749</v>
      </c>
      <c r="T14" s="228">
        <v>17.085677423798341</v>
      </c>
      <c r="U14" s="228">
        <v>18.958499404706139</v>
      </c>
      <c r="V14" s="228">
        <v>20.515830126309321</v>
      </c>
      <c r="W14" s="228">
        <v>22.532683637731839</v>
      </c>
      <c r="DA14" s="69" t="s">
        <v>2555</v>
      </c>
    </row>
    <row r="15" spans="1:105" ht="12" customHeight="1" x14ac:dyDescent="0.25">
      <c r="A15" s="37" t="s">
        <v>38</v>
      </c>
      <c r="B15" s="228">
        <v>143.54083780247569</v>
      </c>
      <c r="C15" s="228">
        <v>145.18918536051501</v>
      </c>
      <c r="D15" s="228">
        <v>149.94642321878339</v>
      </c>
      <c r="E15" s="228">
        <v>188.46959310032139</v>
      </c>
      <c r="F15" s="228">
        <v>185.39180670004831</v>
      </c>
      <c r="G15" s="228">
        <v>185.27704941263841</v>
      </c>
      <c r="H15" s="228">
        <v>197.65581440209311</v>
      </c>
      <c r="I15" s="228">
        <v>201.41425093877211</v>
      </c>
      <c r="J15" s="228">
        <v>244.8177675140933</v>
      </c>
      <c r="K15" s="228">
        <v>195.85074879334061</v>
      </c>
      <c r="L15" s="228">
        <v>221.59465912485999</v>
      </c>
      <c r="M15" s="228">
        <v>227.85726205495641</v>
      </c>
      <c r="N15" s="228">
        <v>228.32837981840481</v>
      </c>
      <c r="O15" s="228">
        <v>230.650547174965</v>
      </c>
      <c r="P15" s="228">
        <v>242.445743757423</v>
      </c>
      <c r="Q15" s="228">
        <v>225.7990470050058</v>
      </c>
      <c r="R15" s="228">
        <v>225.57390468512571</v>
      </c>
      <c r="S15" s="228">
        <v>234.34719509612529</v>
      </c>
      <c r="T15" s="228">
        <v>242.15209230211681</v>
      </c>
      <c r="U15" s="228">
        <v>240.43030904392711</v>
      </c>
      <c r="V15" s="228">
        <v>218.67474565546831</v>
      </c>
      <c r="W15" s="228">
        <v>230.79730536433919</v>
      </c>
      <c r="DA15" s="69" t="s">
        <v>2556</v>
      </c>
    </row>
    <row r="16" spans="1:105" ht="12" customHeight="1" x14ac:dyDescent="0.25">
      <c r="A16" s="57" t="s">
        <v>2557</v>
      </c>
      <c r="B16" s="263">
        <f t="shared" ref="B16:W16" si="0">B17+B23</f>
        <v>3135.742331078136</v>
      </c>
      <c r="C16" s="263">
        <f t="shared" si="0"/>
        <v>3220.370418520361</v>
      </c>
      <c r="D16" s="263">
        <f t="shared" si="0"/>
        <v>3168.2203190984205</v>
      </c>
      <c r="E16" s="263">
        <f t="shared" si="0"/>
        <v>3376.4449921651831</v>
      </c>
      <c r="F16" s="263">
        <f t="shared" si="0"/>
        <v>3408.9197991225919</v>
      </c>
      <c r="G16" s="263">
        <f t="shared" si="0"/>
        <v>3369.696806139727</v>
      </c>
      <c r="H16" s="263">
        <f t="shared" si="0"/>
        <v>3379.9594417483022</v>
      </c>
      <c r="I16" s="263">
        <f t="shared" si="0"/>
        <v>3363.0686711604239</v>
      </c>
      <c r="J16" s="263">
        <f t="shared" si="0"/>
        <v>3492.5431585460838</v>
      </c>
      <c r="K16" s="263">
        <f t="shared" si="0"/>
        <v>3013.7701253026762</v>
      </c>
      <c r="L16" s="263">
        <f t="shared" si="0"/>
        <v>3231.3940142899301</v>
      </c>
      <c r="M16" s="263">
        <f t="shared" si="0"/>
        <v>3144.0615550637381</v>
      </c>
      <c r="N16" s="263">
        <f t="shared" si="0"/>
        <v>3038.753310608965</v>
      </c>
      <c r="O16" s="263">
        <f t="shared" si="0"/>
        <v>3091.6111722422779</v>
      </c>
      <c r="P16" s="263">
        <f t="shared" si="0"/>
        <v>2967.6185691283163</v>
      </c>
      <c r="Q16" s="263">
        <f t="shared" si="0"/>
        <v>2912.5463345785902</v>
      </c>
      <c r="R16" s="263">
        <f t="shared" si="0"/>
        <v>2949.716864562341</v>
      </c>
      <c r="S16" s="263">
        <f t="shared" si="0"/>
        <v>3013.0797034197799</v>
      </c>
      <c r="T16" s="263">
        <f t="shared" si="0"/>
        <v>2994.2429558301519</v>
      </c>
      <c r="U16" s="263">
        <f t="shared" si="0"/>
        <v>2949.5248732853152</v>
      </c>
      <c r="V16" s="263">
        <f t="shared" si="0"/>
        <v>2720.5036839925442</v>
      </c>
      <c r="W16" s="263">
        <f t="shared" si="0"/>
        <v>2982.1800661077468</v>
      </c>
      <c r="DA16" s="70"/>
    </row>
    <row r="17" spans="1:105" ht="12" customHeight="1" x14ac:dyDescent="0.25">
      <c r="A17" s="60" t="s">
        <v>2558</v>
      </c>
      <c r="B17" s="331">
        <v>2325.2076498280799</v>
      </c>
      <c r="C17" s="331">
        <v>2393.4234849439758</v>
      </c>
      <c r="D17" s="331">
        <v>2316.1080403524079</v>
      </c>
      <c r="E17" s="331">
        <v>2293.7079361513379</v>
      </c>
      <c r="F17" s="331">
        <v>2314.9096298161289</v>
      </c>
      <c r="G17" s="331">
        <v>2272.4394884535059</v>
      </c>
      <c r="H17" s="331">
        <v>2214.6572666246871</v>
      </c>
      <c r="I17" s="331">
        <v>2155.8664728709982</v>
      </c>
      <c r="J17" s="331">
        <v>2006.4504283211361</v>
      </c>
      <c r="K17" s="331">
        <v>1814.4312643927949</v>
      </c>
      <c r="L17" s="331">
        <v>1855.3858247112671</v>
      </c>
      <c r="M17" s="331">
        <v>1721.4937870646261</v>
      </c>
      <c r="N17" s="331">
        <v>1610.944749580236</v>
      </c>
      <c r="O17" s="331">
        <v>1658.5248199176269</v>
      </c>
      <c r="P17" s="331">
        <v>1441.879071259606</v>
      </c>
      <c r="Q17" s="331">
        <v>1492.8998561289291</v>
      </c>
      <c r="R17" s="331">
        <v>1524.2166256623809</v>
      </c>
      <c r="S17" s="331">
        <v>1531.7089894383289</v>
      </c>
      <c r="T17" s="331">
        <v>1457.804582555558</v>
      </c>
      <c r="U17" s="331">
        <v>1416.5957033281211</v>
      </c>
      <c r="V17" s="331">
        <v>1322.309022938354</v>
      </c>
      <c r="W17" s="331">
        <v>1501.985700799627</v>
      </c>
      <c r="DA17" s="72" t="s">
        <v>2559</v>
      </c>
    </row>
    <row r="18" spans="1:105" ht="12" customHeight="1" x14ac:dyDescent="0.25">
      <c r="A18" s="59" t="s">
        <v>30</v>
      </c>
      <c r="B18" s="232">
        <v>171.1928041308758</v>
      </c>
      <c r="C18" s="232">
        <v>147.96837366420789</v>
      </c>
      <c r="D18" s="232">
        <v>127.6504374375333</v>
      </c>
      <c r="E18" s="232">
        <v>129.24508290245319</v>
      </c>
      <c r="F18" s="232">
        <v>76.188646911071444</v>
      </c>
      <c r="G18" s="232">
        <v>71.29760420167915</v>
      </c>
      <c r="H18" s="232">
        <v>60.707143517102431</v>
      </c>
      <c r="I18" s="232">
        <v>50.049561741127803</v>
      </c>
      <c r="J18" s="232">
        <v>45.262452161718137</v>
      </c>
      <c r="K18" s="232">
        <v>33.250954436754867</v>
      </c>
      <c r="L18" s="232">
        <v>34.277573115322276</v>
      </c>
      <c r="M18" s="232">
        <v>30.900777254047529</v>
      </c>
      <c r="N18" s="232">
        <v>27.481318429888042</v>
      </c>
      <c r="O18" s="232">
        <v>27.050138587500811</v>
      </c>
      <c r="P18" s="232">
        <v>23.61082223319351</v>
      </c>
      <c r="Q18" s="232">
        <v>26.487471638418491</v>
      </c>
      <c r="R18" s="232">
        <v>19.431350141075889</v>
      </c>
      <c r="S18" s="232">
        <v>27.757924155165771</v>
      </c>
      <c r="T18" s="232">
        <v>20.733695589761691</v>
      </c>
      <c r="U18" s="232">
        <v>17.879212454523699</v>
      </c>
      <c r="V18" s="232">
        <v>21.285333757206129</v>
      </c>
      <c r="W18" s="232">
        <v>18.678116366949371</v>
      </c>
      <c r="DA18" s="71" t="s">
        <v>2560</v>
      </c>
    </row>
    <row r="19" spans="1:105" ht="12" customHeight="1" x14ac:dyDescent="0.25">
      <c r="A19" s="59" t="s">
        <v>33</v>
      </c>
      <c r="B19" s="232">
        <v>95.761399926019507</v>
      </c>
      <c r="C19" s="232">
        <v>96.781614149614938</v>
      </c>
      <c r="D19" s="232">
        <v>93.388495612974367</v>
      </c>
      <c r="E19" s="232">
        <v>138.59068817978829</v>
      </c>
      <c r="F19" s="232">
        <v>104.5789023552194</v>
      </c>
      <c r="G19" s="232">
        <v>104.4473665331053</v>
      </c>
      <c r="H19" s="232">
        <v>126.0273339146426</v>
      </c>
      <c r="I19" s="232">
        <v>117.9339258892972</v>
      </c>
      <c r="J19" s="232">
        <v>98.46497388296882</v>
      </c>
      <c r="K19" s="232">
        <v>85.896246036770975</v>
      </c>
      <c r="L19" s="232">
        <v>82.063875174421611</v>
      </c>
      <c r="M19" s="232">
        <v>76.856183494344336</v>
      </c>
      <c r="N19" s="232">
        <v>71.073102927418432</v>
      </c>
      <c r="O19" s="232">
        <v>76.032615485324584</v>
      </c>
      <c r="P19" s="232">
        <v>61.912468675532367</v>
      </c>
      <c r="Q19" s="232">
        <v>62.093711814309707</v>
      </c>
      <c r="R19" s="232">
        <v>63.026569710112867</v>
      </c>
      <c r="S19" s="232">
        <v>64.806020870491821</v>
      </c>
      <c r="T19" s="232">
        <v>64.570985307327945</v>
      </c>
      <c r="U19" s="232">
        <v>60.928788888404462</v>
      </c>
      <c r="V19" s="232">
        <v>51.149602263769779</v>
      </c>
      <c r="W19" s="232">
        <v>56.424604794668021</v>
      </c>
      <c r="DA19" s="71" t="s">
        <v>2561</v>
      </c>
    </row>
    <row r="20" spans="1:105" ht="12" customHeight="1" x14ac:dyDescent="0.25">
      <c r="A20" s="59" t="s">
        <v>160</v>
      </c>
      <c r="B20" s="232">
        <v>294.20771837467112</v>
      </c>
      <c r="C20" s="232">
        <v>299.49172299256742</v>
      </c>
      <c r="D20" s="232">
        <v>297.53656589387327</v>
      </c>
      <c r="E20" s="232">
        <v>313.71235305520412</v>
      </c>
      <c r="F20" s="232">
        <v>288.89955338631808</v>
      </c>
      <c r="G20" s="232">
        <v>269.3883991329414</v>
      </c>
      <c r="H20" s="232">
        <v>233.20146796446679</v>
      </c>
      <c r="I20" s="232">
        <v>249.509655156191</v>
      </c>
      <c r="J20" s="232">
        <v>240.09760329586859</v>
      </c>
      <c r="K20" s="232">
        <v>274.08047023232791</v>
      </c>
      <c r="L20" s="232">
        <v>252.3823950136894</v>
      </c>
      <c r="M20" s="232">
        <v>198.6765698573264</v>
      </c>
      <c r="N20" s="232">
        <v>184.84949055155519</v>
      </c>
      <c r="O20" s="232">
        <v>180.87828073890449</v>
      </c>
      <c r="P20" s="232">
        <v>146.023228413071</v>
      </c>
      <c r="Q20" s="232">
        <v>131.83233932368881</v>
      </c>
      <c r="R20" s="232">
        <v>136.28506329263749</v>
      </c>
      <c r="S20" s="232">
        <v>130.7229000519568</v>
      </c>
      <c r="T20" s="232">
        <v>130.702904541896</v>
      </c>
      <c r="U20" s="232">
        <v>127.2464240381469</v>
      </c>
      <c r="V20" s="232">
        <v>129.87251781545049</v>
      </c>
      <c r="W20" s="232">
        <v>130.82265209741311</v>
      </c>
      <c r="DA20" s="71" t="s">
        <v>2562</v>
      </c>
    </row>
    <row r="21" spans="1:105" ht="12" customHeight="1" x14ac:dyDescent="0.25">
      <c r="A21" s="59" t="s">
        <v>70</v>
      </c>
      <c r="B21" s="232">
        <v>197.48824049856171</v>
      </c>
      <c r="C21" s="232">
        <v>210.49802692606701</v>
      </c>
      <c r="D21" s="232">
        <v>218.5286763078515</v>
      </c>
      <c r="E21" s="232">
        <v>212.09900519811151</v>
      </c>
      <c r="F21" s="232">
        <v>176.77942565535579</v>
      </c>
      <c r="G21" s="232">
        <v>158.709210942531</v>
      </c>
      <c r="H21" s="232">
        <v>170.9556948977623</v>
      </c>
      <c r="I21" s="232">
        <v>141.48120501950461</v>
      </c>
      <c r="J21" s="232">
        <v>149.76329581733961</v>
      </c>
      <c r="K21" s="232">
        <v>93.622304926464679</v>
      </c>
      <c r="L21" s="232">
        <v>62.035223143101263</v>
      </c>
      <c r="M21" s="232">
        <v>48.039041010325548</v>
      </c>
      <c r="N21" s="232">
        <v>50.771826926655677</v>
      </c>
      <c r="O21" s="232">
        <v>74.591059553878182</v>
      </c>
      <c r="P21" s="232">
        <v>60.339755019626033</v>
      </c>
      <c r="Q21" s="232">
        <v>56.688207721473987</v>
      </c>
      <c r="R21" s="232">
        <v>56.311069694453323</v>
      </c>
      <c r="S21" s="232">
        <v>38.706659800061743</v>
      </c>
      <c r="T21" s="232">
        <v>34.732447448016849</v>
      </c>
      <c r="U21" s="232">
        <v>27.346292179740249</v>
      </c>
      <c r="V21" s="232">
        <v>21.505447377704471</v>
      </c>
      <c r="W21" s="232">
        <v>23.702757854475099</v>
      </c>
      <c r="DA21" s="71" t="s">
        <v>2563</v>
      </c>
    </row>
    <row r="22" spans="1:105" ht="12" customHeight="1" x14ac:dyDescent="0.25">
      <c r="A22" s="59" t="s">
        <v>162</v>
      </c>
      <c r="B22" s="232">
        <v>1566.557486897952</v>
      </c>
      <c r="C22" s="232">
        <v>1638.6837472115189</v>
      </c>
      <c r="D22" s="232">
        <v>1579.003865100176</v>
      </c>
      <c r="E22" s="232">
        <v>1500.060806815781</v>
      </c>
      <c r="F22" s="232">
        <v>1668.463101508165</v>
      </c>
      <c r="G22" s="232">
        <v>1668.59690764325</v>
      </c>
      <c r="H22" s="232">
        <v>1623.7656263307131</v>
      </c>
      <c r="I22" s="232">
        <v>1596.8921250648771</v>
      </c>
      <c r="J22" s="232">
        <v>1472.862103163241</v>
      </c>
      <c r="K22" s="232">
        <v>1327.5812887604759</v>
      </c>
      <c r="L22" s="232">
        <v>1424.6267582647331</v>
      </c>
      <c r="M22" s="232">
        <v>1367.0212154485821</v>
      </c>
      <c r="N22" s="232">
        <v>1276.769010744719</v>
      </c>
      <c r="O22" s="232">
        <v>1299.972725552019</v>
      </c>
      <c r="P22" s="232">
        <v>1149.992796918184</v>
      </c>
      <c r="Q22" s="232">
        <v>1215.798125631037</v>
      </c>
      <c r="R22" s="232">
        <v>1249.162572824102</v>
      </c>
      <c r="S22" s="232">
        <v>1269.7154845606531</v>
      </c>
      <c r="T22" s="232">
        <v>1207.0645496685549</v>
      </c>
      <c r="U22" s="232">
        <v>1183.194985767306</v>
      </c>
      <c r="V22" s="232">
        <v>1098.496121724223</v>
      </c>
      <c r="W22" s="232">
        <v>1272.357569686121</v>
      </c>
      <c r="DA22" s="71" t="s">
        <v>2564</v>
      </c>
    </row>
    <row r="23" spans="1:105" ht="12" customHeight="1" x14ac:dyDescent="0.25">
      <c r="A23" s="60" t="s">
        <v>2565</v>
      </c>
      <c r="B23" s="331">
        <v>810.53468125005611</v>
      </c>
      <c r="C23" s="331">
        <v>826.94693357638516</v>
      </c>
      <c r="D23" s="331">
        <v>852.11227874601252</v>
      </c>
      <c r="E23" s="331">
        <v>1082.7370560138449</v>
      </c>
      <c r="F23" s="331">
        <v>1094.010169306463</v>
      </c>
      <c r="G23" s="331">
        <v>1097.2573176862211</v>
      </c>
      <c r="H23" s="331">
        <v>1165.3021751236149</v>
      </c>
      <c r="I23" s="331">
        <v>1207.202198289426</v>
      </c>
      <c r="J23" s="331">
        <v>1486.0927302249479</v>
      </c>
      <c r="K23" s="331">
        <v>1199.3388609098811</v>
      </c>
      <c r="L23" s="331">
        <v>1376.008189578663</v>
      </c>
      <c r="M23" s="331">
        <v>1422.567767999112</v>
      </c>
      <c r="N23" s="331">
        <v>1427.8085610287289</v>
      </c>
      <c r="O23" s="331">
        <v>1433.086352324651</v>
      </c>
      <c r="P23" s="331">
        <v>1525.73949786871</v>
      </c>
      <c r="Q23" s="331">
        <v>1419.6464784496609</v>
      </c>
      <c r="R23" s="331">
        <v>1425.5002388999601</v>
      </c>
      <c r="S23" s="331">
        <v>1481.370713981451</v>
      </c>
      <c r="T23" s="331">
        <v>1536.4383732745939</v>
      </c>
      <c r="U23" s="331">
        <v>1532.9291699571941</v>
      </c>
      <c r="V23" s="331">
        <v>1398.19466105419</v>
      </c>
      <c r="W23" s="331">
        <v>1480.19436530812</v>
      </c>
      <c r="DA23" s="72" t="s">
        <v>2566</v>
      </c>
    </row>
    <row r="24" spans="1:105" ht="12" customHeight="1" x14ac:dyDescent="0.25">
      <c r="A24" s="57" t="s">
        <v>2567</v>
      </c>
      <c r="B24" s="263">
        <f t="shared" ref="B24:W24" si="1">B25+B26</f>
        <v>1472.7078468155078</v>
      </c>
      <c r="C24" s="263">
        <f t="shared" si="1"/>
        <v>1520.8546924823852</v>
      </c>
      <c r="D24" s="263">
        <f t="shared" si="1"/>
        <v>1496.2906179731381</v>
      </c>
      <c r="E24" s="263">
        <f t="shared" si="1"/>
        <v>1616.2501159075694</v>
      </c>
      <c r="F24" s="263">
        <f t="shared" si="1"/>
        <v>1656.3135283679189</v>
      </c>
      <c r="G24" s="263">
        <f t="shared" si="1"/>
        <v>1643.5374205252463</v>
      </c>
      <c r="H24" s="263">
        <f t="shared" si="1"/>
        <v>1645.3458568089973</v>
      </c>
      <c r="I24" s="263">
        <f t="shared" si="1"/>
        <v>1644.6081802449771</v>
      </c>
      <c r="J24" s="263">
        <f t="shared" si="1"/>
        <v>1700.9801643812154</v>
      </c>
      <c r="K24" s="263">
        <f t="shared" si="1"/>
        <v>1468.7432174748365</v>
      </c>
      <c r="L24" s="263">
        <f t="shared" si="1"/>
        <v>1570.3662352291574</v>
      </c>
      <c r="M24" s="263">
        <f t="shared" si="1"/>
        <v>1533.2387310593635</v>
      </c>
      <c r="N24" s="263">
        <f t="shared" si="1"/>
        <v>1486.6033221777498</v>
      </c>
      <c r="O24" s="263">
        <f t="shared" si="1"/>
        <v>1511.4715519221172</v>
      </c>
      <c r="P24" s="263">
        <f t="shared" si="1"/>
        <v>1442.6295209337118</v>
      </c>
      <c r="Q24" s="263">
        <f t="shared" si="1"/>
        <v>1425.4050313251284</v>
      </c>
      <c r="R24" s="263">
        <f t="shared" si="1"/>
        <v>1444.2339110379849</v>
      </c>
      <c r="S24" s="263">
        <f t="shared" si="1"/>
        <v>1472.2401487635611</v>
      </c>
      <c r="T24" s="263">
        <f t="shared" si="1"/>
        <v>1458.5359289340627</v>
      </c>
      <c r="U24" s="263">
        <f t="shared" si="1"/>
        <v>1436.2579405607789</v>
      </c>
      <c r="V24" s="263">
        <f t="shared" si="1"/>
        <v>1324.8276776967625</v>
      </c>
      <c r="W24" s="263">
        <f t="shared" si="1"/>
        <v>1464.9656465708315</v>
      </c>
      <c r="DA24" s="70"/>
    </row>
    <row r="25" spans="1:105" ht="12" customHeight="1" x14ac:dyDescent="0.25">
      <c r="A25" s="60" t="s">
        <v>2568</v>
      </c>
      <c r="B25" s="264">
        <v>1130.763616888278</v>
      </c>
      <c r="C25" s="264">
        <v>1170.0132008245171</v>
      </c>
      <c r="D25" s="264">
        <v>1147.7283750456891</v>
      </c>
      <c r="E25" s="264">
        <v>1217.1583000337209</v>
      </c>
      <c r="F25" s="264">
        <v>1250.6207185001319</v>
      </c>
      <c r="G25" s="264">
        <v>1240.1588031363781</v>
      </c>
      <c r="H25" s="264">
        <v>1233.774010201801</v>
      </c>
      <c r="I25" s="264">
        <v>1230.3045901099149</v>
      </c>
      <c r="J25" s="264">
        <v>1252.8749341282539</v>
      </c>
      <c r="K25" s="264">
        <v>1088.883004121164</v>
      </c>
      <c r="L25" s="264">
        <v>1157.4314839570311</v>
      </c>
      <c r="M25" s="264">
        <v>1123.912743616276</v>
      </c>
      <c r="N25" s="264">
        <v>1084.3958386458989</v>
      </c>
      <c r="O25" s="264">
        <v>1103.5595126427179</v>
      </c>
      <c r="P25" s="264">
        <v>1040.334039713538</v>
      </c>
      <c r="Q25" s="264">
        <v>1035.42569842377</v>
      </c>
      <c r="R25" s="264">
        <v>1050.36014722036</v>
      </c>
      <c r="S25" s="264">
        <v>1067.672981306079</v>
      </c>
      <c r="T25" s="264">
        <v>1052.4719547869181</v>
      </c>
      <c r="U25" s="264">
        <v>1035.0224620680681</v>
      </c>
      <c r="V25" s="264">
        <v>956.53398474925007</v>
      </c>
      <c r="W25" s="264">
        <v>1063.4021826848709</v>
      </c>
      <c r="DA25" s="72" t="s">
        <v>2569</v>
      </c>
    </row>
    <row r="26" spans="1:105" ht="12" customHeight="1" x14ac:dyDescent="0.25">
      <c r="A26" s="60" t="s">
        <v>2570</v>
      </c>
      <c r="B26" s="264">
        <v>341.94422992722991</v>
      </c>
      <c r="C26" s="264">
        <v>350.84149165786818</v>
      </c>
      <c r="D26" s="264">
        <v>348.56224292744912</v>
      </c>
      <c r="E26" s="264">
        <v>399.09181587384847</v>
      </c>
      <c r="F26" s="264">
        <v>405.69280986778688</v>
      </c>
      <c r="G26" s="264">
        <v>403.37861738886812</v>
      </c>
      <c r="H26" s="264">
        <v>411.57184660719628</v>
      </c>
      <c r="I26" s="264">
        <v>414.30359013506211</v>
      </c>
      <c r="J26" s="264">
        <v>448.10523025296152</v>
      </c>
      <c r="K26" s="264">
        <v>379.86021335367229</v>
      </c>
      <c r="L26" s="264">
        <v>412.93475127212628</v>
      </c>
      <c r="M26" s="264">
        <v>409.32598744308751</v>
      </c>
      <c r="N26" s="264">
        <v>402.20748353185093</v>
      </c>
      <c r="O26" s="264">
        <v>407.91203927939938</v>
      </c>
      <c r="P26" s="264">
        <v>402.29548122017383</v>
      </c>
      <c r="Q26" s="264">
        <v>389.97933290135842</v>
      </c>
      <c r="R26" s="264">
        <v>393.87376381762499</v>
      </c>
      <c r="S26" s="264">
        <v>404.56716745748213</v>
      </c>
      <c r="T26" s="264">
        <v>406.06397414714468</v>
      </c>
      <c r="U26" s="264">
        <v>401.2354784927108</v>
      </c>
      <c r="V26" s="264">
        <v>368.29369294751251</v>
      </c>
      <c r="W26" s="264">
        <v>401.56346388596052</v>
      </c>
      <c r="DA26" s="72" t="s">
        <v>2571</v>
      </c>
    </row>
    <row r="27" spans="1:105" ht="12" customHeight="1" x14ac:dyDescent="0.25">
      <c r="A27" s="57" t="s">
        <v>2572</v>
      </c>
      <c r="B27" s="263">
        <f t="shared" ref="B27:W27" si="2">B28+B34</f>
        <v>4479.6319015401941</v>
      </c>
      <c r="C27" s="263">
        <f t="shared" si="2"/>
        <v>4600.5291693148019</v>
      </c>
      <c r="D27" s="263">
        <f t="shared" si="2"/>
        <v>4526.0290272834582</v>
      </c>
      <c r="E27" s="263">
        <f t="shared" si="2"/>
        <v>4823.4928459502626</v>
      </c>
      <c r="F27" s="263">
        <f t="shared" si="2"/>
        <v>4869.8854273179895</v>
      </c>
      <c r="G27" s="263">
        <f t="shared" si="2"/>
        <v>4813.8525801996111</v>
      </c>
      <c r="H27" s="263">
        <f t="shared" si="2"/>
        <v>4828.51348821186</v>
      </c>
      <c r="I27" s="263">
        <f t="shared" si="2"/>
        <v>4804.3838159434636</v>
      </c>
      <c r="J27" s="263">
        <f t="shared" si="2"/>
        <v>4989.3473693515516</v>
      </c>
      <c r="K27" s="263">
        <f t="shared" si="2"/>
        <v>4305.3858932895382</v>
      </c>
      <c r="L27" s="263">
        <f t="shared" si="2"/>
        <v>4616.2771632713293</v>
      </c>
      <c r="M27" s="263">
        <f t="shared" si="2"/>
        <v>4491.5165072339105</v>
      </c>
      <c r="N27" s="263">
        <f t="shared" si="2"/>
        <v>4341.0761580128074</v>
      </c>
      <c r="O27" s="263">
        <f t="shared" si="2"/>
        <v>4416.5873889175409</v>
      </c>
      <c r="P27" s="263">
        <f t="shared" si="2"/>
        <v>4239.4550987547391</v>
      </c>
      <c r="Q27" s="263">
        <f t="shared" si="2"/>
        <v>4160.7804779694143</v>
      </c>
      <c r="R27" s="263">
        <f t="shared" si="2"/>
        <v>4213.8812350890594</v>
      </c>
      <c r="S27" s="263">
        <f t="shared" si="2"/>
        <v>4304.3995763139719</v>
      </c>
      <c r="T27" s="263">
        <f t="shared" si="2"/>
        <v>4277.4899369002196</v>
      </c>
      <c r="U27" s="263">
        <f t="shared" si="2"/>
        <v>4213.6069618361653</v>
      </c>
      <c r="V27" s="263">
        <f t="shared" si="2"/>
        <v>3886.433834275063</v>
      </c>
      <c r="W27" s="263">
        <f t="shared" si="2"/>
        <v>4260.2572372967807</v>
      </c>
      <c r="DA27" s="70"/>
    </row>
    <row r="28" spans="1:105" ht="12" customHeight="1" x14ac:dyDescent="0.25">
      <c r="A28" s="60" t="s">
        <v>2573</v>
      </c>
      <c r="B28" s="331">
        <v>3321.7252140401142</v>
      </c>
      <c r="C28" s="331">
        <v>3419.1764070628228</v>
      </c>
      <c r="D28" s="331">
        <v>3308.725771932011</v>
      </c>
      <c r="E28" s="331">
        <v>3276.725623073341</v>
      </c>
      <c r="F28" s="331">
        <v>3307.0137568801852</v>
      </c>
      <c r="G28" s="331">
        <v>3246.3421263621522</v>
      </c>
      <c r="H28" s="331">
        <v>3163.7960951781238</v>
      </c>
      <c r="I28" s="331">
        <v>3079.8092469585681</v>
      </c>
      <c r="J28" s="331">
        <v>2866.3577547444811</v>
      </c>
      <c r="K28" s="331">
        <v>2592.044663418279</v>
      </c>
      <c r="L28" s="331">
        <v>2650.551178158953</v>
      </c>
      <c r="M28" s="331">
        <v>2459.2768386637508</v>
      </c>
      <c r="N28" s="331">
        <v>2301.3496422574799</v>
      </c>
      <c r="O28" s="331">
        <v>2369.3211713108958</v>
      </c>
      <c r="P28" s="331">
        <v>2059.8272446565811</v>
      </c>
      <c r="Q28" s="331">
        <v>2132.7140801841838</v>
      </c>
      <c r="R28" s="331">
        <v>2177.4523223748301</v>
      </c>
      <c r="S28" s="331">
        <v>2188.155699197614</v>
      </c>
      <c r="T28" s="331">
        <v>2082.577975079369</v>
      </c>
      <c r="U28" s="331">
        <v>2023.708147611602</v>
      </c>
      <c r="V28" s="331">
        <v>1889.0128899119341</v>
      </c>
      <c r="W28" s="331">
        <v>2145.6938582851799</v>
      </c>
      <c r="DA28" s="72" t="s">
        <v>2574</v>
      </c>
    </row>
    <row r="29" spans="1:105" ht="12" customHeight="1" x14ac:dyDescent="0.25">
      <c r="A29" s="59" t="s">
        <v>30</v>
      </c>
      <c r="B29" s="232">
        <v>244.56114875839401</v>
      </c>
      <c r="C29" s="232">
        <v>211.3833909488684</v>
      </c>
      <c r="D29" s="232">
        <v>182.3577677679047</v>
      </c>
      <c r="E29" s="232">
        <v>184.63583271779029</v>
      </c>
      <c r="F29" s="232">
        <v>108.8409241586735</v>
      </c>
      <c r="G29" s="232">
        <v>101.8537202881131</v>
      </c>
      <c r="H29" s="232">
        <v>86.724490738717805</v>
      </c>
      <c r="I29" s="232">
        <v>71.499373915896854</v>
      </c>
      <c r="J29" s="232">
        <v>64.660645945311629</v>
      </c>
      <c r="K29" s="232">
        <v>47.5013634810784</v>
      </c>
      <c r="L29" s="232">
        <v>48.96796159331754</v>
      </c>
      <c r="M29" s="232">
        <v>44.1439675057822</v>
      </c>
      <c r="N29" s="232">
        <v>39.259026328411487</v>
      </c>
      <c r="O29" s="232">
        <v>38.643055125001169</v>
      </c>
      <c r="P29" s="232">
        <v>33.729746047419312</v>
      </c>
      <c r="Q29" s="232">
        <v>37.839245197740688</v>
      </c>
      <c r="R29" s="232">
        <v>27.759071630108409</v>
      </c>
      <c r="S29" s="232">
        <v>39.654177364522518</v>
      </c>
      <c r="T29" s="232">
        <v>29.619565128230981</v>
      </c>
      <c r="U29" s="232">
        <v>25.541732077891009</v>
      </c>
      <c r="V29" s="232">
        <v>30.40761965315162</v>
      </c>
      <c r="W29" s="232">
        <v>26.68302338135625</v>
      </c>
      <c r="DA29" s="71" t="s">
        <v>2575</v>
      </c>
    </row>
    <row r="30" spans="1:105" ht="12" customHeight="1" x14ac:dyDescent="0.25">
      <c r="A30" s="59" t="s">
        <v>33</v>
      </c>
      <c r="B30" s="232">
        <v>136.80199989431361</v>
      </c>
      <c r="C30" s="232">
        <v>138.25944878516421</v>
      </c>
      <c r="D30" s="232">
        <v>133.41213658996341</v>
      </c>
      <c r="E30" s="232">
        <v>197.9866973996975</v>
      </c>
      <c r="F30" s="232">
        <v>149.39843193602769</v>
      </c>
      <c r="G30" s="232">
        <v>149.21052361872179</v>
      </c>
      <c r="H30" s="232">
        <v>180.03904844948951</v>
      </c>
      <c r="I30" s="232">
        <v>168.4770369847104</v>
      </c>
      <c r="J30" s="232">
        <v>140.66424840424119</v>
      </c>
      <c r="K30" s="232">
        <v>122.70892290967291</v>
      </c>
      <c r="L30" s="232">
        <v>117.23410739203089</v>
      </c>
      <c r="M30" s="232">
        <v>109.79454784906341</v>
      </c>
      <c r="N30" s="232">
        <v>101.5330041820263</v>
      </c>
      <c r="O30" s="232">
        <v>108.6180221218923</v>
      </c>
      <c r="P30" s="232">
        <v>88.446383822189105</v>
      </c>
      <c r="Q30" s="232">
        <v>88.705302591870989</v>
      </c>
      <c r="R30" s="232">
        <v>90.037956728732667</v>
      </c>
      <c r="S30" s="232">
        <v>92.580029814988322</v>
      </c>
      <c r="T30" s="232">
        <v>92.244264724754203</v>
      </c>
      <c r="U30" s="232">
        <v>87.04112698343495</v>
      </c>
      <c r="V30" s="232">
        <v>73.070860376813982</v>
      </c>
      <c r="W30" s="232">
        <v>80.606578278097174</v>
      </c>
      <c r="DA30" s="71" t="s">
        <v>2576</v>
      </c>
    </row>
    <row r="31" spans="1:105" ht="12" customHeight="1" x14ac:dyDescent="0.25">
      <c r="A31" s="59" t="s">
        <v>160</v>
      </c>
      <c r="B31" s="232">
        <v>420.2967405352444</v>
      </c>
      <c r="C31" s="232">
        <v>427.84531856081048</v>
      </c>
      <c r="D31" s="232">
        <v>425.05223699124741</v>
      </c>
      <c r="E31" s="232">
        <v>448.16050436457721</v>
      </c>
      <c r="F31" s="232">
        <v>412.71364769474019</v>
      </c>
      <c r="G31" s="232">
        <v>384.84057018991632</v>
      </c>
      <c r="H31" s="232">
        <v>333.14495423495259</v>
      </c>
      <c r="I31" s="232">
        <v>356.44236450884432</v>
      </c>
      <c r="J31" s="232">
        <v>342.99657613695541</v>
      </c>
      <c r="K31" s="232">
        <v>391.54352890332569</v>
      </c>
      <c r="L31" s="232">
        <v>360.54627859098503</v>
      </c>
      <c r="M31" s="232">
        <v>283.82367122475199</v>
      </c>
      <c r="N31" s="232">
        <v>264.070700787936</v>
      </c>
      <c r="O31" s="232">
        <v>258.39754391272078</v>
      </c>
      <c r="P31" s="232">
        <v>208.60461201867281</v>
      </c>
      <c r="Q31" s="232">
        <v>188.33191331955541</v>
      </c>
      <c r="R31" s="232">
        <v>194.69294756091071</v>
      </c>
      <c r="S31" s="232">
        <v>186.74700007422391</v>
      </c>
      <c r="T31" s="232">
        <v>186.71843505985149</v>
      </c>
      <c r="U31" s="232">
        <v>181.78060576878141</v>
      </c>
      <c r="V31" s="232">
        <v>185.53216830778649</v>
      </c>
      <c r="W31" s="232">
        <v>186.8895029963044</v>
      </c>
      <c r="DA31" s="71" t="s">
        <v>2577</v>
      </c>
    </row>
    <row r="32" spans="1:105" ht="12" customHeight="1" x14ac:dyDescent="0.25">
      <c r="A32" s="59" t="s">
        <v>70</v>
      </c>
      <c r="B32" s="232">
        <v>282.12605785508822</v>
      </c>
      <c r="C32" s="232">
        <v>300.71146703723861</v>
      </c>
      <c r="D32" s="232">
        <v>312.18382329693083</v>
      </c>
      <c r="E32" s="232">
        <v>302.99857885444499</v>
      </c>
      <c r="F32" s="232">
        <v>252.54203665050829</v>
      </c>
      <c r="G32" s="232">
        <v>226.7274442036157</v>
      </c>
      <c r="H32" s="232">
        <v>244.22242128251759</v>
      </c>
      <c r="I32" s="232">
        <v>202.11600717072079</v>
      </c>
      <c r="J32" s="232">
        <v>213.94756545334221</v>
      </c>
      <c r="K32" s="232">
        <v>133.74614989494961</v>
      </c>
      <c r="L32" s="232">
        <v>88.621747347287538</v>
      </c>
      <c r="M32" s="232">
        <v>68.627201443322221</v>
      </c>
      <c r="N32" s="232">
        <v>72.531181323793831</v>
      </c>
      <c r="O32" s="232">
        <v>106.5586565055403</v>
      </c>
      <c r="P32" s="232">
        <v>86.199650028037212</v>
      </c>
      <c r="Q32" s="232">
        <v>80.983153887819995</v>
      </c>
      <c r="R32" s="232">
        <v>80.444385277790445</v>
      </c>
      <c r="S32" s="232">
        <v>55.295228285802509</v>
      </c>
      <c r="T32" s="232">
        <v>49.617782068595503</v>
      </c>
      <c r="U32" s="232">
        <v>39.066131685343223</v>
      </c>
      <c r="V32" s="232">
        <v>30.722067682434972</v>
      </c>
      <c r="W32" s="232">
        <v>33.861082649250157</v>
      </c>
      <c r="DA32" s="71" t="s">
        <v>2578</v>
      </c>
    </row>
    <row r="33" spans="1:105" ht="12" customHeight="1" x14ac:dyDescent="0.25">
      <c r="A33" s="59" t="s">
        <v>162</v>
      </c>
      <c r="B33" s="232">
        <v>2237.9392669970739</v>
      </c>
      <c r="C33" s="232">
        <v>2340.9767817307411</v>
      </c>
      <c r="D33" s="232">
        <v>2255.719807285966</v>
      </c>
      <c r="E33" s="232">
        <v>2142.9440097368301</v>
      </c>
      <c r="F33" s="232">
        <v>2383.518716440235</v>
      </c>
      <c r="G33" s="232">
        <v>2383.7098680617851</v>
      </c>
      <c r="H33" s="232">
        <v>2319.665180472447</v>
      </c>
      <c r="I33" s="232">
        <v>2281.2744643783958</v>
      </c>
      <c r="J33" s="232">
        <v>2104.0887188046308</v>
      </c>
      <c r="K33" s="232">
        <v>1896.5446982292519</v>
      </c>
      <c r="L33" s="232">
        <v>2035.1810832353331</v>
      </c>
      <c r="M33" s="232">
        <v>1952.887450640831</v>
      </c>
      <c r="N33" s="232">
        <v>1823.955729635313</v>
      </c>
      <c r="O33" s="232">
        <v>1857.1038936457419</v>
      </c>
      <c r="P33" s="232">
        <v>1642.846852740262</v>
      </c>
      <c r="Q33" s="232">
        <v>1736.854465187196</v>
      </c>
      <c r="R33" s="232">
        <v>1784.517961177288</v>
      </c>
      <c r="S33" s="232">
        <v>1813.8792636580761</v>
      </c>
      <c r="T33" s="232">
        <v>1724.3779280979361</v>
      </c>
      <c r="U33" s="232">
        <v>1690.2785510961519</v>
      </c>
      <c r="V33" s="232">
        <v>1569.2801738917469</v>
      </c>
      <c r="W33" s="232">
        <v>1817.653670980173</v>
      </c>
      <c r="DA33" s="71" t="s">
        <v>2579</v>
      </c>
    </row>
    <row r="34" spans="1:105" ht="12" customHeight="1" x14ac:dyDescent="0.25">
      <c r="A34" s="60" t="s">
        <v>2580</v>
      </c>
      <c r="B34" s="331">
        <v>1157.9066875000799</v>
      </c>
      <c r="C34" s="331">
        <v>1181.3527622519789</v>
      </c>
      <c r="D34" s="331">
        <v>1217.303255351447</v>
      </c>
      <c r="E34" s="331">
        <v>1546.7672228769211</v>
      </c>
      <c r="F34" s="331">
        <v>1562.8716704378039</v>
      </c>
      <c r="G34" s="331">
        <v>1567.510453837459</v>
      </c>
      <c r="H34" s="331">
        <v>1664.717393033736</v>
      </c>
      <c r="I34" s="331">
        <v>1724.574568984895</v>
      </c>
      <c r="J34" s="331">
        <v>2122.9896146070701</v>
      </c>
      <c r="K34" s="331">
        <v>1713.341229871259</v>
      </c>
      <c r="L34" s="331">
        <v>1965.7259851123761</v>
      </c>
      <c r="M34" s="331">
        <v>2032.2396685701599</v>
      </c>
      <c r="N34" s="331">
        <v>2039.7265157553279</v>
      </c>
      <c r="O34" s="331">
        <v>2047.2662176066449</v>
      </c>
      <c r="P34" s="331">
        <v>2179.627854098158</v>
      </c>
      <c r="Q34" s="331">
        <v>2028.06639778523</v>
      </c>
      <c r="R34" s="331">
        <v>2036.428912714229</v>
      </c>
      <c r="S34" s="331">
        <v>2116.2438771163579</v>
      </c>
      <c r="T34" s="331">
        <v>2194.9119618208501</v>
      </c>
      <c r="U34" s="331">
        <v>2189.898814224563</v>
      </c>
      <c r="V34" s="331">
        <v>1997.4209443631289</v>
      </c>
      <c r="W34" s="331">
        <v>2114.5633790116008</v>
      </c>
      <c r="DA34" s="72" t="s">
        <v>2581</v>
      </c>
    </row>
    <row r="35" spans="1:105" ht="12" customHeight="1" x14ac:dyDescent="0.25">
      <c r="A35" s="57" t="s">
        <v>2582</v>
      </c>
      <c r="B35" s="263">
        <v>3019.3906312576951</v>
      </c>
      <c r="C35" s="263">
        <v>3126.1580021158279</v>
      </c>
      <c r="D35" s="263">
        <v>3044.444365128621</v>
      </c>
      <c r="E35" s="263">
        <v>3445.5615682840389</v>
      </c>
      <c r="F35" s="263">
        <v>3427.3386907811391</v>
      </c>
      <c r="G35" s="263">
        <v>3383.5001701467359</v>
      </c>
      <c r="H35" s="263">
        <v>3310.6048253039562</v>
      </c>
      <c r="I35" s="263">
        <v>3304.4629994907718</v>
      </c>
      <c r="J35" s="263">
        <v>3370.9368871627489</v>
      </c>
      <c r="K35" s="263">
        <v>2978.7878757892549</v>
      </c>
      <c r="L35" s="263">
        <v>3182.8394952924818</v>
      </c>
      <c r="M35" s="263">
        <v>3026.9253510934332</v>
      </c>
      <c r="N35" s="263">
        <v>2964.9023051598442</v>
      </c>
      <c r="O35" s="263">
        <v>2976.0724276711499</v>
      </c>
      <c r="P35" s="263">
        <v>2770.1317140000651</v>
      </c>
      <c r="Q35" s="263">
        <v>2718.6980065714388</v>
      </c>
      <c r="R35" s="263">
        <v>2781.815717783526</v>
      </c>
      <c r="S35" s="263">
        <v>2803.1720192968919</v>
      </c>
      <c r="T35" s="263">
        <v>2770.698775813245</v>
      </c>
      <c r="U35" s="263">
        <v>2734.682285689104</v>
      </c>
      <c r="V35" s="263">
        <v>2599.2664827218191</v>
      </c>
      <c r="W35" s="263">
        <v>2852.786347502079</v>
      </c>
      <c r="DA35" s="70" t="s">
        <v>2583</v>
      </c>
    </row>
    <row r="36" spans="1:105" ht="12" customHeight="1" x14ac:dyDescent="0.25">
      <c r="A36" s="46" t="s">
        <v>30</v>
      </c>
      <c r="B36" s="231">
        <v>127.3157805583687</v>
      </c>
      <c r="C36" s="231">
        <v>115.7015457907254</v>
      </c>
      <c r="D36" s="231">
        <v>102.96359187091809</v>
      </c>
      <c r="E36" s="231">
        <v>87.977983777853169</v>
      </c>
      <c r="F36" s="231">
        <v>57.417032541413839</v>
      </c>
      <c r="G36" s="231">
        <v>56.609122629596428</v>
      </c>
      <c r="H36" s="231">
        <v>52.16707597622387</v>
      </c>
      <c r="I36" s="231">
        <v>45.139456432355473</v>
      </c>
      <c r="J36" s="231">
        <v>47.288767756931939</v>
      </c>
      <c r="K36" s="231">
        <v>32.00640951109915</v>
      </c>
      <c r="L36" s="231">
        <v>34.279314818411002</v>
      </c>
      <c r="M36" s="231">
        <v>33.332297372484462</v>
      </c>
      <c r="N36" s="231">
        <v>26.894650942379251</v>
      </c>
      <c r="O36" s="231">
        <v>27.723917207440039</v>
      </c>
      <c r="P36" s="231">
        <v>27.839913232630451</v>
      </c>
      <c r="Q36" s="231">
        <v>29.47465891609373</v>
      </c>
      <c r="R36" s="231">
        <v>22.897540395543679</v>
      </c>
      <c r="S36" s="231">
        <v>34.518508970321051</v>
      </c>
      <c r="T36" s="231">
        <v>28.48594822434228</v>
      </c>
      <c r="U36" s="231">
        <v>25.454205940424419</v>
      </c>
      <c r="V36" s="231">
        <v>34.066547879309979</v>
      </c>
      <c r="W36" s="231">
        <v>24.476779426159929</v>
      </c>
      <c r="DA36" s="73" t="s">
        <v>2584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0.1008598452259898</v>
      </c>
      <c r="W37" s="231">
        <v>8.2029234734833825E-2</v>
      </c>
      <c r="DA37" s="73" t="s">
        <v>2585</v>
      </c>
    </row>
    <row r="38" spans="1:105" ht="12" customHeight="1" x14ac:dyDescent="0.25">
      <c r="A38" s="46" t="s">
        <v>33</v>
      </c>
      <c r="B38" s="231">
        <v>107.803238184598</v>
      </c>
      <c r="C38" s="231">
        <v>112.87879948989681</v>
      </c>
      <c r="D38" s="231">
        <v>113.1431339190313</v>
      </c>
      <c r="E38" s="231">
        <v>163.7674123564851</v>
      </c>
      <c r="F38" s="231">
        <v>136.86411024873601</v>
      </c>
      <c r="G38" s="231">
        <v>135.81665842935629</v>
      </c>
      <c r="H38" s="231">
        <v>166.17703981937979</v>
      </c>
      <c r="I38" s="231">
        <v>141.3847378994177</v>
      </c>
      <c r="J38" s="231">
        <v>137.64171494378661</v>
      </c>
      <c r="K38" s="231">
        <v>113.66705805243591</v>
      </c>
      <c r="L38" s="231">
        <v>111.122567734475</v>
      </c>
      <c r="M38" s="231">
        <v>107.65614741847681</v>
      </c>
      <c r="N38" s="231">
        <v>100.36302444712361</v>
      </c>
      <c r="O38" s="231">
        <v>108.8730941212291</v>
      </c>
      <c r="P38" s="231">
        <v>97.159462205786284</v>
      </c>
      <c r="Q38" s="231">
        <v>99.363754295642636</v>
      </c>
      <c r="R38" s="231">
        <v>97.827562984849408</v>
      </c>
      <c r="S38" s="231">
        <v>105.2789536136803</v>
      </c>
      <c r="T38" s="231">
        <v>108.0147585668101</v>
      </c>
      <c r="U38" s="231">
        <v>102.5566533464068</v>
      </c>
      <c r="V38" s="231">
        <v>77.668789294549569</v>
      </c>
      <c r="W38" s="231">
        <v>79.321955362807543</v>
      </c>
      <c r="DA38" s="73" t="s">
        <v>2586</v>
      </c>
    </row>
    <row r="39" spans="1:105" ht="12" customHeight="1" x14ac:dyDescent="0.25">
      <c r="A39" s="46" t="s">
        <v>160</v>
      </c>
      <c r="B39" s="231">
        <v>300.64837805340602</v>
      </c>
      <c r="C39" s="231">
        <v>298.03026236131888</v>
      </c>
      <c r="D39" s="231">
        <v>300.71215176514698</v>
      </c>
      <c r="E39" s="231">
        <v>308.95195807328668</v>
      </c>
      <c r="F39" s="231">
        <v>296.26651170017209</v>
      </c>
      <c r="G39" s="231">
        <v>277.7898277267704</v>
      </c>
      <c r="H39" s="231">
        <v>267.22939035633601</v>
      </c>
      <c r="I39" s="231">
        <v>276.83268353119081</v>
      </c>
      <c r="J39" s="231">
        <v>290.88543513862447</v>
      </c>
      <c r="K39" s="231">
        <v>308.87779303818581</v>
      </c>
      <c r="L39" s="231">
        <v>294.96987225170039</v>
      </c>
      <c r="M39" s="231">
        <v>247.64939349365071</v>
      </c>
      <c r="N39" s="231">
        <v>229.57380483708999</v>
      </c>
      <c r="O39" s="231">
        <v>226.32881044932719</v>
      </c>
      <c r="P39" s="231">
        <v>210.1313745471806</v>
      </c>
      <c r="Q39" s="231">
        <v>179.2999075608416</v>
      </c>
      <c r="R39" s="231">
        <v>181.2890179137267</v>
      </c>
      <c r="S39" s="231">
        <v>182.8696723794904</v>
      </c>
      <c r="T39" s="231">
        <v>188.12746165904059</v>
      </c>
      <c r="U39" s="231">
        <v>181.7660650044005</v>
      </c>
      <c r="V39" s="231">
        <v>175.06112610618109</v>
      </c>
      <c r="W39" s="231">
        <v>169.5047653779196</v>
      </c>
      <c r="DA39" s="73" t="s">
        <v>2587</v>
      </c>
    </row>
    <row r="40" spans="1:105" ht="12" customHeight="1" x14ac:dyDescent="0.25">
      <c r="A40" s="46" t="s">
        <v>70</v>
      </c>
      <c r="B40" s="231">
        <v>215.83591660806559</v>
      </c>
      <c r="C40" s="231">
        <v>225.16084137581359</v>
      </c>
      <c r="D40" s="231">
        <v>243.60495525303099</v>
      </c>
      <c r="E40" s="231">
        <v>231.22167648069279</v>
      </c>
      <c r="F40" s="231">
        <v>198.41989624920501</v>
      </c>
      <c r="G40" s="231">
        <v>183.36454863698739</v>
      </c>
      <c r="H40" s="231">
        <v>198.8223997266569</v>
      </c>
      <c r="I40" s="231">
        <v>165.93417216071299</v>
      </c>
      <c r="J40" s="231">
        <v>176.20392806731701</v>
      </c>
      <c r="K40" s="231">
        <v>106.931373209027</v>
      </c>
      <c r="L40" s="231">
        <v>71.330991676199645</v>
      </c>
      <c r="M40" s="231">
        <v>58.192313006542321</v>
      </c>
      <c r="N40" s="231">
        <v>61.08529785440502</v>
      </c>
      <c r="O40" s="231">
        <v>87.474187637798011</v>
      </c>
      <c r="P40" s="231">
        <v>81.4783077638115</v>
      </c>
      <c r="Q40" s="231">
        <v>73.959248880348355</v>
      </c>
      <c r="R40" s="231">
        <v>74.11548225886645</v>
      </c>
      <c r="S40" s="231">
        <v>52.23362352195015</v>
      </c>
      <c r="T40" s="231">
        <v>47.063528006963892</v>
      </c>
      <c r="U40" s="231">
        <v>36.911565816735603</v>
      </c>
      <c r="V40" s="231">
        <v>29.604471182272199</v>
      </c>
      <c r="W40" s="231">
        <v>33.58001160268411</v>
      </c>
      <c r="DA40" s="73" t="s">
        <v>2588</v>
      </c>
    </row>
    <row r="41" spans="1:105" ht="12" customHeight="1" x14ac:dyDescent="0.25">
      <c r="A41" s="46" t="s">
        <v>34</v>
      </c>
      <c r="B41" s="231">
        <v>195.15442820230561</v>
      </c>
      <c r="C41" s="231">
        <v>196.23740326702389</v>
      </c>
      <c r="D41" s="231">
        <v>204.38761822847761</v>
      </c>
      <c r="E41" s="231">
        <v>196.16569217500501</v>
      </c>
      <c r="F41" s="231">
        <v>184.206620807999</v>
      </c>
      <c r="G41" s="231">
        <v>184.2778159929002</v>
      </c>
      <c r="H41" s="231">
        <v>183.36371453102711</v>
      </c>
      <c r="I41" s="231">
        <v>154.27429062737551</v>
      </c>
      <c r="J41" s="231">
        <v>140.58478073925659</v>
      </c>
      <c r="K41" s="231">
        <v>136.6153912294385</v>
      </c>
      <c r="L41" s="231">
        <v>171.16362854676979</v>
      </c>
      <c r="M41" s="231">
        <v>137.07566637983859</v>
      </c>
      <c r="N41" s="231">
        <v>130.8311263969438</v>
      </c>
      <c r="O41" s="231">
        <v>94.830610489988871</v>
      </c>
      <c r="P41" s="231">
        <v>54.872226999030957</v>
      </c>
      <c r="Q41" s="231">
        <v>46.919174548515308</v>
      </c>
      <c r="R41" s="231">
        <v>32.781341358540772</v>
      </c>
      <c r="S41" s="231">
        <v>28.772312983628549</v>
      </c>
      <c r="T41" s="231">
        <v>29.209372312974271</v>
      </c>
      <c r="U41" s="231">
        <v>27.283576956146799</v>
      </c>
      <c r="V41" s="231">
        <v>24.236715391215611</v>
      </c>
      <c r="W41" s="231">
        <v>29.233791917397092</v>
      </c>
      <c r="DA41" s="73" t="s">
        <v>2589</v>
      </c>
    </row>
    <row r="42" spans="1:105" ht="12" customHeight="1" x14ac:dyDescent="0.25">
      <c r="A42" s="46" t="s">
        <v>162</v>
      </c>
      <c r="B42" s="231">
        <v>1598.668745200461</v>
      </c>
      <c r="C42" s="231">
        <v>1646.3181954065999</v>
      </c>
      <c r="D42" s="231">
        <v>1612.9416845167459</v>
      </c>
      <c r="E42" s="231">
        <v>1530.1255126644289</v>
      </c>
      <c r="F42" s="231">
        <v>1698.3920342856679</v>
      </c>
      <c r="G42" s="231">
        <v>1693.8072870193321</v>
      </c>
      <c r="H42" s="231">
        <v>1745.892410401932</v>
      </c>
      <c r="I42" s="231">
        <v>1764.6381575544819</v>
      </c>
      <c r="J42" s="231">
        <v>1760.6633869185389</v>
      </c>
      <c r="K42" s="231">
        <v>1502.6693004523549</v>
      </c>
      <c r="L42" s="231">
        <v>1649.861770311694</v>
      </c>
      <c r="M42" s="231">
        <v>1667.3276159719201</v>
      </c>
      <c r="N42" s="231">
        <v>1598.8863009437509</v>
      </c>
      <c r="O42" s="231">
        <v>1637.864679652889</v>
      </c>
      <c r="P42" s="231">
        <v>1593.461177321288</v>
      </c>
      <c r="Q42" s="231">
        <v>1632.5065418241079</v>
      </c>
      <c r="R42" s="231">
        <v>1645.5200781206711</v>
      </c>
      <c r="S42" s="231">
        <v>1711.859308966867</v>
      </c>
      <c r="T42" s="231">
        <v>1669.7581541667921</v>
      </c>
      <c r="U42" s="231">
        <v>1634.788636514425</v>
      </c>
      <c r="V42" s="231">
        <v>1472.5253934925811</v>
      </c>
      <c r="W42" s="231">
        <v>1715.123643992102</v>
      </c>
      <c r="DA42" s="73" t="s">
        <v>2590</v>
      </c>
    </row>
    <row r="43" spans="1:105" ht="12" customHeight="1" x14ac:dyDescent="0.25">
      <c r="A43" s="46" t="s">
        <v>36</v>
      </c>
      <c r="B43" s="231">
        <v>72.766809974157852</v>
      </c>
      <c r="C43" s="231">
        <v>81.885898538170423</v>
      </c>
      <c r="D43" s="231">
        <v>76.848667239840708</v>
      </c>
      <c r="E43" s="231">
        <v>18.443680137516719</v>
      </c>
      <c r="F43" s="231">
        <v>33.244969905284378</v>
      </c>
      <c r="G43" s="231">
        <v>30.706018916466689</v>
      </c>
      <c r="H43" s="231">
        <v>39.82751504710329</v>
      </c>
      <c r="I43" s="231">
        <v>42.516938950806747</v>
      </c>
      <c r="J43" s="231">
        <v>31.50851246759742</v>
      </c>
      <c r="K43" s="231">
        <v>15.823559759193749</v>
      </c>
      <c r="L43" s="231">
        <v>13.544969905381841</v>
      </c>
      <c r="M43" s="231">
        <v>5.5006018916403336</v>
      </c>
      <c r="N43" s="231">
        <v>16.29165950127809</v>
      </c>
      <c r="O43" s="231">
        <v>16.755030094568539</v>
      </c>
      <c r="P43" s="231">
        <v>14.25674978502536</v>
      </c>
      <c r="Q43" s="231">
        <v>15.52261392947644</v>
      </c>
      <c r="R43" s="231">
        <v>14.619432502142359</v>
      </c>
      <c r="S43" s="231">
        <v>12.737833190017209</v>
      </c>
      <c r="T43" s="231">
        <v>7.4036973344738826</v>
      </c>
      <c r="U43" s="231">
        <v>8.7946689595806724</v>
      </c>
      <c r="V43" s="231">
        <v>9.1694754944018602</v>
      </c>
      <c r="W43" s="231">
        <v>7.4178847807324324</v>
      </c>
      <c r="DA43" s="73" t="s">
        <v>2591</v>
      </c>
    </row>
    <row r="44" spans="1:105" ht="12" customHeight="1" x14ac:dyDescent="0.25">
      <c r="A44" s="46" t="s">
        <v>73</v>
      </c>
      <c r="B44" s="231">
        <v>21.78271711031563</v>
      </c>
      <c r="C44" s="231">
        <v>31.432072226246589</v>
      </c>
      <c r="D44" s="231">
        <v>36.017970764421889</v>
      </c>
      <c r="E44" s="231">
        <v>46.527085123823397</v>
      </c>
      <c r="F44" s="231">
        <v>52.546173687515378</v>
      </c>
      <c r="G44" s="231">
        <v>76.675752363370165</v>
      </c>
      <c r="H44" s="231">
        <v>96.953482371620026</v>
      </c>
      <c r="I44" s="231">
        <v>85.507910574572179</v>
      </c>
      <c r="J44" s="231">
        <v>85.08968185618356</v>
      </c>
      <c r="K44" s="231">
        <v>88.272398967055452</v>
      </c>
      <c r="L44" s="231">
        <v>114.64600171876749</v>
      </c>
      <c r="M44" s="231">
        <v>99.078761821754242</v>
      </c>
      <c r="N44" s="231">
        <v>102.6479793627113</v>
      </c>
      <c r="O44" s="231">
        <v>145.7175408416532</v>
      </c>
      <c r="P44" s="231">
        <v>106.7497850374731</v>
      </c>
      <c r="Q44" s="231">
        <v>102.31023215725099</v>
      </c>
      <c r="R44" s="231">
        <v>135.2967325872371</v>
      </c>
      <c r="S44" s="231">
        <v>87.823731727156641</v>
      </c>
      <c r="T44" s="231">
        <v>114.6126397235595</v>
      </c>
      <c r="U44" s="231">
        <v>109.11392949137191</v>
      </c>
      <c r="V44" s="231">
        <v>125.4862424752766</v>
      </c>
      <c r="W44" s="231">
        <v>127.1950988810311</v>
      </c>
      <c r="DA44" s="73" t="s">
        <v>2592</v>
      </c>
    </row>
    <row r="45" spans="1:105" ht="12" customHeight="1" x14ac:dyDescent="0.25">
      <c r="A45" s="46" t="s">
        <v>79</v>
      </c>
      <c r="B45" s="231">
        <v>379.41461736601758</v>
      </c>
      <c r="C45" s="231">
        <v>418.51298366003209</v>
      </c>
      <c r="D45" s="231">
        <v>353.82459157100641</v>
      </c>
      <c r="E45" s="231">
        <v>862.3805674949466</v>
      </c>
      <c r="F45" s="231">
        <v>769.98134135514579</v>
      </c>
      <c r="G45" s="231">
        <v>744.45313843195686</v>
      </c>
      <c r="H45" s="231">
        <v>560.17179707367723</v>
      </c>
      <c r="I45" s="231">
        <v>628.23465175985905</v>
      </c>
      <c r="J45" s="231">
        <v>701.07067927451203</v>
      </c>
      <c r="K45" s="231">
        <v>673.92459157046471</v>
      </c>
      <c r="L45" s="231">
        <v>721.92037832908238</v>
      </c>
      <c r="M45" s="231">
        <v>671.11255373712538</v>
      </c>
      <c r="N45" s="231">
        <v>698.32846087416203</v>
      </c>
      <c r="O45" s="231">
        <v>630.50455717625596</v>
      </c>
      <c r="P45" s="231">
        <v>584.18271710783824</v>
      </c>
      <c r="Q45" s="231">
        <v>539.34187445916166</v>
      </c>
      <c r="R45" s="231">
        <v>577.46852966194842</v>
      </c>
      <c r="S45" s="231">
        <v>587.07807394378165</v>
      </c>
      <c r="T45" s="231">
        <v>578.02321581828789</v>
      </c>
      <c r="U45" s="231">
        <v>608.01298365961259</v>
      </c>
      <c r="V45" s="231">
        <v>651.346861560805</v>
      </c>
      <c r="W45" s="231">
        <v>666.8503869265104</v>
      </c>
      <c r="DA45" s="73" t="s">
        <v>2593</v>
      </c>
    </row>
    <row r="46" spans="1:105" ht="12" customHeight="1" x14ac:dyDescent="0.25">
      <c r="A46" s="57" t="s">
        <v>2594</v>
      </c>
      <c r="B46" s="263">
        <v>1609.1493173046099</v>
      </c>
      <c r="C46" s="263">
        <v>1651.018784272321</v>
      </c>
      <c r="D46" s="263">
        <v>1640.292907893878</v>
      </c>
      <c r="E46" s="263">
        <v>1878.0791335239919</v>
      </c>
      <c r="F46" s="263">
        <v>1909.142634671937</v>
      </c>
      <c r="G46" s="263">
        <v>1898.2523171240839</v>
      </c>
      <c r="H46" s="263">
        <v>1936.808689916217</v>
      </c>
      <c r="I46" s="263">
        <v>1949.663953576762</v>
      </c>
      <c r="J46" s="263">
        <v>2108.7304953080529</v>
      </c>
      <c r="K46" s="263">
        <v>1787.577474605516</v>
      </c>
      <c r="L46" s="263">
        <v>1943.222358927653</v>
      </c>
      <c r="M46" s="263">
        <v>1926.2399409086461</v>
      </c>
      <c r="N46" s="263">
        <v>1892.7410989734151</v>
      </c>
      <c r="O46" s="263">
        <v>1919.586067197173</v>
      </c>
      <c r="P46" s="263">
        <v>1893.1552057419931</v>
      </c>
      <c r="Q46" s="263">
        <v>1835.196860712274</v>
      </c>
      <c r="R46" s="263">
        <v>1853.5235944358819</v>
      </c>
      <c r="S46" s="263">
        <v>1903.845493917562</v>
      </c>
      <c r="T46" s="263">
        <v>1910.88929010421</v>
      </c>
      <c r="U46" s="263">
        <v>1888.1669576127561</v>
      </c>
      <c r="V46" s="263">
        <v>1733.146790341234</v>
      </c>
      <c r="W46" s="263">
        <v>1889.710418286872</v>
      </c>
      <c r="DA46" s="70" t="s">
        <v>2595</v>
      </c>
    </row>
    <row r="47" spans="1:105" ht="12" customHeight="1" x14ac:dyDescent="0.25">
      <c r="A47" s="41" t="s">
        <v>2596</v>
      </c>
      <c r="B47" s="352">
        <v>1089.6446008020191</v>
      </c>
      <c r="C47" s="352">
        <v>1117.9967481939359</v>
      </c>
      <c r="D47" s="352">
        <v>1110.7336600771559</v>
      </c>
      <c r="E47" s="352">
        <v>1271.7519534801279</v>
      </c>
      <c r="F47" s="352">
        <v>1292.786779735135</v>
      </c>
      <c r="G47" s="352">
        <v>1285.412339346399</v>
      </c>
      <c r="H47" s="352">
        <v>1311.5210061976711</v>
      </c>
      <c r="I47" s="352">
        <v>1320.2260210082679</v>
      </c>
      <c r="J47" s="352">
        <v>1427.9388333009631</v>
      </c>
      <c r="K47" s="352">
        <v>1210.4682410591281</v>
      </c>
      <c r="L47" s="352">
        <v>1315.8640586008801</v>
      </c>
      <c r="M47" s="352">
        <v>1304.3643177726201</v>
      </c>
      <c r="N47" s="352">
        <v>1281.6803866698269</v>
      </c>
      <c r="O47" s="352">
        <v>1299.858609392325</v>
      </c>
      <c r="P47" s="352">
        <v>1281.9608014204559</v>
      </c>
      <c r="Q47" s="352">
        <v>1242.713978857812</v>
      </c>
      <c r="R47" s="352">
        <v>1255.124030701674</v>
      </c>
      <c r="S47" s="352">
        <v>1289.199790783505</v>
      </c>
      <c r="T47" s="352">
        <v>1293.9695373827749</v>
      </c>
      <c r="U47" s="352">
        <v>1278.5829808645681</v>
      </c>
      <c r="V47" s="352">
        <v>1173.610194022275</v>
      </c>
      <c r="W47" s="352">
        <v>1279.6281440274979</v>
      </c>
      <c r="DA47" s="97" t="s">
        <v>2597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100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0.99999999999999956</v>
      </c>
      <c r="C51" s="234">
        <f t="shared" si="3"/>
        <v>0.99999999999999967</v>
      </c>
      <c r="D51" s="234">
        <f t="shared" si="3"/>
        <v>1</v>
      </c>
      <c r="E51" s="234">
        <f t="shared" si="3"/>
        <v>0.99999999999999978</v>
      </c>
      <c r="F51" s="234">
        <f t="shared" si="3"/>
        <v>0.99999999999999967</v>
      </c>
      <c r="G51" s="234">
        <f t="shared" si="3"/>
        <v>1.0000000000000002</v>
      </c>
      <c r="H51" s="234">
        <f t="shared" si="3"/>
        <v>0.99999999999999989</v>
      </c>
      <c r="I51" s="234">
        <f t="shared" si="3"/>
        <v>1.0000000000000002</v>
      </c>
      <c r="J51" s="234">
        <f t="shared" si="3"/>
        <v>1</v>
      </c>
      <c r="K51" s="234">
        <f t="shared" si="3"/>
        <v>1</v>
      </c>
      <c r="L51" s="234">
        <f t="shared" si="3"/>
        <v>1</v>
      </c>
      <c r="M51" s="234">
        <f t="shared" si="3"/>
        <v>0.99999999999999978</v>
      </c>
      <c r="N51" s="234">
        <f t="shared" si="3"/>
        <v>1</v>
      </c>
      <c r="O51" s="234">
        <f t="shared" si="3"/>
        <v>0.99999999999999989</v>
      </c>
      <c r="P51" s="234">
        <f t="shared" si="3"/>
        <v>1.0000000000000002</v>
      </c>
      <c r="Q51" s="234">
        <f t="shared" si="3"/>
        <v>1.0000000000000002</v>
      </c>
      <c r="R51" s="234">
        <f t="shared" si="3"/>
        <v>0.99999999999999978</v>
      </c>
      <c r="S51" s="234">
        <f t="shared" si="3"/>
        <v>0.99999999999999978</v>
      </c>
      <c r="T51" s="234">
        <f t="shared" si="3"/>
        <v>1.0000000000000002</v>
      </c>
      <c r="U51" s="234">
        <f t="shared" si="3"/>
        <v>1</v>
      </c>
      <c r="V51" s="234">
        <f t="shared" si="3"/>
        <v>1</v>
      </c>
      <c r="W51" s="234">
        <f t="shared" si="3"/>
        <v>1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1.9744281475747683E-2</v>
      </c>
      <c r="C52" s="301">
        <f t="shared" si="4"/>
        <v>1.969095820551366E-2</v>
      </c>
      <c r="D52" s="301">
        <f t="shared" si="4"/>
        <v>1.9869317503687551E-2</v>
      </c>
      <c r="E52" s="301">
        <f t="shared" si="4"/>
        <v>2.0694306858765856E-2</v>
      </c>
      <c r="F52" s="301">
        <f t="shared" si="4"/>
        <v>2.0821635217748612E-2</v>
      </c>
      <c r="G52" s="301">
        <f t="shared" si="4"/>
        <v>2.090723290825177E-2</v>
      </c>
      <c r="H52" s="301">
        <f t="shared" si="4"/>
        <v>2.1263748082766949E-2</v>
      </c>
      <c r="I52" s="301">
        <f t="shared" si="4"/>
        <v>2.1420640750037488E-2</v>
      </c>
      <c r="J52" s="301">
        <f t="shared" si="4"/>
        <v>2.2125813363698333E-2</v>
      </c>
      <c r="K52" s="301">
        <f t="shared" si="4"/>
        <v>2.1754904052011938E-2</v>
      </c>
      <c r="L52" s="301">
        <f t="shared" si="4"/>
        <v>2.198595665846842E-2</v>
      </c>
      <c r="M52" s="301">
        <f t="shared" si="4"/>
        <v>2.2356972885307459E-2</v>
      </c>
      <c r="N52" s="301">
        <f t="shared" si="4"/>
        <v>2.256163579860997E-2</v>
      </c>
      <c r="O52" s="301">
        <f t="shared" si="4"/>
        <v>2.2565364648777616E-2</v>
      </c>
      <c r="P52" s="301">
        <f t="shared" si="4"/>
        <v>2.3119946668596146E-2</v>
      </c>
      <c r="Q52" s="301">
        <f t="shared" si="4"/>
        <v>2.2906900317809769E-2</v>
      </c>
      <c r="R52" s="301">
        <f t="shared" si="4"/>
        <v>2.2821046002971298E-2</v>
      </c>
      <c r="S52" s="301">
        <f t="shared" si="4"/>
        <v>2.2965142164564006E-2</v>
      </c>
      <c r="T52" s="301">
        <f t="shared" si="4"/>
        <v>2.3149092752109229E-2</v>
      </c>
      <c r="U52" s="301">
        <f t="shared" si="4"/>
        <v>2.3190086507730249E-2</v>
      </c>
      <c r="V52" s="301">
        <f t="shared" si="4"/>
        <v>2.2995862367584021E-2</v>
      </c>
      <c r="W52" s="301">
        <f t="shared" si="4"/>
        <v>2.2888508782133388E-2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2.6852222807016848E-2</v>
      </c>
      <c r="C53" s="235">
        <f t="shared" si="5"/>
        <v>2.6779703159498579E-2</v>
      </c>
      <c r="D53" s="235">
        <f t="shared" si="5"/>
        <v>2.7022271805015066E-2</v>
      </c>
      <c r="E53" s="235">
        <f t="shared" si="5"/>
        <v>2.814425732792156E-2</v>
      </c>
      <c r="F53" s="235">
        <f t="shared" si="5"/>
        <v>2.8317423896138109E-2</v>
      </c>
      <c r="G53" s="235">
        <f t="shared" si="5"/>
        <v>2.8433836755222409E-2</v>
      </c>
      <c r="H53" s="235">
        <f t="shared" si="5"/>
        <v>2.8918697392563055E-2</v>
      </c>
      <c r="I53" s="235">
        <f t="shared" si="5"/>
        <v>2.9132071420050993E-2</v>
      </c>
      <c r="J53" s="235">
        <f t="shared" si="5"/>
        <v>3.0091106174629734E-2</v>
      </c>
      <c r="K53" s="235">
        <f t="shared" si="5"/>
        <v>2.9586669510736237E-2</v>
      </c>
      <c r="L53" s="235">
        <f t="shared" si="5"/>
        <v>2.990090105551705E-2</v>
      </c>
      <c r="M53" s="235">
        <f t="shared" si="5"/>
        <v>3.0405483124018143E-2</v>
      </c>
      <c r="N53" s="235">
        <f t="shared" si="5"/>
        <v>3.0683824686109563E-2</v>
      </c>
      <c r="O53" s="235">
        <f t="shared" si="5"/>
        <v>3.0688895922337554E-2</v>
      </c>
      <c r="P53" s="235">
        <f t="shared" si="5"/>
        <v>3.144312746929076E-2</v>
      </c>
      <c r="Q53" s="235">
        <f t="shared" si="5"/>
        <v>3.1153384432221282E-2</v>
      </c>
      <c r="R53" s="235">
        <f t="shared" si="5"/>
        <v>3.1036622564040967E-2</v>
      </c>
      <c r="S53" s="235">
        <f t="shared" si="5"/>
        <v>3.1232593343807052E-2</v>
      </c>
      <c r="T53" s="235">
        <f t="shared" si="5"/>
        <v>3.1482766142868546E-2</v>
      </c>
      <c r="U53" s="235">
        <f t="shared" si="5"/>
        <v>3.1538517650513145E-2</v>
      </c>
      <c r="V53" s="235">
        <f t="shared" si="5"/>
        <v>3.127437281991427E-2</v>
      </c>
      <c r="W53" s="235">
        <f t="shared" si="5"/>
        <v>3.1128371943701407E-2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3.3170392879256105E-2</v>
      </c>
      <c r="C54" s="235">
        <f t="shared" si="6"/>
        <v>3.3080809785262955E-2</v>
      </c>
      <c r="D54" s="235">
        <f t="shared" si="6"/>
        <v>3.3380453406195082E-2</v>
      </c>
      <c r="E54" s="235">
        <f t="shared" si="6"/>
        <v>3.4766435522726638E-2</v>
      </c>
      <c r="F54" s="235">
        <f t="shared" si="6"/>
        <v>3.498034716581766E-2</v>
      </c>
      <c r="G54" s="235">
        <f t="shared" si="6"/>
        <v>3.5124151285862978E-2</v>
      </c>
      <c r="H54" s="235">
        <f t="shared" si="6"/>
        <v>3.5723096779048481E-2</v>
      </c>
      <c r="I54" s="235">
        <f t="shared" si="6"/>
        <v>3.598667646006299E-2</v>
      </c>
      <c r="J54" s="235">
        <f t="shared" si="6"/>
        <v>3.7171366451013196E-2</v>
      </c>
      <c r="K54" s="235">
        <f t="shared" si="6"/>
        <v>3.6548238807380055E-2</v>
      </c>
      <c r="L54" s="235">
        <f t="shared" si="6"/>
        <v>3.6936407186226941E-2</v>
      </c>
      <c r="M54" s="235">
        <f t="shared" si="6"/>
        <v>3.7559714447316525E-2</v>
      </c>
      <c r="N54" s="235">
        <f t="shared" si="6"/>
        <v>3.7903548141664758E-2</v>
      </c>
      <c r="O54" s="235">
        <f t="shared" si="6"/>
        <v>3.7909812609946386E-2</v>
      </c>
      <c r="P54" s="235">
        <f t="shared" si="6"/>
        <v>3.8841510403241519E-2</v>
      </c>
      <c r="Q54" s="235">
        <f t="shared" si="6"/>
        <v>3.8483592533920412E-2</v>
      </c>
      <c r="R54" s="235">
        <f t="shared" si="6"/>
        <v>3.8339357284991778E-2</v>
      </c>
      <c r="S54" s="235">
        <f t="shared" si="6"/>
        <v>3.8581438836467544E-2</v>
      </c>
      <c r="T54" s="235">
        <f t="shared" si="6"/>
        <v>3.8890475823543498E-2</v>
      </c>
      <c r="U54" s="235">
        <f t="shared" si="6"/>
        <v>3.8959345332986825E-2</v>
      </c>
      <c r="V54" s="235">
        <f t="shared" si="6"/>
        <v>3.8633048777541153E-2</v>
      </c>
      <c r="W54" s="235">
        <f t="shared" si="6"/>
        <v>3.8452694753984093E-2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2.053405273477759E-2</v>
      </c>
      <c r="C55" s="235">
        <f t="shared" si="7"/>
        <v>2.0478596533734208E-2</v>
      </c>
      <c r="D55" s="235">
        <f t="shared" si="7"/>
        <v>2.0664090203835042E-2</v>
      </c>
      <c r="E55" s="235">
        <f t="shared" si="7"/>
        <v>2.1522079133116486E-2</v>
      </c>
      <c r="F55" s="235">
        <f t="shared" si="7"/>
        <v>2.1654500626458555E-2</v>
      </c>
      <c r="G55" s="235">
        <f t="shared" si="7"/>
        <v>2.1743522224581837E-2</v>
      </c>
      <c r="H55" s="235">
        <f t="shared" si="7"/>
        <v>2.2114298006077629E-2</v>
      </c>
      <c r="I55" s="235">
        <f t="shared" si="7"/>
        <v>2.2277466380038989E-2</v>
      </c>
      <c r="J55" s="235">
        <f t="shared" si="7"/>
        <v>2.3010845898246264E-2</v>
      </c>
      <c r="K55" s="235">
        <f t="shared" si="7"/>
        <v>2.2625100214092416E-2</v>
      </c>
      <c r="L55" s="235">
        <f t="shared" si="7"/>
        <v>2.2865394924807155E-2</v>
      </c>
      <c r="M55" s="235">
        <f t="shared" si="7"/>
        <v>2.3251251800719758E-2</v>
      </c>
      <c r="N55" s="235">
        <f t="shared" si="7"/>
        <v>2.3464101230554365E-2</v>
      </c>
      <c r="O55" s="235">
        <f t="shared" si="7"/>
        <v>2.3467979234728716E-2</v>
      </c>
      <c r="P55" s="235">
        <f t="shared" si="7"/>
        <v>2.4044744535339987E-2</v>
      </c>
      <c r="Q55" s="235">
        <f t="shared" si="7"/>
        <v>2.3823176330522156E-2</v>
      </c>
      <c r="R55" s="235">
        <f t="shared" si="7"/>
        <v>2.3733887843090145E-2</v>
      </c>
      <c r="S55" s="235">
        <f t="shared" si="7"/>
        <v>2.3883747851146567E-2</v>
      </c>
      <c r="T55" s="235">
        <f t="shared" si="7"/>
        <v>2.407505646219359E-2</v>
      </c>
      <c r="U55" s="235">
        <f t="shared" si="7"/>
        <v>2.4117689968039462E-2</v>
      </c>
      <c r="V55" s="235">
        <f t="shared" si="7"/>
        <v>2.3915696862287377E-2</v>
      </c>
      <c r="W55" s="235">
        <f t="shared" si="7"/>
        <v>2.3804049133418728E-2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2.7668316009814911E-2</v>
      </c>
      <c r="C56" s="302">
        <f t="shared" si="8"/>
        <v>2.7694815957396188E-2</v>
      </c>
      <c r="D56" s="302">
        <f t="shared" si="8"/>
        <v>2.7721514400887826E-2</v>
      </c>
      <c r="E56" s="302">
        <f t="shared" si="8"/>
        <v>2.6855093953295699E-2</v>
      </c>
      <c r="F56" s="302">
        <f t="shared" si="8"/>
        <v>2.7078427017973493E-2</v>
      </c>
      <c r="G56" s="302">
        <f t="shared" si="8"/>
        <v>2.7077973246629913E-2</v>
      </c>
      <c r="H56" s="302">
        <f t="shared" si="8"/>
        <v>2.7060492230240436E-2</v>
      </c>
      <c r="I56" s="302">
        <f t="shared" si="8"/>
        <v>2.7015809935713789E-2</v>
      </c>
      <c r="J56" s="302">
        <f t="shared" si="8"/>
        <v>2.685769804570342E-2</v>
      </c>
      <c r="K56" s="302">
        <f t="shared" si="8"/>
        <v>2.6985037610370664E-2</v>
      </c>
      <c r="L56" s="302">
        <f t="shared" si="8"/>
        <v>2.6987863495637539E-2</v>
      </c>
      <c r="M56" s="302">
        <f t="shared" si="8"/>
        <v>2.7003655155364997E-2</v>
      </c>
      <c r="N56" s="302">
        <f t="shared" si="8"/>
        <v>2.6811360563436686E-2</v>
      </c>
      <c r="O56" s="302">
        <f t="shared" si="8"/>
        <v>2.6842238628463508E-2</v>
      </c>
      <c r="P56" s="302">
        <f t="shared" si="8"/>
        <v>2.7002467003934244E-2</v>
      </c>
      <c r="Q56" s="302">
        <f t="shared" si="8"/>
        <v>2.7148628116058907E-2</v>
      </c>
      <c r="R56" s="302">
        <f t="shared" si="8"/>
        <v>2.7237224078452485E-2</v>
      </c>
      <c r="S56" s="302">
        <f t="shared" si="8"/>
        <v>2.723112126624647E-2</v>
      </c>
      <c r="T56" s="302">
        <f t="shared" si="8"/>
        <v>2.7278557405018802E-2</v>
      </c>
      <c r="U56" s="302">
        <f t="shared" si="8"/>
        <v>2.7332711141213693E-2</v>
      </c>
      <c r="V56" s="302">
        <f t="shared" si="8"/>
        <v>2.7359115544540076E-2</v>
      </c>
      <c r="W56" s="302">
        <f t="shared" si="8"/>
        <v>2.7374398034829342E-2</v>
      </c>
      <c r="DA56" s="68"/>
    </row>
    <row r="57" spans="1:105" ht="12" customHeight="1" x14ac:dyDescent="0.25">
      <c r="A57" s="203" t="s">
        <v>2557</v>
      </c>
      <c r="B57" s="303">
        <f t="shared" ref="B57:W57" si="9">IF(B$16=0,0,B$16/B$5)</f>
        <v>0.18468286134867021</v>
      </c>
      <c r="C57" s="303">
        <f t="shared" si="9"/>
        <v>0.18435796347251551</v>
      </c>
      <c r="D57" s="303">
        <f t="shared" si="9"/>
        <v>0.18421210057453519</v>
      </c>
      <c r="E57" s="303">
        <f t="shared" si="9"/>
        <v>0.17858209489650415</v>
      </c>
      <c r="F57" s="303">
        <f t="shared" si="9"/>
        <v>0.17845736595224287</v>
      </c>
      <c r="G57" s="303">
        <f t="shared" si="9"/>
        <v>0.1781454285813158</v>
      </c>
      <c r="H57" s="303">
        <f t="shared" si="9"/>
        <v>0.17811718373258106</v>
      </c>
      <c r="I57" s="303">
        <f t="shared" si="9"/>
        <v>0.17735754477804988</v>
      </c>
      <c r="J57" s="303">
        <f t="shared" si="9"/>
        <v>0.17589811484228768</v>
      </c>
      <c r="K57" s="303">
        <f t="shared" si="9"/>
        <v>0.17605309310646394</v>
      </c>
      <c r="L57" s="303">
        <f t="shared" si="9"/>
        <v>0.17549066601020782</v>
      </c>
      <c r="M57" s="303">
        <f t="shared" si="9"/>
        <v>0.17515998278753891</v>
      </c>
      <c r="N57" s="303">
        <f t="shared" si="9"/>
        <v>0.17386655705961676</v>
      </c>
      <c r="O57" s="303">
        <f t="shared" si="9"/>
        <v>0.17444594243569109</v>
      </c>
      <c r="P57" s="303">
        <f t="shared" si="9"/>
        <v>0.17396021078770327</v>
      </c>
      <c r="Q57" s="303">
        <f t="shared" si="9"/>
        <v>0.1745009311699883</v>
      </c>
      <c r="R57" s="303">
        <f t="shared" si="9"/>
        <v>0.17432472800840901</v>
      </c>
      <c r="S57" s="303">
        <f t="shared" si="9"/>
        <v>0.17445735960385153</v>
      </c>
      <c r="T57" s="303">
        <f t="shared" si="9"/>
        <v>0.17411120553969553</v>
      </c>
      <c r="U57" s="303">
        <f t="shared" si="9"/>
        <v>0.17388225978829994</v>
      </c>
      <c r="V57" s="303">
        <f t="shared" si="9"/>
        <v>0.17326263271753597</v>
      </c>
      <c r="W57" s="303">
        <f t="shared" si="9"/>
        <v>0.17337933847846931</v>
      </c>
      <c r="DA57" s="175"/>
    </row>
    <row r="58" spans="1:105" ht="12" customHeight="1" x14ac:dyDescent="0.25">
      <c r="A58" s="62" t="s">
        <v>2558</v>
      </c>
      <c r="B58" s="304">
        <f t="shared" ref="B58:W58" si="10">IF(B$17=0,0,B$17/B$5)</f>
        <v>0.13694556397190347</v>
      </c>
      <c r="C58" s="304">
        <f t="shared" si="10"/>
        <v>0.13701736821141791</v>
      </c>
      <c r="D58" s="304">
        <f t="shared" si="10"/>
        <v>0.13466712674587622</v>
      </c>
      <c r="E58" s="304">
        <f t="shared" si="10"/>
        <v>0.12131551654747161</v>
      </c>
      <c r="F58" s="304">
        <f t="shared" si="10"/>
        <v>0.12118580057553639</v>
      </c>
      <c r="G58" s="304">
        <f t="shared" si="10"/>
        <v>0.12013683422735497</v>
      </c>
      <c r="H58" s="304">
        <f t="shared" si="10"/>
        <v>0.11670806175710918</v>
      </c>
      <c r="I58" s="304">
        <f t="shared" si="10"/>
        <v>0.1136935405977844</v>
      </c>
      <c r="J58" s="304">
        <f t="shared" si="10"/>
        <v>0.10105268048086502</v>
      </c>
      <c r="K58" s="304">
        <f t="shared" si="10"/>
        <v>0.1059922366485541</v>
      </c>
      <c r="L58" s="304">
        <f t="shared" si="10"/>
        <v>0.10076236220175931</v>
      </c>
      <c r="M58" s="304">
        <f t="shared" si="10"/>
        <v>9.5906780713452724E-2</v>
      </c>
      <c r="N58" s="304">
        <f t="shared" si="10"/>
        <v>9.2172476207570894E-2</v>
      </c>
      <c r="O58" s="304">
        <f t="shared" si="10"/>
        <v>9.3583218957536532E-2</v>
      </c>
      <c r="P58" s="304">
        <f t="shared" si="10"/>
        <v>8.4522178751690269E-2</v>
      </c>
      <c r="Q58" s="304">
        <f t="shared" si="10"/>
        <v>8.9444899792721286E-2</v>
      </c>
      <c r="R58" s="304">
        <f t="shared" si="10"/>
        <v>9.0079374019483585E-2</v>
      </c>
      <c r="S58" s="304">
        <f t="shared" si="10"/>
        <v>8.8685973250428152E-2</v>
      </c>
      <c r="T58" s="304">
        <f t="shared" si="10"/>
        <v>8.4769378121378719E-2</v>
      </c>
      <c r="U58" s="304">
        <f t="shared" si="10"/>
        <v>8.3512047764739278E-2</v>
      </c>
      <c r="V58" s="304">
        <f t="shared" si="10"/>
        <v>8.421482533860071E-2</v>
      </c>
      <c r="W58" s="304">
        <f t="shared" si="10"/>
        <v>8.7323126516851535E-2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4.7737297376766741E-2</v>
      </c>
      <c r="C59" s="304">
        <f t="shared" si="11"/>
        <v>4.7340595261097608E-2</v>
      </c>
      <c r="D59" s="304">
        <f t="shared" si="11"/>
        <v>4.9544973828658974E-2</v>
      </c>
      <c r="E59" s="304">
        <f t="shared" si="11"/>
        <v>5.7266578349032531E-2</v>
      </c>
      <c r="F59" s="304">
        <f t="shared" si="11"/>
        <v>5.7271565376706489E-2</v>
      </c>
      <c r="G59" s="304">
        <f t="shared" si="11"/>
        <v>5.8008594353960843E-2</v>
      </c>
      <c r="H59" s="304">
        <f t="shared" si="11"/>
        <v>6.140912197547186E-2</v>
      </c>
      <c r="I59" s="304">
        <f t="shared" si="11"/>
        <v>6.3664004180265479E-2</v>
      </c>
      <c r="J59" s="304">
        <f t="shared" si="11"/>
        <v>7.4845434361422672E-2</v>
      </c>
      <c r="K59" s="304">
        <f t="shared" si="11"/>
        <v>7.0060856457909826E-2</v>
      </c>
      <c r="L59" s="304">
        <f t="shared" si="11"/>
        <v>7.4728303808448499E-2</v>
      </c>
      <c r="M59" s="304">
        <f t="shared" si="11"/>
        <v>7.9253202074086204E-2</v>
      </c>
      <c r="N59" s="304">
        <f t="shared" si="11"/>
        <v>8.1694080852045853E-2</v>
      </c>
      <c r="O59" s="304">
        <f t="shared" si="11"/>
        <v>8.0862723478154555E-2</v>
      </c>
      <c r="P59" s="304">
        <f t="shared" si="11"/>
        <v>8.9438032036012971E-2</v>
      </c>
      <c r="Q59" s="304">
        <f t="shared" si="11"/>
        <v>8.5056031377267E-2</v>
      </c>
      <c r="R59" s="304">
        <f t="shared" si="11"/>
        <v>8.4245353988925423E-2</v>
      </c>
      <c r="S59" s="304">
        <f t="shared" si="11"/>
        <v>8.5771386353423393E-2</v>
      </c>
      <c r="T59" s="304">
        <f t="shared" si="11"/>
        <v>8.9341827418316824E-2</v>
      </c>
      <c r="U59" s="304">
        <f t="shared" si="11"/>
        <v>9.0370212023560645E-2</v>
      </c>
      <c r="V59" s="304">
        <f t="shared" si="11"/>
        <v>8.9047807378935251E-2</v>
      </c>
      <c r="W59" s="304">
        <f t="shared" si="11"/>
        <v>8.6056211961617779E-2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8.6736686361284385E-2</v>
      </c>
      <c r="C60" s="303">
        <f t="shared" si="12"/>
        <v>8.7065038304660683E-2</v>
      </c>
      <c r="D60" s="303">
        <f t="shared" si="12"/>
        <v>8.6999895854855971E-2</v>
      </c>
      <c r="E60" s="303">
        <f t="shared" si="12"/>
        <v>8.5484387349785321E-2</v>
      </c>
      <c r="F60" s="303">
        <f t="shared" si="12"/>
        <v>8.6708214590347013E-2</v>
      </c>
      <c r="G60" s="303">
        <f t="shared" si="12"/>
        <v>8.6888730652391985E-2</v>
      </c>
      <c r="H60" s="303">
        <f t="shared" si="12"/>
        <v>8.6706475427202181E-2</v>
      </c>
      <c r="I60" s="303">
        <f t="shared" si="12"/>
        <v>8.6731404407957111E-2</v>
      </c>
      <c r="J60" s="303">
        <f t="shared" si="12"/>
        <v>8.5668004865352768E-2</v>
      </c>
      <c r="K60" s="303">
        <f t="shared" si="12"/>
        <v>8.579844369836126E-2</v>
      </c>
      <c r="L60" s="303">
        <f t="shared" si="12"/>
        <v>8.5283507762164604E-2</v>
      </c>
      <c r="M60" s="303">
        <f t="shared" si="12"/>
        <v>8.5418833263301588E-2</v>
      </c>
      <c r="N60" s="303">
        <f t="shared" si="12"/>
        <v>8.5058106045678372E-2</v>
      </c>
      <c r="O60" s="303">
        <f t="shared" si="12"/>
        <v>8.5285653547614845E-2</v>
      </c>
      <c r="P60" s="303">
        <f t="shared" si="12"/>
        <v>8.4566169709575187E-2</v>
      </c>
      <c r="Q60" s="303">
        <f t="shared" si="12"/>
        <v>8.5401046605704925E-2</v>
      </c>
      <c r="R60" s="303">
        <f t="shared" si="12"/>
        <v>8.5352491538055728E-2</v>
      </c>
      <c r="S60" s="303">
        <f t="shared" si="12"/>
        <v>8.5242726491622872E-2</v>
      </c>
      <c r="T60" s="303">
        <f t="shared" si="12"/>
        <v>8.4811904930828366E-2</v>
      </c>
      <c r="U60" s="303">
        <f t="shared" si="12"/>
        <v>8.467118843633499E-2</v>
      </c>
      <c r="V60" s="303">
        <f t="shared" si="12"/>
        <v>8.437523267674038E-2</v>
      </c>
      <c r="W60" s="303">
        <f t="shared" si="12"/>
        <v>8.5170837798416485E-2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6.6597519256021753E-2</v>
      </c>
      <c r="C61" s="304">
        <f t="shared" si="13"/>
        <v>6.6980260935036742E-2</v>
      </c>
      <c r="D61" s="304">
        <f t="shared" si="13"/>
        <v>6.6733192001094677E-2</v>
      </c>
      <c r="E61" s="304">
        <f t="shared" si="13"/>
        <v>6.437619435384416E-2</v>
      </c>
      <c r="F61" s="304">
        <f t="shared" si="13"/>
        <v>6.5470146668243412E-2</v>
      </c>
      <c r="G61" s="304">
        <f t="shared" si="13"/>
        <v>6.5563353085975162E-2</v>
      </c>
      <c r="H61" s="304">
        <f t="shared" si="13"/>
        <v>6.5017452382779894E-2</v>
      </c>
      <c r="I61" s="304">
        <f t="shared" si="13"/>
        <v>6.4882350842918851E-2</v>
      </c>
      <c r="J61" s="304">
        <f t="shared" si="13"/>
        <v>6.3099675234380467E-2</v>
      </c>
      <c r="K61" s="304">
        <f t="shared" si="13"/>
        <v>6.3608441565309065E-2</v>
      </c>
      <c r="L61" s="304">
        <f t="shared" si="13"/>
        <v>6.2857831970526815E-2</v>
      </c>
      <c r="M61" s="304">
        <f t="shared" si="13"/>
        <v>6.261472092028797E-2</v>
      </c>
      <c r="N61" s="304">
        <f t="shared" si="13"/>
        <v>6.2045237531096191E-2</v>
      </c>
      <c r="O61" s="304">
        <f t="shared" si="13"/>
        <v>6.2268981605861681E-2</v>
      </c>
      <c r="P61" s="304">
        <f t="shared" si="13"/>
        <v>6.098382410760711E-2</v>
      </c>
      <c r="Q61" s="304">
        <f t="shared" si="13"/>
        <v>6.2036008281538949E-2</v>
      </c>
      <c r="R61" s="304">
        <f t="shared" si="13"/>
        <v>6.207502461502501E-2</v>
      </c>
      <c r="S61" s="304">
        <f t="shared" si="13"/>
        <v>6.1818281483767577E-2</v>
      </c>
      <c r="T61" s="304">
        <f t="shared" si="13"/>
        <v>6.1199830323676957E-2</v>
      </c>
      <c r="U61" s="304">
        <f t="shared" si="13"/>
        <v>6.1017300198450121E-2</v>
      </c>
      <c r="V61" s="304">
        <f t="shared" si="13"/>
        <v>6.0919453061804664E-2</v>
      </c>
      <c r="W61" s="304">
        <f t="shared" si="13"/>
        <v>6.1824558840640406E-2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2.0139167105262649E-2</v>
      </c>
      <c r="C62" s="304">
        <f t="shared" si="14"/>
        <v>2.0084777369623937E-2</v>
      </c>
      <c r="D62" s="304">
        <f t="shared" si="14"/>
        <v>2.0266703853761305E-2</v>
      </c>
      <c r="E62" s="304">
        <f t="shared" si="14"/>
        <v>2.1108192995941175E-2</v>
      </c>
      <c r="F62" s="304">
        <f t="shared" si="14"/>
        <v>2.1238067922103591E-2</v>
      </c>
      <c r="G62" s="304">
        <f t="shared" si="14"/>
        <v>2.1325377566416812E-2</v>
      </c>
      <c r="H62" s="304">
        <f t="shared" si="14"/>
        <v>2.1689023044422297E-2</v>
      </c>
      <c r="I62" s="304">
        <f t="shared" si="14"/>
        <v>2.1849053565038246E-2</v>
      </c>
      <c r="J62" s="304">
        <f t="shared" si="14"/>
        <v>2.2568329630972307E-2</v>
      </c>
      <c r="K62" s="304">
        <f t="shared" si="14"/>
        <v>2.2190002133052181E-2</v>
      </c>
      <c r="L62" s="304">
        <f t="shared" si="14"/>
        <v>2.2425675791637793E-2</v>
      </c>
      <c r="M62" s="304">
        <f t="shared" si="14"/>
        <v>2.2804112343013619E-2</v>
      </c>
      <c r="N62" s="304">
        <f t="shared" si="14"/>
        <v>2.3012868514582185E-2</v>
      </c>
      <c r="O62" s="304">
        <f t="shared" si="14"/>
        <v>2.3016671941753171E-2</v>
      </c>
      <c r="P62" s="304">
        <f t="shared" si="14"/>
        <v>2.3582345601968081E-2</v>
      </c>
      <c r="Q62" s="304">
        <f t="shared" si="14"/>
        <v>2.3365038324165973E-2</v>
      </c>
      <c r="R62" s="304">
        <f t="shared" si="14"/>
        <v>2.3277466923030732E-2</v>
      </c>
      <c r="S62" s="304">
        <f t="shared" si="14"/>
        <v>2.3424445007855298E-2</v>
      </c>
      <c r="T62" s="304">
        <f t="shared" si="14"/>
        <v>2.3612074607151413E-2</v>
      </c>
      <c r="U62" s="304">
        <f t="shared" si="14"/>
        <v>2.3653888237884866E-2</v>
      </c>
      <c r="V62" s="304">
        <f t="shared" si="14"/>
        <v>2.3455779614935713E-2</v>
      </c>
      <c r="W62" s="304">
        <f t="shared" si="14"/>
        <v>2.3346278957776068E-2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0.26383265906952885</v>
      </c>
      <c r="C63" s="303">
        <f t="shared" si="15"/>
        <v>0.26336851924645077</v>
      </c>
      <c r="D63" s="303">
        <f t="shared" si="15"/>
        <v>0.26316014367790747</v>
      </c>
      <c r="E63" s="303">
        <f t="shared" si="15"/>
        <v>0.2551172784235774</v>
      </c>
      <c r="F63" s="303">
        <f t="shared" si="15"/>
        <v>0.25493909421748989</v>
      </c>
      <c r="G63" s="303">
        <f t="shared" si="15"/>
        <v>0.25449346940187978</v>
      </c>
      <c r="H63" s="303">
        <f t="shared" si="15"/>
        <v>0.2544531196179729</v>
      </c>
      <c r="I63" s="303">
        <f t="shared" si="15"/>
        <v>0.25336792111149986</v>
      </c>
      <c r="J63" s="303">
        <f t="shared" si="15"/>
        <v>0.25128302120326829</v>
      </c>
      <c r="K63" s="303">
        <f t="shared" si="15"/>
        <v>0.25150441872351997</v>
      </c>
      <c r="L63" s="303">
        <f t="shared" si="15"/>
        <v>0.25070095144315407</v>
      </c>
      <c r="M63" s="303">
        <f t="shared" si="15"/>
        <v>0.25022854683934126</v>
      </c>
      <c r="N63" s="303">
        <f t="shared" si="15"/>
        <v>0.24838079579945252</v>
      </c>
      <c r="O63" s="303">
        <f t="shared" si="15"/>
        <v>0.24920848919384447</v>
      </c>
      <c r="P63" s="303">
        <f t="shared" si="15"/>
        <v>0.24851458683957617</v>
      </c>
      <c r="Q63" s="303">
        <f t="shared" si="15"/>
        <v>0.24928704452855469</v>
      </c>
      <c r="R63" s="303">
        <f t="shared" si="15"/>
        <v>0.24903532572629863</v>
      </c>
      <c r="S63" s="303">
        <f t="shared" si="15"/>
        <v>0.24922479943407366</v>
      </c>
      <c r="T63" s="303">
        <f t="shared" si="15"/>
        <v>0.24873029362813665</v>
      </c>
      <c r="U63" s="303">
        <f t="shared" si="15"/>
        <v>0.24840322826899994</v>
      </c>
      <c r="V63" s="303">
        <f t="shared" si="15"/>
        <v>0.24751804673933708</v>
      </c>
      <c r="W63" s="303">
        <f t="shared" si="15"/>
        <v>0.24768476925495614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0.19563651995986212</v>
      </c>
      <c r="C64" s="304">
        <f t="shared" si="16"/>
        <v>0.19573909744488274</v>
      </c>
      <c r="D64" s="304">
        <f t="shared" si="16"/>
        <v>0.19238160963696602</v>
      </c>
      <c r="E64" s="304">
        <f t="shared" si="16"/>
        <v>0.17330788078210235</v>
      </c>
      <c r="F64" s="304">
        <f t="shared" si="16"/>
        <v>0.17312257225076633</v>
      </c>
      <c r="G64" s="304">
        <f t="shared" si="16"/>
        <v>0.17162404889622143</v>
      </c>
      <c r="H64" s="304">
        <f t="shared" si="16"/>
        <v>0.16672580251015595</v>
      </c>
      <c r="I64" s="304">
        <f t="shared" si="16"/>
        <v>0.16241934371112055</v>
      </c>
      <c r="J64" s="304">
        <f t="shared" si="16"/>
        <v>0.14436097211552151</v>
      </c>
      <c r="K64" s="304">
        <f t="shared" si="16"/>
        <v>0.15141748092650589</v>
      </c>
      <c r="L64" s="304">
        <f t="shared" si="16"/>
        <v>0.14394623171679902</v>
      </c>
      <c r="M64" s="304">
        <f t="shared" si="16"/>
        <v>0.13700968673350386</v>
      </c>
      <c r="N64" s="304">
        <f t="shared" si="16"/>
        <v>0.13167496601081558</v>
      </c>
      <c r="O64" s="304">
        <f t="shared" si="16"/>
        <v>0.13369031279648078</v>
      </c>
      <c r="P64" s="304">
        <f t="shared" si="16"/>
        <v>0.12074596964527189</v>
      </c>
      <c r="Q64" s="304">
        <f t="shared" si="16"/>
        <v>0.12777842827531607</v>
      </c>
      <c r="R64" s="304">
        <f t="shared" si="16"/>
        <v>0.12868482002783371</v>
      </c>
      <c r="S64" s="304">
        <f t="shared" si="16"/>
        <v>0.1266942475006117</v>
      </c>
      <c r="T64" s="304">
        <f t="shared" si="16"/>
        <v>0.12109911160196962</v>
      </c>
      <c r="U64" s="304">
        <f t="shared" si="16"/>
        <v>0.11930292537819899</v>
      </c>
      <c r="V64" s="304">
        <f t="shared" si="16"/>
        <v>0.12030689334085813</v>
      </c>
      <c r="W64" s="304">
        <f t="shared" si="16"/>
        <v>0.12474732359550211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6.8196139109666751E-2</v>
      </c>
      <c r="C65" s="304">
        <f t="shared" si="17"/>
        <v>6.7629421801568015E-2</v>
      </c>
      <c r="D65" s="304">
        <f t="shared" si="17"/>
        <v>7.0778534040941421E-2</v>
      </c>
      <c r="E65" s="304">
        <f t="shared" si="17"/>
        <v>8.1809397641475032E-2</v>
      </c>
      <c r="F65" s="304">
        <f t="shared" si="17"/>
        <v>8.1816521966723524E-2</v>
      </c>
      <c r="G65" s="304">
        <f t="shared" si="17"/>
        <v>8.2869420505658362E-2</v>
      </c>
      <c r="H65" s="304">
        <f t="shared" si="17"/>
        <v>8.7727317107816963E-2</v>
      </c>
      <c r="I65" s="304">
        <f t="shared" si="17"/>
        <v>9.0948577400379302E-2</v>
      </c>
      <c r="J65" s="304">
        <f t="shared" si="17"/>
        <v>0.10692204908774676</v>
      </c>
      <c r="K65" s="304">
        <f t="shared" si="17"/>
        <v>0.10008693779701405</v>
      </c>
      <c r="L65" s="304">
        <f t="shared" si="17"/>
        <v>0.10675471972635502</v>
      </c>
      <c r="M65" s="304">
        <f t="shared" si="17"/>
        <v>0.11321886010583743</v>
      </c>
      <c r="N65" s="304">
        <f t="shared" si="17"/>
        <v>0.11670582978863699</v>
      </c>
      <c r="O65" s="304">
        <f t="shared" si="17"/>
        <v>0.11551817639736368</v>
      </c>
      <c r="P65" s="304">
        <f t="shared" si="17"/>
        <v>0.1277686171943043</v>
      </c>
      <c r="Q65" s="304">
        <f t="shared" si="17"/>
        <v>0.12150861625323857</v>
      </c>
      <c r="R65" s="304">
        <f t="shared" si="17"/>
        <v>0.12035050569846491</v>
      </c>
      <c r="S65" s="304">
        <f t="shared" si="17"/>
        <v>0.12253055193346195</v>
      </c>
      <c r="T65" s="304">
        <f t="shared" si="17"/>
        <v>0.12763118202616699</v>
      </c>
      <c r="U65" s="304">
        <f t="shared" si="17"/>
        <v>0.12910030289080093</v>
      </c>
      <c r="V65" s="304">
        <f t="shared" si="17"/>
        <v>0.12721115339847897</v>
      </c>
      <c r="W65" s="304">
        <f t="shared" si="17"/>
        <v>0.12293744565945401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0.17783020491939258</v>
      </c>
      <c r="C66" s="303">
        <f t="shared" si="18"/>
        <v>0.17896454378319149</v>
      </c>
      <c r="D66" s="303">
        <f t="shared" si="18"/>
        <v>0.17701530673291177</v>
      </c>
      <c r="E66" s="303">
        <f t="shared" si="18"/>
        <v>0.1822377098951255</v>
      </c>
      <c r="F66" s="303">
        <f t="shared" si="18"/>
        <v>0.17942159716999992</v>
      </c>
      <c r="G66" s="303">
        <f t="shared" si="18"/>
        <v>0.17887516966437469</v>
      </c>
      <c r="H66" s="303">
        <f t="shared" si="18"/>
        <v>0.17446233249166485</v>
      </c>
      <c r="I66" s="303">
        <f t="shared" si="18"/>
        <v>0.17426686806171285</v>
      </c>
      <c r="J66" s="303">
        <f t="shared" si="18"/>
        <v>0.16977354803858558</v>
      </c>
      <c r="K66" s="303">
        <f t="shared" si="18"/>
        <v>0.17400956192306244</v>
      </c>
      <c r="L66" s="303">
        <f t="shared" si="18"/>
        <v>0.17285376539116032</v>
      </c>
      <c r="M66" s="303">
        <f t="shared" si="18"/>
        <v>0.16863416415711446</v>
      </c>
      <c r="N66" s="303">
        <f t="shared" si="18"/>
        <v>0.16964106761037401</v>
      </c>
      <c r="O66" s="303">
        <f t="shared" si="18"/>
        <v>0.16792660217534106</v>
      </c>
      <c r="P66" s="303">
        <f t="shared" si="18"/>
        <v>0.16238363713255111</v>
      </c>
      <c r="Q66" s="303">
        <f t="shared" si="18"/>
        <v>0.16288679362258079</v>
      </c>
      <c r="R66" s="303">
        <f t="shared" si="18"/>
        <v>0.16440197165977227</v>
      </c>
      <c r="S66" s="303">
        <f t="shared" si="18"/>
        <v>0.16230370157380489</v>
      </c>
      <c r="T66" s="303">
        <f t="shared" si="18"/>
        <v>0.16111241177169436</v>
      </c>
      <c r="U66" s="303">
        <f t="shared" si="18"/>
        <v>0.16121672339348908</v>
      </c>
      <c r="V66" s="303">
        <f t="shared" si="18"/>
        <v>0.16554131375771602</v>
      </c>
      <c r="W66" s="303">
        <f t="shared" si="18"/>
        <v>0.16585658772639941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9.4772551083588841E-2</v>
      </c>
      <c r="C67" s="303">
        <f t="shared" si="19"/>
        <v>9.4516599386465602E-2</v>
      </c>
      <c r="D67" s="303">
        <f t="shared" si="19"/>
        <v>9.5372724017700236E-2</v>
      </c>
      <c r="E67" s="303">
        <f t="shared" si="19"/>
        <v>9.9332672922076065E-2</v>
      </c>
      <c r="F67" s="303">
        <f t="shared" si="19"/>
        <v>9.9943849045193309E-2</v>
      </c>
      <c r="G67" s="303">
        <f t="shared" si="19"/>
        <v>0.10035471795960846</v>
      </c>
      <c r="H67" s="303">
        <f t="shared" si="19"/>
        <v>0.10206599079728135</v>
      </c>
      <c r="I67" s="303">
        <f t="shared" si="19"/>
        <v>0.10281907560017994</v>
      </c>
      <c r="J67" s="303">
        <f t="shared" si="19"/>
        <v>0.10620390414575197</v>
      </c>
      <c r="K67" s="303">
        <f t="shared" si="19"/>
        <v>0.10442353944965729</v>
      </c>
      <c r="L67" s="303">
        <f t="shared" si="19"/>
        <v>0.10553259196064843</v>
      </c>
      <c r="M67" s="303">
        <f t="shared" si="19"/>
        <v>0.1073134698494758</v>
      </c>
      <c r="N67" s="303">
        <f t="shared" si="19"/>
        <v>0.10829585183332786</v>
      </c>
      <c r="O67" s="303">
        <f t="shared" si="19"/>
        <v>0.10831375031413253</v>
      </c>
      <c r="P67" s="303">
        <f t="shared" si="19"/>
        <v>0.11097574400926147</v>
      </c>
      <c r="Q67" s="303">
        <f t="shared" si="19"/>
        <v>0.10995312152548688</v>
      </c>
      <c r="R67" s="303">
        <f t="shared" si="19"/>
        <v>0.10954102081426224</v>
      </c>
      <c r="S67" s="303">
        <f t="shared" si="19"/>
        <v>0.11023268238990722</v>
      </c>
      <c r="T67" s="303">
        <f t="shared" si="19"/>
        <v>0.11111564521012429</v>
      </c>
      <c r="U67" s="303">
        <f t="shared" si="19"/>
        <v>0.11131241523710521</v>
      </c>
      <c r="V67" s="303">
        <f t="shared" si="19"/>
        <v>0.11038013936440327</v>
      </c>
      <c r="W67" s="303">
        <f t="shared" si="19"/>
        <v>0.10986484215424026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6.4175771310921517E-2</v>
      </c>
      <c r="C68" s="237">
        <f t="shared" si="20"/>
        <v>6.4002452165310003E-2</v>
      </c>
      <c r="D68" s="237">
        <f t="shared" si="20"/>
        <v>6.4582181822468901E-2</v>
      </c>
      <c r="E68" s="237">
        <f t="shared" si="20"/>
        <v>6.7263683717105241E-2</v>
      </c>
      <c r="F68" s="237">
        <f t="shared" si="20"/>
        <v>6.7677545100590347E-2</v>
      </c>
      <c r="G68" s="237">
        <f t="shared" si="20"/>
        <v>6.7955767319880567E-2</v>
      </c>
      <c r="H68" s="237">
        <f t="shared" si="20"/>
        <v>6.9114565442601E-2</v>
      </c>
      <c r="I68" s="237">
        <f t="shared" si="20"/>
        <v>6.9624521094696093E-2</v>
      </c>
      <c r="J68" s="237">
        <f t="shared" si="20"/>
        <v>7.1916576971462767E-2</v>
      </c>
      <c r="K68" s="237">
        <f t="shared" si="20"/>
        <v>7.0710992904343628E-2</v>
      </c>
      <c r="L68" s="237">
        <f t="shared" si="20"/>
        <v>7.1461994112007599E-2</v>
      </c>
      <c r="M68" s="237">
        <f t="shared" si="20"/>
        <v>7.266792569050079E-2</v>
      </c>
      <c r="N68" s="237">
        <f t="shared" si="20"/>
        <v>7.3333151231175064E-2</v>
      </c>
      <c r="O68" s="237">
        <f t="shared" si="20"/>
        <v>7.3345271289122202E-2</v>
      </c>
      <c r="P68" s="237">
        <f t="shared" si="20"/>
        <v>7.5147855440930431E-2</v>
      </c>
      <c r="Q68" s="237">
        <f t="shared" si="20"/>
        <v>7.445538081715207E-2</v>
      </c>
      <c r="R68" s="237">
        <f t="shared" si="20"/>
        <v>7.4176324479655192E-2</v>
      </c>
      <c r="S68" s="237">
        <f t="shared" si="20"/>
        <v>7.4644687044507885E-2</v>
      </c>
      <c r="T68" s="237">
        <f t="shared" si="20"/>
        <v>7.5242590333787496E-2</v>
      </c>
      <c r="U68" s="237">
        <f t="shared" si="20"/>
        <v>7.5375834275287323E-2</v>
      </c>
      <c r="V68" s="237">
        <f t="shared" si="20"/>
        <v>7.4744538372400471E-2</v>
      </c>
      <c r="W68" s="237">
        <f t="shared" si="20"/>
        <v>7.4395601939451481E-2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54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4">
        <f t="shared" ref="B72:W72" si="21">SUM(B$73:B$83)</f>
        <v>32.013687204452992</v>
      </c>
      <c r="C72" s="324">
        <f t="shared" si="21"/>
        <v>33.481291760016035</v>
      </c>
      <c r="D72" s="324">
        <f t="shared" si="21"/>
        <v>33.898329717486781</v>
      </c>
      <c r="E72" s="324">
        <f t="shared" si="21"/>
        <v>37.655582567334562</v>
      </c>
      <c r="F72" s="324">
        <f t="shared" si="21"/>
        <v>36.897174862021174</v>
      </c>
      <c r="G72" s="324">
        <f t="shared" si="21"/>
        <v>36.105131029416484</v>
      </c>
      <c r="H72" s="324">
        <f t="shared" si="21"/>
        <v>33.948643212890836</v>
      </c>
      <c r="I72" s="324">
        <f t="shared" si="21"/>
        <v>32.251522825185667</v>
      </c>
      <c r="J72" s="324">
        <f t="shared" si="21"/>
        <v>34.095683591836647</v>
      </c>
      <c r="K72" s="324">
        <f t="shared" si="21"/>
        <v>35.940107263956158</v>
      </c>
      <c r="L72" s="324">
        <f t="shared" si="21"/>
        <v>35.506597023197841</v>
      </c>
      <c r="M72" s="324">
        <f t="shared" si="21"/>
        <v>32.876566765065029</v>
      </c>
      <c r="N72" s="324">
        <f t="shared" si="21"/>
        <v>32.710539740983954</v>
      </c>
      <c r="O72" s="324">
        <f t="shared" si="21"/>
        <v>33.595391032219851</v>
      </c>
      <c r="P72" s="324">
        <f t="shared" si="21"/>
        <v>31.554971060924789</v>
      </c>
      <c r="Q72" s="324">
        <f t="shared" si="21"/>
        <v>30.531472431429659</v>
      </c>
      <c r="R72" s="324">
        <f t="shared" si="21"/>
        <v>30.328894023960036</v>
      </c>
      <c r="S72" s="324">
        <f t="shared" si="21"/>
        <v>30.125723070719609</v>
      </c>
      <c r="T72" s="324">
        <f t="shared" si="21"/>
        <v>29.380836072311485</v>
      </c>
      <c r="U72" s="324">
        <f t="shared" si="21"/>
        <v>29.079047435680167</v>
      </c>
      <c r="V72" s="324">
        <f t="shared" si="21"/>
        <v>29.218421981251282</v>
      </c>
      <c r="W72" s="324">
        <f t="shared" si="21"/>
        <v>29.519256334306398</v>
      </c>
      <c r="DA72" s="95"/>
    </row>
    <row r="73" spans="1:105" ht="12" customHeight="1" x14ac:dyDescent="0.25">
      <c r="A73" s="55" t="s">
        <v>92</v>
      </c>
      <c r="B73" s="336">
        <f>IF(B$6=0,0,B$6/MAE!B$5*1000)</f>
        <v>0.63208725124126208</v>
      </c>
      <c r="C73" s="336">
        <f>IF(C$6=0,0,C$6/MAE!C$5*1000)</f>
        <v>0.6592787167130848</v>
      </c>
      <c r="D73" s="336">
        <f>IF(D$6=0,0,D$6/MAE!D$5*1000)</f>
        <v>0.67353667600143186</v>
      </c>
      <c r="E73" s="336">
        <f>IF(E$6=0,0,E$6/MAE!E$5*1000)</f>
        <v>0.77925618059401558</v>
      </c>
      <c r="F73" s="336">
        <f>IF(F$6=0,0,F$6/MAE!F$5*1000)</f>
        <v>0.76825951554248895</v>
      </c>
      <c r="G73" s="336">
        <f>IF(G$6=0,0,G$6/MAE!G$5*1000)</f>
        <v>0.75485838361495827</v>
      </c>
      <c r="H73" s="336">
        <f>IF(H$6=0,0,H$6/MAE!H$5*1000)</f>
        <v>0.72187539703064674</v>
      </c>
      <c r="I73" s="336">
        <f>IF(I$6=0,0,I$6/MAE!I$5*1000)</f>
        <v>0.69084828407993637</v>
      </c>
      <c r="J73" s="336">
        <f>IF(J$6=0,0,J$6/MAE!J$5*1000)</f>
        <v>0.75439473166068916</v>
      </c>
      <c r="K73" s="336">
        <f>IF(K$6=0,0,K$6/MAE!K$5*1000)</f>
        <v>0.7818735851463835</v>
      </c>
      <c r="L73" s="336">
        <f>IF(L$6=0,0,L$6/MAE!L$5*1000)</f>
        <v>0.78064650324173157</v>
      </c>
      <c r="M73" s="336">
        <f>IF(M$6=0,0,M$6/MAE!M$5*1000)</f>
        <v>0.73502051172855942</v>
      </c>
      <c r="N73" s="336">
        <f>IF(N$6=0,0,N$6/MAE!N$5*1000)</f>
        <v>0.73800328441203766</v>
      </c>
      <c r="O73" s="336">
        <f>IF(O$6=0,0,O$6/MAE!O$5*1000)</f>
        <v>0.75809224916031426</v>
      </c>
      <c r="P73" s="336">
        <f>IF(P$6=0,0,P$6/MAE!P$5*1000)</f>
        <v>0.72954924805767574</v>
      </c>
      <c r="Q73" s="336">
        <f>IF(Q$6=0,0,Q$6/MAE!Q$5*1000)</f>
        <v>0.69938139554271606</v>
      </c>
      <c r="R73" s="336">
        <f>IF(R$6=0,0,R$6/MAE!R$5*1000)</f>
        <v>0.69213708574003341</v>
      </c>
      <c r="S73" s="336">
        <f>IF(S$6=0,0,S$6/MAE!S$5*1000)</f>
        <v>0.69184151312936171</v>
      </c>
      <c r="T73" s="336">
        <f>IF(T$6=0,0,T$6/MAE!T$5*1000)</f>
        <v>0.68013969937245478</v>
      </c>
      <c r="U73" s="336">
        <f>IF(U$6=0,0,U$6/MAE!U$5*1000)</f>
        <v>0.67434562559581468</v>
      </c>
      <c r="V73" s="336">
        <f>IF(V$6=0,0,V$6/MAE!V$5*1000)</f>
        <v>0.67190281047884604</v>
      </c>
      <c r="W73" s="336">
        <f>IF(W$6=0,0,W$6/MAE!W$5*1000)</f>
        <v>0.67565175784981857</v>
      </c>
      <c r="DA73" s="67"/>
    </row>
    <row r="74" spans="1:105" ht="12" customHeight="1" x14ac:dyDescent="0.25">
      <c r="A74" s="202" t="s">
        <v>93</v>
      </c>
      <c r="B74" s="337">
        <f>IF(B$7=0,0,B$7/MAE!B$5*1000)</f>
        <v>0.85963866168811653</v>
      </c>
      <c r="C74" s="337">
        <f>IF(C$7=0,0,C$7/MAE!C$5*1000)</f>
        <v>0.89661905472979542</v>
      </c>
      <c r="D74" s="337">
        <f>IF(D$7=0,0,D$7/MAE!D$5*1000)</f>
        <v>0.91600987936194711</v>
      </c>
      <c r="E74" s="337">
        <f>IF(E$7=0,0,E$7/MAE!E$5*1000)</f>
        <v>1.0597884056078613</v>
      </c>
      <c r="F74" s="337">
        <f>IF(F$7=0,0,F$7/MAE!F$5*1000)</f>
        <v>1.044832941137785</v>
      </c>
      <c r="G74" s="337">
        <f>IF(G$7=0,0,G$7/MAE!G$5*1000)</f>
        <v>1.0266074017163433</v>
      </c>
      <c r="H74" s="337">
        <f>IF(H$7=0,0,H$7/MAE!H$5*1000)</f>
        <v>0.98175053996167971</v>
      </c>
      <c r="I74" s="337">
        <f>IF(I$7=0,0,I$7/MAE!I$5*1000)</f>
        <v>0.93955366634871385</v>
      </c>
      <c r="J74" s="337">
        <f>IF(J$7=0,0,J$7/MAE!J$5*1000)</f>
        <v>1.0259768350585374</v>
      </c>
      <c r="K74" s="337">
        <f>IF(K$7=0,0,K$7/MAE!K$5*1000)</f>
        <v>1.0633480757990819</v>
      </c>
      <c r="L74" s="337">
        <f>IF(L$7=0,0,L$7/MAE!L$5*1000)</f>
        <v>1.0616792444087551</v>
      </c>
      <c r="M74" s="337">
        <f>IF(M$7=0,0,M$7/MAE!M$5*1000)</f>
        <v>0.99962789595084078</v>
      </c>
      <c r="N74" s="337">
        <f>IF(N$7=0,0,N$7/MAE!N$5*1000)</f>
        <v>1.0036844668003713</v>
      </c>
      <c r="O74" s="337">
        <f>IF(O$7=0,0,O$7/MAE!O$5*1000)</f>
        <v>1.0310054588580273</v>
      </c>
      <c r="P74" s="337">
        <f>IF(P$7=0,0,P$7/MAE!P$5*1000)</f>
        <v>0.99218697735843886</v>
      </c>
      <c r="Q74" s="337">
        <f>IF(Q$7=0,0,Q$7/MAE!Q$5*1000)</f>
        <v>0.95115869793809382</v>
      </c>
      <c r="R74" s="337">
        <f>IF(R$7=0,0,R$7/MAE!R$5*1000)</f>
        <v>0.94130643660644564</v>
      </c>
      <c r="S74" s="337">
        <f>IF(S$7=0,0,S$7/MAE!S$5*1000)</f>
        <v>0.94090445785593213</v>
      </c>
      <c r="T74" s="337">
        <f>IF(T$7=0,0,T$7/MAE!T$5*1000)</f>
        <v>0.92498999114653846</v>
      </c>
      <c r="U74" s="337">
        <f>IF(U$7=0,0,U$7/MAE!U$5*1000)</f>
        <v>0.91711005081030816</v>
      </c>
      <c r="V74" s="337">
        <f>IF(V$7=0,0,V$7/MAE!V$5*1000)</f>
        <v>0.91378782225123067</v>
      </c>
      <c r="W74" s="337">
        <f>IF(W$7=0,0,W$7/MAE!W$5*1000)</f>
        <v>0.91888639067575317</v>
      </c>
      <c r="DA74" s="174"/>
    </row>
    <row r="75" spans="1:105" ht="12" customHeight="1" x14ac:dyDescent="0.25">
      <c r="A75" s="202" t="s">
        <v>94</v>
      </c>
      <c r="B75" s="337">
        <f>IF(B$8=0,0,B$8/MAE!B$5*1000)</f>
        <v>1.0619065820853204</v>
      </c>
      <c r="C75" s="337">
        <f>IF(C$8=0,0,C$8/MAE!C$5*1000)</f>
        <v>1.1075882440779825</v>
      </c>
      <c r="D75" s="337">
        <f>IF(D$8=0,0,D$8/MAE!D$5*1000)</f>
        <v>1.1315416156824054</v>
      </c>
      <c r="E75" s="337">
        <f>IF(E$8=0,0,E$8/MAE!E$5*1000)</f>
        <v>1.3091503833979463</v>
      </c>
      <c r="F75" s="337">
        <f>IF(F$8=0,0,F$8/MAE!F$5*1000)</f>
        <v>1.2906759861113815</v>
      </c>
      <c r="G75" s="337">
        <f>IF(G$8=0,0,G$8/MAE!G$5*1000)</f>
        <v>1.2681620844731298</v>
      </c>
      <c r="H75" s="337">
        <f>IF(H$8=0,0,H$8/MAE!H$5*1000)</f>
        <v>1.2127506670114867</v>
      </c>
      <c r="I75" s="337">
        <f>IF(I$8=0,0,I$8/MAE!I$5*1000)</f>
        <v>1.1606251172542934</v>
      </c>
      <c r="J75" s="337">
        <f>IF(J$8=0,0,J$8/MAE!J$5*1000)</f>
        <v>1.2673831491899579</v>
      </c>
      <c r="K75" s="337">
        <f>IF(K$8=0,0,K$8/MAE!K$5*1000)</f>
        <v>1.3135476230459244</v>
      </c>
      <c r="L75" s="337">
        <f>IF(L$8=0,0,L$8/MAE!L$5*1000)</f>
        <v>1.311486125446109</v>
      </c>
      <c r="M75" s="337">
        <f>IF(M$8=0,0,M$8/MAE!M$5*1000)</f>
        <v>1.2348344597039798</v>
      </c>
      <c r="N75" s="337">
        <f>IF(N$8=0,0,N$8/MAE!N$5*1000)</f>
        <v>1.2398455178122234</v>
      </c>
      <c r="O75" s="337">
        <f>IF(O$8=0,0,O$8/MAE!O$5*1000)</f>
        <v>1.2735949785893279</v>
      </c>
      <c r="P75" s="337">
        <f>IF(P$8=0,0,P$8/MAE!P$5*1000)</f>
        <v>1.2256427367368952</v>
      </c>
      <c r="Q75" s="337">
        <f>IF(Q$8=0,0,Q$8/MAE!Q$5*1000)</f>
        <v>1.1749607445117631</v>
      </c>
      <c r="R75" s="337">
        <f>IF(R$8=0,0,R$8/MAE!R$5*1000)</f>
        <v>1.1627903040432559</v>
      </c>
      <c r="S75" s="337">
        <f>IF(S$8=0,0,S$8/MAE!S$5*1000)</f>
        <v>1.162293742057328</v>
      </c>
      <c r="T75" s="337">
        <f>IF(T$8=0,0,T$8/MAE!T$5*1000)</f>
        <v>1.142634694945724</v>
      </c>
      <c r="U75" s="337">
        <f>IF(U$8=0,0,U$8/MAE!U$5*1000)</f>
        <v>1.1329006510009689</v>
      </c>
      <c r="V75" s="337">
        <f>IF(V$8=0,0,V$8/MAE!V$5*1000)</f>
        <v>1.1287967216044614</v>
      </c>
      <c r="W75" s="337">
        <f>IF(W$8=0,0,W$8/MAE!W$5*1000)</f>
        <v>1.1350949531876953</v>
      </c>
      <c r="DA75" s="174"/>
    </row>
    <row r="76" spans="1:105" ht="12" customHeight="1" x14ac:dyDescent="0.25">
      <c r="A76" s="202" t="s">
        <v>95</v>
      </c>
      <c r="B76" s="337">
        <f>IF(B$9=0,0,B$9/MAE!B$5*1000)</f>
        <v>0.65737074129091266</v>
      </c>
      <c r="C76" s="337">
        <f>IF(C$9=0,0,C$9/MAE!C$5*1000)</f>
        <v>0.68564986538160821</v>
      </c>
      <c r="D76" s="337">
        <f>IF(D$9=0,0,D$9/MAE!D$5*1000)</f>
        <v>0.70047814304148881</v>
      </c>
      <c r="E76" s="337">
        <f>IF(E$9=0,0,E$9/MAE!E$5*1000)</f>
        <v>0.81042642781777618</v>
      </c>
      <c r="F76" s="337">
        <f>IF(F$9=0,0,F$9/MAE!F$5*1000)</f>
        <v>0.79898989616418847</v>
      </c>
      <c r="G76" s="337">
        <f>IF(G$9=0,0,G$9/MAE!G$5*1000)</f>
        <v>0.78505271895955642</v>
      </c>
      <c r="H76" s="337">
        <f>IF(H$9=0,0,H$9/MAE!H$5*1000)</f>
        <v>0.75075041291187272</v>
      </c>
      <c r="I76" s="337">
        <f>IF(I$9=0,0,I$9/MAE!I$5*1000)</f>
        <v>0.71848221544313395</v>
      </c>
      <c r="J76" s="337">
        <f>IF(J$9=0,0,J$9/MAE!J$5*1000)</f>
        <v>0.78457052092711677</v>
      </c>
      <c r="K76" s="337">
        <f>IF(K$9=0,0,K$9/MAE!K$5*1000)</f>
        <v>0.81314852855223896</v>
      </c>
      <c r="L76" s="337">
        <f>IF(L$9=0,0,L$9/MAE!L$5*1000)</f>
        <v>0.81187236337140067</v>
      </c>
      <c r="M76" s="337">
        <f>IF(M$9=0,0,M$9/MAE!M$5*1000)</f>
        <v>0.76442133219770181</v>
      </c>
      <c r="N76" s="337">
        <f>IF(N$9=0,0,N$9/MAE!N$5*1000)</f>
        <v>0.76752341578851901</v>
      </c>
      <c r="O76" s="337">
        <f>IF(O$9=0,0,O$9/MAE!O$5*1000)</f>
        <v>0.78841593912672669</v>
      </c>
      <c r="P76" s="337">
        <f>IF(P$9=0,0,P$9/MAE!P$5*1000)</f>
        <v>0.75873121797998266</v>
      </c>
      <c r="Q76" s="337">
        <f>IF(Q$9=0,0,Q$9/MAE!Q$5*1000)</f>
        <v>0.72735665136442462</v>
      </c>
      <c r="R76" s="337">
        <f>IF(R$9=0,0,R$9/MAE!R$5*1000)</f>
        <v>0.71982256916963461</v>
      </c>
      <c r="S76" s="337">
        <f>IF(S$9=0,0,S$9/MAE!S$5*1000)</f>
        <v>0.71951517365453621</v>
      </c>
      <c r="T76" s="337">
        <f>IF(T$9=0,0,T$9/MAE!T$5*1000)</f>
        <v>0.7073452873473528</v>
      </c>
      <c r="U76" s="337">
        <f>IF(U$9=0,0,U$9/MAE!U$5*1000)</f>
        <v>0.70131945061964729</v>
      </c>
      <c r="V76" s="337">
        <f>IF(V$9=0,0,V$9/MAE!V$5*1000)</f>
        <v>0.6987789228979997</v>
      </c>
      <c r="W76" s="337">
        <f>IF(W$9=0,0,W$9/MAE!W$5*1000)</f>
        <v>0.70267782816381152</v>
      </c>
      <c r="DA76" s="174"/>
    </row>
    <row r="77" spans="1:105" ht="12" customHeight="1" x14ac:dyDescent="0.25">
      <c r="A77" s="56" t="s">
        <v>96</v>
      </c>
      <c r="B77" s="338">
        <f>IF(B$10=0,0,B$10/MAE!B$5*1000)</f>
        <v>0.8857648142121739</v>
      </c>
      <c r="C77" s="338">
        <f>IF(C$10=0,0,C$10/MAE!C$5*1000)</f>
        <v>0.92725821330952984</v>
      </c>
      <c r="D77" s="338">
        <f>IF(D$10=0,0,D$10/MAE!D$5*1000)</f>
        <v>0.93971303542935347</v>
      </c>
      <c r="E77" s="338">
        <f>IF(E$10=0,0,E$10/MAE!E$5*1000)</f>
        <v>1.0112442077118535</v>
      </c>
      <c r="F77" s="338">
        <f>IF(F$10=0,0,F$10/MAE!F$5*1000)</f>
        <v>0.99911745667064666</v>
      </c>
      <c r="G77" s="338">
        <f>IF(G$10=0,0,G$10/MAE!G$5*1000)</f>
        <v>0.97765377208060666</v>
      </c>
      <c r="H77" s="338">
        <f>IF(H$10=0,0,H$10/MAE!H$5*1000)</f>
        <v>0.91866699588963718</v>
      </c>
      <c r="I77" s="338">
        <f>IF(I$10=0,0,I$10/MAE!I$5*1000)</f>
        <v>0.87130101078255129</v>
      </c>
      <c r="J77" s="338">
        <f>IF(J$10=0,0,J$10/MAE!J$5*1000)</f>
        <v>0.9157315745713932</v>
      </c>
      <c r="K77" s="338">
        <f>IF(K$10=0,0,K$10/MAE!K$5*1000)</f>
        <v>0.96984514623861295</v>
      </c>
      <c r="L77" s="338">
        <f>IF(L$10=0,0,L$10/MAE!L$5*1000)</f>
        <v>0.95824719365667355</v>
      </c>
      <c r="M77" s="338">
        <f>IF(M$10=0,0,M$10/MAE!M$5*1000)</f>
        <v>0.88778747161615013</v>
      </c>
      <c r="N77" s="338">
        <f>IF(N$10=0,0,N$10/MAE!N$5*1000)</f>
        <v>0.87701407522014563</v>
      </c>
      <c r="O77" s="338">
        <f>IF(O$10=0,0,O$10/MAE!O$5*1000)</f>
        <v>0.90177550290338804</v>
      </c>
      <c r="P77" s="338">
        <f>IF(P$10=0,0,P$10/MAE!P$5*1000)</f>
        <v>0.85206206488272151</v>
      </c>
      <c r="Q77" s="338">
        <f>IF(Q$10=0,0,Q$10/MAE!Q$5*1000)</f>
        <v>0.82888759087658848</v>
      </c>
      <c r="R77" s="338">
        <f>IF(R$10=0,0,R$10/MAE!R$5*1000)</f>
        <v>0.82607488258223816</v>
      </c>
      <c r="S77" s="338">
        <f>IF(S$10=0,0,S$10/MAE!S$5*1000)</f>
        <v>0.82035721817212492</v>
      </c>
      <c r="T77" s="338">
        <f>IF(T$10=0,0,T$10/MAE!T$5*1000)</f>
        <v>0.80146682340599551</v>
      </c>
      <c r="U77" s="338">
        <f>IF(U$10=0,0,U$10/MAE!U$5*1000)</f>
        <v>0.79480920382109688</v>
      </c>
      <c r="V77" s="338">
        <f>IF(V$10=0,0,V$10/MAE!V$5*1000)</f>
        <v>0.7993901830141833</v>
      </c>
      <c r="W77" s="338">
        <f>IF(W$10=0,0,W$10/MAE!W$5*1000)</f>
        <v>0.8080718725874606</v>
      </c>
      <c r="DA77" s="68"/>
    </row>
    <row r="78" spans="1:105" ht="12" customHeight="1" x14ac:dyDescent="0.25">
      <c r="A78" s="203" t="s">
        <v>2557</v>
      </c>
      <c r="B78" s="351">
        <f>IF(B$16=0,0,B$16/MAE!B$5*1000)</f>
        <v>5.9123793552396924</v>
      </c>
      <c r="C78" s="351">
        <f>IF(C$16=0,0,C$16/MAE!C$5*1000)</f>
        <v>6.1725427633056729</v>
      </c>
      <c r="D78" s="351">
        <f>IF(D$16=0,0,D$16/MAE!D$5*1000)</f>
        <v>6.2444825232264289</v>
      </c>
      <c r="E78" s="351">
        <f>IF(E$16=0,0,E$16/MAE!E$5*1000)</f>
        <v>6.7246128194228891</v>
      </c>
      <c r="F78" s="351">
        <f>IF(F$16=0,0,F$16/MAE!F$5*1000)</f>
        <v>6.5845726369556097</v>
      </c>
      <c r="G78" s="351">
        <f>IF(G$16=0,0,G$16/MAE!G$5*1000)</f>
        <v>6.4319640412199615</v>
      </c>
      <c r="H78" s="351">
        <f>IF(H$16=0,0,H$16/MAE!H$5*1000)</f>
        <v>6.0468367206223181</v>
      </c>
      <c r="I78" s="351">
        <f>IF(I$16=0,0,I$16/MAE!I$5*1000)</f>
        <v>5.7200509036281657</v>
      </c>
      <c r="J78" s="351">
        <f>IF(J$16=0,0,J$16/MAE!J$5*1000)</f>
        <v>5.997366468063186</v>
      </c>
      <c r="K78" s="351">
        <f>IF(K$16=0,0,K$16/MAE!K$5*1000)</f>
        <v>6.3273670503975756</v>
      </c>
      <c r="L78" s="351">
        <f>IF(L$16=0,0,L$16/MAE!L$5*1000)</f>
        <v>6.2310763593570515</v>
      </c>
      <c r="M78" s="351">
        <f>IF(M$16=0,0,M$16/MAE!M$5*1000)</f>
        <v>5.7586588686821667</v>
      </c>
      <c r="N78" s="351">
        <f>IF(N$16=0,0,N$16/MAE!N$5*1000)</f>
        <v>5.6872689243266477</v>
      </c>
      <c r="O78" s="351">
        <f>IF(O$16=0,0,O$16/MAE!O$5*1000)</f>
        <v>5.8605796501111564</v>
      </c>
      <c r="P78" s="351">
        <f>IF(P$16=0,0,P$16/MAE!P$5*1000)</f>
        <v>5.4893094171583519</v>
      </c>
      <c r="Q78" s="351">
        <f>IF(Q$16=0,0,Q$16/MAE!Q$5*1000)</f>
        <v>5.3277703692753011</v>
      </c>
      <c r="R78" s="351">
        <f>IF(R$16=0,0,R$16/MAE!R$5*1000)</f>
        <v>5.2870762015226962</v>
      </c>
      <c r="S78" s="351">
        <f>IF(S$16=0,0,S$16/MAE!S$5*1000)</f>
        <v>5.2556541030745789</v>
      </c>
      <c r="T78" s="351">
        <f>IF(T$16=0,0,T$16/MAE!T$5*1000)</f>
        <v>5.1155327883143231</v>
      </c>
      <c r="U78" s="351">
        <f>IF(U$16=0,0,U$16/MAE!U$5*1000)</f>
        <v>5.0563304806072367</v>
      </c>
      <c r="V78" s="351">
        <f>IF(V$16=0,0,V$16/MAE!V$5*1000)</f>
        <v>5.0624607163235202</v>
      </c>
      <c r="W78" s="351">
        <f>IF(W$16=0,0,W$16/MAE!W$5*1000)</f>
        <v>5.118029135618408</v>
      </c>
      <c r="DA78" s="175"/>
    </row>
    <row r="79" spans="1:105" ht="12" customHeight="1" x14ac:dyDescent="0.25">
      <c r="A79" s="203" t="s">
        <v>2567</v>
      </c>
      <c r="B79" s="351">
        <f>IF(B$24=0,0,B$24/MAE!B$5*1000)</f>
        <v>2.7767611463209039</v>
      </c>
      <c r="C79" s="351">
        <f>IF(C$24=0,0,C$24/MAE!C$5*1000)</f>
        <v>2.9150499495753173</v>
      </c>
      <c r="D79" s="351">
        <f>IF(D$24=0,0,D$24/MAE!D$5*1000)</f>
        <v>2.9491511550749188</v>
      </c>
      <c r="E79" s="351">
        <f>IF(E$24=0,0,E$24/MAE!E$5*1000)</f>
        <v>3.2189644060678519</v>
      </c>
      <c r="F79" s="351">
        <f>IF(F$24=0,0,F$24/MAE!F$5*1000)</f>
        <v>3.1992881557136901</v>
      </c>
      <c r="G79" s="351">
        <f>IF(G$24=0,0,G$24/MAE!G$5*1000)</f>
        <v>3.1371290051842879</v>
      </c>
      <c r="H79" s="351">
        <f>IF(H$24=0,0,H$24/MAE!H$5*1000)</f>
        <v>2.9435671985253733</v>
      </c>
      <c r="I79" s="351">
        <f>IF(I$24=0,0,I$24/MAE!I$5*1000)</f>
        <v>2.7972198689236381</v>
      </c>
      <c r="J79" s="351">
        <f>IF(J$24=0,0,J$24/MAE!J$5*1000)</f>
        <v>2.92090918783299</v>
      </c>
      <c r="K79" s="351">
        <f>IF(K$24=0,0,K$24/MAE!K$5*1000)</f>
        <v>3.083605269599607</v>
      </c>
      <c r="L79" s="351">
        <f>IF(L$24=0,0,L$24/MAE!L$5*1000)</f>
        <v>3.028127142835944</v>
      </c>
      <c r="M79" s="351">
        <f>IF(M$24=0,0,M$24/MAE!M$5*1000)</f>
        <v>2.8082779747748927</v>
      </c>
      <c r="N79" s="351">
        <f>IF(N$24=0,0,N$24/MAE!N$5*1000)</f>
        <v>2.7822965580999894</v>
      </c>
      <c r="O79" s="351">
        <f>IF(O$24=0,0,O$24/MAE!O$5*1000)</f>
        <v>2.8652048803705488</v>
      </c>
      <c r="P79" s="351">
        <f>IF(P$24=0,0,P$24/MAE!P$5*1000)</f>
        <v>2.6684830379188988</v>
      </c>
      <c r="Q79" s="351">
        <f>IF(Q$24=0,0,Q$24/MAE!Q$5*1000)</f>
        <v>2.6074197000573189</v>
      </c>
      <c r="R79" s="351">
        <f>IF(R$24=0,0,R$24/MAE!R$5*1000)</f>
        <v>2.5886466705386386</v>
      </c>
      <c r="S79" s="351">
        <f>IF(S$24=0,0,S$24/MAE!S$5*1000)</f>
        <v>2.5679987720797257</v>
      </c>
      <c r="T79" s="351">
        <f>IF(T$24=0,0,T$24/MAE!T$5*1000)</f>
        <v>2.491844675753133</v>
      </c>
      <c r="U79" s="351">
        <f>IF(U$24=0,0,U$24/MAE!U$5*1000)</f>
        <v>2.4621575049755995</v>
      </c>
      <c r="V79" s="351">
        <f>IF(V$24=0,0,V$24/MAE!V$5*1000)</f>
        <v>2.4653111531152621</v>
      </c>
      <c r="W79" s="351">
        <f>IF(W$24=0,0,W$24/MAE!W$5*1000)</f>
        <v>2.5141797931790881</v>
      </c>
      <c r="DA79" s="175"/>
    </row>
    <row r="80" spans="1:105" ht="12" customHeight="1" x14ac:dyDescent="0.25">
      <c r="A80" s="203" t="s">
        <v>2572</v>
      </c>
      <c r="B80" s="351">
        <f>IF(B$27=0,0,B$27/MAE!B$5*1000)</f>
        <v>8.4462562217709873</v>
      </c>
      <c r="C80" s="351">
        <f>IF(C$27=0,0,C$27/MAE!C$5*1000)</f>
        <v>8.8179182332938186</v>
      </c>
      <c r="D80" s="351">
        <f>IF(D$27=0,0,D$27/MAE!D$5*1000)</f>
        <v>8.9206893188948992</v>
      </c>
      <c r="E80" s="351">
        <f>IF(E$27=0,0,E$27/MAE!E$5*1000)</f>
        <v>9.6065897420327016</v>
      </c>
      <c r="F80" s="351">
        <f>IF(F$27=0,0,F$27/MAE!F$5*1000)</f>
        <v>9.4065323385080166</v>
      </c>
      <c r="G80" s="351">
        <f>IF(G$27=0,0,G$27/MAE!G$5*1000)</f>
        <v>9.188520058885663</v>
      </c>
      <c r="H80" s="351">
        <f>IF(H$27=0,0,H$27/MAE!H$5*1000)</f>
        <v>8.6383381723175958</v>
      </c>
      <c r="I80" s="351">
        <f>IF(I$27=0,0,I$27/MAE!I$5*1000)</f>
        <v>8.1715012908973801</v>
      </c>
      <c r="J80" s="351">
        <f>IF(J$27=0,0,J$27/MAE!J$5*1000)</f>
        <v>8.5676663829474151</v>
      </c>
      <c r="K80" s="351">
        <f>IF(K$27=0,0,K$27/MAE!K$5*1000)</f>
        <v>9.0390957862822514</v>
      </c>
      <c r="L80" s="351">
        <f>IF(L$27=0,0,L$27/MAE!L$5*1000)</f>
        <v>8.9015376562243613</v>
      </c>
      <c r="M80" s="351">
        <f>IF(M$27=0,0,M$27/MAE!M$5*1000)</f>
        <v>8.2266555266888091</v>
      </c>
      <c r="N80" s="351">
        <f>IF(N$27=0,0,N$27/MAE!N$5*1000)</f>
        <v>8.1246698918952109</v>
      </c>
      <c r="O80" s="351">
        <f>IF(O$27=0,0,O$27/MAE!O$5*1000)</f>
        <v>8.3722566430159393</v>
      </c>
      <c r="P80" s="351">
        <f>IF(P$27=0,0,P$27/MAE!P$5*1000)</f>
        <v>7.841870595940506</v>
      </c>
      <c r="Q80" s="351">
        <f>IF(Q$27=0,0,Q$27/MAE!Q$5*1000)</f>
        <v>7.6111005275361432</v>
      </c>
      <c r="R80" s="351">
        <f>IF(R$27=0,0,R$27/MAE!R$5*1000)</f>
        <v>7.5529660021752818</v>
      </c>
      <c r="S80" s="351">
        <f>IF(S$27=0,0,S$27/MAE!S$5*1000)</f>
        <v>7.5080772901065425</v>
      </c>
      <c r="T80" s="351">
        <f>IF(T$27=0,0,T$27/MAE!T$5*1000)</f>
        <v>7.307903983306181</v>
      </c>
      <c r="U80" s="351">
        <f>IF(U$27=0,0,U$27/MAE!U$5*1000)</f>
        <v>7.223329258010339</v>
      </c>
      <c r="V80" s="351">
        <f>IF(V$27=0,0,V$27/MAE!V$5*1000)</f>
        <v>7.2320867376050284</v>
      </c>
      <c r="W80" s="351">
        <f>IF(W$27=0,0,W$27/MAE!W$5*1000)</f>
        <v>7.3114701937405817</v>
      </c>
      <c r="DA80" s="175"/>
    </row>
    <row r="81" spans="1:105" ht="12" customHeight="1" x14ac:dyDescent="0.25">
      <c r="A81" s="203" t="s">
        <v>2582</v>
      </c>
      <c r="B81" s="351">
        <f>IF(B$35=0,0,B$35/MAE!B$5*1000)</f>
        <v>5.6930005557932146</v>
      </c>
      <c r="C81" s="351">
        <f>IF(C$35=0,0,C$35/MAE!C$5*1000)</f>
        <v>5.9919641051032002</v>
      </c>
      <c r="D81" s="351">
        <f>IF(D$35=0,0,D$35/MAE!D$5*1000)</f>
        <v>6.0005232326742997</v>
      </c>
      <c r="E81" s="351">
        <f>IF(E$35=0,0,E$35/MAE!E$5*1000)</f>
        <v>6.8622671318378616</v>
      </c>
      <c r="F81" s="351">
        <f>IF(F$35=0,0,F$35/MAE!F$5*1000)</f>
        <v>6.6201500448046113</v>
      </c>
      <c r="G81" s="351">
        <f>IF(G$35=0,0,G$35/MAE!G$5*1000)</f>
        <v>6.4583114386413509</v>
      </c>
      <c r="H81" s="351">
        <f>IF(H$35=0,0,H$35/MAE!H$5*1000)</f>
        <v>5.9227594798482617</v>
      </c>
      <c r="I81" s="351">
        <f>IF(I$35=0,0,I$35/MAE!I$5*1000)</f>
        <v>5.6203718729659524</v>
      </c>
      <c r="J81" s="351">
        <f>IF(J$35=0,0,J$35/MAE!J$5*1000)</f>
        <v>5.7885451761870925</v>
      </c>
      <c r="K81" s="351">
        <f>IF(K$35=0,0,K$35/MAE!K$5*1000)</f>
        <v>6.2539223204688854</v>
      </c>
      <c r="L81" s="351">
        <f>IF(L$35=0,0,L$35/MAE!L$5*1000)</f>
        <v>6.1374489916863118</v>
      </c>
      <c r="M81" s="351">
        <f>IF(M$35=0,0,M$35/MAE!M$5*1000)</f>
        <v>5.5441123567823114</v>
      </c>
      <c r="N81" s="351">
        <f>IF(N$35=0,0,N$35/MAE!N$5*1000)</f>
        <v>5.5490508837720851</v>
      </c>
      <c r="O81" s="351">
        <f>IF(O$35=0,0,O$35/MAE!O$5*1000)</f>
        <v>5.6415598647926029</v>
      </c>
      <c r="P81" s="351">
        <f>IF(P$35=0,0,P$35/MAE!P$5*1000)</f>
        <v>5.1240109704853616</v>
      </c>
      <c r="Q81" s="351">
        <f>IF(Q$35=0,0,Q$35/MAE!Q$5*1000)</f>
        <v>4.9731736489317973</v>
      </c>
      <c r="R81" s="351">
        <f>IF(R$35=0,0,R$35/MAE!R$5*1000)</f>
        <v>4.9861299757993152</v>
      </c>
      <c r="S81" s="351">
        <f>IF(S$35=0,0,S$35/MAE!S$5*1000)</f>
        <v>4.8895163669651662</v>
      </c>
      <c r="T81" s="351">
        <f>IF(T$35=0,0,T$35/MAE!T$5*1000)</f>
        <v>4.7336173594788971</v>
      </c>
      <c r="U81" s="351">
        <f>IF(U$35=0,0,U$35/MAE!U$5*1000)</f>
        <v>4.688028746984199</v>
      </c>
      <c r="V81" s="351">
        <f>IF(V$35=0,0,V$35/MAE!V$5*1000)</f>
        <v>4.836855960703665</v>
      </c>
      <c r="W81" s="351">
        <f>IF(W$35=0,0,W$35/MAE!W$5*1000)</f>
        <v>4.8959631278289608</v>
      </c>
      <c r="DA81" s="175"/>
    </row>
    <row r="82" spans="1:105" ht="12" customHeight="1" x14ac:dyDescent="0.25">
      <c r="A82" s="203" t="s">
        <v>2594</v>
      </c>
      <c r="B82" s="351">
        <f>IF(B$46=0,0,B$46/MAE!B$5*1000)</f>
        <v>3.0340188059580573</v>
      </c>
      <c r="C82" s="351">
        <f>IF(C$46=0,0,C$46/MAE!C$5*1000)</f>
        <v>3.1645378402228084</v>
      </c>
      <c r="D82" s="351">
        <f>IF(D$46=0,0,D$46/MAE!D$5*1000)</f>
        <v>3.2329760448068727</v>
      </c>
      <c r="E82" s="351">
        <f>IF(E$46=0,0,E$46/MAE!E$5*1000)</f>
        <v>3.740429666851274</v>
      </c>
      <c r="F82" s="351">
        <f>IF(F$46=0,0,F$46/MAE!F$5*1000)</f>
        <v>3.6876456746039459</v>
      </c>
      <c r="G82" s="351">
        <f>IF(G$46=0,0,G$46/MAE!G$5*1000)</f>
        <v>3.6233202413517982</v>
      </c>
      <c r="H82" s="351">
        <f>IF(H$46=0,0,H$46/MAE!H$5*1000)</f>
        <v>3.465001905747104</v>
      </c>
      <c r="I82" s="351">
        <f>IF(I$46=0,0,I$46/MAE!I$5*1000)</f>
        <v>3.3160717635836945</v>
      </c>
      <c r="J82" s="351">
        <f>IF(J$46=0,0,J$46/MAE!J$5*1000)</f>
        <v>3.6210947119713071</v>
      </c>
      <c r="K82" s="351">
        <f>IF(K$46=0,0,K$46/MAE!K$5*1000)</f>
        <v>3.7529932087026405</v>
      </c>
      <c r="L82" s="351">
        <f>IF(L$46=0,0,L$46/MAE!L$5*1000)</f>
        <v>3.7471032155603119</v>
      </c>
      <c r="M82" s="351">
        <f>IF(M$46=0,0,M$46/MAE!M$5*1000)</f>
        <v>3.528098456297085</v>
      </c>
      <c r="N82" s="351">
        <f>IF(N$46=0,0,N$46/MAE!N$5*1000)</f>
        <v>3.5424157651777812</v>
      </c>
      <c r="O82" s="351">
        <f>IF(O$46=0,0,O$46/MAE!O$5*1000)</f>
        <v>3.6388427959695075</v>
      </c>
      <c r="P82" s="351">
        <f>IF(P$46=0,0,P$46/MAE!P$5*1000)</f>
        <v>3.5018363906768428</v>
      </c>
      <c r="Q82" s="351">
        <f>IF(Q$46=0,0,Q$46/MAE!Q$5*1000)</f>
        <v>3.3570306986050369</v>
      </c>
      <c r="R82" s="351">
        <f>IF(R$46=0,0,R$46/MAE!R$5*1000)</f>
        <v>3.3222580115521612</v>
      </c>
      <c r="S82" s="351">
        <f>IF(S$46=0,0,S$46/MAE!S$5*1000)</f>
        <v>3.320839263020936</v>
      </c>
      <c r="T82" s="351">
        <f>IF(T$46=0,0,T$46/MAE!T$5*1000)</f>
        <v>3.2646705569877832</v>
      </c>
      <c r="U82" s="351">
        <f>IF(U$46=0,0,U$46/MAE!U$5*1000)</f>
        <v>3.2368590028599109</v>
      </c>
      <c r="V82" s="351">
        <f>IF(V$46=0,0,V$46/MAE!V$5*1000)</f>
        <v>3.2251334902984601</v>
      </c>
      <c r="W82" s="351">
        <f>IF(W$46=0,0,W$46/MAE!W$5*1000)</f>
        <v>3.243128437679129</v>
      </c>
      <c r="DA82" s="175"/>
    </row>
    <row r="83" spans="1:105" ht="12" customHeight="1" x14ac:dyDescent="0.25">
      <c r="A83" s="41" t="s">
        <v>2596</v>
      </c>
      <c r="B83" s="339">
        <f>IF(B$47=0,0,B$47/MAE!B$5*1000)</f>
        <v>2.0545030688523505</v>
      </c>
      <c r="C83" s="339">
        <f>IF(C$47=0,0,C$47/MAE!C$5*1000)</f>
        <v>2.1428847743032149</v>
      </c>
      <c r="D83" s="339">
        <f>IF(D$47=0,0,D$47/MAE!D$5*1000)</f>
        <v>2.1892280932927322</v>
      </c>
      <c r="E83" s="339">
        <f>IF(E$47=0,0,E$47/MAE!E$5*1000)</f>
        <v>2.5328531959925336</v>
      </c>
      <c r="F83" s="339">
        <f>IF(F$47=0,0,F$47/MAE!F$5*1000)</f>
        <v>2.497110215808807</v>
      </c>
      <c r="G83" s="339">
        <f>IF(G$47=0,0,G$47/MAE!G$5*1000)</f>
        <v>2.4535518832888261</v>
      </c>
      <c r="H83" s="339">
        <f>IF(H$47=0,0,H$47/MAE!H$5*1000)</f>
        <v>2.3463457230248559</v>
      </c>
      <c r="I83" s="339">
        <f>IF(I$47=0,0,I$47/MAE!I$5*1000)</f>
        <v>2.2454968312782126</v>
      </c>
      <c r="J83" s="339">
        <f>IF(J$47=0,0,J$47/MAE!J$5*1000)</f>
        <v>2.4520448534269601</v>
      </c>
      <c r="K83" s="339">
        <f>IF(K$47=0,0,K$47/MAE!K$5*1000)</f>
        <v>2.5413606697229527</v>
      </c>
      <c r="L83" s="339">
        <f>IF(L$47=0,0,L$47/MAE!L$5*1000)</f>
        <v>2.537372227409191</v>
      </c>
      <c r="M83" s="339">
        <f>IF(M$47=0,0,M$47/MAE!M$5*1000)</f>
        <v>2.3890719106425347</v>
      </c>
      <c r="N83" s="339">
        <f>IF(N$47=0,0,N$47/MAE!N$5*1000)</f>
        <v>2.3987669576789385</v>
      </c>
      <c r="O83" s="339">
        <f>IF(O$47=0,0,O$47/MAE!O$5*1000)</f>
        <v>2.4640630693223078</v>
      </c>
      <c r="P83" s="339">
        <f>IF(P$47=0,0,P$47/MAE!P$5*1000)</f>
        <v>2.3712884037291189</v>
      </c>
      <c r="Q83" s="339">
        <f>IF(Q$47=0,0,Q$47/MAE!Q$5*1000)</f>
        <v>2.2732324067904748</v>
      </c>
      <c r="R83" s="339">
        <f>IF(R$47=0,0,R$47/MAE!R$5*1000)</f>
        <v>2.2496858842303351</v>
      </c>
      <c r="S83" s="339">
        <f>IF(S$47=0,0,S$47/MAE!S$5*1000)</f>
        <v>2.2487251706033771</v>
      </c>
      <c r="T83" s="339">
        <f>IF(T$47=0,0,T$47/MAE!T$5*1000)</f>
        <v>2.2106902122530978</v>
      </c>
      <c r="U83" s="339">
        <f>IF(U$47=0,0,U$47/MAE!U$5*1000)</f>
        <v>2.1918574603950471</v>
      </c>
      <c r="V83" s="339">
        <f>IF(V$47=0,0,V$47/MAE!V$5*1000)</f>
        <v>2.1839174629586253</v>
      </c>
      <c r="W83" s="339">
        <f>IF(W$47=0,0,W$47/MAE!W$5*1000)</f>
        <v>2.19610284379569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useful energy demand"</f>
        <v>EU27: Machinery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9173.4530959395724</v>
      </c>
      <c r="C5" s="225">
        <v>9451.0659023063399</v>
      </c>
      <c r="D5" s="225">
        <v>9307.7446348792728</v>
      </c>
      <c r="E5" s="225">
        <v>10353.81691814648</v>
      </c>
      <c r="F5" s="225">
        <v>10475.12479856449</v>
      </c>
      <c r="G5" s="225">
        <v>10378.982413214861</v>
      </c>
      <c r="H5" s="225">
        <v>10406.82545312505</v>
      </c>
      <c r="I5" s="225">
        <v>10427.299864688681</v>
      </c>
      <c r="J5" s="225">
        <v>10988.195233331069</v>
      </c>
      <c r="K5" s="225">
        <v>9461.2372869315641</v>
      </c>
      <c r="L5" s="225">
        <v>10210.56052056206</v>
      </c>
      <c r="M5" s="225">
        <v>9980.7211746990797</v>
      </c>
      <c r="N5" s="225">
        <v>9737.3278155242915</v>
      </c>
      <c r="O5" s="225">
        <v>9857.1958810589567</v>
      </c>
      <c r="P5" s="225">
        <v>9532.6781769803456</v>
      </c>
      <c r="Q5" s="225">
        <v>9307.7211820325792</v>
      </c>
      <c r="R5" s="225">
        <v>9438.4153837341437</v>
      </c>
      <c r="S5" s="225">
        <v>9645.9026038043721</v>
      </c>
      <c r="T5" s="225">
        <v>9621.5291266350941</v>
      </c>
      <c r="U5" s="225">
        <v>9504.5755050671523</v>
      </c>
      <c r="V5" s="225">
        <v>8801.814366401537</v>
      </c>
      <c r="W5" s="225">
        <v>9628.7727990596577</v>
      </c>
      <c r="DA5" s="89" t="s">
        <v>2598</v>
      </c>
    </row>
    <row r="6" spans="1:105" ht="12" customHeight="1" x14ac:dyDescent="0.25">
      <c r="A6" s="55" t="s">
        <v>92</v>
      </c>
      <c r="B6" s="261">
        <v>161.95812619543111</v>
      </c>
      <c r="C6" s="261">
        <v>166.24412944639391</v>
      </c>
      <c r="D6" s="261">
        <v>165.1611195558653</v>
      </c>
      <c r="E6" s="261">
        <v>189.025892014363</v>
      </c>
      <c r="F6" s="261">
        <v>192.15474455389</v>
      </c>
      <c r="G6" s="261">
        <v>191.06457409098249</v>
      </c>
      <c r="H6" s="261">
        <v>194.87085504337631</v>
      </c>
      <c r="I6" s="261">
        <v>196.14803199039221</v>
      </c>
      <c r="J6" s="261">
        <v>212.08815489534189</v>
      </c>
      <c r="K6" s="261">
        <v>179.75737535799681</v>
      </c>
      <c r="L6" s="261">
        <v>195.28011546591881</v>
      </c>
      <c r="M6" s="261">
        <v>193.5407849518559</v>
      </c>
      <c r="N6" s="261">
        <v>190.15643794171271</v>
      </c>
      <c r="O6" s="261">
        <v>192.9389750935627</v>
      </c>
      <c r="P6" s="261">
        <v>190.2308719628291</v>
      </c>
      <c r="Q6" s="261">
        <v>184.45402093724579</v>
      </c>
      <c r="R6" s="261">
        <v>186.29795528911669</v>
      </c>
      <c r="S6" s="261">
        <v>191.34842888957391</v>
      </c>
      <c r="T6" s="261">
        <v>192.02312048536439</v>
      </c>
      <c r="U6" s="261">
        <v>189.76174915459509</v>
      </c>
      <c r="V6" s="261">
        <v>174.1579789239739</v>
      </c>
      <c r="W6" s="261">
        <v>189.93831121302111</v>
      </c>
      <c r="DA6" s="67" t="s">
        <v>2599</v>
      </c>
    </row>
    <row r="7" spans="1:105" ht="12" customHeight="1" x14ac:dyDescent="0.25">
      <c r="A7" s="202" t="s">
        <v>93</v>
      </c>
      <c r="B7" s="226">
        <v>57.193416702695913</v>
      </c>
      <c r="C7" s="226">
        <v>58.706963294520698</v>
      </c>
      <c r="D7" s="226">
        <v>58.324512364658737</v>
      </c>
      <c r="E7" s="226">
        <v>66.752047973998131</v>
      </c>
      <c r="F7" s="226">
        <v>67.856961764359724</v>
      </c>
      <c r="G7" s="226">
        <v>67.471982171012215</v>
      </c>
      <c r="H7" s="226">
        <v>68.816121040185777</v>
      </c>
      <c r="I7" s="226">
        <v>69.267139553734239</v>
      </c>
      <c r="J7" s="226">
        <v>74.896187709643897</v>
      </c>
      <c r="K7" s="226">
        <v>63.478991241396912</v>
      </c>
      <c r="L7" s="226">
        <v>68.9606460630188</v>
      </c>
      <c r="M7" s="226">
        <v>68.3464239970357</v>
      </c>
      <c r="N7" s="226">
        <v>67.151285640198466</v>
      </c>
      <c r="O7" s="226">
        <v>68.133902632348992</v>
      </c>
      <c r="P7" s="226">
        <v>67.177571051659882</v>
      </c>
      <c r="Q7" s="226">
        <v>65.137550858187822</v>
      </c>
      <c r="R7" s="226">
        <v>65.788712416032141</v>
      </c>
      <c r="S7" s="226">
        <v>67.572221820360255</v>
      </c>
      <c r="T7" s="226">
        <v>67.810480427633195</v>
      </c>
      <c r="U7" s="226">
        <v>67.011906401874484</v>
      </c>
      <c r="V7" s="226">
        <v>61.50163684086364</v>
      </c>
      <c r="W7" s="226">
        <v>67.074257008285301</v>
      </c>
      <c r="DA7" s="174" t="s">
        <v>2600</v>
      </c>
    </row>
    <row r="8" spans="1:105" ht="12" customHeight="1" x14ac:dyDescent="0.25">
      <c r="A8" s="202" t="s">
        <v>94</v>
      </c>
      <c r="B8" s="226">
        <v>378.58549765364882</v>
      </c>
      <c r="C8" s="226">
        <v>388.60425195655381</v>
      </c>
      <c r="D8" s="226">
        <v>386.07266031616382</v>
      </c>
      <c r="E8" s="226">
        <v>441.8578004003931</v>
      </c>
      <c r="F8" s="226">
        <v>449.17165505892598</v>
      </c>
      <c r="G8" s="226">
        <v>446.62332521020238</v>
      </c>
      <c r="H8" s="226">
        <v>455.52070382541808</v>
      </c>
      <c r="I8" s="226">
        <v>458.50617100410318</v>
      </c>
      <c r="J8" s="226">
        <v>495.76703283544322</v>
      </c>
      <c r="K8" s="226">
        <v>420.19216327992268</v>
      </c>
      <c r="L8" s="226">
        <v>456.47737123308622</v>
      </c>
      <c r="M8" s="226">
        <v>452.41159618542929</v>
      </c>
      <c r="N8" s="226">
        <v>444.50050998576779</v>
      </c>
      <c r="O8" s="226">
        <v>451.00483451161313</v>
      </c>
      <c r="P8" s="226">
        <v>444.6745033604052</v>
      </c>
      <c r="Q8" s="226">
        <v>431.17081526665447</v>
      </c>
      <c r="R8" s="226">
        <v>435.48110719607172</v>
      </c>
      <c r="S8" s="226">
        <v>447.28685048497891</v>
      </c>
      <c r="T8" s="226">
        <v>448.86397699017738</v>
      </c>
      <c r="U8" s="226">
        <v>443.57790452965793</v>
      </c>
      <c r="V8" s="226">
        <v>407.10328447320808</v>
      </c>
      <c r="W8" s="226">
        <v>443.99062747432379</v>
      </c>
      <c r="DA8" s="174" t="s">
        <v>2601</v>
      </c>
    </row>
    <row r="9" spans="1:105" ht="12" customHeight="1" x14ac:dyDescent="0.25">
      <c r="A9" s="202" t="s">
        <v>95</v>
      </c>
      <c r="B9" s="226">
        <v>166.03589048424939</v>
      </c>
      <c r="C9" s="226">
        <v>170.42980626426581</v>
      </c>
      <c r="D9" s="226">
        <v>169.31952846715069</v>
      </c>
      <c r="E9" s="226">
        <v>193.78516560084589</v>
      </c>
      <c r="F9" s="226">
        <v>196.99279605322229</v>
      </c>
      <c r="G9" s="226">
        <v>195.87517739560661</v>
      </c>
      <c r="H9" s="226">
        <v>199.77729248059691</v>
      </c>
      <c r="I9" s="226">
        <v>201.08662605147231</v>
      </c>
      <c r="J9" s="226">
        <v>217.42808765715961</v>
      </c>
      <c r="K9" s="226">
        <v>184.28328722858751</v>
      </c>
      <c r="L9" s="226">
        <v>200.19685721805749</v>
      </c>
      <c r="M9" s="226">
        <v>198.41373402731139</v>
      </c>
      <c r="N9" s="226">
        <v>194.94417629200649</v>
      </c>
      <c r="O9" s="226">
        <v>197.79677186510821</v>
      </c>
      <c r="P9" s="226">
        <v>195.02048440490401</v>
      </c>
      <c r="Q9" s="226">
        <v>189.09818444528261</v>
      </c>
      <c r="R9" s="226">
        <v>190.9885451780188</v>
      </c>
      <c r="S9" s="226">
        <v>196.16617905979899</v>
      </c>
      <c r="T9" s="226">
        <v>196.85785796805061</v>
      </c>
      <c r="U9" s="226">
        <v>194.53955007304091</v>
      </c>
      <c r="V9" s="226">
        <v>178.54290979315419</v>
      </c>
      <c r="W9" s="226">
        <v>194.72055759199131</v>
      </c>
      <c r="DA9" s="174" t="s">
        <v>2602</v>
      </c>
    </row>
    <row r="10" spans="1:105" ht="12" customHeight="1" x14ac:dyDescent="0.25">
      <c r="A10" s="56" t="s">
        <v>96</v>
      </c>
      <c r="B10" s="262">
        <v>342.30188078710393</v>
      </c>
      <c r="C10" s="262">
        <v>352.32799772300069</v>
      </c>
      <c r="D10" s="262">
        <v>348.42902820856278</v>
      </c>
      <c r="E10" s="262">
        <v>375.93076637528151</v>
      </c>
      <c r="F10" s="262">
        <v>382.25726807141149</v>
      </c>
      <c r="G10" s="262">
        <v>379.09352371853657</v>
      </c>
      <c r="H10" s="262">
        <v>382.40033016976201</v>
      </c>
      <c r="I10" s="262">
        <v>382.01463007841721</v>
      </c>
      <c r="J10" s="262">
        <v>403.795236060131</v>
      </c>
      <c r="K10" s="262">
        <v>346.67172917307852</v>
      </c>
      <c r="L10" s="262">
        <v>375.0714083092638</v>
      </c>
      <c r="M10" s="262">
        <v>368.41140310130771</v>
      </c>
      <c r="N10" s="262">
        <v>357.55228879106278</v>
      </c>
      <c r="O10" s="262">
        <v>362.94885925745791</v>
      </c>
      <c r="P10" s="262">
        <v>356.54483163546553</v>
      </c>
      <c r="Q10" s="262">
        <v>349.45609675155902</v>
      </c>
      <c r="R10" s="262">
        <v>355.1199952105095</v>
      </c>
      <c r="S10" s="262">
        <v>363.1757109079831</v>
      </c>
      <c r="T10" s="262">
        <v>364.38069396549929</v>
      </c>
      <c r="U10" s="262">
        <v>360.9709389846787</v>
      </c>
      <c r="V10" s="262">
        <v>334.48177903530421</v>
      </c>
      <c r="W10" s="262">
        <v>365.33272248564867</v>
      </c>
      <c r="DA10" s="68" t="s">
        <v>2603</v>
      </c>
    </row>
    <row r="11" spans="1:105" ht="12" customHeight="1" x14ac:dyDescent="0.25">
      <c r="A11" s="37" t="s">
        <v>160</v>
      </c>
      <c r="B11" s="228">
        <v>31.120487776262099</v>
      </c>
      <c r="C11" s="228">
        <v>31.440241062845669</v>
      </c>
      <c r="D11" s="228">
        <v>30.887115983560921</v>
      </c>
      <c r="E11" s="228">
        <v>32.71127780890744</v>
      </c>
      <c r="F11" s="228">
        <v>29.274522246144219</v>
      </c>
      <c r="G11" s="228">
        <v>27.060207949899219</v>
      </c>
      <c r="H11" s="228">
        <v>23.61695490502651</v>
      </c>
      <c r="I11" s="228">
        <v>25.078905099552259</v>
      </c>
      <c r="J11" s="228">
        <v>23.785316768970539</v>
      </c>
      <c r="K11" s="228">
        <v>26.840647031210668</v>
      </c>
      <c r="L11" s="228">
        <v>24.568502522653731</v>
      </c>
      <c r="M11" s="228">
        <v>19.269630651992049</v>
      </c>
      <c r="N11" s="228">
        <v>17.894770210598271</v>
      </c>
      <c r="O11" s="228">
        <v>18.01382850767321</v>
      </c>
      <c r="P11" s="228">
        <v>14.28576679935513</v>
      </c>
      <c r="Q11" s="228">
        <v>12.866211903819231</v>
      </c>
      <c r="R11" s="228">
        <v>13.19199268473149</v>
      </c>
      <c r="S11" s="228">
        <v>12.551057879376931</v>
      </c>
      <c r="T11" s="228">
        <v>12.460222837315531</v>
      </c>
      <c r="U11" s="228">
        <v>12.05377338075964</v>
      </c>
      <c r="V11" s="228">
        <v>12.21399996300271</v>
      </c>
      <c r="W11" s="228">
        <v>12.19008668705548</v>
      </c>
      <c r="DA11" s="69" t="s">
        <v>2604</v>
      </c>
    </row>
    <row r="12" spans="1:105" ht="12" customHeight="1" x14ac:dyDescent="0.25">
      <c r="A12" s="37" t="s">
        <v>162</v>
      </c>
      <c r="B12" s="228">
        <v>187.0360935309038</v>
      </c>
      <c r="C12" s="228">
        <v>195.34818920258579</v>
      </c>
      <c r="D12" s="228">
        <v>187.4756056649052</v>
      </c>
      <c r="E12" s="228">
        <v>179.65166816511541</v>
      </c>
      <c r="F12" s="228">
        <v>192.2465204915334</v>
      </c>
      <c r="G12" s="228">
        <v>191.01050589283281</v>
      </c>
      <c r="H12" s="228">
        <v>186.99967535174889</v>
      </c>
      <c r="I12" s="228">
        <v>181.94863940093629</v>
      </c>
      <c r="J12" s="228">
        <v>167.6977939178343</v>
      </c>
      <c r="K12" s="228">
        <v>148.80300225154241</v>
      </c>
      <c r="L12" s="228">
        <v>157.31412597539051</v>
      </c>
      <c r="M12" s="228">
        <v>149.83833891151829</v>
      </c>
      <c r="N12" s="228">
        <v>139.80148024678891</v>
      </c>
      <c r="O12" s="228">
        <v>143.28134890934589</v>
      </c>
      <c r="P12" s="228">
        <v>125.2362142352884</v>
      </c>
      <c r="Q12" s="228">
        <v>131.85871372266431</v>
      </c>
      <c r="R12" s="228">
        <v>134.6155804408925</v>
      </c>
      <c r="S12" s="228">
        <v>136.62521570414421</v>
      </c>
      <c r="T12" s="228">
        <v>128.93178181674139</v>
      </c>
      <c r="U12" s="228">
        <v>125.605884083326</v>
      </c>
      <c r="V12" s="228">
        <v>115.8481860205345</v>
      </c>
      <c r="W12" s="228">
        <v>134.32133177956851</v>
      </c>
      <c r="DA12" s="69" t="s">
        <v>2605</v>
      </c>
    </row>
    <row r="13" spans="1:105" ht="12" customHeight="1" x14ac:dyDescent="0.25">
      <c r="A13" s="37" t="s">
        <v>97</v>
      </c>
      <c r="B13" s="228">
        <v>9.3819089462320218E-2</v>
      </c>
      <c r="C13" s="228">
        <v>2.1050154916200891E-2</v>
      </c>
      <c r="D13" s="228">
        <v>0.30243987896228142</v>
      </c>
      <c r="E13" s="228">
        <v>1.062784575051108</v>
      </c>
      <c r="F13" s="228">
        <v>0.81627471837127141</v>
      </c>
      <c r="G13" s="228">
        <v>0.82522828383273583</v>
      </c>
      <c r="H13" s="228">
        <v>0.64099553668003451</v>
      </c>
      <c r="I13" s="228">
        <v>0.50524842803493497</v>
      </c>
      <c r="J13" s="228">
        <v>0.51613045374930255</v>
      </c>
      <c r="K13" s="228">
        <v>0.4550071913847083</v>
      </c>
      <c r="L13" s="228">
        <v>0.53100714421916817</v>
      </c>
      <c r="M13" s="228">
        <v>1.3392434967861639</v>
      </c>
      <c r="N13" s="228">
        <v>1.049835353713698</v>
      </c>
      <c r="O13" s="228">
        <v>0.64526060989467049</v>
      </c>
      <c r="P13" s="228">
        <v>0.8530428393523799</v>
      </c>
      <c r="Q13" s="228">
        <v>0.81694448817518561</v>
      </c>
      <c r="R13" s="228">
        <v>3.143835882807565</v>
      </c>
      <c r="S13" s="228">
        <v>1.3005414134015061</v>
      </c>
      <c r="T13" s="228">
        <v>1.030444823865748</v>
      </c>
      <c r="U13" s="228">
        <v>0.949421165927683</v>
      </c>
      <c r="V13" s="228">
        <v>1.0235472199235129</v>
      </c>
      <c r="W13" s="228">
        <v>1.141871605604124</v>
      </c>
      <c r="DA13" s="69" t="s">
        <v>2606</v>
      </c>
    </row>
    <row r="14" spans="1:105" ht="12" customHeight="1" x14ac:dyDescent="0.25">
      <c r="A14" s="37" t="s">
        <v>78</v>
      </c>
      <c r="B14" s="228">
        <v>2.1043943079720209</v>
      </c>
      <c r="C14" s="228">
        <v>2.202119316735371</v>
      </c>
      <c r="D14" s="228">
        <v>2.3488692547128212</v>
      </c>
      <c r="E14" s="228">
        <v>2.4651611745496562</v>
      </c>
      <c r="F14" s="228">
        <v>2.4889925040849108</v>
      </c>
      <c r="G14" s="228">
        <v>2.8117131979088898</v>
      </c>
      <c r="H14" s="228">
        <v>3.2668416705846579</v>
      </c>
      <c r="I14" s="228">
        <v>3.3986703563641791</v>
      </c>
      <c r="J14" s="228">
        <v>3.8487665744307149</v>
      </c>
      <c r="K14" s="228">
        <v>4.3795253571466208</v>
      </c>
      <c r="L14" s="228">
        <v>4.7815171075734932</v>
      </c>
      <c r="M14" s="228">
        <v>4.8015617979003089</v>
      </c>
      <c r="N14" s="228">
        <v>5.1453910157125788</v>
      </c>
      <c r="O14" s="228">
        <v>5.3125583318831007</v>
      </c>
      <c r="P14" s="228">
        <v>10.523340217949171</v>
      </c>
      <c r="Q14" s="228">
        <v>12.386447846024311</v>
      </c>
      <c r="R14" s="228">
        <v>12.854965239005439</v>
      </c>
      <c r="S14" s="228">
        <v>13.96399380359054</v>
      </c>
      <c r="T14" s="228">
        <v>16.64916921468993</v>
      </c>
      <c r="U14" s="228">
        <v>18.48557322884518</v>
      </c>
      <c r="V14" s="228">
        <v>20.001658749736059</v>
      </c>
      <c r="W14" s="228">
        <v>21.94569643371462</v>
      </c>
      <c r="DA14" s="69" t="s">
        <v>2607</v>
      </c>
    </row>
    <row r="15" spans="1:105" ht="12" customHeight="1" x14ac:dyDescent="0.25">
      <c r="A15" s="37" t="s">
        <v>38</v>
      </c>
      <c r="B15" s="228">
        <v>121.9470860825037</v>
      </c>
      <c r="C15" s="228">
        <v>123.3163979859177</v>
      </c>
      <c r="D15" s="228">
        <v>127.41499742642161</v>
      </c>
      <c r="E15" s="228">
        <v>160.0398746516579</v>
      </c>
      <c r="F15" s="228">
        <v>157.4309581112777</v>
      </c>
      <c r="G15" s="228">
        <v>157.3858683940629</v>
      </c>
      <c r="H15" s="228">
        <v>167.87586270572189</v>
      </c>
      <c r="I15" s="228">
        <v>171.08316679352961</v>
      </c>
      <c r="J15" s="228">
        <v>207.9472283451461</v>
      </c>
      <c r="K15" s="228">
        <v>166.19354734179399</v>
      </c>
      <c r="L15" s="228">
        <v>187.87625555942691</v>
      </c>
      <c r="M15" s="228">
        <v>193.1626282431109</v>
      </c>
      <c r="N15" s="228">
        <v>193.66081196424929</v>
      </c>
      <c r="O15" s="228">
        <v>195.69586289866109</v>
      </c>
      <c r="P15" s="228">
        <v>205.6464675435204</v>
      </c>
      <c r="Q15" s="228">
        <v>191.527778790876</v>
      </c>
      <c r="R15" s="228">
        <v>191.31362096307251</v>
      </c>
      <c r="S15" s="228">
        <v>198.73490210746999</v>
      </c>
      <c r="T15" s="228">
        <v>205.3090752728867</v>
      </c>
      <c r="U15" s="228">
        <v>203.87628712582011</v>
      </c>
      <c r="V15" s="228">
        <v>185.39438708210739</v>
      </c>
      <c r="W15" s="228">
        <v>195.73373597970601</v>
      </c>
      <c r="DA15" s="69" t="s">
        <v>2608</v>
      </c>
    </row>
    <row r="16" spans="1:105" ht="12" customHeight="1" x14ac:dyDescent="0.25">
      <c r="A16" s="57" t="s">
        <v>2557</v>
      </c>
      <c r="B16" s="263">
        <f t="shared" ref="B16:W16" si="0">B17+B23</f>
        <v>1666.6061631214716</v>
      </c>
      <c r="C16" s="263">
        <f t="shared" si="0"/>
        <v>1713.9082925013281</v>
      </c>
      <c r="D16" s="263">
        <f t="shared" si="0"/>
        <v>1691.30401434432</v>
      </c>
      <c r="E16" s="263">
        <f t="shared" si="0"/>
        <v>1825.2232237852663</v>
      </c>
      <c r="F16" s="263">
        <f t="shared" si="0"/>
        <v>1851.9229349197526</v>
      </c>
      <c r="G16" s="263">
        <f t="shared" si="0"/>
        <v>1834.5676179398097</v>
      </c>
      <c r="H16" s="263">
        <f t="shared" si="0"/>
        <v>1848.6040799897055</v>
      </c>
      <c r="I16" s="263">
        <f t="shared" si="0"/>
        <v>1847.3743403153048</v>
      </c>
      <c r="J16" s="263">
        <f t="shared" si="0"/>
        <v>1948.1935108006205</v>
      </c>
      <c r="K16" s="263">
        <f t="shared" si="0"/>
        <v>1671.2181178099831</v>
      </c>
      <c r="L16" s="263">
        <f t="shared" si="0"/>
        <v>1806.7668590930305</v>
      </c>
      <c r="M16" s="263">
        <f t="shared" si="0"/>
        <v>1771.0144810664015</v>
      </c>
      <c r="N16" s="263">
        <f t="shared" si="0"/>
        <v>1717.6849865217878</v>
      </c>
      <c r="O16" s="263">
        <f t="shared" si="0"/>
        <v>1744.6219723306299</v>
      </c>
      <c r="P16" s="263">
        <f t="shared" si="0"/>
        <v>1694.9236595861903</v>
      </c>
      <c r="Q16" s="263">
        <f t="shared" si="0"/>
        <v>1654.730910665282</v>
      </c>
      <c r="R16" s="263">
        <f t="shared" si="0"/>
        <v>1674.9764072920016</v>
      </c>
      <c r="S16" s="263">
        <f t="shared" si="0"/>
        <v>1714.9604821945213</v>
      </c>
      <c r="T16" s="263">
        <f t="shared" si="0"/>
        <v>1712.7135963053656</v>
      </c>
      <c r="U16" s="263">
        <f t="shared" si="0"/>
        <v>1690.5089077820373</v>
      </c>
      <c r="V16" s="263">
        <f t="shared" si="0"/>
        <v>1556.5136493556979</v>
      </c>
      <c r="W16" s="263">
        <f t="shared" si="0"/>
        <v>1700.964881612877</v>
      </c>
      <c r="DA16" s="70"/>
    </row>
    <row r="17" spans="1:105" ht="12" customHeight="1" x14ac:dyDescent="0.25">
      <c r="A17" s="169" t="s">
        <v>2558</v>
      </c>
      <c r="B17" s="353">
        <v>1151.2781964240151</v>
      </c>
      <c r="C17" s="353">
        <v>1188.4178956950141</v>
      </c>
      <c r="D17" s="353">
        <v>1149.6324441382569</v>
      </c>
      <c r="E17" s="353">
        <v>1137.395249540544</v>
      </c>
      <c r="F17" s="353">
        <v>1156.955241826269</v>
      </c>
      <c r="G17" s="353">
        <v>1137.3027386331539</v>
      </c>
      <c r="H17" s="353">
        <v>1108.315604659665</v>
      </c>
      <c r="I17" s="353">
        <v>1080.450787933476</v>
      </c>
      <c r="J17" s="353">
        <v>1004.220447047117</v>
      </c>
      <c r="K17" s="353">
        <v>910.04554982798879</v>
      </c>
      <c r="L17" s="353">
        <v>934.27523979035391</v>
      </c>
      <c r="M17" s="353">
        <v>869.0896684948251</v>
      </c>
      <c r="N17" s="353">
        <v>811.97202254005322</v>
      </c>
      <c r="O17" s="353">
        <v>835.47212437919643</v>
      </c>
      <c r="P17" s="353">
        <v>727.03081845187671</v>
      </c>
      <c r="Q17" s="353">
        <v>754.08313585127758</v>
      </c>
      <c r="R17" s="353">
        <v>770.69719749127455</v>
      </c>
      <c r="S17" s="353">
        <v>775.33031537844647</v>
      </c>
      <c r="T17" s="353">
        <v>738.30689547032796</v>
      </c>
      <c r="U17" s="353">
        <v>718.14731826468847</v>
      </c>
      <c r="V17" s="353">
        <v>669.80054477859881</v>
      </c>
      <c r="W17" s="353">
        <v>761.86675217653396</v>
      </c>
      <c r="DA17" s="170" t="s">
        <v>2609</v>
      </c>
    </row>
    <row r="18" spans="1:105" ht="12" customHeight="1" x14ac:dyDescent="0.25">
      <c r="A18" s="59" t="s">
        <v>30</v>
      </c>
      <c r="B18" s="232">
        <v>72.708873489928152</v>
      </c>
      <c r="C18" s="232">
        <v>62.897053891535357</v>
      </c>
      <c r="D18" s="232">
        <v>54.267673603975012</v>
      </c>
      <c r="E18" s="232">
        <v>54.822157959495797</v>
      </c>
      <c r="F18" s="232">
        <v>32.354088865021367</v>
      </c>
      <c r="G18" s="232">
        <v>30.299655216599579</v>
      </c>
      <c r="H18" s="232">
        <v>25.785078346740299</v>
      </c>
      <c r="I18" s="232">
        <v>21.247384678555111</v>
      </c>
      <c r="J18" s="232">
        <v>19.195487900240959</v>
      </c>
      <c r="K18" s="232">
        <v>14.11048175700831</v>
      </c>
      <c r="L18" s="232">
        <v>14.54844234071575</v>
      </c>
      <c r="M18" s="232">
        <v>13.1195373739333</v>
      </c>
      <c r="N18" s="232">
        <v>11.65669024670504</v>
      </c>
      <c r="O18" s="232">
        <v>11.47799223804747</v>
      </c>
      <c r="P18" s="232">
        <v>10.02630839435394</v>
      </c>
      <c r="Q18" s="232">
        <v>11.238164242337939</v>
      </c>
      <c r="R18" s="232">
        <v>8.2473460550073519</v>
      </c>
      <c r="S18" s="232">
        <v>11.792155654743381</v>
      </c>
      <c r="T18" s="232">
        <v>8.8067190191613438</v>
      </c>
      <c r="U18" s="232">
        <v>7.5976488464875196</v>
      </c>
      <c r="V18" s="232">
        <v>9.0573282691631363</v>
      </c>
      <c r="W18" s="232">
        <v>7.9414511515624264</v>
      </c>
      <c r="DA18" s="71" t="s">
        <v>2610</v>
      </c>
    </row>
    <row r="19" spans="1:105" ht="12" customHeight="1" x14ac:dyDescent="0.25">
      <c r="A19" s="59" t="s">
        <v>33</v>
      </c>
      <c r="B19" s="232">
        <v>47.001239153695117</v>
      </c>
      <c r="C19" s="232">
        <v>47.689556261242501</v>
      </c>
      <c r="D19" s="232">
        <v>45.968101429612808</v>
      </c>
      <c r="E19" s="232">
        <v>68.280660356089598</v>
      </c>
      <c r="F19" s="232">
        <v>51.494751209388539</v>
      </c>
      <c r="G19" s="232">
        <v>51.459782850911147</v>
      </c>
      <c r="H19" s="232">
        <v>62.116286318311111</v>
      </c>
      <c r="I19" s="232">
        <v>58.122933175821657</v>
      </c>
      <c r="J19" s="232">
        <v>48.533134926514492</v>
      </c>
      <c r="K19" s="232">
        <v>42.315702123845583</v>
      </c>
      <c r="L19" s="232">
        <v>40.555512313998527</v>
      </c>
      <c r="M19" s="232">
        <v>37.944448950209271</v>
      </c>
      <c r="N19" s="232">
        <v>35.061903227844077</v>
      </c>
      <c r="O19" s="232">
        <v>37.522233480654023</v>
      </c>
      <c r="P19" s="232">
        <v>30.4670974103344</v>
      </c>
      <c r="Q19" s="232">
        <v>30.58268361284226</v>
      </c>
      <c r="R19" s="232">
        <v>31.006731600625209</v>
      </c>
      <c r="S19" s="232">
        <v>31.92422543594019</v>
      </c>
      <c r="T19" s="232">
        <v>31.74456782045317</v>
      </c>
      <c r="U19" s="232">
        <v>29.936956359467199</v>
      </c>
      <c r="V19" s="232">
        <v>25.125124316298599</v>
      </c>
      <c r="W19" s="232">
        <v>27.664826054134171</v>
      </c>
      <c r="DA19" s="71" t="s">
        <v>2611</v>
      </c>
    </row>
    <row r="20" spans="1:105" ht="12" customHeight="1" x14ac:dyDescent="0.25">
      <c r="A20" s="59" t="s">
        <v>160</v>
      </c>
      <c r="B20" s="232">
        <v>138.74635400146931</v>
      </c>
      <c r="C20" s="232">
        <v>141.33536025530529</v>
      </c>
      <c r="D20" s="232">
        <v>140.4250132322654</v>
      </c>
      <c r="E20" s="232">
        <v>148.02129501200889</v>
      </c>
      <c r="F20" s="232">
        <v>136.377667562547</v>
      </c>
      <c r="G20" s="232">
        <v>127.2759921351069</v>
      </c>
      <c r="H20" s="232">
        <v>110.01393514890511</v>
      </c>
      <c r="I20" s="232">
        <v>117.7235172205943</v>
      </c>
      <c r="J20" s="232">
        <v>113.2282908940592</v>
      </c>
      <c r="K20" s="232">
        <v>129.3788748132047</v>
      </c>
      <c r="L20" s="232">
        <v>119.1602636465031</v>
      </c>
      <c r="M20" s="232">
        <v>93.711733270117833</v>
      </c>
      <c r="N20" s="232">
        <v>87.184868215436154</v>
      </c>
      <c r="O20" s="232">
        <v>85.529750252332022</v>
      </c>
      <c r="P20" s="232">
        <v>69.008795167507827</v>
      </c>
      <c r="Q20" s="232">
        <v>62.324802457894847</v>
      </c>
      <c r="R20" s="232">
        <v>64.440073678904895</v>
      </c>
      <c r="S20" s="232">
        <v>61.864751941105972</v>
      </c>
      <c r="T20" s="232">
        <v>61.928759224215028</v>
      </c>
      <c r="U20" s="232">
        <v>60.332056794012942</v>
      </c>
      <c r="V20" s="232">
        <v>61.543070572580142</v>
      </c>
      <c r="W20" s="232">
        <v>61.972602964203482</v>
      </c>
      <c r="DA20" s="71" t="s">
        <v>2612</v>
      </c>
    </row>
    <row r="21" spans="1:105" ht="12" customHeight="1" x14ac:dyDescent="0.25">
      <c r="A21" s="59" t="s">
        <v>70</v>
      </c>
      <c r="B21" s="232">
        <v>87.542798938558192</v>
      </c>
      <c r="C21" s="232">
        <v>93.361979490543632</v>
      </c>
      <c r="D21" s="232">
        <v>96.950650896699671</v>
      </c>
      <c r="E21" s="232">
        <v>94.089423790945787</v>
      </c>
      <c r="F21" s="232">
        <v>78.429604885125258</v>
      </c>
      <c r="G21" s="232">
        <v>70.384584364783393</v>
      </c>
      <c r="H21" s="232">
        <v>75.909776094190462</v>
      </c>
      <c r="I21" s="232">
        <v>62.782085627749993</v>
      </c>
      <c r="J21" s="232">
        <v>66.546937978138985</v>
      </c>
      <c r="K21" s="232">
        <v>41.562044554278728</v>
      </c>
      <c r="L21" s="232">
        <v>27.495623437389099</v>
      </c>
      <c r="M21" s="232">
        <v>21.267823918978969</v>
      </c>
      <c r="N21" s="232">
        <v>22.450300106838231</v>
      </c>
      <c r="O21" s="232">
        <v>33.371325246946682</v>
      </c>
      <c r="P21" s="232">
        <v>26.90372333141638</v>
      </c>
      <c r="Q21" s="232">
        <v>25.216964864530791</v>
      </c>
      <c r="R21" s="232">
        <v>25.056786299883012</v>
      </c>
      <c r="S21" s="232">
        <v>17.245526704265849</v>
      </c>
      <c r="T21" s="232">
        <v>15.472724461646569</v>
      </c>
      <c r="U21" s="232">
        <v>12.196306530100371</v>
      </c>
      <c r="V21" s="232">
        <v>9.5921797422440118</v>
      </c>
      <c r="W21" s="232">
        <v>10.509732225526029</v>
      </c>
      <c r="DA21" s="71" t="s">
        <v>2613</v>
      </c>
    </row>
    <row r="22" spans="1:105" ht="12" customHeight="1" x14ac:dyDescent="0.25">
      <c r="A22" s="59" t="s">
        <v>162</v>
      </c>
      <c r="B22" s="232">
        <v>805.27893084036361</v>
      </c>
      <c r="C22" s="232">
        <v>843.13394579638714</v>
      </c>
      <c r="D22" s="232">
        <v>812.02100497570382</v>
      </c>
      <c r="E22" s="232">
        <v>772.18171242200344</v>
      </c>
      <c r="F22" s="232">
        <v>858.29912930418641</v>
      </c>
      <c r="G22" s="232">
        <v>857.882724065753</v>
      </c>
      <c r="H22" s="232">
        <v>834.49052875151779</v>
      </c>
      <c r="I22" s="232">
        <v>820.5748672307551</v>
      </c>
      <c r="J22" s="232">
        <v>756.71659534816297</v>
      </c>
      <c r="K22" s="232">
        <v>682.67844657965145</v>
      </c>
      <c r="L22" s="232">
        <v>732.51539805174752</v>
      </c>
      <c r="M22" s="232">
        <v>703.04612498158576</v>
      </c>
      <c r="N22" s="232">
        <v>655.61826074322971</v>
      </c>
      <c r="O22" s="232">
        <v>667.57082316121625</v>
      </c>
      <c r="P22" s="232">
        <v>590.62489414826416</v>
      </c>
      <c r="Q22" s="232">
        <v>624.72052067367167</v>
      </c>
      <c r="R22" s="232">
        <v>641.94625985685411</v>
      </c>
      <c r="S22" s="232">
        <v>652.50365564239098</v>
      </c>
      <c r="T22" s="232">
        <v>620.35412494485183</v>
      </c>
      <c r="U22" s="232">
        <v>608.08434973462033</v>
      </c>
      <c r="V22" s="232">
        <v>564.48284187831302</v>
      </c>
      <c r="W22" s="232">
        <v>653.77813978110783</v>
      </c>
      <c r="DA22" s="71" t="s">
        <v>2614</v>
      </c>
    </row>
    <row r="23" spans="1:105" ht="12" customHeight="1" x14ac:dyDescent="0.25">
      <c r="A23" s="60" t="s">
        <v>2565</v>
      </c>
      <c r="B23" s="331">
        <v>515.32796669745665</v>
      </c>
      <c r="C23" s="331">
        <v>525.49039680631392</v>
      </c>
      <c r="D23" s="331">
        <v>541.67157020606305</v>
      </c>
      <c r="E23" s="331">
        <v>687.82797424472244</v>
      </c>
      <c r="F23" s="331">
        <v>694.96769309348349</v>
      </c>
      <c r="G23" s="331">
        <v>697.26487930665564</v>
      </c>
      <c r="H23" s="331">
        <v>740.28847533004034</v>
      </c>
      <c r="I23" s="331">
        <v>766.9235523818287</v>
      </c>
      <c r="J23" s="331">
        <v>943.97306375350365</v>
      </c>
      <c r="K23" s="331">
        <v>761.17256798199446</v>
      </c>
      <c r="L23" s="331">
        <v>872.49161930267655</v>
      </c>
      <c r="M23" s="331">
        <v>901.92481257157624</v>
      </c>
      <c r="N23" s="331">
        <v>905.71296398173445</v>
      </c>
      <c r="O23" s="331">
        <v>909.14984795143334</v>
      </c>
      <c r="P23" s="331">
        <v>967.89284113431358</v>
      </c>
      <c r="Q23" s="331">
        <v>900.64777481400449</v>
      </c>
      <c r="R23" s="331">
        <v>904.2792098007269</v>
      </c>
      <c r="S23" s="331">
        <v>939.63016681607496</v>
      </c>
      <c r="T23" s="331">
        <v>974.40670083503767</v>
      </c>
      <c r="U23" s="331">
        <v>972.36158951734888</v>
      </c>
      <c r="V23" s="331">
        <v>886.71310457709922</v>
      </c>
      <c r="W23" s="331">
        <v>939.09812943634302</v>
      </c>
      <c r="DA23" s="72" t="s">
        <v>2615</v>
      </c>
    </row>
    <row r="24" spans="1:105" ht="12" customHeight="1" x14ac:dyDescent="0.25">
      <c r="A24" s="40" t="s">
        <v>2567</v>
      </c>
      <c r="B24" s="263">
        <f t="shared" ref="B24:W24" si="1">B25+B26</f>
        <v>684.26284295940468</v>
      </c>
      <c r="C24" s="263">
        <f t="shared" si="1"/>
        <v>706.76672318569706</v>
      </c>
      <c r="D24" s="263">
        <f t="shared" si="1"/>
        <v>695.62614167587162</v>
      </c>
      <c r="E24" s="263">
        <f t="shared" si="1"/>
        <v>753.67471491835477</v>
      </c>
      <c r="F24" s="263">
        <f t="shared" si="1"/>
        <v>771.90721848758949</v>
      </c>
      <c r="G24" s="263">
        <f t="shared" si="1"/>
        <v>765.9515883693972</v>
      </c>
      <c r="H24" s="263">
        <f t="shared" si="1"/>
        <v>767.36816766095228</v>
      </c>
      <c r="I24" s="263">
        <f t="shared" si="1"/>
        <v>767.18137291664254</v>
      </c>
      <c r="J24" s="263">
        <f t="shared" si="1"/>
        <v>795.3257736633368</v>
      </c>
      <c r="K24" s="263">
        <f t="shared" si="1"/>
        <v>686.01803826819298</v>
      </c>
      <c r="L24" s="263">
        <f t="shared" si="1"/>
        <v>733.958457986756</v>
      </c>
      <c r="M24" s="263">
        <f t="shared" si="1"/>
        <v>717.22912531530801</v>
      </c>
      <c r="N24" s="263">
        <f t="shared" si="1"/>
        <v>695.65130176260948</v>
      </c>
      <c r="O24" s="263">
        <f t="shared" si="1"/>
        <v>707.51824381482174</v>
      </c>
      <c r="P24" s="263">
        <f t="shared" si="1"/>
        <v>676.4685583848028</v>
      </c>
      <c r="Q24" s="263">
        <f t="shared" si="1"/>
        <v>667.7717124058131</v>
      </c>
      <c r="R24" s="263">
        <f t="shared" si="1"/>
        <v>676.54256290435649</v>
      </c>
      <c r="S24" s="263">
        <f t="shared" si="1"/>
        <v>690.02105299250218</v>
      </c>
      <c r="T24" s="263">
        <f t="shared" si="1"/>
        <v>684.06054529685264</v>
      </c>
      <c r="U24" s="263">
        <f t="shared" si="1"/>
        <v>673.81945834678254</v>
      </c>
      <c r="V24" s="263">
        <f t="shared" si="1"/>
        <v>621.22714620583031</v>
      </c>
      <c r="W24" s="263">
        <f t="shared" si="1"/>
        <v>686.38723074441862</v>
      </c>
      <c r="DA24" s="70"/>
    </row>
    <row r="25" spans="1:105" ht="12" customHeight="1" x14ac:dyDescent="0.25">
      <c r="A25" s="169" t="s">
        <v>2568</v>
      </c>
      <c r="B25" s="354">
        <v>497.67694953080508</v>
      </c>
      <c r="C25" s="354">
        <v>515.24308588091935</v>
      </c>
      <c r="D25" s="354">
        <v>505.3501995177545</v>
      </c>
      <c r="E25" s="354">
        <v>535.90506191509053</v>
      </c>
      <c r="F25" s="354">
        <v>550.53293161872034</v>
      </c>
      <c r="G25" s="354">
        <v>545.83324607453244</v>
      </c>
      <c r="H25" s="354">
        <v>542.86475158914288</v>
      </c>
      <c r="I25" s="354">
        <v>541.20656910206674</v>
      </c>
      <c r="J25" s="354">
        <v>550.98695105298395</v>
      </c>
      <c r="K25" s="354">
        <v>478.92629628866558</v>
      </c>
      <c r="L25" s="354">
        <v>508.9835483049693</v>
      </c>
      <c r="M25" s="354">
        <v>494.2580331977133</v>
      </c>
      <c r="N25" s="354">
        <v>476.5791891244267</v>
      </c>
      <c r="O25" s="354">
        <v>485.24047430302397</v>
      </c>
      <c r="P25" s="354">
        <v>457.31069309772408</v>
      </c>
      <c r="Q25" s="354">
        <v>455.26914089826181</v>
      </c>
      <c r="R25" s="354">
        <v>461.91566366747378</v>
      </c>
      <c r="S25" s="354">
        <v>469.5756922117896</v>
      </c>
      <c r="T25" s="354">
        <v>462.8378975892868</v>
      </c>
      <c r="U25" s="354">
        <v>455.20205188297058</v>
      </c>
      <c r="V25" s="354">
        <v>420.58625921484708</v>
      </c>
      <c r="W25" s="354">
        <v>467.56641374363079</v>
      </c>
      <c r="DA25" s="170" t="s">
        <v>2616</v>
      </c>
    </row>
    <row r="26" spans="1:105" ht="12" customHeight="1" x14ac:dyDescent="0.25">
      <c r="A26" s="61" t="s">
        <v>2570</v>
      </c>
      <c r="B26" s="265">
        <v>186.5858934285996</v>
      </c>
      <c r="C26" s="265">
        <v>191.52363730477771</v>
      </c>
      <c r="D26" s="265">
        <v>190.27594215811709</v>
      </c>
      <c r="E26" s="265">
        <v>217.76965300326421</v>
      </c>
      <c r="F26" s="265">
        <v>221.37428686886921</v>
      </c>
      <c r="G26" s="265">
        <v>220.11834229486479</v>
      </c>
      <c r="H26" s="265">
        <v>224.5034160718094</v>
      </c>
      <c r="I26" s="265">
        <v>225.97480381457581</v>
      </c>
      <c r="J26" s="265">
        <v>244.33882261035279</v>
      </c>
      <c r="K26" s="265">
        <v>207.0917419795274</v>
      </c>
      <c r="L26" s="265">
        <v>224.9749096817867</v>
      </c>
      <c r="M26" s="265">
        <v>222.97109211759471</v>
      </c>
      <c r="N26" s="265">
        <v>219.0721126381828</v>
      </c>
      <c r="O26" s="265">
        <v>222.2777695117978</v>
      </c>
      <c r="P26" s="265">
        <v>219.15786528707869</v>
      </c>
      <c r="Q26" s="265">
        <v>212.50257150755129</v>
      </c>
      <c r="R26" s="265">
        <v>214.62689923688271</v>
      </c>
      <c r="S26" s="265">
        <v>220.4453607807126</v>
      </c>
      <c r="T26" s="265">
        <v>221.22264770756581</v>
      </c>
      <c r="U26" s="265">
        <v>218.61740646381199</v>
      </c>
      <c r="V26" s="265">
        <v>200.6408869909832</v>
      </c>
      <c r="W26" s="265">
        <v>218.8208170007878</v>
      </c>
      <c r="DA26" s="74" t="s">
        <v>2617</v>
      </c>
    </row>
    <row r="27" spans="1:105" ht="12" customHeight="1" x14ac:dyDescent="0.25">
      <c r="A27" s="203" t="s">
        <v>2572</v>
      </c>
      <c r="B27" s="263">
        <f t="shared" ref="B27:W27" si="2">B28+B34</f>
        <v>2040.742240556903</v>
      </c>
      <c r="C27" s="263">
        <f t="shared" si="2"/>
        <v>2098.663215307748</v>
      </c>
      <c r="D27" s="263">
        <f t="shared" si="2"/>
        <v>2070.9845073603919</v>
      </c>
      <c r="E27" s="263">
        <f t="shared" si="2"/>
        <v>2234.9672127982844</v>
      </c>
      <c r="F27" s="263">
        <f t="shared" si="2"/>
        <v>2267.660736636431</v>
      </c>
      <c r="G27" s="263">
        <f t="shared" si="2"/>
        <v>2246.4093280895631</v>
      </c>
      <c r="H27" s="263">
        <f t="shared" si="2"/>
        <v>2263.5968326404554</v>
      </c>
      <c r="I27" s="263">
        <f t="shared" si="2"/>
        <v>2262.0910289575158</v>
      </c>
      <c r="J27" s="263">
        <f t="shared" si="2"/>
        <v>2385.5430744497398</v>
      </c>
      <c r="K27" s="263">
        <f t="shared" si="2"/>
        <v>2046.3895320122242</v>
      </c>
      <c r="L27" s="263">
        <f t="shared" si="2"/>
        <v>2212.3675825628952</v>
      </c>
      <c r="M27" s="263">
        <f t="shared" si="2"/>
        <v>2168.5891604894709</v>
      </c>
      <c r="N27" s="263">
        <f t="shared" si="2"/>
        <v>2103.2877385981074</v>
      </c>
      <c r="O27" s="263">
        <f t="shared" si="2"/>
        <v>2136.271802853832</v>
      </c>
      <c r="P27" s="263">
        <f t="shared" si="2"/>
        <v>2075.416726023906</v>
      </c>
      <c r="Q27" s="263">
        <f t="shared" si="2"/>
        <v>2026.2011151003453</v>
      </c>
      <c r="R27" s="263">
        <f t="shared" si="2"/>
        <v>2050.9915191330633</v>
      </c>
      <c r="S27" s="263">
        <f t="shared" si="2"/>
        <v>2099.951610850434</v>
      </c>
      <c r="T27" s="263">
        <f t="shared" si="2"/>
        <v>2097.2003220065703</v>
      </c>
      <c r="U27" s="263">
        <f t="shared" si="2"/>
        <v>2070.0109074882093</v>
      </c>
      <c r="V27" s="263">
        <f t="shared" si="2"/>
        <v>1905.9350808437116</v>
      </c>
      <c r="W27" s="263">
        <f t="shared" si="2"/>
        <v>2082.8141407504613</v>
      </c>
      <c r="DA27" s="70"/>
    </row>
    <row r="28" spans="1:105" ht="12" customHeight="1" x14ac:dyDescent="0.25">
      <c r="A28" s="169" t="s">
        <v>2573</v>
      </c>
      <c r="B28" s="353">
        <v>1409.728403784507</v>
      </c>
      <c r="C28" s="353">
        <v>1455.2055865653231</v>
      </c>
      <c r="D28" s="353">
        <v>1407.7131969039881</v>
      </c>
      <c r="E28" s="353">
        <v>1392.7288769884201</v>
      </c>
      <c r="F28" s="353">
        <v>1416.6798879505329</v>
      </c>
      <c r="G28" s="353">
        <v>1392.6155983263111</v>
      </c>
      <c r="H28" s="353">
        <v>1357.1211485628551</v>
      </c>
      <c r="I28" s="353">
        <v>1323.000964816501</v>
      </c>
      <c r="J28" s="353">
        <v>1229.657690261776</v>
      </c>
      <c r="K28" s="353">
        <v>1114.341489585292</v>
      </c>
      <c r="L28" s="353">
        <v>1144.0104977024739</v>
      </c>
      <c r="M28" s="353">
        <v>1064.1914308099899</v>
      </c>
      <c r="N28" s="353">
        <v>994.2514561714936</v>
      </c>
      <c r="O28" s="353">
        <v>1023.027091076567</v>
      </c>
      <c r="P28" s="353">
        <v>890.24181851250205</v>
      </c>
      <c r="Q28" s="353">
        <v>923.36710512401328</v>
      </c>
      <c r="R28" s="353">
        <v>943.71085407094824</v>
      </c>
      <c r="S28" s="353">
        <v>949.38405964707727</v>
      </c>
      <c r="T28" s="353">
        <v>904.04925975958531</v>
      </c>
      <c r="U28" s="353">
        <v>879.36406318125114</v>
      </c>
      <c r="V28" s="353">
        <v>820.16393238195781</v>
      </c>
      <c r="W28" s="353">
        <v>932.89806388963325</v>
      </c>
      <c r="DA28" s="170" t="s">
        <v>2618</v>
      </c>
    </row>
    <row r="29" spans="1:105" ht="12" customHeight="1" x14ac:dyDescent="0.25">
      <c r="A29" s="59" t="s">
        <v>30</v>
      </c>
      <c r="B29" s="232">
        <v>89.031273661136495</v>
      </c>
      <c r="C29" s="232">
        <v>77.016800683512656</v>
      </c>
      <c r="D29" s="232">
        <v>66.450212576295925</v>
      </c>
      <c r="E29" s="232">
        <v>67.129173011627515</v>
      </c>
      <c r="F29" s="232">
        <v>39.617251671454753</v>
      </c>
      <c r="G29" s="232">
        <v>37.101618632570897</v>
      </c>
      <c r="H29" s="232">
        <v>31.573565322539149</v>
      </c>
      <c r="I29" s="232">
        <v>26.017205728842988</v>
      </c>
      <c r="J29" s="232">
        <v>23.50467906151955</v>
      </c>
      <c r="K29" s="232">
        <v>17.278140926948961</v>
      </c>
      <c r="L29" s="232">
        <v>17.81441919271316</v>
      </c>
      <c r="M29" s="232">
        <v>16.06473964155099</v>
      </c>
      <c r="N29" s="232">
        <v>14.27349826127147</v>
      </c>
      <c r="O29" s="232">
        <v>14.054684373119359</v>
      </c>
      <c r="P29" s="232">
        <v>12.27711231961707</v>
      </c>
      <c r="Q29" s="232">
        <v>13.761017439597479</v>
      </c>
      <c r="R29" s="232">
        <v>10.0987910877641</v>
      </c>
      <c r="S29" s="232">
        <v>14.439374271114341</v>
      </c>
      <c r="T29" s="232">
        <v>10.783737574483281</v>
      </c>
      <c r="U29" s="232">
        <v>9.3032434854949226</v>
      </c>
      <c r="V29" s="232">
        <v>11.09060604387323</v>
      </c>
      <c r="W29" s="232">
        <v>9.7242258998723585</v>
      </c>
      <c r="DA29" s="71" t="s">
        <v>2619</v>
      </c>
    </row>
    <row r="30" spans="1:105" ht="12" customHeight="1" x14ac:dyDescent="0.25">
      <c r="A30" s="59" t="s">
        <v>33</v>
      </c>
      <c r="B30" s="232">
        <v>57.552537739218508</v>
      </c>
      <c r="C30" s="232">
        <v>58.395375013766319</v>
      </c>
      <c r="D30" s="232">
        <v>56.287471138301399</v>
      </c>
      <c r="E30" s="232">
        <v>83.608971864599496</v>
      </c>
      <c r="F30" s="232">
        <v>63.054797399251271</v>
      </c>
      <c r="G30" s="232">
        <v>63.01197900111567</v>
      </c>
      <c r="H30" s="232">
        <v>76.06075875711565</v>
      </c>
      <c r="I30" s="232">
        <v>71.170938582638755</v>
      </c>
      <c r="J30" s="232">
        <v>59.428328481446322</v>
      </c>
      <c r="K30" s="232">
        <v>51.815145457770107</v>
      </c>
      <c r="L30" s="232">
        <v>49.659810996732887</v>
      </c>
      <c r="M30" s="232">
        <v>46.462590551276662</v>
      </c>
      <c r="N30" s="232">
        <v>42.932942727972353</v>
      </c>
      <c r="O30" s="232">
        <v>45.945592017127368</v>
      </c>
      <c r="P30" s="232">
        <v>37.306649890205378</v>
      </c>
      <c r="Q30" s="232">
        <v>37.448184015725197</v>
      </c>
      <c r="R30" s="232">
        <v>37.967426449745147</v>
      </c>
      <c r="S30" s="232">
        <v>39.090888288906349</v>
      </c>
      <c r="T30" s="232">
        <v>38.870899371983462</v>
      </c>
      <c r="U30" s="232">
        <v>36.657497583021048</v>
      </c>
      <c r="V30" s="232">
        <v>30.765458346488089</v>
      </c>
      <c r="W30" s="232">
        <v>33.875297209143881</v>
      </c>
      <c r="DA30" s="71" t="s">
        <v>2620</v>
      </c>
    </row>
    <row r="31" spans="1:105" ht="12" customHeight="1" x14ac:dyDescent="0.25">
      <c r="A31" s="59" t="s">
        <v>160</v>
      </c>
      <c r="B31" s="232">
        <v>169.89349469567671</v>
      </c>
      <c r="C31" s="232">
        <v>173.0637064350677</v>
      </c>
      <c r="D31" s="232">
        <v>171.9489957946106</v>
      </c>
      <c r="E31" s="232">
        <v>181.25056532082721</v>
      </c>
      <c r="F31" s="232">
        <v>166.99306232148609</v>
      </c>
      <c r="G31" s="232">
        <v>155.8481536348248</v>
      </c>
      <c r="H31" s="232">
        <v>134.7109409986594</v>
      </c>
      <c r="I31" s="232">
        <v>144.1512455762379</v>
      </c>
      <c r="J31" s="232">
        <v>138.64688680905209</v>
      </c>
      <c r="K31" s="232">
        <v>158.42311201616911</v>
      </c>
      <c r="L31" s="232">
        <v>145.91052691408541</v>
      </c>
      <c r="M31" s="232">
        <v>114.7490611470831</v>
      </c>
      <c r="N31" s="232">
        <v>106.7569814882892</v>
      </c>
      <c r="O31" s="232">
        <v>104.730306431427</v>
      </c>
      <c r="P31" s="232">
        <v>84.500565511234072</v>
      </c>
      <c r="Q31" s="232">
        <v>76.31608464232022</v>
      </c>
      <c r="R31" s="232">
        <v>78.906212668046805</v>
      </c>
      <c r="S31" s="232">
        <v>75.752757478905266</v>
      </c>
      <c r="T31" s="232">
        <v>75.831133743936775</v>
      </c>
      <c r="U31" s="232">
        <v>73.875987911036248</v>
      </c>
      <c r="V31" s="232">
        <v>75.358861925608338</v>
      </c>
      <c r="W31" s="232">
        <v>75.884819956167533</v>
      </c>
      <c r="DA31" s="71" t="s">
        <v>2621</v>
      </c>
    </row>
    <row r="32" spans="1:105" ht="12" customHeight="1" x14ac:dyDescent="0.25">
      <c r="A32" s="59" t="s">
        <v>70</v>
      </c>
      <c r="B32" s="232">
        <v>107.19526400639781</v>
      </c>
      <c r="C32" s="232">
        <v>114.32079121291061</v>
      </c>
      <c r="D32" s="232">
        <v>118.7150827306527</v>
      </c>
      <c r="E32" s="232">
        <v>115.211539335852</v>
      </c>
      <c r="F32" s="232">
        <v>96.036250879745197</v>
      </c>
      <c r="G32" s="232">
        <v>86.185205344632735</v>
      </c>
      <c r="H32" s="232">
        <v>92.95074623778423</v>
      </c>
      <c r="I32" s="232">
        <v>76.876023217653056</v>
      </c>
      <c r="J32" s="232">
        <v>81.486046503843667</v>
      </c>
      <c r="K32" s="232">
        <v>50.892299454218872</v>
      </c>
      <c r="L32" s="232">
        <v>33.668110331496862</v>
      </c>
      <c r="M32" s="232">
        <v>26.04223337017833</v>
      </c>
      <c r="N32" s="232">
        <v>27.490163396128441</v>
      </c>
      <c r="O32" s="232">
        <v>40.862847241159187</v>
      </c>
      <c r="P32" s="232">
        <v>32.943334691530268</v>
      </c>
      <c r="Q32" s="232">
        <v>30.877916160649939</v>
      </c>
      <c r="R32" s="232">
        <v>30.681779142713889</v>
      </c>
      <c r="S32" s="232">
        <v>21.116971474611251</v>
      </c>
      <c r="T32" s="232">
        <v>18.946193218342749</v>
      </c>
      <c r="U32" s="232">
        <v>14.93425289400045</v>
      </c>
      <c r="V32" s="232">
        <v>11.745526214992671</v>
      </c>
      <c r="W32" s="232">
        <v>12.86905986799106</v>
      </c>
      <c r="DA32" s="71" t="s">
        <v>2622</v>
      </c>
    </row>
    <row r="33" spans="1:105" ht="12" customHeight="1" x14ac:dyDescent="0.25">
      <c r="A33" s="59" t="s">
        <v>162</v>
      </c>
      <c r="B33" s="232">
        <v>986.05583368207783</v>
      </c>
      <c r="C33" s="232">
        <v>1032.4089132200661</v>
      </c>
      <c r="D33" s="232">
        <v>994.31143466412709</v>
      </c>
      <c r="E33" s="232">
        <v>945.52862745551431</v>
      </c>
      <c r="F33" s="232">
        <v>1050.978525678596</v>
      </c>
      <c r="G33" s="232">
        <v>1050.468641713167</v>
      </c>
      <c r="H33" s="232">
        <v>1021.825137246756</v>
      </c>
      <c r="I33" s="232">
        <v>1004.785551711129</v>
      </c>
      <c r="J33" s="232">
        <v>926.59174940591402</v>
      </c>
      <c r="K33" s="232">
        <v>835.93279173018539</v>
      </c>
      <c r="L33" s="232">
        <v>896.95763026744601</v>
      </c>
      <c r="M33" s="232">
        <v>860.8728060999008</v>
      </c>
      <c r="N33" s="232">
        <v>802.79787029783222</v>
      </c>
      <c r="O33" s="232">
        <v>817.43366101373419</v>
      </c>
      <c r="P33" s="232">
        <v>723.21415609991527</v>
      </c>
      <c r="Q33" s="232">
        <v>764.96390286572034</v>
      </c>
      <c r="R33" s="232">
        <v>786.05664472267824</v>
      </c>
      <c r="S33" s="232">
        <v>798.98406813354006</v>
      </c>
      <c r="T33" s="232">
        <v>759.61729585083901</v>
      </c>
      <c r="U33" s="232">
        <v>744.59308130769841</v>
      </c>
      <c r="V33" s="232">
        <v>691.20347985099556</v>
      </c>
      <c r="W33" s="232">
        <v>800.54466095645842</v>
      </c>
      <c r="DA33" s="71" t="s">
        <v>2623</v>
      </c>
    </row>
    <row r="34" spans="1:105" ht="12" customHeight="1" x14ac:dyDescent="0.25">
      <c r="A34" s="60" t="s">
        <v>2580</v>
      </c>
      <c r="B34" s="331">
        <v>631.01383677239596</v>
      </c>
      <c r="C34" s="331">
        <v>643.45762874242519</v>
      </c>
      <c r="D34" s="331">
        <v>663.27131045640385</v>
      </c>
      <c r="E34" s="331">
        <v>842.23833580986422</v>
      </c>
      <c r="F34" s="331">
        <v>850.9808486858982</v>
      </c>
      <c r="G34" s="331">
        <v>853.7937297632518</v>
      </c>
      <c r="H34" s="331">
        <v>906.47568407760059</v>
      </c>
      <c r="I34" s="331">
        <v>939.09006414101475</v>
      </c>
      <c r="J34" s="331">
        <v>1155.8853841879641</v>
      </c>
      <c r="K34" s="331">
        <v>932.04804242693206</v>
      </c>
      <c r="L34" s="331">
        <v>1068.3570848604211</v>
      </c>
      <c r="M34" s="331">
        <v>1104.397729679481</v>
      </c>
      <c r="N34" s="331">
        <v>1109.036282426614</v>
      </c>
      <c r="O34" s="331">
        <v>1113.2447117772649</v>
      </c>
      <c r="P34" s="331">
        <v>1185.1749075114039</v>
      </c>
      <c r="Q34" s="331">
        <v>1102.834009976332</v>
      </c>
      <c r="R34" s="331">
        <v>1107.2806650621151</v>
      </c>
      <c r="S34" s="331">
        <v>1150.567551203357</v>
      </c>
      <c r="T34" s="331">
        <v>1193.151062246985</v>
      </c>
      <c r="U34" s="331">
        <v>1190.646844306958</v>
      </c>
      <c r="V34" s="331">
        <v>1085.7711484617539</v>
      </c>
      <c r="W34" s="331">
        <v>1149.9160768608281</v>
      </c>
      <c r="DA34" s="72" t="s">
        <v>2624</v>
      </c>
    </row>
    <row r="35" spans="1:105" ht="12" customHeight="1" x14ac:dyDescent="0.25">
      <c r="A35" s="39" t="s">
        <v>2582</v>
      </c>
      <c r="B35" s="230">
        <v>2024.1266309857569</v>
      </c>
      <c r="C35" s="230">
        <v>2100.065681627168</v>
      </c>
      <c r="D35" s="230">
        <v>2038.218759179988</v>
      </c>
      <c r="E35" s="230">
        <v>2344.924043325881</v>
      </c>
      <c r="F35" s="230">
        <v>2335.6165593227061</v>
      </c>
      <c r="G35" s="230">
        <v>2303.458873265377</v>
      </c>
      <c r="H35" s="230">
        <v>2238.5883954362589</v>
      </c>
      <c r="I35" s="230">
        <v>2243.3232660150102</v>
      </c>
      <c r="J35" s="230">
        <v>2292.2943869926639</v>
      </c>
      <c r="K35" s="230">
        <v>2030.0718443429771</v>
      </c>
      <c r="L35" s="230">
        <v>2170.0249316445502</v>
      </c>
      <c r="M35" s="230">
        <v>2069.0457751849922</v>
      </c>
      <c r="N35" s="230">
        <v>2027.1937914541029</v>
      </c>
      <c r="O35" s="230">
        <v>2028.379053430403</v>
      </c>
      <c r="P35" s="230">
        <v>1892.2565978220191</v>
      </c>
      <c r="Q35" s="230">
        <v>1858.6484241294111</v>
      </c>
      <c r="R35" s="230">
        <v>1902.3718826302099</v>
      </c>
      <c r="S35" s="230">
        <v>1924.0589074142299</v>
      </c>
      <c r="T35" s="230">
        <v>1899.37690478384</v>
      </c>
      <c r="U35" s="230">
        <v>1879.193899148974</v>
      </c>
      <c r="V35" s="230">
        <v>1786.2970414471299</v>
      </c>
      <c r="W35" s="230">
        <v>1960.5692164862139</v>
      </c>
      <c r="DA35" s="92" t="s">
        <v>2625</v>
      </c>
    </row>
    <row r="36" spans="1:105" ht="12" customHeight="1" x14ac:dyDescent="0.25">
      <c r="A36" s="64" t="s">
        <v>30</v>
      </c>
      <c r="B36" s="231">
        <v>72.13136402249161</v>
      </c>
      <c r="C36" s="231">
        <v>65.622144922073986</v>
      </c>
      <c r="D36" s="231">
        <v>58.4221604085363</v>
      </c>
      <c r="E36" s="231">
        <v>49.771361631212571</v>
      </c>
      <c r="F36" s="231">
        <v>32.490515372731828</v>
      </c>
      <c r="G36" s="231">
        <v>32.068397084625367</v>
      </c>
      <c r="H36" s="231">
        <v>29.539309506065091</v>
      </c>
      <c r="I36" s="231">
        <v>25.542748978506499</v>
      </c>
      <c r="J36" s="231">
        <v>26.73680465945489</v>
      </c>
      <c r="K36" s="231">
        <v>18.106103727237759</v>
      </c>
      <c r="L36" s="231">
        <v>19.393759177479829</v>
      </c>
      <c r="M36" s="231">
        <v>18.854411179719641</v>
      </c>
      <c r="N36" s="231">
        <v>15.197028654673989</v>
      </c>
      <c r="O36" s="231">
        <v>15.66892992693985</v>
      </c>
      <c r="P36" s="231">
        <v>15.74379612545493</v>
      </c>
      <c r="Q36" s="231">
        <v>16.652683036715729</v>
      </c>
      <c r="R36" s="231">
        <v>12.942898023835721</v>
      </c>
      <c r="S36" s="231">
        <v>19.526037141735369</v>
      </c>
      <c r="T36" s="231">
        <v>16.117614064790061</v>
      </c>
      <c r="U36" s="231">
        <v>14.404786743427371</v>
      </c>
      <c r="V36" s="231">
        <v>19.310998108882309</v>
      </c>
      <c r="W36" s="231">
        <v>13.856087921190561</v>
      </c>
      <c r="DA36" s="73" t="s">
        <v>2626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6.418504296261332E-2</v>
      </c>
      <c r="W37" s="231">
        <v>5.2201646193770809E-2</v>
      </c>
      <c r="DA37" s="73" t="s">
        <v>2627</v>
      </c>
    </row>
    <row r="38" spans="1:105" ht="12" customHeight="1" x14ac:dyDescent="0.25">
      <c r="A38" s="64" t="s">
        <v>33</v>
      </c>
      <c r="B38" s="231">
        <v>70.482212925055805</v>
      </c>
      <c r="C38" s="231">
        <v>74.16197920505256</v>
      </c>
      <c r="D38" s="231">
        <v>74.260076183034471</v>
      </c>
      <c r="E38" s="231">
        <v>107.76520852299529</v>
      </c>
      <c r="F38" s="231">
        <v>89.878488742016387</v>
      </c>
      <c r="G38" s="231">
        <v>89.287204967967952</v>
      </c>
      <c r="H38" s="231">
        <v>109.40512731779759</v>
      </c>
      <c r="I38" s="231">
        <v>93.686823640262162</v>
      </c>
      <c r="J38" s="231">
        <v>91.260780520791087</v>
      </c>
      <c r="K38" s="231">
        <v>75.327307066125215</v>
      </c>
      <c r="L38" s="231">
        <v>73.712634339446694</v>
      </c>
      <c r="M38" s="231">
        <v>71.317522274613452</v>
      </c>
      <c r="N38" s="231">
        <v>66.466264879111563</v>
      </c>
      <c r="O38" s="231">
        <v>72.10811097698803</v>
      </c>
      <c r="P38" s="231">
        <v>64.256675818229382</v>
      </c>
      <c r="Q38" s="231">
        <v>65.713805072493898</v>
      </c>
      <c r="R38" s="231">
        <v>64.699590683288534</v>
      </c>
      <c r="S38" s="231">
        <v>69.648539010451486</v>
      </c>
      <c r="T38" s="231">
        <v>71.392078760514607</v>
      </c>
      <c r="U38" s="231">
        <v>67.763678956070095</v>
      </c>
      <c r="V38" s="231">
        <v>51.401951780924968</v>
      </c>
      <c r="W38" s="231">
        <v>52.463732968885708</v>
      </c>
      <c r="DA38" s="73" t="s">
        <v>2628</v>
      </c>
    </row>
    <row r="39" spans="1:105" ht="12" customHeight="1" x14ac:dyDescent="0.25">
      <c r="A39" s="64" t="s">
        <v>160</v>
      </c>
      <c r="B39" s="231">
        <v>193.8069522063175</v>
      </c>
      <c r="C39" s="231">
        <v>192.12432810298091</v>
      </c>
      <c r="D39" s="231">
        <v>193.8944884935481</v>
      </c>
      <c r="E39" s="231">
        <v>199.22478816254991</v>
      </c>
      <c r="F39" s="231">
        <v>191.1292936441495</v>
      </c>
      <c r="G39" s="231">
        <v>179.32455027807279</v>
      </c>
      <c r="H39" s="231">
        <v>172.18225098123739</v>
      </c>
      <c r="I39" s="231">
        <v>178.96157997413229</v>
      </c>
      <c r="J39" s="231">
        <v>188.01274001846889</v>
      </c>
      <c r="K39" s="231">
        <v>199.68311759568081</v>
      </c>
      <c r="L39" s="231">
        <v>190.60820214002729</v>
      </c>
      <c r="M39" s="231">
        <v>160.0148666785538</v>
      </c>
      <c r="N39" s="231">
        <v>148.381660310732</v>
      </c>
      <c r="O39" s="231">
        <v>146.54745589875239</v>
      </c>
      <c r="P39" s="231">
        <v>136.1527009970128</v>
      </c>
      <c r="Q39" s="231">
        <v>116.19784535136669</v>
      </c>
      <c r="R39" s="231">
        <v>117.49699169971591</v>
      </c>
      <c r="S39" s="231">
        <v>118.509715149437</v>
      </c>
      <c r="T39" s="231">
        <v>121.9688113339933</v>
      </c>
      <c r="U39" s="231">
        <v>117.94270699552359</v>
      </c>
      <c r="V39" s="231">
        <v>113.67092601345389</v>
      </c>
      <c r="W39" s="231">
        <v>110.1712030201942</v>
      </c>
      <c r="DA39" s="73" t="s">
        <v>2629</v>
      </c>
    </row>
    <row r="40" spans="1:105" ht="12" customHeight="1" x14ac:dyDescent="0.25">
      <c r="A40" s="64" t="s">
        <v>70</v>
      </c>
      <c r="B40" s="231">
        <v>126.6971800022104</v>
      </c>
      <c r="C40" s="231">
        <v>132.2825731495704</v>
      </c>
      <c r="D40" s="231">
        <v>143.2015535333534</v>
      </c>
      <c r="E40" s="231">
        <v>135.9512659380853</v>
      </c>
      <c r="F40" s="231">
        <v>116.65676564472621</v>
      </c>
      <c r="G40" s="231">
        <v>107.76492828807559</v>
      </c>
      <c r="H40" s="231">
        <v>116.9868295639084</v>
      </c>
      <c r="I40" s="231">
        <v>97.678247964121866</v>
      </c>
      <c r="J40" s="231">
        <v>103.8535472891672</v>
      </c>
      <c r="K40" s="231">
        <v>63.005631944861172</v>
      </c>
      <c r="L40" s="231">
        <v>41.938667911003733</v>
      </c>
      <c r="M40" s="231">
        <v>34.186689266794538</v>
      </c>
      <c r="N40" s="231">
        <v>35.900959714290153</v>
      </c>
      <c r="O40" s="231">
        <v>51.907832818258633</v>
      </c>
      <c r="P40" s="231">
        <v>48.286415659492071</v>
      </c>
      <c r="Q40" s="231">
        <v>43.708641360598563</v>
      </c>
      <c r="R40" s="231">
        <v>43.771982915197569</v>
      </c>
      <c r="S40" s="231">
        <v>30.880274922247711</v>
      </c>
      <c r="T40" s="231">
        <v>27.836663060466869</v>
      </c>
      <c r="U40" s="231">
        <v>21.85425891707391</v>
      </c>
      <c r="V40" s="231">
        <v>17.51975757823773</v>
      </c>
      <c r="W40" s="231">
        <v>19.759724641473319</v>
      </c>
      <c r="DA40" s="73" t="s">
        <v>2630</v>
      </c>
    </row>
    <row r="41" spans="1:105" ht="12" customHeight="1" x14ac:dyDescent="0.25">
      <c r="A41" s="64" t="s">
        <v>34</v>
      </c>
      <c r="B41" s="231">
        <v>118.20399393333371</v>
      </c>
      <c r="C41" s="231">
        <v>118.8322409261358</v>
      </c>
      <c r="D41" s="231">
        <v>123.5832109605881</v>
      </c>
      <c r="E41" s="231">
        <v>118.7338955863013</v>
      </c>
      <c r="F41" s="231">
        <v>111.6769608084013</v>
      </c>
      <c r="G41" s="231">
        <v>111.4928080537231</v>
      </c>
      <c r="H41" s="231">
        <v>110.9250116876853</v>
      </c>
      <c r="I41" s="231">
        <v>93.379599771404315</v>
      </c>
      <c r="J41" s="231">
        <v>85.160896281861753</v>
      </c>
      <c r="K41" s="231">
        <v>82.690153135228513</v>
      </c>
      <c r="L41" s="231">
        <v>103.7093172042167</v>
      </c>
      <c r="M41" s="231">
        <v>82.930019841887685</v>
      </c>
      <c r="N41" s="231">
        <v>78.992152436061417</v>
      </c>
      <c r="O41" s="231">
        <v>57.346259630550009</v>
      </c>
      <c r="P41" s="231">
        <v>32.78870202395148</v>
      </c>
      <c r="Q41" s="231">
        <v>27.991451789130419</v>
      </c>
      <c r="R41" s="231">
        <v>19.607434378936311</v>
      </c>
      <c r="S41" s="231">
        <v>17.21218778222849</v>
      </c>
      <c r="T41" s="231">
        <v>17.452834376662089</v>
      </c>
      <c r="U41" s="231">
        <v>16.28284559510864</v>
      </c>
      <c r="V41" s="231">
        <v>14.46611423699191</v>
      </c>
      <c r="W41" s="231">
        <v>17.46407621259161</v>
      </c>
      <c r="DA41" s="73" t="s">
        <v>2631</v>
      </c>
    </row>
    <row r="42" spans="1:105" ht="12" customHeight="1" x14ac:dyDescent="0.25">
      <c r="A42" s="64" t="s">
        <v>162</v>
      </c>
      <c r="B42" s="231">
        <v>1102.207887329344</v>
      </c>
      <c r="C42" s="231">
        <v>1135.8092140450301</v>
      </c>
      <c r="D42" s="231">
        <v>1112.543673630398</v>
      </c>
      <c r="E42" s="231">
        <v>1056.404418346161</v>
      </c>
      <c r="F42" s="231">
        <v>1171.7748202769451</v>
      </c>
      <c r="G42" s="231">
        <v>1168.318804216942</v>
      </c>
      <c r="H42" s="231">
        <v>1203.4509077586979</v>
      </c>
      <c r="I42" s="231">
        <v>1216.3587722249431</v>
      </c>
      <c r="J42" s="231">
        <v>1213.166606348964</v>
      </c>
      <c r="K42" s="231">
        <v>1036.217334312523</v>
      </c>
      <c r="L42" s="231">
        <v>1137.1295884302631</v>
      </c>
      <c r="M42" s="231">
        <v>1148.9985626681089</v>
      </c>
      <c r="N42" s="231">
        <v>1100.9888142865921</v>
      </c>
      <c r="O42" s="231">
        <v>1127.9175778428771</v>
      </c>
      <c r="P42" s="231">
        <v>1097.3630558902671</v>
      </c>
      <c r="Q42" s="231">
        <v>1124.701265459945</v>
      </c>
      <c r="R42" s="231">
        <v>1133.7663265233</v>
      </c>
      <c r="S42" s="231">
        <v>1179.4776398565159</v>
      </c>
      <c r="T42" s="231">
        <v>1150.423329482916</v>
      </c>
      <c r="U42" s="231">
        <v>1126.2872674543289</v>
      </c>
      <c r="V42" s="231">
        <v>1014.568160678414</v>
      </c>
      <c r="W42" s="231">
        <v>1181.838687657621</v>
      </c>
      <c r="DA42" s="73" t="s">
        <v>2632</v>
      </c>
    </row>
    <row r="43" spans="1:105" ht="12" customHeight="1" x14ac:dyDescent="0.25">
      <c r="A43" s="64" t="s">
        <v>36</v>
      </c>
      <c r="B43" s="231">
        <v>48.038891603361307</v>
      </c>
      <c r="C43" s="231">
        <v>54.137687471502481</v>
      </c>
      <c r="D43" s="231">
        <v>50.802016247904689</v>
      </c>
      <c r="E43" s="231">
        <v>12.10298376286879</v>
      </c>
      <c r="F43" s="231">
        <v>21.794404953898152</v>
      </c>
      <c r="G43" s="231">
        <v>20.081461152729631</v>
      </c>
      <c r="H43" s="231">
        <v>26.033095585755468</v>
      </c>
      <c r="I43" s="231">
        <v>27.783978878673391</v>
      </c>
      <c r="J43" s="231">
        <v>20.571749240716521</v>
      </c>
      <c r="K43" s="231">
        <v>10.33738810849152</v>
      </c>
      <c r="L43" s="231">
        <v>8.850426635923716</v>
      </c>
      <c r="M43" s="231">
        <v>3.6047652013132589</v>
      </c>
      <c r="N43" s="231">
        <v>10.7541766501097</v>
      </c>
      <c r="O43" s="231">
        <v>11.062160990560519</v>
      </c>
      <c r="P43" s="231">
        <v>9.4123692676544017</v>
      </c>
      <c r="Q43" s="231">
        <v>10.24943359995275</v>
      </c>
      <c r="R43" s="231">
        <v>9.6540214208156865</v>
      </c>
      <c r="S43" s="231">
        <v>8.4159776992699751</v>
      </c>
      <c r="T43" s="231">
        <v>4.8916451564337642</v>
      </c>
      <c r="U43" s="231">
        <v>5.8107017536511503</v>
      </c>
      <c r="V43" s="231">
        <v>6.0583842521698577</v>
      </c>
      <c r="W43" s="231">
        <v>4.901067996852845</v>
      </c>
      <c r="DA43" s="73" t="s">
        <v>2633</v>
      </c>
    </row>
    <row r="44" spans="1:105" ht="12" customHeight="1" x14ac:dyDescent="0.25">
      <c r="A44" s="64" t="s">
        <v>73</v>
      </c>
      <c r="B44" s="231">
        <v>12.451658057703421</v>
      </c>
      <c r="C44" s="231">
        <v>17.98643158557152</v>
      </c>
      <c r="D44" s="231">
        <v>20.59289887557285</v>
      </c>
      <c r="E44" s="231">
        <v>26.602934071839989</v>
      </c>
      <c r="F44" s="231">
        <v>30.109865100991609</v>
      </c>
      <c r="G44" s="231">
        <v>43.992671893676167</v>
      </c>
      <c r="H44" s="231">
        <v>55.637927866003423</v>
      </c>
      <c r="I44" s="231">
        <v>49.035422518296023</v>
      </c>
      <c r="J44" s="231">
        <v>48.825838131109812</v>
      </c>
      <c r="K44" s="231">
        <v>50.652403911659853</v>
      </c>
      <c r="L44" s="231">
        <v>65.83261207946471</v>
      </c>
      <c r="M44" s="231">
        <v>56.865270442101668</v>
      </c>
      <c r="N44" s="231">
        <v>58.964395797378117</v>
      </c>
      <c r="O44" s="231">
        <v>83.869406226531339</v>
      </c>
      <c r="P44" s="231">
        <v>61.366773355273651</v>
      </c>
      <c r="Q44" s="231">
        <v>58.901555988763512</v>
      </c>
      <c r="R44" s="231">
        <v>78.021091901498366</v>
      </c>
      <c r="S44" s="231">
        <v>50.546950417180547</v>
      </c>
      <c r="T44" s="231">
        <v>65.982053525951571</v>
      </c>
      <c r="U44" s="231">
        <v>62.823273580352648</v>
      </c>
      <c r="V44" s="231">
        <v>72.129443547203877</v>
      </c>
      <c r="W44" s="231">
        <v>73.029064489605119</v>
      </c>
      <c r="DA44" s="73" t="s">
        <v>2634</v>
      </c>
    </row>
    <row r="45" spans="1:105" ht="12" customHeight="1" x14ac:dyDescent="0.25">
      <c r="A45" s="64" t="s">
        <v>79</v>
      </c>
      <c r="B45" s="231">
        <v>280.10649090593938</v>
      </c>
      <c r="C45" s="231">
        <v>309.10908221924927</v>
      </c>
      <c r="D45" s="231">
        <v>260.91868084705192</v>
      </c>
      <c r="E45" s="231">
        <v>638.36718730386792</v>
      </c>
      <c r="F45" s="231">
        <v>570.10544477884605</v>
      </c>
      <c r="G45" s="231">
        <v>551.12804732956442</v>
      </c>
      <c r="H45" s="231">
        <v>414.42793516910768</v>
      </c>
      <c r="I45" s="231">
        <v>460.89609206467031</v>
      </c>
      <c r="J45" s="231">
        <v>514.70542450212974</v>
      </c>
      <c r="K45" s="231">
        <v>494.05240454116898</v>
      </c>
      <c r="L45" s="231">
        <v>528.84972372672439</v>
      </c>
      <c r="M45" s="231">
        <v>492.27366763189889</v>
      </c>
      <c r="N45" s="231">
        <v>511.54833872515428</v>
      </c>
      <c r="O45" s="231">
        <v>461.95131911894572</v>
      </c>
      <c r="P45" s="231">
        <v>426.88610868468339</v>
      </c>
      <c r="Q45" s="231">
        <v>394.53174247044439</v>
      </c>
      <c r="R45" s="231">
        <v>422.411545083622</v>
      </c>
      <c r="S45" s="231">
        <v>429.84158543516349</v>
      </c>
      <c r="T45" s="231">
        <v>423.311875022111</v>
      </c>
      <c r="U45" s="231">
        <v>446.02437915343768</v>
      </c>
      <c r="V45" s="231">
        <v>477.1071202078889</v>
      </c>
      <c r="W45" s="231">
        <v>487.03336993160599</v>
      </c>
      <c r="DA45" s="73" t="s">
        <v>2635</v>
      </c>
    </row>
    <row r="46" spans="1:105" ht="12" customHeight="1" x14ac:dyDescent="0.25">
      <c r="A46" s="39" t="s">
        <v>2594</v>
      </c>
      <c r="B46" s="230">
        <v>1015.568744658905</v>
      </c>
      <c r="C46" s="230">
        <v>1042.444400999432</v>
      </c>
      <c r="D46" s="230">
        <v>1035.653318509073</v>
      </c>
      <c r="E46" s="230">
        <v>1185.2988940450689</v>
      </c>
      <c r="F46" s="230">
        <v>1204.918563156059</v>
      </c>
      <c r="G46" s="230">
        <v>1198.082579840574</v>
      </c>
      <c r="H46" s="230">
        <v>1221.9501069566711</v>
      </c>
      <c r="I46" s="230">
        <v>1229.95872634032</v>
      </c>
      <c r="J46" s="230">
        <v>1329.9122821671781</v>
      </c>
      <c r="K46" s="230">
        <v>1127.1800700831409</v>
      </c>
      <c r="L46" s="230">
        <v>1224.516400500092</v>
      </c>
      <c r="M46" s="230">
        <v>1213.609817741891</v>
      </c>
      <c r="N46" s="230">
        <v>1192.3880542816621</v>
      </c>
      <c r="O46" s="230">
        <v>1209.8361306990271</v>
      </c>
      <c r="P46" s="230">
        <v>1192.854797551425</v>
      </c>
      <c r="Q46" s="230">
        <v>1156.630685295064</v>
      </c>
      <c r="R46" s="230">
        <v>1168.1931930799669</v>
      </c>
      <c r="S46" s="230">
        <v>1199.8625094325159</v>
      </c>
      <c r="T46" s="230">
        <v>1204.0932060518519</v>
      </c>
      <c r="U46" s="230">
        <v>1189.913133106171</v>
      </c>
      <c r="V46" s="230">
        <v>1092.0686981444071</v>
      </c>
      <c r="W46" s="230">
        <v>1191.0202767379369</v>
      </c>
      <c r="DA46" s="92" t="s">
        <v>2636</v>
      </c>
    </row>
    <row r="47" spans="1:105" ht="12" customHeight="1" x14ac:dyDescent="0.25">
      <c r="A47" s="39" t="s">
        <v>2596</v>
      </c>
      <c r="B47" s="230">
        <v>636.07166183400307</v>
      </c>
      <c r="C47" s="230">
        <v>652.90444000023228</v>
      </c>
      <c r="D47" s="230">
        <v>648.65104489722944</v>
      </c>
      <c r="E47" s="230">
        <v>742.37715690873767</v>
      </c>
      <c r="F47" s="230">
        <v>754.66536054014398</v>
      </c>
      <c r="G47" s="230">
        <v>750.38384312380128</v>
      </c>
      <c r="H47" s="230">
        <v>765.33256788167387</v>
      </c>
      <c r="I47" s="230">
        <v>770.3485314657687</v>
      </c>
      <c r="J47" s="230">
        <v>832.9515060998109</v>
      </c>
      <c r="K47" s="230">
        <v>705.97613813406292</v>
      </c>
      <c r="L47" s="230">
        <v>766.93989048539015</v>
      </c>
      <c r="M47" s="230">
        <v>760.10887263807604</v>
      </c>
      <c r="N47" s="230">
        <v>746.81724425527329</v>
      </c>
      <c r="O47" s="230">
        <v>757.74533457015116</v>
      </c>
      <c r="P47" s="230">
        <v>747.10957519673741</v>
      </c>
      <c r="Q47" s="230">
        <v>724.42166617773421</v>
      </c>
      <c r="R47" s="230">
        <v>731.66350340479653</v>
      </c>
      <c r="S47" s="230">
        <v>751.49864975747244</v>
      </c>
      <c r="T47" s="230">
        <v>754.14842235389108</v>
      </c>
      <c r="U47" s="230">
        <v>745.26715005113181</v>
      </c>
      <c r="V47" s="230">
        <v>683.98516133825467</v>
      </c>
      <c r="W47" s="230">
        <v>745.96057695448053</v>
      </c>
      <c r="DA47" s="92" t="s">
        <v>2637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102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1.0000000000000002</v>
      </c>
      <c r="C51" s="234">
        <f t="shared" si="3"/>
        <v>1</v>
      </c>
      <c r="D51" s="234">
        <f t="shared" si="3"/>
        <v>1.0000000000000002</v>
      </c>
      <c r="E51" s="234">
        <f t="shared" si="3"/>
        <v>0.99999999999999933</v>
      </c>
      <c r="F51" s="234">
        <f t="shared" si="3"/>
        <v>1.0000000000000002</v>
      </c>
      <c r="G51" s="234">
        <f t="shared" si="3"/>
        <v>1.0000000000000002</v>
      </c>
      <c r="H51" s="234">
        <f t="shared" si="3"/>
        <v>1.0000000000000004</v>
      </c>
      <c r="I51" s="234">
        <f t="shared" si="3"/>
        <v>1</v>
      </c>
      <c r="J51" s="234">
        <f t="shared" si="3"/>
        <v>1</v>
      </c>
      <c r="K51" s="234">
        <f t="shared" si="3"/>
        <v>0.99999999999999989</v>
      </c>
      <c r="L51" s="234">
        <f t="shared" si="3"/>
        <v>1</v>
      </c>
      <c r="M51" s="234">
        <f t="shared" si="3"/>
        <v>1</v>
      </c>
      <c r="N51" s="234">
        <f t="shared" si="3"/>
        <v>1</v>
      </c>
      <c r="O51" s="234">
        <f t="shared" si="3"/>
        <v>0.99999999999999978</v>
      </c>
      <c r="P51" s="234">
        <f t="shared" si="3"/>
        <v>0.99999999999999978</v>
      </c>
      <c r="Q51" s="234">
        <f t="shared" si="3"/>
        <v>1.0000000000000002</v>
      </c>
      <c r="R51" s="234">
        <f t="shared" si="3"/>
        <v>0.99999999999999989</v>
      </c>
      <c r="S51" s="234">
        <f t="shared" si="3"/>
        <v>0.99999999999999978</v>
      </c>
      <c r="T51" s="234">
        <f t="shared" si="3"/>
        <v>1.0000000000000002</v>
      </c>
      <c r="U51" s="234">
        <f t="shared" si="3"/>
        <v>1</v>
      </c>
      <c r="V51" s="234">
        <f t="shared" si="3"/>
        <v>0.99999999999999989</v>
      </c>
      <c r="W51" s="234">
        <f t="shared" si="3"/>
        <v>1.0000000000000002</v>
      </c>
      <c r="DA51" s="95"/>
    </row>
    <row r="52" spans="1:105" ht="12" customHeight="1" x14ac:dyDescent="0.25">
      <c r="A52" s="202" t="s">
        <v>92</v>
      </c>
      <c r="B52" s="235">
        <f t="shared" ref="B52:W52" si="4">IF(B$6=0,0,B$6/B$5)</f>
        <v>1.7655088493025415E-2</v>
      </c>
      <c r="C52" s="235">
        <f t="shared" si="4"/>
        <v>1.7589987326807808E-2</v>
      </c>
      <c r="D52" s="235">
        <f t="shared" si="4"/>
        <v>1.7744483334550309E-2</v>
      </c>
      <c r="E52" s="235">
        <f t="shared" si="4"/>
        <v>1.8256638446355881E-2</v>
      </c>
      <c r="F52" s="235">
        <f t="shared" si="4"/>
        <v>1.8343909810050459E-2</v>
      </c>
      <c r="G52" s="235">
        <f t="shared" si="4"/>
        <v>1.8408796400667643E-2</v>
      </c>
      <c r="H52" s="235">
        <f t="shared" si="4"/>
        <v>1.8725292926370631E-2</v>
      </c>
      <c r="I52" s="235">
        <f t="shared" si="4"/>
        <v>1.8811009037405145E-2</v>
      </c>
      <c r="J52" s="235">
        <f t="shared" si="4"/>
        <v>1.930145491518059E-2</v>
      </c>
      <c r="K52" s="235">
        <f t="shared" si="4"/>
        <v>1.899935176621018E-2</v>
      </c>
      <c r="L52" s="235">
        <f t="shared" si="4"/>
        <v>1.9125308064396964E-2</v>
      </c>
      <c r="M52" s="235">
        <f t="shared" si="4"/>
        <v>1.9391462957854964E-2</v>
      </c>
      <c r="N52" s="235">
        <f t="shared" si="4"/>
        <v>1.9528605952707574E-2</v>
      </c>
      <c r="O52" s="235">
        <f t="shared" si="4"/>
        <v>1.9573413922341097E-2</v>
      </c>
      <c r="P52" s="235">
        <f t="shared" si="4"/>
        <v>1.9955658675460321E-2</v>
      </c>
      <c r="Q52" s="235">
        <f t="shared" si="4"/>
        <v>1.9817312672978621E-2</v>
      </c>
      <c r="R52" s="235">
        <f t="shared" si="4"/>
        <v>1.9738266193515545E-2</v>
      </c>
      <c r="S52" s="235">
        <f t="shared" si="4"/>
        <v>1.983727565465004E-2</v>
      </c>
      <c r="T52" s="235">
        <f t="shared" si="4"/>
        <v>1.9957651009317269E-2</v>
      </c>
      <c r="U52" s="235">
        <f t="shared" si="4"/>
        <v>1.9965305031605866E-2</v>
      </c>
      <c r="V52" s="235">
        <f t="shared" si="4"/>
        <v>1.9786599861589135E-2</v>
      </c>
      <c r="W52" s="235">
        <f t="shared" si="4"/>
        <v>1.9726118289089802E-2</v>
      </c>
      <c r="DA52" s="174"/>
    </row>
    <row r="53" spans="1:105" ht="12" customHeight="1" x14ac:dyDescent="0.25">
      <c r="A53" s="202" t="s">
        <v>93</v>
      </c>
      <c r="B53" s="235">
        <f t="shared" ref="B53:W53" si="5">IF(B$7=0,0,B$7/B$5)</f>
        <v>6.2346660635362403E-3</v>
      </c>
      <c r="C53" s="235">
        <f t="shared" si="5"/>
        <v>6.211676429025266E-3</v>
      </c>
      <c r="D53" s="235">
        <f t="shared" si="5"/>
        <v>6.2662346951480631E-3</v>
      </c>
      <c r="E53" s="235">
        <f t="shared" si="5"/>
        <v>6.4470956461482373E-3</v>
      </c>
      <c r="F53" s="235">
        <f t="shared" si="5"/>
        <v>6.4779143990397938E-3</v>
      </c>
      <c r="G53" s="235">
        <f t="shared" si="5"/>
        <v>6.5008282589538524E-3</v>
      </c>
      <c r="H53" s="235">
        <f t="shared" si="5"/>
        <v>6.6125949118826712E-3</v>
      </c>
      <c r="I53" s="235">
        <f t="shared" si="5"/>
        <v>6.6428644474206162E-3</v>
      </c>
      <c r="J53" s="235">
        <f t="shared" si="5"/>
        <v>6.8160590633170913E-3</v>
      </c>
      <c r="K53" s="235">
        <f t="shared" si="5"/>
        <v>6.7093752451466314E-3</v>
      </c>
      <c r="L53" s="235">
        <f t="shared" si="5"/>
        <v>6.7538550821128413E-3</v>
      </c>
      <c r="M53" s="235">
        <f t="shared" si="5"/>
        <v>6.8478442389806925E-3</v>
      </c>
      <c r="N53" s="235">
        <f t="shared" si="5"/>
        <v>6.8962745131306655E-3</v>
      </c>
      <c r="O53" s="235">
        <f t="shared" si="5"/>
        <v>6.912097867840015E-3</v>
      </c>
      <c r="P53" s="235">
        <f t="shared" si="5"/>
        <v>7.0470826565698285E-3</v>
      </c>
      <c r="Q53" s="235">
        <f t="shared" si="5"/>
        <v>6.9982275558412646E-3</v>
      </c>
      <c r="R53" s="235">
        <f t="shared" si="5"/>
        <v>6.9703133143949412E-3</v>
      </c>
      <c r="S53" s="235">
        <f t="shared" si="5"/>
        <v>7.0052772245191002E-3</v>
      </c>
      <c r="T53" s="235">
        <f t="shared" si="5"/>
        <v>7.0477862234927654E-3</v>
      </c>
      <c r="U53" s="235">
        <f t="shared" si="5"/>
        <v>7.0504891424291996E-3</v>
      </c>
      <c r="V53" s="235">
        <f t="shared" si="5"/>
        <v>6.9873817238896704E-3</v>
      </c>
      <c r="W53" s="235">
        <f t="shared" si="5"/>
        <v>6.9660234391277515E-3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4.1269682604168037E-2</v>
      </c>
      <c r="C54" s="235">
        <f t="shared" si="6"/>
        <v>4.1117505260620697E-2</v>
      </c>
      <c r="D54" s="235">
        <f t="shared" si="6"/>
        <v>4.1478647670394692E-2</v>
      </c>
      <c r="E54" s="235">
        <f t="shared" si="6"/>
        <v>4.2675836736689531E-2</v>
      </c>
      <c r="F54" s="235">
        <f t="shared" si="6"/>
        <v>4.2879838063645835E-2</v>
      </c>
      <c r="G54" s="235">
        <f t="shared" si="6"/>
        <v>4.3031513825627733E-2</v>
      </c>
      <c r="H54" s="235">
        <f t="shared" si="6"/>
        <v>4.3771340825999004E-2</v>
      </c>
      <c r="I54" s="235">
        <f t="shared" si="6"/>
        <v>4.3971706669413253E-2</v>
      </c>
      <c r="J54" s="235">
        <f t="shared" si="6"/>
        <v>4.5118149278200577E-2</v>
      </c>
      <c r="K54" s="235">
        <f t="shared" si="6"/>
        <v>4.4411967540473551E-2</v>
      </c>
      <c r="L54" s="235">
        <f t="shared" si="6"/>
        <v>4.4706396902876255E-2</v>
      </c>
      <c r="M54" s="235">
        <f t="shared" si="6"/>
        <v>4.5328547733833428E-2</v>
      </c>
      <c r="N54" s="235">
        <f t="shared" si="6"/>
        <v>4.5649126578351143E-2</v>
      </c>
      <c r="O54" s="235">
        <f t="shared" si="6"/>
        <v>4.5753867525169009E-2</v>
      </c>
      <c r="P54" s="235">
        <f t="shared" si="6"/>
        <v>4.6647384408110185E-2</v>
      </c>
      <c r="Q54" s="235">
        <f t="shared" si="6"/>
        <v>4.6323993471031034E-2</v>
      </c>
      <c r="R54" s="235">
        <f t="shared" si="6"/>
        <v>4.6139218236417694E-2</v>
      </c>
      <c r="S54" s="235">
        <f t="shared" si="6"/>
        <v>4.6370657973320989E-2</v>
      </c>
      <c r="T54" s="235">
        <f t="shared" si="6"/>
        <v>4.6652041591559064E-2</v>
      </c>
      <c r="U54" s="235">
        <f t="shared" si="6"/>
        <v>4.6669933264581284E-2</v>
      </c>
      <c r="V54" s="235">
        <f t="shared" si="6"/>
        <v>4.6252200685714409E-2</v>
      </c>
      <c r="W54" s="235">
        <f t="shared" si="6"/>
        <v>4.6110821881443061E-2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1.8099606412959317E-2</v>
      </c>
      <c r="C55" s="235">
        <f t="shared" si="7"/>
        <v>1.8032866136577876E-2</v>
      </c>
      <c r="D55" s="235">
        <f t="shared" si="7"/>
        <v>1.8191252028193064E-2</v>
      </c>
      <c r="E55" s="235">
        <f t="shared" si="7"/>
        <v>1.8716302126340567E-2</v>
      </c>
      <c r="F55" s="235">
        <f t="shared" si="7"/>
        <v>1.8805770799047491E-2</v>
      </c>
      <c r="G55" s="235">
        <f t="shared" si="7"/>
        <v>1.88722910972671E-2</v>
      </c>
      <c r="H55" s="235">
        <f t="shared" si="7"/>
        <v>1.9196756338466896E-2</v>
      </c>
      <c r="I55" s="235">
        <f t="shared" si="7"/>
        <v>1.9284630600529488E-2</v>
      </c>
      <c r="J55" s="235">
        <f t="shared" si="7"/>
        <v>1.9787424871886474E-2</v>
      </c>
      <c r="K55" s="235">
        <f t="shared" si="7"/>
        <v>1.9477715402311153E-2</v>
      </c>
      <c r="L55" s="235">
        <f t="shared" si="7"/>
        <v>1.9606843014631805E-2</v>
      </c>
      <c r="M55" s="235">
        <f t="shared" si="7"/>
        <v>1.9879699127382307E-2</v>
      </c>
      <c r="N55" s="235">
        <f t="shared" si="7"/>
        <v>2.002029509381471E-2</v>
      </c>
      <c r="O55" s="235">
        <f t="shared" si="7"/>
        <v>2.0066231233690258E-2</v>
      </c>
      <c r="P55" s="235">
        <f t="shared" si="7"/>
        <v>2.0458100104107407E-2</v>
      </c>
      <c r="Q55" s="235">
        <f t="shared" si="7"/>
        <v>2.0316270840849165E-2</v>
      </c>
      <c r="R55" s="235">
        <f t="shared" si="7"/>
        <v>2.0235234137624649E-2</v>
      </c>
      <c r="S55" s="235">
        <f t="shared" si="7"/>
        <v>2.0336736448326825E-2</v>
      </c>
      <c r="T55" s="235">
        <f t="shared" si="7"/>
        <v>2.0460142600732017E-2</v>
      </c>
      <c r="U55" s="235">
        <f t="shared" si="7"/>
        <v>2.0467989335170887E-2</v>
      </c>
      <c r="V55" s="235">
        <f t="shared" si="7"/>
        <v>2.0284784745596519E-2</v>
      </c>
      <c r="W55" s="235">
        <f t="shared" si="7"/>
        <v>2.0222780374567321E-2</v>
      </c>
      <c r="DA55" s="174"/>
    </row>
    <row r="56" spans="1:105" ht="12" customHeight="1" x14ac:dyDescent="0.25">
      <c r="A56" s="202" t="s">
        <v>96</v>
      </c>
      <c r="B56" s="235">
        <f t="shared" ref="B56:W56" si="8">IF(B$10=0,0,B$10/B$5)</f>
        <v>3.7314398101475695E-2</v>
      </c>
      <c r="C56" s="235">
        <f t="shared" si="8"/>
        <v>3.727918113839649E-2</v>
      </c>
      <c r="D56" s="235">
        <f t="shared" si="8"/>
        <v>3.7434313238771201E-2</v>
      </c>
      <c r="E56" s="235">
        <f t="shared" si="8"/>
        <v>3.6308423197672295E-2</v>
      </c>
      <c r="F56" s="235">
        <f t="shared" si="8"/>
        <v>3.6491905864815662E-2</v>
      </c>
      <c r="G56" s="235">
        <f t="shared" si="8"/>
        <v>3.6525114758443201E-2</v>
      </c>
      <c r="H56" s="235">
        <f t="shared" si="8"/>
        <v>3.6745146912686197E-2</v>
      </c>
      <c r="I56" s="235">
        <f t="shared" si="8"/>
        <v>3.6636006927553984E-2</v>
      </c>
      <c r="J56" s="235">
        <f t="shared" si="8"/>
        <v>3.6748094430946926E-2</v>
      </c>
      <c r="K56" s="235">
        <f t="shared" si="8"/>
        <v>3.6641267802459895E-2</v>
      </c>
      <c r="L56" s="235">
        <f t="shared" si="8"/>
        <v>3.6733674664965139E-2</v>
      </c>
      <c r="M56" s="235">
        <f t="shared" si="8"/>
        <v>3.6912302894025625E-2</v>
      </c>
      <c r="N56" s="235">
        <f t="shared" si="8"/>
        <v>3.6719754697075578E-2</v>
      </c>
      <c r="O56" s="235">
        <f t="shared" si="8"/>
        <v>3.6820700697941938E-2</v>
      </c>
      <c r="P56" s="235">
        <f t="shared" si="8"/>
        <v>3.7402377906395216E-2</v>
      </c>
      <c r="Q56" s="235">
        <f t="shared" si="8"/>
        <v>3.7544753427524384E-2</v>
      </c>
      <c r="R56" s="235">
        <f t="shared" si="8"/>
        <v>3.7624959357320902E-2</v>
      </c>
      <c r="S56" s="235">
        <f t="shared" si="8"/>
        <v>3.7650775238467112E-2</v>
      </c>
      <c r="T56" s="235">
        <f t="shared" si="8"/>
        <v>3.7871391248693639E-2</v>
      </c>
      <c r="U56" s="235">
        <f t="shared" si="8"/>
        <v>3.7978649208713751E-2</v>
      </c>
      <c r="V56" s="235">
        <f t="shared" si="8"/>
        <v>3.800145800757794E-2</v>
      </c>
      <c r="W56" s="235">
        <f t="shared" si="8"/>
        <v>3.794177410867218E-2</v>
      </c>
      <c r="DA56" s="174"/>
    </row>
    <row r="57" spans="1:105" ht="12" customHeight="1" x14ac:dyDescent="0.25">
      <c r="A57" s="40" t="s">
        <v>2557</v>
      </c>
      <c r="B57" s="236">
        <f t="shared" ref="B57:W57" si="9">IF(B$16=0,0,B$16/B$5)</f>
        <v>0.18167707903353844</v>
      </c>
      <c r="C57" s="236">
        <f t="shared" si="9"/>
        <v>0.18134550221293916</v>
      </c>
      <c r="D57" s="236">
        <f t="shared" si="9"/>
        <v>0.1817093270915954</v>
      </c>
      <c r="E57" s="236">
        <f t="shared" si="9"/>
        <v>0.17628505875802314</v>
      </c>
      <c r="F57" s="236">
        <f t="shared" si="9"/>
        <v>0.17679244596432303</v>
      </c>
      <c r="G57" s="236">
        <f t="shared" si="9"/>
        <v>0.17675794648268967</v>
      </c>
      <c r="H57" s="236">
        <f t="shared" si="9"/>
        <v>0.17763381237787465</v>
      </c>
      <c r="I57" s="236">
        <f t="shared" si="9"/>
        <v>0.17716708680943458</v>
      </c>
      <c r="J57" s="236">
        <f t="shared" si="9"/>
        <v>0.17729877103849256</v>
      </c>
      <c r="K57" s="236">
        <f t="shared" si="9"/>
        <v>0.17663843185905201</v>
      </c>
      <c r="L57" s="236">
        <f t="shared" si="9"/>
        <v>0.1769508006396473</v>
      </c>
      <c r="M57" s="236">
        <f t="shared" si="9"/>
        <v>0.17744353840440771</v>
      </c>
      <c r="N57" s="236">
        <f t="shared" si="9"/>
        <v>0.17640209090868547</v>
      </c>
      <c r="O57" s="236">
        <f t="shared" si="9"/>
        <v>0.17698968280451838</v>
      </c>
      <c r="P57" s="236">
        <f t="shared" si="9"/>
        <v>0.17780141405372493</v>
      </c>
      <c r="Q57" s="236">
        <f t="shared" si="9"/>
        <v>0.17778045542012347</v>
      </c>
      <c r="R57" s="236">
        <f t="shared" si="9"/>
        <v>0.17746373084814651</v>
      </c>
      <c r="S57" s="236">
        <f t="shared" si="9"/>
        <v>0.17779160257311077</v>
      </c>
      <c r="T57" s="236">
        <f t="shared" si="9"/>
        <v>0.17800846141639726</v>
      </c>
      <c r="U57" s="236">
        <f t="shared" si="9"/>
        <v>0.17786264172248201</v>
      </c>
      <c r="V57" s="236">
        <f t="shared" si="9"/>
        <v>0.17684009052693195</v>
      </c>
      <c r="W57" s="236">
        <f t="shared" si="9"/>
        <v>0.17665437923501451</v>
      </c>
      <c r="DA57" s="96"/>
    </row>
    <row r="58" spans="1:105" ht="12" customHeight="1" x14ac:dyDescent="0.25">
      <c r="A58" s="62" t="s">
        <v>2558</v>
      </c>
      <c r="B58" s="304">
        <f t="shared" ref="B58:W58" si="10">IF(B$17=0,0,B$17/B$5)</f>
        <v>0.12550107188465412</v>
      </c>
      <c r="C58" s="304">
        <f t="shared" si="10"/>
        <v>0.12574432428886195</v>
      </c>
      <c r="D58" s="304">
        <f t="shared" si="10"/>
        <v>0.12351353515116806</v>
      </c>
      <c r="E58" s="304">
        <f t="shared" si="10"/>
        <v>0.10985274884927734</v>
      </c>
      <c r="F58" s="304">
        <f t="shared" si="10"/>
        <v>0.11044787189407214</v>
      </c>
      <c r="G58" s="304">
        <f t="shared" si="10"/>
        <v>0.10957748007984895</v>
      </c>
      <c r="H58" s="304">
        <f t="shared" si="10"/>
        <v>0.10649891358818271</v>
      </c>
      <c r="I58" s="304">
        <f t="shared" si="10"/>
        <v>0.10361750423926588</v>
      </c>
      <c r="J58" s="304">
        <f t="shared" si="10"/>
        <v>9.1390844967967302E-2</v>
      </c>
      <c r="K58" s="304">
        <f t="shared" si="10"/>
        <v>9.6186737762617894E-2</v>
      </c>
      <c r="L58" s="304">
        <f t="shared" si="10"/>
        <v>9.1500876754895821E-2</v>
      </c>
      <c r="M58" s="304">
        <f t="shared" si="10"/>
        <v>8.7076840769577779E-2</v>
      </c>
      <c r="N58" s="304">
        <f t="shared" si="10"/>
        <v>8.3387561549023784E-2</v>
      </c>
      <c r="O58" s="304">
        <f t="shared" si="10"/>
        <v>8.475758567247238E-2</v>
      </c>
      <c r="P58" s="304">
        <f t="shared" si="10"/>
        <v>7.6267215252007733E-2</v>
      </c>
      <c r="Q58" s="304">
        <f t="shared" si="10"/>
        <v>8.1016945082856923E-2</v>
      </c>
      <c r="R58" s="304">
        <f t="shared" si="10"/>
        <v>8.1655359099734995E-2</v>
      </c>
      <c r="S58" s="304">
        <f t="shared" si="10"/>
        <v>8.0379239478600373E-2</v>
      </c>
      <c r="T58" s="304">
        <f t="shared" si="10"/>
        <v>7.67348813014022E-2</v>
      </c>
      <c r="U58" s="304">
        <f t="shared" si="10"/>
        <v>7.5558063364515773E-2</v>
      </c>
      <c r="V58" s="304">
        <f t="shared" si="10"/>
        <v>7.6098008535078282E-2</v>
      </c>
      <c r="W58" s="304">
        <f t="shared" si="10"/>
        <v>7.9123972293845962E-2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5.6176007148884342E-2</v>
      </c>
      <c r="C59" s="304">
        <f t="shared" si="11"/>
        <v>5.5601177924077191E-2</v>
      </c>
      <c r="D59" s="304">
        <f t="shared" si="11"/>
        <v>5.8195791940427344E-2</v>
      </c>
      <c r="E59" s="304">
        <f t="shared" si="11"/>
        <v>6.643230990874581E-2</v>
      </c>
      <c r="F59" s="304">
        <f t="shared" si="11"/>
        <v>6.6344574070250864E-2</v>
      </c>
      <c r="G59" s="304">
        <f t="shared" si="11"/>
        <v>6.7180466402840727E-2</v>
      </c>
      <c r="H59" s="304">
        <f t="shared" si="11"/>
        <v>7.1134898789691939E-2</v>
      </c>
      <c r="I59" s="304">
        <f t="shared" si="11"/>
        <v>7.3549582570168665E-2</v>
      </c>
      <c r="J59" s="304">
        <f t="shared" si="11"/>
        <v>8.5907926070525276E-2</v>
      </c>
      <c r="K59" s="304">
        <f t="shared" si="11"/>
        <v>8.0451694096434115E-2</v>
      </c>
      <c r="L59" s="304">
        <f t="shared" si="11"/>
        <v>8.5449923884751491E-2</v>
      </c>
      <c r="M59" s="304">
        <f t="shared" si="11"/>
        <v>9.0366697634829921E-2</v>
      </c>
      <c r="N59" s="304">
        <f t="shared" si="11"/>
        <v>9.3014529359661674E-2</v>
      </c>
      <c r="O59" s="304">
        <f t="shared" si="11"/>
        <v>9.2232097132045984E-2</v>
      </c>
      <c r="P59" s="304">
        <f t="shared" si="11"/>
        <v>0.10153419880171721</v>
      </c>
      <c r="Q59" s="304">
        <f t="shared" si="11"/>
        <v>9.6763510337266573E-2</v>
      </c>
      <c r="R59" s="304">
        <f t="shared" si="11"/>
        <v>9.5808371748411503E-2</v>
      </c>
      <c r="S59" s="304">
        <f t="shared" si="11"/>
        <v>9.7412363094510415E-2</v>
      </c>
      <c r="T59" s="304">
        <f t="shared" si="11"/>
        <v>0.10127358011499506</v>
      </c>
      <c r="U59" s="304">
        <f t="shared" si="11"/>
        <v>0.10230457835796622</v>
      </c>
      <c r="V59" s="304">
        <f t="shared" si="11"/>
        <v>0.10074208199185367</v>
      </c>
      <c r="W59" s="304">
        <f t="shared" si="11"/>
        <v>9.753040694116856E-2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7.4591632594958004E-2</v>
      </c>
      <c r="C60" s="303">
        <f t="shared" si="12"/>
        <v>7.4781694519051561E-2</v>
      </c>
      <c r="D60" s="303">
        <f t="shared" si="12"/>
        <v>7.473627274529264E-2</v>
      </c>
      <c r="E60" s="303">
        <f t="shared" si="12"/>
        <v>7.2791968495930878E-2</v>
      </c>
      <c r="F60" s="303">
        <f t="shared" si="12"/>
        <v>7.3689548652763698E-2</v>
      </c>
      <c r="G60" s="303">
        <f t="shared" si="12"/>
        <v>7.3798331847461512E-2</v>
      </c>
      <c r="H60" s="303">
        <f t="shared" si="12"/>
        <v>7.3737007612683703E-2</v>
      </c>
      <c r="I60" s="303">
        <f t="shared" si="12"/>
        <v>7.3574308102009073E-2</v>
      </c>
      <c r="J60" s="303">
        <f t="shared" si="12"/>
        <v>7.2380018444779121E-2</v>
      </c>
      <c r="K60" s="303">
        <f t="shared" si="12"/>
        <v>7.2508279568863868E-2</v>
      </c>
      <c r="L60" s="303">
        <f t="shared" si="12"/>
        <v>7.1882288588242346E-2</v>
      </c>
      <c r="M60" s="303">
        <f t="shared" si="12"/>
        <v>7.1861452971301198E-2</v>
      </c>
      <c r="N60" s="303">
        <f t="shared" si="12"/>
        <v>7.1441705049051299E-2</v>
      </c>
      <c r="O60" s="303">
        <f t="shared" si="12"/>
        <v>7.1776827036008253E-2</v>
      </c>
      <c r="P60" s="303">
        <f t="shared" si="12"/>
        <v>7.0963117166626816E-2</v>
      </c>
      <c r="Q60" s="303">
        <f t="shared" si="12"/>
        <v>7.1743845711114015E-2</v>
      </c>
      <c r="R60" s="303">
        <f t="shared" si="12"/>
        <v>7.1679676661644681E-2</v>
      </c>
      <c r="S60" s="303">
        <f t="shared" si="12"/>
        <v>7.1535146199833685E-2</v>
      </c>
      <c r="T60" s="303">
        <f t="shared" si="12"/>
        <v>7.1096863741043098E-2</v>
      </c>
      <c r="U60" s="303">
        <f t="shared" si="12"/>
        <v>7.0894219104004244E-2</v>
      </c>
      <c r="V60" s="303">
        <f t="shared" si="12"/>
        <v>7.0579441958829661E-2</v>
      </c>
      <c r="W60" s="303">
        <f t="shared" si="12"/>
        <v>7.1285016800007053E-2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5.4251866153988498E-2</v>
      </c>
      <c r="C61" s="304">
        <f t="shared" si="13"/>
        <v>5.4516928694274026E-2</v>
      </c>
      <c r="D61" s="304">
        <f t="shared" si="13"/>
        <v>5.4293517854372163E-2</v>
      </c>
      <c r="E61" s="304">
        <f t="shared" si="13"/>
        <v>5.175917887594126E-2</v>
      </c>
      <c r="F61" s="304">
        <f t="shared" si="13"/>
        <v>5.2556216962127776E-2</v>
      </c>
      <c r="G61" s="304">
        <f t="shared" si="13"/>
        <v>5.2590246745149088E-2</v>
      </c>
      <c r="H61" s="304">
        <f t="shared" si="13"/>
        <v>5.2164298712834359E-2</v>
      </c>
      <c r="I61" s="304">
        <f t="shared" si="13"/>
        <v>5.1902848879873953E-2</v>
      </c>
      <c r="J61" s="304">
        <f t="shared" si="13"/>
        <v>5.0143534889300685E-2</v>
      </c>
      <c r="K61" s="304">
        <f t="shared" si="13"/>
        <v>5.0619837740481122E-2</v>
      </c>
      <c r="L61" s="304">
        <f t="shared" si="13"/>
        <v>4.9848737224560451E-2</v>
      </c>
      <c r="M61" s="304">
        <f t="shared" si="13"/>
        <v>4.952127451978592E-2</v>
      </c>
      <c r="N61" s="304">
        <f t="shared" si="13"/>
        <v>4.8943529287841486E-2</v>
      </c>
      <c r="O61" s="304">
        <f t="shared" si="13"/>
        <v>4.9227029690607577E-2</v>
      </c>
      <c r="P61" s="304">
        <f t="shared" si="13"/>
        <v>4.7972949952516469E-2</v>
      </c>
      <c r="Q61" s="304">
        <f t="shared" si="13"/>
        <v>4.8913061746746707E-2</v>
      </c>
      <c r="R61" s="304">
        <f t="shared" si="13"/>
        <v>4.8939959186742737E-2</v>
      </c>
      <c r="S61" s="304">
        <f t="shared" si="13"/>
        <v>4.8681363631702813E-2</v>
      </c>
      <c r="T61" s="304">
        <f t="shared" si="13"/>
        <v>4.8104401233689718E-2</v>
      </c>
      <c r="U61" s="304">
        <f t="shared" si="13"/>
        <v>4.7892938684141101E-2</v>
      </c>
      <c r="V61" s="304">
        <f t="shared" si="13"/>
        <v>4.7784041074567241E-2</v>
      </c>
      <c r="W61" s="304">
        <f t="shared" si="13"/>
        <v>4.8559294470972784E-2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2.0339766440969513E-2</v>
      </c>
      <c r="C62" s="304">
        <f t="shared" si="14"/>
        <v>2.0264765824777528E-2</v>
      </c>
      <c r="D62" s="304">
        <f t="shared" si="14"/>
        <v>2.0442754890920477E-2</v>
      </c>
      <c r="E62" s="304">
        <f t="shared" si="14"/>
        <v>2.1032789619989622E-2</v>
      </c>
      <c r="F62" s="304">
        <f t="shared" si="14"/>
        <v>2.1133331690635925E-2</v>
      </c>
      <c r="G62" s="304">
        <f t="shared" si="14"/>
        <v>2.1208085102312427E-2</v>
      </c>
      <c r="H62" s="304">
        <f t="shared" si="14"/>
        <v>2.157270889984934E-2</v>
      </c>
      <c r="I62" s="304">
        <f t="shared" si="14"/>
        <v>2.167145922213512E-2</v>
      </c>
      <c r="J62" s="304">
        <f t="shared" si="14"/>
        <v>2.2236483555478432E-2</v>
      </c>
      <c r="K62" s="304">
        <f t="shared" si="14"/>
        <v>2.1888441828382753E-2</v>
      </c>
      <c r="L62" s="304">
        <f t="shared" si="14"/>
        <v>2.2033551363681896E-2</v>
      </c>
      <c r="M62" s="304">
        <f t="shared" si="14"/>
        <v>2.2340178451515286E-2</v>
      </c>
      <c r="N62" s="304">
        <f t="shared" si="14"/>
        <v>2.2498175761209823E-2</v>
      </c>
      <c r="O62" s="304">
        <f t="shared" si="14"/>
        <v>2.2549797345400684E-2</v>
      </c>
      <c r="P62" s="304">
        <f t="shared" si="14"/>
        <v>2.2990167214110343E-2</v>
      </c>
      <c r="Q62" s="304">
        <f t="shared" si="14"/>
        <v>2.2830783964367305E-2</v>
      </c>
      <c r="R62" s="304">
        <f t="shared" si="14"/>
        <v>2.2739717474901951E-2</v>
      </c>
      <c r="S62" s="304">
        <f t="shared" si="14"/>
        <v>2.2853782568130879E-2</v>
      </c>
      <c r="T62" s="304">
        <f t="shared" si="14"/>
        <v>2.2992462507353369E-2</v>
      </c>
      <c r="U62" s="304">
        <f t="shared" si="14"/>
        <v>2.300128041986315E-2</v>
      </c>
      <c r="V62" s="304">
        <f t="shared" si="14"/>
        <v>2.2795400884262414E-2</v>
      </c>
      <c r="W62" s="304">
        <f t="shared" si="14"/>
        <v>2.2725722329034262E-2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0.22246172942882247</v>
      </c>
      <c r="C63" s="303">
        <f t="shared" si="15"/>
        <v>0.22205571699543561</v>
      </c>
      <c r="D63" s="303">
        <f t="shared" si="15"/>
        <v>0.22250121684685154</v>
      </c>
      <c r="E63" s="303">
        <f t="shared" si="15"/>
        <v>0.21585925562206906</v>
      </c>
      <c r="F63" s="303">
        <f t="shared" si="15"/>
        <v>0.21648054607876283</v>
      </c>
      <c r="G63" s="303">
        <f t="shared" si="15"/>
        <v>0.21643830181553841</v>
      </c>
      <c r="H63" s="303">
        <f t="shared" si="15"/>
        <v>0.21751079066678528</v>
      </c>
      <c r="I63" s="303">
        <f t="shared" si="15"/>
        <v>0.21693928997073617</v>
      </c>
      <c r="J63" s="303">
        <f t="shared" si="15"/>
        <v>0.21710053596550113</v>
      </c>
      <c r="K63" s="303">
        <f t="shared" si="15"/>
        <v>0.21629195737843102</v>
      </c>
      <c r="L63" s="303">
        <f t="shared" si="15"/>
        <v>0.21667444976283351</v>
      </c>
      <c r="M63" s="303">
        <f t="shared" si="15"/>
        <v>0.21727780212784617</v>
      </c>
      <c r="N63" s="303">
        <f t="shared" si="15"/>
        <v>0.21600256029634954</v>
      </c>
      <c r="O63" s="303">
        <f t="shared" si="15"/>
        <v>0.21672206057696125</v>
      </c>
      <c r="P63" s="303">
        <f t="shared" si="15"/>
        <v>0.21771601720864273</v>
      </c>
      <c r="Q63" s="303">
        <f t="shared" si="15"/>
        <v>0.21769035357566141</v>
      </c>
      <c r="R63" s="303">
        <f t="shared" si="15"/>
        <v>0.21730252756915902</v>
      </c>
      <c r="S63" s="303">
        <f t="shared" si="15"/>
        <v>0.21770400315074787</v>
      </c>
      <c r="T63" s="303">
        <f t="shared" si="15"/>
        <v>0.21796954459150689</v>
      </c>
      <c r="U63" s="303">
        <f t="shared" si="15"/>
        <v>0.21779098986426371</v>
      </c>
      <c r="V63" s="303">
        <f t="shared" si="15"/>
        <v>0.21653888635950849</v>
      </c>
      <c r="W63" s="303">
        <f t="shared" si="15"/>
        <v>0.21631148477756876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0.15367478189957631</v>
      </c>
      <c r="C64" s="304">
        <f t="shared" si="16"/>
        <v>0.15397264198636154</v>
      </c>
      <c r="D64" s="304">
        <f t="shared" si="16"/>
        <v>0.15124106345040986</v>
      </c>
      <c r="E64" s="304">
        <f t="shared" si="16"/>
        <v>0.13451357001952316</v>
      </c>
      <c r="F64" s="304">
        <f t="shared" si="16"/>
        <v>0.13524229211519032</v>
      </c>
      <c r="G64" s="304">
        <f t="shared" si="16"/>
        <v>0.13417650622022323</v>
      </c>
      <c r="H64" s="304">
        <f t="shared" si="16"/>
        <v>0.13040683296512168</v>
      </c>
      <c r="I64" s="304">
        <f t="shared" si="16"/>
        <v>0.12687857661950921</v>
      </c>
      <c r="J64" s="304">
        <f t="shared" si="16"/>
        <v>0.11190715710363343</v>
      </c>
      <c r="K64" s="304">
        <f t="shared" si="16"/>
        <v>0.11777967889300148</v>
      </c>
      <c r="L64" s="304">
        <f t="shared" si="16"/>
        <v>0.11204188990395404</v>
      </c>
      <c r="M64" s="304">
        <f t="shared" si="16"/>
        <v>0.10662470298315647</v>
      </c>
      <c r="N64" s="304">
        <f t="shared" si="16"/>
        <v>0.10210721822329442</v>
      </c>
      <c r="O64" s="304">
        <f t="shared" si="16"/>
        <v>0.10378479878261924</v>
      </c>
      <c r="P64" s="304">
        <f t="shared" si="16"/>
        <v>9.3388426839193142E-2</v>
      </c>
      <c r="Q64" s="304">
        <f t="shared" si="16"/>
        <v>9.9204422550437044E-2</v>
      </c>
      <c r="R64" s="304">
        <f t="shared" si="16"/>
        <v>9.9986153999675476E-2</v>
      </c>
      <c r="S64" s="304">
        <f t="shared" si="16"/>
        <v>9.8423558545224929E-2</v>
      </c>
      <c r="T64" s="304">
        <f t="shared" si="16"/>
        <v>9.3961079144574133E-2</v>
      </c>
      <c r="U64" s="304">
        <f t="shared" si="16"/>
        <v>9.2520077589202984E-2</v>
      </c>
      <c r="V64" s="304">
        <f t="shared" si="16"/>
        <v>9.3181234940912197E-2</v>
      </c>
      <c r="W64" s="304">
        <f t="shared" si="16"/>
        <v>9.6886496686341972E-2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6.8786947529246148E-2</v>
      </c>
      <c r="C65" s="304">
        <f t="shared" si="17"/>
        <v>6.8083075009074109E-2</v>
      </c>
      <c r="D65" s="304">
        <f t="shared" si="17"/>
        <v>7.1260153396441664E-2</v>
      </c>
      <c r="E65" s="304">
        <f t="shared" si="17"/>
        <v>8.1345685602545889E-2</v>
      </c>
      <c r="F65" s="304">
        <f t="shared" si="17"/>
        <v>8.1238253963572496E-2</v>
      </c>
      <c r="G65" s="304">
        <f t="shared" si="17"/>
        <v>8.2261795595315171E-2</v>
      </c>
      <c r="H65" s="304">
        <f t="shared" si="17"/>
        <v>8.7103957701663612E-2</v>
      </c>
      <c r="I65" s="304">
        <f t="shared" si="17"/>
        <v>9.0060713351226937E-2</v>
      </c>
      <c r="J65" s="304">
        <f t="shared" si="17"/>
        <v>0.10519337886186772</v>
      </c>
      <c r="K65" s="304">
        <f t="shared" si="17"/>
        <v>9.8512278485429539E-2</v>
      </c>
      <c r="L65" s="304">
        <f t="shared" si="17"/>
        <v>0.10463255985887945</v>
      </c>
      <c r="M65" s="304">
        <f t="shared" si="17"/>
        <v>0.1106530991446897</v>
      </c>
      <c r="N65" s="304">
        <f t="shared" si="17"/>
        <v>0.11389534207305514</v>
      </c>
      <c r="O65" s="304">
        <f t="shared" si="17"/>
        <v>0.11293726179434199</v>
      </c>
      <c r="P65" s="304">
        <f t="shared" si="17"/>
        <v>0.1243275903694496</v>
      </c>
      <c r="Q65" s="304">
        <f t="shared" si="17"/>
        <v>0.11848593102522437</v>
      </c>
      <c r="R65" s="304">
        <f t="shared" si="17"/>
        <v>0.11731637356948353</v>
      </c>
      <c r="S65" s="304">
        <f t="shared" si="17"/>
        <v>0.11928044460552295</v>
      </c>
      <c r="T65" s="304">
        <f t="shared" si="17"/>
        <v>0.12400846544693274</v>
      </c>
      <c r="U65" s="304">
        <f t="shared" si="17"/>
        <v>0.12527091227506071</v>
      </c>
      <c r="V65" s="304">
        <f t="shared" si="17"/>
        <v>0.12335765141859631</v>
      </c>
      <c r="W65" s="304">
        <f t="shared" si="17"/>
        <v>0.11942498809122679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0.22065045842788383</v>
      </c>
      <c r="C66" s="303">
        <f t="shared" si="18"/>
        <v>0.22220410939200941</v>
      </c>
      <c r="D66" s="303">
        <f t="shared" si="18"/>
        <v>0.21898094964295559</v>
      </c>
      <c r="E66" s="303">
        <f t="shared" si="18"/>
        <v>0.22647918751741505</v>
      </c>
      <c r="F66" s="303">
        <f t="shared" si="18"/>
        <v>0.22296789816220411</v>
      </c>
      <c r="G66" s="303">
        <f t="shared" si="18"/>
        <v>0.22193494328813368</v>
      </c>
      <c r="H66" s="303">
        <f t="shared" si="18"/>
        <v>0.21510771036945148</v>
      </c>
      <c r="I66" s="303">
        <f t="shared" si="18"/>
        <v>0.21513942201008979</v>
      </c>
      <c r="J66" s="303">
        <f t="shared" si="18"/>
        <v>0.20861427543982172</v>
      </c>
      <c r="K66" s="303">
        <f t="shared" si="18"/>
        <v>0.21456726882297261</v>
      </c>
      <c r="L66" s="303">
        <f t="shared" si="18"/>
        <v>0.21252750299795461</v>
      </c>
      <c r="M66" s="303">
        <f t="shared" si="18"/>
        <v>0.20730423573298293</v>
      </c>
      <c r="N66" s="303">
        <f t="shared" si="18"/>
        <v>0.20818789609015045</v>
      </c>
      <c r="O66" s="303">
        <f t="shared" si="18"/>
        <v>0.20577647820999725</v>
      </c>
      <c r="P66" s="303">
        <f t="shared" si="18"/>
        <v>0.19850209591586432</v>
      </c>
      <c r="Q66" s="303">
        <f t="shared" si="18"/>
        <v>0.1996888806378628</v>
      </c>
      <c r="R66" s="303">
        <f t="shared" si="18"/>
        <v>0.20155627881229887</v>
      </c>
      <c r="S66" s="303">
        <f t="shared" si="18"/>
        <v>0.19946903741857971</v>
      </c>
      <c r="T66" s="303">
        <f t="shared" si="18"/>
        <v>0.1974090479574428</v>
      </c>
      <c r="U66" s="303">
        <f t="shared" si="18"/>
        <v>0.19771465839238414</v>
      </c>
      <c r="V66" s="303">
        <f t="shared" si="18"/>
        <v>0.2029464570697854</v>
      </c>
      <c r="W66" s="303">
        <f t="shared" si="18"/>
        <v>0.2036156899119774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0.11070735676497045</v>
      </c>
      <c r="C67" s="303">
        <f t="shared" si="19"/>
        <v>0.1102991357562161</v>
      </c>
      <c r="D67" s="303">
        <f t="shared" si="19"/>
        <v>0.11126791281188883</v>
      </c>
      <c r="E67" s="303">
        <f t="shared" si="19"/>
        <v>0.1144794140572131</v>
      </c>
      <c r="F67" s="303">
        <f t="shared" si="19"/>
        <v>0.11502665470116222</v>
      </c>
      <c r="G67" s="303">
        <f t="shared" si="19"/>
        <v>0.11543353019994869</v>
      </c>
      <c r="H67" s="303">
        <f t="shared" si="19"/>
        <v>0.11741814182054275</v>
      </c>
      <c r="I67" s="303">
        <f t="shared" si="19"/>
        <v>0.11795563015364015</v>
      </c>
      <c r="J67" s="303">
        <f t="shared" si="19"/>
        <v>0.12103100226441968</v>
      </c>
      <c r="K67" s="303">
        <f t="shared" si="19"/>
        <v>0.11913664522927361</v>
      </c>
      <c r="L67" s="303">
        <f t="shared" si="19"/>
        <v>0.11992646221861737</v>
      </c>
      <c r="M67" s="303">
        <f t="shared" si="19"/>
        <v>0.12159540342819782</v>
      </c>
      <c r="N67" s="303">
        <f t="shared" si="19"/>
        <v>0.12245536731141261</v>
      </c>
      <c r="O67" s="303">
        <f t="shared" si="19"/>
        <v>0.12273633853860827</v>
      </c>
      <c r="P67" s="303">
        <f t="shared" si="19"/>
        <v>0.1251332286064108</v>
      </c>
      <c r="Q67" s="303">
        <f t="shared" si="19"/>
        <v>0.12426572118724383</v>
      </c>
      <c r="R67" s="303">
        <f t="shared" si="19"/>
        <v>0.12377005520367253</v>
      </c>
      <c r="S67" s="303">
        <f t="shared" si="19"/>
        <v>0.12439090033516269</v>
      </c>
      <c r="T67" s="303">
        <f t="shared" si="19"/>
        <v>0.12514572166274318</v>
      </c>
      <c r="U67" s="303">
        <f t="shared" si="19"/>
        <v>0.12519371669695248</v>
      </c>
      <c r="V67" s="303">
        <f t="shared" si="19"/>
        <v>0.12407313454747168</v>
      </c>
      <c r="W67" s="303">
        <f t="shared" si="19"/>
        <v>0.12369388099532803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6.9338302074662184E-2</v>
      </c>
      <c r="C68" s="237">
        <f t="shared" si="20"/>
        <v>6.9082624832920089E-2</v>
      </c>
      <c r="D68" s="237">
        <f t="shared" si="20"/>
        <v>6.9689389894358966E-2</v>
      </c>
      <c r="E68" s="237">
        <f t="shared" si="20"/>
        <v>7.1700819396141743E-2</v>
      </c>
      <c r="F68" s="237">
        <f t="shared" si="20"/>
        <v>7.2043567504185085E-2</v>
      </c>
      <c r="G68" s="237">
        <f t="shared" si="20"/>
        <v>7.2298402025268674E-2</v>
      </c>
      <c r="H68" s="237">
        <f t="shared" si="20"/>
        <v>7.3541405237257371E-2</v>
      </c>
      <c r="I68" s="237">
        <f t="shared" si="20"/>
        <v>7.3878045271767806E-2</v>
      </c>
      <c r="J68" s="237">
        <f t="shared" si="20"/>
        <v>7.580421428745418E-2</v>
      </c>
      <c r="K68" s="237">
        <f t="shared" si="20"/>
        <v>7.4617739384805412E-2</v>
      </c>
      <c r="L68" s="237">
        <f t="shared" si="20"/>
        <v>7.5112418063721778E-2</v>
      </c>
      <c r="M68" s="237">
        <f t="shared" si="20"/>
        <v>7.6157710383187152E-2</v>
      </c>
      <c r="N68" s="237">
        <f t="shared" si="20"/>
        <v>7.6696323509270914E-2</v>
      </c>
      <c r="O68" s="237">
        <f t="shared" si="20"/>
        <v>7.6872301586924208E-2</v>
      </c>
      <c r="P68" s="237">
        <f t="shared" si="20"/>
        <v>7.8373523298087291E-2</v>
      </c>
      <c r="Q68" s="237">
        <f t="shared" si="20"/>
        <v>7.7830185499770013E-2</v>
      </c>
      <c r="R68" s="237">
        <f t="shared" si="20"/>
        <v>7.7519739665804652E-2</v>
      </c>
      <c r="S68" s="237">
        <f t="shared" si="20"/>
        <v>7.790858778328108E-2</v>
      </c>
      <c r="T68" s="237">
        <f t="shared" si="20"/>
        <v>7.8381347957072287E-2</v>
      </c>
      <c r="U68" s="237">
        <f t="shared" si="20"/>
        <v>7.8411408237412522E-2</v>
      </c>
      <c r="V68" s="237">
        <f t="shared" si="20"/>
        <v>7.7709564513104998E-2</v>
      </c>
      <c r="W68" s="237">
        <f t="shared" si="20"/>
        <v>7.7472030187204208E-2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343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4">
        <f>IF(B$5=0,0,B$5/MAE_fec!B$5)</f>
        <v>0.54028022309583135</v>
      </c>
      <c r="C72" s="324">
        <f>IF(C$5=0,0,C$5/MAE_fec!C$5)</f>
        <v>0.5410493315841246</v>
      </c>
      <c r="D72" s="324">
        <f>IF(D$5=0,0,D$5/MAE_fec!D$5)</f>
        <v>0.54118685511441766</v>
      </c>
      <c r="E72" s="324">
        <f>IF(E$5=0,0,E$5/MAE_fec!E$5)</f>
        <v>0.54761926218491985</v>
      </c>
      <c r="F72" s="324">
        <f>IF(F$5=0,0,F$5/MAE_fec!F$5)</f>
        <v>0.54837405680649498</v>
      </c>
      <c r="G72" s="324">
        <f>IF(G$5=0,0,G$5/MAE_fec!G$5)</f>
        <v>0.54870463920409818</v>
      </c>
      <c r="H72" s="324">
        <f>IF(H$5=0,0,H$5/MAE_fec!H$5)</f>
        <v>0.54841913734573489</v>
      </c>
      <c r="I72" s="324">
        <f>IF(I$5=0,0,I$5/MAE_fec!I$5)</f>
        <v>0.54990262866905892</v>
      </c>
      <c r="J72" s="324">
        <f>IF(J$5=0,0,J$5/MAE_fec!J$5)</f>
        <v>0.5534084302816622</v>
      </c>
      <c r="K72" s="324">
        <f>IF(K$5=0,0,K$5/MAE_fec!K$5)</f>
        <v>0.55268982693602919</v>
      </c>
      <c r="L72" s="324">
        <f>IF(L$5=0,0,L$5/MAE_fec!L$5)</f>
        <v>0.55451549955436641</v>
      </c>
      <c r="M72" s="324">
        <f>IF(M$5=0,0,M$5/MAE_fec!M$5)</f>
        <v>0.55603966988237774</v>
      </c>
      <c r="N72" s="324">
        <f>IF(N$5=0,0,N$5/MAE_fec!N$5)</f>
        <v>0.55713494620817772</v>
      </c>
      <c r="O72" s="324">
        <f>IF(O$5=0,0,O$5/MAE_fec!O$5)</f>
        <v>0.55619795939519512</v>
      </c>
      <c r="P72" s="324">
        <f>IF(P$5=0,0,P$5/MAE_fec!P$5)</f>
        <v>0.55880048813885708</v>
      </c>
      <c r="Q72" s="324">
        <f>IF(Q$5=0,0,Q$5/MAE_fec!Q$5)</f>
        <v>0.5576584290015465</v>
      </c>
      <c r="R72" s="324">
        <f>IF(R$5=0,0,R$5/MAE_fec!R$5)</f>
        <v>0.55779902619364241</v>
      </c>
      <c r="S72" s="324">
        <f>IF(S$5=0,0,S$5/MAE_fec!S$5)</f>
        <v>0.55849790410312983</v>
      </c>
      <c r="T72" s="324">
        <f>IF(T$5=0,0,T$5/MAE_fec!T$5)</f>
        <v>0.55947899355056763</v>
      </c>
      <c r="U72" s="324">
        <f>IF(U$5=0,0,U$5/MAE_fec!U$5)</f>
        <v>0.56031975933424549</v>
      </c>
      <c r="V72" s="324">
        <f>IF(V$5=0,0,V$5/MAE_fec!V$5)</f>
        <v>0.56056734596134461</v>
      </c>
      <c r="W72" s="324">
        <f>IF(W$5=0,0,W$5/MAE_fec!W$5)</f>
        <v>0.55980196408439342</v>
      </c>
      <c r="DA72" s="95"/>
    </row>
    <row r="73" spans="1:105" ht="12" customHeight="1" x14ac:dyDescent="0.25">
      <c r="A73" s="202" t="s">
        <v>92</v>
      </c>
      <c r="B73" s="337">
        <f>IF(B$6=0,0,B$6/MAE_fec!B$6)</f>
        <v>0.48311178917829933</v>
      </c>
      <c r="C73" s="337">
        <f>IF(C$6=0,0,C$6/MAE_fec!C$6)</f>
        <v>0.48332086160630422</v>
      </c>
      <c r="D73" s="337">
        <f>IF(D$6=0,0,D$6/MAE_fec!D$6)</f>
        <v>0.48331207801542447</v>
      </c>
      <c r="E73" s="337">
        <f>IF(E$6=0,0,E$6/MAE_fec!E$6)</f>
        <v>0.48311291333419804</v>
      </c>
      <c r="F73" s="337">
        <f>IF(F$6=0,0,F$6/MAE_fec!F$6)</f>
        <v>0.4831188393721903</v>
      </c>
      <c r="G73" s="337">
        <f>IF(G$6=0,0,G$6/MAE_fec!G$6)</f>
        <v>0.48313385284110599</v>
      </c>
      <c r="H73" s="337">
        <f>IF(H$6=0,0,H$6/MAE_fec!H$6)</f>
        <v>0.48294914674751344</v>
      </c>
      <c r="I73" s="337">
        <f>IF(I$6=0,0,I$6/MAE_fec!I$6)</f>
        <v>0.48290914535637358</v>
      </c>
      <c r="J73" s="337">
        <f>IF(J$6=0,0,J$6/MAE_fec!J$6)</f>
        <v>0.48276588485951755</v>
      </c>
      <c r="K73" s="337">
        <f>IF(K$6=0,0,K$6/MAE_fec!K$6)</f>
        <v>0.48268419913312893</v>
      </c>
      <c r="L73" s="337">
        <f>IF(L$6=0,0,L$6/MAE_fec!L$6)</f>
        <v>0.4823660812310096</v>
      </c>
      <c r="M73" s="337">
        <f>IF(M$6=0,0,M$6/MAE_fec!M$6)</f>
        <v>0.4822845524274002</v>
      </c>
      <c r="N73" s="337">
        <f>IF(N$6=0,0,N$6/MAE_fec!N$6)</f>
        <v>0.48223758791695226</v>
      </c>
      <c r="O73" s="337">
        <f>IF(O$6=0,0,O$6/MAE_fec!O$6)</f>
        <v>0.48245144944260238</v>
      </c>
      <c r="P73" s="337">
        <f>IF(P$6=0,0,P$6/MAE_fec!P$6)</f>
        <v>0.48232082750114552</v>
      </c>
      <c r="Q73" s="337">
        <f>IF(Q$6=0,0,Q$6/MAE_fec!Q$6)</f>
        <v>0.48244377453607218</v>
      </c>
      <c r="R73" s="337">
        <f>IF(R$6=0,0,R$6/MAE_fec!R$6)</f>
        <v>0.48244877382309137</v>
      </c>
      <c r="S73" s="337">
        <f>IF(S$6=0,0,S$6/MAE_fec!S$6)</f>
        <v>0.48243014551564517</v>
      </c>
      <c r="T73" s="337">
        <f>IF(T$6=0,0,T$6/MAE_fec!T$6)</f>
        <v>0.48234661374834736</v>
      </c>
      <c r="U73" s="337">
        <f>IF(U$6=0,0,U$6/MAE_fec!U$6)</f>
        <v>0.48240246566631428</v>
      </c>
      <c r="V73" s="337">
        <f>IF(V$6=0,0,V$6/MAE_fec!V$6)</f>
        <v>0.48233554335607387</v>
      </c>
      <c r="W73" s="337">
        <f>IF(W$6=0,0,W$6/MAE_fec!W$6)</f>
        <v>0.48245693361261766</v>
      </c>
      <c r="DA73" s="174"/>
    </row>
    <row r="74" spans="1:105" ht="12" customHeight="1" x14ac:dyDescent="0.25">
      <c r="A74" s="202" t="s">
        <v>93</v>
      </c>
      <c r="B74" s="337">
        <f>IF(B$7=0,0,B$7/MAE_fec!B$7)</f>
        <v>0.12544461573792479</v>
      </c>
      <c r="C74" s="337">
        <f>IF(C$7=0,0,C$7/MAE_fec!C$7)</f>
        <v>0.12549890340173248</v>
      </c>
      <c r="D74" s="337">
        <f>IF(D$7=0,0,D$7/MAE_fec!D$7)</f>
        <v>0.12549662265800532</v>
      </c>
      <c r="E74" s="337">
        <f>IF(E$7=0,0,E$7/MAE_fec!E$7)</f>
        <v>0.12544490763579996</v>
      </c>
      <c r="F74" s="337">
        <f>IF(F$7=0,0,F$7/MAE_fec!F$7)</f>
        <v>0.12544644638847674</v>
      </c>
      <c r="G74" s="337">
        <f>IF(G$7=0,0,G$7/MAE_fec!G$7)</f>
        <v>0.12545034477986605</v>
      </c>
      <c r="H74" s="337">
        <f>IF(H$7=0,0,H$7/MAE_fec!H$7)</f>
        <v>0.12540238406879631</v>
      </c>
      <c r="I74" s="337">
        <f>IF(I$7=0,0,I$7/MAE_fec!I$7)</f>
        <v>0.12539199732342407</v>
      </c>
      <c r="J74" s="337">
        <f>IF(J$7=0,0,J$7/MAE_fec!J$7)</f>
        <v>0.12535479835957952</v>
      </c>
      <c r="K74" s="337">
        <f>IF(K$7=0,0,K$7/MAE_fec!K$7)</f>
        <v>0.12533358787623455</v>
      </c>
      <c r="L74" s="337">
        <f>IF(L$7=0,0,L$7/MAE_fec!L$7)</f>
        <v>0.12525098550782912</v>
      </c>
      <c r="M74" s="337">
        <f>IF(M$7=0,0,M$7/MAE_fec!M$7)</f>
        <v>0.12522981577099096</v>
      </c>
      <c r="N74" s="337">
        <f>IF(N$7=0,0,N$7/MAE_fec!N$7)</f>
        <v>0.12521762098481834</v>
      </c>
      <c r="O74" s="337">
        <f>IF(O$7=0,0,O$7/MAE_fec!O$7)</f>
        <v>0.12527315218382293</v>
      </c>
      <c r="P74" s="337">
        <f>IF(P$7=0,0,P$7/MAE_fec!P$7)</f>
        <v>0.12523923494226508</v>
      </c>
      <c r="Q74" s="337">
        <f>IF(Q$7=0,0,Q$7/MAE_fec!Q$7)</f>
        <v>0.12527115932063465</v>
      </c>
      <c r="R74" s="337">
        <f>IF(R$7=0,0,R$7/MAE_fec!R$7)</f>
        <v>0.12527245743352097</v>
      </c>
      <c r="S74" s="337">
        <f>IF(S$7=0,0,S$7/MAE_fec!S$7)</f>
        <v>0.12526762041459116</v>
      </c>
      <c r="T74" s="337">
        <f>IF(T$7=0,0,T$7/MAE_fec!T$7)</f>
        <v>0.12524593058899541</v>
      </c>
      <c r="U74" s="337">
        <f>IF(U$7=0,0,U$7/MAE_fec!U$7)</f>
        <v>0.12526043307588247</v>
      </c>
      <c r="V74" s="337">
        <f>IF(V$7=0,0,V$7/MAE_fec!V$7)</f>
        <v>0.12524305605532443</v>
      </c>
      <c r="W74" s="337">
        <f>IF(W$7=0,0,W$7/MAE_fec!W$7)</f>
        <v>0.12527457620123592</v>
      </c>
      <c r="DA74" s="174"/>
    </row>
    <row r="75" spans="1:105" ht="12" customHeight="1" x14ac:dyDescent="0.25">
      <c r="A75" s="202" t="s">
        <v>94</v>
      </c>
      <c r="B75" s="337">
        <f>IF(B$8=0,0,B$8/MAE_fec!B$8)</f>
        <v>0.67220166507036272</v>
      </c>
      <c r="C75" s="337">
        <f>IF(C$8=0,0,C$8/MAE_fec!C$8)</f>
        <v>0.67249256841276328</v>
      </c>
      <c r="D75" s="337">
        <f>IF(D$8=0,0,D$8/MAE_fec!D$8)</f>
        <v>0.67248034692583891</v>
      </c>
      <c r="E75" s="337">
        <f>IF(E$8=0,0,E$8/MAE_fec!E$8)</f>
        <v>0.67220322922069764</v>
      </c>
      <c r="F75" s="337">
        <f>IF(F$8=0,0,F$8/MAE_fec!F$8)</f>
        <v>0.67221147470899845</v>
      </c>
      <c r="G75" s="337">
        <f>IF(G$8=0,0,G$8/MAE_fec!G$8)</f>
        <v>0.67223236444721135</v>
      </c>
      <c r="H75" s="337">
        <f>IF(H$8=0,0,H$8/MAE_fec!H$8)</f>
        <v>0.6719753644185581</v>
      </c>
      <c r="I75" s="337">
        <f>IF(I$8=0,0,I$8/MAE_fec!I$8)</f>
        <v>0.67191970648941712</v>
      </c>
      <c r="J75" s="337">
        <f>IF(J$8=0,0,J$8/MAE_fec!J$8)</f>
        <v>0.67172037385733785</v>
      </c>
      <c r="K75" s="337">
        <f>IF(K$8=0,0,K$8/MAE_fec!K$8)</f>
        <v>0.67160671635089508</v>
      </c>
      <c r="L75" s="337">
        <f>IF(L$8=0,0,L$8/MAE_fec!L$8)</f>
        <v>0.67116408715350606</v>
      </c>
      <c r="M75" s="337">
        <f>IF(M$8=0,0,M$8/MAE_fec!M$8)</f>
        <v>0.67105064798939351</v>
      </c>
      <c r="N75" s="337">
        <f>IF(N$8=0,0,N$8/MAE_fec!N$8)</f>
        <v>0.67098530157717662</v>
      </c>
      <c r="O75" s="337">
        <f>IF(O$8=0,0,O$8/MAE_fec!O$8)</f>
        <v>0.67128286846926399</v>
      </c>
      <c r="P75" s="337">
        <f>IF(P$8=0,0,P$8/MAE_fec!P$8)</f>
        <v>0.6711011211211162</v>
      </c>
      <c r="Q75" s="337">
        <f>IF(Q$8=0,0,Q$8/MAE_fec!Q$8)</f>
        <v>0.67127218960556334</v>
      </c>
      <c r="R75" s="337">
        <f>IF(R$8=0,0,R$8/MAE_fec!R$8)</f>
        <v>0.67127914561271074</v>
      </c>
      <c r="S75" s="337">
        <f>IF(S$8=0,0,S$8/MAE_fec!S$8)</f>
        <v>0.67125322618875227</v>
      </c>
      <c r="T75" s="337">
        <f>IF(T$8=0,0,T$8/MAE_fec!T$8)</f>
        <v>0.67113700010128896</v>
      </c>
      <c r="U75" s="337">
        <f>IF(U$8=0,0,U$8/MAE_fec!U$8)</f>
        <v>0.67121471245088504</v>
      </c>
      <c r="V75" s="337">
        <f>IF(V$8=0,0,V$8/MAE_fec!V$8)</f>
        <v>0.67112159675927585</v>
      </c>
      <c r="W75" s="337">
        <f>IF(W$8=0,0,W$8/MAE_fec!W$8)</f>
        <v>0.67129049914253314</v>
      </c>
      <c r="DA75" s="174"/>
    </row>
    <row r="76" spans="1:105" ht="12" customHeight="1" x14ac:dyDescent="0.25">
      <c r="A76" s="202" t="s">
        <v>95</v>
      </c>
      <c r="B76" s="337">
        <f>IF(B$9=0,0,B$9/MAE_fec!B$9)</f>
        <v>0.47622646717851225</v>
      </c>
      <c r="C76" s="337">
        <f>IF(C$9=0,0,C$9/MAE_fec!C$9)</f>
        <v>0.47643255990074224</v>
      </c>
      <c r="D76" s="337">
        <f>IF(D$9=0,0,D$9/MAE_fec!D$9)</f>
        <v>0.47642390149383251</v>
      </c>
      <c r="E76" s="337">
        <f>IF(E$9=0,0,E$9/MAE_fec!E$9)</f>
        <v>0.47622757531291121</v>
      </c>
      <c r="F76" s="337">
        <f>IF(F$9=0,0,F$9/MAE_fec!F$9)</f>
        <v>0.47623341689285342</v>
      </c>
      <c r="G76" s="337">
        <f>IF(G$9=0,0,G$9/MAE_fec!G$9)</f>
        <v>0.47624821638941278</v>
      </c>
      <c r="H76" s="337">
        <f>IF(H$9=0,0,H$9/MAE_fec!H$9)</f>
        <v>0.47606614273195241</v>
      </c>
      <c r="I76" s="337">
        <f>IF(I$9=0,0,I$9/MAE_fec!I$9)</f>
        <v>0.4760267114416975</v>
      </c>
      <c r="J76" s="337">
        <f>IF(J$9=0,0,J$9/MAE_fec!J$9)</f>
        <v>0.47588549269723246</v>
      </c>
      <c r="K76" s="337">
        <f>IF(K$9=0,0,K$9/MAE_fec!K$9)</f>
        <v>0.47580497115797693</v>
      </c>
      <c r="L76" s="337">
        <f>IF(L$9=0,0,L$9/MAE_fec!L$9)</f>
        <v>0.47549138708061439</v>
      </c>
      <c r="M76" s="337">
        <f>IF(M$9=0,0,M$9/MAE_fec!M$9)</f>
        <v>0.4754110202276709</v>
      </c>
      <c r="N76" s="337">
        <f>IF(N$9=0,0,N$9/MAE_fec!N$9)</f>
        <v>0.47536472505666805</v>
      </c>
      <c r="O76" s="337">
        <f>IF(O$9=0,0,O$9/MAE_fec!O$9)</f>
        <v>0.47557553862219731</v>
      </c>
      <c r="P76" s="337">
        <f>IF(P$9=0,0,P$9/MAE_fec!P$9)</f>
        <v>0.47544677830810544</v>
      </c>
      <c r="Q76" s="337">
        <f>IF(Q$9=0,0,Q$9/MAE_fec!Q$9)</f>
        <v>0.47556797309863813</v>
      </c>
      <c r="R76" s="337">
        <f>IF(R$9=0,0,R$9/MAE_fec!R$9)</f>
        <v>0.4755729011356864</v>
      </c>
      <c r="S76" s="337">
        <f>IF(S$9=0,0,S$9/MAE_fec!S$9)</f>
        <v>0.47555453831937045</v>
      </c>
      <c r="T76" s="337">
        <f>IF(T$9=0,0,T$9/MAE_fec!T$9)</f>
        <v>0.47547219704903038</v>
      </c>
      <c r="U76" s="337">
        <f>IF(U$9=0,0,U$9/MAE_fec!U$9)</f>
        <v>0.47552725296398457</v>
      </c>
      <c r="V76" s="337">
        <f>IF(V$9=0,0,V$9/MAE_fec!V$9)</f>
        <v>0.47546128443228025</v>
      </c>
      <c r="W76" s="337">
        <f>IF(W$9=0,0,W$9/MAE_fec!W$9)</f>
        <v>0.47558094463167616</v>
      </c>
      <c r="DA76" s="174"/>
    </row>
    <row r="77" spans="1:105" ht="12" customHeight="1" x14ac:dyDescent="0.25">
      <c r="A77" s="202" t="s">
        <v>96</v>
      </c>
      <c r="B77" s="337">
        <f>IF(B$10=0,0,B$10/MAE_fec!B$10)</f>
        <v>0.72863962244035452</v>
      </c>
      <c r="C77" s="337">
        <f>IF(C$10=0,0,C$10/MAE_fec!C$10)</f>
        <v>0.72829066883711691</v>
      </c>
      <c r="D77" s="337">
        <f>IF(D$10=0,0,D$10/MAE_fec!D$10)</f>
        <v>0.73080272463072116</v>
      </c>
      <c r="E77" s="337">
        <f>IF(E$10=0,0,E$10/MAE_fec!E$10)</f>
        <v>0.74038809758723745</v>
      </c>
      <c r="F77" s="337">
        <f>IF(F$10=0,0,F$10/MAE_fec!F$10)</f>
        <v>0.73900948701366997</v>
      </c>
      <c r="G77" s="337">
        <f>IF(G$10=0,0,G$10/MAE_fec!G$10)</f>
        <v>0.74014032486401826</v>
      </c>
      <c r="H77" s="337">
        <f>IF(H$10=0,0,H$10/MAE_fec!H$10)</f>
        <v>0.74469235814483203</v>
      </c>
      <c r="I77" s="337">
        <f>IF(I$10=0,0,I$10/MAE_fec!I$10)</f>
        <v>0.74572024904451562</v>
      </c>
      <c r="J77" s="337">
        <f>IF(J$10=0,0,J$10/MAE_fec!J$10)</f>
        <v>0.75720209603466027</v>
      </c>
      <c r="K77" s="337">
        <f>IF(K$10=0,0,K$10/MAE_fec!K$10)</f>
        <v>0.75046239523029101</v>
      </c>
      <c r="L77" s="337">
        <f>IF(L$10=0,0,L$10/MAE_fec!L$10)</f>
        <v>0.75476118962152505</v>
      </c>
      <c r="M77" s="337">
        <f>IF(M$10=0,0,M$10/MAE_fec!M$10)</f>
        <v>0.76007135321880914</v>
      </c>
      <c r="N77" s="337">
        <f>IF(N$10=0,0,N$10/MAE_fec!N$10)</f>
        <v>0.76302948183209951</v>
      </c>
      <c r="O77" s="337">
        <f>IF(O$10=0,0,O$10/MAE_fec!O$10)</f>
        <v>0.76296164694624158</v>
      </c>
      <c r="P77" s="337">
        <f>IF(P$10=0,0,P$10/MAE_fec!P$10)</f>
        <v>0.7740206488763588</v>
      </c>
      <c r="Q77" s="337">
        <f>IF(Q$10=0,0,Q$10/MAE_fec!Q$10)</f>
        <v>0.77120464887354556</v>
      </c>
      <c r="R77" s="337">
        <f>IF(R$10=0,0,R$10/MAE_fec!R$10)</f>
        <v>0.77053247532269753</v>
      </c>
      <c r="S77" s="337">
        <f>IF(S$10=0,0,S$10/MAE_fec!S$10)</f>
        <v>0.7722002650183335</v>
      </c>
      <c r="T77" s="337">
        <f>IF(T$10=0,0,T$10/MAE_fec!T$10)</f>
        <v>0.77673637742590484</v>
      </c>
      <c r="U77" s="337">
        <f>IF(U$10=0,0,U$10/MAE_fec!U$10)</f>
        <v>0.77856117069846165</v>
      </c>
      <c r="V77" s="337">
        <f>IF(V$10=0,0,V$10/MAE_fec!V$10)</f>
        <v>0.77862080092792552</v>
      </c>
      <c r="W77" s="337">
        <f>IF(W$10=0,0,W$10/MAE_fec!W$10)</f>
        <v>0.77590307702316874</v>
      </c>
      <c r="DA77" s="174"/>
    </row>
    <row r="78" spans="1:105" ht="12" customHeight="1" x14ac:dyDescent="0.25">
      <c r="A78" s="40" t="s">
        <v>2557</v>
      </c>
      <c r="B78" s="355">
        <f>IF(B$16=0,0,B$16/MAE_fec!B$16)</f>
        <v>0.53148696135005979</v>
      </c>
      <c r="C78" s="355">
        <f>IF(C$16=0,0,C$16/MAE_fec!C$16)</f>
        <v>0.53220843249727912</v>
      </c>
      <c r="D78" s="355">
        <f>IF(D$16=0,0,D$16/MAE_fec!D$16)</f>
        <v>0.53383409106649937</v>
      </c>
      <c r="E78" s="355">
        <f>IF(E$16=0,0,E$16/MAE_fec!E$16)</f>
        <v>0.54057543600460722</v>
      </c>
      <c r="F78" s="355">
        <f>IF(F$16=0,0,F$16/MAE_fec!F$16)</f>
        <v>0.54325799492156179</v>
      </c>
      <c r="G78" s="355">
        <f>IF(G$16=0,0,G$16/MAE_fec!G$16)</f>
        <v>0.54443106412338094</v>
      </c>
      <c r="H78" s="355">
        <f>IF(H$16=0,0,H$16/MAE_fec!H$16)</f>
        <v>0.54693084690788629</v>
      </c>
      <c r="I78" s="355">
        <f>IF(I$16=0,0,I$16/MAE_fec!I$16)</f>
        <v>0.54931210776551576</v>
      </c>
      <c r="J78" s="355">
        <f>IF(J$16=0,0,J$16/MAE_fec!J$16)</f>
        <v>0.55781515713942875</v>
      </c>
      <c r="K78" s="355">
        <f>IF(K$16=0,0,K$16/MAE_fec!K$16)</f>
        <v>0.55452740200022421</v>
      </c>
      <c r="L78" s="355">
        <f>IF(L$16=0,0,L$16/MAE_fec!L$16)</f>
        <v>0.55912923373105006</v>
      </c>
      <c r="M78" s="355">
        <f>IF(M$16=0,0,M$16/MAE_fec!M$16)</f>
        <v>0.56328874293636355</v>
      </c>
      <c r="N78" s="355">
        <f>IF(N$16=0,0,N$16/MAE_fec!N$16)</f>
        <v>0.56525976640649533</v>
      </c>
      <c r="O78" s="355">
        <f>IF(O$16=0,0,O$16/MAE_fec!O$16)</f>
        <v>0.56430834122820617</v>
      </c>
      <c r="P78" s="355">
        <f>IF(P$16=0,0,P$16/MAE_fec!P$16)</f>
        <v>0.57113932269403578</v>
      </c>
      <c r="Q78" s="355">
        <f>IF(Q$16=0,0,Q$16/MAE_fec!Q$16)</f>
        <v>0.56813891371266412</v>
      </c>
      <c r="R78" s="355">
        <f>IF(R$16=0,0,R$16/MAE_fec!R$16)</f>
        <v>0.56784311315266633</v>
      </c>
      <c r="S78" s="355">
        <f>IF(S$16=0,0,S$16/MAE_fec!S$16)</f>
        <v>0.56917196058507136</v>
      </c>
      <c r="T78" s="355">
        <f>IF(T$16=0,0,T$16/MAE_fec!T$16)</f>
        <v>0.5720022127698442</v>
      </c>
      <c r="U78" s="355">
        <f>IF(U$16=0,0,U$16/MAE_fec!U$16)</f>
        <v>0.57314617791274003</v>
      </c>
      <c r="V78" s="355">
        <f>IF(V$16=0,0,V$16/MAE_fec!V$16)</f>
        <v>0.57214171718062035</v>
      </c>
      <c r="W78" s="355">
        <f>IF(W$16=0,0,W$16/MAE_fec!W$16)</f>
        <v>0.57037631662293486</v>
      </c>
      <c r="DA78" s="96"/>
    </row>
    <row r="79" spans="1:105" ht="12" customHeight="1" x14ac:dyDescent="0.25">
      <c r="A79" s="203" t="s">
        <v>2567</v>
      </c>
      <c r="B79" s="351">
        <f>IF(B$24=0,0,B$24/MAE_fec!B$24)</f>
        <v>0.46462904671759053</v>
      </c>
      <c r="C79" s="351">
        <f>IF(C$24=0,0,C$24/MAE_fec!C$24)</f>
        <v>0.46471679817885231</v>
      </c>
      <c r="D79" s="351">
        <f>IF(D$24=0,0,D$24/MAE_fec!D$24)</f>
        <v>0.46490042330022802</v>
      </c>
      <c r="E79" s="351">
        <f>IF(E$24=0,0,E$24/MAE_fec!E$24)</f>
        <v>0.46631069504681549</v>
      </c>
      <c r="F79" s="351">
        <f>IF(F$24=0,0,F$24/MAE_fec!F$24)</f>
        <v>0.46603931276719296</v>
      </c>
      <c r="G79" s="351">
        <f>IF(G$24=0,0,G$24/MAE_fec!G$24)</f>
        <v>0.46603842346626478</v>
      </c>
      <c r="H79" s="351">
        <f>IF(H$24=0,0,H$24/MAE_fec!H$24)</f>
        <v>0.466387151664997</v>
      </c>
      <c r="I79" s="351">
        <f>IF(I$24=0,0,I$24/MAE_fec!I$24)</f>
        <v>0.46648276600592181</v>
      </c>
      <c r="J79" s="351">
        <f>IF(J$24=0,0,J$24/MAE_fec!J$24)</f>
        <v>0.46756910534148488</v>
      </c>
      <c r="K79" s="351">
        <f>IF(K$24=0,0,K$24/MAE_fec!K$24)</f>
        <v>0.46707826807714015</v>
      </c>
      <c r="L79" s="351">
        <f>IF(L$24=0,0,L$24/MAE_fec!L$24)</f>
        <v>0.46738043745550367</v>
      </c>
      <c r="M79" s="351">
        <f>IF(M$24=0,0,M$24/MAE_fec!M$24)</f>
        <v>0.46778698632257454</v>
      </c>
      <c r="N79" s="351">
        <f>IF(N$24=0,0,N$24/MAE_fec!N$24)</f>
        <v>0.46794682305938778</v>
      </c>
      <c r="O79" s="351">
        <f>IF(O$24=0,0,O$24/MAE_fec!O$24)</f>
        <v>0.46809894828326787</v>
      </c>
      <c r="P79" s="351">
        <f>IF(P$24=0,0,P$24/MAE_fec!P$24)</f>
        <v>0.46891356967863285</v>
      </c>
      <c r="Q79" s="351">
        <f>IF(Q$24=0,0,Q$24/MAE_fec!Q$24)</f>
        <v>0.46847857116444919</v>
      </c>
      <c r="R79" s="351">
        <f>IF(R$24=0,0,R$24/MAE_fec!R$24)</f>
        <v>0.46844389799580238</v>
      </c>
      <c r="S79" s="351">
        <f>IF(S$24=0,0,S$24/MAE_fec!S$24)</f>
        <v>0.46868783844266576</v>
      </c>
      <c r="T79" s="351">
        <f>IF(T$24=0,0,T$24/MAE_fec!T$24)</f>
        <v>0.46900493277308741</v>
      </c>
      <c r="U79" s="351">
        <f>IF(U$24=0,0,U$24/MAE_fec!U$24)</f>
        <v>0.46914933544854309</v>
      </c>
      <c r="V79" s="351">
        <f>IF(V$24=0,0,V$24/MAE_fec!V$24)</f>
        <v>0.46891166048541894</v>
      </c>
      <c r="W79" s="351">
        <f>IF(W$24=0,0,W$24/MAE_fec!W$24)</f>
        <v>0.46853469386883101</v>
      </c>
      <c r="DA79" s="175"/>
    </row>
    <row r="80" spans="1:105" ht="12" customHeight="1" x14ac:dyDescent="0.25">
      <c r="A80" s="203" t="s">
        <v>2572</v>
      </c>
      <c r="B80" s="351">
        <f>IF(B$27=0,0,B$27/MAE_fec!B$27)</f>
        <v>0.45556025258576532</v>
      </c>
      <c r="C80" s="351">
        <f>IF(C$27=0,0,C$27/MAE_fec!C$27)</f>
        <v>0.45617865642623906</v>
      </c>
      <c r="D80" s="351">
        <f>IF(D$27=0,0,D$27/MAE_fec!D$27)</f>
        <v>0.45757207805699945</v>
      </c>
      <c r="E80" s="351">
        <f>IF(E$27=0,0,E$27/MAE_fec!E$27)</f>
        <v>0.46335037371823445</v>
      </c>
      <c r="F80" s="351">
        <f>IF(F$27=0,0,F$27/MAE_fec!F$27)</f>
        <v>0.465649709932767</v>
      </c>
      <c r="G80" s="351">
        <f>IF(G$27=0,0,G$27/MAE_fec!G$27)</f>
        <v>0.46665519782004078</v>
      </c>
      <c r="H80" s="351">
        <f>IF(H$27=0,0,H$27/MAE_fec!H$27)</f>
        <v>0.46879786877818824</v>
      </c>
      <c r="I80" s="351">
        <f>IF(I$27=0,0,I$27/MAE_fec!I$27)</f>
        <v>0.47083894951329913</v>
      </c>
      <c r="J80" s="351">
        <f>IF(J$27=0,0,J$27/MAE_fec!J$27)</f>
        <v>0.47812727754808154</v>
      </c>
      <c r="K80" s="351">
        <f>IF(K$27=0,0,K$27/MAE_fec!K$27)</f>
        <v>0.47530920171447777</v>
      </c>
      <c r="L80" s="351">
        <f>IF(L$27=0,0,L$27/MAE_fec!L$27)</f>
        <v>0.47925362891232876</v>
      </c>
      <c r="M80" s="351">
        <f>IF(M$27=0,0,M$27/MAE_fec!M$27)</f>
        <v>0.48281892251688313</v>
      </c>
      <c r="N80" s="351">
        <f>IF(N$27=0,0,N$27/MAE_fec!N$27)</f>
        <v>0.48450837120556733</v>
      </c>
      <c r="O80" s="351">
        <f>IF(O$27=0,0,O$27/MAE_fec!O$27)</f>
        <v>0.4836928639098908</v>
      </c>
      <c r="P80" s="351">
        <f>IF(P$27=0,0,P$27/MAE_fec!P$27)</f>
        <v>0.48954799088060186</v>
      </c>
      <c r="Q80" s="351">
        <f>IF(Q$27=0,0,Q$27/MAE_fec!Q$27)</f>
        <v>0.4869762117537122</v>
      </c>
      <c r="R80" s="351">
        <f>IF(R$27=0,0,R$27/MAE_fec!R$27)</f>
        <v>0.48672266841657108</v>
      </c>
      <c r="S80" s="351">
        <f>IF(S$27=0,0,S$27/MAE_fec!S$27)</f>
        <v>0.48786168050148954</v>
      </c>
      <c r="T80" s="351">
        <f>IF(T$27=0,0,T$27/MAE_fec!T$27)</f>
        <v>0.49028761094558043</v>
      </c>
      <c r="U80" s="351">
        <f>IF(U$27=0,0,U$27/MAE_fec!U$27)</f>
        <v>0.49126815249663436</v>
      </c>
      <c r="V80" s="351">
        <f>IF(V$27=0,0,V$27/MAE_fec!V$27)</f>
        <v>0.49040718615481743</v>
      </c>
      <c r="W80" s="351">
        <f>IF(W$27=0,0,W$27/MAE_fec!W$27)</f>
        <v>0.48889398567680131</v>
      </c>
      <c r="DA80" s="175"/>
    </row>
    <row r="81" spans="1:105" ht="12" customHeight="1" x14ac:dyDescent="0.25">
      <c r="A81" s="203" t="s">
        <v>2582</v>
      </c>
      <c r="B81" s="351">
        <f>IF(B$35=0,0,B$35/MAE_fec!B$35)</f>
        <v>0.67037587320810776</v>
      </c>
      <c r="C81" s="351">
        <f>IF(C$35=0,0,C$35/MAE_fec!C$35)</f>
        <v>0.67177208580174574</v>
      </c>
      <c r="D81" s="351">
        <f>IF(D$35=0,0,D$35/MAE_fec!D$35)</f>
        <v>0.66948793104119597</v>
      </c>
      <c r="E81" s="351">
        <f>IF(E$35=0,0,E$35/MAE_fec!E$35)</f>
        <v>0.68056367499295678</v>
      </c>
      <c r="F81" s="351">
        <f>IF(F$35=0,0,F$35/MAE_fec!F$35)</f>
        <v>0.68146651674812619</v>
      </c>
      <c r="G81" s="351">
        <f>IF(G$35=0,0,G$35/MAE_fec!G$35)</f>
        <v>0.68079171196420551</v>
      </c>
      <c r="H81" s="351">
        <f>IF(H$35=0,0,H$35/MAE_fec!H$35)</f>
        <v>0.67618713605624237</v>
      </c>
      <c r="I81" s="351">
        <f>IF(I$35=0,0,I$35/MAE_fec!I$35)</f>
        <v>0.67887679975860327</v>
      </c>
      <c r="J81" s="351">
        <f>IF(J$35=0,0,J$35/MAE_fec!J$35)</f>
        <v>0.68001699934585336</v>
      </c>
      <c r="K81" s="351">
        <f>IF(K$35=0,0,K$35/MAE_fec!K$35)</f>
        <v>0.68150936857331357</v>
      </c>
      <c r="L81" s="351">
        <f>IF(L$35=0,0,L$35/MAE_fec!L$35)</f>
        <v>0.68178899214179167</v>
      </c>
      <c r="M81" s="351">
        <f>IF(M$35=0,0,M$35/MAE_fec!M$35)</f>
        <v>0.68354701064483769</v>
      </c>
      <c r="N81" s="351">
        <f>IF(N$35=0,0,N$35/MAE_fec!N$35)</f>
        <v>0.68373038394086738</v>
      </c>
      <c r="O81" s="351">
        <f>IF(O$35=0,0,O$35/MAE_fec!O$35)</f>
        <v>0.68156239564964471</v>
      </c>
      <c r="P81" s="351">
        <f>IF(P$35=0,0,P$35/MAE_fec!P$35)</f>
        <v>0.68309264438895723</v>
      </c>
      <c r="Q81" s="351">
        <f>IF(Q$35=0,0,Q$35/MAE_fec!Q$35)</f>
        <v>0.68365387388993615</v>
      </c>
      <c r="R81" s="351">
        <f>IF(R$35=0,0,R$35/MAE_fec!R$35)</f>
        <v>0.68385977923295627</v>
      </c>
      <c r="S81" s="351">
        <f>IF(S$35=0,0,S$35/MAE_fec!S$35)</f>
        <v>0.68638631313708454</v>
      </c>
      <c r="T81" s="351">
        <f>IF(T$35=0,0,T$35/MAE_fec!T$35)</f>
        <v>0.68552269967576762</v>
      </c>
      <c r="U81" s="351">
        <f>IF(U$35=0,0,U$35/MAE_fec!U$35)</f>
        <v>0.68717083113566946</v>
      </c>
      <c r="V81" s="351">
        <f>IF(V$35=0,0,V$35/MAE_fec!V$35)</f>
        <v>0.68723120669667193</v>
      </c>
      <c r="W81" s="351">
        <f>IF(W$35=0,0,W$35/MAE_fec!W$35)</f>
        <v>0.68724712532465071</v>
      </c>
      <c r="DA81" s="175"/>
    </row>
    <row r="82" spans="1:105" ht="12" customHeight="1" x14ac:dyDescent="0.25">
      <c r="A82" s="203" t="s">
        <v>2594</v>
      </c>
      <c r="B82" s="351">
        <f>IF(B$46=0,0,B$46/MAE_fec!B$46)</f>
        <v>0.63112150857449556</v>
      </c>
      <c r="C82" s="351">
        <f>IF(C$46=0,0,C$46/MAE_fec!C$46)</f>
        <v>0.63139463398587836</v>
      </c>
      <c r="D82" s="351">
        <f>IF(D$46=0,0,D$46/MAE_fec!D$46)</f>
        <v>0.63138315938879652</v>
      </c>
      <c r="E82" s="351">
        <f>IF(E$46=0,0,E$46/MAE_fec!E$46)</f>
        <v>0.6311229771351522</v>
      </c>
      <c r="F82" s="351">
        <f>IF(F$46=0,0,F$46/MAE_fec!F$46)</f>
        <v>0.63113071871820081</v>
      </c>
      <c r="G82" s="351">
        <f>IF(G$46=0,0,G$46/MAE_fec!G$46)</f>
        <v>0.63115033182507019</v>
      </c>
      <c r="H82" s="351">
        <f>IF(H$46=0,0,H$46/MAE_fec!H$46)</f>
        <v>0.63090903779945895</v>
      </c>
      <c r="I82" s="351">
        <f>IF(I$46=0,0,I$46/MAE_fec!I$46)</f>
        <v>0.63085678128474165</v>
      </c>
      <c r="J82" s="351">
        <f>IF(J$46=0,0,J$46/MAE_fec!J$46)</f>
        <v>0.63066963043700774</v>
      </c>
      <c r="K82" s="351">
        <f>IF(K$46=0,0,K$46/MAE_fec!K$46)</f>
        <v>0.63056291886419513</v>
      </c>
      <c r="L82" s="351">
        <f>IF(L$46=0,0,L$46/MAE_fec!L$46)</f>
        <v>0.63014733999655537</v>
      </c>
      <c r="M82" s="351">
        <f>IF(M$46=0,0,M$46/MAE_fec!M$46)</f>
        <v>0.63004083342255213</v>
      </c>
      <c r="N82" s="351">
        <f>IF(N$46=0,0,N$46/MAE_fec!N$46)</f>
        <v>0.62997948051552821</v>
      </c>
      <c r="O82" s="351">
        <f>IF(O$46=0,0,O$46/MAE_fec!O$46)</f>
        <v>0.63025886224811667</v>
      </c>
      <c r="P82" s="351">
        <f>IF(P$46=0,0,P$46/MAE_fec!P$46)</f>
        <v>0.63008822199757464</v>
      </c>
      <c r="Q82" s="351">
        <f>IF(Q$46=0,0,Q$46/MAE_fec!Q$46)</f>
        <v>0.63024883600016302</v>
      </c>
      <c r="R82" s="351">
        <f>IF(R$46=0,0,R$46/MAE_fec!R$46)</f>
        <v>0.63025536690592032</v>
      </c>
      <c r="S82" s="351">
        <f>IF(S$46=0,0,S$46/MAE_fec!S$46)</f>
        <v>0.63023103149171356</v>
      </c>
      <c r="T82" s="351">
        <f>IF(T$46=0,0,T$46/MAE_fec!T$46)</f>
        <v>0.63012190831117532</v>
      </c>
      <c r="U82" s="351">
        <f>IF(U$46=0,0,U$46/MAE_fec!U$46)</f>
        <v>0.63019487143795794</v>
      </c>
      <c r="V82" s="351">
        <f>IF(V$46=0,0,V$46/MAE_fec!V$46)</f>
        <v>0.63010744631122273</v>
      </c>
      <c r="W82" s="351">
        <f>IF(W$46=0,0,W$46/MAE_fec!W$46)</f>
        <v>0.63026602658922914</v>
      </c>
      <c r="DA82" s="175"/>
    </row>
    <row r="83" spans="1:105" ht="12" customHeight="1" x14ac:dyDescent="0.25">
      <c r="A83" s="41" t="s">
        <v>2596</v>
      </c>
      <c r="B83" s="339">
        <f>IF(B$47=0,0,B$47/MAE_fec!B$47)</f>
        <v>0.58374231503173657</v>
      </c>
      <c r="C83" s="339">
        <f>IF(C$47=0,0,C$47/MAE_fec!C$47)</f>
        <v>0.58399493652818268</v>
      </c>
      <c r="D83" s="339">
        <f>IF(D$47=0,0,D$47/MAE_fec!D$47)</f>
        <v>0.58398432334550088</v>
      </c>
      <c r="E83" s="339">
        <f>IF(E$47=0,0,E$47/MAE_fec!E$47)</f>
        <v>0.58374367334544686</v>
      </c>
      <c r="F83" s="339">
        <f>IF(F$47=0,0,F$47/MAE_fec!F$47)</f>
        <v>0.58375083375679249</v>
      </c>
      <c r="G83" s="339">
        <f>IF(G$47=0,0,G$47/MAE_fec!G$47)</f>
        <v>0.58376897447970144</v>
      </c>
      <c r="H83" s="339">
        <f>IF(H$47=0,0,H$47/MAE_fec!H$47)</f>
        <v>0.58354579474141011</v>
      </c>
      <c r="I83" s="339">
        <f>IF(I$47=0,0,I$47/MAE_fec!I$47)</f>
        <v>0.58349746119792956</v>
      </c>
      <c r="J83" s="339">
        <f>IF(J$47=0,0,J$47/MAE_fec!J$47)</f>
        <v>0.58332436003178001</v>
      </c>
      <c r="K83" s="339">
        <f>IF(K$47=0,0,K$47/MAE_fec!K$47)</f>
        <v>0.58322565944923288</v>
      </c>
      <c r="L83" s="339">
        <f>IF(L$47=0,0,L$47/MAE_fec!L$47)</f>
        <v>0.58284127868106295</v>
      </c>
      <c r="M83" s="339">
        <f>IF(M$47=0,0,M$47/MAE_fec!M$47)</f>
        <v>0.58274276770777167</v>
      </c>
      <c r="N83" s="339">
        <f>IF(N$47=0,0,N$47/MAE_fec!N$47)</f>
        <v>0.5826860206511536</v>
      </c>
      <c r="O83" s="339">
        <f>IF(O$47=0,0,O$47/MAE_fec!O$47)</f>
        <v>0.58294442879783048</v>
      </c>
      <c r="P83" s="339">
        <f>IF(P$47=0,0,P$47/MAE_fec!P$47)</f>
        <v>0.58278659875474725</v>
      </c>
      <c r="Q83" s="339">
        <f>IF(Q$47=0,0,Q$47/MAE_fec!Q$47)</f>
        <v>0.58293515523463879</v>
      </c>
      <c r="R83" s="339">
        <f>IF(R$47=0,0,R$47/MAE_fec!R$47)</f>
        <v>0.58294119585596804</v>
      </c>
      <c r="S83" s="339">
        <f>IF(S$47=0,0,S$47/MAE_fec!S$47)</f>
        <v>0.5829186873360821</v>
      </c>
      <c r="T83" s="339">
        <f>IF(T$47=0,0,T$47/MAE_fec!T$47)</f>
        <v>0.58281775618864751</v>
      </c>
      <c r="U83" s="339">
        <f>IF(U$47=0,0,U$47/MAE_fec!U$47)</f>
        <v>0.5828852418692354</v>
      </c>
      <c r="V83" s="339">
        <f>IF(V$47=0,0,V$47/MAE_fec!V$47)</f>
        <v>0.58280437987169764</v>
      </c>
      <c r="W83" s="339">
        <f>IF(W$47=0,0,W$47/MAE_fec!W$47)</f>
        <v>0.58295105530161784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CO2 emissions"</f>
        <v>EU27: Machinery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25565.32646474614</v>
      </c>
      <c r="C5" s="225">
        <v>26270.169505793579</v>
      </c>
      <c r="D5" s="225">
        <v>25603.35006206841</v>
      </c>
      <c r="E5" s="225">
        <v>25277.544327340049</v>
      </c>
      <c r="F5" s="225">
        <v>25173.855381078742</v>
      </c>
      <c r="G5" s="225">
        <v>24712.453759892789</v>
      </c>
      <c r="H5" s="225">
        <v>24547.11906036011</v>
      </c>
      <c r="I5" s="225">
        <v>23899.23184356709</v>
      </c>
      <c r="J5" s="225">
        <v>22932.347417366389</v>
      </c>
      <c r="K5" s="225">
        <v>20293.52882807513</v>
      </c>
      <c r="L5" s="225">
        <v>20909.566162639239</v>
      </c>
      <c r="M5" s="225">
        <v>19529.089555302009</v>
      </c>
      <c r="N5" s="225">
        <v>18488.375075216689</v>
      </c>
      <c r="O5" s="225">
        <v>18909.708827595459</v>
      </c>
      <c r="P5" s="225">
        <v>16955.467342045878</v>
      </c>
      <c r="Q5" s="225">
        <v>17177.130053217741</v>
      </c>
      <c r="R5" s="225">
        <v>17330.752725335791</v>
      </c>
      <c r="S5" s="225">
        <v>17558.59200388216</v>
      </c>
      <c r="T5" s="225">
        <v>16925.600685358411</v>
      </c>
      <c r="U5" s="225">
        <v>16433.31757832627</v>
      </c>
      <c r="V5" s="225">
        <v>15216.14693485421</v>
      </c>
      <c r="W5" s="225">
        <v>17084.44295356351</v>
      </c>
      <c r="DA5" s="89" t="s">
        <v>2638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2639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2640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2641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2642</v>
      </c>
    </row>
    <row r="10" spans="1:105" ht="12" customHeight="1" x14ac:dyDescent="0.25">
      <c r="A10" s="56" t="s">
        <v>96</v>
      </c>
      <c r="B10" s="262">
        <v>799.05155752814665</v>
      </c>
      <c r="C10" s="262">
        <v>828.38015529012955</v>
      </c>
      <c r="D10" s="262">
        <v>798.88106139656998</v>
      </c>
      <c r="E10" s="262">
        <v>780.76457679399721</v>
      </c>
      <c r="F10" s="262">
        <v>806.83502408901245</v>
      </c>
      <c r="G10" s="262">
        <v>791.37342576040498</v>
      </c>
      <c r="H10" s="262">
        <v>760.76014973485735</v>
      </c>
      <c r="I10" s="262">
        <v>750.63529215995095</v>
      </c>
      <c r="J10" s="262">
        <v>695.2238388268787</v>
      </c>
      <c r="K10" s="262">
        <v>645.04578004170344</v>
      </c>
      <c r="L10" s="262">
        <v>662.80126699721961</v>
      </c>
      <c r="M10" s="262">
        <v>610.50093714045749</v>
      </c>
      <c r="N10" s="262">
        <v>570.15366451016132</v>
      </c>
      <c r="O10" s="262">
        <v>582.09282257060499</v>
      </c>
      <c r="P10" s="262">
        <v>501.28574966579993</v>
      </c>
      <c r="Q10" s="262">
        <v>516.12324040030967</v>
      </c>
      <c r="R10" s="262">
        <v>527.14354733950245</v>
      </c>
      <c r="S10" s="262">
        <v>531.14005777597333</v>
      </c>
      <c r="T10" s="262">
        <v>504.22068620556621</v>
      </c>
      <c r="U10" s="262">
        <v>490.64912960901512</v>
      </c>
      <c r="V10" s="262">
        <v>457.93025456233312</v>
      </c>
      <c r="W10" s="262">
        <v>521.41190035019827</v>
      </c>
      <c r="DA10" s="68" t="s">
        <v>2643</v>
      </c>
    </row>
    <row r="11" spans="1:105" ht="12" customHeight="1" x14ac:dyDescent="0.25">
      <c r="A11" s="37" t="s">
        <v>160</v>
      </c>
      <c r="B11" s="228">
        <v>157.49443872956641</v>
      </c>
      <c r="C11" s="228">
        <v>158.97729070720979</v>
      </c>
      <c r="D11" s="228">
        <v>156.15994283400431</v>
      </c>
      <c r="E11" s="228">
        <v>165.35968837735109</v>
      </c>
      <c r="F11" s="228">
        <v>147.97415692794559</v>
      </c>
      <c r="G11" s="228">
        <v>136.47852872962429</v>
      </c>
      <c r="H11" s="228">
        <v>119.316408340886</v>
      </c>
      <c r="I11" s="228">
        <v>126.57142770961219</v>
      </c>
      <c r="J11" s="228">
        <v>119.9246813664827</v>
      </c>
      <c r="K11" s="228">
        <v>135.01902089691279</v>
      </c>
      <c r="L11" s="228">
        <v>123.5004976022657</v>
      </c>
      <c r="M11" s="228">
        <v>97.195837347624575</v>
      </c>
      <c r="N11" s="228">
        <v>90.31929721317843</v>
      </c>
      <c r="O11" s="228">
        <v>90.469470133554793</v>
      </c>
      <c r="P11" s="228">
        <v>71.684512169104252</v>
      </c>
      <c r="Q11" s="228">
        <v>64.37004405954049</v>
      </c>
      <c r="R11" s="228">
        <v>66.034259021929813</v>
      </c>
      <c r="S11" s="228">
        <v>62.639921713532203</v>
      </c>
      <c r="T11" s="228">
        <v>62.07999222991743</v>
      </c>
      <c r="U11" s="228">
        <v>60.060581635141062</v>
      </c>
      <c r="V11" s="228">
        <v>60.932259712322491</v>
      </c>
      <c r="W11" s="228">
        <v>60.843775245631221</v>
      </c>
      <c r="DA11" s="69" t="s">
        <v>2644</v>
      </c>
    </row>
    <row r="12" spans="1:105" ht="12" customHeight="1" x14ac:dyDescent="0.25">
      <c r="A12" s="37" t="s">
        <v>162</v>
      </c>
      <c r="B12" s="228">
        <v>641.55711879858029</v>
      </c>
      <c r="C12" s="228">
        <v>669.40286458291985</v>
      </c>
      <c r="D12" s="228">
        <v>642.72111856256572</v>
      </c>
      <c r="E12" s="228">
        <v>615.40488841664614</v>
      </c>
      <c r="F12" s="228">
        <v>658.86086716106695</v>
      </c>
      <c r="G12" s="228">
        <v>654.89489703078073</v>
      </c>
      <c r="H12" s="228">
        <v>641.44374139397132</v>
      </c>
      <c r="I12" s="228">
        <v>624.06386445033877</v>
      </c>
      <c r="J12" s="228">
        <v>575.29915746039603</v>
      </c>
      <c r="K12" s="228">
        <v>510.02675914479062</v>
      </c>
      <c r="L12" s="228">
        <v>539.30076939495393</v>
      </c>
      <c r="M12" s="228">
        <v>513.30509979283295</v>
      </c>
      <c r="N12" s="228">
        <v>479.83436729698292</v>
      </c>
      <c r="O12" s="228">
        <v>491.62335243705019</v>
      </c>
      <c r="P12" s="228">
        <v>429.60123749669572</v>
      </c>
      <c r="Q12" s="228">
        <v>451.75319634076908</v>
      </c>
      <c r="R12" s="228">
        <v>461.10928831757258</v>
      </c>
      <c r="S12" s="228">
        <v>468.50013606244107</v>
      </c>
      <c r="T12" s="228">
        <v>442.14069397564879</v>
      </c>
      <c r="U12" s="228">
        <v>430.58854797387397</v>
      </c>
      <c r="V12" s="228">
        <v>396.99799485001063</v>
      </c>
      <c r="W12" s="228">
        <v>460.568125104567</v>
      </c>
      <c r="DA12" s="69" t="s">
        <v>2645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2646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2647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2648</v>
      </c>
    </row>
    <row r="16" spans="1:105" ht="12" customHeight="1" x14ac:dyDescent="0.25">
      <c r="A16" s="57" t="s">
        <v>2557</v>
      </c>
      <c r="B16" s="263">
        <f t="shared" ref="B16:W16" si="0">B17+B23</f>
        <v>6196.2146877469286</v>
      </c>
      <c r="C16" s="263">
        <f t="shared" si="0"/>
        <v>6333.1114602748057</v>
      </c>
      <c r="D16" s="263">
        <f t="shared" si="0"/>
        <v>6120.4393913177173</v>
      </c>
      <c r="E16" s="263">
        <f t="shared" si="0"/>
        <v>6084.6413478917657</v>
      </c>
      <c r="F16" s="263">
        <f t="shared" si="0"/>
        <v>5980.0212157965734</v>
      </c>
      <c r="G16" s="263">
        <f t="shared" si="0"/>
        <v>5837.6504881206038</v>
      </c>
      <c r="H16" s="263">
        <f t="shared" si="0"/>
        <v>5674.9698583359732</v>
      </c>
      <c r="I16" s="263">
        <f t="shared" si="0"/>
        <v>5500.3698642974023</v>
      </c>
      <c r="J16" s="263">
        <f t="shared" si="0"/>
        <v>5135.8842914829902</v>
      </c>
      <c r="K16" s="263">
        <f t="shared" si="0"/>
        <v>4632.9769367666122</v>
      </c>
      <c r="L16" s="263">
        <f t="shared" si="0"/>
        <v>4685.6928837229379</v>
      </c>
      <c r="M16" s="263">
        <f t="shared" si="0"/>
        <v>4311.7135743461768</v>
      </c>
      <c r="N16" s="263">
        <f t="shared" si="0"/>
        <v>4037.0786414927829</v>
      </c>
      <c r="O16" s="263">
        <f t="shared" si="0"/>
        <v>4166.7324074562548</v>
      </c>
      <c r="P16" s="263">
        <f t="shared" si="0"/>
        <v>3608.402878404745</v>
      </c>
      <c r="Q16" s="263">
        <f t="shared" si="0"/>
        <v>3713.845372914589</v>
      </c>
      <c r="R16" s="263">
        <f t="shared" si="0"/>
        <v>3778.648229166336</v>
      </c>
      <c r="S16" s="263">
        <f t="shared" si="0"/>
        <v>3793.7064643717558</v>
      </c>
      <c r="T16" s="263">
        <f t="shared" si="0"/>
        <v>3604.705079731099</v>
      </c>
      <c r="U16" s="263">
        <f t="shared" si="0"/>
        <v>3491.9102144522221</v>
      </c>
      <c r="V16" s="263">
        <f t="shared" si="0"/>
        <v>3271.2038375389252</v>
      </c>
      <c r="W16" s="263">
        <f t="shared" si="0"/>
        <v>3692.1452584393678</v>
      </c>
      <c r="DA16" s="70"/>
    </row>
    <row r="17" spans="1:105" ht="12" customHeight="1" x14ac:dyDescent="0.25">
      <c r="A17" s="60" t="s">
        <v>2558</v>
      </c>
      <c r="B17" s="331">
        <v>6196.2146877469286</v>
      </c>
      <c r="C17" s="331">
        <v>6333.1114602748057</v>
      </c>
      <c r="D17" s="331">
        <v>6120.4393913177173</v>
      </c>
      <c r="E17" s="331">
        <v>6084.6413478917657</v>
      </c>
      <c r="F17" s="331">
        <v>5980.0212157965734</v>
      </c>
      <c r="G17" s="331">
        <v>5837.6504881206038</v>
      </c>
      <c r="H17" s="331">
        <v>5674.9698583359732</v>
      </c>
      <c r="I17" s="331">
        <v>5500.3698642974023</v>
      </c>
      <c r="J17" s="331">
        <v>5135.8842914829902</v>
      </c>
      <c r="K17" s="331">
        <v>4632.9769367666122</v>
      </c>
      <c r="L17" s="331">
        <v>4685.6928837229379</v>
      </c>
      <c r="M17" s="331">
        <v>4311.7135743461768</v>
      </c>
      <c r="N17" s="331">
        <v>4037.0786414927829</v>
      </c>
      <c r="O17" s="331">
        <v>4166.7324074562548</v>
      </c>
      <c r="P17" s="331">
        <v>3608.402878404745</v>
      </c>
      <c r="Q17" s="331">
        <v>3713.845372914589</v>
      </c>
      <c r="R17" s="331">
        <v>3778.648229166336</v>
      </c>
      <c r="S17" s="331">
        <v>3793.7064643717558</v>
      </c>
      <c r="T17" s="331">
        <v>3604.705079731099</v>
      </c>
      <c r="U17" s="331">
        <v>3491.9102144522221</v>
      </c>
      <c r="V17" s="331">
        <v>3271.2038375389252</v>
      </c>
      <c r="W17" s="331">
        <v>3692.1452584393678</v>
      </c>
      <c r="DA17" s="72" t="s">
        <v>2649</v>
      </c>
    </row>
    <row r="18" spans="1:105" ht="12" customHeight="1" x14ac:dyDescent="0.25">
      <c r="A18" s="59" t="s">
        <v>30</v>
      </c>
      <c r="B18" s="232">
        <v>710.97073144039359</v>
      </c>
      <c r="C18" s="232">
        <v>617.20995403484847</v>
      </c>
      <c r="D18" s="232">
        <v>533.71959129662469</v>
      </c>
      <c r="E18" s="232">
        <v>535.0258705565825</v>
      </c>
      <c r="F18" s="232">
        <v>315.73055410866073</v>
      </c>
      <c r="G18" s="232">
        <v>294.14927793930849</v>
      </c>
      <c r="H18" s="232">
        <v>251.454674364477</v>
      </c>
      <c r="I18" s="232">
        <v>208.09505711911419</v>
      </c>
      <c r="J18" s="232">
        <v>189.12812142504919</v>
      </c>
      <c r="K18" s="232">
        <v>138.78004828992579</v>
      </c>
      <c r="L18" s="232">
        <v>143.15658642672199</v>
      </c>
      <c r="M18" s="232">
        <v>129.66484533917131</v>
      </c>
      <c r="N18" s="232">
        <v>114.6571854276757</v>
      </c>
      <c r="O18" s="232">
        <v>113.1120832860569</v>
      </c>
      <c r="P18" s="232">
        <v>99.649140618404218</v>
      </c>
      <c r="Q18" s="232">
        <v>109.49110693322559</v>
      </c>
      <c r="R18" s="232">
        <v>81.416435641658353</v>
      </c>
      <c r="S18" s="232">
        <v>115.3672790745722</v>
      </c>
      <c r="T18" s="232">
        <v>86.880870136662395</v>
      </c>
      <c r="U18" s="232">
        <v>75.026758772903193</v>
      </c>
      <c r="V18" s="232">
        <v>90.754631768387611</v>
      </c>
      <c r="W18" s="232">
        <v>78.260005230729789</v>
      </c>
      <c r="DA18" s="71" t="s">
        <v>2650</v>
      </c>
    </row>
    <row r="19" spans="1:105" ht="12" customHeight="1" x14ac:dyDescent="0.25">
      <c r="A19" s="59" t="s">
        <v>33</v>
      </c>
      <c r="B19" s="232">
        <v>252.98924623167309</v>
      </c>
      <c r="C19" s="232">
        <v>255.68452039873461</v>
      </c>
      <c r="D19" s="232">
        <v>246.72033961584509</v>
      </c>
      <c r="E19" s="232">
        <v>366.13869225408791</v>
      </c>
      <c r="F19" s="232">
        <v>276.28394842830539</v>
      </c>
      <c r="G19" s="232">
        <v>275.93644778070808</v>
      </c>
      <c r="H19" s="232">
        <v>332.94793347094412</v>
      </c>
      <c r="I19" s="232">
        <v>311.56619513629852</v>
      </c>
      <c r="J19" s="232">
        <v>260.13173932417789</v>
      </c>
      <c r="K19" s="232">
        <v>226.926784234161</v>
      </c>
      <c r="L19" s="232">
        <v>216.80215555814939</v>
      </c>
      <c r="M19" s="232">
        <v>203.04410697315029</v>
      </c>
      <c r="N19" s="232">
        <v>187.76595528934129</v>
      </c>
      <c r="O19" s="232">
        <v>200.86834669830691</v>
      </c>
      <c r="P19" s="232">
        <v>163.56474314980369</v>
      </c>
      <c r="Q19" s="232">
        <v>164.04356410583989</v>
      </c>
      <c r="R19" s="232">
        <v>166.5080541413117</v>
      </c>
      <c r="S19" s="232">
        <v>171.2091342019429</v>
      </c>
      <c r="T19" s="232">
        <v>170.58820061065879</v>
      </c>
      <c r="U19" s="232">
        <v>160.9659882436402</v>
      </c>
      <c r="V19" s="232">
        <v>135.13064065226729</v>
      </c>
      <c r="W19" s="232">
        <v>149.06651580857351</v>
      </c>
      <c r="DA19" s="71" t="s">
        <v>2651</v>
      </c>
    </row>
    <row r="20" spans="1:105" ht="12" customHeight="1" x14ac:dyDescent="0.25">
      <c r="A20" s="59" t="s">
        <v>160</v>
      </c>
      <c r="B20" s="232">
        <v>912.75555659068505</v>
      </c>
      <c r="C20" s="232">
        <v>929.14875185653318</v>
      </c>
      <c r="D20" s="232">
        <v>923.08303571659121</v>
      </c>
      <c r="E20" s="232">
        <v>972.82965629947023</v>
      </c>
      <c r="F20" s="232">
        <v>896.28740573731693</v>
      </c>
      <c r="G20" s="232">
        <v>834.64768477603195</v>
      </c>
      <c r="H20" s="232">
        <v>722.70441645073515</v>
      </c>
      <c r="I20" s="232">
        <v>772.54955183685638</v>
      </c>
      <c r="J20" s="232">
        <v>742.41684344665941</v>
      </c>
      <c r="K20" s="232">
        <v>846.32166043053167</v>
      </c>
      <c r="L20" s="232">
        <v>778.96625165546072</v>
      </c>
      <c r="M20" s="232">
        <v>614.61195277641536</v>
      </c>
      <c r="N20" s="232">
        <v>572.18667412985099</v>
      </c>
      <c r="O20" s="232">
        <v>558.83220127882987</v>
      </c>
      <c r="P20" s="232">
        <v>450.40859348572019</v>
      </c>
      <c r="Q20" s="232">
        <v>405.52718469468829</v>
      </c>
      <c r="R20" s="232">
        <v>419.17712806572052</v>
      </c>
      <c r="S20" s="232">
        <v>401.32281895124402</v>
      </c>
      <c r="T20" s="232">
        <v>401.06766089607947</v>
      </c>
      <c r="U20" s="232">
        <v>390.75295581771979</v>
      </c>
      <c r="V20" s="232">
        <v>399.1701277739005</v>
      </c>
      <c r="W20" s="232">
        <v>402.27361302434281</v>
      </c>
      <c r="DA20" s="71" t="s">
        <v>2652</v>
      </c>
    </row>
    <row r="21" spans="1:105" ht="12" customHeight="1" x14ac:dyDescent="0.25">
      <c r="A21" s="59" t="s">
        <v>70</v>
      </c>
      <c r="B21" s="232">
        <v>639.97707435719883</v>
      </c>
      <c r="C21" s="232">
        <v>682.13636968976039</v>
      </c>
      <c r="D21" s="232">
        <v>708.16035716146166</v>
      </c>
      <c r="E21" s="232">
        <v>687.3244729817128</v>
      </c>
      <c r="F21" s="232">
        <v>572.86843688439512</v>
      </c>
      <c r="G21" s="232">
        <v>514.31040266562218</v>
      </c>
      <c r="H21" s="232">
        <v>553.99615283001447</v>
      </c>
      <c r="I21" s="232">
        <v>458.48161610196217</v>
      </c>
      <c r="J21" s="232">
        <v>485.3204204023009</v>
      </c>
      <c r="K21" s="232">
        <v>303.39086848997869</v>
      </c>
      <c r="L21" s="232">
        <v>201.03030192578521</v>
      </c>
      <c r="M21" s="232">
        <v>155.67450924217201</v>
      </c>
      <c r="N21" s="232">
        <v>164.53032937182809</v>
      </c>
      <c r="O21" s="232">
        <v>241.71853446049721</v>
      </c>
      <c r="P21" s="232">
        <v>195.53599640871579</v>
      </c>
      <c r="Q21" s="232">
        <v>183.7028535803189</v>
      </c>
      <c r="R21" s="232">
        <v>182.48070642587459</v>
      </c>
      <c r="S21" s="232">
        <v>125.4321514761955</v>
      </c>
      <c r="T21" s="232">
        <v>112.55338569492631</v>
      </c>
      <c r="U21" s="232">
        <v>88.61793501995767</v>
      </c>
      <c r="V21" s="232">
        <v>69.690191480673178</v>
      </c>
      <c r="W21" s="232">
        <v>76.810758896880074</v>
      </c>
      <c r="DA21" s="71" t="s">
        <v>2653</v>
      </c>
    </row>
    <row r="22" spans="1:105" ht="12" customHeight="1" x14ac:dyDescent="0.25">
      <c r="A22" s="59" t="s">
        <v>162</v>
      </c>
      <c r="B22" s="232">
        <v>3679.522079126978</v>
      </c>
      <c r="C22" s="232">
        <v>3848.9318642949302</v>
      </c>
      <c r="D22" s="232">
        <v>3708.7560675271948</v>
      </c>
      <c r="E22" s="232">
        <v>3523.3226557999119</v>
      </c>
      <c r="F22" s="232">
        <v>3918.8508706378939</v>
      </c>
      <c r="G22" s="232">
        <v>3918.6066749589331</v>
      </c>
      <c r="H22" s="232">
        <v>3813.866681219803</v>
      </c>
      <c r="I22" s="232">
        <v>3749.6774441031698</v>
      </c>
      <c r="J22" s="232">
        <v>3458.8871668848028</v>
      </c>
      <c r="K22" s="232">
        <v>3117.5575753220151</v>
      </c>
      <c r="L22" s="232">
        <v>3345.73758815682</v>
      </c>
      <c r="M22" s="232">
        <v>3208.718160015268</v>
      </c>
      <c r="N22" s="232">
        <v>2997.9384972740868</v>
      </c>
      <c r="O22" s="232">
        <v>3052.2012417325641</v>
      </c>
      <c r="P22" s="232">
        <v>2699.2444047421009</v>
      </c>
      <c r="Q22" s="232">
        <v>2851.0806636005168</v>
      </c>
      <c r="R22" s="232">
        <v>2929.065904891771</v>
      </c>
      <c r="S22" s="232">
        <v>2980.3750806678022</v>
      </c>
      <c r="T22" s="232">
        <v>2833.6149623927722</v>
      </c>
      <c r="U22" s="232">
        <v>2776.5465765980011</v>
      </c>
      <c r="V22" s="232">
        <v>2576.458245863696</v>
      </c>
      <c r="W22" s="232">
        <v>2985.734365478841</v>
      </c>
      <c r="DA22" s="71" t="s">
        <v>2654</v>
      </c>
    </row>
    <row r="23" spans="1:105" ht="12" customHeight="1" x14ac:dyDescent="0.25">
      <c r="A23" s="60" t="s">
        <v>2565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2655</v>
      </c>
    </row>
    <row r="24" spans="1:105" ht="12" customHeight="1" x14ac:dyDescent="0.25">
      <c r="A24" s="57" t="s">
        <v>2567</v>
      </c>
      <c r="B24" s="263">
        <f t="shared" ref="B24:W24" si="1">B25+B26</f>
        <v>2655.9317033763791</v>
      </c>
      <c r="C24" s="263">
        <f t="shared" si="1"/>
        <v>2748.120922027982</v>
      </c>
      <c r="D24" s="263">
        <f t="shared" si="1"/>
        <v>2695.7784391197661</v>
      </c>
      <c r="E24" s="263">
        <f t="shared" si="1"/>
        <v>2858.8419502807142</v>
      </c>
      <c r="F24" s="263">
        <f t="shared" si="1"/>
        <v>2937.4317545377362</v>
      </c>
      <c r="G24" s="263">
        <f t="shared" si="1"/>
        <v>2912.446111200924</v>
      </c>
      <c r="H24" s="263">
        <f t="shared" si="1"/>
        <v>2897.8631603916592</v>
      </c>
      <c r="I24" s="263">
        <f t="shared" si="1"/>
        <v>2888.863757787291</v>
      </c>
      <c r="J24" s="263">
        <f t="shared" si="1"/>
        <v>2942.2288751759502</v>
      </c>
      <c r="K24" s="263">
        <f t="shared" si="1"/>
        <v>2556.9471502542319</v>
      </c>
      <c r="L24" s="263">
        <f t="shared" si="1"/>
        <v>2718.1882153731631</v>
      </c>
      <c r="M24" s="263">
        <f t="shared" si="1"/>
        <v>2625.957751937241</v>
      </c>
      <c r="N24" s="263">
        <f t="shared" si="1"/>
        <v>2545.1209392554961</v>
      </c>
      <c r="O24" s="263">
        <f t="shared" si="1"/>
        <v>2590.926606959878</v>
      </c>
      <c r="P24" s="263">
        <f t="shared" si="1"/>
        <v>2441.565011548777</v>
      </c>
      <c r="Q24" s="263">
        <f t="shared" si="1"/>
        <v>2427.8443318059049</v>
      </c>
      <c r="R24" s="263">
        <f t="shared" si="1"/>
        <v>2462.696989792069</v>
      </c>
      <c r="S24" s="263">
        <f t="shared" si="1"/>
        <v>2505.98788342425</v>
      </c>
      <c r="T24" s="263">
        <f t="shared" si="1"/>
        <v>2466.6929919101749</v>
      </c>
      <c r="U24" s="263">
        <f t="shared" si="1"/>
        <v>2422.185544958737</v>
      </c>
      <c r="V24" s="263">
        <f t="shared" si="1"/>
        <v>2233.2981032468479</v>
      </c>
      <c r="W24" s="263">
        <f t="shared" si="1"/>
        <v>2484.9410991462282</v>
      </c>
      <c r="DA24" s="70"/>
    </row>
    <row r="25" spans="1:105" ht="12" customHeight="1" x14ac:dyDescent="0.25">
      <c r="A25" s="60" t="s">
        <v>2568</v>
      </c>
      <c r="B25" s="264">
        <v>2655.9317033763791</v>
      </c>
      <c r="C25" s="264">
        <v>2748.120922027982</v>
      </c>
      <c r="D25" s="264">
        <v>2695.7784391197661</v>
      </c>
      <c r="E25" s="264">
        <v>2858.8419502807142</v>
      </c>
      <c r="F25" s="264">
        <v>2937.4317545377362</v>
      </c>
      <c r="G25" s="264">
        <v>2912.446111200924</v>
      </c>
      <c r="H25" s="264">
        <v>2897.8631603916592</v>
      </c>
      <c r="I25" s="264">
        <v>2888.863757787291</v>
      </c>
      <c r="J25" s="264">
        <v>2942.2288751759502</v>
      </c>
      <c r="K25" s="264">
        <v>2556.9471502542319</v>
      </c>
      <c r="L25" s="264">
        <v>2718.1882153731631</v>
      </c>
      <c r="M25" s="264">
        <v>2625.957751937241</v>
      </c>
      <c r="N25" s="264">
        <v>2545.1209392554961</v>
      </c>
      <c r="O25" s="264">
        <v>2590.926606959878</v>
      </c>
      <c r="P25" s="264">
        <v>2441.565011548777</v>
      </c>
      <c r="Q25" s="264">
        <v>2427.8443318059049</v>
      </c>
      <c r="R25" s="264">
        <v>2462.696989792069</v>
      </c>
      <c r="S25" s="264">
        <v>2505.98788342425</v>
      </c>
      <c r="T25" s="264">
        <v>2466.6929919101749</v>
      </c>
      <c r="U25" s="264">
        <v>2422.185544958737</v>
      </c>
      <c r="V25" s="264">
        <v>2233.2981032468479</v>
      </c>
      <c r="W25" s="264">
        <v>2484.9410991462282</v>
      </c>
      <c r="DA25" s="72" t="s">
        <v>2656</v>
      </c>
    </row>
    <row r="26" spans="1:105" ht="12" customHeight="1" x14ac:dyDescent="0.25">
      <c r="A26" s="60" t="s">
        <v>2570</v>
      </c>
      <c r="B26" s="264">
        <v>0</v>
      </c>
      <c r="C26" s="264">
        <v>0</v>
      </c>
      <c r="D26" s="264">
        <v>0</v>
      </c>
      <c r="E26" s="264">
        <v>0</v>
      </c>
      <c r="F26" s="264">
        <v>0</v>
      </c>
      <c r="G26" s="264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0</v>
      </c>
      <c r="M26" s="264">
        <v>0</v>
      </c>
      <c r="N26" s="264">
        <v>0</v>
      </c>
      <c r="O26" s="264">
        <v>0</v>
      </c>
      <c r="P26" s="264">
        <v>0</v>
      </c>
      <c r="Q26" s="264">
        <v>0</v>
      </c>
      <c r="R26" s="264">
        <v>0</v>
      </c>
      <c r="S26" s="264">
        <v>0</v>
      </c>
      <c r="T26" s="264">
        <v>0</v>
      </c>
      <c r="U26" s="264">
        <v>0</v>
      </c>
      <c r="V26" s="264">
        <v>0</v>
      </c>
      <c r="W26" s="264">
        <v>0</v>
      </c>
      <c r="DA26" s="72" t="s">
        <v>2657</v>
      </c>
    </row>
    <row r="27" spans="1:105" ht="12" customHeight="1" x14ac:dyDescent="0.25">
      <c r="A27" s="57" t="s">
        <v>2572</v>
      </c>
      <c r="B27" s="263">
        <f t="shared" ref="B27:W27" si="2">B28+B34</f>
        <v>8851.735268209899</v>
      </c>
      <c r="C27" s="263">
        <f t="shared" si="2"/>
        <v>9047.3020861068671</v>
      </c>
      <c r="D27" s="263">
        <f t="shared" si="2"/>
        <v>8743.4848447395962</v>
      </c>
      <c r="E27" s="263">
        <f t="shared" si="2"/>
        <v>8692.3447827025211</v>
      </c>
      <c r="F27" s="263">
        <f t="shared" si="2"/>
        <v>8542.8874511379618</v>
      </c>
      <c r="G27" s="263">
        <f t="shared" si="2"/>
        <v>8339.5006973151485</v>
      </c>
      <c r="H27" s="263">
        <f t="shared" si="2"/>
        <v>8107.09979762282</v>
      </c>
      <c r="I27" s="263">
        <f t="shared" si="2"/>
        <v>7857.671234710574</v>
      </c>
      <c r="J27" s="263">
        <f t="shared" si="2"/>
        <v>7336.977559261416</v>
      </c>
      <c r="K27" s="263">
        <f t="shared" si="2"/>
        <v>6618.5384810951609</v>
      </c>
      <c r="L27" s="263">
        <f t="shared" si="2"/>
        <v>6693.8469767470542</v>
      </c>
      <c r="M27" s="263">
        <f t="shared" si="2"/>
        <v>6159.5908204945381</v>
      </c>
      <c r="N27" s="263">
        <f t="shared" si="2"/>
        <v>5767.2552021325482</v>
      </c>
      <c r="O27" s="263">
        <f t="shared" si="2"/>
        <v>5952.47486779465</v>
      </c>
      <c r="P27" s="263">
        <f t="shared" si="2"/>
        <v>5154.8612548639212</v>
      </c>
      <c r="Q27" s="263">
        <f t="shared" si="2"/>
        <v>5305.4933898779846</v>
      </c>
      <c r="R27" s="263">
        <f t="shared" si="2"/>
        <v>5398.0688988090496</v>
      </c>
      <c r="S27" s="263">
        <f t="shared" si="2"/>
        <v>5419.5806633882239</v>
      </c>
      <c r="T27" s="263">
        <f t="shared" si="2"/>
        <v>5149.5786853301424</v>
      </c>
      <c r="U27" s="263">
        <f t="shared" si="2"/>
        <v>4988.4431635031742</v>
      </c>
      <c r="V27" s="263">
        <f t="shared" si="2"/>
        <v>4673.1483393413218</v>
      </c>
      <c r="W27" s="263">
        <f t="shared" si="2"/>
        <v>5274.4932263419541</v>
      </c>
      <c r="DA27" s="70"/>
    </row>
    <row r="28" spans="1:105" ht="12" customHeight="1" x14ac:dyDescent="0.25">
      <c r="A28" s="60" t="s">
        <v>2573</v>
      </c>
      <c r="B28" s="331">
        <v>8851.735268209899</v>
      </c>
      <c r="C28" s="331">
        <v>9047.3020861068671</v>
      </c>
      <c r="D28" s="331">
        <v>8743.4848447395962</v>
      </c>
      <c r="E28" s="331">
        <v>8692.3447827025211</v>
      </c>
      <c r="F28" s="331">
        <v>8542.8874511379618</v>
      </c>
      <c r="G28" s="331">
        <v>8339.5006973151485</v>
      </c>
      <c r="H28" s="331">
        <v>8107.09979762282</v>
      </c>
      <c r="I28" s="331">
        <v>7857.671234710574</v>
      </c>
      <c r="J28" s="331">
        <v>7336.977559261416</v>
      </c>
      <c r="K28" s="331">
        <v>6618.5384810951609</v>
      </c>
      <c r="L28" s="331">
        <v>6693.8469767470542</v>
      </c>
      <c r="M28" s="331">
        <v>6159.5908204945381</v>
      </c>
      <c r="N28" s="331">
        <v>5767.2552021325482</v>
      </c>
      <c r="O28" s="331">
        <v>5952.47486779465</v>
      </c>
      <c r="P28" s="331">
        <v>5154.8612548639212</v>
      </c>
      <c r="Q28" s="331">
        <v>5305.4933898779846</v>
      </c>
      <c r="R28" s="331">
        <v>5398.0688988090496</v>
      </c>
      <c r="S28" s="331">
        <v>5419.5806633882239</v>
      </c>
      <c r="T28" s="331">
        <v>5149.5786853301424</v>
      </c>
      <c r="U28" s="331">
        <v>4988.4431635031742</v>
      </c>
      <c r="V28" s="331">
        <v>4673.1483393413218</v>
      </c>
      <c r="W28" s="331">
        <v>5274.4932263419541</v>
      </c>
      <c r="DA28" s="72" t="s">
        <v>2658</v>
      </c>
    </row>
    <row r="29" spans="1:105" ht="12" customHeight="1" x14ac:dyDescent="0.25">
      <c r="A29" s="59" t="s">
        <v>30</v>
      </c>
      <c r="B29" s="232">
        <v>1015.672473486277</v>
      </c>
      <c r="C29" s="232">
        <v>881.72850576406915</v>
      </c>
      <c r="D29" s="232">
        <v>762.45655899517806</v>
      </c>
      <c r="E29" s="232">
        <v>764.32267222368921</v>
      </c>
      <c r="F29" s="232">
        <v>451.0436487266582</v>
      </c>
      <c r="G29" s="232">
        <v>420.21325419901223</v>
      </c>
      <c r="H29" s="232">
        <v>359.22096337782438</v>
      </c>
      <c r="I29" s="232">
        <v>297.27865302730601</v>
      </c>
      <c r="J29" s="232">
        <v>270.18303060721308</v>
      </c>
      <c r="K29" s="232">
        <v>198.25721184275119</v>
      </c>
      <c r="L29" s="232">
        <v>204.5094091810314</v>
      </c>
      <c r="M29" s="232">
        <v>185.2354933416733</v>
      </c>
      <c r="N29" s="232">
        <v>163.79597918239381</v>
      </c>
      <c r="O29" s="232">
        <v>161.58869040865281</v>
      </c>
      <c r="P29" s="232">
        <v>142.35591516914889</v>
      </c>
      <c r="Q29" s="232">
        <v>156.4158670474651</v>
      </c>
      <c r="R29" s="232">
        <v>116.3091937737977</v>
      </c>
      <c r="S29" s="232">
        <v>164.81039867796031</v>
      </c>
      <c r="T29" s="232">
        <v>124.1155287666606</v>
      </c>
      <c r="U29" s="232">
        <v>107.1810839612903</v>
      </c>
      <c r="V29" s="232">
        <v>129.64947395483949</v>
      </c>
      <c r="W29" s="232">
        <v>111.80000747247109</v>
      </c>
      <c r="DA29" s="71" t="s">
        <v>2659</v>
      </c>
    </row>
    <row r="30" spans="1:105" ht="12" customHeight="1" x14ac:dyDescent="0.25">
      <c r="A30" s="59" t="s">
        <v>33</v>
      </c>
      <c r="B30" s="232">
        <v>361.41320890239012</v>
      </c>
      <c r="C30" s="232">
        <v>365.26360056962079</v>
      </c>
      <c r="D30" s="232">
        <v>352.4576280226359</v>
      </c>
      <c r="E30" s="232">
        <v>523.05527464869692</v>
      </c>
      <c r="F30" s="232">
        <v>394.69135489757917</v>
      </c>
      <c r="G30" s="232">
        <v>394.19492540101152</v>
      </c>
      <c r="H30" s="232">
        <v>475.63990495849151</v>
      </c>
      <c r="I30" s="232">
        <v>445.09456448042641</v>
      </c>
      <c r="J30" s="232">
        <v>371.61677046311138</v>
      </c>
      <c r="K30" s="232">
        <v>324.18112033451581</v>
      </c>
      <c r="L30" s="232">
        <v>309.7173650830706</v>
      </c>
      <c r="M30" s="232">
        <v>290.06300996164327</v>
      </c>
      <c r="N30" s="232">
        <v>268.23707898477329</v>
      </c>
      <c r="O30" s="232">
        <v>286.95478099758128</v>
      </c>
      <c r="P30" s="232">
        <v>233.66391878543379</v>
      </c>
      <c r="Q30" s="232">
        <v>234.34794872262839</v>
      </c>
      <c r="R30" s="232">
        <v>237.8686487733024</v>
      </c>
      <c r="S30" s="232">
        <v>244.5844774313471</v>
      </c>
      <c r="T30" s="232">
        <v>243.6974294437982</v>
      </c>
      <c r="U30" s="232">
        <v>229.9514117766289</v>
      </c>
      <c r="V30" s="232">
        <v>193.04377236038189</v>
      </c>
      <c r="W30" s="232">
        <v>212.95216544081919</v>
      </c>
      <c r="DA30" s="71" t="s">
        <v>2660</v>
      </c>
    </row>
    <row r="31" spans="1:105" ht="12" customHeight="1" x14ac:dyDescent="0.25">
      <c r="A31" s="59" t="s">
        <v>160</v>
      </c>
      <c r="B31" s="232">
        <v>1303.936509415264</v>
      </c>
      <c r="C31" s="232">
        <v>1327.3553597950479</v>
      </c>
      <c r="D31" s="232">
        <v>1318.690051023701</v>
      </c>
      <c r="E31" s="232">
        <v>1389.756651856386</v>
      </c>
      <c r="F31" s="232">
        <v>1280.4105796247391</v>
      </c>
      <c r="G31" s="232">
        <v>1192.3538353943311</v>
      </c>
      <c r="H31" s="232">
        <v>1032.434880643907</v>
      </c>
      <c r="I31" s="232">
        <v>1103.642216909795</v>
      </c>
      <c r="J31" s="232">
        <v>1060.595490638085</v>
      </c>
      <c r="K31" s="232">
        <v>1209.030943472188</v>
      </c>
      <c r="L31" s="232">
        <v>1112.8089309363729</v>
      </c>
      <c r="M31" s="232">
        <v>878.01707539487927</v>
      </c>
      <c r="N31" s="232">
        <v>817.40953447121581</v>
      </c>
      <c r="O31" s="232">
        <v>798.33171611261434</v>
      </c>
      <c r="P31" s="232">
        <v>643.44084783674327</v>
      </c>
      <c r="Q31" s="232">
        <v>579.32454956384049</v>
      </c>
      <c r="R31" s="232">
        <v>598.82446866531495</v>
      </c>
      <c r="S31" s="232">
        <v>573.31831278749144</v>
      </c>
      <c r="T31" s="232">
        <v>572.95380128011379</v>
      </c>
      <c r="U31" s="232">
        <v>558.21850831102836</v>
      </c>
      <c r="V31" s="232">
        <v>570.24303967700087</v>
      </c>
      <c r="W31" s="232">
        <v>574.67659003477536</v>
      </c>
      <c r="DA31" s="71" t="s">
        <v>2661</v>
      </c>
    </row>
    <row r="32" spans="1:105" ht="12" customHeight="1" x14ac:dyDescent="0.25">
      <c r="A32" s="59" t="s">
        <v>70</v>
      </c>
      <c r="B32" s="232">
        <v>914.2529633674269</v>
      </c>
      <c r="C32" s="232">
        <v>974.48052812822925</v>
      </c>
      <c r="D32" s="232">
        <v>1011.6576530878031</v>
      </c>
      <c r="E32" s="232">
        <v>981.89210425958981</v>
      </c>
      <c r="F32" s="232">
        <v>818.38348126342157</v>
      </c>
      <c r="G32" s="232">
        <v>734.72914666517465</v>
      </c>
      <c r="H32" s="232">
        <v>791.42307547144912</v>
      </c>
      <c r="I32" s="232">
        <v>654.97373728851767</v>
      </c>
      <c r="J32" s="232">
        <v>693.31488628900149</v>
      </c>
      <c r="K32" s="232">
        <v>433.41552641425551</v>
      </c>
      <c r="L32" s="232">
        <v>287.18614560826461</v>
      </c>
      <c r="M32" s="232">
        <v>222.39215606024581</v>
      </c>
      <c r="N32" s="232">
        <v>235.04332767404011</v>
      </c>
      <c r="O32" s="232">
        <v>345.31219208642449</v>
      </c>
      <c r="P32" s="232">
        <v>279.33713772673701</v>
      </c>
      <c r="Q32" s="232">
        <v>262.43264797188419</v>
      </c>
      <c r="R32" s="232">
        <v>260.68672346553512</v>
      </c>
      <c r="S32" s="232">
        <v>179.18878782313641</v>
      </c>
      <c r="T32" s="232">
        <v>160.79055099275189</v>
      </c>
      <c r="U32" s="232">
        <v>126.59705002851101</v>
      </c>
      <c r="V32" s="232">
        <v>99.557416400961714</v>
      </c>
      <c r="W32" s="232">
        <v>109.7296555669716</v>
      </c>
      <c r="DA32" s="71" t="s">
        <v>2662</v>
      </c>
    </row>
    <row r="33" spans="1:105" ht="12" customHeight="1" x14ac:dyDescent="0.25">
      <c r="A33" s="59" t="s">
        <v>162</v>
      </c>
      <c r="B33" s="232">
        <v>5256.4601130385399</v>
      </c>
      <c r="C33" s="232">
        <v>5498.4740918499001</v>
      </c>
      <c r="D33" s="232">
        <v>5298.2229536102786</v>
      </c>
      <c r="E33" s="232">
        <v>5033.3180797141604</v>
      </c>
      <c r="F33" s="232">
        <v>5598.3583866255649</v>
      </c>
      <c r="G33" s="232">
        <v>5598.0095356556176</v>
      </c>
      <c r="H33" s="232">
        <v>5448.3809731711472</v>
      </c>
      <c r="I33" s="232">
        <v>5356.6820630045286</v>
      </c>
      <c r="J33" s="232">
        <v>4941.2673812640051</v>
      </c>
      <c r="K33" s="232">
        <v>4453.6536790314503</v>
      </c>
      <c r="L33" s="232">
        <v>4779.6251259383153</v>
      </c>
      <c r="M33" s="232">
        <v>4583.8830857360963</v>
      </c>
      <c r="N33" s="232">
        <v>4282.7692818201249</v>
      </c>
      <c r="O33" s="232">
        <v>4360.2874881893777</v>
      </c>
      <c r="P33" s="232">
        <v>3856.063435345859</v>
      </c>
      <c r="Q33" s="232">
        <v>4072.9723765721669</v>
      </c>
      <c r="R33" s="232">
        <v>4184.3798641310996</v>
      </c>
      <c r="S33" s="232">
        <v>4257.6786866682887</v>
      </c>
      <c r="T33" s="232">
        <v>4048.0213748468182</v>
      </c>
      <c r="U33" s="232">
        <v>3966.4951094257158</v>
      </c>
      <c r="V33" s="232">
        <v>3680.654636948138</v>
      </c>
      <c r="W33" s="232">
        <v>4265.3348078269164</v>
      </c>
      <c r="DA33" s="71" t="s">
        <v>2663</v>
      </c>
    </row>
    <row r="34" spans="1:105" ht="12" customHeight="1" x14ac:dyDescent="0.25">
      <c r="A34" s="60" t="s">
        <v>2580</v>
      </c>
      <c r="B34" s="331">
        <v>0</v>
      </c>
      <c r="C34" s="331">
        <v>0</v>
      </c>
      <c r="D34" s="331">
        <v>0</v>
      </c>
      <c r="E34" s="331">
        <v>0</v>
      </c>
      <c r="F34" s="331">
        <v>0</v>
      </c>
      <c r="G34" s="331">
        <v>0</v>
      </c>
      <c r="H34" s="331">
        <v>0</v>
      </c>
      <c r="I34" s="331">
        <v>0</v>
      </c>
      <c r="J34" s="331">
        <v>0</v>
      </c>
      <c r="K34" s="331">
        <v>0</v>
      </c>
      <c r="L34" s="331">
        <v>0</v>
      </c>
      <c r="M34" s="331">
        <v>0</v>
      </c>
      <c r="N34" s="331">
        <v>0</v>
      </c>
      <c r="O34" s="331">
        <v>0</v>
      </c>
      <c r="P34" s="331">
        <v>0</v>
      </c>
      <c r="Q34" s="331">
        <v>0</v>
      </c>
      <c r="R34" s="331">
        <v>0</v>
      </c>
      <c r="S34" s="331">
        <v>0</v>
      </c>
      <c r="T34" s="331">
        <v>0</v>
      </c>
      <c r="U34" s="331">
        <v>0</v>
      </c>
      <c r="V34" s="331">
        <v>0</v>
      </c>
      <c r="W34" s="331">
        <v>0</v>
      </c>
      <c r="DA34" s="72" t="s">
        <v>2664</v>
      </c>
    </row>
    <row r="35" spans="1:105" ht="12" customHeight="1" x14ac:dyDescent="0.25">
      <c r="A35" s="57" t="s">
        <v>2582</v>
      </c>
      <c r="B35" s="263">
        <v>7062.393247884791</v>
      </c>
      <c r="C35" s="263">
        <v>7313.2548820937982</v>
      </c>
      <c r="D35" s="263">
        <v>7244.766325494762</v>
      </c>
      <c r="E35" s="263">
        <v>6860.9516696710534</v>
      </c>
      <c r="F35" s="263">
        <v>6906.6799355174626</v>
      </c>
      <c r="G35" s="263">
        <v>6831.4830374957146</v>
      </c>
      <c r="H35" s="263">
        <v>7106.4260942748006</v>
      </c>
      <c r="I35" s="263">
        <v>6901.6916946118708</v>
      </c>
      <c r="J35" s="263">
        <v>6822.0328526191524</v>
      </c>
      <c r="K35" s="263">
        <v>5840.020479917418</v>
      </c>
      <c r="L35" s="263">
        <v>6149.0368197988628</v>
      </c>
      <c r="M35" s="263">
        <v>5821.3264713836006</v>
      </c>
      <c r="N35" s="263">
        <v>5568.766627825702</v>
      </c>
      <c r="O35" s="263">
        <v>5617.4821228140754</v>
      </c>
      <c r="P35" s="263">
        <v>5249.3524475626336</v>
      </c>
      <c r="Q35" s="263">
        <v>5213.8237182189496</v>
      </c>
      <c r="R35" s="263">
        <v>5164.195060228838</v>
      </c>
      <c r="S35" s="263">
        <v>5308.1769349219594</v>
      </c>
      <c r="T35" s="263">
        <v>5200.4032421814291</v>
      </c>
      <c r="U35" s="263">
        <v>5040.1295258031178</v>
      </c>
      <c r="V35" s="263">
        <v>4580.566400164781</v>
      </c>
      <c r="W35" s="263">
        <v>5111.4514692857647</v>
      </c>
      <c r="DA35" s="70" t="s">
        <v>2665</v>
      </c>
    </row>
    <row r="36" spans="1:105" ht="12" customHeight="1" x14ac:dyDescent="0.25">
      <c r="A36" s="46" t="s">
        <v>30</v>
      </c>
      <c r="B36" s="231">
        <v>534.82363651321293</v>
      </c>
      <c r="C36" s="231">
        <v>488.58105592448032</v>
      </c>
      <c r="D36" s="231">
        <v>436.39484655661948</v>
      </c>
      <c r="E36" s="231">
        <v>369.55307452822723</v>
      </c>
      <c r="F36" s="231">
        <v>242.2141367116979</v>
      </c>
      <c r="G36" s="231">
        <v>236.15049274880491</v>
      </c>
      <c r="H36" s="231">
        <v>218.5960469498564</v>
      </c>
      <c r="I36" s="231">
        <v>189.61948693035981</v>
      </c>
      <c r="J36" s="231">
        <v>201.38347144900129</v>
      </c>
      <c r="K36" s="231">
        <v>135.893208244497</v>
      </c>
      <c r="L36" s="231">
        <v>145.99929490938661</v>
      </c>
      <c r="M36" s="231">
        <v>141.6452740264713</v>
      </c>
      <c r="N36" s="231">
        <v>113.7573728860535</v>
      </c>
      <c r="O36" s="231">
        <v>116.98425088645089</v>
      </c>
      <c r="P36" s="231">
        <v>118.79518720778739</v>
      </c>
      <c r="Q36" s="231">
        <v>122.909408510191</v>
      </c>
      <c r="R36" s="231">
        <v>96.558808625733633</v>
      </c>
      <c r="S36" s="231">
        <v>144.13974703275721</v>
      </c>
      <c r="T36" s="231">
        <v>120.3887825004285</v>
      </c>
      <c r="U36" s="231">
        <v>107.6119563945428</v>
      </c>
      <c r="V36" s="231">
        <v>146.97135447928599</v>
      </c>
      <c r="W36" s="231">
        <v>103.25026108943629</v>
      </c>
      <c r="DA36" s="73" t="s">
        <v>2666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0.26012447999517918</v>
      </c>
      <c r="W37" s="231">
        <v>0.21155903999248621</v>
      </c>
      <c r="DA37" s="73" t="s">
        <v>2667</v>
      </c>
    </row>
    <row r="38" spans="1:105" ht="12" customHeight="1" x14ac:dyDescent="0.25">
      <c r="A38" s="46" t="s">
        <v>33</v>
      </c>
      <c r="B38" s="231">
        <v>284.80222710533451</v>
      </c>
      <c r="C38" s="231">
        <v>298.21120431141338</v>
      </c>
      <c r="D38" s="231">
        <v>298.90954172117841</v>
      </c>
      <c r="E38" s="231">
        <v>432.65234469615729</v>
      </c>
      <c r="F38" s="231">
        <v>361.57729643411648</v>
      </c>
      <c r="G38" s="231">
        <v>358.81006405809029</v>
      </c>
      <c r="H38" s="231">
        <v>439.01826912925679</v>
      </c>
      <c r="I38" s="231">
        <v>373.52021062212498</v>
      </c>
      <c r="J38" s="231">
        <v>363.6316275719135</v>
      </c>
      <c r="K38" s="231">
        <v>300.29368159063529</v>
      </c>
      <c r="L38" s="231">
        <v>293.57146691873169</v>
      </c>
      <c r="M38" s="231">
        <v>284.41363230536939</v>
      </c>
      <c r="N38" s="231">
        <v>265.1461436865419</v>
      </c>
      <c r="O38" s="231">
        <v>287.62864826452699</v>
      </c>
      <c r="P38" s="231">
        <v>256.68274614517043</v>
      </c>
      <c r="Q38" s="231">
        <v>262.50620105203291</v>
      </c>
      <c r="R38" s="231">
        <v>258.44778208483461</v>
      </c>
      <c r="S38" s="231">
        <v>278.13339340653653</v>
      </c>
      <c r="T38" s="231">
        <v>285.36103662670541</v>
      </c>
      <c r="U38" s="231">
        <v>270.94142782159452</v>
      </c>
      <c r="V38" s="231">
        <v>205.1909065086231</v>
      </c>
      <c r="W38" s="231">
        <v>209.5583576719047</v>
      </c>
      <c r="DA38" s="73" t="s">
        <v>2668</v>
      </c>
    </row>
    <row r="39" spans="1:105" ht="12" customHeight="1" x14ac:dyDescent="0.25">
      <c r="A39" s="46" t="s">
        <v>160</v>
      </c>
      <c r="B39" s="231">
        <v>932.73718026239419</v>
      </c>
      <c r="C39" s="231">
        <v>924.61468891868822</v>
      </c>
      <c r="D39" s="231">
        <v>932.93503302464524</v>
      </c>
      <c r="E39" s="231">
        <v>958.11076310482895</v>
      </c>
      <c r="F39" s="231">
        <v>919.14279570903398</v>
      </c>
      <c r="G39" s="231">
        <v>860.64949277910966</v>
      </c>
      <c r="H39" s="231">
        <v>828.17841888304486</v>
      </c>
      <c r="I39" s="231">
        <v>857.12994926282056</v>
      </c>
      <c r="J39" s="231">
        <v>899.3797831485449</v>
      </c>
      <c r="K39" s="231">
        <v>953.82605935973606</v>
      </c>
      <c r="L39" s="231">
        <v>909.91897972591528</v>
      </c>
      <c r="M39" s="231">
        <v>765.78010776062376</v>
      </c>
      <c r="N39" s="231">
        <v>710.29880098599847</v>
      </c>
      <c r="O39" s="231">
        <v>698.80426947524427</v>
      </c>
      <c r="P39" s="231">
        <v>647.19868094838534</v>
      </c>
      <c r="Q39" s="231">
        <v>550.30399316071089</v>
      </c>
      <c r="R39" s="231">
        <v>554.85275456636839</v>
      </c>
      <c r="S39" s="231">
        <v>556.89057806711605</v>
      </c>
      <c r="T39" s="231">
        <v>571.69947903212028</v>
      </c>
      <c r="U39" s="231">
        <v>554.82924751485882</v>
      </c>
      <c r="V39" s="231">
        <v>536.87677535502542</v>
      </c>
      <c r="W39" s="231">
        <v>520.99700765346711</v>
      </c>
      <c r="DA39" s="73" t="s">
        <v>2669</v>
      </c>
    </row>
    <row r="40" spans="1:105" ht="12" customHeight="1" x14ac:dyDescent="0.25">
      <c r="A40" s="46" t="s">
        <v>70</v>
      </c>
      <c r="B40" s="231">
        <v>699.43424531669848</v>
      </c>
      <c r="C40" s="231">
        <v>729.65243986032635</v>
      </c>
      <c r="D40" s="231">
        <v>789.42212542972402</v>
      </c>
      <c r="E40" s="231">
        <v>749.29308027916829</v>
      </c>
      <c r="F40" s="231">
        <v>642.99618233091667</v>
      </c>
      <c r="G40" s="231">
        <v>594.20807578860433</v>
      </c>
      <c r="H40" s="231">
        <v>644.30052833788909</v>
      </c>
      <c r="I40" s="231">
        <v>537.72349060991428</v>
      </c>
      <c r="J40" s="231">
        <v>571.00348906895601</v>
      </c>
      <c r="K40" s="231">
        <v>346.52001157410291</v>
      </c>
      <c r="L40" s="231">
        <v>231.15401326523241</v>
      </c>
      <c r="M40" s="231">
        <v>188.57703189814259</v>
      </c>
      <c r="N40" s="231">
        <v>197.95198999398099</v>
      </c>
      <c r="O40" s="231">
        <v>283.46738289269598</v>
      </c>
      <c r="P40" s="231">
        <v>264.03723530383712</v>
      </c>
      <c r="Q40" s="231">
        <v>239.67109940627569</v>
      </c>
      <c r="R40" s="231">
        <v>240.1773866679807</v>
      </c>
      <c r="S40" s="231">
        <v>169.2674028603565</v>
      </c>
      <c r="T40" s="231">
        <v>152.51327819209669</v>
      </c>
      <c r="U40" s="231">
        <v>119.61500007140771</v>
      </c>
      <c r="V40" s="231">
        <v>95.935751958155464</v>
      </c>
      <c r="W40" s="231">
        <v>108.81882145546319</v>
      </c>
      <c r="DA40" s="73" t="s">
        <v>2670</v>
      </c>
    </row>
    <row r="41" spans="1:105" ht="12" customHeight="1" x14ac:dyDescent="0.25">
      <c r="A41" s="46" t="s">
        <v>34</v>
      </c>
      <c r="B41" s="231">
        <v>710.49729959756371</v>
      </c>
      <c r="C41" s="231">
        <v>713.82164435851587</v>
      </c>
      <c r="D41" s="231">
        <v>724.91696351913708</v>
      </c>
      <c r="E41" s="231">
        <v>710.47128203858551</v>
      </c>
      <c r="F41" s="231">
        <v>680.3542673990089</v>
      </c>
      <c r="G41" s="231">
        <v>668.68007363922675</v>
      </c>
      <c r="H41" s="231">
        <v>659.6577705587581</v>
      </c>
      <c r="I41" s="231">
        <v>557.59410791878383</v>
      </c>
      <c r="J41" s="231">
        <v>512.07002459919283</v>
      </c>
      <c r="K41" s="231">
        <v>497.68800083949549</v>
      </c>
      <c r="L41" s="231">
        <v>629.36692019962447</v>
      </c>
      <c r="M41" s="231">
        <v>502.16623703918941</v>
      </c>
      <c r="N41" s="231">
        <v>487.49295815879401</v>
      </c>
      <c r="O41" s="231">
        <v>346.90916591951998</v>
      </c>
      <c r="P41" s="231">
        <v>186.5033395195872</v>
      </c>
      <c r="Q41" s="231">
        <v>158.17981247975541</v>
      </c>
      <c r="R41" s="231">
        <v>97.411318199954451</v>
      </c>
      <c r="S41" s="231">
        <v>84.41824175989882</v>
      </c>
      <c r="T41" s="231">
        <v>86.168696759972335</v>
      </c>
      <c r="U41" s="231">
        <v>80.623995120002235</v>
      </c>
      <c r="V41" s="231">
        <v>71.646733799958866</v>
      </c>
      <c r="W41" s="231">
        <v>86.434316999822585</v>
      </c>
      <c r="DA41" s="73" t="s">
        <v>2671</v>
      </c>
    </row>
    <row r="42" spans="1:105" ht="12" customHeight="1" x14ac:dyDescent="0.25">
      <c r="A42" s="46" t="s">
        <v>162</v>
      </c>
      <c r="B42" s="231">
        <v>3754.9448356493672</v>
      </c>
      <c r="C42" s="231">
        <v>3866.8636165164071</v>
      </c>
      <c r="D42" s="231">
        <v>3788.469041296175</v>
      </c>
      <c r="E42" s="231">
        <v>3593.9398897378328</v>
      </c>
      <c r="F42" s="231">
        <v>3989.1505164306259</v>
      </c>
      <c r="G42" s="231">
        <v>3977.8822919056488</v>
      </c>
      <c r="H42" s="231">
        <v>4100.7157526933479</v>
      </c>
      <c r="I42" s="231">
        <v>4143.594830644055</v>
      </c>
      <c r="J42" s="231">
        <v>4134.7523676451301</v>
      </c>
      <c r="K42" s="231">
        <v>3528.7485991947901</v>
      </c>
      <c r="L42" s="231">
        <v>3874.7195834872809</v>
      </c>
      <c r="M42" s="231">
        <v>3906.2479785476071</v>
      </c>
      <c r="N42" s="231">
        <v>3753.8843041460459</v>
      </c>
      <c r="O42" s="231">
        <v>3845.5461384732489</v>
      </c>
      <c r="P42" s="231">
        <v>3739.9910336561511</v>
      </c>
      <c r="Q42" s="231">
        <v>3828.3919326671639</v>
      </c>
      <c r="R42" s="231">
        <v>3858.8234657325011</v>
      </c>
      <c r="S42" s="231">
        <v>4018.2630378810268</v>
      </c>
      <c r="T42" s="231">
        <v>3918.2284154620811</v>
      </c>
      <c r="U42" s="231">
        <v>3833.6681125924429</v>
      </c>
      <c r="V42" s="231">
        <v>3453.9938009200191</v>
      </c>
      <c r="W42" s="231">
        <v>4024.8550792257129</v>
      </c>
      <c r="DA42" s="73" t="s">
        <v>2672</v>
      </c>
    </row>
    <row r="43" spans="1:105" ht="12" customHeight="1" x14ac:dyDescent="0.25">
      <c r="A43" s="46" t="s">
        <v>36</v>
      </c>
      <c r="B43" s="231">
        <v>135.48484799991169</v>
      </c>
      <c r="C43" s="231">
        <v>280.93384799938451</v>
      </c>
      <c r="D43" s="231">
        <v>249.57899999972881</v>
      </c>
      <c r="E43" s="231">
        <v>34.285679999891229</v>
      </c>
      <c r="F43" s="231">
        <v>64.818863999739207</v>
      </c>
      <c r="G43" s="231">
        <v>121.97613599947761</v>
      </c>
      <c r="H43" s="231">
        <v>203.61218399905351</v>
      </c>
      <c r="I43" s="231">
        <v>228.23143199900301</v>
      </c>
      <c r="J43" s="231">
        <v>124.11446399936941</v>
      </c>
      <c r="K43" s="231">
        <v>74.260007999770508</v>
      </c>
      <c r="L43" s="231">
        <v>60.322247999830353</v>
      </c>
      <c r="M43" s="231">
        <v>25.532711999899579</v>
      </c>
      <c r="N43" s="231">
        <v>33.950231999960558</v>
      </c>
      <c r="O43" s="231">
        <v>32.008895999968942</v>
      </c>
      <c r="P43" s="231">
        <v>26.933975999973459</v>
      </c>
      <c r="Q43" s="231">
        <v>29.071367999968341</v>
      </c>
      <c r="R43" s="231">
        <v>27.39240863998581</v>
      </c>
      <c r="S43" s="231">
        <v>23.678857439984039</v>
      </c>
      <c r="T43" s="231">
        <v>13.763023199989011</v>
      </c>
      <c r="U43" s="231">
        <v>16.34875487998773</v>
      </c>
      <c r="V43" s="231">
        <v>17.045497439982999</v>
      </c>
      <c r="W43" s="231">
        <v>13.789396799986919</v>
      </c>
      <c r="DA43" s="73" t="s">
        <v>2673</v>
      </c>
    </row>
    <row r="44" spans="1:105" ht="12" customHeight="1" x14ac:dyDescent="0.25">
      <c r="A44" s="46" t="s">
        <v>73</v>
      </c>
      <c r="B44" s="231">
        <v>9.6689754403084613</v>
      </c>
      <c r="C44" s="231">
        <v>10.576384204583521</v>
      </c>
      <c r="D44" s="231">
        <v>24.13977394755219</v>
      </c>
      <c r="E44" s="231">
        <v>12.64555528636169</v>
      </c>
      <c r="F44" s="231">
        <v>6.4258765023223336</v>
      </c>
      <c r="G44" s="231">
        <v>13.126410576752439</v>
      </c>
      <c r="H44" s="231">
        <v>12.34712372359413</v>
      </c>
      <c r="I44" s="231">
        <v>14.27818662480921</v>
      </c>
      <c r="J44" s="231">
        <v>15.6976251370435</v>
      </c>
      <c r="K44" s="231">
        <v>2.790911114390179</v>
      </c>
      <c r="L44" s="231">
        <v>3.9843132928610889</v>
      </c>
      <c r="M44" s="231">
        <v>6.9634978062985704</v>
      </c>
      <c r="N44" s="231">
        <v>6.2848259683267562</v>
      </c>
      <c r="O44" s="231">
        <v>6.1333709024176901</v>
      </c>
      <c r="P44" s="231">
        <v>9.2102487817412282</v>
      </c>
      <c r="Q44" s="231">
        <v>22.78990294285229</v>
      </c>
      <c r="R44" s="231">
        <v>30.531135711479141</v>
      </c>
      <c r="S44" s="231">
        <v>33.385676474282199</v>
      </c>
      <c r="T44" s="231">
        <v>52.280530408035453</v>
      </c>
      <c r="U44" s="231">
        <v>56.491031408280712</v>
      </c>
      <c r="V44" s="231">
        <v>52.645455223736022</v>
      </c>
      <c r="W44" s="231">
        <v>43.536669349978347</v>
      </c>
      <c r="DA44" s="73" t="s">
        <v>2674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2675</v>
      </c>
    </row>
    <row r="46" spans="1:105" ht="12" customHeight="1" x14ac:dyDescent="0.25">
      <c r="A46" s="57" t="s">
        <v>2594</v>
      </c>
      <c r="B46" s="263">
        <v>0</v>
      </c>
      <c r="C46" s="263">
        <v>0</v>
      </c>
      <c r="D46" s="263">
        <v>0</v>
      </c>
      <c r="E46" s="263">
        <v>0</v>
      </c>
      <c r="F46" s="263">
        <v>0</v>
      </c>
      <c r="G46" s="263">
        <v>0</v>
      </c>
      <c r="H46" s="263">
        <v>0</v>
      </c>
      <c r="I46" s="263">
        <v>0</v>
      </c>
      <c r="J46" s="263">
        <v>0</v>
      </c>
      <c r="K46" s="263">
        <v>0</v>
      </c>
      <c r="L46" s="263">
        <v>0</v>
      </c>
      <c r="M46" s="263">
        <v>0</v>
      </c>
      <c r="N46" s="263">
        <v>0</v>
      </c>
      <c r="O46" s="263">
        <v>0</v>
      </c>
      <c r="P46" s="263">
        <v>0</v>
      </c>
      <c r="Q46" s="263">
        <v>0</v>
      </c>
      <c r="R46" s="263">
        <v>0</v>
      </c>
      <c r="S46" s="263">
        <v>0</v>
      </c>
      <c r="T46" s="263">
        <v>0</v>
      </c>
      <c r="U46" s="263">
        <v>0</v>
      </c>
      <c r="V46" s="263">
        <v>0</v>
      </c>
      <c r="W46" s="263">
        <v>0</v>
      </c>
      <c r="DA46" s="70" t="s">
        <v>2676</v>
      </c>
    </row>
    <row r="47" spans="1:105" ht="12" customHeight="1" x14ac:dyDescent="0.25">
      <c r="A47" s="41" t="s">
        <v>2596</v>
      </c>
      <c r="B47" s="352">
        <v>0</v>
      </c>
      <c r="C47" s="352">
        <v>0</v>
      </c>
      <c r="D47" s="352">
        <v>0</v>
      </c>
      <c r="E47" s="352">
        <v>0</v>
      </c>
      <c r="F47" s="352">
        <v>0</v>
      </c>
      <c r="G47" s="352">
        <v>0</v>
      </c>
      <c r="H47" s="352">
        <v>0</v>
      </c>
      <c r="I47" s="352">
        <v>0</v>
      </c>
      <c r="J47" s="352">
        <v>0</v>
      </c>
      <c r="K47" s="352">
        <v>0</v>
      </c>
      <c r="L47" s="352">
        <v>0</v>
      </c>
      <c r="M47" s="352">
        <v>0</v>
      </c>
      <c r="N47" s="352">
        <v>0</v>
      </c>
      <c r="O47" s="352">
        <v>0</v>
      </c>
      <c r="P47" s="352">
        <v>0</v>
      </c>
      <c r="Q47" s="352">
        <v>0</v>
      </c>
      <c r="R47" s="352">
        <v>0</v>
      </c>
      <c r="S47" s="352">
        <v>0</v>
      </c>
      <c r="T47" s="352">
        <v>0</v>
      </c>
      <c r="U47" s="352">
        <v>0</v>
      </c>
      <c r="V47" s="352">
        <v>0</v>
      </c>
      <c r="W47" s="352">
        <v>0</v>
      </c>
      <c r="DA47" s="97" t="s">
        <v>2677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431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1.0000000000000002</v>
      </c>
      <c r="C51" s="234">
        <f t="shared" si="3"/>
        <v>1</v>
      </c>
      <c r="D51" s="234">
        <f t="shared" si="3"/>
        <v>1</v>
      </c>
      <c r="E51" s="234">
        <f t="shared" si="3"/>
        <v>1</v>
      </c>
      <c r="F51" s="234">
        <f t="shared" si="3"/>
        <v>1.0000000000000002</v>
      </c>
      <c r="G51" s="234">
        <f t="shared" si="3"/>
        <v>1.0000000000000002</v>
      </c>
      <c r="H51" s="234">
        <f t="shared" si="3"/>
        <v>1</v>
      </c>
      <c r="I51" s="234">
        <f t="shared" si="3"/>
        <v>1</v>
      </c>
      <c r="J51" s="234">
        <f t="shared" si="3"/>
        <v>1</v>
      </c>
      <c r="K51" s="234">
        <f t="shared" si="3"/>
        <v>1</v>
      </c>
      <c r="L51" s="234">
        <f t="shared" si="3"/>
        <v>0.99999999999999989</v>
      </c>
      <c r="M51" s="234">
        <f t="shared" si="3"/>
        <v>1.0000000000000002</v>
      </c>
      <c r="N51" s="234">
        <f t="shared" si="3"/>
        <v>1</v>
      </c>
      <c r="O51" s="234">
        <f t="shared" si="3"/>
        <v>1.0000000000000002</v>
      </c>
      <c r="P51" s="234">
        <f t="shared" si="3"/>
        <v>0.99999999999999989</v>
      </c>
      <c r="Q51" s="234">
        <f t="shared" si="3"/>
        <v>0.99999999999999978</v>
      </c>
      <c r="R51" s="234">
        <f t="shared" si="3"/>
        <v>1.0000000000000002</v>
      </c>
      <c r="S51" s="234">
        <f t="shared" si="3"/>
        <v>1</v>
      </c>
      <c r="T51" s="234">
        <f t="shared" si="3"/>
        <v>1</v>
      </c>
      <c r="U51" s="234">
        <f t="shared" si="3"/>
        <v>0.99999999999999978</v>
      </c>
      <c r="V51" s="234">
        <f t="shared" si="3"/>
        <v>0.99999999999999989</v>
      </c>
      <c r="W51" s="234">
        <f t="shared" si="3"/>
        <v>1.0000000000000002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0</v>
      </c>
      <c r="C52" s="301">
        <f t="shared" si="4"/>
        <v>0</v>
      </c>
      <c r="D52" s="301">
        <f t="shared" si="4"/>
        <v>0</v>
      </c>
      <c r="E52" s="301">
        <f t="shared" si="4"/>
        <v>0</v>
      </c>
      <c r="F52" s="301">
        <f t="shared" si="4"/>
        <v>0</v>
      </c>
      <c r="G52" s="301">
        <f t="shared" si="4"/>
        <v>0</v>
      </c>
      <c r="H52" s="301">
        <f t="shared" si="4"/>
        <v>0</v>
      </c>
      <c r="I52" s="301">
        <f t="shared" si="4"/>
        <v>0</v>
      </c>
      <c r="J52" s="301">
        <f t="shared" si="4"/>
        <v>0</v>
      </c>
      <c r="K52" s="301">
        <f t="shared" si="4"/>
        <v>0</v>
      </c>
      <c r="L52" s="301">
        <f t="shared" si="4"/>
        <v>0</v>
      </c>
      <c r="M52" s="301">
        <f t="shared" si="4"/>
        <v>0</v>
      </c>
      <c r="N52" s="301">
        <f t="shared" si="4"/>
        <v>0</v>
      </c>
      <c r="O52" s="301">
        <f t="shared" si="4"/>
        <v>0</v>
      </c>
      <c r="P52" s="301">
        <f t="shared" si="4"/>
        <v>0</v>
      </c>
      <c r="Q52" s="301">
        <f t="shared" si="4"/>
        <v>0</v>
      </c>
      <c r="R52" s="301">
        <f t="shared" si="4"/>
        <v>0</v>
      </c>
      <c r="S52" s="301">
        <f t="shared" si="4"/>
        <v>0</v>
      </c>
      <c r="T52" s="301">
        <f t="shared" si="4"/>
        <v>0</v>
      </c>
      <c r="U52" s="301">
        <f t="shared" si="4"/>
        <v>0</v>
      </c>
      <c r="V52" s="301">
        <f t="shared" si="4"/>
        <v>0</v>
      </c>
      <c r="W52" s="301">
        <f t="shared" si="4"/>
        <v>0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0</v>
      </c>
      <c r="C53" s="235">
        <f t="shared" si="5"/>
        <v>0</v>
      </c>
      <c r="D53" s="235">
        <f t="shared" si="5"/>
        <v>0</v>
      </c>
      <c r="E53" s="235">
        <f t="shared" si="5"/>
        <v>0</v>
      </c>
      <c r="F53" s="235">
        <f t="shared" si="5"/>
        <v>0</v>
      </c>
      <c r="G53" s="235">
        <f t="shared" si="5"/>
        <v>0</v>
      </c>
      <c r="H53" s="235">
        <f t="shared" si="5"/>
        <v>0</v>
      </c>
      <c r="I53" s="235">
        <f t="shared" si="5"/>
        <v>0</v>
      </c>
      <c r="J53" s="235">
        <f t="shared" si="5"/>
        <v>0</v>
      </c>
      <c r="K53" s="235">
        <f t="shared" si="5"/>
        <v>0</v>
      </c>
      <c r="L53" s="235">
        <f t="shared" si="5"/>
        <v>0</v>
      </c>
      <c r="M53" s="235">
        <f t="shared" si="5"/>
        <v>0</v>
      </c>
      <c r="N53" s="235">
        <f t="shared" si="5"/>
        <v>0</v>
      </c>
      <c r="O53" s="235">
        <f t="shared" si="5"/>
        <v>0</v>
      </c>
      <c r="P53" s="235">
        <f t="shared" si="5"/>
        <v>0</v>
      </c>
      <c r="Q53" s="235">
        <f t="shared" si="5"/>
        <v>0</v>
      </c>
      <c r="R53" s="235">
        <f t="shared" si="5"/>
        <v>0</v>
      </c>
      <c r="S53" s="235">
        <f t="shared" si="5"/>
        <v>0</v>
      </c>
      <c r="T53" s="235">
        <f t="shared" si="5"/>
        <v>0</v>
      </c>
      <c r="U53" s="235">
        <f t="shared" si="5"/>
        <v>0</v>
      </c>
      <c r="V53" s="235">
        <f t="shared" si="5"/>
        <v>0</v>
      </c>
      <c r="W53" s="235">
        <f t="shared" si="5"/>
        <v>0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0</v>
      </c>
      <c r="C54" s="235">
        <f t="shared" si="6"/>
        <v>0</v>
      </c>
      <c r="D54" s="235">
        <f t="shared" si="6"/>
        <v>0</v>
      </c>
      <c r="E54" s="235">
        <f t="shared" si="6"/>
        <v>0</v>
      </c>
      <c r="F54" s="235">
        <f t="shared" si="6"/>
        <v>0</v>
      </c>
      <c r="G54" s="235">
        <f t="shared" si="6"/>
        <v>0</v>
      </c>
      <c r="H54" s="235">
        <f t="shared" si="6"/>
        <v>0</v>
      </c>
      <c r="I54" s="235">
        <f t="shared" si="6"/>
        <v>0</v>
      </c>
      <c r="J54" s="235">
        <f t="shared" si="6"/>
        <v>0</v>
      </c>
      <c r="K54" s="235">
        <f t="shared" si="6"/>
        <v>0</v>
      </c>
      <c r="L54" s="235">
        <f t="shared" si="6"/>
        <v>0</v>
      </c>
      <c r="M54" s="235">
        <f t="shared" si="6"/>
        <v>0</v>
      </c>
      <c r="N54" s="235">
        <f t="shared" si="6"/>
        <v>0</v>
      </c>
      <c r="O54" s="235">
        <f t="shared" si="6"/>
        <v>0</v>
      </c>
      <c r="P54" s="235">
        <f t="shared" si="6"/>
        <v>0</v>
      </c>
      <c r="Q54" s="235">
        <f t="shared" si="6"/>
        <v>0</v>
      </c>
      <c r="R54" s="235">
        <f t="shared" si="6"/>
        <v>0</v>
      </c>
      <c r="S54" s="235">
        <f t="shared" si="6"/>
        <v>0</v>
      </c>
      <c r="T54" s="235">
        <f t="shared" si="6"/>
        <v>0</v>
      </c>
      <c r="U54" s="235">
        <f t="shared" si="6"/>
        <v>0</v>
      </c>
      <c r="V54" s="235">
        <f t="shared" si="6"/>
        <v>0</v>
      </c>
      <c r="W54" s="235">
        <f t="shared" si="6"/>
        <v>0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0</v>
      </c>
      <c r="C55" s="235">
        <f t="shared" si="7"/>
        <v>0</v>
      </c>
      <c r="D55" s="235">
        <f t="shared" si="7"/>
        <v>0</v>
      </c>
      <c r="E55" s="235">
        <f t="shared" si="7"/>
        <v>0</v>
      </c>
      <c r="F55" s="235">
        <f t="shared" si="7"/>
        <v>0</v>
      </c>
      <c r="G55" s="235">
        <f t="shared" si="7"/>
        <v>0</v>
      </c>
      <c r="H55" s="235">
        <f t="shared" si="7"/>
        <v>0</v>
      </c>
      <c r="I55" s="235">
        <f t="shared" si="7"/>
        <v>0</v>
      </c>
      <c r="J55" s="235">
        <f t="shared" si="7"/>
        <v>0</v>
      </c>
      <c r="K55" s="235">
        <f t="shared" si="7"/>
        <v>0</v>
      </c>
      <c r="L55" s="235">
        <f t="shared" si="7"/>
        <v>0</v>
      </c>
      <c r="M55" s="235">
        <f t="shared" si="7"/>
        <v>0</v>
      </c>
      <c r="N55" s="235">
        <f t="shared" si="7"/>
        <v>0</v>
      </c>
      <c r="O55" s="235">
        <f t="shared" si="7"/>
        <v>0</v>
      </c>
      <c r="P55" s="235">
        <f t="shared" si="7"/>
        <v>0</v>
      </c>
      <c r="Q55" s="235">
        <f t="shared" si="7"/>
        <v>0</v>
      </c>
      <c r="R55" s="235">
        <f t="shared" si="7"/>
        <v>0</v>
      </c>
      <c r="S55" s="235">
        <f t="shared" si="7"/>
        <v>0</v>
      </c>
      <c r="T55" s="235">
        <f t="shared" si="7"/>
        <v>0</v>
      </c>
      <c r="U55" s="235">
        <f t="shared" si="7"/>
        <v>0</v>
      </c>
      <c r="V55" s="235">
        <f t="shared" si="7"/>
        <v>0</v>
      </c>
      <c r="W55" s="235">
        <f t="shared" si="7"/>
        <v>0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3.1255284716587367E-2</v>
      </c>
      <c r="C56" s="302">
        <f t="shared" si="8"/>
        <v>3.153311040141709E-2</v>
      </c>
      <c r="D56" s="302">
        <f t="shared" si="8"/>
        <v>3.1202208283677663E-2</v>
      </c>
      <c r="E56" s="302">
        <f t="shared" si="8"/>
        <v>3.0887675111285502E-2</v>
      </c>
      <c r="F56" s="302">
        <f t="shared" si="8"/>
        <v>3.2050514785091223E-2</v>
      </c>
      <c r="G56" s="302">
        <f t="shared" si="8"/>
        <v>3.2023263794418048E-2</v>
      </c>
      <c r="H56" s="302">
        <f t="shared" si="8"/>
        <v>3.0991830359570385E-2</v>
      </c>
      <c r="I56" s="302">
        <f t="shared" si="8"/>
        <v>3.1408343877880662E-2</v>
      </c>
      <c r="J56" s="302">
        <f t="shared" si="8"/>
        <v>3.0316296285499065E-2</v>
      </c>
      <c r="K56" s="302">
        <f t="shared" si="8"/>
        <v>3.1785786765154089E-2</v>
      </c>
      <c r="L56" s="302">
        <f t="shared" si="8"/>
        <v>3.1698470539360049E-2</v>
      </c>
      <c r="M56" s="302">
        <f t="shared" si="8"/>
        <v>3.1261105921587158E-2</v>
      </c>
      <c r="N56" s="302">
        <f t="shared" si="8"/>
        <v>3.0838495118721457E-2</v>
      </c>
      <c r="O56" s="302">
        <f t="shared" si="8"/>
        <v>3.0782749109343286E-2</v>
      </c>
      <c r="P56" s="302">
        <f t="shared" si="8"/>
        <v>2.9564844162255563E-2</v>
      </c>
      <c r="Q56" s="302">
        <f t="shared" si="8"/>
        <v>3.0047117230950104E-2</v>
      </c>
      <c r="R56" s="302">
        <f t="shared" si="8"/>
        <v>3.0416656200331817E-2</v>
      </c>
      <c r="S56" s="302">
        <f t="shared" si="8"/>
        <v>3.0249581382068652E-2</v>
      </c>
      <c r="T56" s="302">
        <f t="shared" si="8"/>
        <v>2.9790416043653047E-2</v>
      </c>
      <c r="U56" s="302">
        <f t="shared" si="8"/>
        <v>2.9856973631187358E-2</v>
      </c>
      <c r="V56" s="302">
        <f t="shared" si="8"/>
        <v>3.0095020541198569E-2</v>
      </c>
      <c r="W56" s="302">
        <f t="shared" si="8"/>
        <v>3.0519689858629018E-2</v>
      </c>
      <c r="DA56" s="68"/>
    </row>
    <row r="57" spans="1:105" ht="12" customHeight="1" x14ac:dyDescent="0.25">
      <c r="A57" s="203" t="s">
        <v>2557</v>
      </c>
      <c r="B57" s="303">
        <f t="shared" ref="B57:W57" si="9">IF(B$16=0,0,B$16/B$5)</f>
        <v>0.24236790781026532</v>
      </c>
      <c r="C57" s="303">
        <f t="shared" si="9"/>
        <v>0.24107615517585876</v>
      </c>
      <c r="D57" s="303">
        <f t="shared" si="9"/>
        <v>0.2390483814219766</v>
      </c>
      <c r="E57" s="303">
        <f t="shared" si="9"/>
        <v>0.24071330937438618</v>
      </c>
      <c r="F57" s="303">
        <f t="shared" si="9"/>
        <v>0.23754888257168971</v>
      </c>
      <c r="G57" s="303">
        <f t="shared" si="9"/>
        <v>0.2362230211875945</v>
      </c>
      <c r="H57" s="303">
        <f t="shared" si="9"/>
        <v>0.23118679810781512</v>
      </c>
      <c r="I57" s="303">
        <f t="shared" si="9"/>
        <v>0.23014839557606645</v>
      </c>
      <c r="J57" s="303">
        <f t="shared" si="9"/>
        <v>0.22395807101690982</v>
      </c>
      <c r="K57" s="303">
        <f t="shared" si="9"/>
        <v>0.22829824108053151</v>
      </c>
      <c r="L57" s="303">
        <f t="shared" si="9"/>
        <v>0.22409326177676669</v>
      </c>
      <c r="M57" s="303">
        <f t="shared" si="9"/>
        <v>0.22078415699494691</v>
      </c>
      <c r="N57" s="303">
        <f t="shared" si="9"/>
        <v>0.21835767746319737</v>
      </c>
      <c r="O57" s="303">
        <f t="shared" si="9"/>
        <v>0.22034884013526571</v>
      </c>
      <c r="P57" s="303">
        <f t="shared" si="9"/>
        <v>0.21281648011297744</v>
      </c>
      <c r="Q57" s="303">
        <f t="shared" si="9"/>
        <v>0.21620872412378839</v>
      </c>
      <c r="R57" s="303">
        <f t="shared" si="9"/>
        <v>0.21803139708077066</v>
      </c>
      <c r="S57" s="303">
        <f t="shared" si="9"/>
        <v>0.21605983347258009</v>
      </c>
      <c r="T57" s="303">
        <f t="shared" si="9"/>
        <v>0.21297353912226996</v>
      </c>
      <c r="U57" s="303">
        <f t="shared" si="9"/>
        <v>0.2124896691011233</v>
      </c>
      <c r="V57" s="303">
        <f t="shared" si="9"/>
        <v>0.21498240333404531</v>
      </c>
      <c r="W57" s="303">
        <f t="shared" si="9"/>
        <v>0.21611153892900278</v>
      </c>
      <c r="DA57" s="175"/>
    </row>
    <row r="58" spans="1:105" ht="12" customHeight="1" x14ac:dyDescent="0.25">
      <c r="A58" s="62" t="s">
        <v>2558</v>
      </c>
      <c r="B58" s="304">
        <f t="shared" ref="B58:W58" si="10">IF(B$17=0,0,B$17/B$5)</f>
        <v>0.24236790781026532</v>
      </c>
      <c r="C58" s="304">
        <f t="shared" si="10"/>
        <v>0.24107615517585876</v>
      </c>
      <c r="D58" s="304">
        <f t="shared" si="10"/>
        <v>0.2390483814219766</v>
      </c>
      <c r="E58" s="304">
        <f t="shared" si="10"/>
        <v>0.24071330937438618</v>
      </c>
      <c r="F58" s="304">
        <f t="shared" si="10"/>
        <v>0.23754888257168971</v>
      </c>
      <c r="G58" s="304">
        <f t="shared" si="10"/>
        <v>0.2362230211875945</v>
      </c>
      <c r="H58" s="304">
        <f t="shared" si="10"/>
        <v>0.23118679810781512</v>
      </c>
      <c r="I58" s="304">
        <f t="shared" si="10"/>
        <v>0.23014839557606645</v>
      </c>
      <c r="J58" s="304">
        <f t="shared" si="10"/>
        <v>0.22395807101690982</v>
      </c>
      <c r="K58" s="304">
        <f t="shared" si="10"/>
        <v>0.22829824108053151</v>
      </c>
      <c r="L58" s="304">
        <f t="shared" si="10"/>
        <v>0.22409326177676669</v>
      </c>
      <c r="M58" s="304">
        <f t="shared" si="10"/>
        <v>0.22078415699494691</v>
      </c>
      <c r="N58" s="304">
        <f t="shared" si="10"/>
        <v>0.21835767746319737</v>
      </c>
      <c r="O58" s="304">
        <f t="shared" si="10"/>
        <v>0.22034884013526571</v>
      </c>
      <c r="P58" s="304">
        <f t="shared" si="10"/>
        <v>0.21281648011297744</v>
      </c>
      <c r="Q58" s="304">
        <f t="shared" si="10"/>
        <v>0.21620872412378839</v>
      </c>
      <c r="R58" s="304">
        <f t="shared" si="10"/>
        <v>0.21803139708077066</v>
      </c>
      <c r="S58" s="304">
        <f t="shared" si="10"/>
        <v>0.21605983347258009</v>
      </c>
      <c r="T58" s="304">
        <f t="shared" si="10"/>
        <v>0.21297353912226996</v>
      </c>
      <c r="U58" s="304">
        <f t="shared" si="10"/>
        <v>0.2124896691011233</v>
      </c>
      <c r="V58" s="304">
        <f t="shared" si="10"/>
        <v>0.21498240333404531</v>
      </c>
      <c r="W58" s="304">
        <f t="shared" si="10"/>
        <v>0.21611153892900278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0</v>
      </c>
      <c r="C59" s="304">
        <f t="shared" si="11"/>
        <v>0</v>
      </c>
      <c r="D59" s="304">
        <f t="shared" si="11"/>
        <v>0</v>
      </c>
      <c r="E59" s="304">
        <f t="shared" si="11"/>
        <v>0</v>
      </c>
      <c r="F59" s="304">
        <f t="shared" si="11"/>
        <v>0</v>
      </c>
      <c r="G59" s="304">
        <f t="shared" si="11"/>
        <v>0</v>
      </c>
      <c r="H59" s="304">
        <f t="shared" si="11"/>
        <v>0</v>
      </c>
      <c r="I59" s="304">
        <f t="shared" si="11"/>
        <v>0</v>
      </c>
      <c r="J59" s="304">
        <f t="shared" si="11"/>
        <v>0</v>
      </c>
      <c r="K59" s="304">
        <f t="shared" si="11"/>
        <v>0</v>
      </c>
      <c r="L59" s="304">
        <f t="shared" si="11"/>
        <v>0</v>
      </c>
      <c r="M59" s="304">
        <f t="shared" si="11"/>
        <v>0</v>
      </c>
      <c r="N59" s="304">
        <f t="shared" si="11"/>
        <v>0</v>
      </c>
      <c r="O59" s="304">
        <f t="shared" si="11"/>
        <v>0</v>
      </c>
      <c r="P59" s="304">
        <f t="shared" si="11"/>
        <v>0</v>
      </c>
      <c r="Q59" s="304">
        <f t="shared" si="11"/>
        <v>0</v>
      </c>
      <c r="R59" s="304">
        <f t="shared" si="11"/>
        <v>0</v>
      </c>
      <c r="S59" s="304">
        <f t="shared" si="11"/>
        <v>0</v>
      </c>
      <c r="T59" s="304">
        <f t="shared" si="11"/>
        <v>0</v>
      </c>
      <c r="U59" s="304">
        <f t="shared" si="11"/>
        <v>0</v>
      </c>
      <c r="V59" s="304">
        <f t="shared" si="11"/>
        <v>0</v>
      </c>
      <c r="W59" s="304">
        <f t="shared" si="11"/>
        <v>0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0.10388804175995302</v>
      </c>
      <c r="C60" s="303">
        <f t="shared" si="12"/>
        <v>0.10460994252138023</v>
      </c>
      <c r="D60" s="303">
        <f t="shared" si="12"/>
        <v>0.10529006683049597</v>
      </c>
      <c r="E60" s="303">
        <f t="shared" si="12"/>
        <v>0.11309808869323619</v>
      </c>
      <c r="F60" s="303">
        <f t="shared" si="12"/>
        <v>0.11668581192952981</v>
      </c>
      <c r="G60" s="303">
        <f t="shared" si="12"/>
        <v>0.11785337625710378</v>
      </c>
      <c r="H60" s="303">
        <f t="shared" si="12"/>
        <v>0.11805308611841422</v>
      </c>
      <c r="I60" s="303">
        <f t="shared" si="12"/>
        <v>0.12087684561145763</v>
      </c>
      <c r="J60" s="303">
        <f t="shared" si="12"/>
        <v>0.12830037944339862</v>
      </c>
      <c r="K60" s="303">
        <f t="shared" si="12"/>
        <v>0.1259981530031789</v>
      </c>
      <c r="L60" s="303">
        <f t="shared" si="12"/>
        <v>0.1299973511755573</v>
      </c>
      <c r="M60" s="303">
        <f t="shared" si="12"/>
        <v>0.13446391059353363</v>
      </c>
      <c r="N60" s="303">
        <f t="shared" si="12"/>
        <v>0.13766060721405321</v>
      </c>
      <c r="O60" s="303">
        <f t="shared" si="12"/>
        <v>0.13701567964805822</v>
      </c>
      <c r="P60" s="303">
        <f t="shared" si="12"/>
        <v>0.14399868563305393</v>
      </c>
      <c r="Q60" s="303">
        <f t="shared" si="12"/>
        <v>0.14134167490634467</v>
      </c>
      <c r="R60" s="303">
        <f t="shared" si="12"/>
        <v>0.14209982848534083</v>
      </c>
      <c r="S60" s="303">
        <f t="shared" si="12"/>
        <v>0.14272145983403353</v>
      </c>
      <c r="T60" s="303">
        <f t="shared" si="12"/>
        <v>0.14573739731695323</v>
      </c>
      <c r="U60" s="303">
        <f t="shared" si="12"/>
        <v>0.14739479921895576</v>
      </c>
      <c r="V60" s="303">
        <f t="shared" si="12"/>
        <v>0.14677159157363551</v>
      </c>
      <c r="W60" s="303">
        <f t="shared" si="12"/>
        <v>0.14545051927653946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0.10388804175995302</v>
      </c>
      <c r="C61" s="304">
        <f t="shared" si="13"/>
        <v>0.10460994252138023</v>
      </c>
      <c r="D61" s="304">
        <f t="shared" si="13"/>
        <v>0.10529006683049597</v>
      </c>
      <c r="E61" s="304">
        <f t="shared" si="13"/>
        <v>0.11309808869323619</v>
      </c>
      <c r="F61" s="304">
        <f t="shared" si="13"/>
        <v>0.11668581192952981</v>
      </c>
      <c r="G61" s="304">
        <f t="shared" si="13"/>
        <v>0.11785337625710378</v>
      </c>
      <c r="H61" s="304">
        <f t="shared" si="13"/>
        <v>0.11805308611841422</v>
      </c>
      <c r="I61" s="304">
        <f t="shared" si="13"/>
        <v>0.12087684561145763</v>
      </c>
      <c r="J61" s="304">
        <f t="shared" si="13"/>
        <v>0.12830037944339862</v>
      </c>
      <c r="K61" s="304">
        <f t="shared" si="13"/>
        <v>0.1259981530031789</v>
      </c>
      <c r="L61" s="304">
        <f t="shared" si="13"/>
        <v>0.1299973511755573</v>
      </c>
      <c r="M61" s="304">
        <f t="shared" si="13"/>
        <v>0.13446391059353363</v>
      </c>
      <c r="N61" s="304">
        <f t="shared" si="13"/>
        <v>0.13766060721405321</v>
      </c>
      <c r="O61" s="304">
        <f t="shared" si="13"/>
        <v>0.13701567964805822</v>
      </c>
      <c r="P61" s="304">
        <f t="shared" si="13"/>
        <v>0.14399868563305393</v>
      </c>
      <c r="Q61" s="304">
        <f t="shared" si="13"/>
        <v>0.14134167490634467</v>
      </c>
      <c r="R61" s="304">
        <f t="shared" si="13"/>
        <v>0.14209982848534083</v>
      </c>
      <c r="S61" s="304">
        <f t="shared" si="13"/>
        <v>0.14272145983403353</v>
      </c>
      <c r="T61" s="304">
        <f t="shared" si="13"/>
        <v>0.14573739731695323</v>
      </c>
      <c r="U61" s="304">
        <f t="shared" si="13"/>
        <v>0.14739479921895576</v>
      </c>
      <c r="V61" s="304">
        <f t="shared" si="13"/>
        <v>0.14677159157363551</v>
      </c>
      <c r="W61" s="304">
        <f t="shared" si="13"/>
        <v>0.14545051927653946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0</v>
      </c>
      <c r="C62" s="304">
        <f t="shared" si="14"/>
        <v>0</v>
      </c>
      <c r="D62" s="304">
        <f t="shared" si="14"/>
        <v>0</v>
      </c>
      <c r="E62" s="304">
        <f t="shared" si="14"/>
        <v>0</v>
      </c>
      <c r="F62" s="304">
        <f t="shared" si="14"/>
        <v>0</v>
      </c>
      <c r="G62" s="304">
        <f t="shared" si="14"/>
        <v>0</v>
      </c>
      <c r="H62" s="304">
        <f t="shared" si="14"/>
        <v>0</v>
      </c>
      <c r="I62" s="304">
        <f t="shared" si="14"/>
        <v>0</v>
      </c>
      <c r="J62" s="304">
        <f t="shared" si="14"/>
        <v>0</v>
      </c>
      <c r="K62" s="304">
        <f t="shared" si="14"/>
        <v>0</v>
      </c>
      <c r="L62" s="304">
        <f t="shared" si="14"/>
        <v>0</v>
      </c>
      <c r="M62" s="304">
        <f t="shared" si="14"/>
        <v>0</v>
      </c>
      <c r="N62" s="304">
        <f t="shared" si="14"/>
        <v>0</v>
      </c>
      <c r="O62" s="304">
        <f t="shared" si="14"/>
        <v>0</v>
      </c>
      <c r="P62" s="304">
        <f t="shared" si="14"/>
        <v>0</v>
      </c>
      <c r="Q62" s="304">
        <f t="shared" si="14"/>
        <v>0</v>
      </c>
      <c r="R62" s="304">
        <f t="shared" si="14"/>
        <v>0</v>
      </c>
      <c r="S62" s="304">
        <f t="shared" si="14"/>
        <v>0</v>
      </c>
      <c r="T62" s="304">
        <f t="shared" si="14"/>
        <v>0</v>
      </c>
      <c r="U62" s="304">
        <f t="shared" si="14"/>
        <v>0</v>
      </c>
      <c r="V62" s="304">
        <f t="shared" si="14"/>
        <v>0</v>
      </c>
      <c r="W62" s="304">
        <f t="shared" si="14"/>
        <v>0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0.34623986830037906</v>
      </c>
      <c r="C63" s="303">
        <f t="shared" si="15"/>
        <v>0.344394507394084</v>
      </c>
      <c r="D63" s="303">
        <f t="shared" si="15"/>
        <v>0.34149768774568084</v>
      </c>
      <c r="E63" s="303">
        <f t="shared" si="15"/>
        <v>0.34387615624912304</v>
      </c>
      <c r="F63" s="303">
        <f t="shared" si="15"/>
        <v>0.33935554653098532</v>
      </c>
      <c r="G63" s="303">
        <f t="shared" si="15"/>
        <v>0.33746145883942075</v>
      </c>
      <c r="H63" s="303">
        <f t="shared" si="15"/>
        <v>0.33026685443973591</v>
      </c>
      <c r="I63" s="303">
        <f t="shared" si="15"/>
        <v>0.32878342225152346</v>
      </c>
      <c r="J63" s="303">
        <f t="shared" si="15"/>
        <v>0.31994010145272839</v>
      </c>
      <c r="K63" s="303">
        <f t="shared" si="15"/>
        <v>0.32614034440075934</v>
      </c>
      <c r="L63" s="303">
        <f t="shared" si="15"/>
        <v>0.32013323110966668</v>
      </c>
      <c r="M63" s="303">
        <f t="shared" si="15"/>
        <v>0.31540593856420984</v>
      </c>
      <c r="N63" s="303">
        <f t="shared" si="15"/>
        <v>0.31193953923313916</v>
      </c>
      <c r="O63" s="303">
        <f t="shared" si="15"/>
        <v>0.31478405733609388</v>
      </c>
      <c r="P63" s="303">
        <f t="shared" si="15"/>
        <v>0.30402354301853918</v>
      </c>
      <c r="Q63" s="303">
        <f t="shared" si="15"/>
        <v>0.30886960589112628</v>
      </c>
      <c r="R63" s="303">
        <f t="shared" si="15"/>
        <v>0.31147342440110082</v>
      </c>
      <c r="S63" s="303">
        <f t="shared" si="15"/>
        <v>0.30865690496082876</v>
      </c>
      <c r="T63" s="303">
        <f t="shared" si="15"/>
        <v>0.30424791303181431</v>
      </c>
      <c r="U63" s="303">
        <f t="shared" si="15"/>
        <v>0.30355667014446186</v>
      </c>
      <c r="V63" s="303">
        <f t="shared" si="15"/>
        <v>0.30711771904863616</v>
      </c>
      <c r="W63" s="303">
        <f t="shared" si="15"/>
        <v>0.3087307698985754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0.34623986830037906</v>
      </c>
      <c r="C64" s="304">
        <f t="shared" si="16"/>
        <v>0.344394507394084</v>
      </c>
      <c r="D64" s="304">
        <f t="shared" si="16"/>
        <v>0.34149768774568084</v>
      </c>
      <c r="E64" s="304">
        <f t="shared" si="16"/>
        <v>0.34387615624912304</v>
      </c>
      <c r="F64" s="304">
        <f t="shared" si="16"/>
        <v>0.33935554653098532</v>
      </c>
      <c r="G64" s="304">
        <f t="shared" si="16"/>
        <v>0.33746145883942075</v>
      </c>
      <c r="H64" s="304">
        <f t="shared" si="16"/>
        <v>0.33026685443973591</v>
      </c>
      <c r="I64" s="304">
        <f t="shared" si="16"/>
        <v>0.32878342225152346</v>
      </c>
      <c r="J64" s="304">
        <f t="shared" si="16"/>
        <v>0.31994010145272839</v>
      </c>
      <c r="K64" s="304">
        <f t="shared" si="16"/>
        <v>0.32614034440075934</v>
      </c>
      <c r="L64" s="304">
        <f t="shared" si="16"/>
        <v>0.32013323110966668</v>
      </c>
      <c r="M64" s="304">
        <f t="shared" si="16"/>
        <v>0.31540593856420984</v>
      </c>
      <c r="N64" s="304">
        <f t="shared" si="16"/>
        <v>0.31193953923313916</v>
      </c>
      <c r="O64" s="304">
        <f t="shared" si="16"/>
        <v>0.31478405733609388</v>
      </c>
      <c r="P64" s="304">
        <f t="shared" si="16"/>
        <v>0.30402354301853918</v>
      </c>
      <c r="Q64" s="304">
        <f t="shared" si="16"/>
        <v>0.30886960589112628</v>
      </c>
      <c r="R64" s="304">
        <f t="shared" si="16"/>
        <v>0.31147342440110082</v>
      </c>
      <c r="S64" s="304">
        <f t="shared" si="16"/>
        <v>0.30865690496082876</v>
      </c>
      <c r="T64" s="304">
        <f t="shared" si="16"/>
        <v>0.30424791303181431</v>
      </c>
      <c r="U64" s="304">
        <f t="shared" si="16"/>
        <v>0.30355667014446186</v>
      </c>
      <c r="V64" s="304">
        <f t="shared" si="16"/>
        <v>0.30711771904863616</v>
      </c>
      <c r="W64" s="304">
        <f t="shared" si="16"/>
        <v>0.3087307698985754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0</v>
      </c>
      <c r="C65" s="304">
        <f t="shared" si="17"/>
        <v>0</v>
      </c>
      <c r="D65" s="304">
        <f t="shared" si="17"/>
        <v>0</v>
      </c>
      <c r="E65" s="304">
        <f t="shared" si="17"/>
        <v>0</v>
      </c>
      <c r="F65" s="304">
        <f t="shared" si="17"/>
        <v>0</v>
      </c>
      <c r="G65" s="304">
        <f t="shared" si="17"/>
        <v>0</v>
      </c>
      <c r="H65" s="304">
        <f t="shared" si="17"/>
        <v>0</v>
      </c>
      <c r="I65" s="304">
        <f t="shared" si="17"/>
        <v>0</v>
      </c>
      <c r="J65" s="304">
        <f t="shared" si="17"/>
        <v>0</v>
      </c>
      <c r="K65" s="304">
        <f t="shared" si="17"/>
        <v>0</v>
      </c>
      <c r="L65" s="304">
        <f t="shared" si="17"/>
        <v>0</v>
      </c>
      <c r="M65" s="304">
        <f t="shared" si="17"/>
        <v>0</v>
      </c>
      <c r="N65" s="304">
        <f t="shared" si="17"/>
        <v>0</v>
      </c>
      <c r="O65" s="304">
        <f t="shared" si="17"/>
        <v>0</v>
      </c>
      <c r="P65" s="304">
        <f t="shared" si="17"/>
        <v>0</v>
      </c>
      <c r="Q65" s="304">
        <f t="shared" si="17"/>
        <v>0</v>
      </c>
      <c r="R65" s="304">
        <f t="shared" si="17"/>
        <v>0</v>
      </c>
      <c r="S65" s="304">
        <f t="shared" si="17"/>
        <v>0</v>
      </c>
      <c r="T65" s="304">
        <f t="shared" si="17"/>
        <v>0</v>
      </c>
      <c r="U65" s="304">
        <f t="shared" si="17"/>
        <v>0</v>
      </c>
      <c r="V65" s="304">
        <f t="shared" si="17"/>
        <v>0</v>
      </c>
      <c r="W65" s="304">
        <f t="shared" si="17"/>
        <v>0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0.27624889741281539</v>
      </c>
      <c r="C66" s="303">
        <f t="shared" si="18"/>
        <v>0.27838628450726005</v>
      </c>
      <c r="D66" s="303">
        <f t="shared" si="18"/>
        <v>0.282961655718169</v>
      </c>
      <c r="E66" s="303">
        <f t="shared" si="18"/>
        <v>0.27142477057196918</v>
      </c>
      <c r="F66" s="303">
        <f t="shared" si="18"/>
        <v>0.27435924418270413</v>
      </c>
      <c r="G66" s="303">
        <f t="shared" si="18"/>
        <v>0.27643887992146321</v>
      </c>
      <c r="H66" s="303">
        <f t="shared" si="18"/>
        <v>0.28950143097446435</v>
      </c>
      <c r="I66" s="303">
        <f t="shared" si="18"/>
        <v>0.28878299268307178</v>
      </c>
      <c r="J66" s="303">
        <f t="shared" si="18"/>
        <v>0.29748515180146407</v>
      </c>
      <c r="K66" s="303">
        <f t="shared" si="18"/>
        <v>0.28777747475037602</v>
      </c>
      <c r="L66" s="303">
        <f t="shared" si="18"/>
        <v>0.2940776853986492</v>
      </c>
      <c r="M66" s="303">
        <f t="shared" si="18"/>
        <v>0.29808488792572269</v>
      </c>
      <c r="N66" s="303">
        <f t="shared" si="18"/>
        <v>0.3012036809708889</v>
      </c>
      <c r="O66" s="303">
        <f t="shared" si="18"/>
        <v>0.29706867377123908</v>
      </c>
      <c r="P66" s="303">
        <f t="shared" si="18"/>
        <v>0.3095964470731738</v>
      </c>
      <c r="Q66" s="303">
        <f t="shared" si="18"/>
        <v>0.30353287784779037</v>
      </c>
      <c r="R66" s="303">
        <f t="shared" si="18"/>
        <v>0.29797869383245612</v>
      </c>
      <c r="S66" s="303">
        <f t="shared" si="18"/>
        <v>0.3023122203504891</v>
      </c>
      <c r="T66" s="303">
        <f t="shared" si="18"/>
        <v>0.30725073448530948</v>
      </c>
      <c r="U66" s="303">
        <f t="shared" si="18"/>
        <v>0.3067018879042715</v>
      </c>
      <c r="V66" s="303">
        <f t="shared" si="18"/>
        <v>0.30103326550248433</v>
      </c>
      <c r="W66" s="303">
        <f t="shared" si="18"/>
        <v>0.29918748203725348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0</v>
      </c>
      <c r="C67" s="303">
        <f t="shared" si="19"/>
        <v>0</v>
      </c>
      <c r="D67" s="303">
        <f t="shared" si="19"/>
        <v>0</v>
      </c>
      <c r="E67" s="303">
        <f t="shared" si="19"/>
        <v>0</v>
      </c>
      <c r="F67" s="303">
        <f t="shared" si="19"/>
        <v>0</v>
      </c>
      <c r="G67" s="303">
        <f t="shared" si="19"/>
        <v>0</v>
      </c>
      <c r="H67" s="303">
        <f t="shared" si="19"/>
        <v>0</v>
      </c>
      <c r="I67" s="303">
        <f t="shared" si="19"/>
        <v>0</v>
      </c>
      <c r="J67" s="303">
        <f t="shared" si="19"/>
        <v>0</v>
      </c>
      <c r="K67" s="303">
        <f t="shared" si="19"/>
        <v>0</v>
      </c>
      <c r="L67" s="303">
        <f t="shared" si="19"/>
        <v>0</v>
      </c>
      <c r="M67" s="303">
        <f t="shared" si="19"/>
        <v>0</v>
      </c>
      <c r="N67" s="303">
        <f t="shared" si="19"/>
        <v>0</v>
      </c>
      <c r="O67" s="303">
        <f t="shared" si="19"/>
        <v>0</v>
      </c>
      <c r="P67" s="303">
        <f t="shared" si="19"/>
        <v>0</v>
      </c>
      <c r="Q67" s="303">
        <f t="shared" si="19"/>
        <v>0</v>
      </c>
      <c r="R67" s="303">
        <f t="shared" si="19"/>
        <v>0</v>
      </c>
      <c r="S67" s="303">
        <f t="shared" si="19"/>
        <v>0</v>
      </c>
      <c r="T67" s="303">
        <f t="shared" si="19"/>
        <v>0</v>
      </c>
      <c r="U67" s="303">
        <f t="shared" si="19"/>
        <v>0</v>
      </c>
      <c r="V67" s="303">
        <f t="shared" si="19"/>
        <v>0</v>
      </c>
      <c r="W67" s="303">
        <f t="shared" si="19"/>
        <v>0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0</v>
      </c>
      <c r="C68" s="237">
        <f t="shared" si="20"/>
        <v>0</v>
      </c>
      <c r="D68" s="237">
        <f t="shared" si="20"/>
        <v>0</v>
      </c>
      <c r="E68" s="237">
        <f t="shared" si="20"/>
        <v>0</v>
      </c>
      <c r="F68" s="237">
        <f t="shared" si="20"/>
        <v>0</v>
      </c>
      <c r="G68" s="237">
        <f t="shared" si="20"/>
        <v>0</v>
      </c>
      <c r="H68" s="237">
        <f t="shared" si="20"/>
        <v>0</v>
      </c>
      <c r="I68" s="237">
        <f t="shared" si="20"/>
        <v>0</v>
      </c>
      <c r="J68" s="237">
        <f t="shared" si="20"/>
        <v>0</v>
      </c>
      <c r="K68" s="237">
        <f t="shared" si="20"/>
        <v>0</v>
      </c>
      <c r="L68" s="237">
        <f t="shared" si="20"/>
        <v>0</v>
      </c>
      <c r="M68" s="237">
        <f t="shared" si="20"/>
        <v>0</v>
      </c>
      <c r="N68" s="237">
        <f t="shared" si="20"/>
        <v>0</v>
      </c>
      <c r="O68" s="237">
        <f t="shared" si="20"/>
        <v>0</v>
      </c>
      <c r="P68" s="237">
        <f t="shared" si="20"/>
        <v>0</v>
      </c>
      <c r="Q68" s="237">
        <f t="shared" si="20"/>
        <v>0</v>
      </c>
      <c r="R68" s="237">
        <f t="shared" si="20"/>
        <v>0</v>
      </c>
      <c r="S68" s="237">
        <f t="shared" si="20"/>
        <v>0</v>
      </c>
      <c r="T68" s="237">
        <f t="shared" si="20"/>
        <v>0</v>
      </c>
      <c r="U68" s="237">
        <f t="shared" si="20"/>
        <v>0</v>
      </c>
      <c r="V68" s="237">
        <f t="shared" si="20"/>
        <v>0</v>
      </c>
      <c r="W68" s="237">
        <f t="shared" si="20"/>
        <v>0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432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2">
        <f>IF(B$5=0,0,B$5/MAE_fec!B$5)</f>
        <v>1.5056969432813232</v>
      </c>
      <c r="C72" s="322">
        <f>IF(C$5=0,0,C$5/MAE_fec!C$5)</f>
        <v>1.5038999620394951</v>
      </c>
      <c r="D72" s="322">
        <f>IF(D$5=0,0,D$5/MAE_fec!D$5)</f>
        <v>1.4886738994278452</v>
      </c>
      <c r="E72" s="322">
        <f>IF(E$5=0,0,E$5/MAE_fec!E$5)</f>
        <v>1.3369436878996519</v>
      </c>
      <c r="F72" s="322">
        <f>IF(F$5=0,0,F$5/MAE_fec!F$5)</f>
        <v>1.3178543899232549</v>
      </c>
      <c r="G72" s="322">
        <f>IF(G$5=0,0,G$5/MAE_fec!G$5)</f>
        <v>1.3064708546865924</v>
      </c>
      <c r="H72" s="322">
        <f>IF(H$5=0,0,H$5/MAE_fec!H$5)</f>
        <v>1.2935846690273085</v>
      </c>
      <c r="I72" s="322">
        <f>IF(I$5=0,0,I$5/MAE_fec!I$5)</f>
        <v>1.2603694709551925</v>
      </c>
      <c r="J72" s="322">
        <f>IF(J$5=0,0,J$5/MAE_fec!J$5)</f>
        <v>1.154962586432968</v>
      </c>
      <c r="K72" s="322">
        <f>IF(K$5=0,0,K$5/MAE_fec!K$5)</f>
        <v>1.1854714764846264</v>
      </c>
      <c r="L72" s="322">
        <f>IF(L$5=0,0,L$5/MAE_fec!L$5)</f>
        <v>1.1355574948889018</v>
      </c>
      <c r="M72" s="322">
        <f>IF(M$5=0,0,M$5/MAE_fec!M$5)</f>
        <v>1.0879923724310352</v>
      </c>
      <c r="N72" s="322">
        <f>IF(N$5=0,0,N$5/MAE_fec!N$5)</f>
        <v>1.0578384591905461</v>
      </c>
      <c r="O72" s="322">
        <f>IF(O$5=0,0,O$5/MAE_fec!O$5)</f>
        <v>1.0669912203810241</v>
      </c>
      <c r="P72" s="322">
        <f>IF(P$5=0,0,P$5/MAE_fec!P$5)</f>
        <v>0.99392041265353859</v>
      </c>
      <c r="Q72" s="322">
        <f>IF(Q$5=0,0,Q$5/MAE_fec!Q$5)</f>
        <v>1.0291424907230453</v>
      </c>
      <c r="R72" s="322">
        <f>IF(R$5=0,0,R$5/MAE_fec!R$5)</f>
        <v>1.0242266948809058</v>
      </c>
      <c r="S72" s="322">
        <f>IF(S$5=0,0,S$5/MAE_fec!S$5)</f>
        <v>1.0166427379540899</v>
      </c>
      <c r="T72" s="322">
        <f>IF(T$5=0,0,T$5/MAE_fec!T$5)</f>
        <v>0.9842009427034667</v>
      </c>
      <c r="U72" s="322">
        <f>IF(U$5=0,0,U$5/MAE_fec!U$5)</f>
        <v>0.96878735359006907</v>
      </c>
      <c r="V72" s="322">
        <f>IF(V$5=0,0,V$5/MAE_fec!V$5)</f>
        <v>0.96908145843074367</v>
      </c>
      <c r="W72" s="322">
        <f>IF(W$5=0,0,W$5/MAE_fec!W$5)</f>
        <v>0.99326310011454777</v>
      </c>
      <c r="DA72" s="95"/>
    </row>
    <row r="73" spans="1:105" ht="12" customHeight="1" x14ac:dyDescent="0.25">
      <c r="A73" s="55" t="s">
        <v>92</v>
      </c>
      <c r="B73" s="332">
        <f>IF(B$6=0,0,B$6/MAE_fec!B$6)</f>
        <v>0</v>
      </c>
      <c r="C73" s="332">
        <f>IF(C$6=0,0,C$6/MAE_fec!C$6)</f>
        <v>0</v>
      </c>
      <c r="D73" s="332">
        <f>IF(D$6=0,0,D$6/MAE_fec!D$6)</f>
        <v>0</v>
      </c>
      <c r="E73" s="332">
        <f>IF(E$6=0,0,E$6/MAE_fec!E$6)</f>
        <v>0</v>
      </c>
      <c r="F73" s="332">
        <f>IF(F$6=0,0,F$6/MAE_fec!F$6)</f>
        <v>0</v>
      </c>
      <c r="G73" s="332">
        <f>IF(G$6=0,0,G$6/MAE_fec!G$6)</f>
        <v>0</v>
      </c>
      <c r="H73" s="332">
        <f>IF(H$6=0,0,H$6/MAE_fec!H$6)</f>
        <v>0</v>
      </c>
      <c r="I73" s="332">
        <f>IF(I$6=0,0,I$6/MAE_fec!I$6)</f>
        <v>0</v>
      </c>
      <c r="J73" s="332">
        <f>IF(J$6=0,0,J$6/MAE_fec!J$6)</f>
        <v>0</v>
      </c>
      <c r="K73" s="332">
        <f>IF(K$6=0,0,K$6/MAE_fec!K$6)</f>
        <v>0</v>
      </c>
      <c r="L73" s="332">
        <f>IF(L$6=0,0,L$6/MAE_fec!L$6)</f>
        <v>0</v>
      </c>
      <c r="M73" s="332">
        <f>IF(M$6=0,0,M$6/MAE_fec!M$6)</f>
        <v>0</v>
      </c>
      <c r="N73" s="332">
        <f>IF(N$6=0,0,N$6/MAE_fec!N$6)</f>
        <v>0</v>
      </c>
      <c r="O73" s="332">
        <f>IF(O$6=0,0,O$6/MAE_fec!O$6)</f>
        <v>0</v>
      </c>
      <c r="P73" s="332">
        <f>IF(P$6=0,0,P$6/MAE_fec!P$6)</f>
        <v>0</v>
      </c>
      <c r="Q73" s="332">
        <f>IF(Q$6=0,0,Q$6/MAE_fec!Q$6)</f>
        <v>0</v>
      </c>
      <c r="R73" s="332">
        <f>IF(R$6=0,0,R$6/MAE_fec!R$6)</f>
        <v>0</v>
      </c>
      <c r="S73" s="332">
        <f>IF(S$6=0,0,S$6/MAE_fec!S$6)</f>
        <v>0</v>
      </c>
      <c r="T73" s="332">
        <f>IF(T$6=0,0,T$6/MAE_fec!T$6)</f>
        <v>0</v>
      </c>
      <c r="U73" s="332">
        <f>IF(U$6=0,0,U$6/MAE_fec!U$6)</f>
        <v>0</v>
      </c>
      <c r="V73" s="332">
        <f>IF(V$6=0,0,V$6/MAE_fec!V$6)</f>
        <v>0</v>
      </c>
      <c r="W73" s="332">
        <f>IF(W$6=0,0,W$6/MAE_fec!W$6)</f>
        <v>0</v>
      </c>
      <c r="DA73" s="67"/>
    </row>
    <row r="74" spans="1:105" ht="12" customHeight="1" x14ac:dyDescent="0.25">
      <c r="A74" s="202" t="s">
        <v>93</v>
      </c>
      <c r="B74" s="333">
        <f>IF(B$7=0,0,B$7/MAE_fec!B$7)</f>
        <v>0</v>
      </c>
      <c r="C74" s="333">
        <f>IF(C$7=0,0,C$7/MAE_fec!C$7)</f>
        <v>0</v>
      </c>
      <c r="D74" s="333">
        <f>IF(D$7=0,0,D$7/MAE_fec!D$7)</f>
        <v>0</v>
      </c>
      <c r="E74" s="333">
        <f>IF(E$7=0,0,E$7/MAE_fec!E$7)</f>
        <v>0</v>
      </c>
      <c r="F74" s="333">
        <f>IF(F$7=0,0,F$7/MAE_fec!F$7)</f>
        <v>0</v>
      </c>
      <c r="G74" s="333">
        <f>IF(G$7=0,0,G$7/MAE_fec!G$7)</f>
        <v>0</v>
      </c>
      <c r="H74" s="333">
        <f>IF(H$7=0,0,H$7/MAE_fec!H$7)</f>
        <v>0</v>
      </c>
      <c r="I74" s="333">
        <f>IF(I$7=0,0,I$7/MAE_fec!I$7)</f>
        <v>0</v>
      </c>
      <c r="J74" s="333">
        <f>IF(J$7=0,0,J$7/MAE_fec!J$7)</f>
        <v>0</v>
      </c>
      <c r="K74" s="333">
        <f>IF(K$7=0,0,K$7/MAE_fec!K$7)</f>
        <v>0</v>
      </c>
      <c r="L74" s="333">
        <f>IF(L$7=0,0,L$7/MAE_fec!L$7)</f>
        <v>0</v>
      </c>
      <c r="M74" s="333">
        <f>IF(M$7=0,0,M$7/MAE_fec!M$7)</f>
        <v>0</v>
      </c>
      <c r="N74" s="333">
        <f>IF(N$7=0,0,N$7/MAE_fec!N$7)</f>
        <v>0</v>
      </c>
      <c r="O74" s="333">
        <f>IF(O$7=0,0,O$7/MAE_fec!O$7)</f>
        <v>0</v>
      </c>
      <c r="P74" s="333">
        <f>IF(P$7=0,0,P$7/MAE_fec!P$7)</f>
        <v>0</v>
      </c>
      <c r="Q74" s="333">
        <f>IF(Q$7=0,0,Q$7/MAE_fec!Q$7)</f>
        <v>0</v>
      </c>
      <c r="R74" s="333">
        <f>IF(R$7=0,0,R$7/MAE_fec!R$7)</f>
        <v>0</v>
      </c>
      <c r="S74" s="333">
        <f>IF(S$7=0,0,S$7/MAE_fec!S$7)</f>
        <v>0</v>
      </c>
      <c r="T74" s="333">
        <f>IF(T$7=0,0,T$7/MAE_fec!T$7)</f>
        <v>0</v>
      </c>
      <c r="U74" s="333">
        <f>IF(U$7=0,0,U$7/MAE_fec!U$7)</f>
        <v>0</v>
      </c>
      <c r="V74" s="333">
        <f>IF(V$7=0,0,V$7/MAE_fec!V$7)</f>
        <v>0</v>
      </c>
      <c r="W74" s="333">
        <f>IF(W$7=0,0,W$7/MAE_fec!W$7)</f>
        <v>0</v>
      </c>
      <c r="DA74" s="174"/>
    </row>
    <row r="75" spans="1:105" ht="12" customHeight="1" x14ac:dyDescent="0.25">
      <c r="A75" s="202" t="s">
        <v>94</v>
      </c>
      <c r="B75" s="333">
        <f>IF(B$8=0,0,B$8/MAE_fec!B$8)</f>
        <v>0</v>
      </c>
      <c r="C75" s="333">
        <f>IF(C$8=0,0,C$8/MAE_fec!C$8)</f>
        <v>0</v>
      </c>
      <c r="D75" s="333">
        <f>IF(D$8=0,0,D$8/MAE_fec!D$8)</f>
        <v>0</v>
      </c>
      <c r="E75" s="333">
        <f>IF(E$8=0,0,E$8/MAE_fec!E$8)</f>
        <v>0</v>
      </c>
      <c r="F75" s="333">
        <f>IF(F$8=0,0,F$8/MAE_fec!F$8)</f>
        <v>0</v>
      </c>
      <c r="G75" s="333">
        <f>IF(G$8=0,0,G$8/MAE_fec!G$8)</f>
        <v>0</v>
      </c>
      <c r="H75" s="333">
        <f>IF(H$8=0,0,H$8/MAE_fec!H$8)</f>
        <v>0</v>
      </c>
      <c r="I75" s="333">
        <f>IF(I$8=0,0,I$8/MAE_fec!I$8)</f>
        <v>0</v>
      </c>
      <c r="J75" s="333">
        <f>IF(J$8=0,0,J$8/MAE_fec!J$8)</f>
        <v>0</v>
      </c>
      <c r="K75" s="333">
        <f>IF(K$8=0,0,K$8/MAE_fec!K$8)</f>
        <v>0</v>
      </c>
      <c r="L75" s="333">
        <f>IF(L$8=0,0,L$8/MAE_fec!L$8)</f>
        <v>0</v>
      </c>
      <c r="M75" s="333">
        <f>IF(M$8=0,0,M$8/MAE_fec!M$8)</f>
        <v>0</v>
      </c>
      <c r="N75" s="333">
        <f>IF(N$8=0,0,N$8/MAE_fec!N$8)</f>
        <v>0</v>
      </c>
      <c r="O75" s="333">
        <f>IF(O$8=0,0,O$8/MAE_fec!O$8)</f>
        <v>0</v>
      </c>
      <c r="P75" s="333">
        <f>IF(P$8=0,0,P$8/MAE_fec!P$8)</f>
        <v>0</v>
      </c>
      <c r="Q75" s="333">
        <f>IF(Q$8=0,0,Q$8/MAE_fec!Q$8)</f>
        <v>0</v>
      </c>
      <c r="R75" s="333">
        <f>IF(R$8=0,0,R$8/MAE_fec!R$8)</f>
        <v>0</v>
      </c>
      <c r="S75" s="333">
        <f>IF(S$8=0,0,S$8/MAE_fec!S$8)</f>
        <v>0</v>
      </c>
      <c r="T75" s="333">
        <f>IF(T$8=0,0,T$8/MAE_fec!T$8)</f>
        <v>0</v>
      </c>
      <c r="U75" s="333">
        <f>IF(U$8=0,0,U$8/MAE_fec!U$8)</f>
        <v>0</v>
      </c>
      <c r="V75" s="333">
        <f>IF(V$8=0,0,V$8/MAE_fec!V$8)</f>
        <v>0</v>
      </c>
      <c r="W75" s="333">
        <f>IF(W$8=0,0,W$8/MAE_fec!W$8)</f>
        <v>0</v>
      </c>
      <c r="DA75" s="174"/>
    </row>
    <row r="76" spans="1:105" ht="12" customHeight="1" x14ac:dyDescent="0.25">
      <c r="A76" s="202" t="s">
        <v>95</v>
      </c>
      <c r="B76" s="333">
        <f>IF(B$9=0,0,B$9/MAE_fec!B$9)</f>
        <v>0</v>
      </c>
      <c r="C76" s="333">
        <f>IF(C$9=0,0,C$9/MAE_fec!C$9)</f>
        <v>0</v>
      </c>
      <c r="D76" s="333">
        <f>IF(D$9=0,0,D$9/MAE_fec!D$9)</f>
        <v>0</v>
      </c>
      <c r="E76" s="333">
        <f>IF(E$9=0,0,E$9/MAE_fec!E$9)</f>
        <v>0</v>
      </c>
      <c r="F76" s="333">
        <f>IF(F$9=0,0,F$9/MAE_fec!F$9)</f>
        <v>0</v>
      </c>
      <c r="G76" s="333">
        <f>IF(G$9=0,0,G$9/MAE_fec!G$9)</f>
        <v>0</v>
      </c>
      <c r="H76" s="333">
        <f>IF(H$9=0,0,H$9/MAE_fec!H$9)</f>
        <v>0</v>
      </c>
      <c r="I76" s="333">
        <f>IF(I$9=0,0,I$9/MAE_fec!I$9)</f>
        <v>0</v>
      </c>
      <c r="J76" s="333">
        <f>IF(J$9=0,0,J$9/MAE_fec!J$9)</f>
        <v>0</v>
      </c>
      <c r="K76" s="333">
        <f>IF(K$9=0,0,K$9/MAE_fec!K$9)</f>
        <v>0</v>
      </c>
      <c r="L76" s="333">
        <f>IF(L$9=0,0,L$9/MAE_fec!L$9)</f>
        <v>0</v>
      </c>
      <c r="M76" s="333">
        <f>IF(M$9=0,0,M$9/MAE_fec!M$9)</f>
        <v>0</v>
      </c>
      <c r="N76" s="333">
        <f>IF(N$9=0,0,N$9/MAE_fec!N$9)</f>
        <v>0</v>
      </c>
      <c r="O76" s="333">
        <f>IF(O$9=0,0,O$9/MAE_fec!O$9)</f>
        <v>0</v>
      </c>
      <c r="P76" s="333">
        <f>IF(P$9=0,0,P$9/MAE_fec!P$9)</f>
        <v>0</v>
      </c>
      <c r="Q76" s="333">
        <f>IF(Q$9=0,0,Q$9/MAE_fec!Q$9)</f>
        <v>0</v>
      </c>
      <c r="R76" s="333">
        <f>IF(R$9=0,0,R$9/MAE_fec!R$9)</f>
        <v>0</v>
      </c>
      <c r="S76" s="333">
        <f>IF(S$9=0,0,S$9/MAE_fec!S$9)</f>
        <v>0</v>
      </c>
      <c r="T76" s="333">
        <f>IF(T$9=0,0,T$9/MAE_fec!T$9)</f>
        <v>0</v>
      </c>
      <c r="U76" s="333">
        <f>IF(U$9=0,0,U$9/MAE_fec!U$9)</f>
        <v>0</v>
      </c>
      <c r="V76" s="333">
        <f>IF(V$9=0,0,V$9/MAE_fec!V$9)</f>
        <v>0</v>
      </c>
      <c r="W76" s="333">
        <f>IF(W$9=0,0,W$9/MAE_fec!W$9)</f>
        <v>0</v>
      </c>
      <c r="DA76" s="174"/>
    </row>
    <row r="77" spans="1:105" ht="12" customHeight="1" x14ac:dyDescent="0.25">
      <c r="A77" s="56" t="s">
        <v>96</v>
      </c>
      <c r="B77" s="334">
        <f>IF(B$10=0,0,B$10/MAE_fec!B$10)</f>
        <v>1.7008981190781145</v>
      </c>
      <c r="C77" s="334">
        <f>IF(C$10=0,0,C$10/MAE_fec!C$10)</f>
        <v>1.7123292535552546</v>
      </c>
      <c r="D77" s="334">
        <f>IF(D$10=0,0,D$10/MAE_fec!D$10)</f>
        <v>1.6755907489287314</v>
      </c>
      <c r="E77" s="334">
        <f>IF(E$10=0,0,E$10/MAE_fec!E$10)</f>
        <v>1.5377001601910436</v>
      </c>
      <c r="F77" s="334">
        <f>IF(F$10=0,0,F$10/MAE_fec!F$10)</f>
        <v>1.5598362335004521</v>
      </c>
      <c r="G77" s="334">
        <f>IF(G$10=0,0,G$10/MAE_fec!G$10)</f>
        <v>1.5450735709901995</v>
      </c>
      <c r="H77" s="334">
        <f>IF(H$10=0,0,H$10/MAE_fec!H$10)</f>
        <v>1.4815161630147162</v>
      </c>
      <c r="I77" s="334">
        <f>IF(I$10=0,0,I$10/MAE_fec!I$10)</f>
        <v>1.4652945016692609</v>
      </c>
      <c r="J77" s="334">
        <f>IF(J$10=0,0,J$10/MAE_fec!J$10)</f>
        <v>1.3036928149756155</v>
      </c>
      <c r="K77" s="334">
        <f>IF(K$10=0,0,K$10/MAE_fec!K$10)</f>
        <v>1.3963717268725027</v>
      </c>
      <c r="L77" s="334">
        <f>IF(L$10=0,0,L$10/MAE_fec!L$10)</f>
        <v>1.3337638158464766</v>
      </c>
      <c r="M77" s="334">
        <f>IF(M$10=0,0,M$10/MAE_fec!M$10)</f>
        <v>1.2595274454794736</v>
      </c>
      <c r="N77" s="334">
        <f>IF(N$10=0,0,N$10/MAE_fec!N$10)</f>
        <v>1.2167284865293675</v>
      </c>
      <c r="O77" s="334">
        <f>IF(O$10=0,0,O$10/MAE_fec!O$10)</f>
        <v>1.223628308111095</v>
      </c>
      <c r="P77" s="334">
        <f>IF(P$10=0,0,P$10/MAE_fec!P$10)</f>
        <v>1.0882376823386253</v>
      </c>
      <c r="Q77" s="334">
        <f>IF(Q$10=0,0,Q$10/MAE_fec!Q$10)</f>
        <v>1.1390175935930975</v>
      </c>
      <c r="R77" s="334">
        <f>IF(R$10=0,0,R$10/MAE_fec!R$10)</f>
        <v>1.143785841011618</v>
      </c>
      <c r="S77" s="334">
        <f>IF(S$10=0,0,S$10/MAE_fec!S$10)</f>
        <v>1.1293334908081927</v>
      </c>
      <c r="T77" s="334">
        <f>IF(T$10=0,0,T$10/MAE_fec!T$10)</f>
        <v>1.0748279360365831</v>
      </c>
      <c r="U77" s="334">
        <f>IF(U$10=0,0,U$10/MAE_fec!U$10)</f>
        <v>1.0582579357359014</v>
      </c>
      <c r="V77" s="334">
        <f>IF(V$10=0,0,V$10/MAE_fec!V$10)</f>
        <v>1.065989371991527</v>
      </c>
      <c r="W77" s="334">
        <f>IF(W$10=0,0,W$10/MAE_fec!W$10)</f>
        <v>1.107388068404163</v>
      </c>
      <c r="DA77" s="68"/>
    </row>
    <row r="78" spans="1:105" ht="12" customHeight="1" x14ac:dyDescent="0.25">
      <c r="A78" s="203" t="s">
        <v>2557</v>
      </c>
      <c r="B78" s="350">
        <f>IF(B$16=0,0,B$16/MAE_fec!B$16)</f>
        <v>1.9759961226203608</v>
      </c>
      <c r="C78" s="350">
        <f>IF(C$16=0,0,C$16/MAE_fec!C$16)</f>
        <v>1.966578572406783</v>
      </c>
      <c r="D78" s="350">
        <f>IF(D$16=0,0,D$16/MAE_fec!D$16)</f>
        <v>1.9318225296463627</v>
      </c>
      <c r="E78" s="350">
        <f>IF(E$16=0,0,E$16/MAE_fec!E$16)</f>
        <v>1.8020851404393594</v>
      </c>
      <c r="F78" s="350">
        <f>IF(F$16=0,0,F$16/MAE_fec!F$16)</f>
        <v>1.7542276052771164</v>
      </c>
      <c r="G78" s="350">
        <f>IF(G$16=0,0,G$16/MAE_fec!G$16)</f>
        <v>1.7323963620359444</v>
      </c>
      <c r="H78" s="350">
        <f>IF(H$16=0,0,H$16/MAE_fec!H$16)</f>
        <v>1.6790053123834423</v>
      </c>
      <c r="I78" s="350">
        <f>IF(I$16=0,0,I$16/MAE_fec!I$16)</f>
        <v>1.6355211273159951</v>
      </c>
      <c r="J78" s="350">
        <f>IF(J$16=0,0,J$16/MAE_fec!J$16)</f>
        <v>1.4705285112699984</v>
      </c>
      <c r="K78" s="350">
        <f>IF(K$16=0,0,K$16/MAE_fec!K$16)</f>
        <v>1.5372695143101922</v>
      </c>
      <c r="L78" s="350">
        <f>IF(L$16=0,0,L$16/MAE_fec!L$16)</f>
        <v>1.4500530925667934</v>
      </c>
      <c r="M78" s="350">
        <f>IF(M$16=0,0,M$16/MAE_fec!M$16)</f>
        <v>1.3713833202158052</v>
      </c>
      <c r="N78" s="350">
        <f>IF(N$16=0,0,N$16/MAE_fec!N$16)</f>
        <v>1.3285312194966408</v>
      </c>
      <c r="O78" s="350">
        <f>IF(O$16=0,0,O$16/MAE_fec!O$16)</f>
        <v>1.3477543505039848</v>
      </c>
      <c r="P78" s="350">
        <f>IF(P$16=0,0,P$16/MAE_fec!P$16)</f>
        <v>1.2159254278640828</v>
      </c>
      <c r="Q78" s="350">
        <f>IF(Q$16=0,0,Q$16/MAE_fec!Q$16)</f>
        <v>1.2751197564903074</v>
      </c>
      <c r="R78" s="350">
        <f>IF(R$16=0,0,R$16/MAE_fec!R$16)</f>
        <v>1.2810206547491758</v>
      </c>
      <c r="S78" s="350">
        <f>IF(S$16=0,0,S$16/MAE_fec!S$16)</f>
        <v>1.2590793599206758</v>
      </c>
      <c r="T78" s="350">
        <f>IF(T$16=0,0,T$16/MAE_fec!T$16)</f>
        <v>1.2038786207085512</v>
      </c>
      <c r="U78" s="350">
        <f>IF(U$16=0,0,U$16/MAE_fec!U$16)</f>
        <v>1.1838890548370842</v>
      </c>
      <c r="V78" s="350">
        <f>IF(V$16=0,0,V$16/MAE_fec!V$16)</f>
        <v>1.2024258069513756</v>
      </c>
      <c r="W78" s="350">
        <f>IF(W$16=0,0,W$16/MAE_fec!W$16)</f>
        <v>1.2380691898521898</v>
      </c>
      <c r="DA78" s="175"/>
    </row>
    <row r="79" spans="1:105" ht="12" customHeight="1" x14ac:dyDescent="0.25">
      <c r="A79" s="203" t="s">
        <v>2567</v>
      </c>
      <c r="B79" s="350">
        <f>IF(B$24=0,0,B$24/MAE_fec!B$24)</f>
        <v>1.8034342039525364</v>
      </c>
      <c r="C79" s="350">
        <f>IF(C$24=0,0,C$24/MAE_fec!C$24)</f>
        <v>1.8069582423698978</v>
      </c>
      <c r="D79" s="350">
        <f>IF(D$24=0,0,D$24/MAE_fec!D$24)</f>
        <v>1.8016409424336588</v>
      </c>
      <c r="E79" s="350">
        <f>IF(E$24=0,0,E$24/MAE_fec!E$24)</f>
        <v>1.768811597996635</v>
      </c>
      <c r="F79" s="350">
        <f>IF(F$24=0,0,F$24/MAE_fec!F$24)</f>
        <v>1.7734756760890507</v>
      </c>
      <c r="G79" s="350">
        <f>IF(G$24=0,0,G$24/MAE_fec!G$24)</f>
        <v>1.7720595070297556</v>
      </c>
      <c r="H79" s="350">
        <f>IF(H$24=0,0,H$24/MAE_fec!H$24)</f>
        <v>1.7612486447146185</v>
      </c>
      <c r="I79" s="350">
        <f>IF(I$24=0,0,I$24/MAE_fec!I$24)</f>
        <v>1.7565665746335837</v>
      </c>
      <c r="J79" s="350">
        <f>IF(J$24=0,0,J$24/MAE_fec!J$24)</f>
        <v>1.7297255645813352</v>
      </c>
      <c r="K79" s="350">
        <f>IF(K$24=0,0,K$24/MAE_fec!K$24)</f>
        <v>1.7409082267289104</v>
      </c>
      <c r="L79" s="350">
        <f>IF(L$24=0,0,L$24/MAE_fec!L$24)</f>
        <v>1.730926298842963</v>
      </c>
      <c r="M79" s="350">
        <f>IF(M$24=0,0,M$24/MAE_fec!M$24)</f>
        <v>1.7126868104374608</v>
      </c>
      <c r="N79" s="350">
        <f>IF(N$24=0,0,N$24/MAE_fec!N$24)</f>
        <v>1.712037704535132</v>
      </c>
      <c r="O79" s="350">
        <f>IF(O$24=0,0,O$24/MAE_fec!O$24)</f>
        <v>1.7141749070070376</v>
      </c>
      <c r="P79" s="350">
        <f>IF(P$24=0,0,P$24/MAE_fec!P$24)</f>
        <v>1.6924407660592757</v>
      </c>
      <c r="Q79" s="350">
        <f>IF(Q$24=0,0,Q$24/MAE_fec!Q$24)</f>
        <v>1.7032662846355033</v>
      </c>
      <c r="R79" s="350">
        <f>IF(R$24=0,0,R$24/MAE_fec!R$24)</f>
        <v>1.7051926083234707</v>
      </c>
      <c r="S79" s="350">
        <f>IF(S$24=0,0,S$24/MAE_fec!S$24)</f>
        <v>1.7021597227387573</v>
      </c>
      <c r="T79" s="350">
        <f>IF(T$24=0,0,T$24/MAE_fec!T$24)</f>
        <v>1.691211675335897</v>
      </c>
      <c r="U79" s="350">
        <f>IF(U$24=0,0,U$24/MAE_fec!U$24)</f>
        <v>1.6864558075222951</v>
      </c>
      <c r="V79" s="350">
        <f>IF(V$24=0,0,V$24/MAE_fec!V$24)</f>
        <v>1.6857272389790936</v>
      </c>
      <c r="W79" s="350">
        <f>IF(W$24=0,0,W$24/MAE_fec!W$24)</f>
        <v>1.6962453044294514</v>
      </c>
      <c r="DA79" s="175"/>
    </row>
    <row r="80" spans="1:105" ht="12" customHeight="1" x14ac:dyDescent="0.25">
      <c r="A80" s="203" t="s">
        <v>2572</v>
      </c>
      <c r="B80" s="350">
        <f>IF(B$27=0,0,B$27/MAE_fec!B$27)</f>
        <v>1.9759961226203611</v>
      </c>
      <c r="C80" s="350">
        <f>IF(C$27=0,0,C$27/MAE_fec!C$27)</f>
        <v>1.9665785724067832</v>
      </c>
      <c r="D80" s="350">
        <f>IF(D$27=0,0,D$27/MAE_fec!D$27)</f>
        <v>1.9318225296463627</v>
      </c>
      <c r="E80" s="350">
        <f>IF(E$27=0,0,E$27/MAE_fec!E$27)</f>
        <v>1.8020851404393587</v>
      </c>
      <c r="F80" s="350">
        <f>IF(F$27=0,0,F$27/MAE_fec!F$27)</f>
        <v>1.754227605277116</v>
      </c>
      <c r="G80" s="350">
        <f>IF(G$27=0,0,G$27/MAE_fec!G$27)</f>
        <v>1.7323963620359439</v>
      </c>
      <c r="H80" s="350">
        <f>IF(H$27=0,0,H$27/MAE_fec!H$27)</f>
        <v>1.6790053123834425</v>
      </c>
      <c r="I80" s="350">
        <f>IF(I$27=0,0,I$27/MAE_fec!I$27)</f>
        <v>1.6355211273159946</v>
      </c>
      <c r="J80" s="350">
        <f>IF(J$27=0,0,J$27/MAE_fec!J$27)</f>
        <v>1.4705285112699975</v>
      </c>
      <c r="K80" s="350">
        <f>IF(K$27=0,0,K$27/MAE_fec!K$27)</f>
        <v>1.537269514310192</v>
      </c>
      <c r="L80" s="350">
        <f>IF(L$27=0,0,L$27/MAE_fec!L$27)</f>
        <v>1.4500530925667932</v>
      </c>
      <c r="M80" s="350">
        <f>IF(M$27=0,0,M$27/MAE_fec!M$27)</f>
        <v>1.3713833202158054</v>
      </c>
      <c r="N80" s="350">
        <f>IF(N$27=0,0,N$27/MAE_fec!N$27)</f>
        <v>1.328531219496641</v>
      </c>
      <c r="O80" s="350">
        <f>IF(O$27=0,0,O$27/MAE_fec!O$27)</f>
        <v>1.3477543505039846</v>
      </c>
      <c r="P80" s="350">
        <f>IF(P$27=0,0,P$27/MAE_fec!P$27)</f>
        <v>1.2159254278640823</v>
      </c>
      <c r="Q80" s="350">
        <f>IF(Q$27=0,0,Q$27/MAE_fec!Q$27)</f>
        <v>1.2751197564903074</v>
      </c>
      <c r="R80" s="350">
        <f>IF(R$27=0,0,R$27/MAE_fec!R$27)</f>
        <v>1.2810206547491751</v>
      </c>
      <c r="S80" s="350">
        <f>IF(S$27=0,0,S$27/MAE_fec!S$27)</f>
        <v>1.2590793599206758</v>
      </c>
      <c r="T80" s="350">
        <f>IF(T$27=0,0,T$27/MAE_fec!T$27)</f>
        <v>1.2038786207085508</v>
      </c>
      <c r="U80" s="350">
        <f>IF(U$27=0,0,U$27/MAE_fec!U$27)</f>
        <v>1.183889054837084</v>
      </c>
      <c r="V80" s="350">
        <f>IF(V$27=0,0,V$27/MAE_fec!V$27)</f>
        <v>1.2024258069513758</v>
      </c>
      <c r="W80" s="350">
        <f>IF(W$27=0,0,W$27/MAE_fec!W$27)</f>
        <v>1.2380691898521898</v>
      </c>
      <c r="DA80" s="175"/>
    </row>
    <row r="81" spans="1:105" ht="12" customHeight="1" x14ac:dyDescent="0.25">
      <c r="A81" s="203" t="s">
        <v>2582</v>
      </c>
      <c r="B81" s="350">
        <f>IF(B$35=0,0,B$35/MAE_fec!B$35)</f>
        <v>2.3390127712435227</v>
      </c>
      <c r="C81" s="350">
        <f>IF(C$35=0,0,C$35/MAE_fec!C$35)</f>
        <v>2.3393746820039434</v>
      </c>
      <c r="D81" s="350">
        <f>IF(D$35=0,0,D$35/MAE_fec!D$35)</f>
        <v>2.3796678331445502</v>
      </c>
      <c r="E81" s="350">
        <f>IF(E$35=0,0,E$35/MAE_fec!E$35)</f>
        <v>1.9912433818699544</v>
      </c>
      <c r="F81" s="350">
        <f>IF(F$35=0,0,F$35/MAE_fec!F$35)</f>
        <v>2.0151728669521516</v>
      </c>
      <c r="G81" s="350">
        <f>IF(G$35=0,0,G$35/MAE_fec!G$35)</f>
        <v>2.0190579855060111</v>
      </c>
      <c r="H81" s="350">
        <f>IF(H$35=0,0,H$35/MAE_fec!H$35)</f>
        <v>2.1465642893885226</v>
      </c>
      <c r="I81" s="350">
        <f>IF(I$35=0,0,I$35/MAE_fec!I$35)</f>
        <v>2.0885970566701588</v>
      </c>
      <c r="J81" s="350">
        <f>IF(J$35=0,0,J$35/MAE_fec!J$35)</f>
        <v>2.0237794657618533</v>
      </c>
      <c r="K81" s="350">
        <f>IF(K$35=0,0,K$35/MAE_fec!K$35)</f>
        <v>1.9605358701045656</v>
      </c>
      <c r="L81" s="350">
        <f>IF(L$35=0,0,L$35/MAE_fec!L$35)</f>
        <v>1.9319343086239438</v>
      </c>
      <c r="M81" s="350">
        <f>IF(M$35=0,0,M$35/MAE_fec!M$35)</f>
        <v>1.92318137917763</v>
      </c>
      <c r="N81" s="350">
        <f>IF(N$35=0,0,N$35/MAE_fec!N$35)</f>
        <v>1.8782293831855206</v>
      </c>
      <c r="O81" s="350">
        <f>IF(O$35=0,0,O$35/MAE_fec!O$35)</f>
        <v>1.8875488615745464</v>
      </c>
      <c r="P81" s="350">
        <f>IF(P$35=0,0,P$35/MAE_fec!P$35)</f>
        <v>1.894982978979934</v>
      </c>
      <c r="Q81" s="350">
        <f>IF(Q$35=0,0,Q$35/MAE_fec!Q$35)</f>
        <v>1.9177649395469725</v>
      </c>
      <c r="R81" s="350">
        <f>IF(R$35=0,0,R$35/MAE_fec!R$35)</f>
        <v>1.8564116333139156</v>
      </c>
      <c r="S81" s="350">
        <f>IF(S$35=0,0,S$35/MAE_fec!S$35)</f>
        <v>1.8936322488883104</v>
      </c>
      <c r="T81" s="350">
        <f>IF(T$35=0,0,T$35/MAE_fec!T$35)</f>
        <v>1.8769284079446804</v>
      </c>
      <c r="U81" s="350">
        <f>IF(U$35=0,0,U$35/MAE_fec!U$35)</f>
        <v>1.8430402508469357</v>
      </c>
      <c r="V81" s="350">
        <f>IF(V$35=0,0,V$35/MAE_fec!V$35)</f>
        <v>1.7622534782844759</v>
      </c>
      <c r="W81" s="350">
        <f>IF(W$35=0,0,W$35/MAE_fec!W$35)</f>
        <v>1.7917400206858778</v>
      </c>
      <c r="DA81" s="175"/>
    </row>
    <row r="82" spans="1:105" ht="12" customHeight="1" x14ac:dyDescent="0.25">
      <c r="A82" s="203" t="s">
        <v>2594</v>
      </c>
      <c r="B82" s="350">
        <f>IF(B$46=0,0,B$46/MAE_fec!B$46)</f>
        <v>0</v>
      </c>
      <c r="C82" s="350">
        <f>IF(C$46=0,0,C$46/MAE_fec!C$46)</f>
        <v>0</v>
      </c>
      <c r="D82" s="350">
        <f>IF(D$46=0,0,D$46/MAE_fec!D$46)</f>
        <v>0</v>
      </c>
      <c r="E82" s="350">
        <f>IF(E$46=0,0,E$46/MAE_fec!E$46)</f>
        <v>0</v>
      </c>
      <c r="F82" s="350">
        <f>IF(F$46=0,0,F$46/MAE_fec!F$46)</f>
        <v>0</v>
      </c>
      <c r="G82" s="350">
        <f>IF(G$46=0,0,G$46/MAE_fec!G$46)</f>
        <v>0</v>
      </c>
      <c r="H82" s="350">
        <f>IF(H$46=0,0,H$46/MAE_fec!H$46)</f>
        <v>0</v>
      </c>
      <c r="I82" s="350">
        <f>IF(I$46=0,0,I$46/MAE_fec!I$46)</f>
        <v>0</v>
      </c>
      <c r="J82" s="350">
        <f>IF(J$46=0,0,J$46/MAE_fec!J$46)</f>
        <v>0</v>
      </c>
      <c r="K82" s="350">
        <f>IF(K$46=0,0,K$46/MAE_fec!K$46)</f>
        <v>0</v>
      </c>
      <c r="L82" s="350">
        <f>IF(L$46=0,0,L$46/MAE_fec!L$46)</f>
        <v>0</v>
      </c>
      <c r="M82" s="350">
        <f>IF(M$46=0,0,M$46/MAE_fec!M$46)</f>
        <v>0</v>
      </c>
      <c r="N82" s="350">
        <f>IF(N$46=0,0,N$46/MAE_fec!N$46)</f>
        <v>0</v>
      </c>
      <c r="O82" s="350">
        <f>IF(O$46=0,0,O$46/MAE_fec!O$46)</f>
        <v>0</v>
      </c>
      <c r="P82" s="350">
        <f>IF(P$46=0,0,P$46/MAE_fec!P$46)</f>
        <v>0</v>
      </c>
      <c r="Q82" s="350">
        <f>IF(Q$46=0,0,Q$46/MAE_fec!Q$46)</f>
        <v>0</v>
      </c>
      <c r="R82" s="350">
        <f>IF(R$46=0,0,R$46/MAE_fec!R$46)</f>
        <v>0</v>
      </c>
      <c r="S82" s="350">
        <f>IF(S$46=0,0,S$46/MAE_fec!S$46)</f>
        <v>0</v>
      </c>
      <c r="T82" s="350">
        <f>IF(T$46=0,0,T$46/MAE_fec!T$46)</f>
        <v>0</v>
      </c>
      <c r="U82" s="350">
        <f>IF(U$46=0,0,U$46/MAE_fec!U$46)</f>
        <v>0</v>
      </c>
      <c r="V82" s="350">
        <f>IF(V$46=0,0,V$46/MAE_fec!V$46)</f>
        <v>0</v>
      </c>
      <c r="W82" s="350">
        <f>IF(W$46=0,0,W$46/MAE_fec!W$46)</f>
        <v>0</v>
      </c>
      <c r="DA82" s="175"/>
    </row>
    <row r="83" spans="1:105" ht="12" customHeight="1" x14ac:dyDescent="0.25">
      <c r="A83" s="41" t="s">
        <v>2596</v>
      </c>
      <c r="B83" s="335">
        <f>IF(B$47=0,0,B$47/MAE_fec!B$47)</f>
        <v>0</v>
      </c>
      <c r="C83" s="335">
        <f>IF(C$47=0,0,C$47/MAE_fec!C$47)</f>
        <v>0</v>
      </c>
      <c r="D83" s="335">
        <f>IF(D$47=0,0,D$47/MAE_fec!D$47)</f>
        <v>0</v>
      </c>
      <c r="E83" s="335">
        <f>IF(E$47=0,0,E$47/MAE_fec!E$47)</f>
        <v>0</v>
      </c>
      <c r="F83" s="335">
        <f>IF(F$47=0,0,F$47/MAE_fec!F$47)</f>
        <v>0</v>
      </c>
      <c r="G83" s="335">
        <f>IF(G$47=0,0,G$47/MAE_fec!G$47)</f>
        <v>0</v>
      </c>
      <c r="H83" s="335">
        <f>IF(H$47=0,0,H$47/MAE_fec!H$47)</f>
        <v>0</v>
      </c>
      <c r="I83" s="335">
        <f>IF(I$47=0,0,I$47/MAE_fec!I$47)</f>
        <v>0</v>
      </c>
      <c r="J83" s="335">
        <f>IF(J$47=0,0,J$47/MAE_fec!J$47)</f>
        <v>0</v>
      </c>
      <c r="K83" s="335">
        <f>IF(K$47=0,0,K$47/MAE_fec!K$47)</f>
        <v>0</v>
      </c>
      <c r="L83" s="335">
        <f>IF(L$47=0,0,L$47/MAE_fec!L$47)</f>
        <v>0</v>
      </c>
      <c r="M83" s="335">
        <f>IF(M$47=0,0,M$47/MAE_fec!M$47)</f>
        <v>0</v>
      </c>
      <c r="N83" s="335">
        <f>IF(N$47=0,0,N$47/MAE_fec!N$47)</f>
        <v>0</v>
      </c>
      <c r="O83" s="335">
        <f>IF(O$47=0,0,O$47/MAE_fec!O$47)</f>
        <v>0</v>
      </c>
      <c r="P83" s="335">
        <f>IF(P$47=0,0,P$47/MAE_fec!P$47)</f>
        <v>0</v>
      </c>
      <c r="Q83" s="335">
        <f>IF(Q$47=0,0,Q$47/MAE_fec!Q$47)</f>
        <v>0</v>
      </c>
      <c r="R83" s="335">
        <f>IF(R$47=0,0,R$47/MAE_fec!R$47)</f>
        <v>0</v>
      </c>
      <c r="S83" s="335">
        <f>IF(S$47=0,0,S$47/MAE_fec!S$47)</f>
        <v>0</v>
      </c>
      <c r="T83" s="335">
        <f>IF(T$47=0,0,T$47/MAE_fec!T$47)</f>
        <v>0</v>
      </c>
      <c r="U83" s="335">
        <f>IF(U$47=0,0,U$47/MAE_fec!U$47)</f>
        <v>0</v>
      </c>
      <c r="V83" s="335">
        <f>IF(V$47=0,0,V$47/MAE_fec!V$47)</f>
        <v>0</v>
      </c>
      <c r="W83" s="335">
        <f>IF(W$47=0,0,W$47/MAE_fec!W$47)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leather"</f>
        <v>EU27: Textiles and leather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94515.906644736853</v>
      </c>
      <c r="C3" s="205">
        <v>94538.194791471469</v>
      </c>
      <c r="D3" s="205">
        <v>90429.905474966508</v>
      </c>
      <c r="E3" s="205">
        <v>85771.891854971051</v>
      </c>
      <c r="F3" s="205">
        <v>81650.685471928635</v>
      </c>
      <c r="G3" s="205">
        <v>76713.903599334211</v>
      </c>
      <c r="H3" s="205">
        <v>75545.395009004962</v>
      </c>
      <c r="I3" s="205">
        <v>76023.827745405797</v>
      </c>
      <c r="J3" s="205">
        <v>71876.526185114417</v>
      </c>
      <c r="K3" s="205">
        <v>61041.575758887913</v>
      </c>
      <c r="L3" s="205">
        <v>64075.639152276373</v>
      </c>
      <c r="M3" s="205">
        <v>68021.994407371283</v>
      </c>
      <c r="N3" s="205">
        <v>63786.417797252478</v>
      </c>
      <c r="O3" s="205">
        <v>63159.849298623507</v>
      </c>
      <c r="P3" s="205">
        <v>64334.579840322011</v>
      </c>
      <c r="Q3" s="205">
        <v>64583.499999999993</v>
      </c>
      <c r="R3" s="205">
        <v>65276.392469425809</v>
      </c>
      <c r="S3" s="205">
        <v>66106.467792740747</v>
      </c>
      <c r="T3" s="205">
        <v>65969.04869974649</v>
      </c>
      <c r="U3" s="205">
        <v>64965.127165543388</v>
      </c>
      <c r="V3" s="205">
        <v>55106.165529239552</v>
      </c>
      <c r="W3" s="205">
        <v>60759.690924492337</v>
      </c>
      <c r="DA3" s="112" t="s">
        <v>2678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94515.906644736868</v>
      </c>
      <c r="C5" s="205">
        <v>94538.194791471484</v>
      </c>
      <c r="D5" s="205">
        <v>90429.905474966537</v>
      </c>
      <c r="E5" s="205">
        <v>85771.891854971036</v>
      </c>
      <c r="F5" s="205">
        <v>81650.685471928591</v>
      </c>
      <c r="G5" s="205">
        <v>76713.903599334226</v>
      </c>
      <c r="H5" s="205">
        <v>75545.395009004933</v>
      </c>
      <c r="I5" s="205">
        <v>76023.827745405812</v>
      </c>
      <c r="J5" s="205">
        <v>71876.526185114402</v>
      </c>
      <c r="K5" s="205">
        <v>61041.575758887913</v>
      </c>
      <c r="L5" s="205">
        <v>64075.639152276373</v>
      </c>
      <c r="M5" s="205">
        <v>68021.994407371269</v>
      </c>
      <c r="N5" s="205">
        <v>63786.417797252478</v>
      </c>
      <c r="O5" s="205">
        <v>63159.849298623529</v>
      </c>
      <c r="P5" s="205">
        <v>64334.579840321981</v>
      </c>
      <c r="Q5" s="205">
        <v>64583.499999999993</v>
      </c>
      <c r="R5" s="205">
        <v>65276.392469425788</v>
      </c>
      <c r="S5" s="205">
        <v>66106.467792740717</v>
      </c>
      <c r="T5" s="205">
        <v>65969.048699746505</v>
      </c>
      <c r="U5" s="205">
        <v>64965.127165543367</v>
      </c>
      <c r="V5" s="205">
        <v>55106.165529239559</v>
      </c>
      <c r="W5" s="205">
        <v>60759.69092449233</v>
      </c>
      <c r="DA5" s="112" t="s">
        <v>2679</v>
      </c>
    </row>
    <row r="6" spans="1:105" ht="12" customHeight="1" x14ac:dyDescent="0.25">
      <c r="A6" s="154" t="s">
        <v>2114</v>
      </c>
      <c r="B6" s="340">
        <v>118144.883305921</v>
      </c>
      <c r="C6" s="340">
        <v>112645.5957240588</v>
      </c>
      <c r="D6" s="340">
        <v>111188.3934019132</v>
      </c>
      <c r="E6" s="340">
        <v>108455.154025782</v>
      </c>
      <c r="F6" s="340">
        <v>102643.2938662098</v>
      </c>
      <c r="G6" s="340">
        <v>101586.21393874619</v>
      </c>
      <c r="H6" s="340">
        <v>99656.803043812877</v>
      </c>
      <c r="I6" s="340">
        <v>96833.128903519406</v>
      </c>
      <c r="J6" s="340">
        <v>96559.330020430338</v>
      </c>
      <c r="K6" s="340">
        <v>91700.179690346544</v>
      </c>
      <c r="L6" s="340">
        <v>87192.831430002785</v>
      </c>
      <c r="M6" s="340">
        <v>86546.664588771644</v>
      </c>
      <c r="N6" s="340">
        <v>84427.761385349964</v>
      </c>
      <c r="O6" s="340">
        <v>81130.395596087037</v>
      </c>
      <c r="P6" s="340">
        <v>80484.086109497948</v>
      </c>
      <c r="Q6" s="340">
        <v>78690.187978294838</v>
      </c>
      <c r="R6" s="340">
        <v>76621.746856997139</v>
      </c>
      <c r="S6" s="340">
        <v>78145.503498773323</v>
      </c>
      <c r="T6" s="340">
        <v>75373.282065679901</v>
      </c>
      <c r="U6" s="340">
        <v>73774.775685789238</v>
      </c>
      <c r="V6" s="340">
        <v>71872.96253282523</v>
      </c>
      <c r="W6" s="340">
        <v>70287.977354085539</v>
      </c>
      <c r="DA6" s="160" t="s">
        <v>2680</v>
      </c>
    </row>
    <row r="7" spans="1:105" ht="12" customHeight="1" x14ac:dyDescent="0.25">
      <c r="A7" s="156" t="s">
        <v>2116</v>
      </c>
      <c r="B7" s="341">
        <v>0</v>
      </c>
      <c r="C7" s="342">
        <v>407.95658343383451</v>
      </c>
      <c r="D7" s="342">
        <v>1043.3990382235579</v>
      </c>
      <c r="E7" s="342">
        <v>673.40342879564946</v>
      </c>
      <c r="F7" s="342">
        <v>95.384005723861378</v>
      </c>
      <c r="G7" s="342">
        <v>2127.4037979511982</v>
      </c>
      <c r="H7" s="342">
        <v>793.34954494793226</v>
      </c>
      <c r="I7" s="342">
        <v>3083.570025002593</v>
      </c>
      <c r="J7" s="342">
        <v>773.51406885897131</v>
      </c>
      <c r="K7" s="342">
        <v>0.78088326422344789</v>
      </c>
      <c r="L7" s="342">
        <v>1399.89590495229</v>
      </c>
      <c r="M7" s="342">
        <v>2809.1783740996402</v>
      </c>
      <c r="N7" s="342">
        <v>332.99574654358889</v>
      </c>
      <c r="O7" s="342">
        <v>2609.878376033123</v>
      </c>
      <c r="P7" s="342">
        <v>148.52597509290251</v>
      </c>
      <c r="Q7" s="342">
        <v>3318.5105724109499</v>
      </c>
      <c r="R7" s="342">
        <v>3838.8030439983668</v>
      </c>
      <c r="S7" s="342">
        <v>3077.7554347269611</v>
      </c>
      <c r="T7" s="342">
        <v>1581.0239392518449</v>
      </c>
      <c r="U7" s="342">
        <v>4308.7377854053957</v>
      </c>
      <c r="V7" s="342">
        <v>0</v>
      </c>
      <c r="W7" s="342">
        <v>2420.4458335923491</v>
      </c>
      <c r="DA7" s="161" t="s">
        <v>2681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5907.244165296026</v>
      </c>
      <c r="D8" s="344">
        <f t="shared" si="0"/>
        <v>2500.6013603691681</v>
      </c>
      <c r="E8" s="344">
        <f t="shared" si="0"/>
        <v>3406.6428049268434</v>
      </c>
      <c r="F8" s="344">
        <f t="shared" si="0"/>
        <v>5907.2441652960551</v>
      </c>
      <c r="G8" s="344">
        <f t="shared" si="0"/>
        <v>3184.4837254148006</v>
      </c>
      <c r="H8" s="344">
        <f t="shared" si="0"/>
        <v>2722.7604398812546</v>
      </c>
      <c r="I8" s="344">
        <f t="shared" si="0"/>
        <v>5907.2441652960697</v>
      </c>
      <c r="J8" s="344">
        <f t="shared" si="0"/>
        <v>1047.3129519480426</v>
      </c>
      <c r="K8" s="344">
        <f t="shared" si="0"/>
        <v>4859.9312133480125</v>
      </c>
      <c r="L8" s="344">
        <f t="shared" si="0"/>
        <v>5907.2441652960551</v>
      </c>
      <c r="M8" s="344">
        <f t="shared" si="0"/>
        <v>3455.3452153307881</v>
      </c>
      <c r="N8" s="344">
        <f t="shared" si="0"/>
        <v>2451.8989499652671</v>
      </c>
      <c r="O8" s="344">
        <f t="shared" si="0"/>
        <v>5907.2441652960551</v>
      </c>
      <c r="P8" s="344">
        <f t="shared" si="0"/>
        <v>794.83546168198518</v>
      </c>
      <c r="Q8" s="344">
        <f t="shared" si="0"/>
        <v>5112.4087036140554</v>
      </c>
      <c r="R8" s="344">
        <f t="shared" si="0"/>
        <v>5907.2441652960697</v>
      </c>
      <c r="S8" s="344">
        <f t="shared" si="0"/>
        <v>1553.998792950777</v>
      </c>
      <c r="T8" s="344">
        <f t="shared" si="0"/>
        <v>4353.2453723452636</v>
      </c>
      <c r="U8" s="344">
        <f t="shared" si="0"/>
        <v>5907.2441652960551</v>
      </c>
      <c r="V8" s="344">
        <f t="shared" si="0"/>
        <v>1901.8131529640086</v>
      </c>
      <c r="W8" s="344">
        <f t="shared" si="0"/>
        <v>4005.4310123320465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23628.976661184133</v>
      </c>
      <c r="C9" s="345">
        <f t="shared" si="1"/>
        <v>18107.400932587319</v>
      </c>
      <c r="D9" s="345">
        <f t="shared" si="1"/>
        <v>20758.487926946662</v>
      </c>
      <c r="E9" s="345">
        <f t="shared" si="1"/>
        <v>22683.262170810965</v>
      </c>
      <c r="F9" s="345">
        <f t="shared" si="1"/>
        <v>20992.608394281211</v>
      </c>
      <c r="G9" s="345">
        <f t="shared" si="1"/>
        <v>24872.310339411968</v>
      </c>
      <c r="H9" s="345">
        <f t="shared" si="1"/>
        <v>24111.408034807944</v>
      </c>
      <c r="I9" s="345">
        <f t="shared" si="1"/>
        <v>20809.301158113594</v>
      </c>
      <c r="J9" s="345">
        <f t="shared" si="1"/>
        <v>24682.803835315935</v>
      </c>
      <c r="K9" s="345">
        <f t="shared" si="1"/>
        <v>30658.603931458631</v>
      </c>
      <c r="L9" s="345">
        <f t="shared" si="1"/>
        <v>23117.192277726412</v>
      </c>
      <c r="M9" s="345">
        <f t="shared" si="1"/>
        <v>18524.670181400375</v>
      </c>
      <c r="N9" s="345">
        <f t="shared" si="1"/>
        <v>20641.343588097487</v>
      </c>
      <c r="O9" s="345">
        <f t="shared" si="1"/>
        <v>17970.546297463508</v>
      </c>
      <c r="P9" s="345">
        <f t="shared" si="1"/>
        <v>16149.506269175967</v>
      </c>
      <c r="Q9" s="345">
        <f t="shared" si="1"/>
        <v>14106.687978294845</v>
      </c>
      <c r="R9" s="345">
        <f t="shared" si="1"/>
        <v>11345.354387571351</v>
      </c>
      <c r="S9" s="345">
        <f t="shared" si="1"/>
        <v>12039.035706032606</v>
      </c>
      <c r="T9" s="345">
        <f t="shared" si="1"/>
        <v>9404.2333659333963</v>
      </c>
      <c r="U9" s="345">
        <f t="shared" si="1"/>
        <v>8809.6485202458716</v>
      </c>
      <c r="V9" s="345">
        <f t="shared" si="1"/>
        <v>16766.797003585671</v>
      </c>
      <c r="W9" s="345">
        <f t="shared" si="1"/>
        <v>9528.2864295932086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9756.8662398830947</v>
      </c>
      <c r="C12" s="212">
        <v>9639.1340192065236</v>
      </c>
      <c r="D12" s="212">
        <v>9577.9514878856571</v>
      </c>
      <c r="E12" s="212">
        <v>9479.1234255713989</v>
      </c>
      <c r="F12" s="212">
        <v>8837.7845369247043</v>
      </c>
      <c r="G12" s="212">
        <v>7195.1620461023522</v>
      </c>
      <c r="H12" s="212">
        <v>6577.9182499998969</v>
      </c>
      <c r="I12" s="212">
        <v>5987.7417663941942</v>
      </c>
      <c r="J12" s="212">
        <v>5302.7821912963354</v>
      </c>
      <c r="K12" s="212">
        <v>4491.0012738593696</v>
      </c>
      <c r="L12" s="212">
        <v>4438.2117314182751</v>
      </c>
      <c r="M12" s="212">
        <v>4203.9990079951294</v>
      </c>
      <c r="N12" s="212">
        <v>3998.9402781878398</v>
      </c>
      <c r="O12" s="212">
        <v>3858.8471079985638</v>
      </c>
      <c r="P12" s="212">
        <v>3713.952911655902</v>
      </c>
      <c r="Q12" s="212">
        <v>3698.662445394973</v>
      </c>
      <c r="R12" s="212">
        <v>3691.6152720225869</v>
      </c>
      <c r="S12" s="212">
        <v>3718.8140354366369</v>
      </c>
      <c r="T12" s="212">
        <v>3698.3110142804039</v>
      </c>
      <c r="U12" s="212">
        <v>3612.7445365838248</v>
      </c>
      <c r="V12" s="212">
        <v>3216.7386299486652</v>
      </c>
      <c r="W12" s="212">
        <v>3385.3200318119311</v>
      </c>
      <c r="DA12" s="109" t="s">
        <v>2682</v>
      </c>
    </row>
    <row r="13" spans="1:105" ht="12" customHeight="1" x14ac:dyDescent="0.25">
      <c r="A13" s="24" t="s">
        <v>30</v>
      </c>
      <c r="B13" s="215">
        <v>317.79337919174537</v>
      </c>
      <c r="C13" s="215">
        <v>263.42889079965602</v>
      </c>
      <c r="D13" s="215">
        <v>237.02295786758381</v>
      </c>
      <c r="E13" s="215">
        <v>189.5333619948409</v>
      </c>
      <c r="F13" s="215">
        <v>172.61306964746339</v>
      </c>
      <c r="G13" s="215">
        <v>139.5591573516767</v>
      </c>
      <c r="H13" s="215">
        <v>113.2676698194325</v>
      </c>
      <c r="I13" s="215">
        <v>90.632588134135844</v>
      </c>
      <c r="J13" s="215">
        <v>74.095614789337915</v>
      </c>
      <c r="K13" s="215">
        <v>41.681427343078226</v>
      </c>
      <c r="L13" s="215">
        <v>38.413671539122952</v>
      </c>
      <c r="M13" s="215">
        <v>27.119518486672401</v>
      </c>
      <c r="N13" s="215">
        <v>21.73912295786759</v>
      </c>
      <c r="O13" s="215">
        <v>24.51375752364574</v>
      </c>
      <c r="P13" s="215">
        <v>21.864230438521059</v>
      </c>
      <c r="Q13" s="215">
        <v>21.684780739466891</v>
      </c>
      <c r="R13" s="215">
        <v>20.531556319862421</v>
      </c>
      <c r="S13" s="215">
        <v>17.260017196904549</v>
      </c>
      <c r="T13" s="215">
        <v>30.561049011177989</v>
      </c>
      <c r="U13" s="215">
        <v>28.908512467755791</v>
      </c>
      <c r="V13" s="215">
        <v>21.0749785038693</v>
      </c>
      <c r="W13" s="215">
        <v>14.49372312983663</v>
      </c>
      <c r="DA13" s="85" t="s">
        <v>2683</v>
      </c>
    </row>
    <row r="14" spans="1:105" ht="12" customHeight="1" x14ac:dyDescent="0.25">
      <c r="A14" s="14" t="s">
        <v>31</v>
      </c>
      <c r="B14" s="206">
        <f t="shared" ref="B14:W14" si="2">B15+B16+B17+B18+B19</f>
        <v>1460.250472914875</v>
      </c>
      <c r="C14" s="206">
        <f t="shared" si="2"/>
        <v>1378.733705932932</v>
      </c>
      <c r="D14" s="206">
        <f t="shared" si="2"/>
        <v>1309.2997420464317</v>
      </c>
      <c r="E14" s="206">
        <f t="shared" si="2"/>
        <v>1286.139294926913</v>
      </c>
      <c r="F14" s="206">
        <f t="shared" si="2"/>
        <v>1103.4894239036973</v>
      </c>
      <c r="G14" s="206">
        <f t="shared" si="2"/>
        <v>893.4371453138433</v>
      </c>
      <c r="H14" s="206">
        <f t="shared" si="2"/>
        <v>730.9230438521065</v>
      </c>
      <c r="I14" s="206">
        <f t="shared" si="2"/>
        <v>767.09372312983658</v>
      </c>
      <c r="J14" s="206">
        <f t="shared" si="2"/>
        <v>612.89122957867585</v>
      </c>
      <c r="K14" s="206">
        <f t="shared" si="2"/>
        <v>479.26165090283746</v>
      </c>
      <c r="L14" s="206">
        <f t="shared" si="2"/>
        <v>403.38925193465167</v>
      </c>
      <c r="M14" s="206">
        <f t="shared" si="2"/>
        <v>295.42192605331024</v>
      </c>
      <c r="N14" s="206">
        <f t="shared" si="2"/>
        <v>287.06414445399821</v>
      </c>
      <c r="O14" s="206">
        <f t="shared" si="2"/>
        <v>222.96036113499568</v>
      </c>
      <c r="P14" s="206">
        <f t="shared" si="2"/>
        <v>208.747807394669</v>
      </c>
      <c r="Q14" s="206">
        <f t="shared" si="2"/>
        <v>212.23456577815992</v>
      </c>
      <c r="R14" s="206">
        <f t="shared" si="2"/>
        <v>212.76938950988821</v>
      </c>
      <c r="S14" s="206">
        <f t="shared" si="2"/>
        <v>179.41702493551159</v>
      </c>
      <c r="T14" s="206">
        <f t="shared" si="2"/>
        <v>169.3422184006879</v>
      </c>
      <c r="U14" s="206">
        <f t="shared" si="2"/>
        <v>143.88478073946686</v>
      </c>
      <c r="V14" s="206">
        <f t="shared" si="2"/>
        <v>120.18194325021494</v>
      </c>
      <c r="W14" s="206">
        <f t="shared" si="2"/>
        <v>146.26061908856406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2684</v>
      </c>
    </row>
    <row r="16" spans="1:105" ht="12" customHeight="1" x14ac:dyDescent="0.25">
      <c r="A16" s="18" t="s">
        <v>33</v>
      </c>
      <c r="B16" s="206">
        <v>102.0517626827171</v>
      </c>
      <c r="C16" s="206">
        <v>136.89312123817709</v>
      </c>
      <c r="D16" s="206">
        <v>122.912467755804</v>
      </c>
      <c r="E16" s="206">
        <v>134.42063628546859</v>
      </c>
      <c r="F16" s="206">
        <v>101.5647463456578</v>
      </c>
      <c r="G16" s="206">
        <v>81.978847807394658</v>
      </c>
      <c r="H16" s="206">
        <v>73.098968185726562</v>
      </c>
      <c r="I16" s="206">
        <v>61.162854686156493</v>
      </c>
      <c r="J16" s="206">
        <v>50.221582115219249</v>
      </c>
      <c r="K16" s="206">
        <v>45.266981943250222</v>
      </c>
      <c r="L16" s="206">
        <v>49.651160791057599</v>
      </c>
      <c r="M16" s="206">
        <v>43.020550300945821</v>
      </c>
      <c r="N16" s="206">
        <v>47.079105760963017</v>
      </c>
      <c r="O16" s="206">
        <v>48.205073086844358</v>
      </c>
      <c r="P16" s="206">
        <v>48.288650042992259</v>
      </c>
      <c r="Q16" s="206">
        <v>42.342734307824578</v>
      </c>
      <c r="R16" s="206">
        <v>41.876612209802232</v>
      </c>
      <c r="S16" s="206">
        <v>41.447807394668963</v>
      </c>
      <c r="T16" s="206">
        <v>40.517282889079972</v>
      </c>
      <c r="U16" s="206">
        <v>45.032072226999126</v>
      </c>
      <c r="V16" s="206">
        <v>37.090627687016337</v>
      </c>
      <c r="W16" s="206">
        <v>40.018314703353397</v>
      </c>
      <c r="DA16" s="71" t="s">
        <v>2685</v>
      </c>
    </row>
    <row r="17" spans="1:105" ht="12" customHeight="1" x14ac:dyDescent="0.25">
      <c r="A17" s="18" t="s">
        <v>69</v>
      </c>
      <c r="B17" s="206">
        <v>380.34737747205497</v>
      </c>
      <c r="C17" s="206">
        <v>412.84737747205497</v>
      </c>
      <c r="D17" s="206">
        <v>384.73061049011181</v>
      </c>
      <c r="E17" s="206">
        <v>379.86362854686149</v>
      </c>
      <c r="F17" s="206">
        <v>356.52682717110918</v>
      </c>
      <c r="G17" s="206">
        <v>373.20610490111773</v>
      </c>
      <c r="H17" s="206">
        <v>236.62029234737739</v>
      </c>
      <c r="I17" s="206">
        <v>274.27644024075659</v>
      </c>
      <c r="J17" s="206">
        <v>205.64428202923469</v>
      </c>
      <c r="K17" s="206">
        <v>179.77067927773001</v>
      </c>
      <c r="L17" s="206">
        <v>174.11625107480651</v>
      </c>
      <c r="M17" s="206">
        <v>150.27110920034389</v>
      </c>
      <c r="N17" s="206">
        <v>130.73757523645739</v>
      </c>
      <c r="O17" s="206">
        <v>92.016852966466033</v>
      </c>
      <c r="P17" s="206">
        <v>93.047377472055032</v>
      </c>
      <c r="Q17" s="206">
        <v>101.143766122098</v>
      </c>
      <c r="R17" s="206">
        <v>96.088048151332742</v>
      </c>
      <c r="S17" s="206">
        <v>85.768615649183133</v>
      </c>
      <c r="T17" s="206">
        <v>79.114273430782461</v>
      </c>
      <c r="U17" s="206">
        <v>71.597936371453144</v>
      </c>
      <c r="V17" s="206">
        <v>68.463800515907124</v>
      </c>
      <c r="W17" s="206">
        <v>80.801547721410145</v>
      </c>
      <c r="DA17" s="71" t="s">
        <v>2686</v>
      </c>
    </row>
    <row r="18" spans="1:105" ht="12" customHeight="1" x14ac:dyDescent="0.25">
      <c r="A18" s="18" t="s">
        <v>70</v>
      </c>
      <c r="B18" s="206">
        <v>971.87506448839201</v>
      </c>
      <c r="C18" s="206">
        <v>820.75649183147038</v>
      </c>
      <c r="D18" s="206">
        <v>794.77618228718813</v>
      </c>
      <c r="E18" s="206">
        <v>767.28426483233011</v>
      </c>
      <c r="F18" s="206">
        <v>641.0047291487532</v>
      </c>
      <c r="G18" s="206">
        <v>436.74823731728281</v>
      </c>
      <c r="H18" s="206">
        <v>415.67411865864142</v>
      </c>
      <c r="I18" s="206">
        <v>430.3734307824592</v>
      </c>
      <c r="J18" s="206">
        <v>355.77059329320718</v>
      </c>
      <c r="K18" s="206">
        <v>254.04557179707649</v>
      </c>
      <c r="L18" s="206">
        <v>178.42106620808249</v>
      </c>
      <c r="M18" s="206">
        <v>102.0563198624247</v>
      </c>
      <c r="N18" s="206">
        <v>109.1650902837489</v>
      </c>
      <c r="O18" s="206">
        <v>82.650816852966443</v>
      </c>
      <c r="P18" s="206">
        <v>67.322098022355988</v>
      </c>
      <c r="Q18" s="206">
        <v>68.688907996560616</v>
      </c>
      <c r="R18" s="206">
        <v>73.825365434221837</v>
      </c>
      <c r="S18" s="206">
        <v>51.901547721410147</v>
      </c>
      <c r="T18" s="206">
        <v>49.40412725709372</v>
      </c>
      <c r="U18" s="206">
        <v>26.861994840928631</v>
      </c>
      <c r="V18" s="206">
        <v>14.220120378331901</v>
      </c>
      <c r="W18" s="206">
        <v>23.432416165090292</v>
      </c>
      <c r="DA18" s="71" t="s">
        <v>2687</v>
      </c>
    </row>
    <row r="19" spans="1:105" ht="12" customHeight="1" x14ac:dyDescent="0.25">
      <c r="A19" s="18" t="s">
        <v>34</v>
      </c>
      <c r="B19" s="206">
        <v>5.9762682717110911</v>
      </c>
      <c r="C19" s="206">
        <v>8.2367153912295787</v>
      </c>
      <c r="D19" s="206">
        <v>6.8804815133275996</v>
      </c>
      <c r="E19" s="206">
        <v>4.5707652622527952</v>
      </c>
      <c r="F19" s="206">
        <v>4.3931212381771294</v>
      </c>
      <c r="G19" s="206">
        <v>1.503955288048151</v>
      </c>
      <c r="H19" s="206">
        <v>5.5296646603611359</v>
      </c>
      <c r="I19" s="206">
        <v>1.2809974204643171</v>
      </c>
      <c r="J19" s="206">
        <v>1.254772141014618</v>
      </c>
      <c r="K19" s="206">
        <v>0.1784178847807395</v>
      </c>
      <c r="L19" s="206">
        <v>1.200773860705074</v>
      </c>
      <c r="M19" s="206">
        <v>7.394668959587275E-2</v>
      </c>
      <c r="N19" s="206">
        <v>8.2373172828890798E-2</v>
      </c>
      <c r="O19" s="206">
        <v>8.7618228718830599E-2</v>
      </c>
      <c r="P19" s="206">
        <v>8.9681857265692166E-2</v>
      </c>
      <c r="Q19" s="206">
        <v>5.9157351676698201E-2</v>
      </c>
      <c r="R19" s="206">
        <v>0.97936371453138438</v>
      </c>
      <c r="S19" s="206">
        <v>0.2990541702493551</v>
      </c>
      <c r="T19" s="206">
        <v>0.3065348237317283</v>
      </c>
      <c r="U19" s="206">
        <v>0.39277730008598438</v>
      </c>
      <c r="V19" s="206">
        <v>0.40739466895958731</v>
      </c>
      <c r="W19" s="206">
        <v>2.0083404987102318</v>
      </c>
      <c r="DA19" s="71" t="s">
        <v>2688</v>
      </c>
    </row>
    <row r="20" spans="1:105" ht="12" customHeight="1" x14ac:dyDescent="0.25">
      <c r="A20" s="14" t="s">
        <v>35</v>
      </c>
      <c r="B20" s="206">
        <f t="shared" ref="B20:W20" si="3">B21+B22</f>
        <v>4525.3138435081682</v>
      </c>
      <c r="C20" s="206">
        <f t="shared" si="3"/>
        <v>4519.5143594153051</v>
      </c>
      <c r="D20" s="206">
        <f t="shared" si="3"/>
        <v>4602.2365434221838</v>
      </c>
      <c r="E20" s="206">
        <f t="shared" si="3"/>
        <v>4728.285038693034</v>
      </c>
      <c r="F20" s="206">
        <f t="shared" si="3"/>
        <v>4381.8196044711949</v>
      </c>
      <c r="G20" s="206">
        <f t="shared" si="3"/>
        <v>3179.0307824591569</v>
      </c>
      <c r="H20" s="206">
        <f t="shared" si="3"/>
        <v>2998.9920894239031</v>
      </c>
      <c r="I20" s="206">
        <f t="shared" si="3"/>
        <v>2486.4785898538262</v>
      </c>
      <c r="J20" s="206">
        <f t="shared" si="3"/>
        <v>2208.776440240757</v>
      </c>
      <c r="K20" s="206">
        <f t="shared" si="3"/>
        <v>2010.607824591573</v>
      </c>
      <c r="L20" s="206">
        <f t="shared" si="3"/>
        <v>1903.811521926053</v>
      </c>
      <c r="M20" s="206">
        <f t="shared" si="3"/>
        <v>1877.0940670679281</v>
      </c>
      <c r="N20" s="206">
        <f t="shared" si="3"/>
        <v>1818.2874462596731</v>
      </c>
      <c r="O20" s="206">
        <f t="shared" si="3"/>
        <v>1836.907480653482</v>
      </c>
      <c r="P20" s="206">
        <f t="shared" si="3"/>
        <v>1751.4506448839211</v>
      </c>
      <c r="Q20" s="206">
        <f t="shared" si="3"/>
        <v>1707.8045571797079</v>
      </c>
      <c r="R20" s="206">
        <f t="shared" si="3"/>
        <v>1760.034479793637</v>
      </c>
      <c r="S20" s="206">
        <f t="shared" si="3"/>
        <v>1836.25279449699</v>
      </c>
      <c r="T20" s="206">
        <f t="shared" si="3"/>
        <v>1742.1822012037831</v>
      </c>
      <c r="U20" s="206">
        <f t="shared" si="3"/>
        <v>1700.7477214101459</v>
      </c>
      <c r="V20" s="206">
        <f t="shared" si="3"/>
        <v>1553.174634565778</v>
      </c>
      <c r="W20" s="206">
        <f t="shared" si="3"/>
        <v>1690.3392089423901</v>
      </c>
      <c r="DA20" s="71"/>
    </row>
    <row r="21" spans="1:105" ht="12" customHeight="1" x14ac:dyDescent="0.25">
      <c r="A21" s="18" t="s">
        <v>72</v>
      </c>
      <c r="B21" s="206">
        <v>4518.1771281169385</v>
      </c>
      <c r="C21" s="206">
        <v>4513.1515047291487</v>
      </c>
      <c r="D21" s="206">
        <v>4596.1316423043854</v>
      </c>
      <c r="E21" s="206">
        <v>4728.285038693034</v>
      </c>
      <c r="F21" s="206">
        <v>4381.8196044711949</v>
      </c>
      <c r="G21" s="206">
        <v>3179.0307824591569</v>
      </c>
      <c r="H21" s="206">
        <v>2998.798624247635</v>
      </c>
      <c r="I21" s="206">
        <v>2486.2851246775581</v>
      </c>
      <c r="J21" s="206">
        <v>2208.776440240757</v>
      </c>
      <c r="K21" s="206">
        <v>2010.607824591573</v>
      </c>
      <c r="L21" s="206">
        <v>1903.811521926053</v>
      </c>
      <c r="M21" s="206">
        <v>1877.0940670679281</v>
      </c>
      <c r="N21" s="206">
        <v>1818.2874462596731</v>
      </c>
      <c r="O21" s="206">
        <v>1836.907480653482</v>
      </c>
      <c r="P21" s="206">
        <v>1751.4506448839211</v>
      </c>
      <c r="Q21" s="206">
        <v>1707.8045571797079</v>
      </c>
      <c r="R21" s="206">
        <v>1760.034479793637</v>
      </c>
      <c r="S21" s="206">
        <v>1836.25279449699</v>
      </c>
      <c r="T21" s="206">
        <v>1742.1822012037831</v>
      </c>
      <c r="U21" s="206">
        <v>1700.7477214101459</v>
      </c>
      <c r="V21" s="206">
        <v>1553.174634565778</v>
      </c>
      <c r="W21" s="206">
        <v>1690.3392089423901</v>
      </c>
      <c r="DA21" s="71" t="s">
        <v>2689</v>
      </c>
    </row>
    <row r="22" spans="1:105" ht="12" customHeight="1" x14ac:dyDescent="0.25">
      <c r="A22" s="18" t="s">
        <v>36</v>
      </c>
      <c r="B22" s="206">
        <v>7.1367153912295782</v>
      </c>
      <c r="C22" s="206">
        <v>6.3628546861564912</v>
      </c>
      <c r="D22" s="206">
        <v>6.1049011177987964</v>
      </c>
      <c r="E22" s="206">
        <v>0</v>
      </c>
      <c r="F22" s="206">
        <v>0</v>
      </c>
      <c r="G22" s="206">
        <v>0</v>
      </c>
      <c r="H22" s="206">
        <v>0.1934651762682717</v>
      </c>
      <c r="I22" s="206">
        <v>0.1934651762682717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2690</v>
      </c>
    </row>
    <row r="23" spans="1:105" ht="12" customHeight="1" x14ac:dyDescent="0.25">
      <c r="A23" s="14" t="s">
        <v>37</v>
      </c>
      <c r="B23" s="206">
        <f t="shared" ref="B23:W23" si="4">B24+B25+B26+B27+B28+B29</f>
        <v>63.852138421358624</v>
      </c>
      <c r="C23" s="206">
        <f t="shared" si="4"/>
        <v>68.090854976085311</v>
      </c>
      <c r="D23" s="206">
        <f t="shared" si="4"/>
        <v>62.482184360290653</v>
      </c>
      <c r="E23" s="206">
        <f t="shared" si="4"/>
        <v>75.915171057213328</v>
      </c>
      <c r="F23" s="206">
        <f t="shared" si="4"/>
        <v>69.230022737259617</v>
      </c>
      <c r="G23" s="206">
        <f t="shared" si="4"/>
        <v>69.573396059359979</v>
      </c>
      <c r="H23" s="206">
        <f t="shared" si="4"/>
        <v>82.963477858882797</v>
      </c>
      <c r="I23" s="206">
        <f t="shared" si="4"/>
        <v>71.979427615174956</v>
      </c>
      <c r="J23" s="206">
        <f t="shared" si="4"/>
        <v>72.592079516455186</v>
      </c>
      <c r="K23" s="206">
        <f t="shared" si="4"/>
        <v>69.289322010703316</v>
      </c>
      <c r="L23" s="206">
        <f t="shared" si="4"/>
        <v>76.969856955678821</v>
      </c>
      <c r="M23" s="206">
        <f t="shared" si="4"/>
        <v>79.109240153341162</v>
      </c>
      <c r="N23" s="206">
        <f t="shared" si="4"/>
        <v>16.389203381305187</v>
      </c>
      <c r="O23" s="206">
        <f t="shared" si="4"/>
        <v>22.311080483517671</v>
      </c>
      <c r="P23" s="206">
        <f t="shared" si="4"/>
        <v>20.608371673098969</v>
      </c>
      <c r="Q23" s="206">
        <f t="shared" si="4"/>
        <v>20.267002574680312</v>
      </c>
      <c r="R23" s="206">
        <f t="shared" si="4"/>
        <v>22.811316734539041</v>
      </c>
      <c r="S23" s="206">
        <f t="shared" si="4"/>
        <v>25.015153235433232</v>
      </c>
      <c r="T23" s="206">
        <f t="shared" si="4"/>
        <v>33.109810497085114</v>
      </c>
      <c r="U23" s="206">
        <f t="shared" si="4"/>
        <v>34.558122138425091</v>
      </c>
      <c r="V23" s="206">
        <f t="shared" si="4"/>
        <v>33.996755486068544</v>
      </c>
      <c r="W23" s="206">
        <f t="shared" si="4"/>
        <v>32.090453136092528</v>
      </c>
      <c r="DA23" s="71"/>
    </row>
    <row r="24" spans="1:105" ht="12" customHeight="1" x14ac:dyDescent="0.25">
      <c r="A24" s="18" t="s">
        <v>73</v>
      </c>
      <c r="B24" s="206">
        <v>63.29406706792777</v>
      </c>
      <c r="C24" s="206">
        <v>67.545657781599303</v>
      </c>
      <c r="D24" s="206">
        <v>61.789423903697333</v>
      </c>
      <c r="E24" s="206">
        <v>75.355889939810837</v>
      </c>
      <c r="F24" s="206">
        <v>68.620378331900255</v>
      </c>
      <c r="G24" s="206">
        <v>69.020120378331896</v>
      </c>
      <c r="H24" s="206">
        <v>82.321582115219243</v>
      </c>
      <c r="I24" s="206">
        <v>71.21659501289767</v>
      </c>
      <c r="J24" s="206">
        <v>71.605159071367154</v>
      </c>
      <c r="K24" s="206">
        <v>67.957007738607047</v>
      </c>
      <c r="L24" s="206">
        <v>75.418658641444537</v>
      </c>
      <c r="M24" s="206">
        <v>77.3755803955288</v>
      </c>
      <c r="N24" s="206">
        <v>14.247549441100601</v>
      </c>
      <c r="O24" s="206">
        <v>20.3390369733448</v>
      </c>
      <c r="P24" s="206">
        <v>16.7158211521926</v>
      </c>
      <c r="Q24" s="206">
        <v>16.505073086844369</v>
      </c>
      <c r="R24" s="206">
        <v>18.345657781599311</v>
      </c>
      <c r="S24" s="206">
        <v>20.59441100601892</v>
      </c>
      <c r="T24" s="206">
        <v>27.701633705932931</v>
      </c>
      <c r="U24" s="206">
        <v>28.544024075666378</v>
      </c>
      <c r="V24" s="206">
        <v>27.633447979363709</v>
      </c>
      <c r="W24" s="206">
        <v>25.85993121238177</v>
      </c>
      <c r="DA24" s="71" t="s">
        <v>2691</v>
      </c>
    </row>
    <row r="25" spans="1:105" ht="12" customHeight="1" x14ac:dyDescent="0.25">
      <c r="A25" s="18" t="s">
        <v>74</v>
      </c>
      <c r="B25" s="206">
        <v>7.1625107480653469E-2</v>
      </c>
      <c r="C25" s="206">
        <v>0</v>
      </c>
      <c r="D25" s="206">
        <v>0.19105760963026661</v>
      </c>
      <c r="E25" s="206">
        <v>7.1625107480653469E-2</v>
      </c>
      <c r="F25" s="206">
        <v>4.7807394668959592E-2</v>
      </c>
      <c r="G25" s="206">
        <v>2.3903697334479789E-2</v>
      </c>
      <c r="H25" s="206">
        <v>0</v>
      </c>
      <c r="I25" s="206">
        <v>0.2149613069647463</v>
      </c>
      <c r="J25" s="206">
        <v>0.38349097162510742</v>
      </c>
      <c r="K25" s="206">
        <v>0.69535683576956142</v>
      </c>
      <c r="L25" s="206">
        <v>0.9840068787618228</v>
      </c>
      <c r="M25" s="206">
        <v>0.98865004299226134</v>
      </c>
      <c r="N25" s="206">
        <v>1.470335339638865</v>
      </c>
      <c r="O25" s="206">
        <v>1.2840928632846089</v>
      </c>
      <c r="P25" s="206">
        <v>1.1128116938950989</v>
      </c>
      <c r="Q25" s="206">
        <v>0.61650902837489252</v>
      </c>
      <c r="R25" s="206">
        <v>0.61246775580395529</v>
      </c>
      <c r="S25" s="206">
        <v>0.61057609630266541</v>
      </c>
      <c r="T25" s="206">
        <v>0.69613069647463455</v>
      </c>
      <c r="U25" s="206">
        <v>0.8023215821152192</v>
      </c>
      <c r="V25" s="206">
        <v>0.71109200343938095</v>
      </c>
      <c r="W25" s="206">
        <v>0.69097162510748056</v>
      </c>
      <c r="DA25" s="71" t="s">
        <v>2692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6.878761822871883E-4</v>
      </c>
      <c r="J26" s="206">
        <v>4.815133276010318E-3</v>
      </c>
      <c r="K26" s="206">
        <v>8.5984522785898529E-4</v>
      </c>
      <c r="L26" s="206">
        <v>6.0189165950128975E-4</v>
      </c>
      <c r="M26" s="206">
        <v>0</v>
      </c>
      <c r="N26" s="206">
        <v>0</v>
      </c>
      <c r="O26" s="206">
        <v>0</v>
      </c>
      <c r="P26" s="206">
        <v>0</v>
      </c>
      <c r="Q26" s="206">
        <v>7.9105760963026645E-3</v>
      </c>
      <c r="R26" s="206">
        <v>0.10300945829750641</v>
      </c>
      <c r="S26" s="206">
        <v>0.22656921754084261</v>
      </c>
      <c r="T26" s="206">
        <v>0.27626827171109197</v>
      </c>
      <c r="U26" s="206">
        <v>0.2071367153912296</v>
      </c>
      <c r="V26" s="206">
        <v>0.16354256233877901</v>
      </c>
      <c r="W26" s="206">
        <v>0.21805674978503869</v>
      </c>
      <c r="DA26" s="71" t="s">
        <v>2693</v>
      </c>
    </row>
    <row r="27" spans="1:105" ht="12" customHeight="1" x14ac:dyDescent="0.25">
      <c r="A27" s="18" t="s">
        <v>76</v>
      </c>
      <c r="B27" s="206">
        <v>4.9871023215821153E-3</v>
      </c>
      <c r="C27" s="206">
        <v>8.6844368013757525E-3</v>
      </c>
      <c r="D27" s="206">
        <v>8.6844368013757525E-3</v>
      </c>
      <c r="E27" s="206">
        <v>8.6844368013757525E-3</v>
      </c>
      <c r="F27" s="206">
        <v>8.9423903697334467E-3</v>
      </c>
      <c r="G27" s="206">
        <v>1.9346517626827171E-2</v>
      </c>
      <c r="H27" s="206">
        <v>6.2940670679277722E-2</v>
      </c>
      <c r="I27" s="206">
        <v>6.2940670679277722E-2</v>
      </c>
      <c r="J27" s="206">
        <v>6.5262252794496989E-2</v>
      </c>
      <c r="K27" s="206">
        <v>6.5692175408426479E-2</v>
      </c>
      <c r="L27" s="206">
        <v>6.5692175408426479E-2</v>
      </c>
      <c r="M27" s="206">
        <v>6.5692175408426479E-2</v>
      </c>
      <c r="N27" s="206">
        <v>6.5692175408426479E-2</v>
      </c>
      <c r="O27" s="206">
        <v>7.1625107480653469E-2</v>
      </c>
      <c r="P27" s="206">
        <v>0.1251074806534824</v>
      </c>
      <c r="Q27" s="206">
        <v>0.1251074806534824</v>
      </c>
      <c r="R27" s="206">
        <v>0.1251074806534824</v>
      </c>
      <c r="S27" s="206">
        <v>0.1251074806534824</v>
      </c>
      <c r="T27" s="206">
        <v>0.1202063628546861</v>
      </c>
      <c r="U27" s="206">
        <v>0.1202063628546861</v>
      </c>
      <c r="V27" s="206">
        <v>0.1202063628546861</v>
      </c>
      <c r="W27" s="206">
        <v>0.1202063628546861</v>
      </c>
      <c r="DA27" s="71" t="s">
        <v>2694</v>
      </c>
    </row>
    <row r="28" spans="1:105" ht="12" customHeight="1" x14ac:dyDescent="0.25">
      <c r="A28" s="18" t="s">
        <v>77</v>
      </c>
      <c r="B28" s="206">
        <v>7.1625107480653469E-2</v>
      </c>
      <c r="C28" s="206">
        <v>0.1194325021496131</v>
      </c>
      <c r="D28" s="206">
        <v>4.7807394668959592E-2</v>
      </c>
      <c r="E28" s="206">
        <v>4.7807394668959592E-2</v>
      </c>
      <c r="F28" s="206">
        <v>0.1194325021496131</v>
      </c>
      <c r="G28" s="206">
        <v>0.1194325021496131</v>
      </c>
      <c r="H28" s="206">
        <v>0.16723989681857271</v>
      </c>
      <c r="I28" s="206">
        <v>0.1433361994840929</v>
      </c>
      <c r="J28" s="206">
        <v>0.1672398968185726</v>
      </c>
      <c r="K28" s="206">
        <v>0.14333619948409279</v>
      </c>
      <c r="L28" s="206">
        <v>0</v>
      </c>
      <c r="M28" s="206">
        <v>0.14333619948409279</v>
      </c>
      <c r="N28" s="206">
        <v>9.5528804815133275E-2</v>
      </c>
      <c r="O28" s="206">
        <v>2.3903697334479789E-2</v>
      </c>
      <c r="P28" s="206">
        <v>2.3903697334479789E-2</v>
      </c>
      <c r="Q28" s="206">
        <v>2.3903697334479789E-2</v>
      </c>
      <c r="R28" s="206">
        <v>2.3903697334479789E-2</v>
      </c>
      <c r="S28" s="206">
        <v>3.6371453138435081E-2</v>
      </c>
      <c r="T28" s="206">
        <v>0.18615649183147029</v>
      </c>
      <c r="U28" s="206">
        <v>6.964746345657781E-3</v>
      </c>
      <c r="V28" s="206">
        <v>4.9011177987962166E-3</v>
      </c>
      <c r="W28" s="206">
        <v>1.8916595012897679E-3</v>
      </c>
      <c r="DA28" s="71" t="s">
        <v>2695</v>
      </c>
    </row>
    <row r="29" spans="1:105" ht="12" customHeight="1" x14ac:dyDescent="0.25">
      <c r="A29" s="18" t="s">
        <v>78</v>
      </c>
      <c r="B29" s="206">
        <v>0.4098340361479621</v>
      </c>
      <c r="C29" s="206">
        <v>0.41708025553502281</v>
      </c>
      <c r="D29" s="206">
        <v>0.44521101549272268</v>
      </c>
      <c r="E29" s="206">
        <v>0.43116417845149391</v>
      </c>
      <c r="F29" s="206">
        <v>0.43346211817105518</v>
      </c>
      <c r="G29" s="206">
        <v>0.39059296391716619</v>
      </c>
      <c r="H29" s="206">
        <v>0.41171517616570169</v>
      </c>
      <c r="I29" s="206">
        <v>0.34090654896686873</v>
      </c>
      <c r="J29" s="206">
        <v>0.36611219057385092</v>
      </c>
      <c r="K29" s="206">
        <v>0.42706921620632499</v>
      </c>
      <c r="L29" s="206">
        <v>0.50089736840453059</v>
      </c>
      <c r="M29" s="206">
        <v>0.53598133992757613</v>
      </c>
      <c r="N29" s="206">
        <v>0.51009762034216077</v>
      </c>
      <c r="O29" s="206">
        <v>0.59242184207312787</v>
      </c>
      <c r="P29" s="206">
        <v>2.6307276490233051</v>
      </c>
      <c r="Q29" s="206">
        <v>2.988498705376784</v>
      </c>
      <c r="R29" s="206">
        <v>3.601170560850306</v>
      </c>
      <c r="S29" s="206">
        <v>3.422117981778884</v>
      </c>
      <c r="T29" s="206">
        <v>4.1294149682802992</v>
      </c>
      <c r="U29" s="206">
        <v>4.877468656051918</v>
      </c>
      <c r="V29" s="206">
        <v>5.3635654602731977</v>
      </c>
      <c r="W29" s="206">
        <v>5.1993955264622658</v>
      </c>
      <c r="DA29" s="71" t="s">
        <v>2696</v>
      </c>
    </row>
    <row r="30" spans="1:105" ht="12" customHeight="1" x14ac:dyDescent="0.25">
      <c r="A30" s="14" t="s">
        <v>79</v>
      </c>
      <c r="B30" s="206">
        <v>246.76999140154771</v>
      </c>
      <c r="C30" s="206">
        <v>258.76440240756659</v>
      </c>
      <c r="D30" s="206">
        <v>231.14333619948411</v>
      </c>
      <c r="E30" s="206">
        <v>273.43224419604468</v>
      </c>
      <c r="F30" s="206">
        <v>327.1865864144454</v>
      </c>
      <c r="G30" s="206">
        <v>323.17231298366289</v>
      </c>
      <c r="H30" s="206">
        <v>268.37325881341349</v>
      </c>
      <c r="I30" s="206">
        <v>229.26612209802241</v>
      </c>
      <c r="J30" s="206">
        <v>228.6847807394669</v>
      </c>
      <c r="K30" s="206">
        <v>163.93989681857261</v>
      </c>
      <c r="L30" s="206">
        <v>227.0570077386071</v>
      </c>
      <c r="M30" s="206">
        <v>215.0717110920034</v>
      </c>
      <c r="N30" s="206">
        <v>233.3457437661221</v>
      </c>
      <c r="O30" s="206">
        <v>160.8162510748065</v>
      </c>
      <c r="P30" s="206">
        <v>158.73336199484089</v>
      </c>
      <c r="Q30" s="206">
        <v>184.3199484092863</v>
      </c>
      <c r="R30" s="206">
        <v>147.24548581255371</v>
      </c>
      <c r="S30" s="206">
        <v>146.52364574376611</v>
      </c>
      <c r="T30" s="206">
        <v>156.83336199484091</v>
      </c>
      <c r="U30" s="206">
        <v>151.1508168529665</v>
      </c>
      <c r="V30" s="206">
        <v>125.7258813413586</v>
      </c>
      <c r="W30" s="206">
        <v>128.6525365434222</v>
      </c>
      <c r="DA30" s="71" t="s">
        <v>2697</v>
      </c>
    </row>
    <row r="31" spans="1:105" ht="12" customHeight="1" x14ac:dyDescent="0.25">
      <c r="A31" s="21" t="s">
        <v>38</v>
      </c>
      <c r="B31" s="209">
        <v>3142.8864144454001</v>
      </c>
      <c r="C31" s="209">
        <v>3150.6018056749781</v>
      </c>
      <c r="D31" s="209">
        <v>3135.7667239896819</v>
      </c>
      <c r="E31" s="209">
        <v>2925.8183147033528</v>
      </c>
      <c r="F31" s="209">
        <v>2783.4458297506449</v>
      </c>
      <c r="G31" s="209">
        <v>2590.3892519346518</v>
      </c>
      <c r="H31" s="209">
        <v>2383.398710232158</v>
      </c>
      <c r="I31" s="209">
        <v>2342.2913155631991</v>
      </c>
      <c r="J31" s="209">
        <v>2105.7420464316419</v>
      </c>
      <c r="K31" s="209">
        <v>1726.2211521926049</v>
      </c>
      <c r="L31" s="209">
        <v>1788.570421324162</v>
      </c>
      <c r="M31" s="209">
        <v>1710.182545141874</v>
      </c>
      <c r="N31" s="209">
        <v>1622.114617368873</v>
      </c>
      <c r="O31" s="209">
        <v>1591.338177128117</v>
      </c>
      <c r="P31" s="209">
        <v>1552.5484952708509</v>
      </c>
      <c r="Q31" s="209">
        <v>1552.3515907136709</v>
      </c>
      <c r="R31" s="209">
        <v>1528.223043852106</v>
      </c>
      <c r="S31" s="209">
        <v>1514.3453998280311</v>
      </c>
      <c r="T31" s="209">
        <v>1566.282373172829</v>
      </c>
      <c r="U31" s="209">
        <v>1553.4945829750641</v>
      </c>
      <c r="V31" s="209">
        <v>1362.5844368013759</v>
      </c>
      <c r="W31" s="209">
        <v>1373.4834909716251</v>
      </c>
      <c r="DA31" s="86" t="s">
        <v>2698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TEL_emi!B5</f>
        <v>16519.796298681169</v>
      </c>
      <c r="C33" s="205">
        <f>TEL_emi!C5</f>
        <v>15995.26345143799</v>
      </c>
      <c r="D33" s="205">
        <f>TEL_emi!D5</f>
        <v>15871.750968752491</v>
      </c>
      <c r="E33" s="205">
        <f>TEL_emi!E5</f>
        <v>15900.81021898106</v>
      </c>
      <c r="F33" s="205">
        <f>TEL_emi!F5</f>
        <v>14448.05169365081</v>
      </c>
      <c r="G33" s="205">
        <f>TEL_emi!G5</f>
        <v>10820.11349068199</v>
      </c>
      <c r="H33" s="205">
        <f>TEL_emi!H5</f>
        <v>9814.0431089786398</v>
      </c>
      <c r="I33" s="205">
        <f>TEL_emi!I5</f>
        <v>8613.5341928190246</v>
      </c>
      <c r="J33" s="205">
        <f>TEL_emi!J5</f>
        <v>7413.3755487177659</v>
      </c>
      <c r="K33" s="205">
        <f>TEL_emi!K5</f>
        <v>6390.3216739674226</v>
      </c>
      <c r="L33" s="205">
        <f>TEL_emi!L5</f>
        <v>5878.1643726741186</v>
      </c>
      <c r="M33" s="205">
        <f>TEL_emi!M5</f>
        <v>5428.2652737243516</v>
      </c>
      <c r="N33" s="205">
        <f>TEL_emi!N5</f>
        <v>5242.6421793241843</v>
      </c>
      <c r="O33" s="205">
        <f>TEL_emi!O5</f>
        <v>5095.4960361045914</v>
      </c>
      <c r="P33" s="205">
        <f>TEL_emi!P5</f>
        <v>4839.2123227306629</v>
      </c>
      <c r="Q33" s="205">
        <f>TEL_emi!Q5</f>
        <v>4748.6180572193161</v>
      </c>
      <c r="R33" s="205">
        <f>TEL_emi!R5</f>
        <v>4870.756374040724</v>
      </c>
      <c r="S33" s="205">
        <f>TEL_emi!S5</f>
        <v>4929.3913889485902</v>
      </c>
      <c r="T33" s="205">
        <f>TEL_emi!T5</f>
        <v>4731.8328829359543</v>
      </c>
      <c r="U33" s="205">
        <f>TEL_emi!U5</f>
        <v>4544.6917993219113</v>
      </c>
      <c r="V33" s="205">
        <f>TEL_emi!V5</f>
        <v>4091.9678680627931</v>
      </c>
      <c r="W33" s="205">
        <f>TEL_emi!W5</f>
        <v>4468.7498824686991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103.22988570121713</v>
      </c>
      <c r="C35" s="286">
        <f t="shared" si="5"/>
        <v>101.960208151511</v>
      </c>
      <c r="D35" s="286">
        <f t="shared" si="5"/>
        <v>105.91575251106613</v>
      </c>
      <c r="E35" s="286">
        <f t="shared" si="5"/>
        <v>110.51549896555092</v>
      </c>
      <c r="F35" s="286">
        <f t="shared" si="5"/>
        <v>108.23895091441845</v>
      </c>
      <c r="G35" s="286">
        <f t="shared" si="5"/>
        <v>93.7921512074481</v>
      </c>
      <c r="H35" s="286">
        <f t="shared" si="5"/>
        <v>87.072392026222289</v>
      </c>
      <c r="I35" s="286">
        <f t="shared" si="5"/>
        <v>78.761382371411045</v>
      </c>
      <c r="J35" s="286">
        <f t="shared" si="5"/>
        <v>73.776272626744429</v>
      </c>
      <c r="K35" s="286">
        <f t="shared" si="5"/>
        <v>73.572826684531663</v>
      </c>
      <c r="L35" s="286">
        <f t="shared" si="5"/>
        <v>69.265196416860121</v>
      </c>
      <c r="M35" s="286">
        <f t="shared" si="5"/>
        <v>61.803524648485727</v>
      </c>
      <c r="N35" s="286">
        <f t="shared" si="5"/>
        <v>62.692661169633666</v>
      </c>
      <c r="O35" s="286">
        <f t="shared" si="5"/>
        <v>61.096521775308652</v>
      </c>
      <c r="P35" s="286">
        <f t="shared" si="5"/>
        <v>57.728719467414074</v>
      </c>
      <c r="Q35" s="286">
        <f t="shared" si="5"/>
        <v>57.269464265562775</v>
      </c>
      <c r="R35" s="286">
        <f t="shared" si="5"/>
        <v>56.55360433332261</v>
      </c>
      <c r="S35" s="286">
        <f t="shared" si="5"/>
        <v>56.254919671339721</v>
      </c>
      <c r="T35" s="286">
        <f t="shared" si="5"/>
        <v>56.061305827116101</v>
      </c>
      <c r="U35" s="286">
        <f t="shared" si="5"/>
        <v>55.61052050860873</v>
      </c>
      <c r="V35" s="286">
        <f t="shared" si="5"/>
        <v>58.373479610767887</v>
      </c>
      <c r="W35" s="286">
        <f t="shared" si="5"/>
        <v>55.716544641725669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103.22988570121711</v>
      </c>
      <c r="C36" s="346">
        <f t="shared" si="6"/>
        <v>101.96020815151098</v>
      </c>
      <c r="D36" s="346">
        <f t="shared" si="6"/>
        <v>105.91575251106609</v>
      </c>
      <c r="E36" s="346">
        <f t="shared" si="6"/>
        <v>110.51549896555095</v>
      </c>
      <c r="F36" s="346">
        <f t="shared" si="6"/>
        <v>108.23895091441852</v>
      </c>
      <c r="G36" s="346">
        <f t="shared" si="6"/>
        <v>93.792151207448086</v>
      </c>
      <c r="H36" s="346">
        <f t="shared" si="6"/>
        <v>87.072392026222332</v>
      </c>
      <c r="I36" s="346">
        <f t="shared" si="6"/>
        <v>78.761382371411031</v>
      </c>
      <c r="J36" s="346">
        <f t="shared" si="6"/>
        <v>73.776272626744444</v>
      </c>
      <c r="K36" s="346">
        <f t="shared" si="6"/>
        <v>73.572826684531663</v>
      </c>
      <c r="L36" s="346">
        <f t="shared" si="6"/>
        <v>69.265196416860121</v>
      </c>
      <c r="M36" s="346">
        <f t="shared" si="6"/>
        <v>61.803524648485741</v>
      </c>
      <c r="N36" s="346">
        <f t="shared" si="6"/>
        <v>62.692661169633666</v>
      </c>
      <c r="O36" s="346">
        <f t="shared" si="6"/>
        <v>61.096521775308631</v>
      </c>
      <c r="P36" s="346">
        <f t="shared" si="6"/>
        <v>57.728719467414095</v>
      </c>
      <c r="Q36" s="346">
        <f t="shared" si="6"/>
        <v>57.269464265562775</v>
      </c>
      <c r="R36" s="346">
        <f t="shared" si="6"/>
        <v>56.553604333322625</v>
      </c>
      <c r="S36" s="346">
        <f t="shared" si="6"/>
        <v>56.254919671339742</v>
      </c>
      <c r="T36" s="346">
        <f t="shared" si="6"/>
        <v>56.061305827116087</v>
      </c>
      <c r="U36" s="346">
        <f t="shared" si="6"/>
        <v>55.610520508608751</v>
      </c>
      <c r="V36" s="346">
        <f t="shared" si="6"/>
        <v>58.37347961076788</v>
      </c>
      <c r="W36" s="346">
        <f t="shared" si="6"/>
        <v>55.716544641725669</v>
      </c>
      <c r="DA36" s="119"/>
    </row>
    <row r="37" spans="1:105" ht="12" customHeight="1" x14ac:dyDescent="0.25">
      <c r="A37" s="158" t="s">
        <v>2138</v>
      </c>
      <c r="B37" s="346">
        <f>IF(TEL_ued!B$5=0,"",TEL_ued!B$5/B$5*1000)</f>
        <v>49.63433713461545</v>
      </c>
      <c r="C37" s="346">
        <f>IF(TEL_ued!C$5=0,"",TEL_ued!C$5/C$5*1000)</f>
        <v>49.172466704376014</v>
      </c>
      <c r="D37" s="346">
        <f>IF(TEL_ued!D$5=0,"",TEL_ued!D$5/D$5*1000)</f>
        <v>51.147391817505223</v>
      </c>
      <c r="E37" s="346">
        <f>IF(TEL_ued!E$5=0,"",TEL_ued!E$5/E$5*1000)</f>
        <v>53.42432359811167</v>
      </c>
      <c r="F37" s="346">
        <f>IF(TEL_ued!F$5=0,"",TEL_ued!F$5/F$5*1000)</f>
        <v>52.401449332698846</v>
      </c>
      <c r="G37" s="346">
        <f>IF(TEL_ued!G$5=0,"",TEL_ued!G$5/G$5*1000)</f>
        <v>45.367385207793248</v>
      </c>
      <c r="H37" s="346">
        <f>IF(TEL_ued!H$5=0,"",TEL_ued!H$5/H$5*1000)</f>
        <v>42.142066520977814</v>
      </c>
      <c r="I37" s="346">
        <f>IF(TEL_ued!I$5=0,"",TEL_ued!I$5/I$5*1000)</f>
        <v>38.057057950107321</v>
      </c>
      <c r="J37" s="346">
        <f>IF(TEL_ued!J$5=0,"",TEL_ued!J$5/J$5*1000)</f>
        <v>35.674027173028463</v>
      </c>
      <c r="K37" s="346">
        <f>IF(TEL_ued!K$5=0,"",TEL_ued!K$5/K$5*1000)</f>
        <v>35.656154152686042</v>
      </c>
      <c r="L37" s="346">
        <f>IF(TEL_ued!L$5=0,"",TEL_ued!L$5/L$5*1000)</f>
        <v>33.658953587225838</v>
      </c>
      <c r="M37" s="346">
        <f>IF(TEL_ued!M$5=0,"",TEL_ued!M$5/M$5*1000)</f>
        <v>30.121918995131864</v>
      </c>
      <c r="N37" s="346">
        <f>IF(TEL_ued!N$5=0,"",TEL_ued!N$5/N$5*1000)</f>
        <v>30.639394051924192</v>
      </c>
      <c r="O37" s="346">
        <f>IF(TEL_ued!O$5=0,"",TEL_ued!O$5/O$5*1000)</f>
        <v>29.865537290006074</v>
      </c>
      <c r="P37" s="346">
        <f>IF(TEL_ued!P$5=0,"",TEL_ued!P$5/P$5*1000)</f>
        <v>28.257801495251524</v>
      </c>
      <c r="Q37" s="346">
        <f>IF(TEL_ued!Q$5=0,"",TEL_ued!Q$5/Q$5*1000)</f>
        <v>28.039155750848533</v>
      </c>
      <c r="R37" s="346">
        <f>IF(TEL_ued!R$5=0,"",TEL_ued!R$5/R$5*1000)</f>
        <v>27.677822930608009</v>
      </c>
      <c r="S37" s="346">
        <f>IF(TEL_ued!S$5=0,"",TEL_ued!S$5/S$5*1000)</f>
        <v>27.56350196865715</v>
      </c>
      <c r="T37" s="346">
        <f>IF(TEL_ued!T$5=0,"",TEL_ued!T$5/T$5*1000)</f>
        <v>27.468970355627249</v>
      </c>
      <c r="U37" s="346">
        <f>IF(TEL_ued!U$5=0,"",TEL_ued!U$5/U$5*1000)</f>
        <v>27.269509960942084</v>
      </c>
      <c r="V37" s="346">
        <f>IF(TEL_ued!V$5=0,"",TEL_ued!V$5/V$5*1000)</f>
        <v>28.643759591213115</v>
      </c>
      <c r="W37" s="346">
        <f>IF(TEL_ued!W$5=0,"",TEL_ued!W$5/W$5*1000)</f>
        <v>27.324546295373288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1.6931457183612171</v>
      </c>
      <c r="C38" s="347">
        <f t="shared" si="7"/>
        <v>1.6594087621944582</v>
      </c>
      <c r="D38" s="347">
        <f t="shared" si="7"/>
        <v>1.6571133178976036</v>
      </c>
      <c r="E38" s="347">
        <f t="shared" si="7"/>
        <v>1.6774557630599227</v>
      </c>
      <c r="F38" s="347">
        <f t="shared" si="7"/>
        <v>1.634804699445447</v>
      </c>
      <c r="G38" s="347">
        <f t="shared" si="7"/>
        <v>1.5038040034891622</v>
      </c>
      <c r="H38" s="347">
        <f t="shared" si="7"/>
        <v>1.4919679351409989</v>
      </c>
      <c r="I38" s="347">
        <f t="shared" si="7"/>
        <v>1.4385280008503234</v>
      </c>
      <c r="J38" s="347">
        <f t="shared" si="7"/>
        <v>1.3980162264415894</v>
      </c>
      <c r="K38" s="347">
        <f t="shared" si="7"/>
        <v>1.4229169141330169</v>
      </c>
      <c r="L38" s="347">
        <f t="shared" si="7"/>
        <v>1.3244443321760344</v>
      </c>
      <c r="M38" s="347">
        <f t="shared" si="7"/>
        <v>1.2912146894899172</v>
      </c>
      <c r="N38" s="347">
        <f t="shared" si="7"/>
        <v>1.3110078707401804</v>
      </c>
      <c r="O38" s="347">
        <f t="shared" si="7"/>
        <v>1.3204710872174021</v>
      </c>
      <c r="P38" s="347">
        <f t="shared" si="7"/>
        <v>1.3029816041940749</v>
      </c>
      <c r="Q38" s="347">
        <f t="shared" si="7"/>
        <v>1.28387440793133</v>
      </c>
      <c r="R38" s="347">
        <f t="shared" si="7"/>
        <v>1.3194106143601745</v>
      </c>
      <c r="S38" s="347">
        <f t="shared" si="7"/>
        <v>1.3255278005235924</v>
      </c>
      <c r="T38" s="347">
        <f t="shared" si="7"/>
        <v>1.2794578024035241</v>
      </c>
      <c r="U38" s="347">
        <f t="shared" si="7"/>
        <v>1.2579610191921642</v>
      </c>
      <c r="V38" s="347">
        <f t="shared" si="7"/>
        <v>1.2720859040164216</v>
      </c>
      <c r="W38" s="347">
        <f t="shared" si="7"/>
        <v>1.3200376450308249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final energy consumption"</f>
        <v>EU27: Textiles and leather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9756.8662398830947</v>
      </c>
      <c r="C5" s="225">
        <v>9639.1340192065218</v>
      </c>
      <c r="D5" s="225">
        <v>9577.9514878856535</v>
      </c>
      <c r="E5" s="225">
        <v>9479.1234255713971</v>
      </c>
      <c r="F5" s="225">
        <v>8837.7845369247043</v>
      </c>
      <c r="G5" s="225">
        <v>7195.1620461023522</v>
      </c>
      <c r="H5" s="225">
        <v>6577.9182499998951</v>
      </c>
      <c r="I5" s="225">
        <v>5987.7417663941933</v>
      </c>
      <c r="J5" s="225">
        <v>5302.7821912963327</v>
      </c>
      <c r="K5" s="225">
        <v>4491.0012738593696</v>
      </c>
      <c r="L5" s="225">
        <v>4438.2117314182742</v>
      </c>
      <c r="M5" s="225">
        <v>4203.9990079951294</v>
      </c>
      <c r="N5" s="225">
        <v>3998.9402781878389</v>
      </c>
      <c r="O5" s="225">
        <v>3858.8471079985638</v>
      </c>
      <c r="P5" s="225">
        <v>3713.952911655902</v>
      </c>
      <c r="Q5" s="225">
        <v>3698.6624453949721</v>
      </c>
      <c r="R5" s="225">
        <v>3691.6152720225859</v>
      </c>
      <c r="S5" s="225">
        <v>3718.814035436636</v>
      </c>
      <c r="T5" s="225">
        <v>3698.311014280403</v>
      </c>
      <c r="U5" s="225">
        <v>3612.7445365838239</v>
      </c>
      <c r="V5" s="225">
        <v>3216.7386299486639</v>
      </c>
      <c r="W5" s="225">
        <v>3385.3200318119302</v>
      </c>
      <c r="DA5" s="89" t="s">
        <v>2682</v>
      </c>
    </row>
    <row r="6" spans="1:105" ht="12" customHeight="1" x14ac:dyDescent="0.25">
      <c r="A6" s="55" t="s">
        <v>92</v>
      </c>
      <c r="B6" s="261">
        <v>211.93719634278409</v>
      </c>
      <c r="C6" s="261">
        <v>212.34952544346891</v>
      </c>
      <c r="D6" s="261">
        <v>211.32100934194091</v>
      </c>
      <c r="E6" s="261">
        <v>198.3113351632623</v>
      </c>
      <c r="F6" s="261">
        <v>188.62059015505861</v>
      </c>
      <c r="G6" s="261">
        <v>175.0000816359705</v>
      </c>
      <c r="H6" s="261">
        <v>160.89063198633829</v>
      </c>
      <c r="I6" s="261">
        <v>157.05548970627791</v>
      </c>
      <c r="J6" s="261">
        <v>141.23935553938199</v>
      </c>
      <c r="K6" s="261">
        <v>116.0668177403394</v>
      </c>
      <c r="L6" s="261">
        <v>119.8401520318605</v>
      </c>
      <c r="M6" s="261">
        <v>114.5320403895729</v>
      </c>
      <c r="N6" s="261">
        <v>108.6799279436168</v>
      </c>
      <c r="O6" s="261">
        <v>106.6409081878305</v>
      </c>
      <c r="P6" s="261">
        <v>103.90792648251291</v>
      </c>
      <c r="Q6" s="261">
        <v>103.8333289889807</v>
      </c>
      <c r="R6" s="261">
        <v>102.35385048665979</v>
      </c>
      <c r="S6" s="261">
        <v>101.63117068142409</v>
      </c>
      <c r="T6" s="261">
        <v>104.5320862697273</v>
      </c>
      <c r="U6" s="261">
        <v>103.61328146764301</v>
      </c>
      <c r="V6" s="261">
        <v>91.003957633543479</v>
      </c>
      <c r="W6" s="261">
        <v>92.248251218345132</v>
      </c>
      <c r="DA6" s="67" t="s">
        <v>2699</v>
      </c>
    </row>
    <row r="7" spans="1:105" ht="12" customHeight="1" x14ac:dyDescent="0.25">
      <c r="A7" s="202" t="s">
        <v>93</v>
      </c>
      <c r="B7" s="226">
        <v>173.8971867427972</v>
      </c>
      <c r="C7" s="226">
        <v>174.23550805617961</v>
      </c>
      <c r="D7" s="226">
        <v>173.39159740877199</v>
      </c>
      <c r="E7" s="226">
        <v>162.71699295447161</v>
      </c>
      <c r="F7" s="226">
        <v>154.7656124349198</v>
      </c>
      <c r="G7" s="226">
        <v>143.58981057310399</v>
      </c>
      <c r="H7" s="226">
        <v>132.01282624520061</v>
      </c>
      <c r="I7" s="226">
        <v>128.8660428359203</v>
      </c>
      <c r="J7" s="226">
        <v>115.8887019810314</v>
      </c>
      <c r="K7" s="226">
        <v>95.234311992073344</v>
      </c>
      <c r="L7" s="226">
        <v>98.330381154347108</v>
      </c>
      <c r="M7" s="226">
        <v>93.975007499136765</v>
      </c>
      <c r="N7" s="226">
        <v>89.173274210147056</v>
      </c>
      <c r="O7" s="226">
        <v>87.50023235924553</v>
      </c>
      <c r="P7" s="226">
        <v>85.257785831805492</v>
      </c>
      <c r="Q7" s="226">
        <v>85.196577631984113</v>
      </c>
      <c r="R7" s="226">
        <v>83.982646553156741</v>
      </c>
      <c r="S7" s="226">
        <v>83.389678507835171</v>
      </c>
      <c r="T7" s="226">
        <v>85.76991693926341</v>
      </c>
      <c r="U7" s="226">
        <v>85.016025819604508</v>
      </c>
      <c r="V7" s="226">
        <v>74.669913955727978</v>
      </c>
      <c r="W7" s="226">
        <v>75.690872794539587</v>
      </c>
      <c r="DA7" s="174" t="s">
        <v>2700</v>
      </c>
    </row>
    <row r="8" spans="1:105" ht="12" customHeight="1" x14ac:dyDescent="0.25">
      <c r="A8" s="202" t="s">
        <v>94</v>
      </c>
      <c r="B8" s="226">
        <v>124.9886029713855</v>
      </c>
      <c r="C8" s="226">
        <v>125.2317714153791</v>
      </c>
      <c r="D8" s="226">
        <v>124.6252106375549</v>
      </c>
      <c r="E8" s="226">
        <v>116.9528386860265</v>
      </c>
      <c r="F8" s="226">
        <v>111.23778393759861</v>
      </c>
      <c r="G8" s="226">
        <v>103.20517634941849</v>
      </c>
      <c r="H8" s="226">
        <v>94.884218863737956</v>
      </c>
      <c r="I8" s="226">
        <v>92.622468288317734</v>
      </c>
      <c r="J8" s="226">
        <v>83.295004548866331</v>
      </c>
      <c r="K8" s="226">
        <v>68.44966174430273</v>
      </c>
      <c r="L8" s="226">
        <v>70.674961454686994</v>
      </c>
      <c r="M8" s="226">
        <v>67.544536640004551</v>
      </c>
      <c r="N8" s="226">
        <v>64.093290838543197</v>
      </c>
      <c r="O8" s="226">
        <v>62.890792008207733</v>
      </c>
      <c r="P8" s="226">
        <v>61.279033566610202</v>
      </c>
      <c r="Q8" s="226">
        <v>61.23504017298859</v>
      </c>
      <c r="R8" s="226">
        <v>60.362527210081403</v>
      </c>
      <c r="S8" s="226">
        <v>59.936331427506531</v>
      </c>
      <c r="T8" s="226">
        <v>61.647127800095582</v>
      </c>
      <c r="U8" s="226">
        <v>61.105268557840738</v>
      </c>
      <c r="V8" s="226">
        <v>53.669000655679483</v>
      </c>
      <c r="W8" s="226">
        <v>54.402814821075332</v>
      </c>
      <c r="DA8" s="174" t="s">
        <v>2701</v>
      </c>
    </row>
    <row r="9" spans="1:105" ht="12" customHeight="1" x14ac:dyDescent="0.25">
      <c r="A9" s="202" t="s">
        <v>95</v>
      </c>
      <c r="B9" s="226">
        <v>244.54291885705859</v>
      </c>
      <c r="C9" s="226">
        <v>245.0186832040026</v>
      </c>
      <c r="D9" s="226">
        <v>243.83193385608561</v>
      </c>
      <c r="E9" s="226">
        <v>228.8207713422257</v>
      </c>
      <c r="F9" s="226">
        <v>217.639142486606</v>
      </c>
      <c r="G9" s="226">
        <v>201.92317111842749</v>
      </c>
      <c r="H9" s="226">
        <v>185.64303690731339</v>
      </c>
      <c r="I9" s="226">
        <v>181.21787273801289</v>
      </c>
      <c r="J9" s="226">
        <v>162.96848716082539</v>
      </c>
      <c r="K9" s="226">
        <v>133.92325123885311</v>
      </c>
      <c r="L9" s="226">
        <v>138.2770984983006</v>
      </c>
      <c r="M9" s="226">
        <v>132.1523542956611</v>
      </c>
      <c r="N9" s="226">
        <v>125.3999168580193</v>
      </c>
      <c r="O9" s="226">
        <v>123.04720175518899</v>
      </c>
      <c r="P9" s="226">
        <v>119.8937613259765</v>
      </c>
      <c r="Q9" s="226">
        <v>119.8076872949777</v>
      </c>
      <c r="R9" s="226">
        <v>118.1005967153767</v>
      </c>
      <c r="S9" s="226">
        <v>117.2667354016432</v>
      </c>
      <c r="T9" s="226">
        <v>120.61394569583921</v>
      </c>
      <c r="U9" s="226">
        <v>119.5537863088188</v>
      </c>
      <c r="V9" s="226">
        <v>105.0045665002425</v>
      </c>
      <c r="W9" s="226">
        <v>106.4402898673213</v>
      </c>
      <c r="DA9" s="174" t="s">
        <v>2702</v>
      </c>
    </row>
    <row r="10" spans="1:105" ht="12" customHeight="1" x14ac:dyDescent="0.25">
      <c r="A10" s="56" t="s">
        <v>96</v>
      </c>
      <c r="B10" s="262">
        <v>940.79473116227859</v>
      </c>
      <c r="C10" s="262">
        <v>937.20875049224321</v>
      </c>
      <c r="D10" s="262">
        <v>939.42875673485594</v>
      </c>
      <c r="E10" s="262">
        <v>952.47007447781027</v>
      </c>
      <c r="F10" s="262">
        <v>879.70042783329961</v>
      </c>
      <c r="G10" s="262">
        <v>657.18614926109467</v>
      </c>
      <c r="H10" s="262">
        <v>600.70459704964674</v>
      </c>
      <c r="I10" s="262">
        <v>524.68275466174691</v>
      </c>
      <c r="J10" s="262">
        <v>458.17993170347052</v>
      </c>
      <c r="K10" s="262">
        <v>399.86493723863879</v>
      </c>
      <c r="L10" s="262">
        <v>383.88943454191428</v>
      </c>
      <c r="M10" s="262">
        <v>365.55433197167127</v>
      </c>
      <c r="N10" s="262">
        <v>350.31059363185972</v>
      </c>
      <c r="O10" s="262">
        <v>336.51551496750682</v>
      </c>
      <c r="P10" s="262">
        <v>323.33011321603868</v>
      </c>
      <c r="Q10" s="262">
        <v>320.48420303871728</v>
      </c>
      <c r="R10" s="262">
        <v>324.19145960968399</v>
      </c>
      <c r="S10" s="262">
        <v>330.04518002569051</v>
      </c>
      <c r="T10" s="262">
        <v>324.52411216945461</v>
      </c>
      <c r="U10" s="262">
        <v>313.49324382329888</v>
      </c>
      <c r="V10" s="262">
        <v>283.26808586070729</v>
      </c>
      <c r="W10" s="262">
        <v>302.20024009365699</v>
      </c>
      <c r="DA10" s="68" t="s">
        <v>2703</v>
      </c>
    </row>
    <row r="11" spans="1:105" ht="12" customHeight="1" x14ac:dyDescent="0.25">
      <c r="A11" s="37" t="s">
        <v>160</v>
      </c>
      <c r="B11" s="228">
        <v>69.494331769283349</v>
      </c>
      <c r="C11" s="228">
        <v>72.103512536524775</v>
      </c>
      <c r="D11" s="228">
        <v>64.353172480841238</v>
      </c>
      <c r="E11" s="228">
        <v>66.821218705922391</v>
      </c>
      <c r="F11" s="228">
        <v>59.960987762812152</v>
      </c>
      <c r="G11" s="228">
        <v>58.768694649730222</v>
      </c>
      <c r="H11" s="228">
        <v>38.377374582868313</v>
      </c>
      <c r="I11" s="228">
        <v>41.890238210185572</v>
      </c>
      <c r="J11" s="228">
        <v>31.277431930696022</v>
      </c>
      <c r="K11" s="228">
        <v>27.25547082467174</v>
      </c>
      <c r="L11" s="228">
        <v>25.91117389206488</v>
      </c>
      <c r="M11" s="228">
        <v>21.861545834452151</v>
      </c>
      <c r="N11" s="228">
        <v>19.043340569702369</v>
      </c>
      <c r="O11" s="228">
        <v>13.19409366560377</v>
      </c>
      <c r="P11" s="228">
        <v>13.24849780881171</v>
      </c>
      <c r="Q11" s="228">
        <v>14.06944141272913</v>
      </c>
      <c r="R11" s="228">
        <v>13.31489713817354</v>
      </c>
      <c r="S11" s="228">
        <v>11.52930846454467</v>
      </c>
      <c r="T11" s="228">
        <v>10.781504407436611</v>
      </c>
      <c r="U11" s="228">
        <v>9.1816448154999772</v>
      </c>
      <c r="V11" s="228">
        <v>8.7326613858234143</v>
      </c>
      <c r="W11" s="228">
        <v>10.808369134943041</v>
      </c>
      <c r="DA11" s="69" t="s">
        <v>2704</v>
      </c>
    </row>
    <row r="12" spans="1:105" ht="12" customHeight="1" x14ac:dyDescent="0.25">
      <c r="A12" s="37" t="s">
        <v>162</v>
      </c>
      <c r="B12" s="228">
        <v>765.69401959854304</v>
      </c>
      <c r="C12" s="228">
        <v>757.63476642750777</v>
      </c>
      <c r="D12" s="228">
        <v>767.74162463594814</v>
      </c>
      <c r="E12" s="228">
        <v>801.80535571447263</v>
      </c>
      <c r="F12" s="228">
        <v>739.29356551293256</v>
      </c>
      <c r="G12" s="228">
        <v>515.83333412302829</v>
      </c>
      <c r="H12" s="228">
        <v>484.38567494330431</v>
      </c>
      <c r="I12" s="228">
        <v>391.08270324306568</v>
      </c>
      <c r="J12" s="228">
        <v>344.99260171563662</v>
      </c>
      <c r="K12" s="228">
        <v>309.37660422406509</v>
      </c>
      <c r="L12" s="228">
        <v>286.55009555316491</v>
      </c>
      <c r="M12" s="228">
        <v>274.39114351419039</v>
      </c>
      <c r="N12" s="228">
        <v>266.22695093737889</v>
      </c>
      <c r="O12" s="228">
        <v>259.81497753669049</v>
      </c>
      <c r="P12" s="228">
        <v>244.10032754448309</v>
      </c>
      <c r="Q12" s="228">
        <v>239.2033765232683</v>
      </c>
      <c r="R12" s="228">
        <v>245.97519384100411</v>
      </c>
      <c r="S12" s="228">
        <v>257.3003212362263</v>
      </c>
      <c r="T12" s="228">
        <v>241.31769328567279</v>
      </c>
      <c r="U12" s="228">
        <v>230.93607729085261</v>
      </c>
      <c r="V12" s="228">
        <v>210.85237413266341</v>
      </c>
      <c r="W12" s="228">
        <v>234.81182055244329</v>
      </c>
      <c r="DA12" s="69" t="s">
        <v>2705</v>
      </c>
    </row>
    <row r="13" spans="1:105" ht="12" customHeight="1" x14ac:dyDescent="0.25">
      <c r="A13" s="37" t="s">
        <v>97</v>
      </c>
      <c r="B13" s="228">
        <v>7.661220980207023E-2</v>
      </c>
      <c r="C13" s="228">
        <v>0.12811693895070531</v>
      </c>
      <c r="D13" s="228">
        <v>5.6491831470228453E-2</v>
      </c>
      <c r="E13" s="228">
        <v>5.6491831470225469E-2</v>
      </c>
      <c r="F13" s="228">
        <v>0.12837489251831741</v>
      </c>
      <c r="G13" s="228">
        <v>0.13877901977512699</v>
      </c>
      <c r="H13" s="228">
        <v>0.23018056749595581</v>
      </c>
      <c r="I13" s="228">
        <v>0.20627687016229729</v>
      </c>
      <c r="J13" s="228">
        <v>0.23250214961158661</v>
      </c>
      <c r="K13" s="228">
        <v>0.2090283748916259</v>
      </c>
      <c r="L13" s="228">
        <v>6.5692175408295236E-2</v>
      </c>
      <c r="M13" s="228">
        <v>0.20902837489174181</v>
      </c>
      <c r="N13" s="228">
        <v>0.16122098022300549</v>
      </c>
      <c r="O13" s="228">
        <v>9.5528804814881713E-2</v>
      </c>
      <c r="P13" s="228">
        <v>0.14901117798765401</v>
      </c>
      <c r="Q13" s="228">
        <v>0.14901117798751751</v>
      </c>
      <c r="R13" s="228">
        <v>0.14901117798748281</v>
      </c>
      <c r="S13" s="228">
        <v>0.16147893379149059</v>
      </c>
      <c r="T13" s="228">
        <v>0.30636285468501667</v>
      </c>
      <c r="U13" s="228">
        <v>0.12717110920009261</v>
      </c>
      <c r="V13" s="228">
        <v>0.12510748065326491</v>
      </c>
      <c r="W13" s="228">
        <v>0.12209802235569001</v>
      </c>
      <c r="DA13" s="69" t="s">
        <v>2706</v>
      </c>
    </row>
    <row r="14" spans="1:105" ht="12" customHeight="1" x14ac:dyDescent="0.25">
      <c r="A14" s="37" t="s">
        <v>78</v>
      </c>
      <c r="B14" s="228">
        <v>0.40983403613994301</v>
      </c>
      <c r="C14" s="228">
        <v>0.417080255530769</v>
      </c>
      <c r="D14" s="228">
        <v>0.44521101548521008</v>
      </c>
      <c r="E14" s="228">
        <v>0.43116417844564042</v>
      </c>
      <c r="F14" s="228">
        <v>0.4334621181663551</v>
      </c>
      <c r="G14" s="228">
        <v>0.39059296391134463</v>
      </c>
      <c r="H14" s="228">
        <v>0.41171517615970588</v>
      </c>
      <c r="I14" s="228">
        <v>0.34090654896256389</v>
      </c>
      <c r="J14" s="228">
        <v>0.36611219057018268</v>
      </c>
      <c r="K14" s="228">
        <v>0.42706921620244359</v>
      </c>
      <c r="L14" s="228">
        <v>0.50089736839810151</v>
      </c>
      <c r="M14" s="228">
        <v>0.53598133992181207</v>
      </c>
      <c r="N14" s="228">
        <v>0.51009762033959971</v>
      </c>
      <c r="O14" s="228">
        <v>0.59242184207352588</v>
      </c>
      <c r="P14" s="228">
        <v>2.630727649021896</v>
      </c>
      <c r="Q14" s="228">
        <v>2.9884987053733609</v>
      </c>
      <c r="R14" s="228">
        <v>3.601170560846449</v>
      </c>
      <c r="S14" s="228">
        <v>3.422117981776049</v>
      </c>
      <c r="T14" s="228">
        <v>4.1294149682732879</v>
      </c>
      <c r="U14" s="228">
        <v>4.8774686560451714</v>
      </c>
      <c r="V14" s="228">
        <v>5.3635654602686289</v>
      </c>
      <c r="W14" s="228">
        <v>5.1993955264439853</v>
      </c>
      <c r="DA14" s="69" t="s">
        <v>2707</v>
      </c>
    </row>
    <row r="15" spans="1:105" ht="12" customHeight="1" x14ac:dyDescent="0.25">
      <c r="A15" s="37" t="s">
        <v>38</v>
      </c>
      <c r="B15" s="228">
        <v>105.1199335485102</v>
      </c>
      <c r="C15" s="228">
        <v>106.92527433372921</v>
      </c>
      <c r="D15" s="228">
        <v>106.8322567711111</v>
      </c>
      <c r="E15" s="228">
        <v>83.355844047499389</v>
      </c>
      <c r="F15" s="228">
        <v>79.884037546870218</v>
      </c>
      <c r="G15" s="228">
        <v>82.054748504649638</v>
      </c>
      <c r="H15" s="228">
        <v>77.299651779818447</v>
      </c>
      <c r="I15" s="228">
        <v>91.162629789370826</v>
      </c>
      <c r="J15" s="228">
        <v>81.311283716956169</v>
      </c>
      <c r="K15" s="228">
        <v>62.596764598807837</v>
      </c>
      <c r="L15" s="228">
        <v>70.861575552878193</v>
      </c>
      <c r="M15" s="228">
        <v>68.556632908215207</v>
      </c>
      <c r="N15" s="228">
        <v>64.368983524215778</v>
      </c>
      <c r="O15" s="228">
        <v>62.818493118324113</v>
      </c>
      <c r="P15" s="228">
        <v>63.201549035734438</v>
      </c>
      <c r="Q15" s="228">
        <v>64.073875219358982</v>
      </c>
      <c r="R15" s="228">
        <v>61.151186891672403</v>
      </c>
      <c r="S15" s="228">
        <v>57.631953409351958</v>
      </c>
      <c r="T15" s="228">
        <v>67.989136653386822</v>
      </c>
      <c r="U15" s="228">
        <v>68.370881951701094</v>
      </c>
      <c r="V15" s="228">
        <v>58.194377401298617</v>
      </c>
      <c r="W15" s="228">
        <v>51.258556857470943</v>
      </c>
      <c r="DA15" s="69" t="s">
        <v>2708</v>
      </c>
    </row>
    <row r="16" spans="1:105" ht="12" customHeight="1" x14ac:dyDescent="0.25">
      <c r="A16" s="57" t="s">
        <v>2709</v>
      </c>
      <c r="B16" s="263">
        <v>475.5202871022201</v>
      </c>
      <c r="C16" s="263">
        <v>465.68070755109312</v>
      </c>
      <c r="D16" s="263">
        <v>461.60636216056611</v>
      </c>
      <c r="E16" s="263">
        <v>467.83624669391702</v>
      </c>
      <c r="F16" s="263">
        <v>432.59545003666398</v>
      </c>
      <c r="G16" s="263">
        <v>331.9385636460982</v>
      </c>
      <c r="H16" s="263">
        <v>302.40753512951329</v>
      </c>
      <c r="I16" s="263">
        <v>264.54145773072878</v>
      </c>
      <c r="J16" s="263">
        <v>232.36483977595481</v>
      </c>
      <c r="K16" s="263">
        <v>199.98196130561249</v>
      </c>
      <c r="L16" s="263">
        <v>192.64934730534191</v>
      </c>
      <c r="M16" s="263">
        <v>181.1299445664587</v>
      </c>
      <c r="N16" s="263">
        <v>172.30328480257501</v>
      </c>
      <c r="O16" s="263">
        <v>164.18801797794859</v>
      </c>
      <c r="P16" s="263">
        <v>156.56871063148429</v>
      </c>
      <c r="Q16" s="263">
        <v>155.68758280796271</v>
      </c>
      <c r="R16" s="263">
        <v>156.48216601669199</v>
      </c>
      <c r="S16" s="263">
        <v>159.09228657401289</v>
      </c>
      <c r="T16" s="263">
        <v>154.48158971804341</v>
      </c>
      <c r="U16" s="263">
        <v>149.43169261550759</v>
      </c>
      <c r="V16" s="263">
        <v>134.18638686647529</v>
      </c>
      <c r="W16" s="263">
        <v>145.01862959545139</v>
      </c>
      <c r="DA16" s="70" t="s">
        <v>2710</v>
      </c>
    </row>
    <row r="17" spans="1:105" ht="12" customHeight="1" x14ac:dyDescent="0.25">
      <c r="A17" s="46" t="s">
        <v>30</v>
      </c>
      <c r="B17" s="231">
        <v>25.41034657876234</v>
      </c>
      <c r="C17" s="231">
        <v>21.011251173034509</v>
      </c>
      <c r="D17" s="231">
        <v>18.884159035740101</v>
      </c>
      <c r="E17" s="231">
        <v>15.002375832578281</v>
      </c>
      <c r="F17" s="231">
        <v>13.677680193023461</v>
      </c>
      <c r="G17" s="231">
        <v>11.068546722160709</v>
      </c>
      <c r="H17" s="231">
        <v>9.0030579027187532</v>
      </c>
      <c r="I17" s="231">
        <v>7.2883947792072483</v>
      </c>
      <c r="J17" s="231">
        <v>5.950481356998127</v>
      </c>
      <c r="K17" s="231">
        <v>3.3537467430888399</v>
      </c>
      <c r="L17" s="231">
        <v>3.0634988760311281</v>
      </c>
      <c r="M17" s="231">
        <v>2.156953825922562</v>
      </c>
      <c r="N17" s="231">
        <v>1.7091556137454029</v>
      </c>
      <c r="O17" s="231">
        <v>1.9595090788205509</v>
      </c>
      <c r="P17" s="231">
        <v>1.746759708118899</v>
      </c>
      <c r="Q17" s="231">
        <v>1.7096195146214319</v>
      </c>
      <c r="R17" s="231">
        <v>1.6229043195334141</v>
      </c>
      <c r="S17" s="231">
        <v>1.3757096097588479</v>
      </c>
      <c r="T17" s="231">
        <v>2.4601796783744021</v>
      </c>
      <c r="U17" s="231">
        <v>2.331532639814581</v>
      </c>
      <c r="V17" s="231">
        <v>1.7046770377036751</v>
      </c>
      <c r="W17" s="231">
        <v>1.165257205765283</v>
      </c>
      <c r="DA17" s="73" t="s">
        <v>2711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2712</v>
      </c>
    </row>
    <row r="19" spans="1:105" ht="12" customHeight="1" x14ac:dyDescent="0.25">
      <c r="A19" s="46" t="s">
        <v>33</v>
      </c>
      <c r="B19" s="231">
        <v>8.3299684155942941</v>
      </c>
      <c r="C19" s="231">
        <v>11.183698571910909</v>
      </c>
      <c r="D19" s="231">
        <v>10.006180842936789</v>
      </c>
      <c r="E19" s="231">
        <v>10.940253057606791</v>
      </c>
      <c r="F19" s="231">
        <v>8.2319155378563202</v>
      </c>
      <c r="G19" s="231">
        <v>6.5788754457928471</v>
      </c>
      <c r="H19" s="231">
        <v>5.8859112995168079</v>
      </c>
      <c r="I19" s="231">
        <v>4.9345881597871628</v>
      </c>
      <c r="J19" s="231">
        <v>4.0344059006692738</v>
      </c>
      <c r="K19" s="231">
        <v>3.6481101733636701</v>
      </c>
      <c r="L19" s="231">
        <v>3.993403637177428</v>
      </c>
      <c r="M19" s="231">
        <v>3.4486034933234069</v>
      </c>
      <c r="N19" s="231">
        <v>3.8068209313481298</v>
      </c>
      <c r="O19" s="231">
        <v>3.908871421996269</v>
      </c>
      <c r="P19" s="231">
        <v>3.9241350561748192</v>
      </c>
      <c r="Q19" s="231">
        <v>3.4449485552732511</v>
      </c>
      <c r="R19" s="231">
        <v>3.409874750659788</v>
      </c>
      <c r="S19" s="231">
        <v>3.3694953656957369</v>
      </c>
      <c r="T19" s="231">
        <v>3.2882646886125171</v>
      </c>
      <c r="U19" s="231">
        <v>3.6538660121057389</v>
      </c>
      <c r="V19" s="231">
        <v>2.990101518205817</v>
      </c>
      <c r="W19" s="231">
        <v>3.2426262731360112</v>
      </c>
      <c r="DA19" s="73" t="s">
        <v>2713</v>
      </c>
    </row>
    <row r="20" spans="1:105" ht="12" customHeight="1" x14ac:dyDescent="0.25">
      <c r="A20" s="46" t="s">
        <v>160</v>
      </c>
      <c r="B20" s="231">
        <v>25.361325677891479</v>
      </c>
      <c r="C20" s="231">
        <v>27.782654690006311</v>
      </c>
      <c r="D20" s="231">
        <v>26.179882990841481</v>
      </c>
      <c r="E20" s="231">
        <v>25.50556176044514</v>
      </c>
      <c r="F20" s="231">
        <v>24.1336619360141</v>
      </c>
      <c r="G20" s="231">
        <v>25.614488066711289</v>
      </c>
      <c r="H20" s="231">
        <v>16.09733427299593</v>
      </c>
      <c r="I20" s="231">
        <v>18.86966716557815</v>
      </c>
      <c r="J20" s="231">
        <v>14.16441305245637</v>
      </c>
      <c r="K20" s="231">
        <v>12.420908396244521</v>
      </c>
      <c r="L20" s="231">
        <v>12.019207200062899</v>
      </c>
      <c r="M20" s="231">
        <v>10.40342837971081</v>
      </c>
      <c r="N20" s="231">
        <v>9.0064340945795465</v>
      </c>
      <c r="O20" s="231">
        <v>6.376178427455212</v>
      </c>
      <c r="P20" s="231">
        <v>6.4564584387681547</v>
      </c>
      <c r="Q20" s="231">
        <v>7.0261712146054007</v>
      </c>
      <c r="R20" s="231">
        <v>6.7311394373809312</v>
      </c>
      <c r="S20" s="231">
        <v>6.0558773006785724</v>
      </c>
      <c r="T20" s="231">
        <v>5.5563261643079747</v>
      </c>
      <c r="U20" s="231">
        <v>5.0909906264700187</v>
      </c>
      <c r="V20" s="231">
        <v>4.8732280330159687</v>
      </c>
      <c r="W20" s="231">
        <v>5.7023140085232198</v>
      </c>
      <c r="DA20" s="73" t="s">
        <v>2714</v>
      </c>
    </row>
    <row r="21" spans="1:105" ht="12" customHeight="1" x14ac:dyDescent="0.25">
      <c r="A21" s="46" t="s">
        <v>70</v>
      </c>
      <c r="B21" s="231">
        <v>78.89409993957058</v>
      </c>
      <c r="C21" s="231">
        <v>66.613986792239331</v>
      </c>
      <c r="D21" s="231">
        <v>64.640416292707584</v>
      </c>
      <c r="E21" s="231">
        <v>62.425976286633883</v>
      </c>
      <c r="F21" s="231">
        <v>51.935357144544497</v>
      </c>
      <c r="G21" s="231">
        <v>35.434088532641908</v>
      </c>
      <c r="H21" s="231">
        <v>33.769527798394897</v>
      </c>
      <c r="I21" s="231">
        <v>34.780726245097412</v>
      </c>
      <c r="J21" s="231">
        <v>28.75831953600483</v>
      </c>
      <c r="K21" s="231">
        <v>20.40488693582709</v>
      </c>
      <c r="L21" s="231">
        <v>14.38804088021406</v>
      </c>
      <c r="M21" s="231">
        <v>8.1655623540438924</v>
      </c>
      <c r="N21" s="231">
        <v>8.8351150432588419</v>
      </c>
      <c r="O21" s="231">
        <v>6.7010653863081551</v>
      </c>
      <c r="P21" s="231">
        <v>5.453272717995751</v>
      </c>
      <c r="Q21" s="231">
        <v>5.5676225757886879</v>
      </c>
      <c r="R21" s="231">
        <v>5.9825328788450447</v>
      </c>
      <c r="S21" s="231">
        <v>4.1933293573551378</v>
      </c>
      <c r="T21" s="231">
        <v>4.0128408154769843</v>
      </c>
      <c r="U21" s="231">
        <v>2.174256281876993</v>
      </c>
      <c r="V21" s="231">
        <v>1.155956489085874</v>
      </c>
      <c r="W21" s="231">
        <v>1.906077700924544</v>
      </c>
      <c r="DA21" s="73" t="s">
        <v>2715</v>
      </c>
    </row>
    <row r="22" spans="1:105" ht="12" customHeight="1" x14ac:dyDescent="0.25">
      <c r="A22" s="46" t="s">
        <v>34</v>
      </c>
      <c r="B22" s="231">
        <v>0.56557743896037593</v>
      </c>
      <c r="C22" s="231">
        <v>0.77949987928961373</v>
      </c>
      <c r="D22" s="231">
        <v>0.6511496700260867</v>
      </c>
      <c r="E22" s="231">
        <v>0.43256453585665949</v>
      </c>
      <c r="F22" s="231">
        <v>0.41575279856240538</v>
      </c>
      <c r="G22" s="231">
        <v>0.14233015344131031</v>
      </c>
      <c r="H22" s="231">
        <v>0.52331211296349134</v>
      </c>
      <c r="I22" s="231">
        <v>0.1212300397964973</v>
      </c>
      <c r="J22" s="231">
        <v>0.11874815214249509</v>
      </c>
      <c r="K22" s="231">
        <v>1.6884973321275559E-2</v>
      </c>
      <c r="L22" s="231">
        <v>0.1136379047967928</v>
      </c>
      <c r="M22" s="231">
        <v>6.9981094249206921E-3</v>
      </c>
      <c r="N22" s="231">
        <v>7.7955684056412768E-3</v>
      </c>
      <c r="O22" s="231">
        <v>8.2919459347293011E-3</v>
      </c>
      <c r="P22" s="231">
        <v>8.4872420121922428E-3</v>
      </c>
      <c r="Q22" s="231">
        <v>5.598487540209497E-3</v>
      </c>
      <c r="R22" s="231">
        <v>9.268426320451853E-2</v>
      </c>
      <c r="S22" s="231">
        <v>2.830165649017493E-2</v>
      </c>
      <c r="T22" s="231">
        <v>2.9009604768971409E-2</v>
      </c>
      <c r="U22" s="231">
        <v>3.7171353319980033E-2</v>
      </c>
      <c r="V22" s="231">
        <v>3.8554700530121749E-2</v>
      </c>
      <c r="W22" s="231">
        <v>0.19006376959279489</v>
      </c>
      <c r="DA22" s="73" t="s">
        <v>2716</v>
      </c>
    </row>
    <row r="23" spans="1:105" ht="12" customHeight="1" x14ac:dyDescent="0.25">
      <c r="A23" s="46" t="s">
        <v>162</v>
      </c>
      <c r="B23" s="231">
        <v>306.93996837082523</v>
      </c>
      <c r="C23" s="231">
        <v>306.82637528937721</v>
      </c>
      <c r="D23" s="231">
        <v>312.94447920661071</v>
      </c>
      <c r="E23" s="231">
        <v>320.52117445104631</v>
      </c>
      <c r="F23" s="231">
        <v>296.74301005340499</v>
      </c>
      <c r="G23" s="231">
        <v>215.9842315682881</v>
      </c>
      <c r="H23" s="231">
        <v>203.92129652815979</v>
      </c>
      <c r="I23" s="231">
        <v>170.09169213448371</v>
      </c>
      <c r="J23" s="231">
        <v>150.9198654866795</v>
      </c>
      <c r="K23" s="231">
        <v>138.19134478838089</v>
      </c>
      <c r="L23" s="231">
        <v>130.44610142121641</v>
      </c>
      <c r="M23" s="231">
        <v>129.27199857890449</v>
      </c>
      <c r="N23" s="231">
        <v>125.5064216074975</v>
      </c>
      <c r="O23" s="231">
        <v>128.0900681483553</v>
      </c>
      <c r="P23" s="231">
        <v>122.3755738268752</v>
      </c>
      <c r="Q23" s="231">
        <v>118.92809992121261</v>
      </c>
      <c r="R23" s="231">
        <v>122.9719442227253</v>
      </c>
      <c r="S23" s="231">
        <v>128.2539843174132</v>
      </c>
      <c r="T23" s="231">
        <v>121.67108904745631</v>
      </c>
      <c r="U23" s="231">
        <v>119.13805479407431</v>
      </c>
      <c r="V23" s="231">
        <v>108.910367890621</v>
      </c>
      <c r="W23" s="231">
        <v>118.18965961981</v>
      </c>
      <c r="DA23" s="73" t="s">
        <v>2717</v>
      </c>
    </row>
    <row r="24" spans="1:105" ht="12" customHeight="1" x14ac:dyDescent="0.25">
      <c r="A24" s="46" t="s">
        <v>36</v>
      </c>
      <c r="B24" s="231">
        <v>0.67539893292303099</v>
      </c>
      <c r="C24" s="231">
        <v>0.60216290405202921</v>
      </c>
      <c r="D24" s="231">
        <v>0.57775089442786143</v>
      </c>
      <c r="E24" s="231">
        <v>0</v>
      </c>
      <c r="F24" s="231">
        <v>0</v>
      </c>
      <c r="G24" s="231">
        <v>0</v>
      </c>
      <c r="H24" s="231">
        <v>1.8309007217475849E-2</v>
      </c>
      <c r="I24" s="231">
        <v>1.8309007217422579E-2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2718</v>
      </c>
    </row>
    <row r="25" spans="1:105" ht="12" customHeight="1" x14ac:dyDescent="0.25">
      <c r="A25" s="46" t="s">
        <v>73</v>
      </c>
      <c r="B25" s="231">
        <v>5.9899748013662668</v>
      </c>
      <c r="C25" s="231">
        <v>6.3923335439864868</v>
      </c>
      <c r="D25" s="231">
        <v>5.8475795492239664</v>
      </c>
      <c r="E25" s="231">
        <v>7.1314722340299799</v>
      </c>
      <c r="F25" s="231">
        <v>6.4940421134070627</v>
      </c>
      <c r="G25" s="231">
        <v>6.5318725909817852</v>
      </c>
      <c r="H25" s="231">
        <v>7.7906860045638036</v>
      </c>
      <c r="I25" s="231">
        <v>6.7397408529303204</v>
      </c>
      <c r="J25" s="231">
        <v>6.776513476753351</v>
      </c>
      <c r="K25" s="231">
        <v>6.4312625619863297</v>
      </c>
      <c r="L25" s="231">
        <v>7.1374124896825464</v>
      </c>
      <c r="M25" s="231">
        <v>7.3226101320267629</v>
      </c>
      <c r="N25" s="231">
        <v>1.3483485275277549</v>
      </c>
      <c r="O25" s="231">
        <v>1.924829997451952</v>
      </c>
      <c r="P25" s="231">
        <v>1.5819389102827739</v>
      </c>
      <c r="Q25" s="231">
        <v>1.56199429841822</v>
      </c>
      <c r="R25" s="231">
        <v>1.7361821244149249</v>
      </c>
      <c r="S25" s="231">
        <v>1.9489978869765989</v>
      </c>
      <c r="T25" s="231">
        <v>2.6216057134620852</v>
      </c>
      <c r="U25" s="231">
        <v>2.7013271995609172</v>
      </c>
      <c r="V25" s="231">
        <v>2.6151528055855562</v>
      </c>
      <c r="W25" s="231">
        <v>2.4473121020911761</v>
      </c>
      <c r="DA25" s="73" t="s">
        <v>2719</v>
      </c>
    </row>
    <row r="26" spans="1:105" ht="12" customHeight="1" x14ac:dyDescent="0.25">
      <c r="A26" s="46" t="s">
        <v>79</v>
      </c>
      <c r="B26" s="231">
        <v>23.353626946326511</v>
      </c>
      <c r="C26" s="231">
        <v>24.48874470719673</v>
      </c>
      <c r="D26" s="231">
        <v>21.874763678051501</v>
      </c>
      <c r="E26" s="231">
        <v>25.87686853571995</v>
      </c>
      <c r="F26" s="231">
        <v>30.964030259851111</v>
      </c>
      <c r="G26" s="231">
        <v>30.58413056608028</v>
      </c>
      <c r="H26" s="231">
        <v>25.398100202982381</v>
      </c>
      <c r="I26" s="231">
        <v>21.697109346630871</v>
      </c>
      <c r="J26" s="231">
        <v>21.64209281425083</v>
      </c>
      <c r="K26" s="231">
        <v>15.51481673339989</v>
      </c>
      <c r="L26" s="231">
        <v>21.488044896160659</v>
      </c>
      <c r="M26" s="231">
        <v>20.353789693101891</v>
      </c>
      <c r="N26" s="231">
        <v>22.083193416212168</v>
      </c>
      <c r="O26" s="231">
        <v>15.219203571626441</v>
      </c>
      <c r="P26" s="231">
        <v>15.022084731256509</v>
      </c>
      <c r="Q26" s="231">
        <v>17.443528240502889</v>
      </c>
      <c r="R26" s="231">
        <v>13.93490401992808</v>
      </c>
      <c r="S26" s="231">
        <v>13.86659107964466</v>
      </c>
      <c r="T26" s="231">
        <v>14.84227400558424</v>
      </c>
      <c r="U26" s="231">
        <v>14.304493708285079</v>
      </c>
      <c r="V26" s="231">
        <v>11.898348391727231</v>
      </c>
      <c r="W26" s="231">
        <v>12.175318915608409</v>
      </c>
      <c r="DA26" s="73" t="s">
        <v>2720</v>
      </c>
    </row>
    <row r="27" spans="1:105" ht="12" customHeight="1" x14ac:dyDescent="0.25">
      <c r="A27" s="57" t="s">
        <v>2721</v>
      </c>
      <c r="B27" s="263">
        <v>4041.9224403688709</v>
      </c>
      <c r="C27" s="263">
        <v>3958.2860141842912</v>
      </c>
      <c r="D27" s="263">
        <v>3923.6540783648111</v>
      </c>
      <c r="E27" s="263">
        <v>3976.6080968982942</v>
      </c>
      <c r="F27" s="263">
        <v>3677.061325311643</v>
      </c>
      <c r="G27" s="263">
        <v>2821.4777909918339</v>
      </c>
      <c r="H27" s="263">
        <v>2570.464048600863</v>
      </c>
      <c r="I27" s="263">
        <v>2248.6023907111949</v>
      </c>
      <c r="J27" s="263">
        <v>1975.1011380956161</v>
      </c>
      <c r="K27" s="263">
        <v>1699.8466710977059</v>
      </c>
      <c r="L27" s="263">
        <v>1637.519452095406</v>
      </c>
      <c r="M27" s="263">
        <v>1539.6045288149</v>
      </c>
      <c r="N27" s="263">
        <v>1464.577920821888</v>
      </c>
      <c r="O27" s="263">
        <v>1395.5981528125631</v>
      </c>
      <c r="P27" s="263">
        <v>1330.8340403676159</v>
      </c>
      <c r="Q27" s="263">
        <v>1323.3444538676829</v>
      </c>
      <c r="R27" s="263">
        <v>1330.098411141882</v>
      </c>
      <c r="S27" s="263">
        <v>1352.2844358791101</v>
      </c>
      <c r="T27" s="263">
        <v>1313.0935126033689</v>
      </c>
      <c r="U27" s="263">
        <v>1270.1693872318151</v>
      </c>
      <c r="V27" s="263">
        <v>1140.58428836504</v>
      </c>
      <c r="W27" s="263">
        <v>1232.6583515613379</v>
      </c>
      <c r="DA27" s="70" t="s">
        <v>2722</v>
      </c>
    </row>
    <row r="28" spans="1:105" ht="12" customHeight="1" x14ac:dyDescent="0.25">
      <c r="A28" s="46" t="s">
        <v>30</v>
      </c>
      <c r="B28" s="231">
        <v>215.9879459194799</v>
      </c>
      <c r="C28" s="231">
        <v>178.5956349707933</v>
      </c>
      <c r="D28" s="231">
        <v>160.51535180379091</v>
      </c>
      <c r="E28" s="231">
        <v>127.5201945769154</v>
      </c>
      <c r="F28" s="231">
        <v>116.2602816406995</v>
      </c>
      <c r="G28" s="231">
        <v>94.08264713836607</v>
      </c>
      <c r="H28" s="231">
        <v>76.525992173109415</v>
      </c>
      <c r="I28" s="231">
        <v>61.951355623261612</v>
      </c>
      <c r="J28" s="231">
        <v>50.579091534484078</v>
      </c>
      <c r="K28" s="231">
        <v>28.50684731625514</v>
      </c>
      <c r="L28" s="231">
        <v>26.039740446264599</v>
      </c>
      <c r="M28" s="231">
        <v>18.334107520341771</v>
      </c>
      <c r="N28" s="231">
        <v>14.527822716835921</v>
      </c>
      <c r="O28" s="231">
        <v>16.655827169974689</v>
      </c>
      <c r="P28" s="231">
        <v>14.84745751901065</v>
      </c>
      <c r="Q28" s="231">
        <v>14.531765874282179</v>
      </c>
      <c r="R28" s="231">
        <v>13.79468671603402</v>
      </c>
      <c r="S28" s="231">
        <v>11.69353168295021</v>
      </c>
      <c r="T28" s="231">
        <v>20.911527266182421</v>
      </c>
      <c r="U28" s="231">
        <v>19.818027438423929</v>
      </c>
      <c r="V28" s="231">
        <v>14.48975482048124</v>
      </c>
      <c r="W28" s="231">
        <v>9.9046862490049055</v>
      </c>
      <c r="DA28" s="73" t="s">
        <v>2723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2724</v>
      </c>
    </row>
    <row r="30" spans="1:105" ht="12" customHeight="1" x14ac:dyDescent="0.25">
      <c r="A30" s="46" t="s">
        <v>33</v>
      </c>
      <c r="B30" s="231">
        <v>70.804731532551514</v>
      </c>
      <c r="C30" s="231">
        <v>95.061437861242723</v>
      </c>
      <c r="D30" s="231">
        <v>85.0525371649627</v>
      </c>
      <c r="E30" s="231">
        <v>92.992150989657688</v>
      </c>
      <c r="F30" s="231">
        <v>69.971282071778717</v>
      </c>
      <c r="G30" s="231">
        <v>55.920441289239207</v>
      </c>
      <c r="H30" s="231">
        <v>50.030246045892859</v>
      </c>
      <c r="I30" s="231">
        <v>41.943999358190887</v>
      </c>
      <c r="J30" s="231">
        <v>34.292450155688833</v>
      </c>
      <c r="K30" s="231">
        <v>31.008936473591199</v>
      </c>
      <c r="L30" s="231">
        <v>33.943930916008142</v>
      </c>
      <c r="M30" s="231">
        <v>29.31312969324896</v>
      </c>
      <c r="N30" s="231">
        <v>32.357977916459113</v>
      </c>
      <c r="O30" s="231">
        <v>33.225407086968282</v>
      </c>
      <c r="P30" s="231">
        <v>33.355147977485963</v>
      </c>
      <c r="Q30" s="231">
        <v>29.28206271982264</v>
      </c>
      <c r="R30" s="231">
        <v>28.983935380608202</v>
      </c>
      <c r="S30" s="231">
        <v>28.640710608413769</v>
      </c>
      <c r="T30" s="231">
        <v>27.95024985320639</v>
      </c>
      <c r="U30" s="231">
        <v>31.05786110289878</v>
      </c>
      <c r="V30" s="231">
        <v>25.415862904749449</v>
      </c>
      <c r="W30" s="231">
        <v>27.562323321656091</v>
      </c>
      <c r="DA30" s="73" t="s">
        <v>2725</v>
      </c>
    </row>
    <row r="31" spans="1:105" ht="12" customHeight="1" x14ac:dyDescent="0.25">
      <c r="A31" s="46" t="s">
        <v>160</v>
      </c>
      <c r="B31" s="231">
        <v>215.57126826207761</v>
      </c>
      <c r="C31" s="231">
        <v>236.15256486505359</v>
      </c>
      <c r="D31" s="231">
        <v>222.52900542215261</v>
      </c>
      <c r="E31" s="231">
        <v>216.79727496378371</v>
      </c>
      <c r="F31" s="231">
        <v>205.13612645611991</v>
      </c>
      <c r="G31" s="231">
        <v>217.72314856704591</v>
      </c>
      <c r="H31" s="231">
        <v>136.82734132046539</v>
      </c>
      <c r="I31" s="231">
        <v>160.39217090741431</v>
      </c>
      <c r="J31" s="231">
        <v>120.3975109458792</v>
      </c>
      <c r="K31" s="231">
        <v>105.5777213680784</v>
      </c>
      <c r="L31" s="231">
        <v>102.16326120053461</v>
      </c>
      <c r="M31" s="231">
        <v>88.429141227541891</v>
      </c>
      <c r="N31" s="231">
        <v>76.554689803926166</v>
      </c>
      <c r="O31" s="231">
        <v>54.197516633369297</v>
      </c>
      <c r="P31" s="231">
        <v>54.879896729529307</v>
      </c>
      <c r="Q31" s="231">
        <v>59.722455324145898</v>
      </c>
      <c r="R31" s="231">
        <v>57.21468521773793</v>
      </c>
      <c r="S31" s="231">
        <v>51.47495705576786</v>
      </c>
      <c r="T31" s="231">
        <v>47.228772396617792</v>
      </c>
      <c r="U31" s="231">
        <v>43.273420324995151</v>
      </c>
      <c r="V31" s="231">
        <v>41.422438280635738</v>
      </c>
      <c r="W31" s="231">
        <v>48.469669072447381</v>
      </c>
      <c r="DA31" s="73" t="s">
        <v>2726</v>
      </c>
    </row>
    <row r="32" spans="1:105" ht="12" customHeight="1" x14ac:dyDescent="0.25">
      <c r="A32" s="46" t="s">
        <v>70</v>
      </c>
      <c r="B32" s="231">
        <v>670.59984948635008</v>
      </c>
      <c r="C32" s="231">
        <v>566.2188877340343</v>
      </c>
      <c r="D32" s="231">
        <v>549.44353848801438</v>
      </c>
      <c r="E32" s="231">
        <v>530.62079843638799</v>
      </c>
      <c r="F32" s="231">
        <v>441.45053572862832</v>
      </c>
      <c r="G32" s="231">
        <v>301.18975252745622</v>
      </c>
      <c r="H32" s="231">
        <v>287.0409862863566</v>
      </c>
      <c r="I32" s="231">
        <v>295.63617308332812</v>
      </c>
      <c r="J32" s="231">
        <v>244.44571605604111</v>
      </c>
      <c r="K32" s="231">
        <v>173.4415389545303</v>
      </c>
      <c r="L32" s="231">
        <v>122.2983474818195</v>
      </c>
      <c r="M32" s="231">
        <v>69.407280009373082</v>
      </c>
      <c r="N32" s="231">
        <v>75.098477867700169</v>
      </c>
      <c r="O32" s="231">
        <v>56.95905578361932</v>
      </c>
      <c r="P32" s="231">
        <v>46.35281810296388</v>
      </c>
      <c r="Q32" s="231">
        <v>47.324791894203848</v>
      </c>
      <c r="R32" s="231">
        <v>50.851529470182882</v>
      </c>
      <c r="S32" s="231">
        <v>35.643299537518672</v>
      </c>
      <c r="T32" s="231">
        <v>34.109146931554363</v>
      </c>
      <c r="U32" s="231">
        <v>18.481178395954441</v>
      </c>
      <c r="V32" s="231">
        <v>9.8256301572299343</v>
      </c>
      <c r="W32" s="231">
        <v>16.20166045785863</v>
      </c>
      <c r="DA32" s="73" t="s">
        <v>2727</v>
      </c>
    </row>
    <row r="33" spans="1:105" ht="12" customHeight="1" x14ac:dyDescent="0.25">
      <c r="A33" s="46" t="s">
        <v>34</v>
      </c>
      <c r="B33" s="231">
        <v>4.8074082311631958</v>
      </c>
      <c r="C33" s="231">
        <v>6.6257489739617164</v>
      </c>
      <c r="D33" s="231">
        <v>5.5347721952217377</v>
      </c>
      <c r="E33" s="231">
        <v>3.6767985547816071</v>
      </c>
      <c r="F33" s="231">
        <v>3.533898787780446</v>
      </c>
      <c r="G33" s="231">
        <v>1.209806304251138</v>
      </c>
      <c r="H33" s="231">
        <v>4.4481529601896783</v>
      </c>
      <c r="I33" s="231">
        <v>1.0304553382702279</v>
      </c>
      <c r="J33" s="231">
        <v>1.009359293211209</v>
      </c>
      <c r="K33" s="231">
        <v>0.1435222732308423</v>
      </c>
      <c r="L33" s="231">
        <v>0.96592219077273889</v>
      </c>
      <c r="M33" s="231">
        <v>5.9483930111825893E-2</v>
      </c>
      <c r="N33" s="231">
        <v>6.6262331447950851E-2</v>
      </c>
      <c r="O33" s="231">
        <v>7.0481540445199053E-2</v>
      </c>
      <c r="P33" s="231">
        <v>7.2141557103634069E-2</v>
      </c>
      <c r="Q33" s="231">
        <v>4.758714409178072E-2</v>
      </c>
      <c r="R33" s="231">
        <v>0.78781623723840788</v>
      </c>
      <c r="S33" s="231">
        <v>0.24056408016648689</v>
      </c>
      <c r="T33" s="231">
        <v>0.246581640536257</v>
      </c>
      <c r="U33" s="231">
        <v>0.31595650321983032</v>
      </c>
      <c r="V33" s="231">
        <v>0.32771495450603477</v>
      </c>
      <c r="W33" s="231">
        <v>1.615542041538756</v>
      </c>
      <c r="DA33" s="73" t="s">
        <v>2728</v>
      </c>
    </row>
    <row r="34" spans="1:105" ht="12" customHeight="1" x14ac:dyDescent="0.25">
      <c r="A34" s="46" t="s">
        <v>162</v>
      </c>
      <c r="B34" s="231">
        <v>2608.989731152014</v>
      </c>
      <c r="C34" s="231">
        <v>2608.0241899597058</v>
      </c>
      <c r="D34" s="231">
        <v>2660.028073256191</v>
      </c>
      <c r="E34" s="231">
        <v>2724.429982833894</v>
      </c>
      <c r="F34" s="231">
        <v>2522.3155854539418</v>
      </c>
      <c r="G34" s="231">
        <v>1835.865968330449</v>
      </c>
      <c r="H34" s="231">
        <v>1733.331020489358</v>
      </c>
      <c r="I34" s="231">
        <v>1445.779383143112</v>
      </c>
      <c r="J34" s="231">
        <v>1282.818856636776</v>
      </c>
      <c r="K34" s="231">
        <v>1174.626430701238</v>
      </c>
      <c r="L34" s="231">
        <v>1108.7918620803389</v>
      </c>
      <c r="M34" s="231">
        <v>1098.8119879206879</v>
      </c>
      <c r="N34" s="231">
        <v>1066.8045836637291</v>
      </c>
      <c r="O34" s="231">
        <v>1088.7655792610201</v>
      </c>
      <c r="P34" s="231">
        <v>1040.192377528439</v>
      </c>
      <c r="Q34" s="231">
        <v>1010.888849330307</v>
      </c>
      <c r="R34" s="231">
        <v>1045.2615258931651</v>
      </c>
      <c r="S34" s="231">
        <v>1090.1588666980119</v>
      </c>
      <c r="T34" s="231">
        <v>1034.2042569033781</v>
      </c>
      <c r="U34" s="231">
        <v>1012.673465749631</v>
      </c>
      <c r="V34" s="231">
        <v>925.73812707027844</v>
      </c>
      <c r="W34" s="231">
        <v>1004.612106768385</v>
      </c>
      <c r="DA34" s="73" t="s">
        <v>2729</v>
      </c>
    </row>
    <row r="35" spans="1:105" ht="12" customHeight="1" x14ac:dyDescent="0.25">
      <c r="A35" s="46" t="s">
        <v>36</v>
      </c>
      <c r="B35" s="231">
        <v>5.7408909298457651</v>
      </c>
      <c r="C35" s="231">
        <v>5.1183846844422494</v>
      </c>
      <c r="D35" s="231">
        <v>4.9108826026368231</v>
      </c>
      <c r="E35" s="231">
        <v>0</v>
      </c>
      <c r="F35" s="231">
        <v>0</v>
      </c>
      <c r="G35" s="231">
        <v>0</v>
      </c>
      <c r="H35" s="231">
        <v>0.15562656134854469</v>
      </c>
      <c r="I35" s="231">
        <v>0.15562656134809191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2730</v>
      </c>
    </row>
    <row r="36" spans="1:105" ht="12" customHeight="1" x14ac:dyDescent="0.25">
      <c r="A36" s="46" t="s">
        <v>73</v>
      </c>
      <c r="B36" s="231">
        <v>50.914785811613292</v>
      </c>
      <c r="C36" s="231">
        <v>54.334835123885142</v>
      </c>
      <c r="D36" s="231">
        <v>49.704426168403721</v>
      </c>
      <c r="E36" s="231">
        <v>60.617513989254839</v>
      </c>
      <c r="F36" s="231">
        <v>55.199357963960033</v>
      </c>
      <c r="G36" s="231">
        <v>55.520917023345199</v>
      </c>
      <c r="H36" s="231">
        <v>66.22083103879234</v>
      </c>
      <c r="I36" s="231">
        <v>57.287797249907733</v>
      </c>
      <c r="J36" s="231">
        <v>57.600364552403491</v>
      </c>
      <c r="K36" s="231">
        <v>54.665731776883817</v>
      </c>
      <c r="L36" s="231">
        <v>60.668006162301673</v>
      </c>
      <c r="M36" s="231">
        <v>62.242186122227487</v>
      </c>
      <c r="N36" s="231">
        <v>11.46096248398592</v>
      </c>
      <c r="O36" s="231">
        <v>16.361054978341588</v>
      </c>
      <c r="P36" s="231">
        <v>13.446480737403579</v>
      </c>
      <c r="Q36" s="231">
        <v>13.27695153655487</v>
      </c>
      <c r="R36" s="231">
        <v>14.75754805752686</v>
      </c>
      <c r="S36" s="231">
        <v>16.566482039301089</v>
      </c>
      <c r="T36" s="231">
        <v>22.283648564427718</v>
      </c>
      <c r="U36" s="231">
        <v>22.961281196267791</v>
      </c>
      <c r="V36" s="231">
        <v>22.228798847477218</v>
      </c>
      <c r="W36" s="231">
        <v>20.802152867775</v>
      </c>
      <c r="DA36" s="73" t="s">
        <v>2731</v>
      </c>
    </row>
    <row r="37" spans="1:105" ht="12" customHeight="1" x14ac:dyDescent="0.25">
      <c r="A37" s="46" t="s">
        <v>79</v>
      </c>
      <c r="B37" s="231">
        <v>198.50582904377529</v>
      </c>
      <c r="C37" s="231">
        <v>208.15433001117219</v>
      </c>
      <c r="D37" s="231">
        <v>185.93549126343771</v>
      </c>
      <c r="E37" s="231">
        <v>219.9533825536196</v>
      </c>
      <c r="F37" s="231">
        <v>263.19425720873448</v>
      </c>
      <c r="G37" s="231">
        <v>259.96510981168228</v>
      </c>
      <c r="H37" s="231">
        <v>215.88385172535021</v>
      </c>
      <c r="I37" s="231">
        <v>184.42542944636239</v>
      </c>
      <c r="J37" s="231">
        <v>183.95778892113211</v>
      </c>
      <c r="K37" s="231">
        <v>131.87594223389911</v>
      </c>
      <c r="L37" s="231">
        <v>182.6483816173656</v>
      </c>
      <c r="M37" s="231">
        <v>173.0072123913661</v>
      </c>
      <c r="N37" s="231">
        <v>187.70714403780349</v>
      </c>
      <c r="O37" s="231">
        <v>129.36323035882469</v>
      </c>
      <c r="P37" s="231">
        <v>127.6877202156803</v>
      </c>
      <c r="Q37" s="231">
        <v>148.26999004427461</v>
      </c>
      <c r="R37" s="231">
        <v>118.4466841693887</v>
      </c>
      <c r="S37" s="231">
        <v>117.86602417697959</v>
      </c>
      <c r="T37" s="231">
        <v>126.159329047466</v>
      </c>
      <c r="U37" s="231">
        <v>121.5881965204232</v>
      </c>
      <c r="V37" s="231">
        <v>101.13596132968151</v>
      </c>
      <c r="W37" s="231">
        <v>103.4902107826715</v>
      </c>
      <c r="DA37" s="73" t="s">
        <v>2732</v>
      </c>
    </row>
    <row r="38" spans="1:105" ht="12" customHeight="1" x14ac:dyDescent="0.25">
      <c r="A38" s="57" t="s">
        <v>2733</v>
      </c>
      <c r="B38" s="263">
        <v>771.66876617116259</v>
      </c>
      <c r="C38" s="263">
        <v>773.17006699929709</v>
      </c>
      <c r="D38" s="263">
        <v>769.42521350142545</v>
      </c>
      <c r="E38" s="263">
        <v>722.0566562354677</v>
      </c>
      <c r="F38" s="263">
        <v>686.77240517995665</v>
      </c>
      <c r="G38" s="263">
        <v>637.1797844181491</v>
      </c>
      <c r="H38" s="263">
        <v>585.80691646307775</v>
      </c>
      <c r="I38" s="263">
        <v>571.84306508439636</v>
      </c>
      <c r="J38" s="263">
        <v>514.2561150408269</v>
      </c>
      <c r="K38" s="263">
        <v>422.60225946482552</v>
      </c>
      <c r="L38" s="263">
        <v>436.34106637241518</v>
      </c>
      <c r="M38" s="263">
        <v>417.01409577741941</v>
      </c>
      <c r="N38" s="263">
        <v>395.70640430752758</v>
      </c>
      <c r="O38" s="263">
        <v>388.28228109415198</v>
      </c>
      <c r="P38" s="263">
        <v>378.33142462863691</v>
      </c>
      <c r="Q38" s="263">
        <v>378.05981324192948</v>
      </c>
      <c r="R38" s="263">
        <v>372.67299407963299</v>
      </c>
      <c r="S38" s="263">
        <v>370.04169837851862</v>
      </c>
      <c r="T38" s="263">
        <v>380.6040064179814</v>
      </c>
      <c r="U38" s="263">
        <v>377.25861457449503</v>
      </c>
      <c r="V38" s="263">
        <v>331.34774317854288</v>
      </c>
      <c r="W38" s="263">
        <v>335.87824802576938</v>
      </c>
      <c r="DA38" s="70" t="s">
        <v>2734</v>
      </c>
    </row>
    <row r="39" spans="1:105" ht="12" customHeight="1" x14ac:dyDescent="0.25">
      <c r="A39" s="57" t="s">
        <v>2735</v>
      </c>
      <c r="B39" s="263">
        <f t="shared" ref="B39:W39" si="0">B40+B46+B57+B58</f>
        <v>2488.4240976810688</v>
      </c>
      <c r="C39" s="263">
        <f t="shared" si="0"/>
        <v>2464.2320650562406</v>
      </c>
      <c r="D39" s="263">
        <f t="shared" si="0"/>
        <v>2448.3206029542716</v>
      </c>
      <c r="E39" s="263">
        <f t="shared" si="0"/>
        <v>2388.3859603347291</v>
      </c>
      <c r="F39" s="263">
        <f t="shared" si="0"/>
        <v>2237.3751842944089</v>
      </c>
      <c r="G39" s="263">
        <f t="shared" si="0"/>
        <v>1889.8433108440777</v>
      </c>
      <c r="H39" s="263">
        <f t="shared" si="0"/>
        <v>1730.1379153962316</v>
      </c>
      <c r="I39" s="263">
        <f t="shared" si="0"/>
        <v>1608.4678479894078</v>
      </c>
      <c r="J39" s="263">
        <f t="shared" si="0"/>
        <v>1430.7782317257283</v>
      </c>
      <c r="K39" s="263">
        <f t="shared" si="0"/>
        <v>1199.9541301111869</v>
      </c>
      <c r="L39" s="263">
        <f t="shared" si="0"/>
        <v>1200.5710011931485</v>
      </c>
      <c r="M39" s="263">
        <f t="shared" si="0"/>
        <v>1139.4655173790534</v>
      </c>
      <c r="N39" s="263">
        <f t="shared" si="0"/>
        <v>1083.4880415553143</v>
      </c>
      <c r="O39" s="263">
        <f t="shared" si="0"/>
        <v>1051.7007248831142</v>
      </c>
      <c r="P39" s="263">
        <f t="shared" si="0"/>
        <v>1015.7183798508458</v>
      </c>
      <c r="Q39" s="263">
        <f t="shared" si="0"/>
        <v>1012.2816925614737</v>
      </c>
      <c r="R39" s="263">
        <f t="shared" si="0"/>
        <v>1006.6152907052935</v>
      </c>
      <c r="S39" s="263">
        <f t="shared" si="0"/>
        <v>1009.3367640148288</v>
      </c>
      <c r="T39" s="263">
        <f t="shared" si="0"/>
        <v>1013.3790388870366</v>
      </c>
      <c r="U39" s="263">
        <f t="shared" si="0"/>
        <v>994.66517664195885</v>
      </c>
      <c r="V39" s="263">
        <f t="shared" si="0"/>
        <v>881.41398806616075</v>
      </c>
      <c r="W39" s="263">
        <f t="shared" si="0"/>
        <v>917.52913005595383</v>
      </c>
      <c r="DA39" s="70"/>
    </row>
    <row r="40" spans="1:105" ht="12" customHeight="1" x14ac:dyDescent="0.25">
      <c r="A40" s="60" t="s">
        <v>2736</v>
      </c>
      <c r="B40" s="331">
        <v>753.64066076078336</v>
      </c>
      <c r="C40" s="331">
        <v>737.55592756800706</v>
      </c>
      <c r="D40" s="331">
        <v>731.94770375299959</v>
      </c>
      <c r="E40" s="331">
        <v>740.72120702110601</v>
      </c>
      <c r="F40" s="331">
        <v>683.43039481481492</v>
      </c>
      <c r="G40" s="331">
        <v>522.15723753190798</v>
      </c>
      <c r="H40" s="331">
        <v>475.67497327754239</v>
      </c>
      <c r="I40" s="331">
        <v>416.6089225877617</v>
      </c>
      <c r="J40" s="331">
        <v>364.84968989579698</v>
      </c>
      <c r="K40" s="331">
        <v>314.3692245465607</v>
      </c>
      <c r="L40" s="331">
        <v>300.95201455991321</v>
      </c>
      <c r="M40" s="331">
        <v>282.87901618733139</v>
      </c>
      <c r="N40" s="331">
        <v>270.21267461693043</v>
      </c>
      <c r="O40" s="331">
        <v>258.89185237182971</v>
      </c>
      <c r="P40" s="331">
        <v>246.8664765178267</v>
      </c>
      <c r="Q40" s="331">
        <v>244.80173517672571</v>
      </c>
      <c r="R40" s="331">
        <v>246.85706786106661</v>
      </c>
      <c r="S40" s="331">
        <v>250.98024751179699</v>
      </c>
      <c r="T40" s="331">
        <v>243.13820089086491</v>
      </c>
      <c r="U40" s="331">
        <v>235.1327064204456</v>
      </c>
      <c r="V40" s="331">
        <v>211.1776634514124</v>
      </c>
      <c r="W40" s="331">
        <v>228.5313381967224</v>
      </c>
      <c r="DA40" s="72" t="s">
        <v>2737</v>
      </c>
    </row>
    <row r="41" spans="1:105" ht="12" customHeight="1" x14ac:dyDescent="0.25">
      <c r="A41" s="59" t="s">
        <v>30</v>
      </c>
      <c r="B41" s="232">
        <v>49.290717008594761</v>
      </c>
      <c r="C41" s="232">
        <v>41.41000340375674</v>
      </c>
      <c r="D41" s="232">
        <v>37.480344055775433</v>
      </c>
      <c r="E41" s="232">
        <v>31.008257362808529</v>
      </c>
      <c r="F41" s="232">
        <v>28.085582273524079</v>
      </c>
      <c r="G41" s="232">
        <v>22.601513653348199</v>
      </c>
      <c r="H41" s="232">
        <v>18.135357980050721</v>
      </c>
      <c r="I41" s="232">
        <v>13.61854996667225</v>
      </c>
      <c r="J41" s="232">
        <v>11.218861783172439</v>
      </c>
      <c r="K41" s="232">
        <v>6.2435034239870433</v>
      </c>
      <c r="L41" s="232">
        <v>6.0427000820109846</v>
      </c>
      <c r="M41" s="232">
        <v>4.3277063924953412</v>
      </c>
      <c r="N41" s="232">
        <v>3.6790453057850012</v>
      </c>
      <c r="O41" s="232">
        <v>3.8082782571662461</v>
      </c>
      <c r="P41" s="232">
        <v>3.4068028558602128</v>
      </c>
      <c r="Q41" s="232">
        <v>3.6198012013270948</v>
      </c>
      <c r="R41" s="232">
        <v>3.3828673432819119</v>
      </c>
      <c r="S41" s="232">
        <v>2.7233523202326482</v>
      </c>
      <c r="T41" s="232">
        <v>4.5651504094116664</v>
      </c>
      <c r="U41" s="232">
        <v>4.2719842401771624</v>
      </c>
      <c r="V41" s="232">
        <v>3.0622244720017759</v>
      </c>
      <c r="W41" s="232">
        <v>2.1808386554441221</v>
      </c>
      <c r="DA41" s="71" t="s">
        <v>2738</v>
      </c>
    </row>
    <row r="42" spans="1:105" ht="12" customHeight="1" x14ac:dyDescent="0.25">
      <c r="A42" s="59" t="s">
        <v>33</v>
      </c>
      <c r="B42" s="297">
        <v>14.03176309062345</v>
      </c>
      <c r="C42" s="297">
        <v>18.718706327439179</v>
      </c>
      <c r="D42" s="297">
        <v>17.180490181351001</v>
      </c>
      <c r="E42" s="297">
        <v>18.818628976174981</v>
      </c>
      <c r="F42" s="297">
        <v>14.580838828384071</v>
      </c>
      <c r="G42" s="297">
        <v>12.46206392966382</v>
      </c>
      <c r="H42" s="297">
        <v>10.90450545366409</v>
      </c>
      <c r="I42" s="297">
        <v>9.020706464094264</v>
      </c>
      <c r="J42" s="297">
        <v>7.5913597646890052</v>
      </c>
      <c r="K42" s="297">
        <v>6.7186177772596647</v>
      </c>
      <c r="L42" s="297">
        <v>7.4541956906051734</v>
      </c>
      <c r="M42" s="297">
        <v>6.5803067206298236</v>
      </c>
      <c r="N42" s="297">
        <v>6.8536979187738662</v>
      </c>
      <c r="O42" s="297">
        <v>6.9013317269928933</v>
      </c>
      <c r="P42" s="297">
        <v>6.8236229492047489</v>
      </c>
      <c r="Q42" s="297">
        <v>5.9411112402630941</v>
      </c>
      <c r="R42" s="297">
        <v>5.8456023446822822</v>
      </c>
      <c r="S42" s="297">
        <v>5.8434730303642661</v>
      </c>
      <c r="T42" s="297">
        <v>5.7712860136345734</v>
      </c>
      <c r="U42" s="297">
        <v>6.4228880327523656</v>
      </c>
      <c r="V42" s="297">
        <v>5.4952216446896909</v>
      </c>
      <c r="W42" s="297">
        <v>5.7545637507294609</v>
      </c>
      <c r="DA42" s="122" t="s">
        <v>2739</v>
      </c>
    </row>
    <row r="43" spans="1:105" ht="12" customHeight="1" x14ac:dyDescent="0.25">
      <c r="A43" s="59" t="s">
        <v>160</v>
      </c>
      <c r="B43" s="297">
        <v>42.868371038735063</v>
      </c>
      <c r="C43" s="297">
        <v>47.173813709806012</v>
      </c>
      <c r="D43" s="297">
        <v>43.743341071583949</v>
      </c>
      <c r="E43" s="297">
        <v>43.533640570926622</v>
      </c>
      <c r="F43" s="297">
        <v>41.553478282962217</v>
      </c>
      <c r="G43" s="297">
        <v>43.777653011721057</v>
      </c>
      <c r="H43" s="297">
        <v>28.147752278593881</v>
      </c>
      <c r="I43" s="297">
        <v>32.9974068560863</v>
      </c>
      <c r="J43" s="297">
        <v>24.701033976423581</v>
      </c>
      <c r="K43" s="297">
        <v>21.268469576836061</v>
      </c>
      <c r="L43" s="297">
        <v>21.20272299260634</v>
      </c>
      <c r="M43" s="297">
        <v>18.480003485912881</v>
      </c>
      <c r="N43" s="297">
        <v>16.52624773315484</v>
      </c>
      <c r="O43" s="297">
        <v>11.447807250009181</v>
      </c>
      <c r="P43" s="297">
        <v>11.575635493180989</v>
      </c>
      <c r="Q43" s="297">
        <v>12.83902611735399</v>
      </c>
      <c r="R43" s="297">
        <v>11.75045374952089</v>
      </c>
      <c r="S43" s="297">
        <v>10.47543959216582</v>
      </c>
      <c r="T43" s="297">
        <v>9.8971908259246479</v>
      </c>
      <c r="U43" s="297">
        <v>8.8286273186446778</v>
      </c>
      <c r="V43" s="297">
        <v>8.4009054769716709</v>
      </c>
      <c r="W43" s="297">
        <v>9.956783979825806</v>
      </c>
      <c r="DA43" s="122" t="s">
        <v>2740</v>
      </c>
    </row>
    <row r="44" spans="1:105" ht="12" customHeight="1" x14ac:dyDescent="0.25">
      <c r="A44" s="59" t="s">
        <v>70</v>
      </c>
      <c r="B44" s="297">
        <v>138.2274084573279</v>
      </c>
      <c r="C44" s="297">
        <v>116.86869805729231</v>
      </c>
      <c r="D44" s="297">
        <v>111.74245012495309</v>
      </c>
      <c r="E44" s="297">
        <v>107.64978206815439</v>
      </c>
      <c r="F44" s="297">
        <v>92.221121985774516</v>
      </c>
      <c r="G44" s="297">
        <v>62.328035153353689</v>
      </c>
      <c r="H44" s="297">
        <v>58.842774919501963</v>
      </c>
      <c r="I44" s="297">
        <v>62.857090124368639</v>
      </c>
      <c r="J44" s="297">
        <v>51.891016861425577</v>
      </c>
      <c r="K44" s="297">
        <v>38.433933173811234</v>
      </c>
      <c r="L44" s="297">
        <v>26.387434239077301</v>
      </c>
      <c r="M44" s="297">
        <v>15.773544320177511</v>
      </c>
      <c r="N44" s="297">
        <v>15.807374659257221</v>
      </c>
      <c r="O44" s="297">
        <v>11.84289260380883</v>
      </c>
      <c r="P44" s="297">
        <v>9.6991829686159416</v>
      </c>
      <c r="Q44" s="297">
        <v>9.8576961121145583</v>
      </c>
      <c r="R44" s="297">
        <v>10.6099346807964</v>
      </c>
      <c r="S44" s="297">
        <v>7.5920341782943197</v>
      </c>
      <c r="T44" s="297">
        <v>7.001775973613638</v>
      </c>
      <c r="U44" s="297">
        <v>3.8873534623723272</v>
      </c>
      <c r="V44" s="297">
        <v>2.0055134769558851</v>
      </c>
      <c r="W44" s="297">
        <v>3.2915284584547528</v>
      </c>
      <c r="DA44" s="122" t="s">
        <v>2741</v>
      </c>
    </row>
    <row r="45" spans="1:105" ht="12" customHeight="1" x14ac:dyDescent="0.25">
      <c r="A45" s="59" t="s">
        <v>162</v>
      </c>
      <c r="B45" s="297">
        <v>509.22240116550211</v>
      </c>
      <c r="C45" s="297">
        <v>513.38470606971293</v>
      </c>
      <c r="D45" s="297">
        <v>521.80107831933606</v>
      </c>
      <c r="E45" s="297">
        <v>539.71089804304154</v>
      </c>
      <c r="F45" s="297">
        <v>506.98937344416998</v>
      </c>
      <c r="G45" s="297">
        <v>380.98797178382131</v>
      </c>
      <c r="H45" s="297">
        <v>359.64458264573182</v>
      </c>
      <c r="I45" s="297">
        <v>298.11516917654018</v>
      </c>
      <c r="J45" s="297">
        <v>269.44741751008638</v>
      </c>
      <c r="K45" s="297">
        <v>241.70470059466669</v>
      </c>
      <c r="L45" s="297">
        <v>239.86496155561329</v>
      </c>
      <c r="M45" s="297">
        <v>237.71745526811591</v>
      </c>
      <c r="N45" s="297">
        <v>227.34630899995949</v>
      </c>
      <c r="O45" s="297">
        <v>224.89154253385249</v>
      </c>
      <c r="P45" s="297">
        <v>215.3612322509648</v>
      </c>
      <c r="Q45" s="297">
        <v>212.54410050566699</v>
      </c>
      <c r="R45" s="297">
        <v>215.2682097427851</v>
      </c>
      <c r="S45" s="297">
        <v>224.34594839073989</v>
      </c>
      <c r="T45" s="297">
        <v>215.90279766828041</v>
      </c>
      <c r="U45" s="297">
        <v>211.721853366499</v>
      </c>
      <c r="V45" s="297">
        <v>192.21379838079341</v>
      </c>
      <c r="W45" s="297">
        <v>207.34762335226819</v>
      </c>
      <c r="DA45" s="122" t="s">
        <v>2742</v>
      </c>
    </row>
    <row r="46" spans="1:105" ht="12" customHeight="1" x14ac:dyDescent="0.25">
      <c r="A46" s="60" t="s">
        <v>2743</v>
      </c>
      <c r="B46" s="331">
        <v>507.2216395757016</v>
      </c>
      <c r="C46" s="331">
        <v>496.72608805449943</v>
      </c>
      <c r="D46" s="331">
        <v>492.38011963793718</v>
      </c>
      <c r="E46" s="331">
        <v>499.02532980684498</v>
      </c>
      <c r="F46" s="331">
        <v>461.43514670577503</v>
      </c>
      <c r="G46" s="331">
        <v>354.06780122250478</v>
      </c>
      <c r="H46" s="331">
        <v>322.56803747148098</v>
      </c>
      <c r="I46" s="331">
        <v>282.17755491277751</v>
      </c>
      <c r="J46" s="331">
        <v>247.85582909435189</v>
      </c>
      <c r="K46" s="331">
        <v>213.31409205931999</v>
      </c>
      <c r="L46" s="331">
        <v>205.492637125698</v>
      </c>
      <c r="M46" s="331">
        <v>193.20527420422269</v>
      </c>
      <c r="N46" s="331">
        <v>183.79017045608009</v>
      </c>
      <c r="O46" s="331">
        <v>175.13388584314521</v>
      </c>
      <c r="P46" s="331">
        <v>167.00662467358319</v>
      </c>
      <c r="Q46" s="331">
        <v>166.0667549951603</v>
      </c>
      <c r="R46" s="331">
        <v>166.9143104178049</v>
      </c>
      <c r="S46" s="331">
        <v>169.69843901228049</v>
      </c>
      <c r="T46" s="331">
        <v>164.78036236591311</v>
      </c>
      <c r="U46" s="331">
        <v>159.3938054565414</v>
      </c>
      <c r="V46" s="331">
        <v>143.13214599090699</v>
      </c>
      <c r="W46" s="331">
        <v>154.68653823514819</v>
      </c>
      <c r="DA46" s="72" t="s">
        <v>2744</v>
      </c>
    </row>
    <row r="47" spans="1:105" ht="12" customHeight="1" x14ac:dyDescent="0.25">
      <c r="A47" s="64" t="s">
        <v>30</v>
      </c>
      <c r="B47" s="231">
        <v>27.104369684013172</v>
      </c>
      <c r="C47" s="231">
        <v>22.41200125123682</v>
      </c>
      <c r="D47" s="231">
        <v>20.14310297145612</v>
      </c>
      <c r="E47" s="231">
        <v>16.002534221416841</v>
      </c>
      <c r="F47" s="231">
        <v>14.589525539225029</v>
      </c>
      <c r="G47" s="231">
        <v>11.80644983697143</v>
      </c>
      <c r="H47" s="231">
        <v>9.6032617629000079</v>
      </c>
      <c r="I47" s="231">
        <v>7.7742877644877328</v>
      </c>
      <c r="J47" s="231">
        <v>6.3471801141313371</v>
      </c>
      <c r="K47" s="231">
        <v>3.577329859294764</v>
      </c>
      <c r="L47" s="231">
        <v>3.2677321344332042</v>
      </c>
      <c r="M47" s="231">
        <v>2.3007507476507332</v>
      </c>
      <c r="N47" s="231">
        <v>1.8230993213284299</v>
      </c>
      <c r="O47" s="231">
        <v>2.0901430174085891</v>
      </c>
      <c r="P47" s="231">
        <v>1.8632103553268271</v>
      </c>
      <c r="Q47" s="231">
        <v>1.823594148929528</v>
      </c>
      <c r="R47" s="231">
        <v>1.7310979408356419</v>
      </c>
      <c r="S47" s="231">
        <v>1.467423583742772</v>
      </c>
      <c r="T47" s="231">
        <v>2.624191656932696</v>
      </c>
      <c r="U47" s="231">
        <v>2.486968149135552</v>
      </c>
      <c r="V47" s="231">
        <v>1.818322173550587</v>
      </c>
      <c r="W47" s="231">
        <v>1.2429410194829691</v>
      </c>
      <c r="DA47" s="73" t="s">
        <v>2745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2746</v>
      </c>
    </row>
    <row r="49" spans="1:105" ht="12" customHeight="1" x14ac:dyDescent="0.25">
      <c r="A49" s="64" t="s">
        <v>33</v>
      </c>
      <c r="B49" s="231">
        <v>8.8852996433005842</v>
      </c>
      <c r="C49" s="231">
        <v>11.929278476704971</v>
      </c>
      <c r="D49" s="231">
        <v>10.67325956579924</v>
      </c>
      <c r="E49" s="231">
        <v>11.669603261447239</v>
      </c>
      <c r="F49" s="231">
        <v>8.7807099070467434</v>
      </c>
      <c r="G49" s="231">
        <v>7.0174671421790391</v>
      </c>
      <c r="H49" s="231">
        <v>6.2783053861512634</v>
      </c>
      <c r="I49" s="231">
        <v>5.263560703772975</v>
      </c>
      <c r="J49" s="231">
        <v>4.3033662940472261</v>
      </c>
      <c r="K49" s="231">
        <v>3.8913175182545832</v>
      </c>
      <c r="L49" s="231">
        <v>4.2596305463225903</v>
      </c>
      <c r="M49" s="231">
        <v>3.6785103928783021</v>
      </c>
      <c r="N49" s="231">
        <v>4.0606089934380067</v>
      </c>
      <c r="O49" s="231">
        <v>4.1694628501293538</v>
      </c>
      <c r="P49" s="231">
        <v>4.1857440599198084</v>
      </c>
      <c r="Q49" s="231">
        <v>3.6746117922914689</v>
      </c>
      <c r="R49" s="231">
        <v>3.6371997340371078</v>
      </c>
      <c r="S49" s="231">
        <v>3.5941283900754528</v>
      </c>
      <c r="T49" s="231">
        <v>3.5074823345200188</v>
      </c>
      <c r="U49" s="231">
        <v>3.8974570795794561</v>
      </c>
      <c r="V49" s="231">
        <v>3.1894416194195392</v>
      </c>
      <c r="W49" s="231">
        <v>3.4588013580117458</v>
      </c>
      <c r="DA49" s="73" t="s">
        <v>2747</v>
      </c>
    </row>
    <row r="50" spans="1:105" ht="12" customHeight="1" x14ac:dyDescent="0.25">
      <c r="A50" s="64" t="s">
        <v>160</v>
      </c>
      <c r="B50" s="231">
        <v>27.052080723084249</v>
      </c>
      <c r="C50" s="231">
        <v>29.63483166934007</v>
      </c>
      <c r="D50" s="231">
        <v>27.925208523564251</v>
      </c>
      <c r="E50" s="231">
        <v>27.20593254447482</v>
      </c>
      <c r="F50" s="231">
        <v>25.742572731748378</v>
      </c>
      <c r="G50" s="231">
        <v>27.322120604492049</v>
      </c>
      <c r="H50" s="231">
        <v>17.170489891195661</v>
      </c>
      <c r="I50" s="231">
        <v>20.12764497661669</v>
      </c>
      <c r="J50" s="231">
        <v>15.108707255953471</v>
      </c>
      <c r="K50" s="231">
        <v>13.24896895599416</v>
      </c>
      <c r="L50" s="231">
        <v>12.820487680067091</v>
      </c>
      <c r="M50" s="231">
        <v>11.09699027169153</v>
      </c>
      <c r="N50" s="231">
        <v>9.606863034218188</v>
      </c>
      <c r="O50" s="231">
        <v>6.8012569892855614</v>
      </c>
      <c r="P50" s="231">
        <v>6.8868890013527002</v>
      </c>
      <c r="Q50" s="231">
        <v>7.4945826289124309</v>
      </c>
      <c r="R50" s="231">
        <v>7.1798820665396628</v>
      </c>
      <c r="S50" s="231">
        <v>6.4596024540571433</v>
      </c>
      <c r="T50" s="231">
        <v>5.926747908595174</v>
      </c>
      <c r="U50" s="231">
        <v>5.4303900015680204</v>
      </c>
      <c r="V50" s="231">
        <v>5.1981099018837007</v>
      </c>
      <c r="W50" s="231">
        <v>6.0824682757581039</v>
      </c>
      <c r="DA50" s="73" t="s">
        <v>2748</v>
      </c>
    </row>
    <row r="51" spans="1:105" ht="12" customHeight="1" x14ac:dyDescent="0.25">
      <c r="A51" s="64" t="s">
        <v>70</v>
      </c>
      <c r="B51" s="231">
        <v>84.153706602208658</v>
      </c>
      <c r="C51" s="231">
        <v>71.054919245055302</v>
      </c>
      <c r="D51" s="231">
        <v>68.949777378888101</v>
      </c>
      <c r="E51" s="231">
        <v>66.587708039076162</v>
      </c>
      <c r="F51" s="231">
        <v>55.397714287514141</v>
      </c>
      <c r="G51" s="231">
        <v>37.796361101484699</v>
      </c>
      <c r="H51" s="231">
        <v>36.020829651621241</v>
      </c>
      <c r="I51" s="231">
        <v>37.099441328103907</v>
      </c>
      <c r="J51" s="231">
        <v>30.675540838405151</v>
      </c>
      <c r="K51" s="231">
        <v>21.76521273154891</v>
      </c>
      <c r="L51" s="231">
        <v>15.347243605561671</v>
      </c>
      <c r="M51" s="231">
        <v>8.7099331776468212</v>
      </c>
      <c r="N51" s="231">
        <v>9.4241227128094351</v>
      </c>
      <c r="O51" s="231">
        <v>7.1478030787287006</v>
      </c>
      <c r="P51" s="231">
        <v>5.8168242325288029</v>
      </c>
      <c r="Q51" s="231">
        <v>5.9387974141746032</v>
      </c>
      <c r="R51" s="231">
        <v>6.3813684041013854</v>
      </c>
      <c r="S51" s="231">
        <v>4.4728846478454809</v>
      </c>
      <c r="T51" s="231">
        <v>4.2803635365087844</v>
      </c>
      <c r="U51" s="231">
        <v>2.3192067006687931</v>
      </c>
      <c r="V51" s="231">
        <v>1.233020255024933</v>
      </c>
      <c r="W51" s="231">
        <v>2.0331495476528469</v>
      </c>
      <c r="DA51" s="73" t="s">
        <v>2749</v>
      </c>
    </row>
    <row r="52" spans="1:105" ht="12" customHeight="1" x14ac:dyDescent="0.25">
      <c r="A52" s="64" t="s">
        <v>34</v>
      </c>
      <c r="B52" s="231">
        <v>0.6032826015577345</v>
      </c>
      <c r="C52" s="231">
        <v>0.83146653790892167</v>
      </c>
      <c r="D52" s="231">
        <v>0.69455964802782599</v>
      </c>
      <c r="E52" s="231">
        <v>0.46140217158043711</v>
      </c>
      <c r="F52" s="231">
        <v>0.44346965179989928</v>
      </c>
      <c r="G52" s="231">
        <v>0.1518188303373976</v>
      </c>
      <c r="H52" s="231">
        <v>0.55819958716105744</v>
      </c>
      <c r="I52" s="231">
        <v>0.12931204244959721</v>
      </c>
      <c r="J52" s="231">
        <v>0.1266646956186615</v>
      </c>
      <c r="K52" s="231">
        <v>1.8010638209360601E-2</v>
      </c>
      <c r="L52" s="231">
        <v>0.121213765116579</v>
      </c>
      <c r="M52" s="231">
        <v>7.4646500532487394E-3</v>
      </c>
      <c r="N52" s="231">
        <v>8.3152729660173636E-3</v>
      </c>
      <c r="O52" s="231">
        <v>8.8447423303779239E-3</v>
      </c>
      <c r="P52" s="231">
        <v>9.0530581463383972E-3</v>
      </c>
      <c r="Q52" s="231">
        <v>5.9717200428901314E-3</v>
      </c>
      <c r="R52" s="231">
        <v>9.8863214084819809E-2</v>
      </c>
      <c r="S52" s="231">
        <v>3.018843358951992E-2</v>
      </c>
      <c r="T52" s="231">
        <v>3.0943578420236179E-2</v>
      </c>
      <c r="U52" s="231">
        <v>3.9649443541312029E-2</v>
      </c>
      <c r="V52" s="231">
        <v>4.1125013898796539E-2</v>
      </c>
      <c r="W52" s="231">
        <v>0.20273468756564789</v>
      </c>
      <c r="DA52" s="73" t="s">
        <v>2750</v>
      </c>
    </row>
    <row r="53" spans="1:105" ht="12" customHeight="1" x14ac:dyDescent="0.25">
      <c r="A53" s="64" t="s">
        <v>162</v>
      </c>
      <c r="B53" s="231">
        <v>327.40263292888028</v>
      </c>
      <c r="C53" s="231">
        <v>327.28146697533572</v>
      </c>
      <c r="D53" s="231">
        <v>333.80744448705138</v>
      </c>
      <c r="E53" s="231">
        <v>341.88925274778279</v>
      </c>
      <c r="F53" s="231">
        <v>316.52587739029872</v>
      </c>
      <c r="G53" s="231">
        <v>230.38318033950739</v>
      </c>
      <c r="H53" s="231">
        <v>217.5160496300372</v>
      </c>
      <c r="I53" s="231">
        <v>181.43113827678269</v>
      </c>
      <c r="J53" s="231">
        <v>160.98118985245819</v>
      </c>
      <c r="K53" s="231">
        <v>147.40410110760629</v>
      </c>
      <c r="L53" s="231">
        <v>139.14250818263079</v>
      </c>
      <c r="M53" s="231">
        <v>137.8901318174982</v>
      </c>
      <c r="N53" s="231">
        <v>133.87351638133069</v>
      </c>
      <c r="O53" s="231">
        <v>136.6294060249123</v>
      </c>
      <c r="P53" s="231">
        <v>130.53394541533351</v>
      </c>
      <c r="Q53" s="231">
        <v>126.8566399159602</v>
      </c>
      <c r="R53" s="231">
        <v>131.17007383757371</v>
      </c>
      <c r="S53" s="231">
        <v>136.80424993857409</v>
      </c>
      <c r="T53" s="231">
        <v>129.7824949839534</v>
      </c>
      <c r="U53" s="231">
        <v>127.0805917803459</v>
      </c>
      <c r="V53" s="231">
        <v>116.1710590833291</v>
      </c>
      <c r="W53" s="231">
        <v>126.0689702611307</v>
      </c>
      <c r="DA53" s="73" t="s">
        <v>2751</v>
      </c>
    </row>
    <row r="54" spans="1:105" ht="12" customHeight="1" x14ac:dyDescent="0.25">
      <c r="A54" s="64" t="s">
        <v>36</v>
      </c>
      <c r="B54" s="231">
        <v>0.72042552845123309</v>
      </c>
      <c r="C54" s="231">
        <v>0.64230709765549798</v>
      </c>
      <c r="D54" s="231">
        <v>0.61626762072305241</v>
      </c>
      <c r="E54" s="231">
        <v>0</v>
      </c>
      <c r="F54" s="231">
        <v>0</v>
      </c>
      <c r="G54" s="231">
        <v>0</v>
      </c>
      <c r="H54" s="231">
        <v>1.952960769864091E-2</v>
      </c>
      <c r="I54" s="231">
        <v>1.9529607698584101E-2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2752</v>
      </c>
    </row>
    <row r="55" spans="1:105" ht="12" customHeight="1" x14ac:dyDescent="0.25">
      <c r="A55" s="64" t="s">
        <v>73</v>
      </c>
      <c r="B55" s="231">
        <v>6.3893064547906882</v>
      </c>
      <c r="C55" s="231">
        <v>6.8184891135855876</v>
      </c>
      <c r="D55" s="231">
        <v>6.2374181858388988</v>
      </c>
      <c r="E55" s="231">
        <v>7.6069037162986488</v>
      </c>
      <c r="F55" s="231">
        <v>6.9269782543008684</v>
      </c>
      <c r="G55" s="231">
        <v>6.9673307637139068</v>
      </c>
      <c r="H55" s="231">
        <v>8.3100650715347264</v>
      </c>
      <c r="I55" s="231">
        <v>7.1890569097923454</v>
      </c>
      <c r="J55" s="231">
        <v>7.2282810418702432</v>
      </c>
      <c r="K55" s="231">
        <v>6.860013399452086</v>
      </c>
      <c r="L55" s="231">
        <v>7.6132399889947191</v>
      </c>
      <c r="M55" s="231">
        <v>7.8107841408285514</v>
      </c>
      <c r="N55" s="231">
        <v>1.4382384293629391</v>
      </c>
      <c r="O55" s="231">
        <v>2.053151997282082</v>
      </c>
      <c r="P55" s="231">
        <v>1.6874015043016259</v>
      </c>
      <c r="Q55" s="231">
        <v>1.666127251646101</v>
      </c>
      <c r="R55" s="231">
        <v>1.8519275993759201</v>
      </c>
      <c r="S55" s="231">
        <v>2.078931079441706</v>
      </c>
      <c r="T55" s="231">
        <v>2.7963794276928908</v>
      </c>
      <c r="U55" s="231">
        <v>2.8814156795316461</v>
      </c>
      <c r="V55" s="231">
        <v>2.7894963259579271</v>
      </c>
      <c r="W55" s="231">
        <v>2.6104662422305882</v>
      </c>
      <c r="DA55" s="73" t="s">
        <v>2753</v>
      </c>
    </row>
    <row r="56" spans="1:105" ht="12" customHeight="1" x14ac:dyDescent="0.25">
      <c r="A56" s="64" t="s">
        <v>79</v>
      </c>
      <c r="B56" s="231">
        <v>24.910535409414951</v>
      </c>
      <c r="C56" s="231">
        <v>26.121327687676519</v>
      </c>
      <c r="D56" s="231">
        <v>23.333081256588269</v>
      </c>
      <c r="E56" s="231">
        <v>27.60199310476796</v>
      </c>
      <c r="F56" s="231">
        <v>33.028298943841193</v>
      </c>
      <c r="G56" s="231">
        <v>32.623072603818969</v>
      </c>
      <c r="H56" s="231">
        <v>27.091306883181211</v>
      </c>
      <c r="I56" s="231">
        <v>23.143583303072941</v>
      </c>
      <c r="J56" s="231">
        <v>23.084899001867559</v>
      </c>
      <c r="K56" s="231">
        <v>16.549137848959891</v>
      </c>
      <c r="L56" s="231">
        <v>22.920581222571371</v>
      </c>
      <c r="M56" s="231">
        <v>21.71070900597536</v>
      </c>
      <c r="N56" s="231">
        <v>23.555406310626321</v>
      </c>
      <c r="O56" s="231">
        <v>16.233817143068201</v>
      </c>
      <c r="P56" s="231">
        <v>16.023557046673609</v>
      </c>
      <c r="Q56" s="231">
        <v>18.60643012320309</v>
      </c>
      <c r="R56" s="231">
        <v>14.863897621256619</v>
      </c>
      <c r="S56" s="231">
        <v>14.7910304849543</v>
      </c>
      <c r="T56" s="231">
        <v>15.831758939289861</v>
      </c>
      <c r="U56" s="231">
        <v>15.258126622170749</v>
      </c>
      <c r="V56" s="231">
        <v>12.69157161784238</v>
      </c>
      <c r="W56" s="231">
        <v>12.98700684331564</v>
      </c>
      <c r="DA56" s="73" t="s">
        <v>2754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2756</v>
      </c>
    </row>
    <row r="58" spans="1:105" ht="12" customHeight="1" x14ac:dyDescent="0.25">
      <c r="A58" s="60" t="s">
        <v>2757</v>
      </c>
      <c r="B58" s="331">
        <v>1227.561797344584</v>
      </c>
      <c r="C58" s="331">
        <v>1229.950049433734</v>
      </c>
      <c r="D58" s="331">
        <v>1223.992779563335</v>
      </c>
      <c r="E58" s="331">
        <v>1148.639423506778</v>
      </c>
      <c r="F58" s="331">
        <v>1092.509642773819</v>
      </c>
      <c r="G58" s="331">
        <v>1013.618272089665</v>
      </c>
      <c r="H58" s="331">
        <v>931.89490464720825</v>
      </c>
      <c r="I58" s="331">
        <v>909.68137048886865</v>
      </c>
      <c r="J58" s="331">
        <v>818.07271273557956</v>
      </c>
      <c r="K58" s="331">
        <v>672.27081350530625</v>
      </c>
      <c r="L58" s="331">
        <v>694.12634950753727</v>
      </c>
      <c r="M58" s="331">
        <v>663.38122698749919</v>
      </c>
      <c r="N58" s="331">
        <v>629.48519648230376</v>
      </c>
      <c r="O58" s="331">
        <v>617.67498666813924</v>
      </c>
      <c r="P58" s="331">
        <v>601.84527865943596</v>
      </c>
      <c r="Q58" s="331">
        <v>601.4132023895877</v>
      </c>
      <c r="R58" s="331">
        <v>592.84391242642198</v>
      </c>
      <c r="S58" s="331">
        <v>588.65807749075134</v>
      </c>
      <c r="T58" s="331">
        <v>605.46047563025854</v>
      </c>
      <c r="U58" s="331">
        <v>600.13866476497185</v>
      </c>
      <c r="V58" s="331">
        <v>527.10417862384134</v>
      </c>
      <c r="W58" s="331">
        <v>534.31125362408329</v>
      </c>
      <c r="DA58" s="72" t="s">
        <v>2758</v>
      </c>
    </row>
    <row r="59" spans="1:105" ht="12" customHeight="1" x14ac:dyDescent="0.25">
      <c r="A59" s="132" t="s">
        <v>2759</v>
      </c>
      <c r="B59" s="318">
        <v>283.17001248346668</v>
      </c>
      <c r="C59" s="318">
        <v>283.72092680432701</v>
      </c>
      <c r="D59" s="318">
        <v>282.34672292537169</v>
      </c>
      <c r="E59" s="318">
        <v>264.9644527851936</v>
      </c>
      <c r="F59" s="318">
        <v>252.01661525454691</v>
      </c>
      <c r="G59" s="318">
        <v>233.81820726417601</v>
      </c>
      <c r="H59" s="318">
        <v>214.96652335797231</v>
      </c>
      <c r="I59" s="318">
        <v>209.84237664818889</v>
      </c>
      <c r="J59" s="318">
        <v>188.71038572463081</v>
      </c>
      <c r="K59" s="318">
        <v>155.07727192583101</v>
      </c>
      <c r="L59" s="318">
        <v>160.11883677085311</v>
      </c>
      <c r="M59" s="318">
        <v>153.02665066125141</v>
      </c>
      <c r="N59" s="318">
        <v>145.2076232183488</v>
      </c>
      <c r="O59" s="318">
        <v>142.48328195280641</v>
      </c>
      <c r="P59" s="318">
        <v>138.83173575437419</v>
      </c>
      <c r="Q59" s="318">
        <v>138.73206578827441</v>
      </c>
      <c r="R59" s="318">
        <v>136.75532950412719</v>
      </c>
      <c r="S59" s="318">
        <v>135.78975454606669</v>
      </c>
      <c r="T59" s="318">
        <v>139.66567777959239</v>
      </c>
      <c r="U59" s="318">
        <v>138.43805954284241</v>
      </c>
      <c r="V59" s="318">
        <v>121.59069886654549</v>
      </c>
      <c r="W59" s="318">
        <v>123.2532037784794</v>
      </c>
      <c r="DA59" s="139" t="s">
        <v>2760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100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0.99999999999999978</v>
      </c>
      <c r="C63" s="234">
        <f t="shared" si="1"/>
        <v>1</v>
      </c>
      <c r="D63" s="234">
        <f t="shared" si="1"/>
        <v>1.0000000000000002</v>
      </c>
      <c r="E63" s="234">
        <f t="shared" si="1"/>
        <v>1</v>
      </c>
      <c r="F63" s="234">
        <f t="shared" si="1"/>
        <v>0.99999999999999978</v>
      </c>
      <c r="G63" s="234">
        <f t="shared" si="1"/>
        <v>0.99999999999999967</v>
      </c>
      <c r="H63" s="234">
        <f t="shared" si="1"/>
        <v>1</v>
      </c>
      <c r="I63" s="234">
        <f t="shared" si="1"/>
        <v>0.99999999999999989</v>
      </c>
      <c r="J63" s="234">
        <f t="shared" si="1"/>
        <v>1</v>
      </c>
      <c r="K63" s="234">
        <f t="shared" si="1"/>
        <v>1</v>
      </c>
      <c r="L63" s="234">
        <f t="shared" si="1"/>
        <v>1</v>
      </c>
      <c r="M63" s="234">
        <f t="shared" si="1"/>
        <v>1</v>
      </c>
      <c r="N63" s="234">
        <f t="shared" si="1"/>
        <v>1.0000000000000002</v>
      </c>
      <c r="O63" s="234">
        <f t="shared" si="1"/>
        <v>1</v>
      </c>
      <c r="P63" s="234">
        <f t="shared" si="1"/>
        <v>0.99999999999999967</v>
      </c>
      <c r="Q63" s="234">
        <f t="shared" si="1"/>
        <v>0.99999999999999967</v>
      </c>
      <c r="R63" s="234">
        <f t="shared" si="1"/>
        <v>1</v>
      </c>
      <c r="S63" s="234">
        <f t="shared" si="1"/>
        <v>1.0000000000000002</v>
      </c>
      <c r="T63" s="234">
        <f t="shared" si="1"/>
        <v>0.99999999999999978</v>
      </c>
      <c r="U63" s="234">
        <f t="shared" si="1"/>
        <v>1.0000000000000002</v>
      </c>
      <c r="V63" s="234">
        <f t="shared" si="1"/>
        <v>1.0000000000000004</v>
      </c>
      <c r="W63" s="234">
        <f t="shared" si="1"/>
        <v>1.0000000000000002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2.1721851169430758E-2</v>
      </c>
      <c r="C64" s="301">
        <f t="shared" si="2"/>
        <v>2.2029938065011901E-2</v>
      </c>
      <c r="D64" s="301">
        <f t="shared" si="2"/>
        <v>2.2063278312614457E-2</v>
      </c>
      <c r="E64" s="301">
        <f t="shared" si="2"/>
        <v>2.0920851671609939E-2</v>
      </c>
      <c r="F64" s="301">
        <f t="shared" si="2"/>
        <v>2.1342519651502294E-2</v>
      </c>
      <c r="G64" s="301">
        <f t="shared" si="2"/>
        <v>2.4321909710257151E-2</v>
      </c>
      <c r="H64" s="301">
        <f t="shared" si="2"/>
        <v>2.4459202117074176E-2</v>
      </c>
      <c r="I64" s="301">
        <f t="shared" si="2"/>
        <v>2.6229502846589262E-2</v>
      </c>
      <c r="J64" s="301">
        <f t="shared" si="2"/>
        <v>2.6634953208374983E-2</v>
      </c>
      <c r="K64" s="301">
        <f t="shared" si="2"/>
        <v>2.5844307463443818E-2</v>
      </c>
      <c r="L64" s="301">
        <f t="shared" si="2"/>
        <v>2.700190060413463E-2</v>
      </c>
      <c r="M64" s="301">
        <f t="shared" si="2"/>
        <v>2.724359358119658E-2</v>
      </c>
      <c r="N64" s="301">
        <f t="shared" si="2"/>
        <v>2.7177182049056815E-2</v>
      </c>
      <c r="O64" s="301">
        <f t="shared" si="2"/>
        <v>2.7635432346305385E-2</v>
      </c>
      <c r="P64" s="301">
        <f t="shared" si="2"/>
        <v>2.7977717799384953E-2</v>
      </c>
      <c r="Q64" s="301">
        <f t="shared" si="2"/>
        <v>2.807321038940945E-2</v>
      </c>
      <c r="R64" s="301">
        <f t="shared" si="2"/>
        <v>2.7726033983650065E-2</v>
      </c>
      <c r="S64" s="301">
        <f t="shared" si="2"/>
        <v>2.7328919841911724E-2</v>
      </c>
      <c r="T64" s="301">
        <f t="shared" si="2"/>
        <v>2.8264817606224655E-2</v>
      </c>
      <c r="U64" s="301">
        <f t="shared" si="2"/>
        <v>2.8679935826743708E-2</v>
      </c>
      <c r="V64" s="301">
        <f t="shared" si="2"/>
        <v>2.8290752871953359E-2</v>
      </c>
      <c r="W64" s="301">
        <f t="shared" si="2"/>
        <v>2.724949202778059E-2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1.7823057369789341E-2</v>
      </c>
      <c r="C65" s="235">
        <f t="shared" si="3"/>
        <v>1.807584661744566E-2</v>
      </c>
      <c r="D65" s="235">
        <f t="shared" si="3"/>
        <v>1.8103202718042628E-2</v>
      </c>
      <c r="E65" s="235">
        <f t="shared" si="3"/>
        <v>1.7165827012603024E-2</v>
      </c>
      <c r="F65" s="235">
        <f t="shared" si="3"/>
        <v>1.7511810996104438E-2</v>
      </c>
      <c r="G65" s="235">
        <f t="shared" si="3"/>
        <v>1.995643873662125E-2</v>
      </c>
      <c r="H65" s="235">
        <f t="shared" si="3"/>
        <v>2.0069088916573677E-2</v>
      </c>
      <c r="I65" s="235">
        <f t="shared" si="3"/>
        <v>2.1521643361304004E-2</v>
      </c>
      <c r="J65" s="235">
        <f t="shared" si="3"/>
        <v>2.1854320581230761E-2</v>
      </c>
      <c r="K65" s="235">
        <f t="shared" si="3"/>
        <v>2.1205585611030822E-2</v>
      </c>
      <c r="L65" s="235">
        <f t="shared" si="3"/>
        <v>2.2155405623905344E-2</v>
      </c>
      <c r="M65" s="235">
        <f t="shared" si="3"/>
        <v>2.2353717810212587E-2</v>
      </c>
      <c r="N65" s="235">
        <f t="shared" si="3"/>
        <v>2.2299226296661985E-2</v>
      </c>
      <c r="O65" s="235">
        <f t="shared" si="3"/>
        <v>2.2675226540558261E-2</v>
      </c>
      <c r="P65" s="235">
        <f t="shared" si="3"/>
        <v>2.2956076143085098E-2</v>
      </c>
      <c r="Q65" s="235">
        <f t="shared" si="3"/>
        <v>2.3034429037464152E-2</v>
      </c>
      <c r="R65" s="235">
        <f t="shared" si="3"/>
        <v>2.2749566345559025E-2</v>
      </c>
      <c r="S65" s="235">
        <f t="shared" si="3"/>
        <v>2.2423729101055778E-2</v>
      </c>
      <c r="T65" s="235">
        <f t="shared" si="3"/>
        <v>2.3191645215363817E-2</v>
      </c>
      <c r="U65" s="235">
        <f t="shared" si="3"/>
        <v>2.3532255037328167E-2</v>
      </c>
      <c r="V65" s="235">
        <f t="shared" si="3"/>
        <v>2.3212925433397626E-2</v>
      </c>
      <c r="W65" s="235">
        <f t="shared" si="3"/>
        <v>2.2358557561255869E-2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1.2810322484536089E-2</v>
      </c>
      <c r="C66" s="235">
        <f t="shared" si="4"/>
        <v>1.2992014756289069E-2</v>
      </c>
      <c r="D66" s="235">
        <f t="shared" si="4"/>
        <v>1.3011676953593142E-2</v>
      </c>
      <c r="E66" s="235">
        <f t="shared" si="4"/>
        <v>1.2337938165308426E-2</v>
      </c>
      <c r="F66" s="235">
        <f t="shared" si="4"/>
        <v>1.2586614153450065E-2</v>
      </c>
      <c r="G66" s="235">
        <f t="shared" si="4"/>
        <v>1.4343690341946524E-2</v>
      </c>
      <c r="H66" s="235">
        <f t="shared" si="4"/>
        <v>1.4424657658787332E-2</v>
      </c>
      <c r="I66" s="235">
        <f t="shared" si="4"/>
        <v>1.5468681165937255E-2</v>
      </c>
      <c r="J66" s="235">
        <f t="shared" si="4"/>
        <v>1.5707792917759613E-2</v>
      </c>
      <c r="K66" s="235">
        <f t="shared" si="4"/>
        <v>1.5241514657928407E-2</v>
      </c>
      <c r="L66" s="235">
        <f t="shared" si="4"/>
        <v>1.5924197792181967E-2</v>
      </c>
      <c r="M66" s="235">
        <f t="shared" si="4"/>
        <v>1.6066734676090298E-2</v>
      </c>
      <c r="N66" s="235">
        <f t="shared" si="4"/>
        <v>1.6027568900725802E-2</v>
      </c>
      <c r="O66" s="235">
        <f t="shared" si="4"/>
        <v>1.6297819076026253E-2</v>
      </c>
      <c r="P66" s="235">
        <f t="shared" si="4"/>
        <v>1.6499679727842418E-2</v>
      </c>
      <c r="Q66" s="235">
        <f t="shared" si="4"/>
        <v>1.6555995870677361E-2</v>
      </c>
      <c r="R66" s="235">
        <f t="shared" si="4"/>
        <v>1.6351250810870546E-2</v>
      </c>
      <c r="S66" s="235">
        <f t="shared" si="4"/>
        <v>1.6117055291383842E-2</v>
      </c>
      <c r="T66" s="235">
        <f t="shared" si="4"/>
        <v>1.6668994998542744E-2</v>
      </c>
      <c r="U66" s="235">
        <f t="shared" si="4"/>
        <v>1.691380830807962E-2</v>
      </c>
      <c r="V66" s="235">
        <f t="shared" si="4"/>
        <v>1.6684290155254543E-2</v>
      </c>
      <c r="W66" s="235">
        <f t="shared" si="4"/>
        <v>1.6070213247152656E-2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2.5063674426266263E-2</v>
      </c>
      <c r="C67" s="235">
        <f t="shared" si="5"/>
        <v>2.5419159305782965E-2</v>
      </c>
      <c r="D67" s="235">
        <f t="shared" si="5"/>
        <v>2.5457628822247447E-2</v>
      </c>
      <c r="E67" s="235">
        <f t="shared" si="5"/>
        <v>2.4139444236473004E-2</v>
      </c>
      <c r="F67" s="235">
        <f t="shared" si="5"/>
        <v>2.4625984213271869E-2</v>
      </c>
      <c r="G67" s="235">
        <f t="shared" si="5"/>
        <v>2.8063741973373631E-2</v>
      </c>
      <c r="H67" s="235">
        <f t="shared" si="5"/>
        <v>2.8222156288931738E-2</v>
      </c>
      <c r="I67" s="235">
        <f t="shared" si="5"/>
        <v>3.0264810976833749E-2</v>
      </c>
      <c r="J67" s="235">
        <f t="shared" si="5"/>
        <v>3.0732638317355756E-2</v>
      </c>
      <c r="K67" s="235">
        <f t="shared" si="5"/>
        <v>2.9820354765512088E-2</v>
      </c>
      <c r="L67" s="235">
        <f t="shared" si="5"/>
        <v>3.1156039158616887E-2</v>
      </c>
      <c r="M67" s="235">
        <f t="shared" si="5"/>
        <v>3.1434915670611456E-2</v>
      </c>
      <c r="N67" s="235">
        <f t="shared" si="5"/>
        <v>3.1358286979680919E-2</v>
      </c>
      <c r="O67" s="235">
        <f t="shared" si="5"/>
        <v>3.1887037322660045E-2</v>
      </c>
      <c r="P67" s="235">
        <f t="shared" si="5"/>
        <v>3.2281982076213425E-2</v>
      </c>
      <c r="Q67" s="235">
        <f t="shared" si="5"/>
        <v>3.2392165833933971E-2</v>
      </c>
      <c r="R67" s="235">
        <f t="shared" si="5"/>
        <v>3.1991577673442385E-2</v>
      </c>
      <c r="S67" s="235">
        <f t="shared" si="5"/>
        <v>3.153336904835969E-2</v>
      </c>
      <c r="T67" s="235">
        <f t="shared" si="5"/>
        <v>3.2613251084105378E-2</v>
      </c>
      <c r="U67" s="235">
        <f t="shared" si="5"/>
        <v>3.3092233646242725E-2</v>
      </c>
      <c r="V67" s="235">
        <f t="shared" si="5"/>
        <v>3.2643176390715421E-2</v>
      </c>
      <c r="W67" s="235">
        <f t="shared" si="5"/>
        <v>3.1441721570516064E-2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9.6423862747712641E-2</v>
      </c>
      <c r="C68" s="302">
        <f t="shared" si="6"/>
        <v>9.7229559068771274E-2</v>
      </c>
      <c r="D68" s="302">
        <f t="shared" si="6"/>
        <v>9.8082430039770033E-2</v>
      </c>
      <c r="E68" s="302">
        <f t="shared" si="6"/>
        <v>0.10048081786849355</v>
      </c>
      <c r="F68" s="302">
        <f t="shared" si="6"/>
        <v>9.9538569214701653E-2</v>
      </c>
      <c r="G68" s="302">
        <f t="shared" si="6"/>
        <v>9.1337227021467154E-2</v>
      </c>
      <c r="H68" s="302">
        <f t="shared" si="6"/>
        <v>9.1321383790328545E-2</v>
      </c>
      <c r="I68" s="302">
        <f t="shared" si="6"/>
        <v>8.762614941186915E-2</v>
      </c>
      <c r="J68" s="302">
        <f t="shared" si="6"/>
        <v>8.6403686814725197E-2</v>
      </c>
      <c r="K68" s="302">
        <f t="shared" si="6"/>
        <v>8.9036923584528929E-2</v>
      </c>
      <c r="L68" s="302">
        <f t="shared" si="6"/>
        <v>8.6496421931460815E-2</v>
      </c>
      <c r="M68" s="302">
        <f t="shared" si="6"/>
        <v>8.6953952956806885E-2</v>
      </c>
      <c r="N68" s="302">
        <f t="shared" si="6"/>
        <v>8.7600856542575475E-2</v>
      </c>
      <c r="O68" s="302">
        <f t="shared" si="6"/>
        <v>8.7206231692875891E-2</v>
      </c>
      <c r="P68" s="302">
        <f t="shared" si="6"/>
        <v>8.7058215574380773E-2</v>
      </c>
      <c r="Q68" s="302">
        <f t="shared" si="6"/>
        <v>8.6648675776762718E-2</v>
      </c>
      <c r="R68" s="302">
        <f t="shared" si="6"/>
        <v>8.7818322257634363E-2</v>
      </c>
      <c r="S68" s="302">
        <f t="shared" si="6"/>
        <v>8.8750116806241161E-2</v>
      </c>
      <c r="T68" s="302">
        <f t="shared" si="6"/>
        <v>8.7749275525059844E-2</v>
      </c>
      <c r="U68" s="302">
        <f t="shared" si="6"/>
        <v>8.6774262793497994E-2</v>
      </c>
      <c r="V68" s="302">
        <f t="shared" si="6"/>
        <v>8.8060647272802509E-2</v>
      </c>
      <c r="W68" s="302">
        <f t="shared" si="6"/>
        <v>8.926784979082461E-2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4.8736989460656757E-2</v>
      </c>
      <c r="C69" s="303">
        <f t="shared" si="7"/>
        <v>4.8311467256622623E-2</v>
      </c>
      <c r="D69" s="303">
        <f t="shared" si="7"/>
        <v>4.819468575763964E-2</v>
      </c>
      <c r="E69" s="303">
        <f t="shared" si="7"/>
        <v>4.9354378637148727E-2</v>
      </c>
      <c r="F69" s="303">
        <f t="shared" si="7"/>
        <v>4.8948404232900068E-2</v>
      </c>
      <c r="G69" s="303">
        <f t="shared" si="7"/>
        <v>4.6133577189677144E-2</v>
      </c>
      <c r="H69" s="303">
        <f t="shared" si="7"/>
        <v>4.5973136733573436E-2</v>
      </c>
      <c r="I69" s="303">
        <f t="shared" si="7"/>
        <v>4.4180505447888603E-2</v>
      </c>
      <c r="J69" s="303">
        <f t="shared" si="7"/>
        <v>4.3819419956064656E-2</v>
      </c>
      <c r="K69" s="303">
        <f t="shared" si="7"/>
        <v>4.452948220470148E-2</v>
      </c>
      <c r="L69" s="303">
        <f t="shared" si="7"/>
        <v>4.3406975368383095E-2</v>
      </c>
      <c r="M69" s="303">
        <f t="shared" si="7"/>
        <v>4.3085153974105922E-2</v>
      </c>
      <c r="N69" s="303">
        <f t="shared" si="7"/>
        <v>4.3087236321682709E-2</v>
      </c>
      <c r="O69" s="303">
        <f t="shared" si="7"/>
        <v>4.2548464187042286E-2</v>
      </c>
      <c r="P69" s="303">
        <f t="shared" si="7"/>
        <v>4.2156891688127682E-2</v>
      </c>
      <c r="Q69" s="303">
        <f t="shared" si="7"/>
        <v>4.2092941734058996E-2</v>
      </c>
      <c r="R69" s="303">
        <f t="shared" si="7"/>
        <v>4.2388535772569153E-2</v>
      </c>
      <c r="S69" s="303">
        <f t="shared" si="7"/>
        <v>4.2780382417087828E-2</v>
      </c>
      <c r="T69" s="303">
        <f t="shared" si="7"/>
        <v>4.1770848671606811E-2</v>
      </c>
      <c r="U69" s="303">
        <f t="shared" si="7"/>
        <v>4.136237453335373E-2</v>
      </c>
      <c r="V69" s="303">
        <f t="shared" si="7"/>
        <v>4.1715041942533199E-2</v>
      </c>
      <c r="W69" s="303">
        <f t="shared" si="7"/>
        <v>4.283749489936195E-2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0.41426441041558243</v>
      </c>
      <c r="C70" s="303">
        <f t="shared" si="8"/>
        <v>0.41064747168129229</v>
      </c>
      <c r="D70" s="303">
        <f t="shared" si="8"/>
        <v>0.40965482893993688</v>
      </c>
      <c r="E70" s="303">
        <f t="shared" si="8"/>
        <v>0.41951221841576414</v>
      </c>
      <c r="F70" s="303">
        <f t="shared" si="8"/>
        <v>0.41606143597965051</v>
      </c>
      <c r="G70" s="303">
        <f t="shared" si="8"/>
        <v>0.39213540611225561</v>
      </c>
      <c r="H70" s="303">
        <f t="shared" si="8"/>
        <v>0.39077166223537424</v>
      </c>
      <c r="I70" s="303">
        <f t="shared" si="8"/>
        <v>0.37553429630705315</v>
      </c>
      <c r="J70" s="303">
        <f t="shared" si="8"/>
        <v>0.37246506962654963</v>
      </c>
      <c r="K70" s="303">
        <f t="shared" si="8"/>
        <v>0.37850059873996256</v>
      </c>
      <c r="L70" s="303">
        <f t="shared" si="8"/>
        <v>0.36895929063125626</v>
      </c>
      <c r="M70" s="303">
        <f t="shared" si="8"/>
        <v>0.36622380877990057</v>
      </c>
      <c r="N70" s="303">
        <f t="shared" si="8"/>
        <v>0.36624150873430317</v>
      </c>
      <c r="O70" s="303">
        <f t="shared" si="8"/>
        <v>0.36166194558985942</v>
      </c>
      <c r="P70" s="303">
        <f t="shared" si="8"/>
        <v>0.35833357934908511</v>
      </c>
      <c r="Q70" s="303">
        <f t="shared" si="8"/>
        <v>0.3577900047395014</v>
      </c>
      <c r="R70" s="303">
        <f t="shared" si="8"/>
        <v>0.36030255406683781</v>
      </c>
      <c r="S70" s="303">
        <f t="shared" si="8"/>
        <v>0.3636332505452467</v>
      </c>
      <c r="T70" s="303">
        <f t="shared" si="8"/>
        <v>0.35505221370865786</v>
      </c>
      <c r="U70" s="303">
        <f t="shared" si="8"/>
        <v>0.3515801835335069</v>
      </c>
      <c r="V70" s="303">
        <f t="shared" si="8"/>
        <v>0.35457785651153223</v>
      </c>
      <c r="W70" s="303">
        <f t="shared" si="8"/>
        <v>0.36411870664457691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7.9089817078440192E-2</v>
      </c>
      <c r="C71" s="303">
        <f t="shared" si="9"/>
        <v>8.0211569364915136E-2</v>
      </c>
      <c r="D71" s="303">
        <f t="shared" si="9"/>
        <v>8.0332962061314128E-2</v>
      </c>
      <c r="E71" s="303">
        <f t="shared" si="9"/>
        <v>7.6173357368425912E-2</v>
      </c>
      <c r="F71" s="303">
        <f t="shared" si="9"/>
        <v>7.7708661295213449E-2</v>
      </c>
      <c r="G71" s="303">
        <f t="shared" si="9"/>
        <v>8.8556696893756809E-2</v>
      </c>
      <c r="H71" s="303">
        <f t="shared" si="9"/>
        <v>8.9056582067295692E-2</v>
      </c>
      <c r="I71" s="303">
        <f t="shared" si="9"/>
        <v>9.5502292415786519E-2</v>
      </c>
      <c r="J71" s="303">
        <f t="shared" si="9"/>
        <v>9.697854757921151E-2</v>
      </c>
      <c r="K71" s="303">
        <f t="shared" si="9"/>
        <v>9.4099786148949288E-2</v>
      </c>
      <c r="L71" s="303">
        <f t="shared" si="9"/>
        <v>9.8314612456079947E-2</v>
      </c>
      <c r="M71" s="303">
        <f t="shared" si="9"/>
        <v>9.9194622782818348E-2</v>
      </c>
      <c r="N71" s="303">
        <f t="shared" si="9"/>
        <v>9.8952816691437573E-2</v>
      </c>
      <c r="O71" s="303">
        <f t="shared" si="9"/>
        <v>0.10062131777372728</v>
      </c>
      <c r="P71" s="303">
        <f t="shared" si="9"/>
        <v>0.10186758788494014</v>
      </c>
      <c r="Q71" s="303">
        <f t="shared" si="9"/>
        <v>0.10221527885374716</v>
      </c>
      <c r="R71" s="303">
        <f t="shared" si="9"/>
        <v>0.10095120065841816</v>
      </c>
      <c r="S71" s="303">
        <f t="shared" si="9"/>
        <v>9.9505297885935026E-2</v>
      </c>
      <c r="T71" s="303">
        <f t="shared" si="9"/>
        <v>0.10291292564317693</v>
      </c>
      <c r="U71" s="303">
        <f t="shared" si="9"/>
        <v>0.10442438172814375</v>
      </c>
      <c r="V71" s="303">
        <f t="shared" si="9"/>
        <v>0.10300735661070197</v>
      </c>
      <c r="W71" s="303">
        <f t="shared" si="9"/>
        <v>9.9216099178072906E-2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0.2550433752498471</v>
      </c>
      <c r="C72" s="303">
        <f t="shared" si="10"/>
        <v>0.25564869833183335</v>
      </c>
      <c r="D72" s="303">
        <f t="shared" si="10"/>
        <v>0.25562048482401972</v>
      </c>
      <c r="E72" s="303">
        <f t="shared" si="10"/>
        <v>0.25196274519347323</v>
      </c>
      <c r="F72" s="303">
        <f t="shared" si="10"/>
        <v>0.25316018680321339</v>
      </c>
      <c r="G72" s="303">
        <f t="shared" si="10"/>
        <v>0.26265472531891249</v>
      </c>
      <c r="H72" s="303">
        <f t="shared" si="10"/>
        <v>0.26302210663628406</v>
      </c>
      <c r="I72" s="303">
        <f t="shared" si="10"/>
        <v>0.26862678965496273</v>
      </c>
      <c r="J72" s="303">
        <f t="shared" si="10"/>
        <v>0.2698165189726483</v>
      </c>
      <c r="K72" s="303">
        <f t="shared" si="10"/>
        <v>0.26719077928027374</v>
      </c>
      <c r="L72" s="303">
        <f t="shared" si="10"/>
        <v>0.2705078247381168</v>
      </c>
      <c r="M72" s="303">
        <f t="shared" si="10"/>
        <v>0.27104324125957868</v>
      </c>
      <c r="N72" s="303">
        <f t="shared" si="10"/>
        <v>0.27094379165029897</v>
      </c>
      <c r="O72" s="303">
        <f t="shared" si="10"/>
        <v>0.27254272984880995</v>
      </c>
      <c r="P72" s="303">
        <f t="shared" si="10"/>
        <v>0.27348714537093521</v>
      </c>
      <c r="Q72" s="303">
        <f t="shared" si="10"/>
        <v>0.27368858540249252</v>
      </c>
      <c r="R72" s="303">
        <f t="shared" si="10"/>
        <v>0.27267610965153005</v>
      </c>
      <c r="S72" s="303">
        <f t="shared" si="10"/>
        <v>0.27141361584549356</v>
      </c>
      <c r="T72" s="303">
        <f t="shared" si="10"/>
        <v>0.27401130812796565</v>
      </c>
      <c r="U72" s="303">
        <f t="shared" si="10"/>
        <v>0.27532120430040274</v>
      </c>
      <c r="V72" s="303">
        <f t="shared" si="10"/>
        <v>0.27400858119462052</v>
      </c>
      <c r="W72" s="303">
        <f t="shared" si="10"/>
        <v>0.27103172563713668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7.7242081856173261E-2</v>
      </c>
      <c r="C73" s="304">
        <f t="shared" si="11"/>
        <v>7.6516824654412424E-2</v>
      </c>
      <c r="D73" s="304">
        <f t="shared" si="11"/>
        <v>7.6420067973697589E-2</v>
      </c>
      <c r="E73" s="304">
        <f t="shared" si="11"/>
        <v>7.814237390589264E-2</v>
      </c>
      <c r="F73" s="304">
        <f t="shared" si="11"/>
        <v>7.7330511052788029E-2</v>
      </c>
      <c r="G73" s="304">
        <f t="shared" si="11"/>
        <v>7.2570601493925024E-2</v>
      </c>
      <c r="H73" s="304">
        <f t="shared" si="11"/>
        <v>7.2313907713515591E-2</v>
      </c>
      <c r="I73" s="304">
        <f t="shared" si="11"/>
        <v>6.9576968887661766E-2</v>
      </c>
      <c r="J73" s="304">
        <f t="shared" si="11"/>
        <v>6.8803446329483278E-2</v>
      </c>
      <c r="K73" s="304">
        <f t="shared" si="11"/>
        <v>6.9999807476430656E-2</v>
      </c>
      <c r="L73" s="304">
        <f t="shared" si="11"/>
        <v>6.7809296350028136E-2</v>
      </c>
      <c r="M73" s="304">
        <f t="shared" si="11"/>
        <v>6.728807871965585E-2</v>
      </c>
      <c r="N73" s="304">
        <f t="shared" si="11"/>
        <v>6.7571070288496557E-2</v>
      </c>
      <c r="O73" s="304">
        <f t="shared" si="11"/>
        <v>6.7090466433666771E-2</v>
      </c>
      <c r="P73" s="304">
        <f t="shared" si="11"/>
        <v>6.6470007129885461E-2</v>
      </c>
      <c r="Q73" s="304">
        <f t="shared" si="11"/>
        <v>6.6186557651811848E-2</v>
      </c>
      <c r="R73" s="304">
        <f t="shared" si="11"/>
        <v>6.6869662646567435E-2</v>
      </c>
      <c r="S73" s="304">
        <f t="shared" si="11"/>
        <v>6.7489324585795998E-2</v>
      </c>
      <c r="T73" s="304">
        <f t="shared" si="11"/>
        <v>6.5743037822408076E-2</v>
      </c>
      <c r="U73" s="304">
        <f t="shared" si="11"/>
        <v>6.5084232787404564E-2</v>
      </c>
      <c r="V73" s="304">
        <f t="shared" si="11"/>
        <v>6.5649618369765586E-2</v>
      </c>
      <c r="W73" s="304">
        <f t="shared" si="11"/>
        <v>6.7506568374395379E-2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5.1986122091367222E-2</v>
      </c>
      <c r="C74" s="304">
        <f t="shared" si="12"/>
        <v>5.1532231740397477E-2</v>
      </c>
      <c r="D74" s="304">
        <f t="shared" si="12"/>
        <v>5.1407664808148949E-2</v>
      </c>
      <c r="E74" s="304">
        <f t="shared" si="12"/>
        <v>5.2644670546291995E-2</v>
      </c>
      <c r="F74" s="304">
        <f t="shared" si="12"/>
        <v>5.2211631181760088E-2</v>
      </c>
      <c r="G74" s="304">
        <f t="shared" si="12"/>
        <v>4.9209149002322289E-2</v>
      </c>
      <c r="H74" s="304">
        <f t="shared" si="12"/>
        <v>4.9038012515811691E-2</v>
      </c>
      <c r="I74" s="304">
        <f t="shared" si="12"/>
        <v>4.7125872477747868E-2</v>
      </c>
      <c r="J74" s="304">
        <f t="shared" si="12"/>
        <v>4.6740714619802323E-2</v>
      </c>
      <c r="K74" s="304">
        <f t="shared" si="12"/>
        <v>4.7498114351681581E-2</v>
      </c>
      <c r="L74" s="304">
        <f t="shared" si="12"/>
        <v>4.6300773726275293E-2</v>
      </c>
      <c r="M74" s="304">
        <f t="shared" si="12"/>
        <v>4.5957497572379664E-2</v>
      </c>
      <c r="N74" s="304">
        <f t="shared" si="12"/>
        <v>4.5959718743128243E-2</v>
      </c>
      <c r="O74" s="304">
        <f t="shared" si="12"/>
        <v>4.5385028466178451E-2</v>
      </c>
      <c r="P74" s="304">
        <f t="shared" si="12"/>
        <v>4.4967351134002846E-2</v>
      </c>
      <c r="Q74" s="304">
        <f t="shared" si="12"/>
        <v>4.4899137849662943E-2</v>
      </c>
      <c r="R74" s="304">
        <f t="shared" si="12"/>
        <v>4.5214438157407125E-2</v>
      </c>
      <c r="S74" s="304">
        <f t="shared" si="12"/>
        <v>4.5632407911560369E-2</v>
      </c>
      <c r="T74" s="304">
        <f t="shared" si="12"/>
        <v>4.4555571916380633E-2</v>
      </c>
      <c r="U74" s="304">
        <f t="shared" si="12"/>
        <v>4.4119866168910643E-2</v>
      </c>
      <c r="V74" s="304">
        <f t="shared" si="12"/>
        <v>4.4496044738702084E-2</v>
      </c>
      <c r="W74" s="304">
        <f t="shared" si="12"/>
        <v>4.5693327892652756E-2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0.12581517130230663</v>
      </c>
      <c r="C76" s="304">
        <f t="shared" si="14"/>
        <v>0.12759964193702344</v>
      </c>
      <c r="D76" s="304">
        <f t="shared" si="14"/>
        <v>0.12779275204217319</v>
      </c>
      <c r="E76" s="304">
        <f t="shared" si="14"/>
        <v>0.1211757007412886</v>
      </c>
      <c r="F76" s="304">
        <f t="shared" si="14"/>
        <v>0.12361804456866529</v>
      </c>
      <c r="G76" s="304">
        <f t="shared" si="14"/>
        <v>0.14087497482266517</v>
      </c>
      <c r="H76" s="304">
        <f t="shared" si="14"/>
        <v>0.14167018640695681</v>
      </c>
      <c r="I76" s="304">
        <f t="shared" si="14"/>
        <v>0.15192394828955308</v>
      </c>
      <c r="J76" s="304">
        <f t="shared" si="14"/>
        <v>0.1542723580233627</v>
      </c>
      <c r="K76" s="304">
        <f t="shared" si="14"/>
        <v>0.14969285745216149</v>
      </c>
      <c r="L76" s="304">
        <f t="shared" si="14"/>
        <v>0.15639775466181338</v>
      </c>
      <c r="M76" s="304">
        <f t="shared" si="14"/>
        <v>0.15779766496754316</v>
      </c>
      <c r="N76" s="304">
        <f t="shared" si="14"/>
        <v>0.15741300261867414</v>
      </c>
      <c r="O76" s="304">
        <f t="shared" si="14"/>
        <v>0.16006723494896474</v>
      </c>
      <c r="P76" s="304">
        <f t="shared" si="14"/>
        <v>0.16204978710704693</v>
      </c>
      <c r="Q76" s="304">
        <f t="shared" si="14"/>
        <v>0.16260288990101773</v>
      </c>
      <c r="R76" s="304">
        <f t="shared" si="14"/>
        <v>0.16059200884755545</v>
      </c>
      <c r="S76" s="304">
        <f t="shared" si="14"/>
        <v>0.15829188334813721</v>
      </c>
      <c r="T76" s="304">
        <f t="shared" si="14"/>
        <v>0.1637126983891769</v>
      </c>
      <c r="U76" s="304">
        <f t="shared" si="14"/>
        <v>0.16611710534408755</v>
      </c>
      <c r="V76" s="304">
        <f t="shared" si="14"/>
        <v>0.1638629180861528</v>
      </c>
      <c r="W76" s="304">
        <f t="shared" si="14"/>
        <v>0.15783182937008855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2.9022639597738258E-2</v>
      </c>
      <c r="C77" s="237">
        <f t="shared" si="15"/>
        <v>2.9434275552035791E-2</v>
      </c>
      <c r="D77" s="237">
        <f t="shared" si="15"/>
        <v>2.9478821570822149E-2</v>
      </c>
      <c r="E77" s="237">
        <f t="shared" si="15"/>
        <v>2.7952421430700137E-2</v>
      </c>
      <c r="F77" s="237">
        <f t="shared" si="15"/>
        <v>2.8515813459992028E-2</v>
      </c>
      <c r="G77" s="237">
        <f t="shared" si="15"/>
        <v>3.249658670173193E-2</v>
      </c>
      <c r="H77" s="237">
        <f t="shared" si="15"/>
        <v>3.2680023555777045E-2</v>
      </c>
      <c r="I77" s="237">
        <f t="shared" si="15"/>
        <v>3.5045328411775441E-2</v>
      </c>
      <c r="J77" s="237">
        <f t="shared" si="15"/>
        <v>3.558705202607957E-2</v>
      </c>
      <c r="K77" s="237">
        <f t="shared" si="15"/>
        <v>3.4530667543668812E-2</v>
      </c>
      <c r="L77" s="237">
        <f t="shared" si="15"/>
        <v>3.6077331695864259E-2</v>
      </c>
      <c r="M77" s="237">
        <f t="shared" si="15"/>
        <v>3.6400258508678673E-2</v>
      </c>
      <c r="N77" s="237">
        <f t="shared" si="15"/>
        <v>3.6311525833576871E-2</v>
      </c>
      <c r="O77" s="237">
        <f t="shared" si="15"/>
        <v>3.6923795622135186E-2</v>
      </c>
      <c r="P77" s="237">
        <f t="shared" si="15"/>
        <v>3.7381124386004862E-2</v>
      </c>
      <c r="Q77" s="237">
        <f t="shared" si="15"/>
        <v>3.7508712361952107E-2</v>
      </c>
      <c r="R77" s="237">
        <f t="shared" si="15"/>
        <v>3.7044848779488548E-2</v>
      </c>
      <c r="S77" s="237">
        <f t="shared" si="15"/>
        <v>3.6514263217284876E-2</v>
      </c>
      <c r="T77" s="237">
        <f t="shared" si="15"/>
        <v>3.776471941929626E-2</v>
      </c>
      <c r="U77" s="237">
        <f t="shared" si="15"/>
        <v>3.831936029270093E-2</v>
      </c>
      <c r="V77" s="237">
        <f t="shared" si="15"/>
        <v>3.779937161648908E-2</v>
      </c>
      <c r="W77" s="237">
        <f t="shared" si="15"/>
        <v>3.6408139443321816E-2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54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 t="shared" ref="B81:W81" si="16">SUM(B$82:B$91)</f>
        <v>103.2298857012171</v>
      </c>
      <c r="C81" s="324">
        <f t="shared" si="16"/>
        <v>101.96020815151097</v>
      </c>
      <c r="D81" s="324">
        <f t="shared" si="16"/>
        <v>105.91575251106607</v>
      </c>
      <c r="E81" s="324">
        <f t="shared" si="16"/>
        <v>110.51549896555093</v>
      </c>
      <c r="F81" s="324">
        <f t="shared" si="16"/>
        <v>108.23895091441848</v>
      </c>
      <c r="G81" s="324">
        <f t="shared" si="16"/>
        <v>93.792151207448057</v>
      </c>
      <c r="H81" s="324">
        <f t="shared" si="16"/>
        <v>87.072392026222289</v>
      </c>
      <c r="I81" s="324">
        <f t="shared" si="16"/>
        <v>78.761382371411003</v>
      </c>
      <c r="J81" s="324">
        <f t="shared" si="16"/>
        <v>73.776272626744401</v>
      </c>
      <c r="K81" s="324">
        <f t="shared" si="16"/>
        <v>73.572826684531663</v>
      </c>
      <c r="L81" s="324">
        <f t="shared" si="16"/>
        <v>69.265196416860107</v>
      </c>
      <c r="M81" s="324">
        <f t="shared" si="16"/>
        <v>61.803524648485748</v>
      </c>
      <c r="N81" s="324">
        <f t="shared" si="16"/>
        <v>62.692661169633666</v>
      </c>
      <c r="O81" s="324">
        <f t="shared" si="16"/>
        <v>61.096521775308631</v>
      </c>
      <c r="P81" s="324">
        <f t="shared" si="16"/>
        <v>57.728719467414081</v>
      </c>
      <c r="Q81" s="324">
        <f t="shared" si="16"/>
        <v>57.269464265562746</v>
      </c>
      <c r="R81" s="324">
        <f t="shared" si="16"/>
        <v>56.553604333322617</v>
      </c>
      <c r="S81" s="324">
        <f t="shared" si="16"/>
        <v>56.254919671339735</v>
      </c>
      <c r="T81" s="324">
        <f t="shared" si="16"/>
        <v>56.061305827116072</v>
      </c>
      <c r="U81" s="324">
        <f t="shared" si="16"/>
        <v>55.610520508608751</v>
      </c>
      <c r="V81" s="324">
        <f t="shared" si="16"/>
        <v>58.37347961076788</v>
      </c>
      <c r="W81" s="324">
        <f t="shared" si="16"/>
        <v>55.716544641725662</v>
      </c>
      <c r="DA81" s="95"/>
    </row>
    <row r="82" spans="1:105" ht="12" customHeight="1" x14ac:dyDescent="0.25">
      <c r="A82" s="55" t="s">
        <v>92</v>
      </c>
      <c r="B82" s="336">
        <f>IF(B$6=0,0,B$6/TEL!B$5*1000)</f>
        <v>2.2423442134391869</v>
      </c>
      <c r="C82" s="336">
        <f>IF(C$6=0,0,C$6/TEL!C$5*1000)</f>
        <v>2.2461770706735082</v>
      </c>
      <c r="D82" s="336">
        <f>IF(D$6=0,0,D$6/TEL!D$5*1000)</f>
        <v>2.3368487253416439</v>
      </c>
      <c r="E82" s="336">
        <f>IF(E$6=0,0,E$6/TEL!E$5*1000)</f>
        <v>2.3120783612722526</v>
      </c>
      <c r="F82" s="336">
        <f>IF(F$6=0,0,F$6/TEL!F$5*1000)</f>
        <v>2.3100919369489694</v>
      </c>
      <c r="G82" s="336">
        <f>IF(G$6=0,0,G$6/TEL!G$5*1000)</f>
        <v>2.2812042331983386</v>
      </c>
      <c r="H82" s="336">
        <f>IF(H$6=0,0,H$6/TEL!H$5*1000)</f>
        <v>2.1297212353864889</v>
      </c>
      <c r="I82" s="336">
        <f>IF(I$6=0,0,I$6/TEL!I$5*1000)</f>
        <v>2.0658719031122308</v>
      </c>
      <c r="J82" s="336">
        <f>IF(J$6=0,0,J$6/TEL!J$5*1000)</f>
        <v>1.9650275693016535</v>
      </c>
      <c r="K82" s="336">
        <f>IF(K$6=0,0,K$6/TEL!K$5*1000)</f>
        <v>1.9014387537897002</v>
      </c>
      <c r="L82" s="336">
        <f>IF(L$6=0,0,L$6/TEL!L$5*1000)</f>
        <v>1.8702919489739187</v>
      </c>
      <c r="M82" s="336">
        <f>IF(M$6=0,0,M$6/TEL!M$5*1000)</f>
        <v>1.6837501074088108</v>
      </c>
      <c r="N82" s="336">
        <f>IF(N$6=0,0,N$6/TEL!N$5*1000)</f>
        <v>1.7038098657469689</v>
      </c>
      <c r="O82" s="336">
        <f>IF(O$6=0,0,O$6/TEL!O$5*1000)</f>
        <v>1.6884287941161154</v>
      </c>
      <c r="P82" s="336">
        <f>IF(P$6=0,0,P$6/TEL!P$5*1000)</f>
        <v>1.615117822179172</v>
      </c>
      <c r="Q82" s="336">
        <f>IF(Q$6=0,0,Q$6/TEL!Q$5*1000)</f>
        <v>1.6077377192159099</v>
      </c>
      <c r="R82" s="336">
        <f>IF(R$6=0,0,R$6/TEL!R$5*1000)</f>
        <v>1.5680071556436024</v>
      </c>
      <c r="S82" s="336">
        <f>IF(S$6=0,0,S$6/TEL!S$5*1000)</f>
        <v>1.5373861904112265</v>
      </c>
      <c r="T82" s="336">
        <f>IF(T$6=0,0,T$6/TEL!T$5*1000)</f>
        <v>1.5845625839702153</v>
      </c>
      <c r="U82" s="336">
        <f>IF(U$6=0,0,U$6/TEL!U$5*1000)</f>
        <v>1.5949061594787133</v>
      </c>
      <c r="V82" s="336">
        <f>IF(V$6=0,0,V$6/TEL!V$5*1000)</f>
        <v>1.6514296859442417</v>
      </c>
      <c r="W82" s="336">
        <f>IF(W$6=0,0,W$6/TEL!W$5*1000)</f>
        <v>1.5182475390301848</v>
      </c>
      <c r="DA82" s="67"/>
    </row>
    <row r="83" spans="1:105" ht="12" customHeight="1" x14ac:dyDescent="0.25">
      <c r="A83" s="202" t="s">
        <v>93</v>
      </c>
      <c r="B83" s="337">
        <f>IF(B$7=0,0,B$7/TEL!B$5*1000)</f>
        <v>1.839872175129589</v>
      </c>
      <c r="C83" s="337">
        <f>IF(C$7=0,0,C$7/TEL!C$5*1000)</f>
        <v>1.843017083629545</v>
      </c>
      <c r="D83" s="337">
        <f>IF(D$7=0,0,D$7/TEL!D$5*1000)</f>
        <v>1.9174143387418612</v>
      </c>
      <c r="E83" s="337">
        <f>IF(E$7=0,0,E$7/TEL!E$5*1000)</f>
        <v>1.8970899374541559</v>
      </c>
      <c r="F83" s="337">
        <f>IF(F$7=0,0,F$7/TEL!F$5*1000)</f>
        <v>1.8954600508299229</v>
      </c>
      <c r="G83" s="337">
        <f>IF(G$7=0,0,G$7/TEL!G$5*1000)</f>
        <v>1.8717573195473547</v>
      </c>
      <c r="H83" s="337">
        <f>IF(H$7=0,0,H$7/TEL!H$5*1000)</f>
        <v>1.7474635777530161</v>
      </c>
      <c r="I83" s="337">
        <f>IF(I$7=0,0,I$7/TEL!I$5*1000)</f>
        <v>1.6950743820408041</v>
      </c>
      <c r="J83" s="337">
        <f>IF(J$7=0,0,J$7/TEL!J$5*1000)</f>
        <v>1.6123303132731517</v>
      </c>
      <c r="K83" s="337">
        <f>IF(K$7=0,0,K$7/TEL!K$5*1000)</f>
        <v>1.5601548749043692</v>
      </c>
      <c r="L83" s="337">
        <f>IF(L$7=0,0,L$7/TEL!L$5*1000)</f>
        <v>1.5345985222350105</v>
      </c>
      <c r="M83" s="337">
        <f>IF(M$7=0,0,M$7/TEL!M$5*1000)</f>
        <v>1.3815385496687682</v>
      </c>
      <c r="N83" s="337">
        <f>IF(N$7=0,0,N$7/TEL!N$5*1000)</f>
        <v>1.3979978385616145</v>
      </c>
      <c r="O83" s="337">
        <f>IF(O$7=0,0,O$7/TEL!O$5*1000)</f>
        <v>1.3853774720952741</v>
      </c>
      <c r="P83" s="337">
        <f>IF(P$7=0,0,P$7/TEL!P$5*1000)</f>
        <v>1.325224879736757</v>
      </c>
      <c r="Q83" s="337">
        <f>IF(Q$7=0,0,Q$7/TEL!Q$5*1000)</f>
        <v>1.3191694106386944</v>
      </c>
      <c r="R83" s="337">
        <f>IF(R$7=0,0,R$7/TEL!R$5*1000)</f>
        <v>1.2865699738614171</v>
      </c>
      <c r="S83" s="337">
        <f>IF(S$7=0,0,S$7/TEL!S$5*1000)</f>
        <v>1.2614450793117757</v>
      </c>
      <c r="T83" s="337">
        <f>IF(T$7=0,0,T$7/TEL!T$5*1000)</f>
        <v>1.3001539150524841</v>
      </c>
      <c r="U83" s="337">
        <f>IF(U$7=0,0,U$7/TEL!U$5*1000)</f>
        <v>1.3086409513671493</v>
      </c>
      <c r="V83" s="337">
        <f>IF(V$7=0,0,V$7/TEL!V$5*1000)</f>
        <v>1.3550192294927108</v>
      </c>
      <c r="W83" s="337">
        <f>IF(W$7=0,0,W$7/TEL!W$5*1000)</f>
        <v>1.2457415704863055</v>
      </c>
      <c r="DA83" s="174"/>
    </row>
    <row r="84" spans="1:105" ht="12" customHeight="1" x14ac:dyDescent="0.25">
      <c r="A84" s="202" t="s">
        <v>94</v>
      </c>
      <c r="B84" s="337">
        <f>IF(B$8=0,0,B$8/TEL!B$5*1000)</f>
        <v>1.3224081258743923</v>
      </c>
      <c r="C84" s="337">
        <f>IF(C$8=0,0,C$8/TEL!C$5*1000)</f>
        <v>1.3246685288587354</v>
      </c>
      <c r="D84" s="337">
        <f>IF(D$8=0,0,D$8/TEL!D$5*1000)</f>
        <v>1.3781415559707133</v>
      </c>
      <c r="E84" s="337">
        <f>IF(E$8=0,0,E$8/TEL!E$5*1000)</f>
        <v>1.3635333925451747</v>
      </c>
      <c r="F84" s="337">
        <f>IF(F$8=0,0,F$8/TEL!F$5*1000)</f>
        <v>1.3623619115340071</v>
      </c>
      <c r="G84" s="337">
        <f>IF(G$8=0,0,G$8/TEL!G$5*1000)</f>
        <v>1.3453255734246612</v>
      </c>
      <c r="H84" s="337">
        <f>IF(H$8=0,0,H$8/TEL!H$5*1000)</f>
        <v>1.2559894465099806</v>
      </c>
      <c r="I84" s="337">
        <f>IF(I$8=0,0,I$8/TEL!I$5*1000)</f>
        <v>1.2183347120918282</v>
      </c>
      <c r="J84" s="337">
        <f>IF(J$8=0,0,J$8/TEL!J$5*1000)</f>
        <v>1.1588624126650779</v>
      </c>
      <c r="K84" s="337">
        <f>IF(K$8=0,0,K$8/TEL!K$5*1000)</f>
        <v>1.1213613163375156</v>
      </c>
      <c r="L84" s="337">
        <f>IF(L$8=0,0,L$8/TEL!L$5*1000)</f>
        <v>1.102992687856414</v>
      </c>
      <c r="M84" s="337">
        <f>IF(M$8=0,0,M$8/TEL!M$5*1000)</f>
        <v>0.99298083257442726</v>
      </c>
      <c r="N84" s="337">
        <f>IF(N$8=0,0,N$8/TEL!N$5*1000)</f>
        <v>1.0048109464661603</v>
      </c>
      <c r="O84" s="337">
        <f>IF(O$8=0,0,O$8/TEL!O$5*1000)</f>
        <v>0.99574005806847832</v>
      </c>
      <c r="P84" s="337">
        <f>IF(P$8=0,0,P$8/TEL!P$5*1000)</f>
        <v>0.95250538231079418</v>
      </c>
      <c r="Q84" s="337">
        <f>IF(Q$8=0,0,Q$8/TEL!Q$5*1000)</f>
        <v>0.9481530138965617</v>
      </c>
      <c r="R84" s="337">
        <f>IF(R$8=0,0,R$8/TEL!R$5*1000)</f>
        <v>0.92472216871289348</v>
      </c>
      <c r="S84" s="337">
        <f>IF(S$8=0,0,S$8/TEL!S$5*1000)</f>
        <v>0.90666365075533883</v>
      </c>
      <c r="T84" s="337">
        <f>IF(T$8=0,0,T$8/TEL!T$5*1000)</f>
        <v>0.93448562644397304</v>
      </c>
      <c r="U84" s="337">
        <f>IF(U$8=0,0,U$8/TEL!U$5*1000)</f>
        <v>0.94058568379513852</v>
      </c>
      <c r="V84" s="337">
        <f>IF(V$8=0,0,V$8/TEL!V$5*1000)</f>
        <v>0.97392007119788604</v>
      </c>
      <c r="W84" s="337">
        <f>IF(W$8=0,0,W$8/TEL!W$5*1000)</f>
        <v>0.89537675378703196</v>
      </c>
      <c r="DA84" s="174"/>
    </row>
    <row r="85" spans="1:105" ht="12" customHeight="1" x14ac:dyDescent="0.25">
      <c r="A85" s="202" t="s">
        <v>95</v>
      </c>
      <c r="B85" s="337">
        <f>IF(B$9=0,0,B$9/TEL!B$5*1000)</f>
        <v>2.587320246275985</v>
      </c>
      <c r="C85" s="337">
        <f>IF(C$9=0,0,C$9/TEL!C$5*1000)</f>
        <v>2.5917427738540479</v>
      </c>
      <c r="D85" s="337">
        <f>IF(D$9=0,0,D$9/TEL!D$5*1000)</f>
        <v>2.6963639138557425</v>
      </c>
      <c r="E85" s="337">
        <f>IF(E$9=0,0,E$9/TEL!E$5*1000)</f>
        <v>2.6677827245449062</v>
      </c>
      <c r="F85" s="337">
        <f>IF(F$9=0,0,F$9/TEL!F$5*1000)</f>
        <v>2.6654906964795795</v>
      </c>
      <c r="G85" s="337">
        <f>IF(G$9=0,0,G$9/TEL!G$5*1000)</f>
        <v>2.6321587306134675</v>
      </c>
      <c r="H85" s="337">
        <f>IF(H$9=0,0,H$9/TEL!H$5*1000)</f>
        <v>2.4573706562151796</v>
      </c>
      <c r="I85" s="337">
        <f>IF(I$9=0,0,I$9/TEL!I$5*1000)</f>
        <v>2.38369834974488</v>
      </c>
      <c r="J85" s="337">
        <f>IF(J$9=0,0,J$9/TEL!J$5*1000)</f>
        <v>2.2673395030403696</v>
      </c>
      <c r="K85" s="337">
        <f>IF(K$9=0,0,K$9/TEL!K$5*1000)</f>
        <v>2.1939677928342687</v>
      </c>
      <c r="L85" s="337">
        <f>IF(L$9=0,0,L$9/TEL!L$5*1000)</f>
        <v>2.1580291718929834</v>
      </c>
      <c r="M85" s="337">
        <f>IF(M$9=0,0,M$9/TEL!M$5*1000)</f>
        <v>1.9427885854717055</v>
      </c>
      <c r="N85" s="337">
        <f>IF(N$9=0,0,N$9/TEL!N$5*1000)</f>
        <v>1.9659344604772704</v>
      </c>
      <c r="O85" s="337">
        <f>IF(O$9=0,0,O$9/TEL!O$5*1000)</f>
        <v>1.9481870701339785</v>
      </c>
      <c r="P85" s="337">
        <f>IF(P$9=0,0,P$9/TEL!P$5*1000)</f>
        <v>1.8635974871298151</v>
      </c>
      <c r="Q85" s="337">
        <f>IF(Q$9=0,0,Q$9/TEL!Q$5*1000)</f>
        <v>1.8550819837106647</v>
      </c>
      <c r="R85" s="337">
        <f>IF(R$9=0,0,R$9/TEL!R$5*1000)</f>
        <v>1.8092390257426183</v>
      </c>
      <c r="S85" s="337">
        <f>IF(S$9=0,0,S$9/TEL!S$5*1000)</f>
        <v>1.7739071427821846</v>
      </c>
      <c r="T85" s="337">
        <f>IF(T$9=0,0,T$9/TEL!T$5*1000)</f>
        <v>1.8283414430425564</v>
      </c>
      <c r="U85" s="337">
        <f>IF(U$9=0,0,U$9/TEL!U$5*1000)</f>
        <v>1.8402763378600531</v>
      </c>
      <c r="V85" s="337">
        <f>IF(V$9=0,0,V$9/TEL!V$5*1000)</f>
        <v>1.9054957914741255</v>
      </c>
      <c r="W85" s="337">
        <f>IF(W$9=0,0,W$9/TEL!W$5*1000)</f>
        <v>1.7518240834963668</v>
      </c>
      <c r="DA85" s="174"/>
    </row>
    <row r="86" spans="1:105" ht="12" customHeight="1" x14ac:dyDescent="0.25">
      <c r="A86" s="56" t="s">
        <v>96</v>
      </c>
      <c r="B86" s="338">
        <f>IF(B$10=0,0,B$10/TEL!B$5*1000)</f>
        <v>9.9538243303162215</v>
      </c>
      <c r="C86" s="338">
        <f>IF(C$10=0,0,C$10/TEL!C$5*1000)</f>
        <v>9.9135460811315497</v>
      </c>
      <c r="D86" s="338">
        <f>IF(D$10=0,0,D$10/TEL!D$5*1000)</f>
        <v>10.388474385776234</v>
      </c>
      <c r="E86" s="338">
        <f>IF(E$10=0,0,E$10/TEL!E$5*1000)</f>
        <v>11.10468772320321</v>
      </c>
      <c r="F86" s="338">
        <f>IF(F$10=0,0,F$10/TEL!F$5*1000)</f>
        <v>10.773950307321542</v>
      </c>
      <c r="G86" s="338">
        <f>IF(G$10=0,0,G$10/TEL!G$5*1000)</f>
        <v>8.5667150076664615</v>
      </c>
      <c r="H86" s="338">
        <f>IF(H$10=0,0,H$10/TEL!H$5*1000)</f>
        <v>7.9515713297685906</v>
      </c>
      <c r="I86" s="338">
        <f>IF(I$10=0,0,I$10/TEL!I$5*1000)</f>
        <v>6.9015566595626199</v>
      </c>
      <c r="J86" s="338">
        <f>IF(J$10=0,0,J$10/TEL!J$5*1000)</f>
        <v>6.3745419543990058</v>
      </c>
      <c r="K86" s="338">
        <f>IF(K$10=0,0,K$10/TEL!K$5*1000)</f>
        <v>6.5506981474084371</v>
      </c>
      <c r="L86" s="338">
        <f>IF(L$10=0,0,L$10/TEL!L$5*1000)</f>
        <v>5.9911916544382384</v>
      </c>
      <c r="M86" s="338">
        <f>IF(M$10=0,0,M$10/TEL!M$5*1000)</f>
        <v>5.3740607748492835</v>
      </c>
      <c r="N86" s="338">
        <f>IF(N$10=0,0,N$10/TEL!N$5*1000)</f>
        <v>5.491930817393369</v>
      </c>
      <c r="O86" s="338">
        <f>IF(O$10=0,0,O$10/TEL!O$5*1000)</f>
        <v>5.3279974335664004</v>
      </c>
      <c r="P86" s="338">
        <f>IF(P$10=0,0,P$10/TEL!P$5*1000)</f>
        <v>5.0257593042270878</v>
      </c>
      <c r="Q86" s="338">
        <f>IF(Q$10=0,0,Q$10/TEL!Q$5*1000)</f>
        <v>4.9623232410556462</v>
      </c>
      <c r="R86" s="338">
        <f>IF(R$10=0,0,R$10/TEL!R$5*1000)</f>
        <v>4.9664426501744723</v>
      </c>
      <c r="S86" s="338">
        <f>IF(S$10=0,0,S$10/TEL!S$5*1000)</f>
        <v>4.9926306917571148</v>
      </c>
      <c r="T86" s="338">
        <f>IF(T$10=0,0,T$10/TEL!T$5*1000)</f>
        <v>4.9193389713182514</v>
      </c>
      <c r="U86" s="338">
        <f>IF(U$10=0,0,U$10/TEL!U$5*1000)</f>
        <v>4.8255619206972238</v>
      </c>
      <c r="V86" s="338">
        <f>IF(V$10=0,0,V$10/TEL!V$5*1000)</f>
        <v>5.140406398089957</v>
      </c>
      <c r="W86" s="338">
        <f>IF(W$10=0,0,W$10/TEL!W$5*1000)</f>
        <v>4.9736961379413405</v>
      </c>
      <c r="DA86" s="68"/>
    </row>
    <row r="87" spans="1:105" ht="12" customHeight="1" x14ac:dyDescent="0.25">
      <c r="A87" s="203" t="s">
        <v>2709</v>
      </c>
      <c r="B87" s="351">
        <f>IF(B$16=0,0,B$16/TEL!B$5*1000)</f>
        <v>5.0311138514450207</v>
      </c>
      <c r="C87" s="351">
        <f>IF(C$16=0,0,C$16/TEL!C$5*1000)</f>
        <v>4.9258472575901493</v>
      </c>
      <c r="D87" s="351">
        <f>IF(D$16=0,0,D$16/TEL!D$5*1000)</f>
        <v>5.1045764090547605</v>
      </c>
      <c r="E87" s="351">
        <f>IF(E$16=0,0,E$16/TEL!E$5*1000)</f>
        <v>5.4544237812192184</v>
      </c>
      <c r="F87" s="351">
        <f>IF(F$16=0,0,F$16/TEL!F$5*1000)</f>
        <v>5.2981239231039865</v>
      </c>
      <c r="G87" s="351">
        <f>IF(G$16=0,0,G$16/TEL!G$5*1000)</f>
        <v>4.3269674475146775</v>
      </c>
      <c r="H87" s="351">
        <f>IF(H$16=0,0,H$16/TEL!H$5*1000)</f>
        <v>4.0029909843408271</v>
      </c>
      <c r="I87" s="351">
        <f>IF(I$16=0,0,I$16/TEL!I$5*1000)</f>
        <v>3.4797176829433618</v>
      </c>
      <c r="J87" s="351">
        <f>IF(J$16=0,0,J$16/TEL!J$5*1000)</f>
        <v>3.2328334730244306</v>
      </c>
      <c r="K87" s="351">
        <f>IF(K$16=0,0,K$16/TEL!K$5*1000)</f>
        <v>3.276159876598439</v>
      </c>
      <c r="L87" s="351">
        <f>IF(L$16=0,0,L$16/TEL!L$5*1000)</f>
        <v>3.0065926747528633</v>
      </c>
      <c r="M87" s="351">
        <f>IF(M$16=0,0,M$16/TEL!M$5*1000)</f>
        <v>2.6628143756224589</v>
      </c>
      <c r="N87" s="351">
        <f>IF(N$16=0,0,N$16/TEL!N$5*1000)</f>
        <v>2.7012535074511859</v>
      </c>
      <c r="O87" s="351">
        <f>IF(O$16=0,0,O$16/TEL!O$5*1000)</f>
        <v>2.5995631687095684</v>
      </c>
      <c r="P87" s="351">
        <f>IF(P$16=0,0,P$16/TEL!P$5*1000)</f>
        <v>2.4336633738820841</v>
      </c>
      <c r="Q87" s="351">
        <f>IF(Q$16=0,0,Q$16/TEL!Q$5*1000)</f>
        <v>2.4106402224711072</v>
      </c>
      <c r="R87" s="351">
        <f>IF(R$16=0,0,R$16/TEL!R$5*1000)</f>
        <v>2.3972244803507676</v>
      </c>
      <c r="S87" s="351">
        <f>IF(S$16=0,0,S$16/TEL!S$5*1000)</f>
        <v>2.40660697638247</v>
      </c>
      <c r="T87" s="351">
        <f>IF(T$16=0,0,T$16/TEL!T$5*1000)</f>
        <v>2.3417283220371345</v>
      </c>
      <c r="U87" s="351">
        <f>IF(U$16=0,0,U$16/TEL!U$5*1000)</f>
        <v>2.3001831772718235</v>
      </c>
      <c r="V87" s="351">
        <f>IF(V$16=0,0,V$16/TEL!V$5*1000)</f>
        <v>2.4350521502947875</v>
      </c>
      <c r="W87" s="351">
        <f>IF(W$16=0,0,W$16/TEL!W$5*1000)</f>
        <v>2.3867571968999952</v>
      </c>
      <c r="DA87" s="175"/>
    </row>
    <row r="88" spans="1:105" ht="12" customHeight="1" x14ac:dyDescent="0.25">
      <c r="A88" s="203" t="s">
        <v>2721</v>
      </c>
      <c r="B88" s="351">
        <f>IF(B$27=0,0,B$27/TEL!B$5*1000)</f>
        <v>42.764467737282672</v>
      </c>
      <c r="C88" s="351">
        <f>IF(C$27=0,0,C$27/TEL!C$5*1000)</f>
        <v>41.869701689516269</v>
      </c>
      <c r="D88" s="351">
        <f>IF(D$27=0,0,D$27/TEL!D$5*1000)</f>
        <v>43.388899476965456</v>
      </c>
      <c r="E88" s="351">
        <f>IF(E$27=0,0,E$27/TEL!E$5*1000)</f>
        <v>46.362602140363357</v>
      </c>
      <c r="F88" s="351">
        <f>IF(F$27=0,0,F$27/TEL!F$5*1000)</f>
        <v>45.034053346383878</v>
      </c>
      <c r="G88" s="351">
        <f>IF(G$27=0,0,G$27/TEL!G$5*1000)</f>
        <v>36.779223303874744</v>
      </c>
      <c r="H88" s="351">
        <f>IF(H$27=0,0,H$27/TEL!H$5*1000)</f>
        <v>34.02542336689703</v>
      </c>
      <c r="I88" s="351">
        <f>IF(I$27=0,0,I$27/TEL!I$5*1000)</f>
        <v>29.577600305018578</v>
      </c>
      <c r="J88" s="351">
        <f>IF(J$27=0,0,J$27/TEL!J$5*1000)</f>
        <v>27.479084520707662</v>
      </c>
      <c r="K88" s="351">
        <f>IF(K$27=0,0,K$27/TEL!K$5*1000)</f>
        <v>27.847358951086726</v>
      </c>
      <c r="L88" s="351">
        <f>IF(L$27=0,0,L$27/TEL!L$5*1000)</f>
        <v>25.556037735399336</v>
      </c>
      <c r="M88" s="351">
        <f>IF(M$27=0,0,M$27/TEL!M$5*1000)</f>
        <v>22.633922192790916</v>
      </c>
      <c r="N88" s="351">
        <f>IF(N$27=0,0,N$27/TEL!N$5*1000)</f>
        <v>22.960654813335086</v>
      </c>
      <c r="O88" s="351">
        <f>IF(O$27=0,0,O$27/TEL!O$5*1000)</f>
        <v>22.09628693403133</v>
      </c>
      <c r="P88" s="351">
        <f>IF(P$27=0,0,P$27/TEL!P$5*1000)</f>
        <v>20.686138677997704</v>
      </c>
      <c r="Q88" s="351">
        <f>IF(Q$27=0,0,Q$27/TEL!Q$5*1000)</f>
        <v>20.490441891004409</v>
      </c>
      <c r="R88" s="351">
        <f>IF(R$27=0,0,R$27/TEL!R$5*1000)</f>
        <v>20.376408082981527</v>
      </c>
      <c r="S88" s="351">
        <f>IF(S$27=0,0,S$27/TEL!S$5*1000)</f>
        <v>20.456159299251006</v>
      </c>
      <c r="T88" s="351">
        <f>IF(T$27=0,0,T$27/TEL!T$5*1000)</f>
        <v>19.904690737315644</v>
      </c>
      <c r="U88" s="351">
        <f>IF(U$27=0,0,U$27/TEL!U$5*1000)</f>
        <v>19.551557006810508</v>
      </c>
      <c r="V88" s="351">
        <f>IF(V$27=0,0,V$27/TEL!V$5*1000)</f>
        <v>20.697943277505697</v>
      </c>
      <c r="W88" s="351">
        <f>IF(W$27=0,0,W$27/TEL!W$5*1000)</f>
        <v>20.287436173649976</v>
      </c>
      <c r="DA88" s="175"/>
    </row>
    <row r="89" spans="1:105" ht="12" customHeight="1" x14ac:dyDescent="0.25">
      <c r="A89" s="203" t="s">
        <v>2733</v>
      </c>
      <c r="B89" s="351">
        <f>IF(B$38=0,0,B$38/TEL!B$5*1000)</f>
        <v>8.1644327771375522</v>
      </c>
      <c r="C89" s="351">
        <f>IF(C$38=0,0,C$38/TEL!C$5*1000)</f>
        <v>8.178388308606106</v>
      </c>
      <c r="D89" s="351">
        <f>IF(D$38=0,0,D$38/TEL!D$5*1000)</f>
        <v>8.5085261281670075</v>
      </c>
      <c r="E89" s="351">
        <f>IF(E$38=0,0,E$38/TEL!E$5*1000)</f>
        <v>8.4183365974528144</v>
      </c>
      <c r="F89" s="351">
        <f>IF(F$38=0,0,F$38/TEL!F$5*1000)</f>
        <v>8.411103975557781</v>
      </c>
      <c r="G89" s="351">
        <f>IF(G$38=0,0,G$38/TEL!G$5*1000)</f>
        <v>8.305923105491388</v>
      </c>
      <c r="H89" s="351">
        <f>IF(H$38=0,0,H$38/TEL!H$5*1000)</f>
        <v>7.7543696262790105</v>
      </c>
      <c r="I89" s="351">
        <f>IF(I$38=0,0,I$38/TEL!I$5*1000)</f>
        <v>7.5218925703060684</v>
      </c>
      <c r="J89" s="351">
        <f>IF(J$38=0,0,J$38/TEL!J$5*1000)</f>
        <v>7.1547157651496116</v>
      </c>
      <c r="K89" s="351">
        <f>IF(K$38=0,0,K$38/TEL!K$5*1000)</f>
        <v>6.9231872573881397</v>
      </c>
      <c r="L89" s="351">
        <f>IF(L$38=0,0,L$38/TEL!L$5*1000)</f>
        <v>6.8097809424178575</v>
      </c>
      <c r="M89" s="351">
        <f>IF(M$38=0,0,M$38/TEL!M$5*1000)</f>
        <v>6.1305773141551594</v>
      </c>
      <c r="N89" s="351">
        <f>IF(N$38=0,0,N$38/TEL!N$5*1000)</f>
        <v>6.2036154086171642</v>
      </c>
      <c r="O89" s="351">
        <f>IF(O$38=0,0,O$38/TEL!O$5*1000)</f>
        <v>6.1476125324227784</v>
      </c>
      <c r="P89" s="351">
        <f>IF(P$38=0,0,P$38/TEL!P$5*1000)</f>
        <v>5.8806854038318601</v>
      </c>
      <c r="Q89" s="351">
        <f>IF(Q$38=0,0,Q$38/TEL!Q$5*1000)</f>
        <v>5.853814259709206</v>
      </c>
      <c r="R89" s="351">
        <f>IF(R$38=0,0,R$38/TEL!R$5*1000)</f>
        <v>5.7091542590100373</v>
      </c>
      <c r="S89" s="351">
        <f>IF(S$38=0,0,S$38/TEL!S$5*1000)</f>
        <v>5.5976625394460058</v>
      </c>
      <c r="T89" s="351">
        <f>IF(T$38=0,0,T$38/TEL!T$5*1000)</f>
        <v>5.7694329980453984</v>
      </c>
      <c r="U89" s="351">
        <f>IF(U$38=0,0,U$38/TEL!U$5*1000)</f>
        <v>5.8070942216917256</v>
      </c>
      <c r="V89" s="351">
        <f>IF(V$38=0,0,V$38/TEL!V$5*1000)</f>
        <v>6.0128978308739054</v>
      </c>
      <c r="W89" s="351">
        <f>IF(W$38=0,0,W$38/TEL!W$5*1000)</f>
        <v>5.5279782190329794</v>
      </c>
      <c r="DA89" s="175"/>
    </row>
    <row r="90" spans="1:105" ht="12" customHeight="1" x14ac:dyDescent="0.25">
      <c r="A90" s="203" t="s">
        <v>2735</v>
      </c>
      <c r="B90" s="351">
        <f>IF(B$39=0,0,B$39/TEL!B$5*1000)</f>
        <v>26.328098475894343</v>
      </c>
      <c r="C90" s="351">
        <f>IF(C$39=0,0,C$39/TEL!C$5*1000)</f>
        <v>26.065994495576565</v>
      </c>
      <c r="D90" s="351">
        <f>IF(D$39=0,0,D$39/TEL!D$5*1000)</f>
        <v>27.074236007379589</v>
      </c>
      <c r="E90" s="351">
        <f>IF(E$39=0,0,E$39/TEL!E$5*1000)</f>
        <v>27.845788505786661</v>
      </c>
      <c r="F90" s="351">
        <f>IF(F$39=0,0,F$39/TEL!F$5*1000)</f>
        <v>27.401793032878039</v>
      </c>
      <c r="G90" s="351">
        <f>IF(G$39=0,0,G$39/TEL!G$5*1000)</f>
        <v>24.634951712462186</v>
      </c>
      <c r="H90" s="351">
        <f>IF(H$39=0,0,H$39/TEL!H$5*1000)</f>
        <v>22.901963980597376</v>
      </c>
      <c r="I90" s="351">
        <f>IF(I$39=0,0,I$39/TEL!I$5*1000)</f>
        <v>21.157417295219116</v>
      </c>
      <c r="J90" s="351">
        <f>IF(J$39=0,0,J$39/TEL!J$5*1000)</f>
        <v>19.906057062925253</v>
      </c>
      <c r="K90" s="351">
        <f>IF(K$39=0,0,K$39/TEL!K$5*1000)</f>
        <v>19.657980895692532</v>
      </c>
      <c r="L90" s="351">
        <f>IF(L$39=0,0,L$39/TEL!L$5*1000)</f>
        <v>18.736777612783229</v>
      </c>
      <c r="M90" s="351">
        <f>IF(M$39=0,0,M$39/TEL!M$5*1000)</f>
        <v>16.751427641991842</v>
      </c>
      <c r="N90" s="351">
        <f>IF(N$39=0,0,N$39/TEL!N$5*1000)</f>
        <v>16.986187325948006</v>
      </c>
      <c r="O90" s="351">
        <f>IF(O$39=0,0,O$39/TEL!O$5*1000)</f>
        <v>16.651412828909876</v>
      </c>
      <c r="P90" s="351">
        <f>IF(P$39=0,0,P$39/TEL!P$5*1000)</f>
        <v>15.788062693062617</v>
      </c>
      <c r="Q90" s="351">
        <f>IF(Q$39=0,0,Q$39/TEL!Q$5*1000)</f>
        <v>15.673998661600466</v>
      </c>
      <c r="R90" s="351">
        <f>IF(R$39=0,0,R$39/TEL!R$5*1000)</f>
        <v>15.420816816382322</v>
      </c>
      <c r="S90" s="351">
        <f>IF(S$39=0,0,S$39/TEL!S$5*1000)</f>
        <v>15.268351157096099</v>
      </c>
      <c r="T90" s="351">
        <f>IF(T$39=0,0,T$39/TEL!T$5*1000)</f>
        <v>15.361431745050018</v>
      </c>
      <c r="U90" s="351">
        <f>IF(U$39=0,0,U$39/TEL!U$5*1000)</f>
        <v>15.310755478202404</v>
      </c>
      <c r="V90" s="351">
        <f>IF(V$39=0,0,V$39/TEL!V$5*1000)</f>
        <v>15.994834327539609</v>
      </c>
      <c r="W90" s="351">
        <f>IF(W$39=0,0,W$39/TEL!W$5*1000)</f>
        <v>15.100951240785466</v>
      </c>
      <c r="DA90" s="175"/>
    </row>
    <row r="91" spans="1:105" ht="12" customHeight="1" x14ac:dyDescent="0.25">
      <c r="A91" s="41" t="s">
        <v>2759</v>
      </c>
      <c r="B91" s="339">
        <f>IF(B$59=0,0,B$59/TEL!B$5*1000)</f>
        <v>2.9960037684221379</v>
      </c>
      <c r="C91" s="339">
        <f>IF(C$59=0,0,C$59/TEL!C$5*1000)</f>
        <v>3.0011248620744992</v>
      </c>
      <c r="D91" s="339">
        <f>IF(D$59=0,0,D$59/TEL!D$5*1000)</f>
        <v>3.1222715698130741</v>
      </c>
      <c r="E91" s="339">
        <f>IF(E$59=0,0,E$59/TEL!E$5*1000)</f>
        <v>3.0891758017091844</v>
      </c>
      <c r="F91" s="339">
        <f>IF(F$59=0,0,F$59/TEL!F$5*1000)</f>
        <v>3.0865217333807924</v>
      </c>
      <c r="G91" s="339">
        <f>IF(G$59=0,0,G$59/TEL!G$5*1000)</f>
        <v>3.0479247736547883</v>
      </c>
      <c r="H91" s="339">
        <f>IF(H$59=0,0,H$59/TEL!H$5*1000)</f>
        <v>2.8455278224747982</v>
      </c>
      <c r="I91" s="339">
        <f>IF(I$59=0,0,I$59/TEL!I$5*1000)</f>
        <v>2.7602185113715199</v>
      </c>
      <c r="J91" s="339">
        <f>IF(J$59=0,0,J$59/TEL!J$5*1000)</f>
        <v>2.6254800522581832</v>
      </c>
      <c r="K91" s="339">
        <f>IF(K$59=0,0,K$59/TEL!K$5*1000)</f>
        <v>2.5405188184915279</v>
      </c>
      <c r="L91" s="339">
        <f>IF(L$59=0,0,L$59/TEL!L$5*1000)</f>
        <v>2.4989034661102503</v>
      </c>
      <c r="M91" s="339">
        <f>IF(M$59=0,0,M$59/TEL!M$5*1000)</f>
        <v>2.2496642739523751</v>
      </c>
      <c r="N91" s="339">
        <f>IF(N$59=0,0,N$59/TEL!N$5*1000)</f>
        <v>2.276466185636834</v>
      </c>
      <c r="O91" s="339">
        <f>IF(O$59=0,0,O$59/TEL!O$5*1000)</f>
        <v>2.255915483254828</v>
      </c>
      <c r="P91" s="339">
        <f>IF(P$59=0,0,P$59/TEL!P$5*1000)</f>
        <v>2.1579644430561866</v>
      </c>
      <c r="Q91" s="339">
        <f>IF(Q$59=0,0,Q$59/TEL!Q$5*1000)</f>
        <v>2.1481038622600885</v>
      </c>
      <c r="R91" s="339">
        <f>IF(R$59=0,0,R$59/TEL!R$5*1000)</f>
        <v>2.095019720462965</v>
      </c>
      <c r="S91" s="339">
        <f>IF(S$59=0,0,S$59/TEL!S$5*1000)</f>
        <v>2.0541069441465156</v>
      </c>
      <c r="T91" s="339">
        <f>IF(T$59=0,0,T$59/TEL!T$5*1000)</f>
        <v>2.117139484840397</v>
      </c>
      <c r="U91" s="339">
        <f>IF(U$59=0,0,U$59/TEL!U$5*1000)</f>
        <v>2.1309595714340124</v>
      </c>
      <c r="V91" s="339">
        <f>IF(V$59=0,0,V$59/TEL!V$5*1000)</f>
        <v>2.2064808483549623</v>
      </c>
      <c r="W91" s="339">
        <f>IF(W$59=0,0,W$59/TEL!W$5*1000)</f>
        <v>2.0285357266160129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useful energy demand"</f>
        <v>EU27: Textiles and leather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4691.2343749887104</v>
      </c>
      <c r="C5" s="225">
        <v>4648.6762356754452</v>
      </c>
      <c r="D5" s="225">
        <v>4625.2538073480746</v>
      </c>
      <c r="E5" s="225">
        <v>4582.3053060822112</v>
      </c>
      <c r="F5" s="225">
        <v>4278.6142577373957</v>
      </c>
      <c r="G5" s="225">
        <v>3480.3092153845132</v>
      </c>
      <c r="H5" s="225">
        <v>3183.6390618230312</v>
      </c>
      <c r="I5" s="225">
        <v>2893.2432180958858</v>
      </c>
      <c r="J5" s="225">
        <v>2564.1251482306629</v>
      </c>
      <c r="K5" s="225">
        <v>2176.5078349817709</v>
      </c>
      <c r="L5" s="225">
        <v>2156.7189642983012</v>
      </c>
      <c r="M5" s="225">
        <v>2048.95300542615</v>
      </c>
      <c r="N5" s="225">
        <v>1954.377190050689</v>
      </c>
      <c r="O5" s="225">
        <v>1886.3028344592051</v>
      </c>
      <c r="P5" s="225">
        <v>1817.953786408229</v>
      </c>
      <c r="Q5" s="225">
        <v>1810.8668154349259</v>
      </c>
      <c r="R5" s="225">
        <v>1806.7084323176409</v>
      </c>
      <c r="S5" s="225">
        <v>1822.125755146179</v>
      </c>
      <c r="T5" s="225">
        <v>1812.1018431222669</v>
      </c>
      <c r="U5" s="225">
        <v>1771.5671823546541</v>
      </c>
      <c r="V5" s="225">
        <v>1578.4477574131331</v>
      </c>
      <c r="W5" s="225">
        <v>1660.230987558863</v>
      </c>
      <c r="DA5" s="89" t="s">
        <v>2761</v>
      </c>
    </row>
    <row r="6" spans="1:105" ht="12" customHeight="1" x14ac:dyDescent="0.25">
      <c r="A6" s="55" t="s">
        <v>92</v>
      </c>
      <c r="B6" s="261">
        <v>102.5445639262517</v>
      </c>
      <c r="C6" s="261">
        <v>102.7308231894591</v>
      </c>
      <c r="D6" s="261">
        <v>102.2279207870922</v>
      </c>
      <c r="E6" s="261">
        <v>95.925975928132203</v>
      </c>
      <c r="F6" s="261">
        <v>91.234425798506365</v>
      </c>
      <c r="G6" s="261">
        <v>84.655687310219108</v>
      </c>
      <c r="H6" s="261">
        <v>77.836629920502673</v>
      </c>
      <c r="I6" s="261">
        <v>75.979191654796495</v>
      </c>
      <c r="J6" s="261">
        <v>68.312056579443563</v>
      </c>
      <c r="K6" s="261">
        <v>56.140276021923967</v>
      </c>
      <c r="L6" s="261">
        <v>57.96499611123172</v>
      </c>
      <c r="M6" s="261">
        <v>55.398490575467832</v>
      </c>
      <c r="N6" s="261">
        <v>52.569442374347709</v>
      </c>
      <c r="O6" s="261">
        <v>51.585449131744888</v>
      </c>
      <c r="P6" s="261">
        <v>50.268464365414943</v>
      </c>
      <c r="Q6" s="261">
        <v>50.230676114668533</v>
      </c>
      <c r="R6" s="261">
        <v>49.512797976665617</v>
      </c>
      <c r="S6" s="261">
        <v>49.166583362995937</v>
      </c>
      <c r="T6" s="261">
        <v>50.556589338290607</v>
      </c>
      <c r="U6" s="261">
        <v>50.110098270998527</v>
      </c>
      <c r="V6" s="261">
        <v>44.006695780523629</v>
      </c>
      <c r="W6" s="261">
        <v>44.628782047858238</v>
      </c>
      <c r="DA6" s="67" t="s">
        <v>2762</v>
      </c>
    </row>
    <row r="7" spans="1:105" ht="12" customHeight="1" x14ac:dyDescent="0.25">
      <c r="A7" s="202" t="s">
        <v>93</v>
      </c>
      <c r="B7" s="226">
        <v>21.6133839401035</v>
      </c>
      <c r="C7" s="226">
        <v>21.652641925256159</v>
      </c>
      <c r="D7" s="226">
        <v>21.54664486124237</v>
      </c>
      <c r="E7" s="226">
        <v>20.218379874869999</v>
      </c>
      <c r="F7" s="226">
        <v>19.229538825248191</v>
      </c>
      <c r="G7" s="226">
        <v>17.84293386692833</v>
      </c>
      <c r="H7" s="226">
        <v>16.405676738607649</v>
      </c>
      <c r="I7" s="226">
        <v>16.014183276208019</v>
      </c>
      <c r="J7" s="226">
        <v>14.398176266578391</v>
      </c>
      <c r="K7" s="226">
        <v>11.83272222053499</v>
      </c>
      <c r="L7" s="226">
        <v>12.2173196517727</v>
      </c>
      <c r="M7" s="226">
        <v>11.67637562309889</v>
      </c>
      <c r="N7" s="226">
        <v>11.080095307353989</v>
      </c>
      <c r="O7" s="226">
        <v>10.87269841635803</v>
      </c>
      <c r="P7" s="226">
        <v>10.595116686931309</v>
      </c>
      <c r="Q7" s="226">
        <v>10.587152032925911</v>
      </c>
      <c r="R7" s="226">
        <v>10.43584439432674</v>
      </c>
      <c r="S7" s="226">
        <v>10.36287251669216</v>
      </c>
      <c r="T7" s="226">
        <v>10.65584497347386</v>
      </c>
      <c r="U7" s="226">
        <v>10.561737762972189</v>
      </c>
      <c r="V7" s="226">
        <v>9.2753196797816511</v>
      </c>
      <c r="W7" s="226">
        <v>9.4064372039581503</v>
      </c>
      <c r="DA7" s="174" t="s">
        <v>2763</v>
      </c>
    </row>
    <row r="8" spans="1:105" ht="12" customHeight="1" x14ac:dyDescent="0.25">
      <c r="A8" s="202" t="s">
        <v>94</v>
      </c>
      <c r="B8" s="226">
        <v>83.750251875416069</v>
      </c>
      <c r="C8" s="226">
        <v>83.902373641899629</v>
      </c>
      <c r="D8" s="226">
        <v>83.491642919037844</v>
      </c>
      <c r="E8" s="226">
        <v>78.34471509532149</v>
      </c>
      <c r="F8" s="226">
        <v>74.513029728509807</v>
      </c>
      <c r="G8" s="226">
        <v>69.140038861701882</v>
      </c>
      <c r="H8" s="226">
        <v>63.570774611357088</v>
      </c>
      <c r="I8" s="226">
        <v>62.053766623417303</v>
      </c>
      <c r="J8" s="226">
        <v>55.791859905617507</v>
      </c>
      <c r="K8" s="226">
        <v>45.850916686065787</v>
      </c>
      <c r="L8" s="226">
        <v>47.341203067229422</v>
      </c>
      <c r="M8" s="226">
        <v>45.245085273852681</v>
      </c>
      <c r="N8" s="226">
        <v>42.934543492409219</v>
      </c>
      <c r="O8" s="226">
        <v>42.130895997540939</v>
      </c>
      <c r="P8" s="226">
        <v>41.055287484782092</v>
      </c>
      <c r="Q8" s="226">
        <v>41.024425044134148</v>
      </c>
      <c r="R8" s="226">
        <v>40.438119221849519</v>
      </c>
      <c r="S8" s="226">
        <v>40.155358634768213</v>
      </c>
      <c r="T8" s="226">
        <v>41.290605068923263</v>
      </c>
      <c r="U8" s="226">
        <v>40.925946642244227</v>
      </c>
      <c r="V8" s="226">
        <v>35.941172449416861</v>
      </c>
      <c r="W8" s="226">
        <v>36.449243083126717</v>
      </c>
      <c r="DA8" s="174" t="s">
        <v>2764</v>
      </c>
    </row>
    <row r="9" spans="1:105" ht="12" customHeight="1" x14ac:dyDescent="0.25">
      <c r="A9" s="202" t="s">
        <v>95</v>
      </c>
      <c r="B9" s="226">
        <v>117.7926599426886</v>
      </c>
      <c r="C9" s="226">
        <v>118.0066154485889</v>
      </c>
      <c r="D9" s="226">
        <v>117.4289328353109</v>
      </c>
      <c r="E9" s="226">
        <v>110.1899060227057</v>
      </c>
      <c r="F9" s="226">
        <v>104.80073522843</v>
      </c>
      <c r="G9" s="226">
        <v>97.243756331332989</v>
      </c>
      <c r="H9" s="226">
        <v>89.410723769858365</v>
      </c>
      <c r="I9" s="226">
        <v>87.277089517396021</v>
      </c>
      <c r="J9" s="226">
        <v>78.469872439411986</v>
      </c>
      <c r="K9" s="226">
        <v>64.488181424176304</v>
      </c>
      <c r="L9" s="226">
        <v>66.584232396951435</v>
      </c>
      <c r="M9" s="226">
        <v>63.636094511917527</v>
      </c>
      <c r="N9" s="226">
        <v>60.38637458570399</v>
      </c>
      <c r="O9" s="226">
        <v>59.256064240875027</v>
      </c>
      <c r="P9" s="226">
        <v>57.74324744405709</v>
      </c>
      <c r="Q9" s="226">
        <v>57.699840183841893</v>
      </c>
      <c r="R9" s="226">
        <v>56.875215531374863</v>
      </c>
      <c r="S9" s="226">
        <v>56.477519752157257</v>
      </c>
      <c r="T9" s="226">
        <v>58.074215811871767</v>
      </c>
      <c r="U9" s="226">
        <v>57.561332744810237</v>
      </c>
      <c r="V9" s="226">
        <v>50.550371007521903</v>
      </c>
      <c r="W9" s="226">
        <v>51.264959800311168</v>
      </c>
      <c r="DA9" s="174" t="s">
        <v>2765</v>
      </c>
    </row>
    <row r="10" spans="1:105" ht="12" customHeight="1" x14ac:dyDescent="0.25">
      <c r="A10" s="56" t="s">
        <v>96</v>
      </c>
      <c r="B10" s="262">
        <v>645.76524031485894</v>
      </c>
      <c r="C10" s="262">
        <v>643.5186243822468</v>
      </c>
      <c r="D10" s="262">
        <v>645.52572351715503</v>
      </c>
      <c r="E10" s="262">
        <v>650.25748105625803</v>
      </c>
      <c r="F10" s="262">
        <v>601.154788899648</v>
      </c>
      <c r="G10" s="262">
        <v>451.9763325712828</v>
      </c>
      <c r="H10" s="262">
        <v>414.58586802831002</v>
      </c>
      <c r="I10" s="262">
        <v>365.42196755499651</v>
      </c>
      <c r="J10" s="262">
        <v>319.67205639971257</v>
      </c>
      <c r="K10" s="262">
        <v>277.66145487589029</v>
      </c>
      <c r="L10" s="262">
        <v>268.38510583245778</v>
      </c>
      <c r="M10" s="262">
        <v>255.9238111606401</v>
      </c>
      <c r="N10" s="262">
        <v>245.18041267652021</v>
      </c>
      <c r="O10" s="262">
        <v>236.06106292405369</v>
      </c>
      <c r="P10" s="262">
        <v>227.87899779783501</v>
      </c>
      <c r="Q10" s="262">
        <v>226.15761557915991</v>
      </c>
      <c r="R10" s="262">
        <v>228.3846100851662</v>
      </c>
      <c r="S10" s="262">
        <v>231.8451336078268</v>
      </c>
      <c r="T10" s="262">
        <v>230.00074172089219</v>
      </c>
      <c r="U10" s="262">
        <v>222.9410022488924</v>
      </c>
      <c r="V10" s="262">
        <v>201.09329078023839</v>
      </c>
      <c r="W10" s="262">
        <v>212.58110673723181</v>
      </c>
      <c r="DA10" s="68" t="s">
        <v>2766</v>
      </c>
    </row>
    <row r="11" spans="1:105" ht="12" customHeight="1" x14ac:dyDescent="0.25">
      <c r="A11" s="37" t="s">
        <v>160</v>
      </c>
      <c r="B11" s="228">
        <v>42.155743421464173</v>
      </c>
      <c r="C11" s="228">
        <v>43.700329583398393</v>
      </c>
      <c r="D11" s="228">
        <v>39.007062610748399</v>
      </c>
      <c r="E11" s="228">
        <v>40.501399635197643</v>
      </c>
      <c r="F11" s="228">
        <v>36.334681870639237</v>
      </c>
      <c r="G11" s="228">
        <v>35.623998203747902</v>
      </c>
      <c r="H11" s="228">
        <v>23.27456209337894</v>
      </c>
      <c r="I11" s="228">
        <v>25.391016264997589</v>
      </c>
      <c r="J11" s="228">
        <v>18.953628530067789</v>
      </c>
      <c r="K11" s="228">
        <v>16.52793096083396</v>
      </c>
      <c r="L11" s="228">
        <v>15.70392477688752</v>
      </c>
      <c r="M11" s="228">
        <v>13.244851568641391</v>
      </c>
      <c r="N11" s="228">
        <v>11.542106445586841</v>
      </c>
      <c r="O11" s="228">
        <v>8.0025184465903774</v>
      </c>
      <c r="P11" s="228">
        <v>8.0401517788998245</v>
      </c>
      <c r="Q11" s="228">
        <v>8.535003501816778</v>
      </c>
      <c r="R11" s="228">
        <v>8.0794248841595699</v>
      </c>
      <c r="S11" s="228">
        <v>6.9998553367535434</v>
      </c>
      <c r="T11" s="228">
        <v>6.542983212894284</v>
      </c>
      <c r="U11" s="228">
        <v>5.5738507201930041</v>
      </c>
      <c r="V11" s="228">
        <v>5.3014951164648876</v>
      </c>
      <c r="W11" s="228">
        <v>6.5567893738423084</v>
      </c>
      <c r="DA11" s="69" t="s">
        <v>2767</v>
      </c>
    </row>
    <row r="12" spans="1:105" ht="12" customHeight="1" x14ac:dyDescent="0.25">
      <c r="A12" s="37" t="s">
        <v>162</v>
      </c>
      <c r="B12" s="228">
        <v>515.13160474999154</v>
      </c>
      <c r="C12" s="228">
        <v>509.80779763493638</v>
      </c>
      <c r="D12" s="228">
        <v>516.62996833839429</v>
      </c>
      <c r="E12" s="228">
        <v>539.54421852460075</v>
      </c>
      <c r="F12" s="228">
        <v>497.45986043581388</v>
      </c>
      <c r="G12" s="228">
        <v>347.2014540983576</v>
      </c>
      <c r="H12" s="228">
        <v>326.05634355886502</v>
      </c>
      <c r="I12" s="228">
        <v>263.22878048578752</v>
      </c>
      <c r="J12" s="228">
        <v>232.1204702816828</v>
      </c>
      <c r="K12" s="228">
        <v>208.18198200135311</v>
      </c>
      <c r="L12" s="228">
        <v>192.84625193442969</v>
      </c>
      <c r="M12" s="228">
        <v>184.6152596553444</v>
      </c>
      <c r="N12" s="228">
        <v>179.1509355726233</v>
      </c>
      <c r="O12" s="228">
        <v>174.8374521037463</v>
      </c>
      <c r="P12" s="228">
        <v>164.31513328091981</v>
      </c>
      <c r="Q12" s="228">
        <v>161.02993737808379</v>
      </c>
      <c r="R12" s="228">
        <v>165.5938123748202</v>
      </c>
      <c r="S12" s="228">
        <v>173.2391915308649</v>
      </c>
      <c r="T12" s="228">
        <v>162.43390037720019</v>
      </c>
      <c r="U12" s="228">
        <v>155.44895018371321</v>
      </c>
      <c r="V12" s="228">
        <v>141.94403567684211</v>
      </c>
      <c r="W12" s="228">
        <v>158.08733044811959</v>
      </c>
      <c r="DA12" s="69" t="s">
        <v>2768</v>
      </c>
    </row>
    <row r="13" spans="1:105" ht="12" customHeight="1" x14ac:dyDescent="0.25">
      <c r="A13" s="37" t="s">
        <v>97</v>
      </c>
      <c r="B13" s="228">
        <v>5.8902398618036873E-2</v>
      </c>
      <c r="C13" s="228">
        <v>9.8500980012362474E-2</v>
      </c>
      <c r="D13" s="228">
        <v>4.3429808179907638E-2</v>
      </c>
      <c r="E13" s="228">
        <v>4.3429808179905348E-2</v>
      </c>
      <c r="F13" s="228">
        <v>9.8662210699565156E-2</v>
      </c>
      <c r="G13" s="228">
        <v>0.10665494244166369</v>
      </c>
      <c r="H13" s="228">
        <v>0.17690333812022049</v>
      </c>
      <c r="I13" s="228">
        <v>0.15854271166713821</v>
      </c>
      <c r="J13" s="228">
        <v>0.17870530835231849</v>
      </c>
      <c r="K13" s="228">
        <v>0.16067496007022811</v>
      </c>
      <c r="L13" s="228">
        <v>5.0466504554693398E-2</v>
      </c>
      <c r="M13" s="228">
        <v>0.1606749600703172</v>
      </c>
      <c r="N13" s="228">
        <v>0.1239167709481355</v>
      </c>
      <c r="O13" s="228">
        <v>7.3403437877925276E-2</v>
      </c>
      <c r="P13" s="228">
        <v>0.11449004237144469</v>
      </c>
      <c r="Q13" s="228">
        <v>0.11449004237133981</v>
      </c>
      <c r="R13" s="228">
        <v>0.11449004237131299</v>
      </c>
      <c r="S13" s="228">
        <v>0.1240762607575786</v>
      </c>
      <c r="T13" s="228">
        <v>0.2354779339422732</v>
      </c>
      <c r="U13" s="228">
        <v>9.7700836585070505E-2</v>
      </c>
      <c r="V13" s="228">
        <v>9.6114152162548927E-2</v>
      </c>
      <c r="W13" s="228">
        <v>9.3800237379614362E-2</v>
      </c>
      <c r="DA13" s="69" t="s">
        <v>2769</v>
      </c>
    </row>
    <row r="14" spans="1:105" ht="12" customHeight="1" x14ac:dyDescent="0.25">
      <c r="A14" s="37" t="s">
        <v>78</v>
      </c>
      <c r="B14" s="228">
        <v>0.38236414303392202</v>
      </c>
      <c r="C14" s="228">
        <v>0.38917491053885739</v>
      </c>
      <c r="D14" s="228">
        <v>0.41555584256831363</v>
      </c>
      <c r="E14" s="228">
        <v>0.40257934231352299</v>
      </c>
      <c r="F14" s="228">
        <v>0.40485278201356939</v>
      </c>
      <c r="G14" s="228">
        <v>0.3658588157158168</v>
      </c>
      <c r="H14" s="228">
        <v>0.38565467961807598</v>
      </c>
      <c r="I14" s="228">
        <v>0.31901818487339761</v>
      </c>
      <c r="J14" s="228">
        <v>0.3421726648734959</v>
      </c>
      <c r="K14" s="228">
        <v>0.39937254998532501</v>
      </c>
      <c r="L14" s="228">
        <v>0.46910288142922629</v>
      </c>
      <c r="M14" s="228">
        <v>0.50258812495481164</v>
      </c>
      <c r="N14" s="228">
        <v>0.47905881067814599</v>
      </c>
      <c r="O14" s="228">
        <v>0.55670054105703881</v>
      </c>
      <c r="P14" s="228">
        <v>2.49619373751676</v>
      </c>
      <c r="Q14" s="228">
        <v>2.836274063515861</v>
      </c>
      <c r="R14" s="228">
        <v>3.4190362269840402</v>
      </c>
      <c r="S14" s="228">
        <v>3.2486057981367211</v>
      </c>
      <c r="T14" s="228">
        <v>3.9218670696257818</v>
      </c>
      <c r="U14" s="228">
        <v>4.6327627084467169</v>
      </c>
      <c r="V14" s="228">
        <v>5.0942806823541957</v>
      </c>
      <c r="W14" s="228">
        <v>4.9370027380216088</v>
      </c>
      <c r="DA14" s="69" t="s">
        <v>2770</v>
      </c>
    </row>
    <row r="15" spans="1:105" ht="12" customHeight="1" x14ac:dyDescent="0.25">
      <c r="A15" s="37" t="s">
        <v>38</v>
      </c>
      <c r="B15" s="228">
        <v>88.036625601751325</v>
      </c>
      <c r="C15" s="228">
        <v>89.522821273360876</v>
      </c>
      <c r="D15" s="228">
        <v>89.429706917264156</v>
      </c>
      <c r="E15" s="228">
        <v>69.765853745966226</v>
      </c>
      <c r="F15" s="228">
        <v>66.856731600481709</v>
      </c>
      <c r="G15" s="228">
        <v>68.678366511019803</v>
      </c>
      <c r="H15" s="228">
        <v>64.692404358327821</v>
      </c>
      <c r="I15" s="228">
        <v>76.324609907670919</v>
      </c>
      <c r="J15" s="228">
        <v>68.07707961473622</v>
      </c>
      <c r="K15" s="228">
        <v>52.391494403647691</v>
      </c>
      <c r="L15" s="228">
        <v>59.31535973515664</v>
      </c>
      <c r="M15" s="228">
        <v>57.400436851629131</v>
      </c>
      <c r="N15" s="228">
        <v>53.884395076683809</v>
      </c>
      <c r="O15" s="228">
        <v>52.590988394782059</v>
      </c>
      <c r="P15" s="228">
        <v>52.913028958127228</v>
      </c>
      <c r="Q15" s="228">
        <v>53.641910593372202</v>
      </c>
      <c r="R15" s="228">
        <v>51.177846556831042</v>
      </c>
      <c r="S15" s="228">
        <v>48.233404681314077</v>
      </c>
      <c r="T15" s="228">
        <v>56.866513127229567</v>
      </c>
      <c r="U15" s="228">
        <v>57.187737799954391</v>
      </c>
      <c r="V15" s="228">
        <v>48.65736515241467</v>
      </c>
      <c r="W15" s="228">
        <v>42.90618393986869</v>
      </c>
      <c r="DA15" s="69" t="s">
        <v>2771</v>
      </c>
    </row>
    <row r="16" spans="1:105" ht="12" customHeight="1" x14ac:dyDescent="0.25">
      <c r="A16" s="57" t="s">
        <v>2709</v>
      </c>
      <c r="B16" s="263">
        <v>249.98546035887449</v>
      </c>
      <c r="C16" s="263">
        <v>245.8803680811649</v>
      </c>
      <c r="D16" s="263">
        <v>244.06976981428119</v>
      </c>
      <c r="E16" s="263">
        <v>248.03147195757239</v>
      </c>
      <c r="F16" s="263">
        <v>230.01179991347371</v>
      </c>
      <c r="G16" s="263">
        <v>176.6588074982528</v>
      </c>
      <c r="H16" s="263">
        <v>160.9123107666974</v>
      </c>
      <c r="I16" s="263">
        <v>140.24780241014699</v>
      </c>
      <c r="J16" s="263">
        <v>123.41268924228871</v>
      </c>
      <c r="K16" s="263">
        <v>106.6140445644445</v>
      </c>
      <c r="L16" s="263">
        <v>103.21555654643819</v>
      </c>
      <c r="M16" s="263">
        <v>97.516654948922721</v>
      </c>
      <c r="N16" s="263">
        <v>93.292426809727743</v>
      </c>
      <c r="O16" s="263">
        <v>88.871912792284519</v>
      </c>
      <c r="P16" s="263">
        <v>84.875435779235914</v>
      </c>
      <c r="Q16" s="263">
        <v>84.446597894784958</v>
      </c>
      <c r="R16" s="263">
        <v>84.757359566589798</v>
      </c>
      <c r="S16" s="263">
        <v>86.366734442620896</v>
      </c>
      <c r="T16" s="263">
        <v>83.723979598446789</v>
      </c>
      <c r="U16" s="263">
        <v>81.110428747403205</v>
      </c>
      <c r="V16" s="263">
        <v>72.890503315695938</v>
      </c>
      <c r="W16" s="263">
        <v>78.791127141932932</v>
      </c>
      <c r="DA16" s="70" t="s">
        <v>2772</v>
      </c>
    </row>
    <row r="17" spans="1:105" ht="12" customHeight="1" x14ac:dyDescent="0.25">
      <c r="A17" s="46" t="s">
        <v>30</v>
      </c>
      <c r="B17" s="231">
        <v>11.51988266477486</v>
      </c>
      <c r="C17" s="231">
        <v>9.5417608264608536</v>
      </c>
      <c r="D17" s="231">
        <v>8.5680642650418388</v>
      </c>
      <c r="E17" s="231">
        <v>6.8127023086991354</v>
      </c>
      <c r="F17" s="231">
        <v>6.2049840557425391</v>
      </c>
      <c r="G17" s="231">
        <v>5.0199049558679878</v>
      </c>
      <c r="H17" s="231">
        <v>4.0747899895200863</v>
      </c>
      <c r="I17" s="231">
        <v>3.3000206260118681</v>
      </c>
      <c r="J17" s="231">
        <v>2.6934256901738052</v>
      </c>
      <c r="K17" s="231">
        <v>1.519968752362153</v>
      </c>
      <c r="L17" s="231">
        <v>1.3900572883306039</v>
      </c>
      <c r="M17" s="231">
        <v>0.97828139160403471</v>
      </c>
      <c r="N17" s="231">
        <v>0.77540604879191655</v>
      </c>
      <c r="O17" s="231">
        <v>0.88779529690952597</v>
      </c>
      <c r="P17" s="231">
        <v>0.79176974899630936</v>
      </c>
      <c r="Q17" s="231">
        <v>0.77454382483699225</v>
      </c>
      <c r="R17" s="231">
        <v>0.73504789542556681</v>
      </c>
      <c r="S17" s="231">
        <v>0.62356601801528799</v>
      </c>
      <c r="T17" s="231">
        <v>1.1143939898665851</v>
      </c>
      <c r="U17" s="231">
        <v>1.055700262551976</v>
      </c>
      <c r="V17" s="231">
        <v>0.77261540968978304</v>
      </c>
      <c r="W17" s="231">
        <v>0.52918622189244424</v>
      </c>
      <c r="DA17" s="73" t="s">
        <v>2773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2774</v>
      </c>
    </row>
    <row r="19" spans="1:105" ht="12" customHeight="1" x14ac:dyDescent="0.25">
      <c r="A19" s="46" t="s">
        <v>33</v>
      </c>
      <c r="B19" s="231">
        <v>4.4017167567984119</v>
      </c>
      <c r="C19" s="231">
        <v>5.9122434563112467</v>
      </c>
      <c r="D19" s="231">
        <v>5.2821307626199552</v>
      </c>
      <c r="E19" s="231">
        <v>5.7807785434794416</v>
      </c>
      <c r="F19" s="231">
        <v>4.341351546256357</v>
      </c>
      <c r="G19" s="231">
        <v>3.4798817092376351</v>
      </c>
      <c r="H19" s="231">
        <v>3.111448529226553</v>
      </c>
      <c r="I19" s="231">
        <v>2.6070439935859571</v>
      </c>
      <c r="J19" s="231">
        <v>2.1322851630002519</v>
      </c>
      <c r="K19" s="231">
        <v>1.9326471274898469</v>
      </c>
      <c r="L19" s="231">
        <v>2.1166046093446358</v>
      </c>
      <c r="M19" s="231">
        <v>1.826087859913905</v>
      </c>
      <c r="N19" s="231">
        <v>2.0121675314965479</v>
      </c>
      <c r="O19" s="231">
        <v>2.066159194178335</v>
      </c>
      <c r="P19" s="231">
        <v>2.0747831571123321</v>
      </c>
      <c r="Q19" s="231">
        <v>1.8208632759764021</v>
      </c>
      <c r="R19" s="231">
        <v>1.8036620883439709</v>
      </c>
      <c r="S19" s="231">
        <v>1.7823542616127299</v>
      </c>
      <c r="T19" s="231">
        <v>1.739147646034366</v>
      </c>
      <c r="U19" s="231">
        <v>1.9331849085804591</v>
      </c>
      <c r="V19" s="231">
        <v>1.581978444390018</v>
      </c>
      <c r="W19" s="231">
        <v>1.7162495348419451</v>
      </c>
      <c r="DA19" s="73" t="s">
        <v>2775</v>
      </c>
    </row>
    <row r="20" spans="1:105" ht="12" customHeight="1" x14ac:dyDescent="0.25">
      <c r="A20" s="46" t="s">
        <v>160</v>
      </c>
      <c r="B20" s="231">
        <v>13.054312834056351</v>
      </c>
      <c r="C20" s="231">
        <v>14.28802537895684</v>
      </c>
      <c r="D20" s="231">
        <v>13.46757075588453</v>
      </c>
      <c r="E20" s="231">
        <v>13.12061276890644</v>
      </c>
      <c r="F20" s="231">
        <v>12.412987810674361</v>
      </c>
      <c r="G20" s="231">
        <v>13.17692340593006</v>
      </c>
      <c r="H20" s="231">
        <v>8.2857908889796388</v>
      </c>
      <c r="I20" s="231">
        <v>9.7134003834634708</v>
      </c>
      <c r="J20" s="231">
        <v>7.2901440706374983</v>
      </c>
      <c r="K20" s="231">
        <v>6.3947376953085957</v>
      </c>
      <c r="L20" s="231">
        <v>6.1842874649446387</v>
      </c>
      <c r="M20" s="231">
        <v>5.3526344634824534</v>
      </c>
      <c r="N20" s="231">
        <v>4.6343946681603434</v>
      </c>
      <c r="O20" s="231">
        <v>3.283649821827459</v>
      </c>
      <c r="P20" s="231">
        <v>3.3265266204318462</v>
      </c>
      <c r="Q20" s="231">
        <v>3.618320405162331</v>
      </c>
      <c r="R20" s="231">
        <v>3.4668494064316389</v>
      </c>
      <c r="S20" s="231">
        <v>3.120269525560138</v>
      </c>
      <c r="T20" s="231">
        <v>2.8625793972886431</v>
      </c>
      <c r="U20" s="231">
        <v>2.623060713698163</v>
      </c>
      <c r="V20" s="231">
        <v>2.510946616662407</v>
      </c>
      <c r="W20" s="231">
        <v>2.9378932784000371</v>
      </c>
      <c r="DA20" s="73" t="s">
        <v>2776</v>
      </c>
    </row>
    <row r="21" spans="1:105" ht="12" customHeight="1" x14ac:dyDescent="0.25">
      <c r="A21" s="46" t="s">
        <v>70</v>
      </c>
      <c r="B21" s="231">
        <v>36.719790081198667</v>
      </c>
      <c r="C21" s="231">
        <v>30.98928558478578</v>
      </c>
      <c r="D21" s="231">
        <v>30.075403748968409</v>
      </c>
      <c r="E21" s="231">
        <v>29.045361211961438</v>
      </c>
      <c r="F21" s="231">
        <v>24.154924649703879</v>
      </c>
      <c r="G21" s="231">
        <v>16.478805134534451</v>
      </c>
      <c r="H21" s="231">
        <v>15.70465466974688</v>
      </c>
      <c r="I21" s="231">
        <v>16.179997575987521</v>
      </c>
      <c r="J21" s="231">
        <v>13.377923217381181</v>
      </c>
      <c r="K21" s="231">
        <v>9.4946798768894034</v>
      </c>
      <c r="L21" s="231">
        <v>6.6892818320237639</v>
      </c>
      <c r="M21" s="231">
        <v>3.7894469847138752</v>
      </c>
      <c r="N21" s="231">
        <v>4.1120926615817144</v>
      </c>
      <c r="O21" s="231">
        <v>3.120154650064721</v>
      </c>
      <c r="P21" s="231">
        <v>2.5394005990196731</v>
      </c>
      <c r="Q21" s="231">
        <v>2.595349122842193</v>
      </c>
      <c r="R21" s="231">
        <v>2.7880952522240339</v>
      </c>
      <c r="S21" s="231">
        <v>1.9530610087725391</v>
      </c>
      <c r="T21" s="231">
        <v>1.8697589047037499</v>
      </c>
      <c r="U21" s="231">
        <v>1.0128417465055499</v>
      </c>
      <c r="V21" s="231">
        <v>0.53859301360515965</v>
      </c>
      <c r="W21" s="231">
        <v>0.88862174530685734</v>
      </c>
      <c r="DA21" s="73" t="s">
        <v>2777</v>
      </c>
    </row>
    <row r="22" spans="1:105" ht="12" customHeight="1" x14ac:dyDescent="0.25">
      <c r="A22" s="46" t="s">
        <v>34</v>
      </c>
      <c r="B22" s="231">
        <v>0.26742669577641881</v>
      </c>
      <c r="C22" s="231">
        <v>0.36873562566442297</v>
      </c>
      <c r="D22" s="231">
        <v>0.30784404938322341</v>
      </c>
      <c r="E22" s="231">
        <v>0.2046701999536899</v>
      </c>
      <c r="F22" s="231">
        <v>0.19651513825593869</v>
      </c>
      <c r="G22" s="231">
        <v>6.7675661858535074E-2</v>
      </c>
      <c r="H22" s="231">
        <v>0.24738083467291461</v>
      </c>
      <c r="I22" s="231">
        <v>5.7404583112921459E-2</v>
      </c>
      <c r="J22" s="231">
        <v>5.6246385195594377E-2</v>
      </c>
      <c r="K22" s="231">
        <v>8.1397788526029712E-3</v>
      </c>
      <c r="L22" s="231">
        <v>5.3782993399734538E-2</v>
      </c>
      <c r="M22" s="231">
        <v>3.329725892061926E-3</v>
      </c>
      <c r="N22" s="231">
        <v>3.7263987775320228E-3</v>
      </c>
      <c r="O22" s="231">
        <v>4.0005699980592132E-3</v>
      </c>
      <c r="P22" s="231">
        <v>4.0885039089660676E-3</v>
      </c>
      <c r="Q22" s="231">
        <v>2.689288574802043E-3</v>
      </c>
      <c r="R22" s="231">
        <v>4.3958348127470348E-2</v>
      </c>
      <c r="S22" s="231">
        <v>1.343824020715564E-2</v>
      </c>
      <c r="T22" s="231">
        <v>1.378967715950712E-2</v>
      </c>
      <c r="U22" s="231">
        <v>1.7627524903030021E-2</v>
      </c>
      <c r="V22" s="231">
        <v>1.8385994026980601E-2</v>
      </c>
      <c r="W22" s="231">
        <v>8.9970257322617458E-2</v>
      </c>
      <c r="DA22" s="73" t="s">
        <v>2778</v>
      </c>
    </row>
    <row r="23" spans="1:105" ht="12" customHeight="1" x14ac:dyDescent="0.25">
      <c r="A23" s="46" t="s">
        <v>162</v>
      </c>
      <c r="B23" s="231">
        <v>167.56058146036591</v>
      </c>
      <c r="C23" s="231">
        <v>167.53089874625971</v>
      </c>
      <c r="D23" s="231">
        <v>170.87324589268241</v>
      </c>
      <c r="E23" s="231">
        <v>175.0009717033353</v>
      </c>
      <c r="F23" s="231">
        <v>162.01583546898871</v>
      </c>
      <c r="G23" s="231">
        <v>117.9495188040942</v>
      </c>
      <c r="H23" s="231">
        <v>111.378744252313</v>
      </c>
      <c r="I23" s="231">
        <v>92.889226825913923</v>
      </c>
      <c r="J23" s="231">
        <v>82.389848655929427</v>
      </c>
      <c r="K23" s="231">
        <v>75.448229791871157</v>
      </c>
      <c r="L23" s="231">
        <v>71.225256223051971</v>
      </c>
      <c r="M23" s="231">
        <v>70.574142835971443</v>
      </c>
      <c r="N23" s="231">
        <v>68.524979941234903</v>
      </c>
      <c r="O23" s="231">
        <v>69.938558550742485</v>
      </c>
      <c r="P23" s="231">
        <v>66.835499926067413</v>
      </c>
      <c r="Q23" s="231">
        <v>64.950416186868665</v>
      </c>
      <c r="R23" s="231">
        <v>67.16318782234525</v>
      </c>
      <c r="S23" s="231">
        <v>70.059868183398322</v>
      </c>
      <c r="T23" s="231">
        <v>66.448008616958077</v>
      </c>
      <c r="U23" s="231">
        <v>65.061673379491737</v>
      </c>
      <c r="V23" s="231">
        <v>59.481831137187832</v>
      </c>
      <c r="W23" s="231">
        <v>64.560565829896973</v>
      </c>
      <c r="DA23" s="73" t="s">
        <v>2779</v>
      </c>
    </row>
    <row r="24" spans="1:105" ht="12" customHeight="1" x14ac:dyDescent="0.25">
      <c r="A24" s="46" t="s">
        <v>36</v>
      </c>
      <c r="B24" s="231">
        <v>0.356287319669989</v>
      </c>
      <c r="C24" s="231">
        <v>0.31765375488658598</v>
      </c>
      <c r="D24" s="231">
        <v>0.304775899958521</v>
      </c>
      <c r="E24" s="231">
        <v>0</v>
      </c>
      <c r="F24" s="231">
        <v>0</v>
      </c>
      <c r="G24" s="231">
        <v>0</v>
      </c>
      <c r="H24" s="231">
        <v>9.654089987897907E-3</v>
      </c>
      <c r="I24" s="231">
        <v>9.6426067507545E-3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2780</v>
      </c>
    </row>
    <row r="25" spans="1:105" ht="12" customHeight="1" x14ac:dyDescent="0.25">
      <c r="A25" s="46" t="s">
        <v>73</v>
      </c>
      <c r="B25" s="231">
        <v>2.7590317177180812</v>
      </c>
      <c r="C25" s="231">
        <v>2.9434302447913732</v>
      </c>
      <c r="D25" s="231">
        <v>2.6934263642722569</v>
      </c>
      <c r="E25" s="231">
        <v>3.283690626262735</v>
      </c>
      <c r="F25" s="231">
        <v>2.990211265693453</v>
      </c>
      <c r="G25" s="231">
        <v>3.0080510232649482</v>
      </c>
      <c r="H25" s="231">
        <v>3.5885542295885569</v>
      </c>
      <c r="I25" s="231">
        <v>3.104467632436569</v>
      </c>
      <c r="J25" s="231">
        <v>3.1211901462308989</v>
      </c>
      <c r="K25" s="231">
        <v>2.9633658802286731</v>
      </c>
      <c r="L25" s="231">
        <v>3.288788775890827</v>
      </c>
      <c r="M25" s="231">
        <v>3.3735709906222748</v>
      </c>
      <c r="N25" s="231">
        <v>0.61888899067624914</v>
      </c>
      <c r="O25" s="231">
        <v>0.88368789507154399</v>
      </c>
      <c r="P25" s="231">
        <v>0.72671169091443977</v>
      </c>
      <c r="Q25" s="231">
        <v>0.71790881478078183</v>
      </c>
      <c r="R25" s="231">
        <v>0.79761635249895135</v>
      </c>
      <c r="S25" s="231">
        <v>0.89568622797791397</v>
      </c>
      <c r="T25" s="231">
        <v>1.2055819473022791</v>
      </c>
      <c r="U25" s="231">
        <v>1.242567664007058</v>
      </c>
      <c r="V25" s="231">
        <v>1.2031015337462589</v>
      </c>
      <c r="W25" s="231">
        <v>1.1257919971321371</v>
      </c>
      <c r="DA25" s="73" t="s">
        <v>2781</v>
      </c>
    </row>
    <row r="26" spans="1:105" ht="12" customHeight="1" x14ac:dyDescent="0.25">
      <c r="A26" s="46" t="s">
        <v>79</v>
      </c>
      <c r="B26" s="231">
        <v>13.34643082851586</v>
      </c>
      <c r="C26" s="231">
        <v>13.988334463048091</v>
      </c>
      <c r="D26" s="231">
        <v>12.497308075470061</v>
      </c>
      <c r="E26" s="231">
        <v>14.782684594974249</v>
      </c>
      <c r="F26" s="231">
        <v>17.69498997815856</v>
      </c>
      <c r="G26" s="231">
        <v>17.478046803464991</v>
      </c>
      <c r="H26" s="231">
        <v>14.51129328266186</v>
      </c>
      <c r="I26" s="231">
        <v>12.38659818288405</v>
      </c>
      <c r="J26" s="231">
        <v>12.351625913740049</v>
      </c>
      <c r="K26" s="231">
        <v>8.8522756614420199</v>
      </c>
      <c r="L26" s="231">
        <v>12.267497359451969</v>
      </c>
      <c r="M26" s="231">
        <v>11.61916069672268</v>
      </c>
      <c r="N26" s="231">
        <v>12.61077056900853</v>
      </c>
      <c r="O26" s="231">
        <v>8.6879068134923862</v>
      </c>
      <c r="P26" s="231">
        <v>8.5766555327849403</v>
      </c>
      <c r="Q26" s="231">
        <v>9.9665069757427904</v>
      </c>
      <c r="R26" s="231">
        <v>7.9589424011928926</v>
      </c>
      <c r="S26" s="231">
        <v>7.9184909770768286</v>
      </c>
      <c r="T26" s="231">
        <v>8.4707194191335873</v>
      </c>
      <c r="U26" s="231">
        <v>8.1637725476652339</v>
      </c>
      <c r="V26" s="231">
        <v>6.7830511663875033</v>
      </c>
      <c r="W26" s="231">
        <v>6.9428482771399169</v>
      </c>
      <c r="DA26" s="73" t="s">
        <v>2782</v>
      </c>
    </row>
    <row r="27" spans="1:105" ht="12" customHeight="1" x14ac:dyDescent="0.25">
      <c r="A27" s="57" t="s">
        <v>2721</v>
      </c>
      <c r="B27" s="263">
        <v>1879.698365390768</v>
      </c>
      <c r="C27" s="263">
        <v>1848.8312292256819</v>
      </c>
      <c r="D27" s="263">
        <v>1835.216923026614</v>
      </c>
      <c r="E27" s="263">
        <v>1865.0058756809769</v>
      </c>
      <c r="F27" s="263">
        <v>1729.5118031955431</v>
      </c>
      <c r="G27" s="263">
        <v>1328.3383409964781</v>
      </c>
      <c r="H27" s="263">
        <v>1209.936798264974</v>
      </c>
      <c r="I27" s="263">
        <v>1054.5555911993749</v>
      </c>
      <c r="J27" s="263">
        <v>927.96849026413236</v>
      </c>
      <c r="K27" s="263">
        <v>801.65560432111113</v>
      </c>
      <c r="L27" s="263">
        <v>776.10158864725599</v>
      </c>
      <c r="M27" s="263">
        <v>733.25023240439964</v>
      </c>
      <c r="N27" s="263">
        <v>701.48728620391432</v>
      </c>
      <c r="O27" s="263">
        <v>668.2484211881391</v>
      </c>
      <c r="P27" s="263">
        <v>638.19798826310068</v>
      </c>
      <c r="Q27" s="263">
        <v>634.97345724732543</v>
      </c>
      <c r="R27" s="263">
        <v>637.31014597185776</v>
      </c>
      <c r="S27" s="263">
        <v>649.41140705893793</v>
      </c>
      <c r="T27" s="263">
        <v>629.53992351909005</v>
      </c>
      <c r="U27" s="263">
        <v>609.88803154297398</v>
      </c>
      <c r="V27" s="263">
        <v>548.08051531609817</v>
      </c>
      <c r="W27" s="263">
        <v>592.44866754799557</v>
      </c>
      <c r="DA27" s="70" t="s">
        <v>2783</v>
      </c>
    </row>
    <row r="28" spans="1:105" ht="12" customHeight="1" x14ac:dyDescent="0.25">
      <c r="A28" s="46" t="s">
        <v>30</v>
      </c>
      <c r="B28" s="231">
        <v>86.620656190903262</v>
      </c>
      <c r="C28" s="231">
        <v>71.746701598965245</v>
      </c>
      <c r="D28" s="231">
        <v>64.425252454449208</v>
      </c>
      <c r="E28" s="231">
        <v>51.226280821180033</v>
      </c>
      <c r="F28" s="231">
        <v>46.656707034525631</v>
      </c>
      <c r="G28" s="231">
        <v>37.745823802776592</v>
      </c>
      <c r="H28" s="231">
        <v>30.639286267352961</v>
      </c>
      <c r="I28" s="231">
        <v>24.813616630204621</v>
      </c>
      <c r="J28" s="231">
        <v>20.25248932419149</v>
      </c>
      <c r="K28" s="231">
        <v>11.4289958110308</v>
      </c>
      <c r="L28" s="231">
        <v>10.452161533408971</v>
      </c>
      <c r="M28" s="231">
        <v>7.3559235407149517</v>
      </c>
      <c r="N28" s="231">
        <v>5.8304570207238324</v>
      </c>
      <c r="O28" s="231">
        <v>6.6755377133004732</v>
      </c>
      <c r="P28" s="231">
        <v>5.9534994587991719</v>
      </c>
      <c r="Q28" s="231">
        <v>5.8239737598319987</v>
      </c>
      <c r="R28" s="231">
        <v>5.5269947521422429</v>
      </c>
      <c r="S28" s="231">
        <v>4.6887367893072618</v>
      </c>
      <c r="T28" s="231">
        <v>8.3793855776506678</v>
      </c>
      <c r="U28" s="231">
        <v>7.9380538972658217</v>
      </c>
      <c r="V28" s="231">
        <v>5.8094735613212514</v>
      </c>
      <c r="W28" s="231">
        <v>3.9790733223066459</v>
      </c>
      <c r="DA28" s="73" t="s">
        <v>2784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2785</v>
      </c>
    </row>
    <row r="30" spans="1:105" ht="12" customHeight="1" x14ac:dyDescent="0.25">
      <c r="A30" s="46" t="s">
        <v>33</v>
      </c>
      <c r="B30" s="231">
        <v>33.097524075157303</v>
      </c>
      <c r="C30" s="231">
        <v>44.455522911878788</v>
      </c>
      <c r="D30" s="231">
        <v>39.717560157392363</v>
      </c>
      <c r="E30" s="231">
        <v>43.467007894239643</v>
      </c>
      <c r="F30" s="231">
        <v>32.643624126658374</v>
      </c>
      <c r="G30" s="231">
        <v>26.166033621382979</v>
      </c>
      <c r="H30" s="231">
        <v>23.395699517838121</v>
      </c>
      <c r="I30" s="231">
        <v>19.602965413309789</v>
      </c>
      <c r="J30" s="231">
        <v>16.033144206405751</v>
      </c>
      <c r="K30" s="231">
        <v>14.532019747087119</v>
      </c>
      <c r="L30" s="231">
        <v>15.915238504879859</v>
      </c>
      <c r="M30" s="231">
        <v>13.730776023583401</v>
      </c>
      <c r="N30" s="231">
        <v>15.12995201567597</v>
      </c>
      <c r="O30" s="231">
        <v>15.53592778699479</v>
      </c>
      <c r="P30" s="231">
        <v>15.6007733544408</v>
      </c>
      <c r="Q30" s="231">
        <v>13.691491171284101</v>
      </c>
      <c r="R30" s="231">
        <v>13.56215147197101</v>
      </c>
      <c r="S30" s="231">
        <v>13.401933005588029</v>
      </c>
      <c r="T30" s="231">
        <v>13.07705249229687</v>
      </c>
      <c r="U30" s="231">
        <v>14.536063447210759</v>
      </c>
      <c r="V30" s="231">
        <v>11.895260995317249</v>
      </c>
      <c r="W30" s="231">
        <v>12.90487631006155</v>
      </c>
      <c r="DA30" s="73" t="s">
        <v>2786</v>
      </c>
    </row>
    <row r="31" spans="1:105" ht="12" customHeight="1" x14ac:dyDescent="0.25">
      <c r="A31" s="46" t="s">
        <v>160</v>
      </c>
      <c r="B31" s="231">
        <v>98.158390733000644</v>
      </c>
      <c r="C31" s="231">
        <v>107.4349600610023</v>
      </c>
      <c r="D31" s="231">
        <v>101.2657724144395</v>
      </c>
      <c r="E31" s="231">
        <v>98.656915243123393</v>
      </c>
      <c r="F31" s="231">
        <v>93.336119884109095</v>
      </c>
      <c r="G31" s="231">
        <v>99.080327917666438</v>
      </c>
      <c r="H31" s="231">
        <v>62.302773799827669</v>
      </c>
      <c r="I31" s="231">
        <v>73.03729903719649</v>
      </c>
      <c r="J31" s="231">
        <v>54.816275608062718</v>
      </c>
      <c r="K31" s="231">
        <v>48.083508439724262</v>
      </c>
      <c r="L31" s="231">
        <v>46.501084592179872</v>
      </c>
      <c r="M31" s="231">
        <v>40.247693754262293</v>
      </c>
      <c r="N31" s="231">
        <v>34.847082985590283</v>
      </c>
      <c r="O31" s="231">
        <v>24.690520775664151</v>
      </c>
      <c r="P31" s="231">
        <v>25.012921319016382</v>
      </c>
      <c r="Q31" s="231">
        <v>27.206986123432142</v>
      </c>
      <c r="R31" s="231">
        <v>26.06804072913021</v>
      </c>
      <c r="S31" s="231">
        <v>23.462026624884881</v>
      </c>
      <c r="T31" s="231">
        <v>21.524395083458831</v>
      </c>
      <c r="U31" s="231">
        <v>19.723398827999642</v>
      </c>
      <c r="V31" s="231">
        <v>18.880387059903871</v>
      </c>
      <c r="W31" s="231">
        <v>22.090697535661821</v>
      </c>
      <c r="DA31" s="73" t="s">
        <v>2787</v>
      </c>
    </row>
    <row r="32" spans="1:105" ht="12" customHeight="1" x14ac:dyDescent="0.25">
      <c r="A32" s="46" t="s">
        <v>70</v>
      </c>
      <c r="B32" s="231">
        <v>276.10457541824388</v>
      </c>
      <c r="C32" s="231">
        <v>233.01558968560079</v>
      </c>
      <c r="D32" s="231">
        <v>226.1439012662816</v>
      </c>
      <c r="E32" s="231">
        <v>218.39877372840229</v>
      </c>
      <c r="F32" s="231">
        <v>181.62645265450419</v>
      </c>
      <c r="G32" s="231">
        <v>123.9079386077494</v>
      </c>
      <c r="H32" s="231">
        <v>118.0869226129044</v>
      </c>
      <c r="I32" s="231">
        <v>121.66113561944471</v>
      </c>
      <c r="J32" s="231">
        <v>100.5916918845393</v>
      </c>
      <c r="K32" s="231">
        <v>71.392689074303021</v>
      </c>
      <c r="L32" s="231">
        <v>50.298253775409449</v>
      </c>
      <c r="M32" s="231">
        <v>28.493726365829328</v>
      </c>
      <c r="N32" s="231">
        <v>30.919773666893281</v>
      </c>
      <c r="O32" s="231">
        <v>23.46116284952511</v>
      </c>
      <c r="P32" s="231">
        <v>19.094339119551769</v>
      </c>
      <c r="Q32" s="231">
        <v>19.51502898137111</v>
      </c>
      <c r="R32" s="231">
        <v>20.96433160806918</v>
      </c>
      <c r="S32" s="231">
        <v>14.685516431347359</v>
      </c>
      <c r="T32" s="231">
        <v>14.05914868729166</v>
      </c>
      <c r="U32" s="231">
        <v>7.6157908246859609</v>
      </c>
      <c r="V32" s="231">
        <v>4.0498051599926423</v>
      </c>
      <c r="W32" s="231">
        <v>6.681751969518869</v>
      </c>
      <c r="DA32" s="73" t="s">
        <v>2788</v>
      </c>
    </row>
    <row r="33" spans="1:105" ht="12" customHeight="1" x14ac:dyDescent="0.25">
      <c r="A33" s="46" t="s">
        <v>34</v>
      </c>
      <c r="B33" s="231">
        <v>2.0108430393957639</v>
      </c>
      <c r="C33" s="231">
        <v>2.7726082622074881</v>
      </c>
      <c r="D33" s="231">
        <v>2.3147504482469299</v>
      </c>
      <c r="E33" s="231">
        <v>1.5389624650363991</v>
      </c>
      <c r="F33" s="231">
        <v>1.477642674193693</v>
      </c>
      <c r="G33" s="231">
        <v>0.50886891897475417</v>
      </c>
      <c r="H33" s="231">
        <v>1.86011358379057</v>
      </c>
      <c r="I33" s="231">
        <v>0.43163830763754413</v>
      </c>
      <c r="J33" s="231">
        <v>0.42292955022071932</v>
      </c>
      <c r="K33" s="231">
        <v>6.1204875603226197E-2</v>
      </c>
      <c r="L33" s="231">
        <v>0.40440673883261941</v>
      </c>
      <c r="M33" s="231">
        <v>2.50369773806964E-2</v>
      </c>
      <c r="N33" s="231">
        <v>2.801965234644271E-2</v>
      </c>
      <c r="O33" s="231">
        <v>3.0081209023868322E-2</v>
      </c>
      <c r="P33" s="231">
        <v>3.0742404392417929E-2</v>
      </c>
      <c r="Q33" s="231">
        <v>2.022138139899228E-2</v>
      </c>
      <c r="R33" s="231">
        <v>0.33053296380463298</v>
      </c>
      <c r="S33" s="231">
        <v>0.10104522924995871</v>
      </c>
      <c r="T33" s="231">
        <v>0.1036877647955247</v>
      </c>
      <c r="U33" s="231">
        <v>0.13254542763624499</v>
      </c>
      <c r="V33" s="231">
        <v>0.13824853201056561</v>
      </c>
      <c r="W33" s="231">
        <v>0.67650712717583505</v>
      </c>
      <c r="DA33" s="73" t="s">
        <v>2789</v>
      </c>
    </row>
    <row r="34" spans="1:105" ht="12" customHeight="1" x14ac:dyDescent="0.25">
      <c r="A34" s="46" t="s">
        <v>162</v>
      </c>
      <c r="B34" s="231">
        <v>1259.9266798269821</v>
      </c>
      <c r="C34" s="231">
        <v>1259.7034886497599</v>
      </c>
      <c r="D34" s="231">
        <v>1284.8353681545921</v>
      </c>
      <c r="E34" s="231">
        <v>1315.8726910770019</v>
      </c>
      <c r="F34" s="231">
        <v>1218.234455161049</v>
      </c>
      <c r="G34" s="231">
        <v>886.88965100770849</v>
      </c>
      <c r="H34" s="231">
        <v>837.48248082027635</v>
      </c>
      <c r="I34" s="231">
        <v>698.45553247946827</v>
      </c>
      <c r="J34" s="231">
        <v>619.50828508593088</v>
      </c>
      <c r="K34" s="231">
        <v>567.31265093503123</v>
      </c>
      <c r="L34" s="231">
        <v>535.55913813871769</v>
      </c>
      <c r="M34" s="231">
        <v>530.66326632432367</v>
      </c>
      <c r="N34" s="231">
        <v>515.25513763505467</v>
      </c>
      <c r="O34" s="231">
        <v>525.88416141039045</v>
      </c>
      <c r="P34" s="231">
        <v>502.55154752100691</v>
      </c>
      <c r="Q34" s="231">
        <v>488.37716786664703</v>
      </c>
      <c r="R34" s="231">
        <v>505.01550843340368</v>
      </c>
      <c r="S34" s="231">
        <v>526.79631653286037</v>
      </c>
      <c r="T34" s="231">
        <v>499.63791094674229</v>
      </c>
      <c r="U34" s="231">
        <v>489.2137363727166</v>
      </c>
      <c r="V34" s="231">
        <v>447.2576148969315</v>
      </c>
      <c r="W34" s="231">
        <v>485.44579306710989</v>
      </c>
      <c r="DA34" s="73" t="s">
        <v>2790</v>
      </c>
    </row>
    <row r="35" spans="1:105" ht="12" customHeight="1" x14ac:dyDescent="0.25">
      <c r="A35" s="46" t="s">
        <v>36</v>
      </c>
      <c r="B35" s="231">
        <v>2.679006576749341</v>
      </c>
      <c r="C35" s="231">
        <v>2.3885118877049072</v>
      </c>
      <c r="D35" s="231">
        <v>2.2916803246881101</v>
      </c>
      <c r="E35" s="231">
        <v>0</v>
      </c>
      <c r="F35" s="231">
        <v>0</v>
      </c>
      <c r="G35" s="231">
        <v>0</v>
      </c>
      <c r="H35" s="231">
        <v>7.2591330485924657E-2</v>
      </c>
      <c r="I35" s="231">
        <v>7.2504985375865555E-2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2791</v>
      </c>
    </row>
    <row r="36" spans="1:105" ht="12" customHeight="1" x14ac:dyDescent="0.25">
      <c r="A36" s="46" t="s">
        <v>73</v>
      </c>
      <c r="B36" s="231">
        <v>20.74579618514942</v>
      </c>
      <c r="C36" s="231">
        <v>22.132331263719749</v>
      </c>
      <c r="D36" s="231">
        <v>20.252494392893318</v>
      </c>
      <c r="E36" s="231">
        <v>24.690827593629411</v>
      </c>
      <c r="F36" s="231">
        <v>22.484088555502691</v>
      </c>
      <c r="G36" s="231">
        <v>22.618229809549899</v>
      </c>
      <c r="H36" s="231">
        <v>26.983167380175491</v>
      </c>
      <c r="I36" s="231">
        <v>23.343208543898051</v>
      </c>
      <c r="J36" s="231">
        <v>23.468948984159251</v>
      </c>
      <c r="K36" s="231">
        <v>22.282231907104059</v>
      </c>
      <c r="L36" s="231">
        <v>24.72916175717911</v>
      </c>
      <c r="M36" s="231">
        <v>25.366658794871341</v>
      </c>
      <c r="N36" s="231">
        <v>4.653569141431027</v>
      </c>
      <c r="O36" s="231">
        <v>6.6446532110187242</v>
      </c>
      <c r="P36" s="231">
        <v>5.4643129066835749</v>
      </c>
      <c r="Q36" s="231">
        <v>5.3981220496016471</v>
      </c>
      <c r="R36" s="231">
        <v>5.9974614197517324</v>
      </c>
      <c r="S36" s="231">
        <v>6.7348714449877756</v>
      </c>
      <c r="T36" s="231">
        <v>9.0650488729844376</v>
      </c>
      <c r="U36" s="231">
        <v>9.3431530120530688</v>
      </c>
      <c r="V36" s="231">
        <v>9.0463980710536003</v>
      </c>
      <c r="W36" s="231">
        <v>8.4650898245897217</v>
      </c>
      <c r="DA36" s="73" t="s">
        <v>2792</v>
      </c>
    </row>
    <row r="37" spans="1:105" ht="12" customHeight="1" x14ac:dyDescent="0.25">
      <c r="A37" s="46" t="s">
        <v>79</v>
      </c>
      <c r="B37" s="231">
        <v>100.3548933451866</v>
      </c>
      <c r="C37" s="231">
        <v>105.1815149048424</v>
      </c>
      <c r="D37" s="231">
        <v>93.970143413630637</v>
      </c>
      <c r="E37" s="231">
        <v>111.154416858364</v>
      </c>
      <c r="F37" s="231">
        <v>133.0527131049999</v>
      </c>
      <c r="G37" s="231">
        <v>131.42146731066941</v>
      </c>
      <c r="H37" s="231">
        <v>109.1137629523228</v>
      </c>
      <c r="I37" s="231">
        <v>93.137690182839648</v>
      </c>
      <c r="J37" s="231">
        <v>92.874725620622272</v>
      </c>
      <c r="K37" s="231">
        <v>66.562303531227471</v>
      </c>
      <c r="L37" s="231">
        <v>92.242143606648455</v>
      </c>
      <c r="M37" s="231">
        <v>87.367150623433943</v>
      </c>
      <c r="N37" s="231">
        <v>94.823294086198743</v>
      </c>
      <c r="O37" s="231">
        <v>65.326376232221577</v>
      </c>
      <c r="P37" s="231">
        <v>64.489852179209834</v>
      </c>
      <c r="Q37" s="231">
        <v>74.940465913758288</v>
      </c>
      <c r="R37" s="231">
        <v>59.845124593585027</v>
      </c>
      <c r="S37" s="231">
        <v>59.540961000712286</v>
      </c>
      <c r="T37" s="231">
        <v>63.693294093869852</v>
      </c>
      <c r="U37" s="231">
        <v>61.385289733405877</v>
      </c>
      <c r="V37" s="231">
        <v>51.003327039567573</v>
      </c>
      <c r="W37" s="231">
        <v>52.204878391571278</v>
      </c>
      <c r="DA37" s="73" t="s">
        <v>2793</v>
      </c>
    </row>
    <row r="38" spans="1:105" ht="12" customHeight="1" x14ac:dyDescent="0.25">
      <c r="A38" s="57" t="s">
        <v>2733</v>
      </c>
      <c r="B38" s="263">
        <v>456.28372893221189</v>
      </c>
      <c r="C38" s="263">
        <v>457.11251076042811</v>
      </c>
      <c r="D38" s="263">
        <v>454.87478918207148</v>
      </c>
      <c r="E38" s="263">
        <v>426.8335670082717</v>
      </c>
      <c r="F38" s="263">
        <v>405.95797979374493</v>
      </c>
      <c r="G38" s="263">
        <v>376.68513280729343</v>
      </c>
      <c r="H38" s="263">
        <v>346.34295946868269</v>
      </c>
      <c r="I38" s="263">
        <v>338.07807612735502</v>
      </c>
      <c r="J38" s="263">
        <v>303.96228443190267</v>
      </c>
      <c r="K38" s="263">
        <v>249.80255906095249</v>
      </c>
      <c r="L38" s="263">
        <v>257.92185914599298</v>
      </c>
      <c r="M38" s="263">
        <v>246.50190014138201</v>
      </c>
      <c r="N38" s="263">
        <v>233.91372761314909</v>
      </c>
      <c r="O38" s="263">
        <v>229.53533748900949</v>
      </c>
      <c r="P38" s="263">
        <v>223.67526361361499</v>
      </c>
      <c r="Q38" s="263">
        <v>223.50712048344579</v>
      </c>
      <c r="R38" s="263">
        <v>220.31283985865849</v>
      </c>
      <c r="S38" s="263">
        <v>218.77231846105781</v>
      </c>
      <c r="T38" s="263">
        <v>224.95730853134219</v>
      </c>
      <c r="U38" s="263">
        <v>222.9705956202076</v>
      </c>
      <c r="V38" s="263">
        <v>195.8128103520302</v>
      </c>
      <c r="W38" s="263">
        <v>198.58085412645289</v>
      </c>
      <c r="DA38" s="70" t="s">
        <v>2794</v>
      </c>
    </row>
    <row r="39" spans="1:105" ht="12" customHeight="1" x14ac:dyDescent="0.25">
      <c r="A39" s="57" t="s">
        <v>2735</v>
      </c>
      <c r="B39" s="263">
        <f t="shared" ref="B39:W39" si="0">B40+B46+B57+B58</f>
        <v>1001.3370608339046</v>
      </c>
      <c r="C39" s="263">
        <f t="shared" si="0"/>
        <v>994.33678602145528</v>
      </c>
      <c r="D39" s="263">
        <f t="shared" si="0"/>
        <v>988.81683001474721</v>
      </c>
      <c r="E39" s="263">
        <f t="shared" si="0"/>
        <v>963.58394598278346</v>
      </c>
      <c r="F39" s="263">
        <f t="shared" si="0"/>
        <v>904.34655740645303</v>
      </c>
      <c r="G39" s="263">
        <f t="shared" si="0"/>
        <v>768.41278191914466</v>
      </c>
      <c r="H39" s="263">
        <f t="shared" si="0"/>
        <v>704.09054872766706</v>
      </c>
      <c r="I39" s="263">
        <f t="shared" si="0"/>
        <v>655.46815522300494</v>
      </c>
      <c r="J39" s="263">
        <f t="shared" si="0"/>
        <v>583.89441845519582</v>
      </c>
      <c r="K39" s="263">
        <f t="shared" si="0"/>
        <v>489.94193313902224</v>
      </c>
      <c r="L39" s="263">
        <f t="shared" si="0"/>
        <v>492.10984746697579</v>
      </c>
      <c r="M39" s="263">
        <f t="shared" si="0"/>
        <v>468.24243190431582</v>
      </c>
      <c r="N39" s="263">
        <f t="shared" si="0"/>
        <v>445.62542254440029</v>
      </c>
      <c r="O39" s="263">
        <f t="shared" si="0"/>
        <v>433.10462360249329</v>
      </c>
      <c r="P39" s="263">
        <f t="shared" si="0"/>
        <v>418.72885344593891</v>
      </c>
      <c r="Q39" s="263">
        <f t="shared" si="0"/>
        <v>417.35361293369294</v>
      </c>
      <c r="R39" s="263">
        <f t="shared" si="0"/>
        <v>414.72251290923293</v>
      </c>
      <c r="S39" s="263">
        <f t="shared" si="0"/>
        <v>416.05606903823423</v>
      </c>
      <c r="T39" s="263">
        <f t="shared" si="0"/>
        <v>417.99531276887842</v>
      </c>
      <c r="U39" s="263">
        <f t="shared" si="0"/>
        <v>410.7674493040912</v>
      </c>
      <c r="V39" s="263">
        <f t="shared" si="0"/>
        <v>363.95069174418239</v>
      </c>
      <c r="W39" s="263">
        <f t="shared" si="0"/>
        <v>378.42983251808141</v>
      </c>
      <c r="DA39" s="70"/>
    </row>
    <row r="40" spans="1:105" ht="12" customHeight="1" x14ac:dyDescent="0.25">
      <c r="A40" s="60" t="s">
        <v>2736</v>
      </c>
      <c r="B40" s="331">
        <v>282.29786725959781</v>
      </c>
      <c r="C40" s="331">
        <v>277.50794622557868</v>
      </c>
      <c r="D40" s="331">
        <v>275.96522601617312</v>
      </c>
      <c r="E40" s="331">
        <v>280.01656288195602</v>
      </c>
      <c r="F40" s="331">
        <v>258.75314122298852</v>
      </c>
      <c r="G40" s="331">
        <v>197.7298089690635</v>
      </c>
      <c r="H40" s="331">
        <v>180.54605296951161</v>
      </c>
      <c r="I40" s="331">
        <v>157.39367524084679</v>
      </c>
      <c r="J40" s="331">
        <v>138.1501424209666</v>
      </c>
      <c r="K40" s="331">
        <v>119.61630871579671</v>
      </c>
      <c r="L40" s="331">
        <v>115.0414649614942</v>
      </c>
      <c r="M40" s="331">
        <v>108.74009533150119</v>
      </c>
      <c r="N40" s="331">
        <v>103.8990379386193</v>
      </c>
      <c r="O40" s="331">
        <v>99.837279010271331</v>
      </c>
      <c r="P40" s="331">
        <v>95.302315691415785</v>
      </c>
      <c r="Q40" s="331">
        <v>94.451748829589235</v>
      </c>
      <c r="R40" s="331">
        <v>95.2649128410158</v>
      </c>
      <c r="S40" s="331">
        <v>97.13386315197053</v>
      </c>
      <c r="T40" s="331">
        <v>93.97829607963979</v>
      </c>
      <c r="U40" s="331">
        <v>91.057484203999508</v>
      </c>
      <c r="V40" s="331">
        <v>81.901554585936779</v>
      </c>
      <c r="W40" s="331">
        <v>88.637278145822677</v>
      </c>
      <c r="DA40" s="72" t="s">
        <v>2795</v>
      </c>
    </row>
    <row r="41" spans="1:105" ht="12" customHeight="1" x14ac:dyDescent="0.25">
      <c r="A41" s="59" t="s">
        <v>30</v>
      </c>
      <c r="B41" s="232">
        <v>16.11444036616394</v>
      </c>
      <c r="C41" s="232">
        <v>13.55923552059545</v>
      </c>
      <c r="D41" s="232">
        <v>12.26094385176366</v>
      </c>
      <c r="E41" s="232">
        <v>10.150517467840849</v>
      </c>
      <c r="F41" s="232">
        <v>9.1836619987548875</v>
      </c>
      <c r="G41" s="232">
        <v>7.38972442038851</v>
      </c>
      <c r="H41" s="232">
        <v>5.9179085563417226</v>
      </c>
      <c r="I41" s="232">
        <v>4.4449286811561084</v>
      </c>
      <c r="J41" s="232">
        <v>3.6606729765369721</v>
      </c>
      <c r="K41" s="232">
        <v>2.0398606037205291</v>
      </c>
      <c r="L41" s="232">
        <v>1.9764569698430641</v>
      </c>
      <c r="M41" s="232">
        <v>1.414974299712457</v>
      </c>
      <c r="N41" s="232">
        <v>1.2033720043294389</v>
      </c>
      <c r="O41" s="232">
        <v>1.2441114636346851</v>
      </c>
      <c r="P41" s="232">
        <v>1.1134419974636629</v>
      </c>
      <c r="Q41" s="232">
        <v>1.182524908115492</v>
      </c>
      <c r="R41" s="232">
        <v>1.1046701397411129</v>
      </c>
      <c r="S41" s="232">
        <v>0.89004084102655312</v>
      </c>
      <c r="T41" s="232">
        <v>1.4907688591416151</v>
      </c>
      <c r="U41" s="232">
        <v>1.3944433372605349</v>
      </c>
      <c r="V41" s="232">
        <v>1.0006080593961051</v>
      </c>
      <c r="W41" s="232">
        <v>0.71398555572488864</v>
      </c>
      <c r="DA41" s="71" t="s">
        <v>2796</v>
      </c>
    </row>
    <row r="42" spans="1:105" ht="12" customHeight="1" x14ac:dyDescent="0.25">
      <c r="A42" s="59" t="s">
        <v>33</v>
      </c>
      <c r="B42" s="297">
        <v>5.2945770614164349</v>
      </c>
      <c r="C42" s="297">
        <v>7.0658615259840492</v>
      </c>
      <c r="D42" s="297">
        <v>6.4764258013832698</v>
      </c>
      <c r="E42" s="297">
        <v>7.1006309841904196</v>
      </c>
      <c r="F42" s="297">
        <v>5.4925380863388122</v>
      </c>
      <c r="G42" s="297">
        <v>4.7078531119790803</v>
      </c>
      <c r="H42" s="297">
        <v>4.1171102400273751</v>
      </c>
      <c r="I42" s="297">
        <v>3.402846096741428</v>
      </c>
      <c r="J42" s="297">
        <v>2.8650111793799291</v>
      </c>
      <c r="K42" s="297">
        <v>2.541245615226011</v>
      </c>
      <c r="L42" s="297">
        <v>2.820008965640342</v>
      </c>
      <c r="M42" s="297">
        <v>2.4870840525447928</v>
      </c>
      <c r="N42" s="297">
        <v>2.5859972362906429</v>
      </c>
      <c r="O42" s="297">
        <v>2.604028336295948</v>
      </c>
      <c r="P42" s="297">
        <v>2.5754750627397218</v>
      </c>
      <c r="Q42" s="297">
        <v>2.242324897271287</v>
      </c>
      <c r="R42" s="297">
        <v>2.2077076623136231</v>
      </c>
      <c r="S42" s="297">
        <v>2.20695707425087</v>
      </c>
      <c r="T42" s="297">
        <v>2.179453341728069</v>
      </c>
      <c r="U42" s="297">
        <v>2.4262330700975441</v>
      </c>
      <c r="V42" s="297">
        <v>2.0733545332208649</v>
      </c>
      <c r="W42" s="297">
        <v>2.1722017126689108</v>
      </c>
      <c r="DA42" s="122" t="s">
        <v>2797</v>
      </c>
    </row>
    <row r="43" spans="1:105" ht="12" customHeight="1" x14ac:dyDescent="0.25">
      <c r="A43" s="59" t="s">
        <v>160</v>
      </c>
      <c r="B43" s="297">
        <v>15.45951865598688</v>
      </c>
      <c r="C43" s="297">
        <v>16.9978415627366</v>
      </c>
      <c r="D43" s="297">
        <v>15.765858809178379</v>
      </c>
      <c r="E43" s="297">
        <v>15.691129894212811</v>
      </c>
      <c r="F43" s="297">
        <v>14.97612026750364</v>
      </c>
      <c r="G43" s="297">
        <v>15.780286047315411</v>
      </c>
      <c r="H43" s="297">
        <v>10.15234694593437</v>
      </c>
      <c r="I43" s="297">
        <v>11.899317235392081</v>
      </c>
      <c r="J43" s="297">
        <v>8.9055543561086754</v>
      </c>
      <c r="K43" s="297">
        <v>7.6706768314586551</v>
      </c>
      <c r="L43" s="297">
        <v>7.6425355250652878</v>
      </c>
      <c r="M43" s="297">
        <v>6.6606159421307636</v>
      </c>
      <c r="N43" s="297">
        <v>5.9570217838283392</v>
      </c>
      <c r="O43" s="297">
        <v>4.1288999818753407</v>
      </c>
      <c r="P43" s="297">
        <v>4.1776727222255046</v>
      </c>
      <c r="Q43" s="297">
        <v>4.6314955667335633</v>
      </c>
      <c r="R43" s="297">
        <v>4.2399039919522536</v>
      </c>
      <c r="S43" s="297">
        <v>3.781856328375885</v>
      </c>
      <c r="T43" s="297">
        <v>3.5709778343490428</v>
      </c>
      <c r="U43" s="297">
        <v>3.1870127548105822</v>
      </c>
      <c r="V43" s="297">
        <v>3.0321242991246811</v>
      </c>
      <c r="W43" s="297">
        <v>3.5920490038992061</v>
      </c>
      <c r="DA43" s="122" t="s">
        <v>2798</v>
      </c>
    </row>
    <row r="44" spans="1:105" ht="12" customHeight="1" x14ac:dyDescent="0.25">
      <c r="A44" s="59" t="s">
        <v>70</v>
      </c>
      <c r="B44" s="297">
        <v>46.500340974391612</v>
      </c>
      <c r="C44" s="297">
        <v>39.296464909498489</v>
      </c>
      <c r="D44" s="297">
        <v>37.576505619289399</v>
      </c>
      <c r="E44" s="297">
        <v>36.200633958913087</v>
      </c>
      <c r="F44" s="297">
        <v>31.003043076048758</v>
      </c>
      <c r="G44" s="297">
        <v>20.95164206812268</v>
      </c>
      <c r="H44" s="297">
        <v>19.779578190767499</v>
      </c>
      <c r="I44" s="297">
        <v>21.13625371946911</v>
      </c>
      <c r="J44" s="297">
        <v>17.44683356945837</v>
      </c>
      <c r="K44" s="297">
        <v>12.928566634505669</v>
      </c>
      <c r="L44" s="297">
        <v>8.8685733419313237</v>
      </c>
      <c r="M44" s="297">
        <v>5.2939543544599514</v>
      </c>
      <c r="N44" s="297">
        <v>5.3169194025698268</v>
      </c>
      <c r="O44" s="297">
        <v>3.9848561270926348</v>
      </c>
      <c r="P44" s="297">
        <v>3.2638860198298452</v>
      </c>
      <c r="Q44" s="297">
        <v>3.3201472942565342</v>
      </c>
      <c r="R44" s="297">
        <v>3.5716363350485341</v>
      </c>
      <c r="S44" s="297">
        <v>2.5533210303278819</v>
      </c>
      <c r="T44" s="297">
        <v>2.357757793059295</v>
      </c>
      <c r="U44" s="297">
        <v>1.3088507886859391</v>
      </c>
      <c r="V44" s="297">
        <v>0.67532430290113088</v>
      </c>
      <c r="W44" s="297">
        <v>1.1090241900054809</v>
      </c>
      <c r="DA44" s="122" t="s">
        <v>2799</v>
      </c>
    </row>
    <row r="45" spans="1:105" ht="12" customHeight="1" x14ac:dyDescent="0.25">
      <c r="A45" s="59" t="s">
        <v>162</v>
      </c>
      <c r="B45" s="297">
        <v>198.9289902016389</v>
      </c>
      <c r="C45" s="297">
        <v>200.5885427067642</v>
      </c>
      <c r="D45" s="297">
        <v>203.88549193455839</v>
      </c>
      <c r="E45" s="297">
        <v>210.87365057679881</v>
      </c>
      <c r="F45" s="297">
        <v>198.09777779434239</v>
      </c>
      <c r="G45" s="297">
        <v>148.90030332125781</v>
      </c>
      <c r="H45" s="297">
        <v>140.5791090364406</v>
      </c>
      <c r="I45" s="297">
        <v>116.51032950808811</v>
      </c>
      <c r="J45" s="297">
        <v>105.2720703394827</v>
      </c>
      <c r="K45" s="297">
        <v>94.435959030885854</v>
      </c>
      <c r="L45" s="297">
        <v>93.733890159014138</v>
      </c>
      <c r="M45" s="297">
        <v>92.883466682653221</v>
      </c>
      <c r="N45" s="297">
        <v>88.835727511601064</v>
      </c>
      <c r="O45" s="297">
        <v>87.875383101372719</v>
      </c>
      <c r="P45" s="297">
        <v>84.171839889157056</v>
      </c>
      <c r="Q45" s="297">
        <v>83.075256163212359</v>
      </c>
      <c r="R45" s="297">
        <v>84.140994711960275</v>
      </c>
      <c r="S45" s="297">
        <v>87.701687877989343</v>
      </c>
      <c r="T45" s="297">
        <v>84.379338251361773</v>
      </c>
      <c r="U45" s="297">
        <v>82.740944253144889</v>
      </c>
      <c r="V45" s="297">
        <v>75.120143391294008</v>
      </c>
      <c r="W45" s="297">
        <v>81.050017683524189</v>
      </c>
      <c r="DA45" s="122" t="s">
        <v>2800</v>
      </c>
    </row>
    <row r="46" spans="1:105" ht="12" customHeight="1" x14ac:dyDescent="0.25">
      <c r="A46" s="60" t="s">
        <v>2743</v>
      </c>
      <c r="B46" s="331">
        <v>192.8092986562807</v>
      </c>
      <c r="C46" s="331">
        <v>189.6431146636267</v>
      </c>
      <c r="D46" s="331">
        <v>188.24663271829689</v>
      </c>
      <c r="E46" s="331">
        <v>191.30222247394309</v>
      </c>
      <c r="F46" s="331">
        <v>177.4039728563408</v>
      </c>
      <c r="G46" s="331">
        <v>136.2537674242935</v>
      </c>
      <c r="H46" s="331">
        <v>124.1087771246733</v>
      </c>
      <c r="I46" s="331">
        <v>108.170612730698</v>
      </c>
      <c r="J46" s="331">
        <v>95.185992113026785</v>
      </c>
      <c r="K46" s="331">
        <v>82.229498987140744</v>
      </c>
      <c r="L46" s="331">
        <v>79.608306177355374</v>
      </c>
      <c r="M46" s="331">
        <v>75.212845663169148</v>
      </c>
      <c r="N46" s="331">
        <v>71.954774318887473</v>
      </c>
      <c r="O46" s="331">
        <v>68.545311199792792</v>
      </c>
      <c r="P46" s="331">
        <v>65.462900211267097</v>
      </c>
      <c r="Q46" s="331">
        <v>65.13214524808032</v>
      </c>
      <c r="R46" s="331">
        <v>65.371830147769757</v>
      </c>
      <c r="S46" s="331">
        <v>66.613112103436848</v>
      </c>
      <c r="T46" s="331">
        <v>64.574802726186647</v>
      </c>
      <c r="U46" s="331">
        <v>62.559017864663808</v>
      </c>
      <c r="V46" s="331">
        <v>56.219136916311129</v>
      </c>
      <c r="W46" s="331">
        <v>60.77018216485493</v>
      </c>
      <c r="DA46" s="72" t="s">
        <v>2801</v>
      </c>
    </row>
    <row r="47" spans="1:105" ht="12" customHeight="1" x14ac:dyDescent="0.25">
      <c r="A47" s="64" t="s">
        <v>30</v>
      </c>
      <c r="B47" s="231">
        <v>8.8850787322160976</v>
      </c>
      <c r="C47" s="231">
        <v>7.3593888630754494</v>
      </c>
      <c r="D47" s="231">
        <v>6.6083941818579124</v>
      </c>
      <c r="E47" s="231">
        <v>5.2545150114274346</v>
      </c>
      <c r="F47" s="231">
        <v>4.7857928306855282</v>
      </c>
      <c r="G47" s="231">
        <v>3.8717625916027969</v>
      </c>
      <c r="H47" s="231">
        <v>3.142812381660621</v>
      </c>
      <c r="I47" s="231">
        <v>2.545246677703513</v>
      </c>
      <c r="J47" s="231">
        <v>2.0773908912930268</v>
      </c>
      <c r="K47" s="231">
        <v>1.1723246172065009</v>
      </c>
      <c r="L47" s="231">
        <v>1.072126236743195</v>
      </c>
      <c r="M47" s="231">
        <v>0.75453087844741962</v>
      </c>
      <c r="N47" s="231">
        <v>0.59805676788873985</v>
      </c>
      <c r="O47" s="231">
        <v>0.68474057771893704</v>
      </c>
      <c r="P47" s="231">
        <v>0.61067779614894835</v>
      </c>
      <c r="Q47" s="231">
        <v>0.59739175002812117</v>
      </c>
      <c r="R47" s="231">
        <v>0.56692924857438598</v>
      </c>
      <c r="S47" s="231">
        <v>0.48094527748461202</v>
      </c>
      <c r="T47" s="231">
        <v>0.85951208244068922</v>
      </c>
      <c r="U47" s="231">
        <v>0.81424266404008849</v>
      </c>
      <c r="V47" s="231">
        <v>0.59590439803765838</v>
      </c>
      <c r="W47" s="231">
        <v>0.40815183473140298</v>
      </c>
      <c r="DA47" s="73" t="s">
        <v>2802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2803</v>
      </c>
    </row>
    <row r="49" spans="1:105" ht="12" customHeight="1" x14ac:dyDescent="0.25">
      <c r="A49" s="64" t="s">
        <v>33</v>
      </c>
      <c r="B49" s="231">
        <v>3.3949651293460592</v>
      </c>
      <c r="C49" s="231">
        <v>4.5600072606626254</v>
      </c>
      <c r="D49" s="231">
        <v>4.0740126497335458</v>
      </c>
      <c r="E49" s="231">
        <v>4.458610733022093</v>
      </c>
      <c r="F49" s="231">
        <v>3.3484065259331079</v>
      </c>
      <c r="G49" s="231">
        <v>2.6839703029196942</v>
      </c>
      <c r="H49" s="231">
        <v>2.3998044040803781</v>
      </c>
      <c r="I49" s="231">
        <v>2.0107662391555281</v>
      </c>
      <c r="J49" s="231">
        <v>1.6445932744371179</v>
      </c>
      <c r="K49" s="231">
        <v>1.490616040894734</v>
      </c>
      <c r="L49" s="231">
        <v>1.6324991448483761</v>
      </c>
      <c r="M49" s="231">
        <v>1.4084287904156481</v>
      </c>
      <c r="N49" s="231">
        <v>1.5519487012158</v>
      </c>
      <c r="O49" s="231">
        <v>1.593591501561137</v>
      </c>
      <c r="P49" s="231">
        <v>1.60024300938305</v>
      </c>
      <c r="Q49" s="231">
        <v>1.4043991625992349</v>
      </c>
      <c r="R49" s="231">
        <v>1.3911321953176059</v>
      </c>
      <c r="S49" s="231">
        <v>1.374697851007973</v>
      </c>
      <c r="T49" s="231">
        <v>1.341373363915737</v>
      </c>
      <c r="U49" s="231">
        <v>1.491030821797442</v>
      </c>
      <c r="V49" s="231">
        <v>1.2201515796731219</v>
      </c>
      <c r="W49" s="231">
        <v>1.323712461744762</v>
      </c>
      <c r="DA49" s="73" t="s">
        <v>2804</v>
      </c>
    </row>
    <row r="50" spans="1:105" ht="12" customHeight="1" x14ac:dyDescent="0.25">
      <c r="A50" s="64" t="s">
        <v>160</v>
      </c>
      <c r="B50" s="231">
        <v>10.06855718072859</v>
      </c>
      <c r="C50" s="231">
        <v>11.02009752305184</v>
      </c>
      <c r="D50" s="231">
        <v>10.387295598384791</v>
      </c>
      <c r="E50" s="231">
        <v>10.11969313047963</v>
      </c>
      <c r="F50" s="231">
        <v>9.5739147011560153</v>
      </c>
      <c r="G50" s="231">
        <v>10.16312451411221</v>
      </c>
      <c r="H50" s="231">
        <v>6.3906817933463476</v>
      </c>
      <c r="I50" s="231">
        <v>7.49177137268157</v>
      </c>
      <c r="J50" s="231">
        <v>5.622757272942974</v>
      </c>
      <c r="K50" s="231">
        <v>4.9321464070482719</v>
      </c>
      <c r="L50" s="231">
        <v>4.7698299216803779</v>
      </c>
      <c r="M50" s="231">
        <v>4.1283908887577496</v>
      </c>
      <c r="N50" s="231">
        <v>3.574425426109312</v>
      </c>
      <c r="O50" s="231">
        <v>2.532620170271024</v>
      </c>
      <c r="P50" s="231">
        <v>2.5656902754510238</v>
      </c>
      <c r="Q50" s="231">
        <v>2.790745584289307</v>
      </c>
      <c r="R50" s="231">
        <v>2.6739187216785569</v>
      </c>
      <c r="S50" s="231">
        <v>2.406607880226896</v>
      </c>
      <c r="T50" s="231">
        <v>2.2078561094985218</v>
      </c>
      <c r="U50" s="231">
        <v>2.0231196478984801</v>
      </c>
      <c r="V50" s="231">
        <v>1.936648057159108</v>
      </c>
      <c r="W50" s="231">
        <v>2.2659443542121309</v>
      </c>
      <c r="DA50" s="73" t="s">
        <v>2805</v>
      </c>
    </row>
    <row r="51" spans="1:105" ht="12" customHeight="1" x14ac:dyDescent="0.25">
      <c r="A51" s="64" t="s">
        <v>70</v>
      </c>
      <c r="B51" s="231">
        <v>28.321315016473239</v>
      </c>
      <c r="C51" s="231">
        <v>23.901479753598881</v>
      </c>
      <c r="D51" s="231">
        <v>23.196619096640259</v>
      </c>
      <c r="E51" s="231">
        <v>22.402165775789751</v>
      </c>
      <c r="F51" s="231">
        <v>18.63025983238699</v>
      </c>
      <c r="G51" s="231">
        <v>12.70980662684093</v>
      </c>
      <c r="H51" s="231">
        <v>12.112718268358631</v>
      </c>
      <c r="I51" s="231">
        <v>12.47934172014628</v>
      </c>
      <c r="J51" s="231">
        <v>10.318152060995541</v>
      </c>
      <c r="K51" s="231">
        <v>7.3230761717136756</v>
      </c>
      <c r="L51" s="231">
        <v>5.1593230130070484</v>
      </c>
      <c r="M51" s="231">
        <v>2.9227324435947022</v>
      </c>
      <c r="N51" s="231">
        <v>3.1715832630866152</v>
      </c>
      <c r="O51" s="231">
        <v>2.406519278819149</v>
      </c>
      <c r="P51" s="231">
        <v>1.958594103038763</v>
      </c>
      <c r="Q51" s="231">
        <v>2.0017461952588</v>
      </c>
      <c r="R51" s="231">
        <v>2.150407825305102</v>
      </c>
      <c r="S51" s="231">
        <v>1.506360901125076</v>
      </c>
      <c r="T51" s="231">
        <v>1.4421114834227891</v>
      </c>
      <c r="U51" s="231">
        <v>0.78118665986889602</v>
      </c>
      <c r="V51" s="231">
        <v>0.41540712433956928</v>
      </c>
      <c r="W51" s="231">
        <v>0.68537800253410941</v>
      </c>
      <c r="DA51" s="73" t="s">
        <v>2806</v>
      </c>
    </row>
    <row r="52" spans="1:105" ht="12" customHeight="1" x14ac:dyDescent="0.25">
      <c r="A52" s="64" t="s">
        <v>34</v>
      </c>
      <c r="B52" s="231">
        <v>0.2062614104860174</v>
      </c>
      <c r="C52" s="231">
        <v>0.28439916974322682</v>
      </c>
      <c r="D52" s="231">
        <v>0.23743458988326571</v>
      </c>
      <c r="E52" s="231">
        <v>0.1578584516565896</v>
      </c>
      <c r="F52" s="231">
        <v>0.15156859894201641</v>
      </c>
      <c r="G52" s="231">
        <v>5.2197023300121409E-2</v>
      </c>
      <c r="H52" s="231">
        <v>0.1908003976143916</v>
      </c>
      <c r="I52" s="231">
        <v>4.4275124616325073E-2</v>
      </c>
      <c r="J52" s="231">
        <v>4.3381827350858437E-2</v>
      </c>
      <c r="K52" s="231">
        <v>6.2780653304178816E-3</v>
      </c>
      <c r="L52" s="231">
        <v>4.1481857473436287E-2</v>
      </c>
      <c r="M52" s="231">
        <v>2.56815781623648E-3</v>
      </c>
      <c r="N52" s="231">
        <v>2.8741044930298272E-3</v>
      </c>
      <c r="O52" s="231">
        <v>3.0855678344005421E-3</v>
      </c>
      <c r="P52" s="231">
        <v>3.1533896815820351E-3</v>
      </c>
      <c r="Q52" s="231">
        <v>2.0742000084627041E-3</v>
      </c>
      <c r="R52" s="231">
        <v>3.3904284914725857E-2</v>
      </c>
      <c r="S52" s="231">
        <v>1.0364673472595939E-2</v>
      </c>
      <c r="T52" s="231">
        <v>1.06357304861019E-2</v>
      </c>
      <c r="U52" s="231">
        <v>1.3595793566234429E-2</v>
      </c>
      <c r="V52" s="231">
        <v>1.418078718798914E-2</v>
      </c>
      <c r="W52" s="231">
        <v>6.9392444622162375E-2</v>
      </c>
      <c r="DA52" s="73" t="s">
        <v>2807</v>
      </c>
    </row>
    <row r="53" spans="1:105" ht="12" customHeight="1" x14ac:dyDescent="0.25">
      <c r="A53" s="64" t="s">
        <v>162</v>
      </c>
      <c r="B53" s="231">
        <v>129.23646898276431</v>
      </c>
      <c r="C53" s="231">
        <v>129.21357523814081</v>
      </c>
      <c r="D53" s="231">
        <v>131.7914676013304</v>
      </c>
      <c r="E53" s="231">
        <v>134.9751084317007</v>
      </c>
      <c r="F53" s="231">
        <v>124.9599059206969</v>
      </c>
      <c r="G53" s="231">
        <v>90.9723468109527</v>
      </c>
      <c r="H53" s="231">
        <v>85.904426336142947</v>
      </c>
      <c r="I53" s="231">
        <v>71.643793408294655</v>
      </c>
      <c r="J53" s="231">
        <v>63.545811476163017</v>
      </c>
      <c r="K53" s="231">
        <v>58.191865439473958</v>
      </c>
      <c r="L53" s="231">
        <v>54.93476172280522</v>
      </c>
      <c r="M53" s="231">
        <v>54.432569654000552</v>
      </c>
      <c r="N53" s="231">
        <v>52.852087093137087</v>
      </c>
      <c r="O53" s="231">
        <v>53.942354902726521</v>
      </c>
      <c r="P53" s="231">
        <v>51.549021481438672</v>
      </c>
      <c r="Q53" s="231">
        <v>50.09509022823103</v>
      </c>
      <c r="R53" s="231">
        <v>51.801761274260137</v>
      </c>
      <c r="S53" s="231">
        <v>54.035918845041572</v>
      </c>
      <c r="T53" s="231">
        <v>51.250156389694837</v>
      </c>
      <c r="U53" s="231">
        <v>50.180900903977218</v>
      </c>
      <c r="V53" s="231">
        <v>45.877268733502817</v>
      </c>
      <c r="W53" s="231">
        <v>49.794405645212841</v>
      </c>
      <c r="DA53" s="73" t="s">
        <v>2808</v>
      </c>
    </row>
    <row r="54" spans="1:105" ht="12" customHeight="1" x14ac:dyDescent="0.25">
      <c r="A54" s="64" t="s">
        <v>36</v>
      </c>
      <c r="B54" s="231">
        <v>0.27479801476085308</v>
      </c>
      <c r="C54" s="231">
        <v>0.24500063966637209</v>
      </c>
      <c r="D54" s="231">
        <v>0.23506818130134141</v>
      </c>
      <c r="E54" s="231">
        <v>0</v>
      </c>
      <c r="F54" s="231">
        <v>0</v>
      </c>
      <c r="G54" s="231">
        <v>0</v>
      </c>
      <c r="H54" s="231">
        <v>7.4460263291274134E-3</v>
      </c>
      <c r="I54" s="231">
        <v>7.4371695144280874E-3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2809</v>
      </c>
    </row>
    <row r="55" spans="1:105" ht="12" customHeight="1" x14ac:dyDescent="0.25">
      <c r="A55" s="64" t="s">
        <v>73</v>
      </c>
      <c r="B55" s="231">
        <v>2.1279916427938441</v>
      </c>
      <c r="C55" s="231">
        <v>2.2702149170083219</v>
      </c>
      <c r="D55" s="231">
        <v>2.077391411213064</v>
      </c>
      <c r="E55" s="231">
        <v>2.5326516419995659</v>
      </c>
      <c r="F55" s="231">
        <v>2.3062962787707462</v>
      </c>
      <c r="G55" s="231">
        <v>2.3200557635848629</v>
      </c>
      <c r="H55" s="231">
        <v>2.7677874673339442</v>
      </c>
      <c r="I55" s="231">
        <v>2.394420163684412</v>
      </c>
      <c r="J55" s="231">
        <v>2.407317938426293</v>
      </c>
      <c r="K55" s="231">
        <v>2.2855909148020128</v>
      </c>
      <c r="L55" s="231">
        <v>2.5365837533024642</v>
      </c>
      <c r="M55" s="231">
        <v>2.6019747537927711</v>
      </c>
      <c r="N55" s="231">
        <v>0.4773379702446558</v>
      </c>
      <c r="O55" s="231">
        <v>0.68157261240389877</v>
      </c>
      <c r="P55" s="231">
        <v>0.56049968365913716</v>
      </c>
      <c r="Q55" s="231">
        <v>0.5537101832975877</v>
      </c>
      <c r="R55" s="231">
        <v>0.61518717649149901</v>
      </c>
      <c r="S55" s="231">
        <v>0.69082671121988859</v>
      </c>
      <c r="T55" s="231">
        <v>0.92984371730391113</v>
      </c>
      <c r="U55" s="231">
        <v>0.95837013675211036</v>
      </c>
      <c r="V55" s="231">
        <v>0.92793061884839678</v>
      </c>
      <c r="W55" s="231">
        <v>0.86830316086499182</v>
      </c>
      <c r="DA55" s="73" t="s">
        <v>2810</v>
      </c>
    </row>
    <row r="56" spans="1:105" ht="12" customHeight="1" x14ac:dyDescent="0.25">
      <c r="A56" s="64" t="s">
        <v>79</v>
      </c>
      <c r="B56" s="231">
        <v>10.29386254671172</v>
      </c>
      <c r="C56" s="231">
        <v>10.788951298679139</v>
      </c>
      <c r="D56" s="231">
        <v>9.6389494079522926</v>
      </c>
      <c r="E56" s="231">
        <v>11.40161929786732</v>
      </c>
      <c r="F56" s="231">
        <v>13.647828167769481</v>
      </c>
      <c r="G56" s="231">
        <v>13.48050379098018</v>
      </c>
      <c r="H56" s="231">
        <v>11.192300049806891</v>
      </c>
      <c r="I56" s="231">
        <v>9.5535608549013382</v>
      </c>
      <c r="J56" s="231">
        <v>9.5265873714179659</v>
      </c>
      <c r="K56" s="231">
        <v>6.827601330671178</v>
      </c>
      <c r="L56" s="231">
        <v>9.4617005274952639</v>
      </c>
      <c r="M56" s="231">
        <v>8.9616500963440551</v>
      </c>
      <c r="N56" s="231">
        <v>9.726460992712223</v>
      </c>
      <c r="O56" s="231">
        <v>6.7008265884577174</v>
      </c>
      <c r="P56" s="231">
        <v>6.6150204724659236</v>
      </c>
      <c r="Q56" s="231">
        <v>7.6869879443677744</v>
      </c>
      <c r="R56" s="231">
        <v>6.138589421227751</v>
      </c>
      <c r="S56" s="231">
        <v>6.107389963858231</v>
      </c>
      <c r="T56" s="231">
        <v>6.5333138494240588</v>
      </c>
      <c r="U56" s="231">
        <v>6.2965712367633406</v>
      </c>
      <c r="V56" s="231">
        <v>5.2316456175624646</v>
      </c>
      <c r="W56" s="231">
        <v>5.3548942609325314</v>
      </c>
      <c r="DA56" s="73" t="s">
        <v>2811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2812</v>
      </c>
    </row>
    <row r="58" spans="1:105" ht="12" customHeight="1" x14ac:dyDescent="0.25">
      <c r="A58" s="60" t="s">
        <v>2757</v>
      </c>
      <c r="B58" s="331">
        <v>526.22989491802605</v>
      </c>
      <c r="C58" s="331">
        <v>527.1857251322499</v>
      </c>
      <c r="D58" s="331">
        <v>524.60497128027714</v>
      </c>
      <c r="E58" s="331">
        <v>492.26516062688432</v>
      </c>
      <c r="F58" s="331">
        <v>468.1894433271238</v>
      </c>
      <c r="G58" s="331">
        <v>434.42920552578772</v>
      </c>
      <c r="H58" s="331">
        <v>399.43571863348222</v>
      </c>
      <c r="I58" s="331">
        <v>389.90386725146021</v>
      </c>
      <c r="J58" s="331">
        <v>350.55828392120247</v>
      </c>
      <c r="K58" s="331">
        <v>288.09612543608478</v>
      </c>
      <c r="L58" s="331">
        <v>297.46007632812621</v>
      </c>
      <c r="M58" s="331">
        <v>284.28949090964551</v>
      </c>
      <c r="N58" s="331">
        <v>269.77161028689352</v>
      </c>
      <c r="O58" s="331">
        <v>264.72203339242918</v>
      </c>
      <c r="P58" s="331">
        <v>257.96363754325603</v>
      </c>
      <c r="Q58" s="331">
        <v>257.76971885602342</v>
      </c>
      <c r="R58" s="331">
        <v>254.0857699204474</v>
      </c>
      <c r="S58" s="331">
        <v>252.30909378282681</v>
      </c>
      <c r="T58" s="331">
        <v>259.44221396305198</v>
      </c>
      <c r="U58" s="331">
        <v>257.15094723542791</v>
      </c>
      <c r="V58" s="331">
        <v>225.8300002419345</v>
      </c>
      <c r="W58" s="331">
        <v>229.02237220740381</v>
      </c>
      <c r="DA58" s="72" t="s">
        <v>2813</v>
      </c>
    </row>
    <row r="59" spans="1:105" ht="12" customHeight="1" x14ac:dyDescent="0.25">
      <c r="A59" s="132" t="s">
        <v>2759</v>
      </c>
      <c r="B59" s="318">
        <v>132.4636594736296</v>
      </c>
      <c r="C59" s="318">
        <v>132.70426299926419</v>
      </c>
      <c r="D59" s="318">
        <v>132.05463039052341</v>
      </c>
      <c r="E59" s="318">
        <v>123.91398747532</v>
      </c>
      <c r="F59" s="318">
        <v>117.85359894783871</v>
      </c>
      <c r="G59" s="318">
        <v>109.3554032218783</v>
      </c>
      <c r="H59" s="318">
        <v>100.54677152637321</v>
      </c>
      <c r="I59" s="318">
        <v>98.147394509189283</v>
      </c>
      <c r="J59" s="318">
        <v>88.243244246379803</v>
      </c>
      <c r="K59" s="318">
        <v>72.520142667649836</v>
      </c>
      <c r="L59" s="318">
        <v>74.877255431994755</v>
      </c>
      <c r="M59" s="318">
        <v>71.561928882153353</v>
      </c>
      <c r="N59" s="318">
        <v>67.907458443162824</v>
      </c>
      <c r="O59" s="318">
        <v>66.636368676705473</v>
      </c>
      <c r="P59" s="318">
        <v>64.935131527317878</v>
      </c>
      <c r="Q59" s="318">
        <v>64.886317920946937</v>
      </c>
      <c r="R59" s="318">
        <v>63.958986801918812</v>
      </c>
      <c r="S59" s="318">
        <v>63.511758270888002</v>
      </c>
      <c r="T59" s="318">
        <v>65.307321791058229</v>
      </c>
      <c r="U59" s="318">
        <v>64.730559470060612</v>
      </c>
      <c r="V59" s="318">
        <v>56.846386987643939</v>
      </c>
      <c r="W59" s="318">
        <v>57.649977351914217</v>
      </c>
      <c r="DA59" s="139" t="s">
        <v>2814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102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0.99999999999999933</v>
      </c>
      <c r="C63" s="234">
        <f t="shared" si="1"/>
        <v>1</v>
      </c>
      <c r="D63" s="234">
        <f t="shared" si="1"/>
        <v>1.0000000000000004</v>
      </c>
      <c r="E63" s="234">
        <f t="shared" si="1"/>
        <v>1.0000000000000002</v>
      </c>
      <c r="F63" s="234">
        <f t="shared" si="1"/>
        <v>1.0000000000000002</v>
      </c>
      <c r="G63" s="234">
        <f t="shared" si="1"/>
        <v>0.99999999999999978</v>
      </c>
      <c r="H63" s="234">
        <f t="shared" si="1"/>
        <v>0.99999999999999967</v>
      </c>
      <c r="I63" s="234">
        <f t="shared" si="1"/>
        <v>1</v>
      </c>
      <c r="J63" s="234">
        <f t="shared" si="1"/>
        <v>1.0000000000000004</v>
      </c>
      <c r="K63" s="234">
        <f t="shared" si="1"/>
        <v>1.0000000000000004</v>
      </c>
      <c r="L63" s="234">
        <f t="shared" si="1"/>
        <v>0.99999999999999967</v>
      </c>
      <c r="M63" s="234">
        <f t="shared" si="1"/>
        <v>1.0000000000000004</v>
      </c>
      <c r="N63" s="234">
        <f t="shared" si="1"/>
        <v>1.0000000000000002</v>
      </c>
      <c r="O63" s="234">
        <f t="shared" si="1"/>
        <v>0.99999999999999944</v>
      </c>
      <c r="P63" s="234">
        <f t="shared" si="1"/>
        <v>1</v>
      </c>
      <c r="Q63" s="234">
        <f t="shared" si="1"/>
        <v>1.0000000000000002</v>
      </c>
      <c r="R63" s="234">
        <f t="shared" si="1"/>
        <v>0.99999999999999978</v>
      </c>
      <c r="S63" s="234">
        <f t="shared" si="1"/>
        <v>1</v>
      </c>
      <c r="T63" s="234">
        <f t="shared" si="1"/>
        <v>1.0000000000000002</v>
      </c>
      <c r="U63" s="234">
        <f t="shared" si="1"/>
        <v>1.0000000000000002</v>
      </c>
      <c r="V63" s="234">
        <f t="shared" si="1"/>
        <v>0.99999999999999978</v>
      </c>
      <c r="W63" s="234">
        <f t="shared" si="1"/>
        <v>1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2.1858759492590578E-2</v>
      </c>
      <c r="C64" s="301">
        <f t="shared" si="2"/>
        <v>2.2098941285923407E-2</v>
      </c>
      <c r="D64" s="301">
        <f t="shared" si="2"/>
        <v>2.2102121320279583E-2</v>
      </c>
      <c r="E64" s="301">
        <f t="shared" si="2"/>
        <v>2.093399926905944E-2</v>
      </c>
      <c r="F64" s="301">
        <f t="shared" si="2"/>
        <v>2.1323358522801886E-2</v>
      </c>
      <c r="G64" s="301">
        <f t="shared" si="2"/>
        <v>2.4324185602820392E-2</v>
      </c>
      <c r="H64" s="301">
        <f t="shared" si="2"/>
        <v>2.4448949271256733E-2</v>
      </c>
      <c r="I64" s="301">
        <f t="shared" si="2"/>
        <v>2.6260907199084443E-2</v>
      </c>
      <c r="J64" s="301">
        <f t="shared" si="2"/>
        <v>2.6641467413001E-2</v>
      </c>
      <c r="K64" s="301">
        <f t="shared" si="2"/>
        <v>2.5793739457130951E-2</v>
      </c>
      <c r="L64" s="301">
        <f t="shared" si="2"/>
        <v>2.6876471654753084E-2</v>
      </c>
      <c r="M64" s="301">
        <f t="shared" si="2"/>
        <v>2.7037462757202584E-2</v>
      </c>
      <c r="N64" s="301">
        <f t="shared" si="2"/>
        <v>2.6898309416405058E-2</v>
      </c>
      <c r="O64" s="301">
        <f t="shared" si="2"/>
        <v>2.7347384624237293E-2</v>
      </c>
      <c r="P64" s="301">
        <f t="shared" si="2"/>
        <v>2.7651123335060923E-2</v>
      </c>
      <c r="Q64" s="301">
        <f t="shared" si="2"/>
        <v>2.7738470707247654E-2</v>
      </c>
      <c r="R64" s="301">
        <f t="shared" si="2"/>
        <v>2.7404974201150279E-2</v>
      </c>
      <c r="S64" s="301">
        <f t="shared" si="2"/>
        <v>2.698309006616921E-2</v>
      </c>
      <c r="T64" s="301">
        <f t="shared" si="2"/>
        <v>2.7899419411869904E-2</v>
      </c>
      <c r="U64" s="301">
        <f t="shared" si="2"/>
        <v>2.8285745395438735E-2</v>
      </c>
      <c r="V64" s="301">
        <f t="shared" si="2"/>
        <v>2.7879729040031567E-2</v>
      </c>
      <c r="W64" s="301">
        <f t="shared" si="2"/>
        <v>2.6881067985291978E-2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4.6071848499693669E-3</v>
      </c>
      <c r="C65" s="235">
        <f t="shared" si="3"/>
        <v>4.6578081216082073E-3</v>
      </c>
      <c r="D65" s="235">
        <f t="shared" si="3"/>
        <v>4.6584783795024448E-3</v>
      </c>
      <c r="E65" s="235">
        <f t="shared" si="3"/>
        <v>4.4122725406431614E-3</v>
      </c>
      <c r="F65" s="235">
        <f t="shared" si="3"/>
        <v>4.4943380419194649E-3</v>
      </c>
      <c r="G65" s="235">
        <f t="shared" si="3"/>
        <v>5.12682430286787E-3</v>
      </c>
      <c r="H65" s="235">
        <f t="shared" si="3"/>
        <v>5.1531208218099167E-3</v>
      </c>
      <c r="I65" s="235">
        <f t="shared" si="3"/>
        <v>5.5350283640334067E-3</v>
      </c>
      <c r="J65" s="235">
        <f t="shared" si="3"/>
        <v>5.6152392860050696E-3</v>
      </c>
      <c r="K65" s="235">
        <f t="shared" si="3"/>
        <v>5.4365631174647681E-3</v>
      </c>
      <c r="L65" s="235">
        <f t="shared" si="3"/>
        <v>5.6647712817546733E-3</v>
      </c>
      <c r="M65" s="235">
        <f t="shared" si="3"/>
        <v>5.6987034803516086E-3</v>
      </c>
      <c r="N65" s="235">
        <f t="shared" si="3"/>
        <v>5.6693740408762213E-3</v>
      </c>
      <c r="O65" s="235">
        <f t="shared" si="3"/>
        <v>5.7640259123478369E-3</v>
      </c>
      <c r="P65" s="235">
        <f t="shared" si="3"/>
        <v>5.8280451165176822E-3</v>
      </c>
      <c r="Q65" s="235">
        <f t="shared" si="3"/>
        <v>5.846455378543748E-3</v>
      </c>
      <c r="R65" s="235">
        <f t="shared" si="3"/>
        <v>5.7761641046528275E-3</v>
      </c>
      <c r="S65" s="235">
        <f t="shared" si="3"/>
        <v>5.6872433131602406E-3</v>
      </c>
      <c r="T65" s="235">
        <f t="shared" si="3"/>
        <v>5.8803786409232653E-3</v>
      </c>
      <c r="U65" s="235">
        <f t="shared" si="3"/>
        <v>5.9618048178868392E-3</v>
      </c>
      <c r="V65" s="235">
        <f t="shared" si="3"/>
        <v>5.8762284885390641E-3</v>
      </c>
      <c r="W65" s="235">
        <f t="shared" si="3"/>
        <v>5.665740053309689E-3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1.7852497910130022E-2</v>
      </c>
      <c r="C66" s="235">
        <f t="shared" si="4"/>
        <v>1.804865931466805E-2</v>
      </c>
      <c r="D66" s="235">
        <f t="shared" si="4"/>
        <v>1.8051256514052455E-2</v>
      </c>
      <c r="E66" s="235">
        <f t="shared" si="4"/>
        <v>1.709722723872906E-2</v>
      </c>
      <c r="F66" s="235">
        <f t="shared" si="4"/>
        <v>1.7415224939654542E-2</v>
      </c>
      <c r="G66" s="235">
        <f t="shared" si="4"/>
        <v>1.9866062060253781E-2</v>
      </c>
      <c r="H66" s="235">
        <f t="shared" si="4"/>
        <v>1.9967959111217487E-2</v>
      </c>
      <c r="I66" s="235">
        <f t="shared" si="4"/>
        <v>2.1447822372934276E-2</v>
      </c>
      <c r="J66" s="235">
        <f t="shared" si="4"/>
        <v>2.1758633717280089E-2</v>
      </c>
      <c r="K66" s="235">
        <f t="shared" si="4"/>
        <v>2.1066276881309645E-2</v>
      </c>
      <c r="L66" s="235">
        <f t="shared" si="4"/>
        <v>2.1950566509082517E-2</v>
      </c>
      <c r="M66" s="235">
        <f t="shared" si="4"/>
        <v>2.208205124960512E-2</v>
      </c>
      <c r="N66" s="235">
        <f t="shared" si="4"/>
        <v>2.1968401857624865E-2</v>
      </c>
      <c r="O66" s="235">
        <f t="shared" si="4"/>
        <v>2.2335170804967636E-2</v>
      </c>
      <c r="P66" s="235">
        <f t="shared" si="4"/>
        <v>2.2583240449635368E-2</v>
      </c>
      <c r="Q66" s="235">
        <f t="shared" si="4"/>
        <v>2.2654578842829523E-2</v>
      </c>
      <c r="R66" s="235">
        <f t="shared" si="4"/>
        <v>2.2382205395463619E-2</v>
      </c>
      <c r="S66" s="235">
        <f t="shared" si="4"/>
        <v>2.2037643955889735E-2</v>
      </c>
      <c r="T66" s="235">
        <f t="shared" si="4"/>
        <v>2.2786028956175663E-2</v>
      </c>
      <c r="U66" s="235">
        <f t="shared" si="4"/>
        <v>2.3101549323039542E-2</v>
      </c>
      <c r="V66" s="235">
        <f t="shared" si="4"/>
        <v>2.2769947425006758E-2</v>
      </c>
      <c r="W66" s="235">
        <f t="shared" si="4"/>
        <v>2.1954320426653535E-2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2.5109097207059086E-2</v>
      </c>
      <c r="C67" s="235">
        <f t="shared" si="5"/>
        <v>2.5384993375741672E-2</v>
      </c>
      <c r="D67" s="235">
        <f t="shared" si="5"/>
        <v>2.5388646272503628E-2</v>
      </c>
      <c r="E67" s="235">
        <f t="shared" si="5"/>
        <v>2.4046827669131476E-2</v>
      </c>
      <c r="F67" s="235">
        <f t="shared" si="5"/>
        <v>2.4494083578324357E-2</v>
      </c>
      <c r="G67" s="235">
        <f t="shared" si="5"/>
        <v>2.7941125432611669E-2</v>
      </c>
      <c r="H67" s="235">
        <f t="shared" si="5"/>
        <v>2.8084441117096848E-2</v>
      </c>
      <c r="I67" s="235">
        <f t="shared" si="5"/>
        <v>3.0165832229906757E-2</v>
      </c>
      <c r="J67" s="235">
        <f t="shared" si="5"/>
        <v>3.060298070613245E-2</v>
      </c>
      <c r="K67" s="235">
        <f t="shared" si="5"/>
        <v>2.9629197923248651E-2</v>
      </c>
      <c r="L67" s="235">
        <f t="shared" si="5"/>
        <v>3.0872929435483927E-2</v>
      </c>
      <c r="M67" s="235">
        <f t="shared" si="5"/>
        <v>3.1057859474274384E-2</v>
      </c>
      <c r="N67" s="235">
        <f t="shared" si="5"/>
        <v>3.0898014412528936E-2</v>
      </c>
      <c r="O67" s="235">
        <f t="shared" si="5"/>
        <v>3.1413865874756787E-2</v>
      </c>
      <c r="P67" s="235">
        <f t="shared" si="5"/>
        <v>3.1762769700621314E-2</v>
      </c>
      <c r="Q67" s="235">
        <f t="shared" si="5"/>
        <v>3.1863105388003812E-2</v>
      </c>
      <c r="R67" s="235">
        <f t="shared" si="5"/>
        <v>3.1480018864148147E-2</v>
      </c>
      <c r="S67" s="235">
        <f t="shared" si="5"/>
        <v>3.0995401712889118E-2</v>
      </c>
      <c r="T67" s="235">
        <f t="shared" si="5"/>
        <v>3.2047986724526141E-2</v>
      </c>
      <c r="U67" s="235">
        <f t="shared" si="5"/>
        <v>3.2491758324571914E-2</v>
      </c>
      <c r="V67" s="235">
        <f t="shared" si="5"/>
        <v>3.2025368448283187E-2</v>
      </c>
      <c r="W67" s="235">
        <f t="shared" si="5"/>
        <v>3.0878209227794925E-2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0.13765358724299784</v>
      </c>
      <c r="C68" s="302">
        <f t="shared" si="6"/>
        <v>0.13843051048461424</v>
      </c>
      <c r="D68" s="302">
        <f t="shared" si="6"/>
        <v>0.1395654704378855</v>
      </c>
      <c r="E68" s="302">
        <f t="shared" si="6"/>
        <v>0.14190618861496518</v>
      </c>
      <c r="F68" s="302">
        <f t="shared" si="6"/>
        <v>0.14050221699993795</v>
      </c>
      <c r="G68" s="302">
        <f t="shared" si="6"/>
        <v>0.12986671717942377</v>
      </c>
      <c r="H68" s="302">
        <f t="shared" si="6"/>
        <v>0.13022389158364825</v>
      </c>
      <c r="I68" s="302">
        <f t="shared" si="6"/>
        <v>0.12630184882814299</v>
      </c>
      <c r="J68" s="302">
        <f t="shared" si="6"/>
        <v>0.12467100391737806</v>
      </c>
      <c r="K68" s="302">
        <f t="shared" si="6"/>
        <v>0.12757199878318648</v>
      </c>
      <c r="L68" s="302">
        <f t="shared" si="6"/>
        <v>0.12444139003515377</v>
      </c>
      <c r="M68" s="302">
        <f t="shared" si="6"/>
        <v>0.12490467594077981</v>
      </c>
      <c r="N68" s="302">
        <f t="shared" si="6"/>
        <v>0.12545194137788784</v>
      </c>
      <c r="O68" s="302">
        <f t="shared" si="6"/>
        <v>0.12514483815199873</v>
      </c>
      <c r="P68" s="302">
        <f t="shared" si="6"/>
        <v>0.12534916976523397</v>
      </c>
      <c r="Q68" s="302">
        <f t="shared" si="6"/>
        <v>0.12488914902603833</v>
      </c>
      <c r="R68" s="302">
        <f t="shared" si="6"/>
        <v>0.126409223535972</v>
      </c>
      <c r="S68" s="302">
        <f t="shared" si="6"/>
        <v>0.12723882144414733</v>
      </c>
      <c r="T68" s="302">
        <f t="shared" si="6"/>
        <v>0.12692484288002209</v>
      </c>
      <c r="U68" s="302">
        <f t="shared" si="6"/>
        <v>0.12584394454212763</v>
      </c>
      <c r="V68" s="302">
        <f t="shared" si="6"/>
        <v>0.12739939591653238</v>
      </c>
      <c r="W68" s="302">
        <f t="shared" si="6"/>
        <v>0.12804309058813709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5.3287778946127816E-2</v>
      </c>
      <c r="C69" s="303">
        <f t="shared" si="7"/>
        <v>5.2892555991359308E-2</v>
      </c>
      <c r="D69" s="303">
        <f t="shared" si="7"/>
        <v>5.2768946306585608E-2</v>
      </c>
      <c r="E69" s="303">
        <f t="shared" si="7"/>
        <v>5.4128098280215829E-2</v>
      </c>
      <c r="F69" s="303">
        <f t="shared" si="7"/>
        <v>5.3758480212962194E-2</v>
      </c>
      <c r="G69" s="303">
        <f t="shared" si="7"/>
        <v>5.0759514906704946E-2</v>
      </c>
      <c r="H69" s="303">
        <f t="shared" si="7"/>
        <v>5.0543515656751303E-2</v>
      </c>
      <c r="I69" s="303">
        <f t="shared" si="7"/>
        <v>4.8474252538798827E-2</v>
      </c>
      <c r="J69" s="303">
        <f t="shared" si="7"/>
        <v>4.8130524879976246E-2</v>
      </c>
      <c r="K69" s="303">
        <f t="shared" si="7"/>
        <v>4.8983993005169875E-2</v>
      </c>
      <c r="L69" s="303">
        <f t="shared" si="7"/>
        <v>4.7857675596606933E-2</v>
      </c>
      <c r="M69" s="303">
        <f t="shared" si="7"/>
        <v>4.7593407311282275E-2</v>
      </c>
      <c r="N69" s="303">
        <f t="shared" si="7"/>
        <v>4.7735118525052016E-2</v>
      </c>
      <c r="O69" s="303">
        <f t="shared" si="7"/>
        <v>4.7114339844462838E-2</v>
      </c>
      <c r="P69" s="303">
        <f t="shared" si="7"/>
        <v>4.6687345087537219E-2</v>
      </c>
      <c r="Q69" s="303">
        <f t="shared" si="7"/>
        <v>4.663324612003724E-2</v>
      </c>
      <c r="R69" s="303">
        <f t="shared" si="7"/>
        <v>4.6912583154252112E-2</v>
      </c>
      <c r="S69" s="303">
        <f t="shared" si="7"/>
        <v>4.739888791906801E-2</v>
      </c>
      <c r="T69" s="303">
        <f t="shared" si="7"/>
        <v>4.6202689940533177E-2</v>
      </c>
      <c r="U69" s="303">
        <f t="shared" si="7"/>
        <v>4.5784562705432595E-2</v>
      </c>
      <c r="V69" s="303">
        <f t="shared" si="7"/>
        <v>4.6178597279110348E-2</v>
      </c>
      <c r="W69" s="303">
        <f t="shared" si="7"/>
        <v>4.7457930692996066E-2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0.40068310707569188</v>
      </c>
      <c r="C70" s="303">
        <f t="shared" si="8"/>
        <v>0.39771133447349011</v>
      </c>
      <c r="D70" s="303">
        <f t="shared" si="8"/>
        <v>0.39678188472836479</v>
      </c>
      <c r="E70" s="303">
        <f t="shared" si="8"/>
        <v>0.40700166206854588</v>
      </c>
      <c r="F70" s="303">
        <f t="shared" si="8"/>
        <v>0.40422241852438889</v>
      </c>
      <c r="G70" s="303">
        <f t="shared" si="8"/>
        <v>0.38167250631772381</v>
      </c>
      <c r="H70" s="303">
        <f t="shared" si="8"/>
        <v>0.3800483581113413</v>
      </c>
      <c r="I70" s="303">
        <f t="shared" si="8"/>
        <v>0.36448909120519907</v>
      </c>
      <c r="J70" s="303">
        <f t="shared" si="8"/>
        <v>0.36190452361674447</v>
      </c>
      <c r="K70" s="303">
        <f t="shared" si="8"/>
        <v>0.36832194740425794</v>
      </c>
      <c r="L70" s="303">
        <f t="shared" si="8"/>
        <v>0.3598529068898712</v>
      </c>
      <c r="M70" s="303">
        <f t="shared" si="8"/>
        <v>0.35786581266752632</v>
      </c>
      <c r="N70" s="303">
        <f t="shared" si="8"/>
        <v>0.35893137198644876</v>
      </c>
      <c r="O70" s="303">
        <f t="shared" si="8"/>
        <v>0.35426359383048006</v>
      </c>
      <c r="P70" s="303">
        <f t="shared" si="8"/>
        <v>0.3510529217159048</v>
      </c>
      <c r="Q70" s="303">
        <f t="shared" si="8"/>
        <v>0.35064613909489545</v>
      </c>
      <c r="R70" s="303">
        <f t="shared" si="8"/>
        <v>0.35274653871754941</v>
      </c>
      <c r="S70" s="303">
        <f t="shared" si="8"/>
        <v>0.35640317646837677</v>
      </c>
      <c r="T70" s="303">
        <f t="shared" si="8"/>
        <v>0.34740868782208589</v>
      </c>
      <c r="U70" s="303">
        <f t="shared" si="8"/>
        <v>0.34426469265046428</v>
      </c>
      <c r="V70" s="303">
        <f t="shared" si="8"/>
        <v>0.34722752954100272</v>
      </c>
      <c r="W70" s="303">
        <f t="shared" si="8"/>
        <v>0.35684713271079727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9.7263042615156045E-2</v>
      </c>
      <c r="C71" s="303">
        <f t="shared" si="9"/>
        <v>9.8331758889207824E-2</v>
      </c>
      <c r="D71" s="303">
        <f t="shared" si="9"/>
        <v>9.8345908814651078E-2</v>
      </c>
      <c r="E71" s="303">
        <f t="shared" si="9"/>
        <v>9.3148216562900024E-2</v>
      </c>
      <c r="F71" s="303">
        <f t="shared" si="9"/>
        <v>9.4880714955692794E-2</v>
      </c>
      <c r="G71" s="303">
        <f t="shared" si="9"/>
        <v>0.10823323719116042</v>
      </c>
      <c r="H71" s="303">
        <f t="shared" si="9"/>
        <v>0.1087883873589483</v>
      </c>
      <c r="I71" s="303">
        <f t="shared" si="9"/>
        <v>0.11685090075139015</v>
      </c>
      <c r="J71" s="303">
        <f t="shared" si="9"/>
        <v>0.11854424681324444</v>
      </c>
      <c r="K71" s="303">
        <f t="shared" si="9"/>
        <v>0.11477218461887351</v>
      </c>
      <c r="L71" s="303">
        <f t="shared" si="9"/>
        <v>0.11958992498121288</v>
      </c>
      <c r="M71" s="303">
        <f t="shared" si="9"/>
        <v>0.12030627324715702</v>
      </c>
      <c r="N71" s="303">
        <f t="shared" si="9"/>
        <v>0.11968709459154211</v>
      </c>
      <c r="O71" s="303">
        <f t="shared" si="9"/>
        <v>0.12168530593064411</v>
      </c>
      <c r="P71" s="303">
        <f t="shared" si="9"/>
        <v>0.12303682595558993</v>
      </c>
      <c r="Q71" s="303">
        <f t="shared" si="9"/>
        <v>0.12342548804715096</v>
      </c>
      <c r="R71" s="303">
        <f t="shared" si="9"/>
        <v>0.12194155731926359</v>
      </c>
      <c r="S71" s="303">
        <f t="shared" si="9"/>
        <v>0.12006433575903597</v>
      </c>
      <c r="T71" s="303">
        <f t="shared" si="9"/>
        <v>0.12414164765912872</v>
      </c>
      <c r="U71" s="303">
        <f t="shared" si="9"/>
        <v>0.12586064917044201</v>
      </c>
      <c r="V71" s="303">
        <f t="shared" si="9"/>
        <v>0.12405403310461252</v>
      </c>
      <c r="W71" s="303">
        <f t="shared" si="9"/>
        <v>0.1196103768780019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0.21344852565297687</v>
      </c>
      <c r="C72" s="303">
        <f t="shared" si="10"/>
        <v>0.21389676019822443</v>
      </c>
      <c r="D72" s="303">
        <f t="shared" si="10"/>
        <v>0.21378650149832384</v>
      </c>
      <c r="E72" s="303">
        <f t="shared" si="10"/>
        <v>0.21028366326961972</v>
      </c>
      <c r="F72" s="303">
        <f t="shared" si="10"/>
        <v>0.21136435839502085</v>
      </c>
      <c r="G72" s="303">
        <f t="shared" si="10"/>
        <v>0.2207886524916863</v>
      </c>
      <c r="H72" s="303">
        <f t="shared" si="10"/>
        <v>0.22115903689298474</v>
      </c>
      <c r="I72" s="303">
        <f t="shared" si="10"/>
        <v>0.22655134940725258</v>
      </c>
      <c r="J72" s="303">
        <f t="shared" si="10"/>
        <v>0.22771681751107337</v>
      </c>
      <c r="K72" s="303">
        <f t="shared" si="10"/>
        <v>0.22510460346820929</v>
      </c>
      <c r="L72" s="303">
        <f t="shared" si="10"/>
        <v>0.22817523080810209</v>
      </c>
      <c r="M72" s="303">
        <f t="shared" si="10"/>
        <v>0.22852765810845369</v>
      </c>
      <c r="N72" s="303">
        <f t="shared" si="10"/>
        <v>0.22801403168896098</v>
      </c>
      <c r="O72" s="303">
        <f t="shared" si="10"/>
        <v>0.2296050324955709</v>
      </c>
      <c r="P72" s="303">
        <f t="shared" si="10"/>
        <v>0.23032975677188727</v>
      </c>
      <c r="Q72" s="303">
        <f t="shared" si="10"/>
        <v>0.23047173286095854</v>
      </c>
      <c r="R72" s="303">
        <f t="shared" si="10"/>
        <v>0.22954589987562518</v>
      </c>
      <c r="S72" s="303">
        <f t="shared" si="10"/>
        <v>0.2283355404330237</v>
      </c>
      <c r="T72" s="303">
        <f t="shared" si="10"/>
        <v>0.23066877524315571</v>
      </c>
      <c r="U72" s="303">
        <f t="shared" si="10"/>
        <v>0.2318667072835055</v>
      </c>
      <c r="V72" s="303">
        <f t="shared" si="10"/>
        <v>0.23057506340320658</v>
      </c>
      <c r="W72" s="303">
        <f t="shared" si="10"/>
        <v>0.22793806124201393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6.0175605116782757E-2</v>
      </c>
      <c r="C73" s="304">
        <f t="shared" si="11"/>
        <v>5.9696122542562319E-2</v>
      </c>
      <c r="D73" s="304">
        <f t="shared" si="11"/>
        <v>5.9664882730921943E-2</v>
      </c>
      <c r="E73" s="304">
        <f t="shared" si="11"/>
        <v>6.1108229194218655E-2</v>
      </c>
      <c r="F73" s="304">
        <f t="shared" si="11"/>
        <v>6.0475921790580298E-2</v>
      </c>
      <c r="G73" s="304">
        <f t="shared" si="11"/>
        <v>5.6813862427800919E-2</v>
      </c>
      <c r="H73" s="304">
        <f t="shared" si="11"/>
        <v>5.6710591076278113E-2</v>
      </c>
      <c r="I73" s="304">
        <f t="shared" si="11"/>
        <v>5.4400430028288954E-2</v>
      </c>
      <c r="J73" s="304">
        <f t="shared" si="11"/>
        <v>5.3878080996278631E-2</v>
      </c>
      <c r="K73" s="304">
        <f t="shared" si="11"/>
        <v>5.4957904030149538E-2</v>
      </c>
      <c r="L73" s="304">
        <f t="shared" si="11"/>
        <v>5.3340962297757456E-2</v>
      </c>
      <c r="M73" s="304">
        <f t="shared" si="11"/>
        <v>5.3071053871674802E-2</v>
      </c>
      <c r="N73" s="304">
        <f t="shared" si="11"/>
        <v>5.3162223990101197E-2</v>
      </c>
      <c r="O73" s="304">
        <f t="shared" si="11"/>
        <v>5.292749243993701E-2</v>
      </c>
      <c r="P73" s="304">
        <f t="shared" si="11"/>
        <v>5.2422848371578602E-2</v>
      </c>
      <c r="Q73" s="304">
        <f t="shared" si="11"/>
        <v>5.2158307847120292E-2</v>
      </c>
      <c r="R73" s="304">
        <f t="shared" si="11"/>
        <v>5.2728437603410207E-2</v>
      </c>
      <c r="S73" s="304">
        <f t="shared" si="11"/>
        <v>5.3307990887916525E-2</v>
      </c>
      <c r="T73" s="304">
        <f t="shared" si="11"/>
        <v>5.1861486944748306E-2</v>
      </c>
      <c r="U73" s="304">
        <f t="shared" si="11"/>
        <v>5.1399396596956436E-2</v>
      </c>
      <c r="V73" s="304">
        <f t="shared" si="11"/>
        <v>5.18874027989134E-2</v>
      </c>
      <c r="W73" s="304">
        <f t="shared" si="11"/>
        <v>5.3388521723806259E-2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4.1099907453833982E-2</v>
      </c>
      <c r="C74" s="304">
        <f t="shared" si="12"/>
        <v>4.0795079082566361E-2</v>
      </c>
      <c r="D74" s="304">
        <f t="shared" si="12"/>
        <v>4.0699741151335775E-2</v>
      </c>
      <c r="E74" s="304">
        <f t="shared" si="12"/>
        <v>4.1748030673561351E-2</v>
      </c>
      <c r="F74" s="304">
        <f t="shared" si="12"/>
        <v>4.1462950892459056E-2</v>
      </c>
      <c r="G74" s="304">
        <f t="shared" si="12"/>
        <v>3.9149902779325271E-2</v>
      </c>
      <c r="H74" s="304">
        <f t="shared" si="12"/>
        <v>3.8983306434745624E-2</v>
      </c>
      <c r="I74" s="304">
        <f t="shared" si="12"/>
        <v>3.7387320932488949E-2</v>
      </c>
      <c r="J74" s="304">
        <f t="shared" si="12"/>
        <v>3.7122209958709886E-2</v>
      </c>
      <c r="K74" s="304">
        <f t="shared" si="12"/>
        <v>3.7780474605013055E-2</v>
      </c>
      <c r="L74" s="304">
        <f t="shared" si="12"/>
        <v>3.6911766203741946E-2</v>
      </c>
      <c r="M74" s="304">
        <f t="shared" si="12"/>
        <v>3.6707940818547988E-2</v>
      </c>
      <c r="N74" s="304">
        <f t="shared" si="12"/>
        <v>3.6817240134193976E-2</v>
      </c>
      <c r="O74" s="304">
        <f t="shared" si="12"/>
        <v>3.633844468003699E-2</v>
      </c>
      <c r="P74" s="304">
        <f t="shared" si="12"/>
        <v>3.6009111288028715E-2</v>
      </c>
      <c r="Q74" s="304">
        <f t="shared" si="12"/>
        <v>3.5967385725403096E-2</v>
      </c>
      <c r="R74" s="304">
        <f t="shared" si="12"/>
        <v>3.6182833366151364E-2</v>
      </c>
      <c r="S74" s="304">
        <f t="shared" si="12"/>
        <v>3.6557911502706819E-2</v>
      </c>
      <c r="T74" s="304">
        <f t="shared" si="12"/>
        <v>3.5635305472083025E-2</v>
      </c>
      <c r="U74" s="304">
        <f t="shared" si="12"/>
        <v>3.5312811440497763E-2</v>
      </c>
      <c r="V74" s="304">
        <f t="shared" si="12"/>
        <v>3.5616723234759985E-2</v>
      </c>
      <c r="W74" s="304">
        <f t="shared" si="12"/>
        <v>3.6603450134495417E-2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0.11217301308236011</v>
      </c>
      <c r="C76" s="304">
        <f t="shared" si="14"/>
        <v>0.11340555857309574</v>
      </c>
      <c r="D76" s="304">
        <f t="shared" si="14"/>
        <v>0.11342187761606611</v>
      </c>
      <c r="E76" s="304">
        <f t="shared" si="14"/>
        <v>0.10742740340183972</v>
      </c>
      <c r="F76" s="304">
        <f t="shared" si="14"/>
        <v>0.10942548571198152</v>
      </c>
      <c r="G76" s="304">
        <f t="shared" si="14"/>
        <v>0.12482488728456012</v>
      </c>
      <c r="H76" s="304">
        <f t="shared" si="14"/>
        <v>0.12546513938196102</v>
      </c>
      <c r="I76" s="304">
        <f t="shared" si="14"/>
        <v>0.1347635984464747</v>
      </c>
      <c r="J76" s="304">
        <f t="shared" si="14"/>
        <v>0.13671652655608488</v>
      </c>
      <c r="K76" s="304">
        <f t="shared" si="14"/>
        <v>0.13236622483304669</v>
      </c>
      <c r="L76" s="304">
        <f t="shared" si="14"/>
        <v>0.13792250230660269</v>
      </c>
      <c r="M76" s="304">
        <f t="shared" si="14"/>
        <v>0.13874866341823089</v>
      </c>
      <c r="N76" s="304">
        <f t="shared" si="14"/>
        <v>0.13803456756466578</v>
      </c>
      <c r="O76" s="304">
        <f t="shared" si="14"/>
        <v>0.14033909537559691</v>
      </c>
      <c r="P76" s="304">
        <f t="shared" si="14"/>
        <v>0.14189779711227996</v>
      </c>
      <c r="Q76" s="304">
        <f t="shared" si="14"/>
        <v>0.14234603928843514</v>
      </c>
      <c r="R76" s="304">
        <f t="shared" si="14"/>
        <v>0.14063462890606362</v>
      </c>
      <c r="S76" s="304">
        <f t="shared" si="14"/>
        <v>0.13846963804240034</v>
      </c>
      <c r="T76" s="304">
        <f t="shared" si="14"/>
        <v>0.1431719828263244</v>
      </c>
      <c r="U76" s="304">
        <f t="shared" si="14"/>
        <v>0.14515449924605134</v>
      </c>
      <c r="V76" s="304">
        <f t="shared" si="14"/>
        <v>0.14307093736953319</v>
      </c>
      <c r="W76" s="304">
        <f t="shared" si="14"/>
        <v>0.13794608938371228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2.823641900729984E-2</v>
      </c>
      <c r="C77" s="237">
        <f t="shared" si="15"/>
        <v>2.8546677865162719E-2</v>
      </c>
      <c r="D77" s="237">
        <f t="shared" si="15"/>
        <v>2.8550785727851326E-2</v>
      </c>
      <c r="E77" s="237">
        <f t="shared" si="15"/>
        <v>2.7041844486190344E-2</v>
      </c>
      <c r="F77" s="237">
        <f t="shared" si="15"/>
        <v>2.7544805829297102E-2</v>
      </c>
      <c r="G77" s="237">
        <f t="shared" si="15"/>
        <v>3.1421174514746804E-2</v>
      </c>
      <c r="H77" s="237">
        <f t="shared" si="15"/>
        <v>3.1582340074944808E-2</v>
      </c>
      <c r="I77" s="237">
        <f t="shared" si="15"/>
        <v>3.3922967103257394E-2</v>
      </c>
      <c r="J77" s="237">
        <f t="shared" si="15"/>
        <v>3.4414562139164995E-2</v>
      </c>
      <c r="K77" s="237">
        <f t="shared" si="15"/>
        <v>3.3319495341149197E-2</v>
      </c>
      <c r="L77" s="237">
        <f t="shared" si="15"/>
        <v>3.4718132807978731E-2</v>
      </c>
      <c r="M77" s="237">
        <f t="shared" si="15"/>
        <v>3.4926095763367498E-2</v>
      </c>
      <c r="N77" s="237">
        <f t="shared" si="15"/>
        <v>3.4746342102673418E-2</v>
      </c>
      <c r="O77" s="237">
        <f t="shared" si="15"/>
        <v>3.5326442530533457E-2</v>
      </c>
      <c r="P77" s="237">
        <f t="shared" si="15"/>
        <v>3.5718802102011421E-2</v>
      </c>
      <c r="Q77" s="237">
        <f t="shared" si="15"/>
        <v>3.5831634534295019E-2</v>
      </c>
      <c r="R77" s="237">
        <f t="shared" si="15"/>
        <v>3.540083483192271E-2</v>
      </c>
      <c r="S77" s="237">
        <f t="shared" si="15"/>
        <v>3.4855858928240002E-2</v>
      </c>
      <c r="T77" s="237">
        <f t="shared" si="15"/>
        <v>3.6039542721579686E-2</v>
      </c>
      <c r="U77" s="237">
        <f t="shared" si="15"/>
        <v>3.6538585787091002E-2</v>
      </c>
      <c r="V77" s="237">
        <f t="shared" si="15"/>
        <v>3.6014107353674878E-2</v>
      </c>
      <c r="W77" s="237">
        <f t="shared" si="15"/>
        <v>3.4724070195003662E-2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343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>IF(B$5=0,0,B$5/TEL_fec!B$5)</f>
        <v>0.48081364032770835</v>
      </c>
      <c r="C81" s="324">
        <f>IF(C$5=0,0,C$5/TEL_fec!C$5)</f>
        <v>0.48227114867504633</v>
      </c>
      <c r="D81" s="324">
        <f>IF(D$5=0,0,D$5/TEL_fec!D$5)</f>
        <v>0.4829063723279628</v>
      </c>
      <c r="E81" s="324">
        <f>IF(E$5=0,0,E$5/TEL_fec!E$5)</f>
        <v>0.48341023746148681</v>
      </c>
      <c r="F81" s="324">
        <f>IF(F$5=0,0,F$5/TEL_fec!F$5)</f>
        <v>0.48412746880862867</v>
      </c>
      <c r="G81" s="324">
        <f>IF(G$5=0,0,G$5/TEL_fec!G$5)</f>
        <v>0.48370129721676114</v>
      </c>
      <c r="H81" s="324">
        <f>IF(H$5=0,0,H$5/TEL_fec!H$5)</f>
        <v>0.48398884583630725</v>
      </c>
      <c r="I81" s="324">
        <f>IF(I$5=0,0,I$5/TEL_fec!I$5)</f>
        <v>0.48319438796342606</v>
      </c>
      <c r="J81" s="324">
        <f>IF(J$5=0,0,J$5/TEL_fec!J$5)</f>
        <v>0.48354336567684481</v>
      </c>
      <c r="K81" s="324">
        <f>IF(K$5=0,0,K$5/TEL_fec!K$5)</f>
        <v>0.48463754567394624</v>
      </c>
      <c r="L81" s="324">
        <f>IF(L$5=0,0,L$5/TEL_fec!L$5)</f>
        <v>0.48594323453088173</v>
      </c>
      <c r="M81" s="324">
        <f>IF(M$5=0,0,M$5/TEL_fec!M$5)</f>
        <v>0.48738189555455858</v>
      </c>
      <c r="N81" s="324">
        <f>IF(N$5=0,0,N$5/TEL_fec!N$5)</f>
        <v>0.48872377532388039</v>
      </c>
      <c r="O81" s="324">
        <f>IF(O$5=0,0,O$5/TEL_fec!O$5)</f>
        <v>0.48882549156956834</v>
      </c>
      <c r="P81" s="324">
        <f>IF(P$5=0,0,P$5/TEL_fec!P$5)</f>
        <v>0.48949295525604192</v>
      </c>
      <c r="Q81" s="324">
        <f>IF(Q$5=0,0,Q$5/TEL_fec!Q$5)</f>
        <v>0.48960045480483078</v>
      </c>
      <c r="R81" s="324">
        <f>IF(R$5=0,0,R$5/TEL_fec!R$5)</f>
        <v>0.48940864613114732</v>
      </c>
      <c r="S81" s="324">
        <f>IF(S$5=0,0,S$5/TEL_fec!S$5)</f>
        <v>0.4899749591625488</v>
      </c>
      <c r="T81" s="324">
        <f>IF(T$5=0,0,T$5/TEL_fec!T$5)</f>
        <v>0.48998092267663318</v>
      </c>
      <c r="U81" s="324">
        <f>IF(U$5=0,0,U$5/TEL_fec!U$5)</f>
        <v>0.49036602627592119</v>
      </c>
      <c r="V81" s="324">
        <f>IF(V$5=0,0,V$5/TEL_fec!V$5)</f>
        <v>0.49069816948053491</v>
      </c>
      <c r="W81" s="324">
        <f>IF(W$5=0,0,W$5/TEL_fec!W$5)</f>
        <v>0.49042069049827913</v>
      </c>
      <c r="DA81" s="95"/>
    </row>
    <row r="82" spans="1:105" ht="12" customHeight="1" x14ac:dyDescent="0.25">
      <c r="A82" s="55" t="s">
        <v>92</v>
      </c>
      <c r="B82" s="336">
        <f>IF(B$6=0,0,B$6/TEL_fec!B$6)</f>
        <v>0.48384410898971048</v>
      </c>
      <c r="C82" s="336">
        <f>IF(C$6=0,0,C$6/TEL_fec!C$6)</f>
        <v>0.48378174132914564</v>
      </c>
      <c r="D82" s="336">
        <f>IF(D$6=0,0,D$6/TEL_fec!D$6)</f>
        <v>0.4837565422644563</v>
      </c>
      <c r="E82" s="336">
        <f>IF(E$6=0,0,E$6/TEL_fec!E$6)</f>
        <v>0.48371403404227969</v>
      </c>
      <c r="F82" s="336">
        <f>IF(F$6=0,0,F$6/TEL_fec!F$6)</f>
        <v>0.48369282337366049</v>
      </c>
      <c r="G82" s="336">
        <f>IF(G$6=0,0,G$6/TEL_fec!G$6)</f>
        <v>0.48374655896628166</v>
      </c>
      <c r="H82" s="336">
        <f>IF(H$6=0,0,H$6/TEL_fec!H$6)</f>
        <v>0.48378596665038903</v>
      </c>
      <c r="I82" s="336">
        <f>IF(I$6=0,0,I$6/TEL_fec!I$6)</f>
        <v>0.48377291234385555</v>
      </c>
      <c r="J82" s="336">
        <f>IF(J$6=0,0,J$6/TEL_fec!J$6)</f>
        <v>0.4836616275864839</v>
      </c>
      <c r="K82" s="336">
        <f>IF(K$6=0,0,K$6/TEL_fec!K$6)</f>
        <v>0.48368928445612264</v>
      </c>
      <c r="L82" s="336">
        <f>IF(L$6=0,0,L$6/TEL_fec!L$6)</f>
        <v>0.48368593604438392</v>
      </c>
      <c r="M82" s="336">
        <f>IF(M$6=0,0,M$6/TEL_fec!M$6)</f>
        <v>0.48369426046225716</v>
      </c>
      <c r="N82" s="336">
        <f>IF(N$6=0,0,N$6/TEL_fec!N$6)</f>
        <v>0.48370884457726876</v>
      </c>
      <c r="O82" s="336">
        <f>IF(O$6=0,0,O$6/TEL_fec!O$6)</f>
        <v>0.48373039960317632</v>
      </c>
      <c r="P82" s="336">
        <f>IF(P$6=0,0,P$6/TEL_fec!P$6)</f>
        <v>0.48377891915565102</v>
      </c>
      <c r="Q82" s="336">
        <f>IF(Q$6=0,0,Q$6/TEL_fec!Q$6)</f>
        <v>0.4837625510398425</v>
      </c>
      <c r="R82" s="336">
        <f>IF(R$6=0,0,R$6/TEL_fec!R$6)</f>
        <v>0.48374142976788964</v>
      </c>
      <c r="S82" s="336">
        <f>IF(S$6=0,0,S$6/TEL_fec!S$6)</f>
        <v>0.48377464348132798</v>
      </c>
      <c r="T82" s="336">
        <f>IF(T$6=0,0,T$6/TEL_fec!T$6)</f>
        <v>0.48364661170004691</v>
      </c>
      <c r="U82" s="336">
        <f>IF(U$6=0,0,U$6/TEL_fec!U$6)</f>
        <v>0.48362620661374595</v>
      </c>
      <c r="V82" s="336">
        <f>IF(V$6=0,0,V$6/TEL_fec!V$6)</f>
        <v>0.48356903287361036</v>
      </c>
      <c r="W82" s="336">
        <f>IF(W$6=0,0,W$6/TEL_fec!W$6)</f>
        <v>0.4837900064059214</v>
      </c>
      <c r="DA82" s="67"/>
    </row>
    <row r="83" spans="1:105" ht="12" customHeight="1" x14ac:dyDescent="0.25">
      <c r="A83" s="202" t="s">
        <v>93</v>
      </c>
      <c r="B83" s="337">
        <f>IF(B$7=0,0,B$7/TEL_fec!B$7)</f>
        <v>0.1242882897931569</v>
      </c>
      <c r="C83" s="337">
        <f>IF(C$7=0,0,C$7/TEL_fec!C$7)</f>
        <v>0.12427226899280823</v>
      </c>
      <c r="D83" s="337">
        <f>IF(D$7=0,0,D$7/TEL_fec!D$7)</f>
        <v>0.12426579593961519</v>
      </c>
      <c r="E83" s="337">
        <f>IF(E$7=0,0,E$7/TEL_fec!E$7)</f>
        <v>0.12425487656674632</v>
      </c>
      <c r="F83" s="337">
        <f>IF(F$7=0,0,F$7/TEL_fec!F$7)</f>
        <v>0.12424942803967108</v>
      </c>
      <c r="G83" s="337">
        <f>IF(G$7=0,0,G$7/TEL_fec!G$7)</f>
        <v>0.12426323146268232</v>
      </c>
      <c r="H83" s="337">
        <f>IF(H$7=0,0,H$7/TEL_fec!H$7)</f>
        <v>0.12427335437948844</v>
      </c>
      <c r="I83" s="337">
        <f>IF(I$7=0,0,I$7/TEL_fec!I$7)</f>
        <v>0.12427000103198796</v>
      </c>
      <c r="J83" s="337">
        <f>IF(J$7=0,0,J$7/TEL_fec!J$7)</f>
        <v>0.12424141456804888</v>
      </c>
      <c r="K83" s="337">
        <f>IF(K$7=0,0,K$7/TEL_fec!K$7)</f>
        <v>0.12424851897412631</v>
      </c>
      <c r="L83" s="337">
        <f>IF(L$7=0,0,L$7/TEL_fec!L$7)</f>
        <v>0.12424765884508708</v>
      </c>
      <c r="M83" s="337">
        <f>IF(M$7=0,0,M$7/TEL_fec!M$7)</f>
        <v>0.12424979719428218</v>
      </c>
      <c r="N83" s="337">
        <f>IF(N$7=0,0,N$7/TEL_fec!N$7)</f>
        <v>0.1242535435139734</v>
      </c>
      <c r="O83" s="337">
        <f>IF(O$7=0,0,O$7/TEL_fec!O$7)</f>
        <v>0.12425908049842098</v>
      </c>
      <c r="P83" s="337">
        <f>IF(P$7=0,0,P$7/TEL_fec!P$7)</f>
        <v>0.12427154404212537</v>
      </c>
      <c r="Q83" s="337">
        <f>IF(Q$7=0,0,Q$7/TEL_fec!Q$7)</f>
        <v>0.1242673394541535</v>
      </c>
      <c r="R83" s="337">
        <f>IF(R$7=0,0,R$7/TEL_fec!R$7)</f>
        <v>0.12426191389100105</v>
      </c>
      <c r="S83" s="337">
        <f>IF(S$7=0,0,S$7/TEL_fec!S$7)</f>
        <v>0.12427044572091113</v>
      </c>
      <c r="T83" s="337">
        <f>IF(T$7=0,0,T$7/TEL_fec!T$7)</f>
        <v>0.12423755733632837</v>
      </c>
      <c r="U83" s="337">
        <f>IF(U$7=0,0,U$7/TEL_fec!U$7)</f>
        <v>0.12423231574460018</v>
      </c>
      <c r="V83" s="337">
        <f>IF(V$7=0,0,V$7/TEL_fec!V$7)</f>
        <v>0.12421762914151765</v>
      </c>
      <c r="W83" s="337">
        <f>IF(W$7=0,0,W$7/TEL_fec!W$7)</f>
        <v>0.12427439209865658</v>
      </c>
      <c r="DA83" s="174"/>
    </row>
    <row r="84" spans="1:105" ht="12" customHeight="1" x14ac:dyDescent="0.25">
      <c r="A84" s="202" t="s">
        <v>94</v>
      </c>
      <c r="B84" s="337">
        <f>IF(B$8=0,0,B$8/TEL_fec!B$8)</f>
        <v>0.67006310883072739</v>
      </c>
      <c r="C84" s="337">
        <f>IF(C$8=0,0,C$8/TEL_fec!C$8)</f>
        <v>0.66997673748145981</v>
      </c>
      <c r="D84" s="337">
        <f>IF(D$8=0,0,D$8/TEL_fec!D$8)</f>
        <v>0.6699418399528726</v>
      </c>
      <c r="E84" s="337">
        <f>IF(E$8=0,0,E$8/TEL_fec!E$8)</f>
        <v>0.66988297142275433</v>
      </c>
      <c r="F84" s="337">
        <f>IF(F$8=0,0,F$8/TEL_fec!F$8)</f>
        <v>0.66985359732004013</v>
      </c>
      <c r="G84" s="337">
        <f>IF(G$8=0,0,G$8/TEL_fec!G$8)</f>
        <v>0.66992801434316285</v>
      </c>
      <c r="H84" s="337">
        <f>IF(H$8=0,0,H$8/TEL_fec!H$8)</f>
        <v>0.66998258901883656</v>
      </c>
      <c r="I84" s="337">
        <f>IF(I$8=0,0,I$8/TEL_fec!I$8)</f>
        <v>0.66996451044960981</v>
      </c>
      <c r="J84" s="337">
        <f>IF(J$8=0,0,J$8/TEL_fec!J$8)</f>
        <v>0.66981039508661444</v>
      </c>
      <c r="K84" s="337">
        <f>IF(K$8=0,0,K$8/TEL_fec!K$8)</f>
        <v>0.66984869636528332</v>
      </c>
      <c r="L84" s="337">
        <f>IF(L$8=0,0,L$8/TEL_fec!L$8)</f>
        <v>0.66984405923704782</v>
      </c>
      <c r="M84" s="337">
        <f>IF(M$8=0,0,M$8/TEL_fec!M$8)</f>
        <v>0.66985558750662011</v>
      </c>
      <c r="N84" s="337">
        <f>IF(N$8=0,0,N$8/TEL_fec!N$8)</f>
        <v>0.66987578466777786</v>
      </c>
      <c r="O84" s="337">
        <f>IF(O$8=0,0,O$8/TEL_fec!O$8)</f>
        <v>0.66990563566193495</v>
      </c>
      <c r="P84" s="337">
        <f>IF(P$8=0,0,P$8/TEL_fec!P$8)</f>
        <v>0.66997282912686706</v>
      </c>
      <c r="Q84" s="337">
        <f>IF(Q$8=0,0,Q$8/TEL_fec!Q$8)</f>
        <v>0.6699501613494564</v>
      </c>
      <c r="R84" s="337">
        <f>IF(R$8=0,0,R$8/TEL_fec!R$8)</f>
        <v>0.66992091104985707</v>
      </c>
      <c r="S84" s="337">
        <f>IF(S$8=0,0,S$8/TEL_fec!S$8)</f>
        <v>0.669966907856822</v>
      </c>
      <c r="T84" s="337">
        <f>IF(T$8=0,0,T$8/TEL_fec!T$8)</f>
        <v>0.66978959997645249</v>
      </c>
      <c r="U84" s="337">
        <f>IF(U$8=0,0,U$8/TEL_fec!U$8)</f>
        <v>0.66976134150371558</v>
      </c>
      <c r="V84" s="337">
        <f>IF(V$8=0,0,V$8/TEL_fec!V$8)</f>
        <v>0.66968216307961781</v>
      </c>
      <c r="W84" s="337">
        <f>IF(W$8=0,0,W$8/TEL_fec!W$8)</f>
        <v>0.66998818357109147</v>
      </c>
      <c r="DA84" s="174"/>
    </row>
    <row r="85" spans="1:105" ht="12" customHeight="1" x14ac:dyDescent="0.25">
      <c r="A85" s="202" t="s">
        <v>95</v>
      </c>
      <c r="B85" s="337">
        <f>IF(B$9=0,0,B$9/TEL_fec!B$9)</f>
        <v>0.48168501665567071</v>
      </c>
      <c r="C85" s="337">
        <f>IF(C$9=0,0,C$9/TEL_fec!C$9)</f>
        <v>0.4816229273027991</v>
      </c>
      <c r="D85" s="337">
        <f>IF(D$9=0,0,D$9/TEL_fec!D$9)</f>
        <v>0.48159784068570677</v>
      </c>
      <c r="E85" s="337">
        <f>IF(E$9=0,0,E$9/TEL_fec!E$9)</f>
        <v>0.4815555221510246</v>
      </c>
      <c r="F85" s="337">
        <f>IF(F$9=0,0,F$9/TEL_fec!F$9)</f>
        <v>0.48153440613229614</v>
      </c>
      <c r="G85" s="337">
        <f>IF(G$9=0,0,G$9/TEL_fec!G$9)</f>
        <v>0.48158790193672096</v>
      </c>
      <c r="H85" s="337">
        <f>IF(H$9=0,0,H$9/TEL_fec!H$9)</f>
        <v>0.481627133769088</v>
      </c>
      <c r="I85" s="337">
        <f>IF(I$9=0,0,I$9/TEL_fec!I$9)</f>
        <v>0.48161413771572475</v>
      </c>
      <c r="J85" s="337">
        <f>IF(J$9=0,0,J$9/TEL_fec!J$9)</f>
        <v>0.48150334955232188</v>
      </c>
      <c r="K85" s="337">
        <f>IF(K$9=0,0,K$9/TEL_fec!K$9)</f>
        <v>0.48153088300672414</v>
      </c>
      <c r="L85" s="337">
        <f>IF(L$9=0,0,L$9/TEL_fec!L$9)</f>
        <v>0.48152754953684351</v>
      </c>
      <c r="M85" s="337">
        <f>IF(M$9=0,0,M$9/TEL_fec!M$9)</f>
        <v>0.48153583680806861</v>
      </c>
      <c r="N85" s="337">
        <f>IF(N$9=0,0,N$9/TEL_fec!N$9)</f>
        <v>0.48155035584333639</v>
      </c>
      <c r="O85" s="337">
        <f>IF(O$9=0,0,O$9/TEL_fec!O$9)</f>
        <v>0.48157181468270288</v>
      </c>
      <c r="P85" s="337">
        <f>IF(P$9=0,0,P$9/TEL_fec!P$9)</f>
        <v>0.48162011772289176</v>
      </c>
      <c r="Q85" s="337">
        <f>IF(Q$9=0,0,Q$9/TEL_fec!Q$9)</f>
        <v>0.48160382264770296</v>
      </c>
      <c r="R85" s="337">
        <f>IF(R$9=0,0,R$9/TEL_fec!R$9)</f>
        <v>0.48158279562671941</v>
      </c>
      <c r="S85" s="337">
        <f>IF(S$9=0,0,S$9/TEL_fec!S$9)</f>
        <v>0.4816158611282178</v>
      </c>
      <c r="T85" s="337">
        <f>IF(T$9=0,0,T$9/TEL_fec!T$9)</f>
        <v>0.48148840067235393</v>
      </c>
      <c r="U85" s="337">
        <f>IF(U$9=0,0,U$9/TEL_fec!U$9)</f>
        <v>0.48146808664113605</v>
      </c>
      <c r="V85" s="337">
        <f>IF(V$9=0,0,V$9/TEL_fec!V$9)</f>
        <v>0.48141116803148898</v>
      </c>
      <c r="W85" s="337">
        <f>IF(W$9=0,0,W$9/TEL_fec!W$9)</f>
        <v>0.48163115549772895</v>
      </c>
      <c r="DA85" s="174"/>
    </row>
    <row r="86" spans="1:105" ht="12" customHeight="1" x14ac:dyDescent="0.25">
      <c r="A86" s="56" t="s">
        <v>96</v>
      </c>
      <c r="B86" s="338">
        <f>IF(B$10=0,0,B$10/TEL_fec!B$10)</f>
        <v>0.68640397200892733</v>
      </c>
      <c r="C86" s="338">
        <f>IF(C$10=0,0,C$10/TEL_fec!C$10)</f>
        <v>0.68663317968836324</v>
      </c>
      <c r="D86" s="338">
        <f>IF(D$10=0,0,D$10/TEL_fec!D$10)</f>
        <v>0.68714707623044158</v>
      </c>
      <c r="E86" s="338">
        <f>IF(E$10=0,0,E$10/TEL_fec!E$10)</f>
        <v>0.68270646866544371</v>
      </c>
      <c r="F86" s="338">
        <f>IF(F$10=0,0,F$10/TEL_fec!F$10)</f>
        <v>0.68336307438236787</v>
      </c>
      <c r="G86" s="338">
        <f>IF(G$10=0,0,G$10/TEL_fec!G$10)</f>
        <v>0.6877447631534247</v>
      </c>
      <c r="H86" s="338">
        <f>IF(H$10=0,0,H$10/TEL_fec!H$10)</f>
        <v>0.69016596520909512</v>
      </c>
      <c r="I86" s="338">
        <f>IF(I$10=0,0,I$10/TEL_fec!I$10)</f>
        <v>0.69646269923732707</v>
      </c>
      <c r="J86" s="338">
        <f>IF(J$10=0,0,J$10/TEL_fec!J$10)</f>
        <v>0.69769982114057572</v>
      </c>
      <c r="K86" s="338">
        <f>IF(K$10=0,0,K$10/TEL_fec!K$10)</f>
        <v>0.69438810212604951</v>
      </c>
      <c r="L86" s="338">
        <f>IF(L$10=0,0,L$10/TEL_fec!L$10)</f>
        <v>0.69912084491909776</v>
      </c>
      <c r="M86" s="338">
        <f>IF(M$10=0,0,M$10/TEL_fec!M$10)</f>
        <v>0.70009787541096069</v>
      </c>
      <c r="N86" s="338">
        <f>IF(N$10=0,0,N$10/TEL_fec!N$10)</f>
        <v>0.69989437126237619</v>
      </c>
      <c r="O86" s="338">
        <f>IF(O$10=0,0,O$10/TEL_fec!O$10)</f>
        <v>0.70148641719193006</v>
      </c>
      <c r="P86" s="338">
        <f>IF(P$10=0,0,P$10/TEL_fec!P$10)</f>
        <v>0.70478742462683541</v>
      </c>
      <c r="Q86" s="338">
        <f>IF(Q$10=0,0,Q$10/TEL_fec!Q$10)</f>
        <v>0.70567476785068906</v>
      </c>
      <c r="R86" s="338">
        <f>IF(R$10=0,0,R$10/TEL_fec!R$10)</f>
        <v>0.70447448048179273</v>
      </c>
      <c r="S86" s="338">
        <f>IF(S$10=0,0,S$10/TEL_fec!S$10)</f>
        <v>0.70246483705588458</v>
      </c>
      <c r="T86" s="338">
        <f>IF(T$10=0,0,T$10/TEL_fec!T$10)</f>
        <v>0.70873236562710085</v>
      </c>
      <c r="U86" s="338">
        <f>IF(U$10=0,0,U$10/TEL_fec!U$10)</f>
        <v>0.71115089923454156</v>
      </c>
      <c r="V86" s="338">
        <f>IF(V$10=0,0,V$10/TEL_fec!V$10)</f>
        <v>0.70990450678274752</v>
      </c>
      <c r="W86" s="338">
        <f>IF(W$10=0,0,W$10/TEL_fec!W$10)</f>
        <v>0.70344453290754938</v>
      </c>
      <c r="DA86" s="68"/>
    </row>
    <row r="87" spans="1:105" ht="12" customHeight="1" x14ac:dyDescent="0.25">
      <c r="A87" s="203" t="s">
        <v>2709</v>
      </c>
      <c r="B87" s="351">
        <f>IF(B$16=0,0,B$16/TEL_fec!B$16)</f>
        <v>0.52570934855853257</v>
      </c>
      <c r="C87" s="351">
        <f>IF(C$16=0,0,C$16/TEL_fec!C$16)</f>
        <v>0.52800204967517927</v>
      </c>
      <c r="D87" s="351">
        <f>IF(D$16=0,0,D$16/TEL_fec!D$16)</f>
        <v>0.52874004741161573</v>
      </c>
      <c r="E87" s="351">
        <f>IF(E$16=0,0,E$16/TEL_fec!E$16)</f>
        <v>0.53016728333973573</v>
      </c>
      <c r="F87" s="351">
        <f>IF(F$16=0,0,F$16/TEL_fec!F$16)</f>
        <v>0.53170184728937719</v>
      </c>
      <c r="G87" s="351">
        <f>IF(G$16=0,0,G$16/TEL_fec!G$16)</f>
        <v>0.53220332569312589</v>
      </c>
      <c r="H87" s="351">
        <f>IF(H$16=0,0,H$16/TEL_fec!H$16)</f>
        <v>0.53210417094198015</v>
      </c>
      <c r="I87" s="351">
        <f>IF(I$16=0,0,I$16/TEL_fec!I$16)</f>
        <v>0.53015434183061882</v>
      </c>
      <c r="J87" s="351">
        <f>IF(J$16=0,0,J$16/TEL_fec!J$16)</f>
        <v>0.53111602151720849</v>
      </c>
      <c r="K87" s="351">
        <f>IF(K$16=0,0,K$16/TEL_fec!K$16)</f>
        <v>0.53311830661324944</v>
      </c>
      <c r="L87" s="351">
        <f>IF(L$16=0,0,L$16/TEL_fec!L$16)</f>
        <v>0.53576904355064048</v>
      </c>
      <c r="M87" s="351">
        <f>IF(M$16=0,0,M$16/TEL_fec!M$16)</f>
        <v>0.53837953289464358</v>
      </c>
      <c r="N87" s="351">
        <f>IF(N$16=0,0,N$16/TEL_fec!N$16)</f>
        <v>0.54144311245500709</v>
      </c>
      <c r="O87" s="351">
        <f>IF(O$16=0,0,O$16/TEL_fec!O$16)</f>
        <v>0.54128135467364336</v>
      </c>
      <c r="P87" s="351">
        <f>IF(P$16=0,0,P$16/TEL_fec!P$16)</f>
        <v>0.54209704759597332</v>
      </c>
      <c r="Q87" s="351">
        <f>IF(Q$16=0,0,Q$16/TEL_fec!Q$16)</f>
        <v>0.54241061728698059</v>
      </c>
      <c r="R87" s="351">
        <f>IF(R$16=0,0,R$16/TEL_fec!R$16)</f>
        <v>0.5416422952475537</v>
      </c>
      <c r="S87" s="351">
        <f>IF(S$16=0,0,S$16/TEL_fec!S$16)</f>
        <v>0.54287191605886798</v>
      </c>
      <c r="T87" s="351">
        <f>IF(T$16=0,0,T$16/TEL_fec!T$16)</f>
        <v>0.54196736162061809</v>
      </c>
      <c r="U87" s="351">
        <f>IF(U$16=0,0,U$16/TEL_fec!U$16)</f>
        <v>0.54279267890047178</v>
      </c>
      <c r="V87" s="351">
        <f>IF(V$16=0,0,V$16/TEL_fec!V$16)</f>
        <v>0.54320341293805774</v>
      </c>
      <c r="W87" s="351">
        <f>IF(W$16=0,0,W$16/TEL_fec!W$16)</f>
        <v>0.54331727835058974</v>
      </c>
      <c r="DA87" s="175"/>
    </row>
    <row r="88" spans="1:105" ht="12" customHeight="1" x14ac:dyDescent="0.25">
      <c r="A88" s="203" t="s">
        <v>2721</v>
      </c>
      <c r="B88" s="351">
        <f>IF(B$27=0,0,B$27/TEL_fec!B$27)</f>
        <v>0.46505057757100959</v>
      </c>
      <c r="C88" s="351">
        <f>IF(C$27=0,0,C$27/TEL_fec!C$27)</f>
        <v>0.46707873625112006</v>
      </c>
      <c r="D88" s="351">
        <f>IF(D$27=0,0,D$27/TEL_fec!D$27)</f>
        <v>0.46773158040258317</v>
      </c>
      <c r="E88" s="351">
        <f>IF(E$27=0,0,E$27/TEL_fec!E$27)</f>
        <v>0.4689941352620739</v>
      </c>
      <c r="F88" s="351">
        <f>IF(F$27=0,0,F$27/TEL_fec!F$27)</f>
        <v>0.4703516341406031</v>
      </c>
      <c r="G88" s="351">
        <f>IF(G$27=0,0,G$27/TEL_fec!G$27)</f>
        <v>0.47079524965161162</v>
      </c>
      <c r="H88" s="351">
        <f>IF(H$27=0,0,H$27/TEL_fec!H$27)</f>
        <v>0.47070753583328984</v>
      </c>
      <c r="I88" s="351">
        <f>IF(I$27=0,0,I$27/TEL_fec!I$27)</f>
        <v>0.46898268700400914</v>
      </c>
      <c r="J88" s="351">
        <f>IF(J$27=0,0,J$27/TEL_fec!J$27)</f>
        <v>0.46983340364983817</v>
      </c>
      <c r="K88" s="351">
        <f>IF(K$27=0,0,K$27/TEL_fec!K$27)</f>
        <v>0.47160465585018202</v>
      </c>
      <c r="L88" s="351">
        <f>IF(L$27=0,0,L$27/TEL_fec!L$27)</f>
        <v>0.47394953852556637</v>
      </c>
      <c r="M88" s="351">
        <f>IF(M$27=0,0,M$27/TEL_fec!M$27)</f>
        <v>0.47625881756064586</v>
      </c>
      <c r="N88" s="351">
        <f>IF(N$27=0,0,N$27/TEL_fec!N$27)</f>
        <v>0.4789689071717369</v>
      </c>
      <c r="O88" s="351">
        <f>IF(O$27=0,0,O$27/TEL_fec!O$27)</f>
        <v>0.47882581374976119</v>
      </c>
      <c r="P88" s="351">
        <f>IF(P$27=0,0,P$27/TEL_fec!P$27)</f>
        <v>0.47954738825797649</v>
      </c>
      <c r="Q88" s="351">
        <f>IF(Q$27=0,0,Q$27/TEL_fec!Q$27)</f>
        <v>0.47982477683079061</v>
      </c>
      <c r="R88" s="351">
        <f>IF(R$27=0,0,R$27/TEL_fec!R$27)</f>
        <v>0.47914510733437427</v>
      </c>
      <c r="S88" s="351">
        <f>IF(S$27=0,0,S$27/TEL_fec!S$27)</f>
        <v>0.48023284882130612</v>
      </c>
      <c r="T88" s="351">
        <f>IF(T$27=0,0,T$27/TEL_fec!T$27)</f>
        <v>0.47943266604900814</v>
      </c>
      <c r="U88" s="351">
        <f>IF(U$27=0,0,U$27/TEL_fec!U$27)</f>
        <v>0.48016275441195544</v>
      </c>
      <c r="V88" s="351">
        <f>IF(V$27=0,0,V$27/TEL_fec!V$27)</f>
        <v>0.48052609606058933</v>
      </c>
      <c r="W88" s="351">
        <f>IF(W$27=0,0,W$27/TEL_fec!W$27)</f>
        <v>0.48062682315629041</v>
      </c>
      <c r="DA88" s="175"/>
    </row>
    <row r="89" spans="1:105" ht="12" customHeight="1" x14ac:dyDescent="0.25">
      <c r="A89" s="203" t="s">
        <v>2733</v>
      </c>
      <c r="B89" s="351">
        <f>IF(B$38=0,0,B$38/TEL_fec!B$38)</f>
        <v>0.59129480022391412</v>
      </c>
      <c r="C89" s="351">
        <f>IF(C$38=0,0,C$38/TEL_fec!C$38)</f>
        <v>0.59121858213484568</v>
      </c>
      <c r="D89" s="351">
        <f>IF(D$38=0,0,D$38/TEL_fec!D$38)</f>
        <v>0.591187786935226</v>
      </c>
      <c r="E89" s="351">
        <f>IF(E$38=0,0,E$38/TEL_fec!E$38)</f>
        <v>0.59113583861081165</v>
      </c>
      <c r="F89" s="351">
        <f>IF(F$38=0,0,F$38/TEL_fec!F$38)</f>
        <v>0.59110991753865061</v>
      </c>
      <c r="G89" s="351">
        <f>IF(G$38=0,0,G$38/TEL_fec!G$38)</f>
        <v>0.59117558657525437</v>
      </c>
      <c r="H89" s="351">
        <f>IF(H$38=0,0,H$38/TEL_fec!H$38)</f>
        <v>0.59122374580313097</v>
      </c>
      <c r="I89" s="351">
        <f>IF(I$38=0,0,I$38/TEL_fec!I$38)</f>
        <v>0.5912077924342044</v>
      </c>
      <c r="J89" s="351">
        <f>IF(J$38=0,0,J$38/TEL_fec!J$38)</f>
        <v>0.59107179388186959</v>
      </c>
      <c r="K89" s="351">
        <f>IF(K$38=0,0,K$38/TEL_fec!K$38)</f>
        <v>0.59110559270860763</v>
      </c>
      <c r="L89" s="351">
        <f>IF(L$38=0,0,L$38/TEL_fec!L$38)</f>
        <v>0.59110150069133716</v>
      </c>
      <c r="M89" s="351">
        <f>IF(M$38=0,0,M$38/TEL_fec!M$38)</f>
        <v>0.59111167377169904</v>
      </c>
      <c r="N89" s="351">
        <f>IF(N$38=0,0,N$38/TEL_fec!N$38)</f>
        <v>0.59112949668451786</v>
      </c>
      <c r="O89" s="351">
        <f>IF(O$38=0,0,O$38/TEL_fec!O$38)</f>
        <v>0.59115583858783138</v>
      </c>
      <c r="P89" s="351">
        <f>IF(P$38=0,0,P$38/TEL_fec!P$38)</f>
        <v>0.59121513322127672</v>
      </c>
      <c r="Q89" s="351">
        <f>IF(Q$38=0,0,Q$38/TEL_fec!Q$38)</f>
        <v>0.59119513012195846</v>
      </c>
      <c r="R89" s="351">
        <f>IF(R$38=0,0,R$38/TEL_fec!R$38)</f>
        <v>0.59116931829941488</v>
      </c>
      <c r="S89" s="351">
        <f>IF(S$38=0,0,S$38/TEL_fec!S$38)</f>
        <v>0.59120990801764683</v>
      </c>
      <c r="T89" s="351">
        <f>IF(T$38=0,0,T$38/TEL_fec!T$38)</f>
        <v>0.591053443311085</v>
      </c>
      <c r="U89" s="351">
        <f>IF(U$38=0,0,U$38/TEL_fec!U$38)</f>
        <v>0.59102850672261831</v>
      </c>
      <c r="V89" s="351">
        <f>IF(V$38=0,0,V$38/TEL_fec!V$38)</f>
        <v>0.59095863600470866</v>
      </c>
      <c r="W89" s="351">
        <f>IF(W$38=0,0,W$38/TEL_fec!W$38)</f>
        <v>0.59122868269581208</v>
      </c>
      <c r="DA89" s="175"/>
    </row>
    <row r="90" spans="1:105" ht="12" customHeight="1" x14ac:dyDescent="0.25">
      <c r="A90" s="203" t="s">
        <v>2735</v>
      </c>
      <c r="B90" s="351">
        <f>IF(B$39=0,0,B$39/TEL_fec!B$39)</f>
        <v>0.40239807264647454</v>
      </c>
      <c r="C90" s="351">
        <f>IF(C$39=0,0,C$39/TEL_fec!C$39)</f>
        <v>0.40350777027924184</v>
      </c>
      <c r="D90" s="351">
        <f>IF(D$39=0,0,D$39/TEL_fec!D$39)</f>
        <v>0.40387554996743036</v>
      </c>
      <c r="E90" s="351">
        <f>IF(E$39=0,0,E$39/TEL_fec!E$39)</f>
        <v>0.40344565827532264</v>
      </c>
      <c r="F90" s="351">
        <f>IF(F$39=0,0,F$39/TEL_fec!F$39)</f>
        <v>0.40419978006131896</v>
      </c>
      <c r="G90" s="351">
        <f>IF(G$39=0,0,G$39/TEL_fec!G$39)</f>
        <v>0.40660131848493913</v>
      </c>
      <c r="H90" s="351">
        <f>IF(H$39=0,0,H$39/TEL_fec!H$39)</f>
        <v>0.40695631398056387</v>
      </c>
      <c r="I90" s="351">
        <f>IF(I$39=0,0,I$39/TEL_fec!I$39)</f>
        <v>0.40751088437505489</v>
      </c>
      <c r="J90" s="351">
        <f>IF(J$39=0,0,J$39/TEL_fec!J$39)</f>
        <v>0.40809568213162811</v>
      </c>
      <c r="K90" s="351">
        <f>IF(K$39=0,0,K$39/TEL_fec!K$39)</f>
        <v>0.4083005515332695</v>
      </c>
      <c r="L90" s="351">
        <f>IF(L$39=0,0,L$39/TEL_fec!L$39)</f>
        <v>0.40989649673189543</v>
      </c>
      <c r="M90" s="351">
        <f>IF(M$39=0,0,M$39/TEL_fec!M$39)</f>
        <v>0.41093163835387114</v>
      </c>
      <c r="N90" s="351">
        <f>IF(N$39=0,0,N$39/TEL_fec!N$39)</f>
        <v>0.41128780886655514</v>
      </c>
      <c r="O90" s="351">
        <f>IF(O$39=0,0,O$39/TEL_fec!O$39)</f>
        <v>0.41181356383549939</v>
      </c>
      <c r="P90" s="351">
        <f>IF(P$39=0,0,P$39/TEL_fec!P$39)</f>
        <v>0.41224896758039126</v>
      </c>
      <c r="Q90" s="351">
        <f>IF(Q$39=0,0,Q$39/TEL_fec!Q$39)</f>
        <v>0.41228999398144101</v>
      </c>
      <c r="R90" s="351">
        <f>IF(R$39=0,0,R$39/TEL_fec!R$39)</f>
        <v>0.4119970327677559</v>
      </c>
      <c r="S90" s="351">
        <f>IF(S$39=0,0,S$39/TEL_fec!S$39)</f>
        <v>0.41220738595044548</v>
      </c>
      <c r="T90" s="351">
        <f>IF(T$39=0,0,T$39/TEL_fec!T$39)</f>
        <v>0.41247677002274485</v>
      </c>
      <c r="U90" s="351">
        <f>IF(U$39=0,0,U$39/TEL_fec!U$39)</f>
        <v>0.41297057437042622</v>
      </c>
      <c r="V90" s="351">
        <f>IF(V$39=0,0,V$39/TEL_fec!V$39)</f>
        <v>0.41291685481722068</v>
      </c>
      <c r="W90" s="351">
        <f>IF(W$39=0,0,W$39/TEL_fec!W$39)</f>
        <v>0.41244448826927549</v>
      </c>
      <c r="DA90" s="175"/>
    </row>
    <row r="91" spans="1:105" ht="12" customHeight="1" x14ac:dyDescent="0.25">
      <c r="A91" s="41" t="s">
        <v>2759</v>
      </c>
      <c r="B91" s="339">
        <f>IF(B$59=0,0,B$59/TEL_fec!B$59)</f>
        <v>0.46778844381116697</v>
      </c>
      <c r="C91" s="339">
        <f>IF(C$59=0,0,C$59/TEL_fec!C$59)</f>
        <v>0.46772814573098426</v>
      </c>
      <c r="D91" s="339">
        <f>IF(D$59=0,0,D$59/TEL_fec!D$59)</f>
        <v>0.46770378286071823</v>
      </c>
      <c r="E91" s="339">
        <f>IF(E$59=0,0,E$59/TEL_fec!E$59)</f>
        <v>0.46766268521225729</v>
      </c>
      <c r="F91" s="339">
        <f>IF(F$59=0,0,F$59/TEL_fec!F$59)</f>
        <v>0.46764217838892025</v>
      </c>
      <c r="G91" s="339">
        <f>IF(G$59=0,0,G$59/TEL_fec!G$59)</f>
        <v>0.46769413084381722</v>
      </c>
      <c r="H91" s="339">
        <f>IF(H$59=0,0,H$59/TEL_fec!H$59)</f>
        <v>0.46773223084106924</v>
      </c>
      <c r="I91" s="339">
        <f>IF(I$59=0,0,I$59/TEL_fec!I$59)</f>
        <v>0.46771960972276938</v>
      </c>
      <c r="J91" s="339">
        <f>IF(J$59=0,0,J$59/TEL_fec!J$59)</f>
        <v>0.46761201778870687</v>
      </c>
      <c r="K91" s="339">
        <f>IF(K$59=0,0,K$59/TEL_fec!K$59)</f>
        <v>0.46763875690522932</v>
      </c>
      <c r="L91" s="339">
        <f>IF(L$59=0,0,L$59/TEL_fec!L$59)</f>
        <v>0.46763551960567873</v>
      </c>
      <c r="M91" s="339">
        <f>IF(M$59=0,0,M$59/TEL_fec!M$59)</f>
        <v>0.46764356778981558</v>
      </c>
      <c r="N91" s="339">
        <f>IF(N$59=0,0,N$59/TEL_fec!N$59)</f>
        <v>0.46765766795211799</v>
      </c>
      <c r="O91" s="339">
        <f>IF(O$59=0,0,O$59/TEL_fec!O$59)</f>
        <v>0.46767850770574543</v>
      </c>
      <c r="P91" s="339">
        <f>IF(P$59=0,0,P$59/TEL_fec!P$59)</f>
        <v>0.46772541720722494</v>
      </c>
      <c r="Q91" s="339">
        <f>IF(Q$59=0,0,Q$59/TEL_fec!Q$59)</f>
        <v>0.46770959224360592</v>
      </c>
      <c r="R91" s="339">
        <f>IF(R$59=0,0,R$59/TEL_fec!R$59)</f>
        <v>0.46768917185043651</v>
      </c>
      <c r="S91" s="339">
        <f>IF(S$59=0,0,S$59/TEL_fec!S$59)</f>
        <v>0.46772128341495478</v>
      </c>
      <c r="T91" s="339">
        <f>IF(T$59=0,0,T$59/TEL_fec!T$59)</f>
        <v>0.46759750018268825</v>
      </c>
      <c r="U91" s="339">
        <f>IF(U$59=0,0,U$59/TEL_fec!U$59)</f>
        <v>0.46757777220958846</v>
      </c>
      <c r="V91" s="339">
        <f>IF(V$59=0,0,V$59/TEL_fec!V$59)</f>
        <v>0.46752249569711679</v>
      </c>
      <c r="W91" s="339">
        <f>IF(W$59=0,0,W$59/TEL_fec!W$59)</f>
        <v>0.46773613654317175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CO2 emissions"</f>
        <v>EU27: Textiles and leather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16519.796298681169</v>
      </c>
      <c r="C5" s="225">
        <v>15995.26345143799</v>
      </c>
      <c r="D5" s="225">
        <v>15871.750968752491</v>
      </c>
      <c r="E5" s="225">
        <v>15900.81021898106</v>
      </c>
      <c r="F5" s="225">
        <v>14448.05169365081</v>
      </c>
      <c r="G5" s="225">
        <v>10820.11349068199</v>
      </c>
      <c r="H5" s="225">
        <v>9814.0431089786398</v>
      </c>
      <c r="I5" s="225">
        <v>8613.5341928190246</v>
      </c>
      <c r="J5" s="225">
        <v>7413.3755487177659</v>
      </c>
      <c r="K5" s="225">
        <v>6390.3216739674226</v>
      </c>
      <c r="L5" s="225">
        <v>5878.1643726741186</v>
      </c>
      <c r="M5" s="225">
        <v>5428.2652737243516</v>
      </c>
      <c r="N5" s="225">
        <v>5242.6421793241843</v>
      </c>
      <c r="O5" s="225">
        <v>5095.4960361045914</v>
      </c>
      <c r="P5" s="225">
        <v>4839.2123227306629</v>
      </c>
      <c r="Q5" s="225">
        <v>4748.6180572193161</v>
      </c>
      <c r="R5" s="225">
        <v>4870.756374040724</v>
      </c>
      <c r="S5" s="225">
        <v>4929.3913889485902</v>
      </c>
      <c r="T5" s="225">
        <v>4731.8328829359543</v>
      </c>
      <c r="U5" s="225">
        <v>4544.6917993219113</v>
      </c>
      <c r="V5" s="225">
        <v>4091.9678680627931</v>
      </c>
      <c r="W5" s="225">
        <v>4468.7498824686991</v>
      </c>
      <c r="DA5" s="89" t="s">
        <v>2815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2816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2817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2818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2819</v>
      </c>
    </row>
    <row r="10" spans="1:105" ht="12" customHeight="1" x14ac:dyDescent="0.25">
      <c r="A10" s="56" t="s">
        <v>96</v>
      </c>
      <c r="B10" s="262">
        <v>2014.0139436616589</v>
      </c>
      <c r="C10" s="262">
        <v>2003.2238925234949</v>
      </c>
      <c r="D10" s="262">
        <v>2002.824350801636</v>
      </c>
      <c r="E10" s="262">
        <v>2090.5478446930019</v>
      </c>
      <c r="F10" s="262">
        <v>1922.4478515642279</v>
      </c>
      <c r="G10" s="262">
        <v>1393.9005125793451</v>
      </c>
      <c r="H10" s="262">
        <v>1256.785242901856</v>
      </c>
      <c r="I10" s="262">
        <v>1048.4616460511511</v>
      </c>
      <c r="J10" s="262">
        <v>907.20943726118151</v>
      </c>
      <c r="K10" s="262">
        <v>810.98669857511527</v>
      </c>
      <c r="L10" s="262">
        <v>753.0642841975008</v>
      </c>
      <c r="M10" s="262">
        <v>711.95879091661914</v>
      </c>
      <c r="N10" s="262">
        <v>683.87185935743855</v>
      </c>
      <c r="O10" s="262">
        <v>650.76461244903817</v>
      </c>
      <c r="P10" s="262">
        <v>614.16338268933191</v>
      </c>
      <c r="Q10" s="262">
        <v>605.27175516129444</v>
      </c>
      <c r="R10" s="262">
        <v>618.81725125097682</v>
      </c>
      <c r="S10" s="262">
        <v>639.82453239583811</v>
      </c>
      <c r="T10" s="262">
        <v>599.9561460927639</v>
      </c>
      <c r="U10" s="262">
        <v>570.58645466835287</v>
      </c>
      <c r="V10" s="262">
        <v>522.08439647812679</v>
      </c>
      <c r="W10" s="262">
        <v>584.76754220397106</v>
      </c>
      <c r="DA10" s="68" t="s">
        <v>2820</v>
      </c>
    </row>
    <row r="11" spans="1:105" ht="12" customHeight="1" x14ac:dyDescent="0.25">
      <c r="A11" s="37" t="s">
        <v>160</v>
      </c>
      <c r="B11" s="228">
        <v>215.60052137446189</v>
      </c>
      <c r="C11" s="228">
        <v>223.6952928393502</v>
      </c>
      <c r="D11" s="228">
        <v>199.65049214420449</v>
      </c>
      <c r="E11" s="228">
        <v>207.3074051521653</v>
      </c>
      <c r="F11" s="228">
        <v>186.02409570191841</v>
      </c>
      <c r="G11" s="228">
        <v>182.32510313278249</v>
      </c>
      <c r="H11" s="228">
        <v>119.06268840053281</v>
      </c>
      <c r="I11" s="228">
        <v>129.96078549834201</v>
      </c>
      <c r="J11" s="228">
        <v>97.034562175391443</v>
      </c>
      <c r="K11" s="228">
        <v>84.557578138652573</v>
      </c>
      <c r="L11" s="228">
        <v>80.387116915621988</v>
      </c>
      <c r="M11" s="228">
        <v>67.823670793866029</v>
      </c>
      <c r="N11" s="228">
        <v>59.080417798247353</v>
      </c>
      <c r="O11" s="228">
        <v>40.933604237130062</v>
      </c>
      <c r="P11" s="228">
        <v>41.10238867381625</v>
      </c>
      <c r="Q11" s="228">
        <v>43.646651046038983</v>
      </c>
      <c r="R11" s="228">
        <v>41.278770714028617</v>
      </c>
      <c r="S11" s="228">
        <v>35.683418147667709</v>
      </c>
      <c r="T11" s="228">
        <v>33.349254000964791</v>
      </c>
      <c r="U11" s="228">
        <v>28.40280553185168</v>
      </c>
      <c r="V11" s="228">
        <v>27.03708734070101</v>
      </c>
      <c r="W11" s="228">
        <v>33.43536404584804</v>
      </c>
      <c r="DA11" s="69" t="s">
        <v>2821</v>
      </c>
    </row>
    <row r="12" spans="1:105" ht="12" customHeight="1" x14ac:dyDescent="0.25">
      <c r="A12" s="37" t="s">
        <v>162</v>
      </c>
      <c r="B12" s="228">
        <v>1798.4134222871969</v>
      </c>
      <c r="C12" s="228">
        <v>1779.5285996841451</v>
      </c>
      <c r="D12" s="228">
        <v>1803.173858657432</v>
      </c>
      <c r="E12" s="228">
        <v>1883.2404395408371</v>
      </c>
      <c r="F12" s="228">
        <v>1736.4237558623099</v>
      </c>
      <c r="G12" s="228">
        <v>1211.5754094465619</v>
      </c>
      <c r="H12" s="228">
        <v>1137.7225545013241</v>
      </c>
      <c r="I12" s="228">
        <v>918.50086055280917</v>
      </c>
      <c r="J12" s="228">
        <v>810.17487508579006</v>
      </c>
      <c r="K12" s="228">
        <v>726.42912043646265</v>
      </c>
      <c r="L12" s="228">
        <v>672.67716728187884</v>
      </c>
      <c r="M12" s="228">
        <v>644.13512012275305</v>
      </c>
      <c r="N12" s="228">
        <v>624.79144155919118</v>
      </c>
      <c r="O12" s="228">
        <v>609.83100821190817</v>
      </c>
      <c r="P12" s="228">
        <v>573.06099401551569</v>
      </c>
      <c r="Q12" s="228">
        <v>561.62510411525545</v>
      </c>
      <c r="R12" s="228">
        <v>577.53848053694821</v>
      </c>
      <c r="S12" s="228">
        <v>604.14111424817042</v>
      </c>
      <c r="T12" s="228">
        <v>566.60689209179907</v>
      </c>
      <c r="U12" s="228">
        <v>542.18364913650123</v>
      </c>
      <c r="V12" s="228">
        <v>495.04730913742583</v>
      </c>
      <c r="W12" s="228">
        <v>551.33217815812304</v>
      </c>
      <c r="DA12" s="69" t="s">
        <v>2822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2823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2824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2825</v>
      </c>
    </row>
    <row r="16" spans="1:105" ht="12" customHeight="1" x14ac:dyDescent="0.25">
      <c r="A16" s="57" t="s">
        <v>2709</v>
      </c>
      <c r="B16" s="263">
        <v>1182.3916172310271</v>
      </c>
      <c r="C16" s="263">
        <v>1139.9953156286931</v>
      </c>
      <c r="D16" s="263">
        <v>1130.9401414404249</v>
      </c>
      <c r="E16" s="263">
        <v>1124.754724509547</v>
      </c>
      <c r="F16" s="263">
        <v>1017.944385861231</v>
      </c>
      <c r="G16" s="263">
        <v>763.75278878526956</v>
      </c>
      <c r="H16" s="263">
        <v>693.99729009924863</v>
      </c>
      <c r="I16" s="263">
        <v>613.30508100694317</v>
      </c>
      <c r="J16" s="263">
        <v>526.50748490326589</v>
      </c>
      <c r="K16" s="263">
        <v>452.23010100966133</v>
      </c>
      <c r="L16" s="263">
        <v>413.27113995225432</v>
      </c>
      <c r="M16" s="263">
        <v>379.98063141674072</v>
      </c>
      <c r="N16" s="263">
        <v>368.13385752163259</v>
      </c>
      <c r="O16" s="263">
        <v>360.51563754705131</v>
      </c>
      <c r="P16" s="263">
        <v>342.63115098118737</v>
      </c>
      <c r="Q16" s="263">
        <v>335.23182019432892</v>
      </c>
      <c r="R16" s="263">
        <v>345.09392607024961</v>
      </c>
      <c r="S16" s="263">
        <v>348.19641727838098</v>
      </c>
      <c r="T16" s="263">
        <v>334.83831465971713</v>
      </c>
      <c r="U16" s="263">
        <v>322.04765932365342</v>
      </c>
      <c r="V16" s="263">
        <v>289.53572616468188</v>
      </c>
      <c r="W16" s="263">
        <v>315.31355797484213</v>
      </c>
      <c r="DA16" s="70" t="s">
        <v>2826</v>
      </c>
    </row>
    <row r="17" spans="1:105" ht="12" customHeight="1" x14ac:dyDescent="0.25">
      <c r="A17" s="46" t="s">
        <v>30</v>
      </c>
      <c r="B17" s="231">
        <v>101.9696194117756</v>
      </c>
      <c r="C17" s="231">
        <v>84.06769952528542</v>
      </c>
      <c r="D17" s="231">
        <v>75.521311821633404</v>
      </c>
      <c r="E17" s="231">
        <v>60.013940046143688</v>
      </c>
      <c r="F17" s="231">
        <v>54.658718044566641</v>
      </c>
      <c r="G17" s="231">
        <v>44.234811854460588</v>
      </c>
      <c r="H17" s="231">
        <v>35.984052338823197</v>
      </c>
      <c r="I17" s="231">
        <v>29.130749047970681</v>
      </c>
      <c r="J17" s="231">
        <v>23.937799418729838</v>
      </c>
      <c r="K17" s="231">
        <v>13.41414172564205</v>
      </c>
      <c r="L17" s="231">
        <v>12.23788562937362</v>
      </c>
      <c r="M17" s="231">
        <v>8.6309865237577821</v>
      </c>
      <c r="N17" s="231">
        <v>6.8358074906110176</v>
      </c>
      <c r="O17" s="231">
        <v>7.9010052793091319</v>
      </c>
      <c r="P17" s="231">
        <v>7.0264809525307426</v>
      </c>
      <c r="Q17" s="231">
        <v>6.880384737460874</v>
      </c>
      <c r="R17" s="231">
        <v>6.6017113508062586</v>
      </c>
      <c r="S17" s="231">
        <v>5.5965446594378534</v>
      </c>
      <c r="T17" s="231">
        <v>9.873076930835758</v>
      </c>
      <c r="U17" s="231">
        <v>9.3987735895544997</v>
      </c>
      <c r="V17" s="231">
        <v>6.7973079724796754</v>
      </c>
      <c r="W17" s="231">
        <v>4.6518509981140213</v>
      </c>
      <c r="DA17" s="73" t="s">
        <v>2827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2828</v>
      </c>
    </row>
    <row r="19" spans="1:105" ht="12" customHeight="1" x14ac:dyDescent="0.25">
      <c r="A19" s="46" t="s">
        <v>33</v>
      </c>
      <c r="B19" s="231">
        <v>22.006700322080832</v>
      </c>
      <c r="C19" s="231">
        <v>29.545886693133131</v>
      </c>
      <c r="D19" s="231">
        <v>26.435036988474089</v>
      </c>
      <c r="E19" s="231">
        <v>28.902735097502092</v>
      </c>
      <c r="F19" s="231">
        <v>21.747657287528909</v>
      </c>
      <c r="G19" s="231">
        <v>17.380538937077109</v>
      </c>
      <c r="H19" s="231">
        <v>15.549817193583509</v>
      </c>
      <c r="I19" s="231">
        <v>13.036544369367441</v>
      </c>
      <c r="J19" s="231">
        <v>10.65837914432586</v>
      </c>
      <c r="K19" s="231">
        <v>9.6378357421924203</v>
      </c>
      <c r="L19" s="231">
        <v>10.55005646167284</v>
      </c>
      <c r="M19" s="231">
        <v>9.1107648697891044</v>
      </c>
      <c r="N19" s="231">
        <v>10.057129059357431</v>
      </c>
      <c r="O19" s="231">
        <v>10.32673327072642</v>
      </c>
      <c r="P19" s="231">
        <v>10.36705782016462</v>
      </c>
      <c r="Q19" s="231">
        <v>9.1011089956785884</v>
      </c>
      <c r="R19" s="231">
        <v>9.0084485354253747</v>
      </c>
      <c r="S19" s="231">
        <v>8.9017714173668914</v>
      </c>
      <c r="T19" s="231">
        <v>8.6871704635165017</v>
      </c>
      <c r="U19" s="231">
        <v>9.6530419244946</v>
      </c>
      <c r="V19" s="231">
        <v>7.899461889983618</v>
      </c>
      <c r="W19" s="231">
        <v>8.5665996663108537</v>
      </c>
      <c r="DA19" s="73" t="s">
        <v>2829</v>
      </c>
    </row>
    <row r="20" spans="1:105" ht="12" customHeight="1" x14ac:dyDescent="0.25">
      <c r="A20" s="46" t="s">
        <v>160</v>
      </c>
      <c r="B20" s="231">
        <v>78.681453576013269</v>
      </c>
      <c r="C20" s="231">
        <v>86.193430224183743</v>
      </c>
      <c r="D20" s="231">
        <v>81.220961172586854</v>
      </c>
      <c r="E20" s="231">
        <v>79.128934310166088</v>
      </c>
      <c r="F20" s="231">
        <v>74.872726503134558</v>
      </c>
      <c r="G20" s="231">
        <v>79.46686933054076</v>
      </c>
      <c r="H20" s="231">
        <v>49.940672478426897</v>
      </c>
      <c r="I20" s="231">
        <v>58.541457559017601</v>
      </c>
      <c r="J20" s="231">
        <v>43.942806613280851</v>
      </c>
      <c r="K20" s="231">
        <v>38.534665706139528</v>
      </c>
      <c r="L20" s="231">
        <v>37.288477035720192</v>
      </c>
      <c r="M20" s="231">
        <v>32.275791789668347</v>
      </c>
      <c r="N20" s="231">
        <v>27.941730455984569</v>
      </c>
      <c r="O20" s="231">
        <v>19.78157582549149</v>
      </c>
      <c r="P20" s="231">
        <v>20.030638041852971</v>
      </c>
      <c r="Q20" s="231">
        <v>21.796330628596969</v>
      </c>
      <c r="R20" s="231">
        <v>20.858990031760701</v>
      </c>
      <c r="S20" s="231">
        <v>18.737891900383339</v>
      </c>
      <c r="T20" s="231">
        <v>17.176980445850479</v>
      </c>
      <c r="U20" s="231">
        <v>15.74934932155003</v>
      </c>
      <c r="V20" s="231">
        <v>15.08244728130612</v>
      </c>
      <c r="W20" s="231">
        <v>17.645663655216701</v>
      </c>
      <c r="DA20" s="73" t="s">
        <v>2830</v>
      </c>
    </row>
    <row r="21" spans="1:105" ht="12" customHeight="1" x14ac:dyDescent="0.25">
      <c r="A21" s="46" t="s">
        <v>70</v>
      </c>
      <c r="B21" s="231">
        <v>255.66289484329349</v>
      </c>
      <c r="C21" s="231">
        <v>215.86816648395271</v>
      </c>
      <c r="D21" s="231">
        <v>209.47264707915451</v>
      </c>
      <c r="E21" s="231">
        <v>202.2965699980642</v>
      </c>
      <c r="F21" s="231">
        <v>168.30084584861089</v>
      </c>
      <c r="G21" s="231">
        <v>114.827112006192</v>
      </c>
      <c r="H21" s="231">
        <v>109.43296445541149</v>
      </c>
      <c r="I21" s="231">
        <v>112.70983715366179</v>
      </c>
      <c r="J21" s="231">
        <v>93.193727148609057</v>
      </c>
      <c r="K21" s="231">
        <v>66.123733802140777</v>
      </c>
      <c r="L21" s="231">
        <v>46.625643557334897</v>
      </c>
      <c r="M21" s="231">
        <v>26.46118418306709</v>
      </c>
      <c r="N21" s="231">
        <v>28.630925379251881</v>
      </c>
      <c r="O21" s="231">
        <v>21.715359912971721</v>
      </c>
      <c r="P21" s="231">
        <v>17.671783954955369</v>
      </c>
      <c r="Q21" s="231">
        <v>18.04234418304155</v>
      </c>
      <c r="R21" s="231">
        <v>19.386895540632889</v>
      </c>
      <c r="S21" s="231">
        <v>13.588832667511859</v>
      </c>
      <c r="T21" s="231">
        <v>13.00394453090902</v>
      </c>
      <c r="U21" s="231">
        <v>7.0458583795450487</v>
      </c>
      <c r="V21" s="231">
        <v>3.7459731784626689</v>
      </c>
      <c r="W21" s="231">
        <v>6.176803375510703</v>
      </c>
      <c r="DA21" s="73" t="s">
        <v>2831</v>
      </c>
    </row>
    <row r="22" spans="1:105" ht="12" customHeight="1" x14ac:dyDescent="0.25">
      <c r="A22" s="46" t="s">
        <v>34</v>
      </c>
      <c r="B22" s="231">
        <v>1.669806806300745</v>
      </c>
      <c r="C22" s="231">
        <v>2.3312310700116492</v>
      </c>
      <c r="D22" s="231">
        <v>1.955515661814772</v>
      </c>
      <c r="E22" s="231">
        <v>1.29151701197764</v>
      </c>
      <c r="F22" s="231">
        <v>1.240971444785087</v>
      </c>
      <c r="G22" s="231">
        <v>0.41797400251848282</v>
      </c>
      <c r="H22" s="231">
        <v>1.555077282005652</v>
      </c>
      <c r="I22" s="231">
        <v>0.35426998108740648</v>
      </c>
      <c r="J22" s="231">
        <v>0.34669400251168292</v>
      </c>
      <c r="K22" s="231">
        <v>5.085243027842682E-2</v>
      </c>
      <c r="L22" s="231">
        <v>0.33135493627227791</v>
      </c>
      <c r="M22" s="231">
        <v>2.1031381701807919E-2</v>
      </c>
      <c r="N22" s="231">
        <v>2.34753842244903E-2</v>
      </c>
      <c r="O22" s="231">
        <v>2.4987213877697891E-2</v>
      </c>
      <c r="P22" s="231">
        <v>2.5536140062083941E-2</v>
      </c>
      <c r="Q22" s="231">
        <v>1.6818018926923271E-2</v>
      </c>
      <c r="R22" s="231">
        <v>0.28416592050367689</v>
      </c>
      <c r="S22" s="231">
        <v>8.2746601891859117E-2</v>
      </c>
      <c r="T22" s="231">
        <v>8.5059335013988019E-2</v>
      </c>
      <c r="U22" s="231">
        <v>0.107948350787298</v>
      </c>
      <c r="V22" s="231">
        <v>0.11350002775325389</v>
      </c>
      <c r="W22" s="231">
        <v>0.56692746624241641</v>
      </c>
      <c r="DA22" s="73" t="s">
        <v>2832</v>
      </c>
    </row>
    <row r="23" spans="1:105" ht="12" customHeight="1" x14ac:dyDescent="0.25">
      <c r="A23" s="46" t="s">
        <v>162</v>
      </c>
      <c r="B23" s="231">
        <v>720.9291084040575</v>
      </c>
      <c r="C23" s="231">
        <v>720.67219478253764</v>
      </c>
      <c r="D23" s="231">
        <v>735.01433415966972</v>
      </c>
      <c r="E23" s="231">
        <v>752.82811496888598</v>
      </c>
      <c r="F23" s="231">
        <v>696.98164359459963</v>
      </c>
      <c r="G23" s="231">
        <v>507.29910341656392</v>
      </c>
      <c r="H23" s="231">
        <v>478.96928089459988</v>
      </c>
      <c r="I23" s="231">
        <v>399.47519208195928</v>
      </c>
      <c r="J23" s="231">
        <v>354.41877320041442</v>
      </c>
      <c r="K23" s="231">
        <v>324.46887160326798</v>
      </c>
      <c r="L23" s="231">
        <v>306.23772233188038</v>
      </c>
      <c r="M23" s="231">
        <v>303.47814439115399</v>
      </c>
      <c r="N23" s="231">
        <v>294.55738867964868</v>
      </c>
      <c r="O23" s="231">
        <v>300.6513883853699</v>
      </c>
      <c r="P23" s="231">
        <v>287.24588809055177</v>
      </c>
      <c r="Q23" s="231">
        <v>279.23917564955252</v>
      </c>
      <c r="R23" s="231">
        <v>288.73681662172118</v>
      </c>
      <c r="S23" s="231">
        <v>301.14315437248462</v>
      </c>
      <c r="T23" s="231">
        <v>285.66471736500017</v>
      </c>
      <c r="U23" s="231">
        <v>279.6987069760263</v>
      </c>
      <c r="V23" s="231">
        <v>255.68959558886269</v>
      </c>
      <c r="W23" s="231">
        <v>277.4865736588784</v>
      </c>
      <c r="DA23" s="73" t="s">
        <v>2833</v>
      </c>
    </row>
    <row r="24" spans="1:105" ht="12" customHeight="1" x14ac:dyDescent="0.25">
      <c r="A24" s="46" t="s">
        <v>36</v>
      </c>
      <c r="B24" s="231">
        <v>1.2555255520487929</v>
      </c>
      <c r="C24" s="231">
        <v>1.119384227128156</v>
      </c>
      <c r="D24" s="231">
        <v>1.074003785487013</v>
      </c>
      <c r="E24" s="231">
        <v>0</v>
      </c>
      <c r="F24" s="231">
        <v>0</v>
      </c>
      <c r="G24" s="231">
        <v>0</v>
      </c>
      <c r="H24" s="231">
        <v>3.4035331229648781E-2</v>
      </c>
      <c r="I24" s="231">
        <v>3.4035331229549763E-2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2834</v>
      </c>
    </row>
    <row r="25" spans="1:105" ht="12" customHeight="1" x14ac:dyDescent="0.25">
      <c r="A25" s="46" t="s">
        <v>73</v>
      </c>
      <c r="B25" s="231">
        <v>0.216508315456515</v>
      </c>
      <c r="C25" s="231">
        <v>0.19732262246025639</v>
      </c>
      <c r="D25" s="231">
        <v>0.24633077160431149</v>
      </c>
      <c r="E25" s="231">
        <v>0.29291307680771328</v>
      </c>
      <c r="F25" s="231">
        <v>0.14182313800538021</v>
      </c>
      <c r="G25" s="231">
        <v>0.1263792379166003</v>
      </c>
      <c r="H25" s="231">
        <v>2.5313901251683699</v>
      </c>
      <c r="I25" s="231">
        <v>2.2995482649587499E-2</v>
      </c>
      <c r="J25" s="231">
        <v>9.305375394182084E-3</v>
      </c>
      <c r="K25" s="231">
        <v>0</v>
      </c>
      <c r="L25" s="231">
        <v>0</v>
      </c>
      <c r="M25" s="231">
        <v>2.7282776025105331E-3</v>
      </c>
      <c r="N25" s="231">
        <v>8.7401072554452869E-2</v>
      </c>
      <c r="O25" s="231">
        <v>0.11458765930487699</v>
      </c>
      <c r="P25" s="231">
        <v>0.26376598106980897</v>
      </c>
      <c r="Q25" s="231">
        <v>0.1556579810715028</v>
      </c>
      <c r="R25" s="231">
        <v>0.21689806939939449</v>
      </c>
      <c r="S25" s="231">
        <v>0.1454756593045978</v>
      </c>
      <c r="T25" s="231">
        <v>0.34736558859115668</v>
      </c>
      <c r="U25" s="231">
        <v>0.39398078169558209</v>
      </c>
      <c r="V25" s="231">
        <v>0.20744022583384719</v>
      </c>
      <c r="W25" s="231">
        <v>0.2191391545690303</v>
      </c>
      <c r="DA25" s="73" t="s">
        <v>2835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2836</v>
      </c>
    </row>
    <row r="27" spans="1:105" ht="12" customHeight="1" x14ac:dyDescent="0.25">
      <c r="A27" s="57" t="s">
        <v>2721</v>
      </c>
      <c r="B27" s="263">
        <v>10050.328746463731</v>
      </c>
      <c r="C27" s="263">
        <v>9689.9601828438899</v>
      </c>
      <c r="D27" s="263">
        <v>9612.9912022436092</v>
      </c>
      <c r="E27" s="263">
        <v>9560.4151583311541</v>
      </c>
      <c r="F27" s="263">
        <v>8652.5272798204642</v>
      </c>
      <c r="G27" s="263">
        <v>6491.8987046747907</v>
      </c>
      <c r="H27" s="263">
        <v>5898.9769658436144</v>
      </c>
      <c r="I27" s="263">
        <v>5213.0931885590198</v>
      </c>
      <c r="J27" s="263">
        <v>4475.3136216777602</v>
      </c>
      <c r="K27" s="263">
        <v>3843.955858582121</v>
      </c>
      <c r="L27" s="263">
        <v>3512.804689594162</v>
      </c>
      <c r="M27" s="263">
        <v>3229.8353670422971</v>
      </c>
      <c r="N27" s="263">
        <v>3129.1377889338769</v>
      </c>
      <c r="O27" s="263">
        <v>3064.3829191499349</v>
      </c>
      <c r="P27" s="263">
        <v>2912.3647833400919</v>
      </c>
      <c r="Q27" s="263">
        <v>2849.4704716517958</v>
      </c>
      <c r="R27" s="263">
        <v>2933.2983715971209</v>
      </c>
      <c r="S27" s="263">
        <v>2959.6695468662392</v>
      </c>
      <c r="T27" s="263">
        <v>2846.125674607596</v>
      </c>
      <c r="U27" s="263">
        <v>2737.4051042510532</v>
      </c>
      <c r="V27" s="263">
        <v>2461.0536723997961</v>
      </c>
      <c r="W27" s="263">
        <v>2680.1652427861591</v>
      </c>
      <c r="DA27" s="70" t="s">
        <v>2837</v>
      </c>
    </row>
    <row r="28" spans="1:105" ht="12" customHeight="1" x14ac:dyDescent="0.25">
      <c r="A28" s="46" t="s">
        <v>30</v>
      </c>
      <c r="B28" s="231">
        <v>866.74176500009241</v>
      </c>
      <c r="C28" s="231">
        <v>714.57544596492608</v>
      </c>
      <c r="D28" s="231">
        <v>641.93115048388404</v>
      </c>
      <c r="E28" s="231">
        <v>510.11849039222142</v>
      </c>
      <c r="F28" s="231">
        <v>464.59910337881661</v>
      </c>
      <c r="G28" s="231">
        <v>375.99590076291503</v>
      </c>
      <c r="H28" s="231">
        <v>305.86444487999728</v>
      </c>
      <c r="I28" s="231">
        <v>247.61136690775081</v>
      </c>
      <c r="J28" s="231">
        <v>203.4712950592037</v>
      </c>
      <c r="K28" s="231">
        <v>114.0202046679575</v>
      </c>
      <c r="L28" s="231">
        <v>104.02202784967579</v>
      </c>
      <c r="M28" s="231">
        <v>73.363385451941141</v>
      </c>
      <c r="N28" s="231">
        <v>58.104363670193663</v>
      </c>
      <c r="O28" s="231">
        <v>67.158544874127628</v>
      </c>
      <c r="P28" s="231">
        <v>59.725088096511307</v>
      </c>
      <c r="Q28" s="231">
        <v>58.483270268417442</v>
      </c>
      <c r="R28" s="231">
        <v>56.114546481853218</v>
      </c>
      <c r="S28" s="231">
        <v>47.570629605221768</v>
      </c>
      <c r="T28" s="231">
        <v>83.921153912103932</v>
      </c>
      <c r="U28" s="231">
        <v>79.889575511213238</v>
      </c>
      <c r="V28" s="231">
        <v>57.777117766077247</v>
      </c>
      <c r="W28" s="231">
        <v>39.540733483969163</v>
      </c>
      <c r="DA28" s="73" t="s">
        <v>2838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2839</v>
      </c>
    </row>
    <row r="30" spans="1:105" ht="12" customHeight="1" x14ac:dyDescent="0.25">
      <c r="A30" s="46" t="s">
        <v>33</v>
      </c>
      <c r="B30" s="231">
        <v>187.05695273768711</v>
      </c>
      <c r="C30" s="231">
        <v>251.14003689163169</v>
      </c>
      <c r="D30" s="231">
        <v>224.69781440202979</v>
      </c>
      <c r="E30" s="231">
        <v>245.67324832876781</v>
      </c>
      <c r="F30" s="231">
        <v>184.8550869439957</v>
      </c>
      <c r="G30" s="231">
        <v>147.7345809651554</v>
      </c>
      <c r="H30" s="231">
        <v>132.17344614545979</v>
      </c>
      <c r="I30" s="231">
        <v>110.81062713962331</v>
      </c>
      <c r="J30" s="231">
        <v>90.596222726769781</v>
      </c>
      <c r="K30" s="231">
        <v>81.921603808635581</v>
      </c>
      <c r="L30" s="231">
        <v>89.675479924219175</v>
      </c>
      <c r="M30" s="231">
        <v>77.441501393207403</v>
      </c>
      <c r="N30" s="231">
        <v>85.485597004538178</v>
      </c>
      <c r="O30" s="231">
        <v>87.777232801174591</v>
      </c>
      <c r="P30" s="231">
        <v>88.119991471399246</v>
      </c>
      <c r="Q30" s="231">
        <v>77.359426463268022</v>
      </c>
      <c r="R30" s="231">
        <v>76.571812551115698</v>
      </c>
      <c r="S30" s="231">
        <v>75.665057047618575</v>
      </c>
      <c r="T30" s="231">
        <v>73.840948939890268</v>
      </c>
      <c r="U30" s="231">
        <v>82.050856358204086</v>
      </c>
      <c r="V30" s="231">
        <v>67.145426064860757</v>
      </c>
      <c r="W30" s="231">
        <v>72.816097163642254</v>
      </c>
      <c r="DA30" s="73" t="s">
        <v>2840</v>
      </c>
    </row>
    <row r="31" spans="1:105" ht="12" customHeight="1" x14ac:dyDescent="0.25">
      <c r="A31" s="46" t="s">
        <v>160</v>
      </c>
      <c r="B31" s="231">
        <v>668.79235539611284</v>
      </c>
      <c r="C31" s="231">
        <v>732.64415690556177</v>
      </c>
      <c r="D31" s="231">
        <v>690.37816996698825</v>
      </c>
      <c r="E31" s="231">
        <v>672.59594163641168</v>
      </c>
      <c r="F31" s="231">
        <v>636.41817527664386</v>
      </c>
      <c r="G31" s="231">
        <v>675.46838930959655</v>
      </c>
      <c r="H31" s="231">
        <v>424.49571606662869</v>
      </c>
      <c r="I31" s="231">
        <v>497.60238925164958</v>
      </c>
      <c r="J31" s="231">
        <v>373.51385621288728</v>
      </c>
      <c r="K31" s="231">
        <v>327.54465850218622</v>
      </c>
      <c r="L31" s="231">
        <v>316.95205480362159</v>
      </c>
      <c r="M31" s="231">
        <v>274.34423021218112</v>
      </c>
      <c r="N31" s="231">
        <v>237.50470887586889</v>
      </c>
      <c r="O31" s="231">
        <v>168.14339451667769</v>
      </c>
      <c r="P31" s="231">
        <v>170.26042335575031</v>
      </c>
      <c r="Q31" s="231">
        <v>185.26881034307419</v>
      </c>
      <c r="R31" s="231">
        <v>177.3014152699661</v>
      </c>
      <c r="S31" s="231">
        <v>159.2720811532584</v>
      </c>
      <c r="T31" s="231">
        <v>146.00433378972909</v>
      </c>
      <c r="U31" s="231">
        <v>133.86946923317521</v>
      </c>
      <c r="V31" s="231">
        <v>128.20080189110209</v>
      </c>
      <c r="W31" s="231">
        <v>149.98814106934199</v>
      </c>
      <c r="DA31" s="73" t="s">
        <v>2841</v>
      </c>
    </row>
    <row r="32" spans="1:105" ht="12" customHeight="1" x14ac:dyDescent="0.25">
      <c r="A32" s="46" t="s">
        <v>70</v>
      </c>
      <c r="B32" s="231">
        <v>2173.1346061679951</v>
      </c>
      <c r="C32" s="231">
        <v>1834.879415113598</v>
      </c>
      <c r="D32" s="231">
        <v>1780.517500172813</v>
      </c>
      <c r="E32" s="231">
        <v>1719.5208449835461</v>
      </c>
      <c r="F32" s="231">
        <v>1430.5571897131931</v>
      </c>
      <c r="G32" s="231">
        <v>976.03045205263209</v>
      </c>
      <c r="H32" s="231">
        <v>930.18019787099786</v>
      </c>
      <c r="I32" s="231">
        <v>958.03361580612523</v>
      </c>
      <c r="J32" s="231">
        <v>792.14668076317707</v>
      </c>
      <c r="K32" s="231">
        <v>562.05173731819661</v>
      </c>
      <c r="L32" s="231">
        <v>396.31797023734657</v>
      </c>
      <c r="M32" s="231">
        <v>224.92006555607031</v>
      </c>
      <c r="N32" s="231">
        <v>243.36286572364111</v>
      </c>
      <c r="O32" s="231">
        <v>184.58055926025961</v>
      </c>
      <c r="P32" s="231">
        <v>150.21016361712071</v>
      </c>
      <c r="Q32" s="231">
        <v>153.35992555585321</v>
      </c>
      <c r="R32" s="231">
        <v>164.78861209537959</v>
      </c>
      <c r="S32" s="231">
        <v>115.50507767385081</v>
      </c>
      <c r="T32" s="231">
        <v>110.5335285127266</v>
      </c>
      <c r="U32" s="231">
        <v>59.889796226132908</v>
      </c>
      <c r="V32" s="231">
        <v>31.840772016932689</v>
      </c>
      <c r="W32" s="231">
        <v>52.502828691840982</v>
      </c>
      <c r="DA32" s="73" t="s">
        <v>2842</v>
      </c>
    </row>
    <row r="33" spans="1:105" ht="12" customHeight="1" x14ac:dyDescent="0.25">
      <c r="A33" s="46" t="s">
        <v>34</v>
      </c>
      <c r="B33" s="231">
        <v>14.193357853556339</v>
      </c>
      <c r="C33" s="231">
        <v>19.815464095099021</v>
      </c>
      <c r="D33" s="231">
        <v>16.621883125425569</v>
      </c>
      <c r="E33" s="231">
        <v>10.97789460180994</v>
      </c>
      <c r="F33" s="231">
        <v>10.548257280673241</v>
      </c>
      <c r="G33" s="231">
        <v>3.5527790214071042</v>
      </c>
      <c r="H33" s="231">
        <v>13.21815689704804</v>
      </c>
      <c r="I33" s="231">
        <v>3.0112948392429568</v>
      </c>
      <c r="J33" s="231">
        <v>2.9468990213493051</v>
      </c>
      <c r="K33" s="231">
        <v>0.43224565736662812</v>
      </c>
      <c r="L33" s="231">
        <v>2.816516958314363</v>
      </c>
      <c r="M33" s="231">
        <v>0.17876674446536739</v>
      </c>
      <c r="N33" s="231">
        <v>0.19954076590816749</v>
      </c>
      <c r="O33" s="231">
        <v>0.21239131796043209</v>
      </c>
      <c r="P33" s="231">
        <v>0.21705719052771349</v>
      </c>
      <c r="Q33" s="231">
        <v>0.1429531608788478</v>
      </c>
      <c r="R33" s="231">
        <v>2.4154103242812539</v>
      </c>
      <c r="S33" s="231">
        <v>0.70334611608080244</v>
      </c>
      <c r="T33" s="231">
        <v>0.7230043476188982</v>
      </c>
      <c r="U33" s="231">
        <v>0.91756098169203326</v>
      </c>
      <c r="V33" s="231">
        <v>0.96475023590265829</v>
      </c>
      <c r="W33" s="231">
        <v>4.8188834630605406</v>
      </c>
      <c r="DA33" s="73" t="s">
        <v>2843</v>
      </c>
    </row>
    <row r="34" spans="1:105" ht="12" customHeight="1" x14ac:dyDescent="0.25">
      <c r="A34" s="46" t="s">
        <v>162</v>
      </c>
      <c r="B34" s="231">
        <v>6127.8974214344898</v>
      </c>
      <c r="C34" s="231">
        <v>6125.7136556515707</v>
      </c>
      <c r="D34" s="231">
        <v>6247.6218403571929</v>
      </c>
      <c r="E34" s="231">
        <v>6399.0389772355311</v>
      </c>
      <c r="F34" s="231">
        <v>5924.3439705540977</v>
      </c>
      <c r="G34" s="231">
        <v>4312.0423790407931</v>
      </c>
      <c r="H34" s="231">
        <v>4071.2388876040991</v>
      </c>
      <c r="I34" s="231">
        <v>3395.5391326966551</v>
      </c>
      <c r="J34" s="231">
        <v>3012.5595722035232</v>
      </c>
      <c r="K34" s="231">
        <v>2757.9854086277792</v>
      </c>
      <c r="L34" s="231">
        <v>2603.0206398209839</v>
      </c>
      <c r="M34" s="231">
        <v>2579.56422732481</v>
      </c>
      <c r="N34" s="231">
        <v>2503.737803777015</v>
      </c>
      <c r="O34" s="231">
        <v>2555.5368012756439</v>
      </c>
      <c r="P34" s="231">
        <v>2441.5900487696899</v>
      </c>
      <c r="Q34" s="231">
        <v>2373.532993021196</v>
      </c>
      <c r="R34" s="231">
        <v>2454.2629412846309</v>
      </c>
      <c r="S34" s="231">
        <v>2559.7168121661189</v>
      </c>
      <c r="T34" s="231">
        <v>2428.1500976025018</v>
      </c>
      <c r="U34" s="231">
        <v>2377.439009296224</v>
      </c>
      <c r="V34" s="231">
        <v>2173.361562505333</v>
      </c>
      <c r="W34" s="231">
        <v>2358.6358761004672</v>
      </c>
      <c r="DA34" s="73" t="s">
        <v>2844</v>
      </c>
    </row>
    <row r="35" spans="1:105" ht="12" customHeight="1" x14ac:dyDescent="0.25">
      <c r="A35" s="46" t="s">
        <v>36</v>
      </c>
      <c r="B35" s="231">
        <v>10.671967192414741</v>
      </c>
      <c r="C35" s="231">
        <v>9.5147659305893271</v>
      </c>
      <c r="D35" s="231">
        <v>9.1290321766396154</v>
      </c>
      <c r="E35" s="231">
        <v>0</v>
      </c>
      <c r="F35" s="231">
        <v>0</v>
      </c>
      <c r="G35" s="231">
        <v>0</v>
      </c>
      <c r="H35" s="231">
        <v>0.28930031545201468</v>
      </c>
      <c r="I35" s="231">
        <v>0.28930031545117302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2845</v>
      </c>
    </row>
    <row r="36" spans="1:105" ht="12" customHeight="1" x14ac:dyDescent="0.25">
      <c r="A36" s="46" t="s">
        <v>73</v>
      </c>
      <c r="B36" s="231">
        <v>1.8403206813803781</v>
      </c>
      <c r="C36" s="231">
        <v>1.6772422909121789</v>
      </c>
      <c r="D36" s="231">
        <v>2.0938115586366468</v>
      </c>
      <c r="E36" s="231">
        <v>2.4897611528655639</v>
      </c>
      <c r="F36" s="231">
        <v>1.2054966730457319</v>
      </c>
      <c r="G36" s="231">
        <v>1.074223522291103</v>
      </c>
      <c r="H36" s="231">
        <v>21.516816063931149</v>
      </c>
      <c r="I36" s="231">
        <v>0.19546160252149369</v>
      </c>
      <c r="J36" s="231">
        <v>7.909569085054774E-2</v>
      </c>
      <c r="K36" s="231">
        <v>0</v>
      </c>
      <c r="L36" s="231">
        <v>0</v>
      </c>
      <c r="M36" s="231">
        <v>2.319035962133954E-2</v>
      </c>
      <c r="N36" s="231">
        <v>0.74290911671284965</v>
      </c>
      <c r="O36" s="231">
        <v>0.97399510409145496</v>
      </c>
      <c r="P36" s="231">
        <v>2.2420108390933762</v>
      </c>
      <c r="Q36" s="231">
        <v>1.3230928391077741</v>
      </c>
      <c r="R36" s="231">
        <v>1.8436335898948539</v>
      </c>
      <c r="S36" s="231">
        <v>1.236543104089082</v>
      </c>
      <c r="T36" s="231">
        <v>2.952607503024832</v>
      </c>
      <c r="U36" s="231">
        <v>3.34883664441245</v>
      </c>
      <c r="V36" s="231">
        <v>1.7632419195877009</v>
      </c>
      <c r="W36" s="231">
        <v>1.8626828138367579</v>
      </c>
      <c r="DA36" s="73" t="s">
        <v>2846</v>
      </c>
    </row>
    <row r="37" spans="1:105" ht="12" customHeight="1" x14ac:dyDescent="0.25">
      <c r="A37" s="46" t="s">
        <v>79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2847</v>
      </c>
    </row>
    <row r="38" spans="1:105" ht="12" customHeight="1" x14ac:dyDescent="0.25">
      <c r="A38" s="57" t="s">
        <v>2733</v>
      </c>
      <c r="B38" s="263">
        <v>0</v>
      </c>
      <c r="C38" s="263">
        <v>0</v>
      </c>
      <c r="D38" s="263">
        <v>0</v>
      </c>
      <c r="E38" s="263">
        <v>0</v>
      </c>
      <c r="F38" s="263">
        <v>0</v>
      </c>
      <c r="G38" s="263">
        <v>0</v>
      </c>
      <c r="H38" s="263">
        <v>0</v>
      </c>
      <c r="I38" s="263">
        <v>0</v>
      </c>
      <c r="J38" s="263">
        <v>0</v>
      </c>
      <c r="K38" s="263">
        <v>0</v>
      </c>
      <c r="L38" s="263">
        <v>0</v>
      </c>
      <c r="M38" s="263">
        <v>0</v>
      </c>
      <c r="N38" s="263">
        <v>0</v>
      </c>
      <c r="O38" s="263">
        <v>0</v>
      </c>
      <c r="P38" s="263">
        <v>0</v>
      </c>
      <c r="Q38" s="263">
        <v>0</v>
      </c>
      <c r="R38" s="263">
        <v>0</v>
      </c>
      <c r="S38" s="263">
        <v>0</v>
      </c>
      <c r="T38" s="263">
        <v>0</v>
      </c>
      <c r="U38" s="263">
        <v>0</v>
      </c>
      <c r="V38" s="263">
        <v>0</v>
      </c>
      <c r="W38" s="263">
        <v>0</v>
      </c>
      <c r="DA38" s="70" t="s">
        <v>2848</v>
      </c>
    </row>
    <row r="39" spans="1:105" ht="12" customHeight="1" x14ac:dyDescent="0.25">
      <c r="A39" s="57" t="s">
        <v>2735</v>
      </c>
      <c r="B39" s="263">
        <f t="shared" ref="B39:W39" si="0">B40+B46+B57+B58</f>
        <v>3273.061991324751</v>
      </c>
      <c r="C39" s="263">
        <f t="shared" si="0"/>
        <v>3162.0840604419109</v>
      </c>
      <c r="D39" s="263">
        <f t="shared" si="0"/>
        <v>3124.995274266817</v>
      </c>
      <c r="E39" s="263">
        <f t="shared" si="0"/>
        <v>3125.0924914473562</v>
      </c>
      <c r="F39" s="263">
        <f t="shared" si="0"/>
        <v>2855.1321764048839</v>
      </c>
      <c r="G39" s="263">
        <f t="shared" si="0"/>
        <v>2170.5614846425883</v>
      </c>
      <c r="H39" s="263">
        <f t="shared" si="0"/>
        <v>1964.2836101339194</v>
      </c>
      <c r="I39" s="263">
        <f t="shared" si="0"/>
        <v>1738.6742772019113</v>
      </c>
      <c r="J39" s="263">
        <f t="shared" si="0"/>
        <v>1504.3450048755583</v>
      </c>
      <c r="K39" s="263">
        <f t="shared" si="0"/>
        <v>1283.1490158005254</v>
      </c>
      <c r="L39" s="263">
        <f t="shared" si="0"/>
        <v>1199.0242589302034</v>
      </c>
      <c r="M39" s="263">
        <f t="shared" si="0"/>
        <v>1106.4904843486954</v>
      </c>
      <c r="N39" s="263">
        <f t="shared" si="0"/>
        <v>1061.4986735112363</v>
      </c>
      <c r="O39" s="263">
        <f t="shared" si="0"/>
        <v>1019.8328669585658</v>
      </c>
      <c r="P39" s="263">
        <f t="shared" si="0"/>
        <v>970.05300572005092</v>
      </c>
      <c r="Q39" s="263">
        <f t="shared" si="0"/>
        <v>958.64401021189724</v>
      </c>
      <c r="R39" s="263">
        <f t="shared" si="0"/>
        <v>973.54682512237628</v>
      </c>
      <c r="S39" s="263">
        <f t="shared" si="0"/>
        <v>981.70089240813218</v>
      </c>
      <c r="T39" s="263">
        <f t="shared" si="0"/>
        <v>950.91274757587757</v>
      </c>
      <c r="U39" s="263">
        <f t="shared" si="0"/>
        <v>914.65258107885211</v>
      </c>
      <c r="V39" s="263">
        <f t="shared" si="0"/>
        <v>819.29407302018899</v>
      </c>
      <c r="W39" s="263">
        <f t="shared" si="0"/>
        <v>888.50353950372732</v>
      </c>
      <c r="DA39" s="70"/>
    </row>
    <row r="40" spans="1:105" ht="12" customHeight="1" x14ac:dyDescent="0.25">
      <c r="A40" s="60" t="s">
        <v>2736</v>
      </c>
      <c r="B40" s="331">
        <v>2011.844266278322</v>
      </c>
      <c r="C40" s="331">
        <v>1946.089057104638</v>
      </c>
      <c r="D40" s="331">
        <v>1918.65912339703</v>
      </c>
      <c r="E40" s="331">
        <v>1925.354118637172</v>
      </c>
      <c r="F40" s="331">
        <v>1769.3248314862369</v>
      </c>
      <c r="G40" s="331">
        <v>1355.8918432716339</v>
      </c>
      <c r="H40" s="331">
        <v>1224.019834028054</v>
      </c>
      <c r="I40" s="331">
        <v>1084.482190794505</v>
      </c>
      <c r="J40" s="331">
        <v>942.73702097874116</v>
      </c>
      <c r="K40" s="331">
        <v>800.77024139022001</v>
      </c>
      <c r="L40" s="331">
        <v>758.20170964779868</v>
      </c>
      <c r="M40" s="331">
        <v>701.17781083750504</v>
      </c>
      <c r="N40" s="331">
        <v>668.82255882149468</v>
      </c>
      <c r="O40" s="331">
        <v>635.28285357504433</v>
      </c>
      <c r="P40" s="331">
        <v>604.5797780067843</v>
      </c>
      <c r="Q40" s="331">
        <v>601.06340200461295</v>
      </c>
      <c r="R40" s="331">
        <v>605.44663731410992</v>
      </c>
      <c r="S40" s="331">
        <v>610.2913806445257</v>
      </c>
      <c r="T40" s="331">
        <v>593.75187860551262</v>
      </c>
      <c r="U40" s="331">
        <v>571.1350778002884</v>
      </c>
      <c r="V40" s="331">
        <v>510.45596511119493</v>
      </c>
      <c r="W40" s="331">
        <v>552.16907766389556</v>
      </c>
      <c r="DA40" s="72" t="s">
        <v>2849</v>
      </c>
    </row>
    <row r="41" spans="1:105" ht="12" customHeight="1" x14ac:dyDescent="0.25">
      <c r="A41" s="59" t="s">
        <v>30</v>
      </c>
      <c r="B41" s="232">
        <v>197.80116034478431</v>
      </c>
      <c r="C41" s="232">
        <v>165.72565937699699</v>
      </c>
      <c r="D41" s="232">
        <v>149.9048391456372</v>
      </c>
      <c r="E41" s="232">
        <v>124.082947991781</v>
      </c>
      <c r="F41" s="232">
        <v>112.2389833413375</v>
      </c>
      <c r="G41" s="232">
        <v>90.317847832739801</v>
      </c>
      <c r="H41" s="232">
        <v>72.469190222741531</v>
      </c>
      <c r="I41" s="232">
        <v>54.433973392569882</v>
      </c>
      <c r="J41" s="232">
        <v>45.130631919943973</v>
      </c>
      <c r="K41" s="232">
        <v>24.967100969917759</v>
      </c>
      <c r="L41" s="232">
        <v>24.14500224217084</v>
      </c>
      <c r="M41" s="232">
        <v>17.32402639967674</v>
      </c>
      <c r="N41" s="232">
        <v>14.716603283052221</v>
      </c>
      <c r="O41" s="232">
        <v>15.35192910050568</v>
      </c>
      <c r="P41" s="232">
        <v>13.703546935896791</v>
      </c>
      <c r="Q41" s="232">
        <v>14.563889310274559</v>
      </c>
      <c r="R41" s="232">
        <v>13.76867567716112</v>
      </c>
      <c r="S41" s="232">
        <v>11.080801996199989</v>
      </c>
      <c r="T41" s="232">
        <v>18.324364590610131</v>
      </c>
      <c r="U41" s="232">
        <v>17.22274003604532</v>
      </c>
      <c r="V41" s="232">
        <v>12.189695394088799</v>
      </c>
      <c r="W41" s="232">
        <v>8.6911234993951503</v>
      </c>
      <c r="DA41" s="71" t="s">
        <v>2850</v>
      </c>
    </row>
    <row r="42" spans="1:105" ht="12" customHeight="1" x14ac:dyDescent="0.25">
      <c r="A42" s="59" t="s">
        <v>33</v>
      </c>
      <c r="B42" s="297">
        <v>37.070105181635867</v>
      </c>
      <c r="C42" s="297">
        <v>49.452403660236833</v>
      </c>
      <c r="D42" s="297">
        <v>45.388635339797929</v>
      </c>
      <c r="E42" s="297">
        <v>49.716386388190578</v>
      </c>
      <c r="F42" s="297">
        <v>38.520692340214097</v>
      </c>
      <c r="G42" s="297">
        <v>32.923162803512113</v>
      </c>
      <c r="H42" s="297">
        <v>28.80829454647591</v>
      </c>
      <c r="I42" s="297">
        <v>23.83154100286189</v>
      </c>
      <c r="J42" s="297">
        <v>20.05539169462676</v>
      </c>
      <c r="K42" s="297">
        <v>17.74972012210322</v>
      </c>
      <c r="L42" s="297">
        <v>19.69302193249564</v>
      </c>
      <c r="M42" s="297">
        <v>17.38432018027569</v>
      </c>
      <c r="N42" s="297">
        <v>18.106584403629451</v>
      </c>
      <c r="O42" s="297">
        <v>18.232426770656101</v>
      </c>
      <c r="P42" s="297">
        <v>18.027130219713911</v>
      </c>
      <c r="Q42" s="297">
        <v>15.695648305202861</v>
      </c>
      <c r="R42" s="297">
        <v>15.44332614282766</v>
      </c>
      <c r="S42" s="297">
        <v>15.43770076950687</v>
      </c>
      <c r="T42" s="297">
        <v>15.24699199786958</v>
      </c>
      <c r="U42" s="297">
        <v>16.968440345397919</v>
      </c>
      <c r="V42" s="297">
        <v>14.51766560263367</v>
      </c>
      <c r="W42" s="297">
        <v>15.202813939790641</v>
      </c>
      <c r="DA42" s="122" t="s">
        <v>2851</v>
      </c>
    </row>
    <row r="43" spans="1:105" ht="12" customHeight="1" x14ac:dyDescent="0.25">
      <c r="A43" s="59" t="s">
        <v>160</v>
      </c>
      <c r="B43" s="297">
        <v>132.99564023594721</v>
      </c>
      <c r="C43" s="297">
        <v>146.35292652099989</v>
      </c>
      <c r="D43" s="297">
        <v>135.71016371529419</v>
      </c>
      <c r="E43" s="297">
        <v>135.05958493968549</v>
      </c>
      <c r="F43" s="297">
        <v>128.91629223045371</v>
      </c>
      <c r="G43" s="297">
        <v>135.81661372344001</v>
      </c>
      <c r="H43" s="297">
        <v>87.326115846852503</v>
      </c>
      <c r="I43" s="297">
        <v>102.37153089142311</v>
      </c>
      <c r="J43" s="297">
        <v>76.631134620854169</v>
      </c>
      <c r="K43" s="297">
        <v>65.983389309624783</v>
      </c>
      <c r="L43" s="297">
        <v>65.779506456761794</v>
      </c>
      <c r="M43" s="297">
        <v>57.332710238761663</v>
      </c>
      <c r="N43" s="297">
        <v>51.271341660796963</v>
      </c>
      <c r="O43" s="297">
        <v>35.515892431204783</v>
      </c>
      <c r="P43" s="297">
        <v>35.912469175991987</v>
      </c>
      <c r="Q43" s="297">
        <v>39.829110163731627</v>
      </c>
      <c r="R43" s="297">
        <v>36.41660165615766</v>
      </c>
      <c r="S43" s="297">
        <v>32.40968974644835</v>
      </c>
      <c r="T43" s="297">
        <v>30.59292852905158</v>
      </c>
      <c r="U43" s="297">
        <v>27.305853811468719</v>
      </c>
      <c r="V43" s="297">
        <v>25.995101560346779</v>
      </c>
      <c r="W43" s="297">
        <v>30.789030718308329</v>
      </c>
      <c r="DA43" s="122" t="s">
        <v>2852</v>
      </c>
    </row>
    <row r="44" spans="1:105" ht="12" customHeight="1" x14ac:dyDescent="0.25">
      <c r="A44" s="59" t="s">
        <v>70</v>
      </c>
      <c r="B44" s="297">
        <v>447.93741762635472</v>
      </c>
      <c r="C44" s="297">
        <v>378.72273953033402</v>
      </c>
      <c r="D44" s="297">
        <v>362.11070660176108</v>
      </c>
      <c r="E44" s="297">
        <v>348.8480752537223</v>
      </c>
      <c r="F44" s="297">
        <v>298.85021859225162</v>
      </c>
      <c r="G44" s="297">
        <v>201.97918360696741</v>
      </c>
      <c r="H44" s="297">
        <v>190.6849078455194</v>
      </c>
      <c r="I44" s="297">
        <v>203.69363025791489</v>
      </c>
      <c r="J44" s="297">
        <v>168.15715747205249</v>
      </c>
      <c r="K44" s="297">
        <v>124.5483581529754</v>
      </c>
      <c r="L44" s="297">
        <v>85.510676086258698</v>
      </c>
      <c r="M44" s="297">
        <v>51.115482728422677</v>
      </c>
      <c r="N44" s="297">
        <v>51.225112756894681</v>
      </c>
      <c r="O44" s="297">
        <v>38.377878811307163</v>
      </c>
      <c r="P44" s="297">
        <v>31.43100938182295</v>
      </c>
      <c r="Q44" s="297">
        <v>31.944684411623761</v>
      </c>
      <c r="R44" s="297">
        <v>34.382376079686189</v>
      </c>
      <c r="S44" s="297">
        <v>24.602618412006379</v>
      </c>
      <c r="T44" s="297">
        <v>22.689837590256001</v>
      </c>
      <c r="U44" s="297">
        <v>12.5972923226256</v>
      </c>
      <c r="V44" s="297">
        <v>6.4990332807968283</v>
      </c>
      <c r="W44" s="297">
        <v>10.666471824790371</v>
      </c>
      <c r="DA44" s="122" t="s">
        <v>2853</v>
      </c>
    </row>
    <row r="45" spans="1:105" ht="12" customHeight="1" x14ac:dyDescent="0.25">
      <c r="A45" s="59" t="s">
        <v>162</v>
      </c>
      <c r="B45" s="297">
        <v>1196.039942889601</v>
      </c>
      <c r="C45" s="297">
        <v>1205.83532801607</v>
      </c>
      <c r="D45" s="297">
        <v>1225.54477859454</v>
      </c>
      <c r="E45" s="297">
        <v>1267.6471240637929</v>
      </c>
      <c r="F45" s="297">
        <v>1190.79864498198</v>
      </c>
      <c r="G45" s="297">
        <v>894.85503530497431</v>
      </c>
      <c r="H45" s="297">
        <v>844.7313255664651</v>
      </c>
      <c r="I45" s="297">
        <v>700.15151524973487</v>
      </c>
      <c r="J45" s="297">
        <v>632.76270527126371</v>
      </c>
      <c r="K45" s="297">
        <v>567.52167283559879</v>
      </c>
      <c r="L45" s="297">
        <v>563.07350293011166</v>
      </c>
      <c r="M45" s="297">
        <v>558.0212712903683</v>
      </c>
      <c r="N45" s="297">
        <v>533.50291671712137</v>
      </c>
      <c r="O45" s="297">
        <v>527.80472646137059</v>
      </c>
      <c r="P45" s="297">
        <v>505.50562229335861</v>
      </c>
      <c r="Q45" s="297">
        <v>499.03006981378019</v>
      </c>
      <c r="R45" s="297">
        <v>505.43565775827727</v>
      </c>
      <c r="S45" s="297">
        <v>526.76056972036417</v>
      </c>
      <c r="T45" s="297">
        <v>506.89775589772529</v>
      </c>
      <c r="U45" s="297">
        <v>497.0407512847508</v>
      </c>
      <c r="V45" s="297">
        <v>451.25446927332888</v>
      </c>
      <c r="W45" s="297">
        <v>486.81963768161103</v>
      </c>
      <c r="DA45" s="122" t="s">
        <v>2854</v>
      </c>
    </row>
    <row r="46" spans="1:105" ht="12" customHeight="1" x14ac:dyDescent="0.25">
      <c r="A46" s="60" t="s">
        <v>2743</v>
      </c>
      <c r="B46" s="331">
        <v>1261.217725046429</v>
      </c>
      <c r="C46" s="331">
        <v>1215.9950033372729</v>
      </c>
      <c r="D46" s="331">
        <v>1206.3361508697869</v>
      </c>
      <c r="E46" s="331">
        <v>1199.738372810184</v>
      </c>
      <c r="F46" s="331">
        <v>1085.807344918647</v>
      </c>
      <c r="G46" s="331">
        <v>814.66964137095442</v>
      </c>
      <c r="H46" s="331">
        <v>740.26377610586542</v>
      </c>
      <c r="I46" s="331">
        <v>654.19208640740635</v>
      </c>
      <c r="J46" s="331">
        <v>561.60798389681713</v>
      </c>
      <c r="K46" s="331">
        <v>482.37877441030548</v>
      </c>
      <c r="L46" s="331">
        <v>440.82254928240462</v>
      </c>
      <c r="M46" s="331">
        <v>405.31267351119033</v>
      </c>
      <c r="N46" s="331">
        <v>392.67611468974161</v>
      </c>
      <c r="O46" s="331">
        <v>384.55001338352139</v>
      </c>
      <c r="P46" s="331">
        <v>365.47322771326662</v>
      </c>
      <c r="Q46" s="331">
        <v>357.58060820728429</v>
      </c>
      <c r="R46" s="331">
        <v>368.1001878082663</v>
      </c>
      <c r="S46" s="331">
        <v>371.40951176360647</v>
      </c>
      <c r="T46" s="331">
        <v>357.16086897036502</v>
      </c>
      <c r="U46" s="331">
        <v>343.51750327856371</v>
      </c>
      <c r="V46" s="331">
        <v>308.838107908994</v>
      </c>
      <c r="W46" s="331">
        <v>336.3344618398317</v>
      </c>
      <c r="DA46" s="72" t="s">
        <v>2855</v>
      </c>
    </row>
    <row r="47" spans="1:105" ht="12" customHeight="1" x14ac:dyDescent="0.25">
      <c r="A47" s="64" t="s">
        <v>30</v>
      </c>
      <c r="B47" s="231">
        <v>108.7675940392273</v>
      </c>
      <c r="C47" s="231">
        <v>89.672212826971148</v>
      </c>
      <c r="D47" s="231">
        <v>80.556065943075652</v>
      </c>
      <c r="E47" s="231">
        <v>64.014869382553286</v>
      </c>
      <c r="F47" s="231">
        <v>58.302632580871112</v>
      </c>
      <c r="G47" s="231">
        <v>47.183799311424643</v>
      </c>
      <c r="H47" s="231">
        <v>38.38298916141143</v>
      </c>
      <c r="I47" s="231">
        <v>31.072798984502072</v>
      </c>
      <c r="J47" s="231">
        <v>25.533652713311842</v>
      </c>
      <c r="K47" s="231">
        <v>14.308417840684861</v>
      </c>
      <c r="L47" s="231">
        <v>13.053744671331859</v>
      </c>
      <c r="M47" s="231">
        <v>9.2063856253416354</v>
      </c>
      <c r="N47" s="231">
        <v>7.2915279899850898</v>
      </c>
      <c r="O47" s="231">
        <v>8.4277389645964114</v>
      </c>
      <c r="P47" s="231">
        <v>7.4949130160327933</v>
      </c>
      <c r="Q47" s="231">
        <v>7.3390770532916019</v>
      </c>
      <c r="R47" s="231">
        <v>7.0418254408600127</v>
      </c>
      <c r="S47" s="231">
        <v>5.969647636733713</v>
      </c>
      <c r="T47" s="231">
        <v>10.531282059558141</v>
      </c>
      <c r="U47" s="231">
        <v>10.025358495524801</v>
      </c>
      <c r="V47" s="231">
        <v>7.2504618373116578</v>
      </c>
      <c r="W47" s="231">
        <v>4.9619743979882891</v>
      </c>
      <c r="DA47" s="73" t="s">
        <v>2856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2857</v>
      </c>
    </row>
    <row r="49" spans="1:105" ht="12" customHeight="1" x14ac:dyDescent="0.25">
      <c r="A49" s="64" t="s">
        <v>33</v>
      </c>
      <c r="B49" s="231">
        <v>23.47381367688623</v>
      </c>
      <c r="C49" s="231">
        <v>31.515612472675361</v>
      </c>
      <c r="D49" s="231">
        <v>28.197372787705699</v>
      </c>
      <c r="E49" s="231">
        <v>30.82958410400224</v>
      </c>
      <c r="F49" s="231">
        <v>23.197501106697501</v>
      </c>
      <c r="G49" s="231">
        <v>18.539241532882251</v>
      </c>
      <c r="H49" s="231">
        <v>16.586471673155749</v>
      </c>
      <c r="I49" s="231">
        <v>13.90564732732528</v>
      </c>
      <c r="J49" s="231">
        <v>11.368937753947581</v>
      </c>
      <c r="K49" s="231">
        <v>10.28035812500525</v>
      </c>
      <c r="L49" s="231">
        <v>11.253393559117701</v>
      </c>
      <c r="M49" s="231">
        <v>9.7181491944417164</v>
      </c>
      <c r="N49" s="231">
        <v>10.72760432998126</v>
      </c>
      <c r="O49" s="231">
        <v>11.01518215544152</v>
      </c>
      <c r="P49" s="231">
        <v>11.05819500817559</v>
      </c>
      <c r="Q49" s="231">
        <v>9.7078495953904991</v>
      </c>
      <c r="R49" s="231">
        <v>9.6090117711204019</v>
      </c>
      <c r="S49" s="231">
        <v>9.4952228451913516</v>
      </c>
      <c r="T49" s="231">
        <v>9.26631516108427</v>
      </c>
      <c r="U49" s="231">
        <v>10.29657805279424</v>
      </c>
      <c r="V49" s="231">
        <v>8.4260926826491929</v>
      </c>
      <c r="W49" s="231">
        <v>9.1377063107315788</v>
      </c>
      <c r="DA49" s="73" t="s">
        <v>2858</v>
      </c>
    </row>
    <row r="50" spans="1:105" ht="12" customHeight="1" x14ac:dyDescent="0.25">
      <c r="A50" s="64" t="s">
        <v>160</v>
      </c>
      <c r="B50" s="231">
        <v>83.926883814414182</v>
      </c>
      <c r="C50" s="231">
        <v>91.939658905796009</v>
      </c>
      <c r="D50" s="231">
        <v>86.635691917426001</v>
      </c>
      <c r="E50" s="231">
        <v>84.40419659751052</v>
      </c>
      <c r="F50" s="231">
        <v>79.864241603343544</v>
      </c>
      <c r="G50" s="231">
        <v>84.764660619243486</v>
      </c>
      <c r="H50" s="231">
        <v>53.270050643655381</v>
      </c>
      <c r="I50" s="231">
        <v>62.444221396285457</v>
      </c>
      <c r="J50" s="231">
        <v>46.872327054166263</v>
      </c>
      <c r="K50" s="231">
        <v>41.103643419882189</v>
      </c>
      <c r="L50" s="231">
        <v>39.774375504768209</v>
      </c>
      <c r="M50" s="231">
        <v>34.427511242312917</v>
      </c>
      <c r="N50" s="231">
        <v>29.804512486383551</v>
      </c>
      <c r="O50" s="231">
        <v>21.100347547190921</v>
      </c>
      <c r="P50" s="231">
        <v>21.366013911309839</v>
      </c>
      <c r="Q50" s="231">
        <v>23.249419337170099</v>
      </c>
      <c r="R50" s="231">
        <v>22.249589367211431</v>
      </c>
      <c r="S50" s="231">
        <v>19.98708469374224</v>
      </c>
      <c r="T50" s="231">
        <v>18.322112475573839</v>
      </c>
      <c r="U50" s="231">
        <v>16.799305942986699</v>
      </c>
      <c r="V50" s="231">
        <v>16.087943766726529</v>
      </c>
      <c r="W50" s="231">
        <v>18.822041232231161</v>
      </c>
      <c r="DA50" s="73" t="s">
        <v>2859</v>
      </c>
    </row>
    <row r="51" spans="1:105" ht="12" customHeight="1" x14ac:dyDescent="0.25">
      <c r="A51" s="64" t="s">
        <v>70</v>
      </c>
      <c r="B51" s="231">
        <v>272.70708783284653</v>
      </c>
      <c r="C51" s="231">
        <v>230.25937758288291</v>
      </c>
      <c r="D51" s="231">
        <v>223.43749021776489</v>
      </c>
      <c r="E51" s="231">
        <v>215.78300799793519</v>
      </c>
      <c r="F51" s="231">
        <v>179.52090223851829</v>
      </c>
      <c r="G51" s="231">
        <v>122.48225280660481</v>
      </c>
      <c r="H51" s="231">
        <v>116.7284954191057</v>
      </c>
      <c r="I51" s="231">
        <v>120.2238262972393</v>
      </c>
      <c r="J51" s="231">
        <v>99.406642291849678</v>
      </c>
      <c r="K51" s="231">
        <v>70.531982722283516</v>
      </c>
      <c r="L51" s="231">
        <v>49.734019794490571</v>
      </c>
      <c r="M51" s="231">
        <v>28.225263128604901</v>
      </c>
      <c r="N51" s="231">
        <v>30.53965373786869</v>
      </c>
      <c r="O51" s="231">
        <v>23.163050573836511</v>
      </c>
      <c r="P51" s="231">
        <v>18.84990288528574</v>
      </c>
      <c r="Q51" s="231">
        <v>19.245167128577659</v>
      </c>
      <c r="R51" s="231">
        <v>20.67935524334176</v>
      </c>
      <c r="S51" s="231">
        <v>14.49475484534598</v>
      </c>
      <c r="T51" s="231">
        <v>13.870874166302951</v>
      </c>
      <c r="U51" s="231">
        <v>7.5155822715147202</v>
      </c>
      <c r="V51" s="231">
        <v>3.9957047236935139</v>
      </c>
      <c r="W51" s="231">
        <v>6.5885902672114183</v>
      </c>
      <c r="DA51" s="73" t="s">
        <v>2860</v>
      </c>
    </row>
    <row r="52" spans="1:105" ht="12" customHeight="1" x14ac:dyDescent="0.25">
      <c r="A52" s="64" t="s">
        <v>34</v>
      </c>
      <c r="B52" s="231">
        <v>1.781127260054129</v>
      </c>
      <c r="C52" s="231">
        <v>2.4866464746790928</v>
      </c>
      <c r="D52" s="231">
        <v>2.085883372602424</v>
      </c>
      <c r="E52" s="231">
        <v>1.377618146109483</v>
      </c>
      <c r="F52" s="231">
        <v>1.323702874437426</v>
      </c>
      <c r="G52" s="231">
        <v>0.44583893601971508</v>
      </c>
      <c r="H52" s="231">
        <v>1.658749100806028</v>
      </c>
      <c r="I52" s="231">
        <v>0.37788797982656708</v>
      </c>
      <c r="J52" s="231">
        <v>0.36980693601246201</v>
      </c>
      <c r="K52" s="231">
        <v>5.424259229698862E-2</v>
      </c>
      <c r="L52" s="231">
        <v>0.35344526535709658</v>
      </c>
      <c r="M52" s="231">
        <v>2.2433473815261791E-2</v>
      </c>
      <c r="N52" s="231">
        <v>2.504040983945632E-2</v>
      </c>
      <c r="O52" s="231">
        <v>2.665302813621109E-2</v>
      </c>
      <c r="P52" s="231">
        <v>2.7238549399556219E-2</v>
      </c>
      <c r="Q52" s="231">
        <v>1.7939220188718151E-2</v>
      </c>
      <c r="R52" s="231">
        <v>0.30311031520392218</v>
      </c>
      <c r="S52" s="231">
        <v>8.8263042017983059E-2</v>
      </c>
      <c r="T52" s="231">
        <v>9.0729957348253898E-2</v>
      </c>
      <c r="U52" s="231">
        <v>0.11514490750645121</v>
      </c>
      <c r="V52" s="231">
        <v>0.1210666962701375</v>
      </c>
      <c r="W52" s="231">
        <v>0.60472263065857756</v>
      </c>
      <c r="DA52" s="73" t="s">
        <v>2861</v>
      </c>
    </row>
    <row r="53" spans="1:105" ht="12" customHeight="1" x14ac:dyDescent="0.25">
      <c r="A53" s="64" t="s">
        <v>162</v>
      </c>
      <c r="B53" s="231">
        <v>768.99104896432834</v>
      </c>
      <c r="C53" s="231">
        <v>768.71700776804039</v>
      </c>
      <c r="D53" s="231">
        <v>784.01528977031467</v>
      </c>
      <c r="E53" s="231">
        <v>803.01665596681187</v>
      </c>
      <c r="F53" s="231">
        <v>743.44708650090649</v>
      </c>
      <c r="G53" s="231">
        <v>541.11904364433508</v>
      </c>
      <c r="H53" s="231">
        <v>510.90056628757333</v>
      </c>
      <c r="I53" s="231">
        <v>426.10687155408999</v>
      </c>
      <c r="J53" s="231">
        <v>378.04669141377548</v>
      </c>
      <c r="K53" s="231">
        <v>346.10012971015271</v>
      </c>
      <c r="L53" s="231">
        <v>326.65357048733921</v>
      </c>
      <c r="M53" s="231">
        <v>323.71002068389782</v>
      </c>
      <c r="N53" s="231">
        <v>314.19454792495878</v>
      </c>
      <c r="O53" s="231">
        <v>320.69481427772803</v>
      </c>
      <c r="P53" s="231">
        <v>306.3956139632553</v>
      </c>
      <c r="Q53" s="231">
        <v>297.85512069285608</v>
      </c>
      <c r="R53" s="231">
        <v>307.98593772983611</v>
      </c>
      <c r="S53" s="231">
        <v>321.21936466398358</v>
      </c>
      <c r="T53" s="231">
        <v>304.70903185600031</v>
      </c>
      <c r="U53" s="231">
        <v>298.3452874410948</v>
      </c>
      <c r="V53" s="231">
        <v>272.73556862812018</v>
      </c>
      <c r="W53" s="231">
        <v>295.98567856947039</v>
      </c>
      <c r="DA53" s="73" t="s">
        <v>2862</v>
      </c>
    </row>
    <row r="54" spans="1:105" ht="12" customHeight="1" x14ac:dyDescent="0.25">
      <c r="A54" s="64" t="s">
        <v>36</v>
      </c>
      <c r="B54" s="231">
        <v>1.339227255518713</v>
      </c>
      <c r="C54" s="231">
        <v>1.1940098422700329</v>
      </c>
      <c r="D54" s="231">
        <v>1.1456040378528149</v>
      </c>
      <c r="E54" s="231">
        <v>0</v>
      </c>
      <c r="F54" s="231">
        <v>0</v>
      </c>
      <c r="G54" s="231">
        <v>0</v>
      </c>
      <c r="H54" s="231">
        <v>3.6304353311625383E-2</v>
      </c>
      <c r="I54" s="231">
        <v>3.6304353311519773E-2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2863</v>
      </c>
    </row>
    <row r="55" spans="1:105" ht="12" customHeight="1" x14ac:dyDescent="0.25">
      <c r="A55" s="64" t="s">
        <v>73</v>
      </c>
      <c r="B55" s="231">
        <v>0.2309422031536161</v>
      </c>
      <c r="C55" s="231">
        <v>0.21047746395760689</v>
      </c>
      <c r="D55" s="231">
        <v>0.26275282304459902</v>
      </c>
      <c r="E55" s="231">
        <v>0.31244061526156103</v>
      </c>
      <c r="F55" s="231">
        <v>0.15127801387240569</v>
      </c>
      <c r="G55" s="231">
        <v>0.13480452044437369</v>
      </c>
      <c r="H55" s="231">
        <v>2.7001494668462618</v>
      </c>
      <c r="I55" s="231">
        <v>2.4528514826226672E-2</v>
      </c>
      <c r="J55" s="231">
        <v>9.9257337537942258E-3</v>
      </c>
      <c r="K55" s="231">
        <v>0</v>
      </c>
      <c r="L55" s="231">
        <v>0</v>
      </c>
      <c r="M55" s="231">
        <v>2.9101627760112349E-3</v>
      </c>
      <c r="N55" s="231">
        <v>9.3227810724749755E-2</v>
      </c>
      <c r="O55" s="231">
        <v>0.12222683659186891</v>
      </c>
      <c r="P55" s="231">
        <v>0.28135037980779631</v>
      </c>
      <c r="Q55" s="231">
        <v>0.16603517980960311</v>
      </c>
      <c r="R55" s="231">
        <v>0.23135794069268761</v>
      </c>
      <c r="S55" s="231">
        <v>0.15517403659157111</v>
      </c>
      <c r="T55" s="231">
        <v>0.37052329449723392</v>
      </c>
      <c r="U55" s="231">
        <v>0.42024616714195451</v>
      </c>
      <c r="V55" s="231">
        <v>0.22126957422277041</v>
      </c>
      <c r="W55" s="231">
        <v>0.23374843154029901</v>
      </c>
      <c r="DA55" s="73" t="s">
        <v>2864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2865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2866</v>
      </c>
    </row>
    <row r="58" spans="1:105" ht="12" customHeight="1" x14ac:dyDescent="0.25">
      <c r="A58" s="60" t="s">
        <v>2757</v>
      </c>
      <c r="B58" s="331">
        <v>0</v>
      </c>
      <c r="C58" s="331">
        <v>0</v>
      </c>
      <c r="D58" s="331">
        <v>0</v>
      </c>
      <c r="E58" s="331">
        <v>0</v>
      </c>
      <c r="F58" s="331">
        <v>0</v>
      </c>
      <c r="G58" s="331">
        <v>0</v>
      </c>
      <c r="H58" s="331">
        <v>0</v>
      </c>
      <c r="I58" s="331">
        <v>0</v>
      </c>
      <c r="J58" s="331">
        <v>0</v>
      </c>
      <c r="K58" s="331">
        <v>0</v>
      </c>
      <c r="L58" s="331">
        <v>0</v>
      </c>
      <c r="M58" s="331">
        <v>0</v>
      </c>
      <c r="N58" s="331">
        <v>0</v>
      </c>
      <c r="O58" s="331">
        <v>0</v>
      </c>
      <c r="P58" s="331">
        <v>0</v>
      </c>
      <c r="Q58" s="331">
        <v>0</v>
      </c>
      <c r="R58" s="331">
        <v>0</v>
      </c>
      <c r="S58" s="331">
        <v>0</v>
      </c>
      <c r="T58" s="331">
        <v>0</v>
      </c>
      <c r="U58" s="331">
        <v>0</v>
      </c>
      <c r="V58" s="331">
        <v>0</v>
      </c>
      <c r="W58" s="331">
        <v>0</v>
      </c>
      <c r="DA58" s="72" t="s">
        <v>2867</v>
      </c>
    </row>
    <row r="59" spans="1:105" ht="12" customHeight="1" x14ac:dyDescent="0.25">
      <c r="A59" s="132" t="s">
        <v>2759</v>
      </c>
      <c r="B59" s="318">
        <v>0</v>
      </c>
      <c r="C59" s="318">
        <v>0</v>
      </c>
      <c r="D59" s="318">
        <v>0</v>
      </c>
      <c r="E59" s="318">
        <v>0</v>
      </c>
      <c r="F59" s="318">
        <v>0</v>
      </c>
      <c r="G59" s="318">
        <v>0</v>
      </c>
      <c r="H59" s="318">
        <v>0</v>
      </c>
      <c r="I59" s="318">
        <v>0</v>
      </c>
      <c r="J59" s="318">
        <v>0</v>
      </c>
      <c r="K59" s="318">
        <v>0</v>
      </c>
      <c r="L59" s="318">
        <v>0</v>
      </c>
      <c r="M59" s="318">
        <v>0</v>
      </c>
      <c r="N59" s="318">
        <v>0</v>
      </c>
      <c r="O59" s="318">
        <v>0</v>
      </c>
      <c r="P59" s="318">
        <v>0</v>
      </c>
      <c r="Q59" s="318">
        <v>0</v>
      </c>
      <c r="R59" s="318">
        <v>0</v>
      </c>
      <c r="S59" s="318">
        <v>0</v>
      </c>
      <c r="T59" s="318">
        <v>0</v>
      </c>
      <c r="U59" s="318">
        <v>0</v>
      </c>
      <c r="V59" s="318">
        <v>0</v>
      </c>
      <c r="W59" s="318">
        <v>0</v>
      </c>
      <c r="DA59" s="139" t="s">
        <v>2868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431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0.99999999999999978</v>
      </c>
      <c r="C63" s="234">
        <f t="shared" si="1"/>
        <v>1</v>
      </c>
      <c r="D63" s="234">
        <f t="shared" si="1"/>
        <v>0.99999999999999989</v>
      </c>
      <c r="E63" s="234">
        <f t="shared" si="1"/>
        <v>1</v>
      </c>
      <c r="F63" s="234">
        <f t="shared" si="1"/>
        <v>0.99999999999999989</v>
      </c>
      <c r="G63" s="234">
        <f t="shared" si="1"/>
        <v>1.0000000000000004</v>
      </c>
      <c r="H63" s="234">
        <f t="shared" si="1"/>
        <v>0.99999999999999989</v>
      </c>
      <c r="I63" s="234">
        <f t="shared" si="1"/>
        <v>1</v>
      </c>
      <c r="J63" s="234">
        <f t="shared" si="1"/>
        <v>1</v>
      </c>
      <c r="K63" s="234">
        <f t="shared" si="1"/>
        <v>1</v>
      </c>
      <c r="L63" s="234">
        <f t="shared" si="1"/>
        <v>1.0000000000000002</v>
      </c>
      <c r="M63" s="234">
        <f t="shared" si="1"/>
        <v>1</v>
      </c>
      <c r="N63" s="234">
        <f t="shared" si="1"/>
        <v>1</v>
      </c>
      <c r="O63" s="234">
        <f t="shared" si="1"/>
        <v>0.99999999999999967</v>
      </c>
      <c r="P63" s="234">
        <f t="shared" si="1"/>
        <v>0.99999999999999978</v>
      </c>
      <c r="Q63" s="234">
        <f t="shared" si="1"/>
        <v>1</v>
      </c>
      <c r="R63" s="234">
        <f t="shared" si="1"/>
        <v>0.99999999999999989</v>
      </c>
      <c r="S63" s="234">
        <f t="shared" si="1"/>
        <v>1</v>
      </c>
      <c r="T63" s="234">
        <f t="shared" si="1"/>
        <v>1</v>
      </c>
      <c r="U63" s="234">
        <f t="shared" si="1"/>
        <v>1</v>
      </c>
      <c r="V63" s="234">
        <f t="shared" si="1"/>
        <v>1.0000000000000002</v>
      </c>
      <c r="W63" s="234">
        <f t="shared" si="1"/>
        <v>1.0000000000000002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0</v>
      </c>
      <c r="C64" s="301">
        <f t="shared" si="2"/>
        <v>0</v>
      </c>
      <c r="D64" s="301">
        <f t="shared" si="2"/>
        <v>0</v>
      </c>
      <c r="E64" s="301">
        <f t="shared" si="2"/>
        <v>0</v>
      </c>
      <c r="F64" s="301">
        <f t="shared" si="2"/>
        <v>0</v>
      </c>
      <c r="G64" s="301">
        <f t="shared" si="2"/>
        <v>0</v>
      </c>
      <c r="H64" s="301">
        <f t="shared" si="2"/>
        <v>0</v>
      </c>
      <c r="I64" s="301">
        <f t="shared" si="2"/>
        <v>0</v>
      </c>
      <c r="J64" s="301">
        <f t="shared" si="2"/>
        <v>0</v>
      </c>
      <c r="K64" s="301">
        <f t="shared" si="2"/>
        <v>0</v>
      </c>
      <c r="L64" s="301">
        <f t="shared" si="2"/>
        <v>0</v>
      </c>
      <c r="M64" s="301">
        <f t="shared" si="2"/>
        <v>0</v>
      </c>
      <c r="N64" s="301">
        <f t="shared" si="2"/>
        <v>0</v>
      </c>
      <c r="O64" s="301">
        <f t="shared" si="2"/>
        <v>0</v>
      </c>
      <c r="P64" s="301">
        <f t="shared" si="2"/>
        <v>0</v>
      </c>
      <c r="Q64" s="301">
        <f t="shared" si="2"/>
        <v>0</v>
      </c>
      <c r="R64" s="301">
        <f t="shared" si="2"/>
        <v>0</v>
      </c>
      <c r="S64" s="301">
        <f t="shared" si="2"/>
        <v>0</v>
      </c>
      <c r="T64" s="301">
        <f t="shared" si="2"/>
        <v>0</v>
      </c>
      <c r="U64" s="301">
        <f t="shared" si="2"/>
        <v>0</v>
      </c>
      <c r="V64" s="301">
        <f t="shared" si="2"/>
        <v>0</v>
      </c>
      <c r="W64" s="301">
        <f t="shared" si="2"/>
        <v>0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0</v>
      </c>
      <c r="C65" s="235">
        <f t="shared" si="3"/>
        <v>0</v>
      </c>
      <c r="D65" s="235">
        <f t="shared" si="3"/>
        <v>0</v>
      </c>
      <c r="E65" s="235">
        <f t="shared" si="3"/>
        <v>0</v>
      </c>
      <c r="F65" s="235">
        <f t="shared" si="3"/>
        <v>0</v>
      </c>
      <c r="G65" s="235">
        <f t="shared" si="3"/>
        <v>0</v>
      </c>
      <c r="H65" s="235">
        <f t="shared" si="3"/>
        <v>0</v>
      </c>
      <c r="I65" s="235">
        <f t="shared" si="3"/>
        <v>0</v>
      </c>
      <c r="J65" s="235">
        <f t="shared" si="3"/>
        <v>0</v>
      </c>
      <c r="K65" s="235">
        <f t="shared" si="3"/>
        <v>0</v>
      </c>
      <c r="L65" s="235">
        <f t="shared" si="3"/>
        <v>0</v>
      </c>
      <c r="M65" s="235">
        <f t="shared" si="3"/>
        <v>0</v>
      </c>
      <c r="N65" s="235">
        <f t="shared" si="3"/>
        <v>0</v>
      </c>
      <c r="O65" s="235">
        <f t="shared" si="3"/>
        <v>0</v>
      </c>
      <c r="P65" s="235">
        <f t="shared" si="3"/>
        <v>0</v>
      </c>
      <c r="Q65" s="235">
        <f t="shared" si="3"/>
        <v>0</v>
      </c>
      <c r="R65" s="235">
        <f t="shared" si="3"/>
        <v>0</v>
      </c>
      <c r="S65" s="235">
        <f t="shared" si="3"/>
        <v>0</v>
      </c>
      <c r="T65" s="235">
        <f t="shared" si="3"/>
        <v>0</v>
      </c>
      <c r="U65" s="235">
        <f t="shared" si="3"/>
        <v>0</v>
      </c>
      <c r="V65" s="235">
        <f t="shared" si="3"/>
        <v>0</v>
      </c>
      <c r="W65" s="235">
        <f t="shared" si="3"/>
        <v>0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0</v>
      </c>
      <c r="C66" s="235">
        <f t="shared" si="4"/>
        <v>0</v>
      </c>
      <c r="D66" s="235">
        <f t="shared" si="4"/>
        <v>0</v>
      </c>
      <c r="E66" s="235">
        <f t="shared" si="4"/>
        <v>0</v>
      </c>
      <c r="F66" s="235">
        <f t="shared" si="4"/>
        <v>0</v>
      </c>
      <c r="G66" s="235">
        <f t="shared" si="4"/>
        <v>0</v>
      </c>
      <c r="H66" s="235">
        <f t="shared" si="4"/>
        <v>0</v>
      </c>
      <c r="I66" s="235">
        <f t="shared" si="4"/>
        <v>0</v>
      </c>
      <c r="J66" s="235">
        <f t="shared" si="4"/>
        <v>0</v>
      </c>
      <c r="K66" s="235">
        <f t="shared" si="4"/>
        <v>0</v>
      </c>
      <c r="L66" s="235">
        <f t="shared" si="4"/>
        <v>0</v>
      </c>
      <c r="M66" s="235">
        <f t="shared" si="4"/>
        <v>0</v>
      </c>
      <c r="N66" s="235">
        <f t="shared" si="4"/>
        <v>0</v>
      </c>
      <c r="O66" s="235">
        <f t="shared" si="4"/>
        <v>0</v>
      </c>
      <c r="P66" s="235">
        <f t="shared" si="4"/>
        <v>0</v>
      </c>
      <c r="Q66" s="235">
        <f t="shared" si="4"/>
        <v>0</v>
      </c>
      <c r="R66" s="235">
        <f t="shared" si="4"/>
        <v>0</v>
      </c>
      <c r="S66" s="235">
        <f t="shared" si="4"/>
        <v>0</v>
      </c>
      <c r="T66" s="235">
        <f t="shared" si="4"/>
        <v>0</v>
      </c>
      <c r="U66" s="235">
        <f t="shared" si="4"/>
        <v>0</v>
      </c>
      <c r="V66" s="235">
        <f t="shared" si="4"/>
        <v>0</v>
      </c>
      <c r="W66" s="235">
        <f t="shared" si="4"/>
        <v>0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0</v>
      </c>
      <c r="C67" s="235">
        <f t="shared" si="5"/>
        <v>0</v>
      </c>
      <c r="D67" s="235">
        <f t="shared" si="5"/>
        <v>0</v>
      </c>
      <c r="E67" s="235">
        <f t="shared" si="5"/>
        <v>0</v>
      </c>
      <c r="F67" s="235">
        <f t="shared" si="5"/>
        <v>0</v>
      </c>
      <c r="G67" s="235">
        <f t="shared" si="5"/>
        <v>0</v>
      </c>
      <c r="H67" s="235">
        <f t="shared" si="5"/>
        <v>0</v>
      </c>
      <c r="I67" s="235">
        <f t="shared" si="5"/>
        <v>0</v>
      </c>
      <c r="J67" s="235">
        <f t="shared" si="5"/>
        <v>0</v>
      </c>
      <c r="K67" s="235">
        <f t="shared" si="5"/>
        <v>0</v>
      </c>
      <c r="L67" s="235">
        <f t="shared" si="5"/>
        <v>0</v>
      </c>
      <c r="M67" s="235">
        <f t="shared" si="5"/>
        <v>0</v>
      </c>
      <c r="N67" s="235">
        <f t="shared" si="5"/>
        <v>0</v>
      </c>
      <c r="O67" s="235">
        <f t="shared" si="5"/>
        <v>0</v>
      </c>
      <c r="P67" s="235">
        <f t="shared" si="5"/>
        <v>0</v>
      </c>
      <c r="Q67" s="235">
        <f t="shared" si="5"/>
        <v>0</v>
      </c>
      <c r="R67" s="235">
        <f t="shared" si="5"/>
        <v>0</v>
      </c>
      <c r="S67" s="235">
        <f t="shared" si="5"/>
        <v>0</v>
      </c>
      <c r="T67" s="235">
        <f t="shared" si="5"/>
        <v>0</v>
      </c>
      <c r="U67" s="235">
        <f t="shared" si="5"/>
        <v>0</v>
      </c>
      <c r="V67" s="235">
        <f t="shared" si="5"/>
        <v>0</v>
      </c>
      <c r="W67" s="235">
        <f t="shared" si="5"/>
        <v>0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0.12191518026299419</v>
      </c>
      <c r="C68" s="302">
        <f t="shared" si="6"/>
        <v>0.12523856819272353</v>
      </c>
      <c r="D68" s="302">
        <f t="shared" si="6"/>
        <v>0.12618798989126634</v>
      </c>
      <c r="E68" s="302">
        <f t="shared" si="6"/>
        <v>0.13147429696365287</v>
      </c>
      <c r="F68" s="302">
        <f t="shared" si="6"/>
        <v>0.13305931431634113</v>
      </c>
      <c r="G68" s="302">
        <f t="shared" si="6"/>
        <v>0.12882494382149848</v>
      </c>
      <c r="H68" s="302">
        <f t="shared" si="6"/>
        <v>0.12805988611890776</v>
      </c>
      <c r="I68" s="302">
        <f t="shared" si="6"/>
        <v>0.12172258478119678</v>
      </c>
      <c r="J68" s="302">
        <f t="shared" si="6"/>
        <v>0.12237467686607277</v>
      </c>
      <c r="K68" s="302">
        <f t="shared" si="6"/>
        <v>0.12690858769737257</v>
      </c>
      <c r="L68" s="302">
        <f t="shared" si="6"/>
        <v>0.12811215142235188</v>
      </c>
      <c r="M68" s="302">
        <f t="shared" si="6"/>
        <v>0.13115770048359146</v>
      </c>
      <c r="N68" s="302">
        <f t="shared" si="6"/>
        <v>0.13044412263237748</v>
      </c>
      <c r="O68" s="302">
        <f t="shared" si="6"/>
        <v>0.12771369221720269</v>
      </c>
      <c r="P68" s="302">
        <f t="shared" si="6"/>
        <v>0.12691391526767579</v>
      </c>
      <c r="Q68" s="302">
        <f t="shared" si="6"/>
        <v>0.12746271607191081</v>
      </c>
      <c r="R68" s="302">
        <f t="shared" si="6"/>
        <v>0.12704746526618269</v>
      </c>
      <c r="S68" s="302">
        <f t="shared" si="6"/>
        <v>0.12979787602791851</v>
      </c>
      <c r="T68" s="302">
        <f t="shared" si="6"/>
        <v>0.12679149093712497</v>
      </c>
      <c r="U68" s="302">
        <f t="shared" si="6"/>
        <v>0.12555008785270916</v>
      </c>
      <c r="V68" s="302">
        <f t="shared" si="6"/>
        <v>0.12758760902130212</v>
      </c>
      <c r="W68" s="302">
        <f t="shared" si="6"/>
        <v>0.13085707582294231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7.1574224999700592E-2</v>
      </c>
      <c r="C69" s="303">
        <f t="shared" si="7"/>
        <v>7.1270805828847192E-2</v>
      </c>
      <c r="D69" s="303">
        <f t="shared" si="7"/>
        <v>7.1254907140804014E-2</v>
      </c>
      <c r="E69" s="303">
        <f t="shared" si="7"/>
        <v>7.073568635935977E-2</v>
      </c>
      <c r="F69" s="303">
        <f t="shared" si="7"/>
        <v>7.0455477835019528E-2</v>
      </c>
      <c r="G69" s="303">
        <f t="shared" si="7"/>
        <v>7.058639352008593E-2</v>
      </c>
      <c r="H69" s="303">
        <f t="shared" si="7"/>
        <v>7.0714717919297371E-2</v>
      </c>
      <c r="I69" s="303">
        <f t="shared" si="7"/>
        <v>7.1202489858140511E-2</v>
      </c>
      <c r="J69" s="303">
        <f t="shared" si="7"/>
        <v>7.1021288675215136E-2</v>
      </c>
      <c r="K69" s="303">
        <f t="shared" si="7"/>
        <v>7.0767971329508184E-2</v>
      </c>
      <c r="L69" s="303">
        <f t="shared" si="7"/>
        <v>7.0306155757302743E-2</v>
      </c>
      <c r="M69" s="303">
        <f t="shared" si="7"/>
        <v>7.0000379910695618E-2</v>
      </c>
      <c r="N69" s="303">
        <f t="shared" si="7"/>
        <v>7.0219146172796371E-2</v>
      </c>
      <c r="O69" s="303">
        <f t="shared" si="7"/>
        <v>7.0751823766044677E-2</v>
      </c>
      <c r="P69" s="303">
        <f t="shared" si="7"/>
        <v>7.0803082843004503E-2</v>
      </c>
      <c r="Q69" s="303">
        <f t="shared" si="7"/>
        <v>7.0595658811657122E-2</v>
      </c>
      <c r="R69" s="303">
        <f t="shared" si="7"/>
        <v>7.0850171835624698E-2</v>
      </c>
      <c r="S69" s="303">
        <f t="shared" si="7"/>
        <v>7.0636796676161115E-2</v>
      </c>
      <c r="T69" s="303">
        <f t="shared" si="7"/>
        <v>7.076292061522689E-2</v>
      </c>
      <c r="U69" s="303">
        <f t="shared" si="7"/>
        <v>7.0862376051925982E-2</v>
      </c>
      <c r="V69" s="303">
        <f t="shared" si="7"/>
        <v>7.0757086932296223E-2</v>
      </c>
      <c r="W69" s="303">
        <f t="shared" si="7"/>
        <v>7.0559679164825292E-2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0.60838091249745507</v>
      </c>
      <c r="C70" s="303">
        <f t="shared" si="8"/>
        <v>0.605801849545201</v>
      </c>
      <c r="D70" s="303">
        <f t="shared" si="8"/>
        <v>0.60566671069683398</v>
      </c>
      <c r="E70" s="303">
        <f t="shared" si="8"/>
        <v>0.60125333405455839</v>
      </c>
      <c r="F70" s="303">
        <f t="shared" si="8"/>
        <v>0.59887156159766608</v>
      </c>
      <c r="G70" s="303">
        <f t="shared" si="8"/>
        <v>0.59998434492073038</v>
      </c>
      <c r="H70" s="303">
        <f t="shared" si="8"/>
        <v>0.60107510231402772</v>
      </c>
      <c r="I70" s="303">
        <f t="shared" si="8"/>
        <v>0.60522116379419477</v>
      </c>
      <c r="J70" s="303">
        <f t="shared" si="8"/>
        <v>0.60368095373932873</v>
      </c>
      <c r="K70" s="303">
        <f t="shared" si="8"/>
        <v>0.60152775630081956</v>
      </c>
      <c r="L70" s="303">
        <f t="shared" si="8"/>
        <v>0.59760232393707335</v>
      </c>
      <c r="M70" s="303">
        <f t="shared" si="8"/>
        <v>0.59500322924091287</v>
      </c>
      <c r="N70" s="303">
        <f t="shared" si="8"/>
        <v>0.59686274246876903</v>
      </c>
      <c r="O70" s="303">
        <f t="shared" si="8"/>
        <v>0.60139050201137956</v>
      </c>
      <c r="P70" s="303">
        <f t="shared" si="8"/>
        <v>0.60182620416553811</v>
      </c>
      <c r="Q70" s="303">
        <f t="shared" si="8"/>
        <v>0.60006309989908546</v>
      </c>
      <c r="R70" s="303">
        <f t="shared" si="8"/>
        <v>0.60222646060280982</v>
      </c>
      <c r="S70" s="303">
        <f t="shared" si="8"/>
        <v>0.60041277174736962</v>
      </c>
      <c r="T70" s="303">
        <f t="shared" si="8"/>
        <v>0.6014848252294287</v>
      </c>
      <c r="U70" s="303">
        <f t="shared" si="8"/>
        <v>0.60233019644137065</v>
      </c>
      <c r="V70" s="303">
        <f t="shared" si="8"/>
        <v>0.60143523892451789</v>
      </c>
      <c r="W70" s="303">
        <f t="shared" si="8"/>
        <v>0.59975727290101521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0</v>
      </c>
      <c r="C71" s="303">
        <f t="shared" si="9"/>
        <v>0</v>
      </c>
      <c r="D71" s="303">
        <f t="shared" si="9"/>
        <v>0</v>
      </c>
      <c r="E71" s="303">
        <f t="shared" si="9"/>
        <v>0</v>
      </c>
      <c r="F71" s="303">
        <f t="shared" si="9"/>
        <v>0</v>
      </c>
      <c r="G71" s="303">
        <f t="shared" si="9"/>
        <v>0</v>
      </c>
      <c r="H71" s="303">
        <f t="shared" si="9"/>
        <v>0</v>
      </c>
      <c r="I71" s="303">
        <f t="shared" si="9"/>
        <v>0</v>
      </c>
      <c r="J71" s="303">
        <f t="shared" si="9"/>
        <v>0</v>
      </c>
      <c r="K71" s="303">
        <f t="shared" si="9"/>
        <v>0</v>
      </c>
      <c r="L71" s="303">
        <f t="shared" si="9"/>
        <v>0</v>
      </c>
      <c r="M71" s="303">
        <f t="shared" si="9"/>
        <v>0</v>
      </c>
      <c r="N71" s="303">
        <f t="shared" si="9"/>
        <v>0</v>
      </c>
      <c r="O71" s="303">
        <f t="shared" si="9"/>
        <v>0</v>
      </c>
      <c r="P71" s="303">
        <f t="shared" si="9"/>
        <v>0</v>
      </c>
      <c r="Q71" s="303">
        <f t="shared" si="9"/>
        <v>0</v>
      </c>
      <c r="R71" s="303">
        <f t="shared" si="9"/>
        <v>0</v>
      </c>
      <c r="S71" s="303">
        <f t="shared" si="9"/>
        <v>0</v>
      </c>
      <c r="T71" s="303">
        <f t="shared" si="9"/>
        <v>0</v>
      </c>
      <c r="U71" s="303">
        <f t="shared" si="9"/>
        <v>0</v>
      </c>
      <c r="V71" s="303">
        <f t="shared" si="9"/>
        <v>0</v>
      </c>
      <c r="W71" s="303">
        <f t="shared" si="9"/>
        <v>0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0.19812968223985006</v>
      </c>
      <c r="C72" s="303">
        <f t="shared" si="10"/>
        <v>0.19768877643322821</v>
      </c>
      <c r="D72" s="303">
        <f t="shared" si="10"/>
        <v>0.19689039227109545</v>
      </c>
      <c r="E72" s="303">
        <f t="shared" si="10"/>
        <v>0.19653668262242899</v>
      </c>
      <c r="F72" s="303">
        <f t="shared" si="10"/>
        <v>0.19761364625097311</v>
      </c>
      <c r="G72" s="303">
        <f t="shared" si="10"/>
        <v>0.20060431773768561</v>
      </c>
      <c r="H72" s="303">
        <f t="shared" si="10"/>
        <v>0.20015029364776704</v>
      </c>
      <c r="I72" s="303">
        <f t="shared" si="10"/>
        <v>0.20185376156646806</v>
      </c>
      <c r="J72" s="303">
        <f t="shared" si="10"/>
        <v>0.20292308071938339</v>
      </c>
      <c r="K72" s="303">
        <f t="shared" si="10"/>
        <v>0.20079568467229977</v>
      </c>
      <c r="L72" s="303">
        <f t="shared" si="10"/>
        <v>0.20397936888327237</v>
      </c>
      <c r="M72" s="303">
        <f t="shared" si="10"/>
        <v>0.20383869036480018</v>
      </c>
      <c r="N72" s="303">
        <f t="shared" si="10"/>
        <v>0.2024739887260571</v>
      </c>
      <c r="O72" s="303">
        <f t="shared" si="10"/>
        <v>0.20014398200537281</v>
      </c>
      <c r="P72" s="303">
        <f t="shared" si="10"/>
        <v>0.20045679772378142</v>
      </c>
      <c r="Q72" s="303">
        <f t="shared" si="10"/>
        <v>0.20187852521734662</v>
      </c>
      <c r="R72" s="303">
        <f t="shared" si="10"/>
        <v>0.19987590229538271</v>
      </c>
      <c r="S72" s="303">
        <f t="shared" si="10"/>
        <v>0.19915255554855082</v>
      </c>
      <c r="T72" s="303">
        <f t="shared" si="10"/>
        <v>0.20096076321821957</v>
      </c>
      <c r="U72" s="303">
        <f t="shared" si="10"/>
        <v>0.20125733965399423</v>
      </c>
      <c r="V72" s="303">
        <f t="shared" si="10"/>
        <v>0.20022006512188392</v>
      </c>
      <c r="W72" s="303">
        <f t="shared" si="10"/>
        <v>0.19882597211121733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0.12178384224016942</v>
      </c>
      <c r="C73" s="304">
        <f t="shared" si="11"/>
        <v>0.12166658354912452</v>
      </c>
      <c r="D73" s="304">
        <f t="shared" si="11"/>
        <v>0.12088515798757113</v>
      </c>
      <c r="E73" s="304">
        <f t="shared" si="11"/>
        <v>0.12108528383911185</v>
      </c>
      <c r="F73" s="304">
        <f t="shared" si="11"/>
        <v>0.12246113656028555</v>
      </c>
      <c r="G73" s="304">
        <f t="shared" si="11"/>
        <v>0.12531216464959391</v>
      </c>
      <c r="H73" s="304">
        <f t="shared" si="11"/>
        <v>0.12472126120051651</v>
      </c>
      <c r="I73" s="304">
        <f t="shared" si="11"/>
        <v>0.12590443905111814</v>
      </c>
      <c r="J73" s="304">
        <f t="shared" si="11"/>
        <v>0.12716703946582053</v>
      </c>
      <c r="K73" s="304">
        <f t="shared" si="11"/>
        <v>0.12530984858749103</v>
      </c>
      <c r="L73" s="304">
        <f t="shared" si="11"/>
        <v>0.12898613607548276</v>
      </c>
      <c r="M73" s="304">
        <f t="shared" si="11"/>
        <v>0.12917161846005815</v>
      </c>
      <c r="N73" s="304">
        <f t="shared" si="11"/>
        <v>0.12757356614174092</v>
      </c>
      <c r="O73" s="304">
        <f t="shared" si="11"/>
        <v>0.12467536998825846</v>
      </c>
      <c r="P73" s="304">
        <f t="shared" si="11"/>
        <v>0.12493350935790992</v>
      </c>
      <c r="Q73" s="304">
        <f t="shared" si="11"/>
        <v>0.12657648915157901</v>
      </c>
      <c r="R73" s="304">
        <f t="shared" si="11"/>
        <v>0.12430238567071633</v>
      </c>
      <c r="S73" s="304">
        <f t="shared" si="11"/>
        <v>0.12380663909397895</v>
      </c>
      <c r="T73" s="304">
        <f t="shared" si="11"/>
        <v>0.12548031456197756</v>
      </c>
      <c r="U73" s="304">
        <f t="shared" si="11"/>
        <v>0.12567080519860652</v>
      </c>
      <c r="V73" s="304">
        <f t="shared" si="11"/>
        <v>0.12474583906076796</v>
      </c>
      <c r="W73" s="304">
        <f t="shared" si="11"/>
        <v>0.12356231433540366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7.6345839999680642E-2</v>
      </c>
      <c r="C74" s="304">
        <f t="shared" si="12"/>
        <v>7.6022192884103681E-2</v>
      </c>
      <c r="D74" s="304">
        <f t="shared" si="12"/>
        <v>7.6005234283524306E-2</v>
      </c>
      <c r="E74" s="304">
        <f t="shared" si="12"/>
        <v>7.5451398783317122E-2</v>
      </c>
      <c r="F74" s="304">
        <f t="shared" si="12"/>
        <v>7.5152509690687541E-2</v>
      </c>
      <c r="G74" s="304">
        <f t="shared" si="12"/>
        <v>7.5292153088091673E-2</v>
      </c>
      <c r="H74" s="304">
        <f t="shared" si="12"/>
        <v>7.5429032447250549E-2</v>
      </c>
      <c r="I74" s="304">
        <f t="shared" si="12"/>
        <v>7.5949322515349915E-2</v>
      </c>
      <c r="J74" s="304">
        <f t="shared" si="12"/>
        <v>7.5756041253562834E-2</v>
      </c>
      <c r="K74" s="304">
        <f t="shared" si="12"/>
        <v>7.5485836084808744E-2</v>
      </c>
      <c r="L74" s="304">
        <f t="shared" si="12"/>
        <v>7.4993232807789592E-2</v>
      </c>
      <c r="M74" s="304">
        <f t="shared" si="12"/>
        <v>7.4667071904742033E-2</v>
      </c>
      <c r="N74" s="304">
        <f t="shared" si="12"/>
        <v>7.4900422584316159E-2</v>
      </c>
      <c r="O74" s="304">
        <f t="shared" si="12"/>
        <v>7.5468612017114328E-2</v>
      </c>
      <c r="P74" s="304">
        <f t="shared" si="12"/>
        <v>7.5523288365871494E-2</v>
      </c>
      <c r="Q74" s="304">
        <f t="shared" si="12"/>
        <v>7.5302036065767616E-2</v>
      </c>
      <c r="R74" s="304">
        <f t="shared" si="12"/>
        <v>7.5573516624666354E-2</v>
      </c>
      <c r="S74" s="304">
        <f t="shared" si="12"/>
        <v>7.5345916454571865E-2</v>
      </c>
      <c r="T74" s="304">
        <f t="shared" si="12"/>
        <v>7.5480448656242038E-2</v>
      </c>
      <c r="U74" s="304">
        <f t="shared" si="12"/>
        <v>7.5586534455387724E-2</v>
      </c>
      <c r="V74" s="304">
        <f t="shared" si="12"/>
        <v>7.5474226061115965E-2</v>
      </c>
      <c r="W74" s="304">
        <f t="shared" si="12"/>
        <v>7.5263657775813661E-2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</v>
      </c>
      <c r="C76" s="304">
        <f t="shared" si="14"/>
        <v>0</v>
      </c>
      <c r="D76" s="304">
        <f t="shared" si="14"/>
        <v>0</v>
      </c>
      <c r="E76" s="304">
        <f t="shared" si="14"/>
        <v>0</v>
      </c>
      <c r="F76" s="304">
        <f t="shared" si="14"/>
        <v>0</v>
      </c>
      <c r="G76" s="304">
        <f t="shared" si="14"/>
        <v>0</v>
      </c>
      <c r="H76" s="304">
        <f t="shared" si="14"/>
        <v>0</v>
      </c>
      <c r="I76" s="304">
        <f t="shared" si="14"/>
        <v>0</v>
      </c>
      <c r="J76" s="304">
        <f t="shared" si="14"/>
        <v>0</v>
      </c>
      <c r="K76" s="304">
        <f t="shared" si="14"/>
        <v>0</v>
      </c>
      <c r="L76" s="304">
        <f t="shared" si="14"/>
        <v>0</v>
      </c>
      <c r="M76" s="304">
        <f t="shared" si="14"/>
        <v>0</v>
      </c>
      <c r="N76" s="304">
        <f t="shared" si="14"/>
        <v>0</v>
      </c>
      <c r="O76" s="304">
        <f t="shared" si="14"/>
        <v>0</v>
      </c>
      <c r="P76" s="304">
        <f t="shared" si="14"/>
        <v>0</v>
      </c>
      <c r="Q76" s="304">
        <f t="shared" si="14"/>
        <v>0</v>
      </c>
      <c r="R76" s="304">
        <f t="shared" si="14"/>
        <v>0</v>
      </c>
      <c r="S76" s="304">
        <f t="shared" si="14"/>
        <v>0</v>
      </c>
      <c r="T76" s="304">
        <f t="shared" si="14"/>
        <v>0</v>
      </c>
      <c r="U76" s="304">
        <f t="shared" si="14"/>
        <v>0</v>
      </c>
      <c r="V76" s="304">
        <f t="shared" si="14"/>
        <v>0</v>
      </c>
      <c r="W76" s="304">
        <f t="shared" si="14"/>
        <v>0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0</v>
      </c>
      <c r="C77" s="237">
        <f t="shared" si="15"/>
        <v>0</v>
      </c>
      <c r="D77" s="237">
        <f t="shared" si="15"/>
        <v>0</v>
      </c>
      <c r="E77" s="237">
        <f t="shared" si="15"/>
        <v>0</v>
      </c>
      <c r="F77" s="237">
        <f t="shared" si="15"/>
        <v>0</v>
      </c>
      <c r="G77" s="237">
        <f t="shared" si="15"/>
        <v>0</v>
      </c>
      <c r="H77" s="237">
        <f t="shared" si="15"/>
        <v>0</v>
      </c>
      <c r="I77" s="237">
        <f t="shared" si="15"/>
        <v>0</v>
      </c>
      <c r="J77" s="237">
        <f t="shared" si="15"/>
        <v>0</v>
      </c>
      <c r="K77" s="237">
        <f t="shared" si="15"/>
        <v>0</v>
      </c>
      <c r="L77" s="237">
        <f t="shared" si="15"/>
        <v>0</v>
      </c>
      <c r="M77" s="237">
        <f t="shared" si="15"/>
        <v>0</v>
      </c>
      <c r="N77" s="237">
        <f t="shared" si="15"/>
        <v>0</v>
      </c>
      <c r="O77" s="237">
        <f t="shared" si="15"/>
        <v>0</v>
      </c>
      <c r="P77" s="237">
        <f t="shared" si="15"/>
        <v>0</v>
      </c>
      <c r="Q77" s="237">
        <f t="shared" si="15"/>
        <v>0</v>
      </c>
      <c r="R77" s="237">
        <f t="shared" si="15"/>
        <v>0</v>
      </c>
      <c r="S77" s="237">
        <f t="shared" si="15"/>
        <v>0</v>
      </c>
      <c r="T77" s="237">
        <f t="shared" si="15"/>
        <v>0</v>
      </c>
      <c r="U77" s="237">
        <f t="shared" si="15"/>
        <v>0</v>
      </c>
      <c r="V77" s="237">
        <f t="shared" si="15"/>
        <v>0</v>
      </c>
      <c r="W77" s="237">
        <f t="shared" si="15"/>
        <v>0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432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>IF(B$5=0,0,B$5/TEL_fec!B$5)</f>
        <v>1.6931457183612171</v>
      </c>
      <c r="C81" s="324">
        <f>IF(C$5=0,0,C$5/TEL_fec!C$5)</f>
        <v>1.6594087621944584</v>
      </c>
      <c r="D81" s="324">
        <f>IF(D$5=0,0,D$5/TEL_fec!D$5)</f>
        <v>1.6571133178976043</v>
      </c>
      <c r="E81" s="324">
        <f>IF(E$5=0,0,E$5/TEL_fec!E$5)</f>
        <v>1.6774557630599232</v>
      </c>
      <c r="F81" s="324">
        <f>IF(F$5=0,0,F$5/TEL_fec!F$5)</f>
        <v>1.634804699445447</v>
      </c>
      <c r="G81" s="324">
        <f>IF(G$5=0,0,G$5/TEL_fec!G$5)</f>
        <v>1.5038040034891622</v>
      </c>
      <c r="H81" s="324">
        <f>IF(H$5=0,0,H$5/TEL_fec!H$5)</f>
        <v>1.4919679351409993</v>
      </c>
      <c r="I81" s="324">
        <f>IF(I$5=0,0,I$5/TEL_fec!I$5)</f>
        <v>1.4385280008503236</v>
      </c>
      <c r="J81" s="324">
        <f>IF(J$5=0,0,J$5/TEL_fec!J$5)</f>
        <v>1.3980162264415903</v>
      </c>
      <c r="K81" s="324">
        <f>IF(K$5=0,0,K$5/TEL_fec!K$5)</f>
        <v>1.4229169141330169</v>
      </c>
      <c r="L81" s="324">
        <f>IF(L$5=0,0,L$5/TEL_fec!L$5)</f>
        <v>1.3244443321760346</v>
      </c>
      <c r="M81" s="324">
        <f>IF(M$5=0,0,M$5/TEL_fec!M$5)</f>
        <v>1.2912146894899172</v>
      </c>
      <c r="N81" s="324">
        <f>IF(N$5=0,0,N$5/TEL_fec!N$5)</f>
        <v>1.3110078707401807</v>
      </c>
      <c r="O81" s="324">
        <f>IF(O$5=0,0,O$5/TEL_fec!O$5)</f>
        <v>1.3204710872174021</v>
      </c>
      <c r="P81" s="324">
        <f>IF(P$5=0,0,P$5/TEL_fec!P$5)</f>
        <v>1.3029816041940749</v>
      </c>
      <c r="Q81" s="324">
        <f>IF(Q$5=0,0,Q$5/TEL_fec!Q$5)</f>
        <v>1.2838744079313302</v>
      </c>
      <c r="R81" s="324">
        <f>IF(R$5=0,0,R$5/TEL_fec!R$5)</f>
        <v>1.3194106143601749</v>
      </c>
      <c r="S81" s="324">
        <f>IF(S$5=0,0,S$5/TEL_fec!S$5)</f>
        <v>1.3255278005235926</v>
      </c>
      <c r="T81" s="324">
        <f>IF(T$5=0,0,T$5/TEL_fec!T$5)</f>
        <v>1.2794578024035246</v>
      </c>
      <c r="U81" s="324">
        <f>IF(U$5=0,0,U$5/TEL_fec!U$5)</f>
        <v>1.2579610191921646</v>
      </c>
      <c r="V81" s="324">
        <f>IF(V$5=0,0,V$5/TEL_fec!V$5)</f>
        <v>1.2720859040164221</v>
      </c>
      <c r="W81" s="324">
        <f>IF(W$5=0,0,W$5/TEL_fec!W$5)</f>
        <v>1.3200376450308253</v>
      </c>
      <c r="DA81" s="95"/>
    </row>
    <row r="82" spans="1:105" ht="12" customHeight="1" x14ac:dyDescent="0.25">
      <c r="A82" s="55" t="s">
        <v>92</v>
      </c>
      <c r="B82" s="336">
        <f>IF(B$6=0,0,B$6/TEL_fec!B$6)</f>
        <v>0</v>
      </c>
      <c r="C82" s="336">
        <f>IF(C$6=0,0,C$6/TEL_fec!C$6)</f>
        <v>0</v>
      </c>
      <c r="D82" s="336">
        <f>IF(D$6=0,0,D$6/TEL_fec!D$6)</f>
        <v>0</v>
      </c>
      <c r="E82" s="336">
        <f>IF(E$6=0,0,E$6/TEL_fec!E$6)</f>
        <v>0</v>
      </c>
      <c r="F82" s="336">
        <f>IF(F$6=0,0,F$6/TEL_fec!F$6)</f>
        <v>0</v>
      </c>
      <c r="G82" s="336">
        <f>IF(G$6=0,0,G$6/TEL_fec!G$6)</f>
        <v>0</v>
      </c>
      <c r="H82" s="336">
        <f>IF(H$6=0,0,H$6/TEL_fec!H$6)</f>
        <v>0</v>
      </c>
      <c r="I82" s="336">
        <f>IF(I$6=0,0,I$6/TEL_fec!I$6)</f>
        <v>0</v>
      </c>
      <c r="J82" s="336">
        <f>IF(J$6=0,0,J$6/TEL_fec!J$6)</f>
        <v>0</v>
      </c>
      <c r="K82" s="336">
        <f>IF(K$6=0,0,K$6/TEL_fec!K$6)</f>
        <v>0</v>
      </c>
      <c r="L82" s="336">
        <f>IF(L$6=0,0,L$6/TEL_fec!L$6)</f>
        <v>0</v>
      </c>
      <c r="M82" s="336">
        <f>IF(M$6=0,0,M$6/TEL_fec!M$6)</f>
        <v>0</v>
      </c>
      <c r="N82" s="336">
        <f>IF(N$6=0,0,N$6/TEL_fec!N$6)</f>
        <v>0</v>
      </c>
      <c r="O82" s="336">
        <f>IF(O$6=0,0,O$6/TEL_fec!O$6)</f>
        <v>0</v>
      </c>
      <c r="P82" s="336">
        <f>IF(P$6=0,0,P$6/TEL_fec!P$6)</f>
        <v>0</v>
      </c>
      <c r="Q82" s="336">
        <f>IF(Q$6=0,0,Q$6/TEL_fec!Q$6)</f>
        <v>0</v>
      </c>
      <c r="R82" s="336">
        <f>IF(R$6=0,0,R$6/TEL_fec!R$6)</f>
        <v>0</v>
      </c>
      <c r="S82" s="336">
        <f>IF(S$6=0,0,S$6/TEL_fec!S$6)</f>
        <v>0</v>
      </c>
      <c r="T82" s="336">
        <f>IF(T$6=0,0,T$6/TEL_fec!T$6)</f>
        <v>0</v>
      </c>
      <c r="U82" s="336">
        <f>IF(U$6=0,0,U$6/TEL_fec!U$6)</f>
        <v>0</v>
      </c>
      <c r="V82" s="336">
        <f>IF(V$6=0,0,V$6/TEL_fec!V$6)</f>
        <v>0</v>
      </c>
      <c r="W82" s="336">
        <f>IF(W$6=0,0,W$6/TEL_fec!W$6)</f>
        <v>0</v>
      </c>
      <c r="DA82" s="67"/>
    </row>
    <row r="83" spans="1:105" ht="12" customHeight="1" x14ac:dyDescent="0.25">
      <c r="A83" s="202" t="s">
        <v>93</v>
      </c>
      <c r="B83" s="337">
        <f>IF(B$7=0,0,B$7/TEL_fec!B$7)</f>
        <v>0</v>
      </c>
      <c r="C83" s="337">
        <f>IF(C$7=0,0,C$7/TEL_fec!C$7)</f>
        <v>0</v>
      </c>
      <c r="D83" s="337">
        <f>IF(D$7=0,0,D$7/TEL_fec!D$7)</f>
        <v>0</v>
      </c>
      <c r="E83" s="337">
        <f>IF(E$7=0,0,E$7/TEL_fec!E$7)</f>
        <v>0</v>
      </c>
      <c r="F83" s="337">
        <f>IF(F$7=0,0,F$7/TEL_fec!F$7)</f>
        <v>0</v>
      </c>
      <c r="G83" s="337">
        <f>IF(G$7=0,0,G$7/TEL_fec!G$7)</f>
        <v>0</v>
      </c>
      <c r="H83" s="337">
        <f>IF(H$7=0,0,H$7/TEL_fec!H$7)</f>
        <v>0</v>
      </c>
      <c r="I83" s="337">
        <f>IF(I$7=0,0,I$7/TEL_fec!I$7)</f>
        <v>0</v>
      </c>
      <c r="J83" s="337">
        <f>IF(J$7=0,0,J$7/TEL_fec!J$7)</f>
        <v>0</v>
      </c>
      <c r="K83" s="337">
        <f>IF(K$7=0,0,K$7/TEL_fec!K$7)</f>
        <v>0</v>
      </c>
      <c r="L83" s="337">
        <f>IF(L$7=0,0,L$7/TEL_fec!L$7)</f>
        <v>0</v>
      </c>
      <c r="M83" s="337">
        <f>IF(M$7=0,0,M$7/TEL_fec!M$7)</f>
        <v>0</v>
      </c>
      <c r="N83" s="337">
        <f>IF(N$7=0,0,N$7/TEL_fec!N$7)</f>
        <v>0</v>
      </c>
      <c r="O83" s="337">
        <f>IF(O$7=0,0,O$7/TEL_fec!O$7)</f>
        <v>0</v>
      </c>
      <c r="P83" s="337">
        <f>IF(P$7=0,0,P$7/TEL_fec!P$7)</f>
        <v>0</v>
      </c>
      <c r="Q83" s="337">
        <f>IF(Q$7=0,0,Q$7/TEL_fec!Q$7)</f>
        <v>0</v>
      </c>
      <c r="R83" s="337">
        <f>IF(R$7=0,0,R$7/TEL_fec!R$7)</f>
        <v>0</v>
      </c>
      <c r="S83" s="337">
        <f>IF(S$7=0,0,S$7/TEL_fec!S$7)</f>
        <v>0</v>
      </c>
      <c r="T83" s="337">
        <f>IF(T$7=0,0,T$7/TEL_fec!T$7)</f>
        <v>0</v>
      </c>
      <c r="U83" s="337">
        <f>IF(U$7=0,0,U$7/TEL_fec!U$7)</f>
        <v>0</v>
      </c>
      <c r="V83" s="337">
        <f>IF(V$7=0,0,V$7/TEL_fec!V$7)</f>
        <v>0</v>
      </c>
      <c r="W83" s="337">
        <f>IF(W$7=0,0,W$7/TEL_fec!W$7)</f>
        <v>0</v>
      </c>
      <c r="DA83" s="174"/>
    </row>
    <row r="84" spans="1:105" ht="12" customHeight="1" x14ac:dyDescent="0.25">
      <c r="A84" s="202" t="s">
        <v>94</v>
      </c>
      <c r="B84" s="337">
        <f>IF(B$8=0,0,B$8/TEL_fec!B$8)</f>
        <v>0</v>
      </c>
      <c r="C84" s="337">
        <f>IF(C$8=0,0,C$8/TEL_fec!C$8)</f>
        <v>0</v>
      </c>
      <c r="D84" s="337">
        <f>IF(D$8=0,0,D$8/TEL_fec!D$8)</f>
        <v>0</v>
      </c>
      <c r="E84" s="337">
        <f>IF(E$8=0,0,E$8/TEL_fec!E$8)</f>
        <v>0</v>
      </c>
      <c r="F84" s="337">
        <f>IF(F$8=0,0,F$8/TEL_fec!F$8)</f>
        <v>0</v>
      </c>
      <c r="G84" s="337">
        <f>IF(G$8=0,0,G$8/TEL_fec!G$8)</f>
        <v>0</v>
      </c>
      <c r="H84" s="337">
        <f>IF(H$8=0,0,H$8/TEL_fec!H$8)</f>
        <v>0</v>
      </c>
      <c r="I84" s="337">
        <f>IF(I$8=0,0,I$8/TEL_fec!I$8)</f>
        <v>0</v>
      </c>
      <c r="J84" s="337">
        <f>IF(J$8=0,0,J$8/TEL_fec!J$8)</f>
        <v>0</v>
      </c>
      <c r="K84" s="337">
        <f>IF(K$8=0,0,K$8/TEL_fec!K$8)</f>
        <v>0</v>
      </c>
      <c r="L84" s="337">
        <f>IF(L$8=0,0,L$8/TEL_fec!L$8)</f>
        <v>0</v>
      </c>
      <c r="M84" s="337">
        <f>IF(M$8=0,0,M$8/TEL_fec!M$8)</f>
        <v>0</v>
      </c>
      <c r="N84" s="337">
        <f>IF(N$8=0,0,N$8/TEL_fec!N$8)</f>
        <v>0</v>
      </c>
      <c r="O84" s="337">
        <f>IF(O$8=0,0,O$8/TEL_fec!O$8)</f>
        <v>0</v>
      </c>
      <c r="P84" s="337">
        <f>IF(P$8=0,0,P$8/TEL_fec!P$8)</f>
        <v>0</v>
      </c>
      <c r="Q84" s="337">
        <f>IF(Q$8=0,0,Q$8/TEL_fec!Q$8)</f>
        <v>0</v>
      </c>
      <c r="R84" s="337">
        <f>IF(R$8=0,0,R$8/TEL_fec!R$8)</f>
        <v>0</v>
      </c>
      <c r="S84" s="337">
        <f>IF(S$8=0,0,S$8/TEL_fec!S$8)</f>
        <v>0</v>
      </c>
      <c r="T84" s="337">
        <f>IF(T$8=0,0,T$8/TEL_fec!T$8)</f>
        <v>0</v>
      </c>
      <c r="U84" s="337">
        <f>IF(U$8=0,0,U$8/TEL_fec!U$8)</f>
        <v>0</v>
      </c>
      <c r="V84" s="337">
        <f>IF(V$8=0,0,V$8/TEL_fec!V$8)</f>
        <v>0</v>
      </c>
      <c r="W84" s="337">
        <f>IF(W$8=0,0,W$8/TEL_fec!W$8)</f>
        <v>0</v>
      </c>
      <c r="DA84" s="174"/>
    </row>
    <row r="85" spans="1:105" ht="12" customHeight="1" x14ac:dyDescent="0.25">
      <c r="A85" s="202" t="s">
        <v>95</v>
      </c>
      <c r="B85" s="337">
        <f>IF(B$9=0,0,B$9/TEL_fec!B$9)</f>
        <v>0</v>
      </c>
      <c r="C85" s="337">
        <f>IF(C$9=0,0,C$9/TEL_fec!C$9)</f>
        <v>0</v>
      </c>
      <c r="D85" s="337">
        <f>IF(D$9=0,0,D$9/TEL_fec!D$9)</f>
        <v>0</v>
      </c>
      <c r="E85" s="337">
        <f>IF(E$9=0,0,E$9/TEL_fec!E$9)</f>
        <v>0</v>
      </c>
      <c r="F85" s="337">
        <f>IF(F$9=0,0,F$9/TEL_fec!F$9)</f>
        <v>0</v>
      </c>
      <c r="G85" s="337">
        <f>IF(G$9=0,0,G$9/TEL_fec!G$9)</f>
        <v>0</v>
      </c>
      <c r="H85" s="337">
        <f>IF(H$9=0,0,H$9/TEL_fec!H$9)</f>
        <v>0</v>
      </c>
      <c r="I85" s="337">
        <f>IF(I$9=0,0,I$9/TEL_fec!I$9)</f>
        <v>0</v>
      </c>
      <c r="J85" s="337">
        <f>IF(J$9=0,0,J$9/TEL_fec!J$9)</f>
        <v>0</v>
      </c>
      <c r="K85" s="337">
        <f>IF(K$9=0,0,K$9/TEL_fec!K$9)</f>
        <v>0</v>
      </c>
      <c r="L85" s="337">
        <f>IF(L$9=0,0,L$9/TEL_fec!L$9)</f>
        <v>0</v>
      </c>
      <c r="M85" s="337">
        <f>IF(M$9=0,0,M$9/TEL_fec!M$9)</f>
        <v>0</v>
      </c>
      <c r="N85" s="337">
        <f>IF(N$9=0,0,N$9/TEL_fec!N$9)</f>
        <v>0</v>
      </c>
      <c r="O85" s="337">
        <f>IF(O$9=0,0,O$9/TEL_fec!O$9)</f>
        <v>0</v>
      </c>
      <c r="P85" s="337">
        <f>IF(P$9=0,0,P$9/TEL_fec!P$9)</f>
        <v>0</v>
      </c>
      <c r="Q85" s="337">
        <f>IF(Q$9=0,0,Q$9/TEL_fec!Q$9)</f>
        <v>0</v>
      </c>
      <c r="R85" s="337">
        <f>IF(R$9=0,0,R$9/TEL_fec!R$9)</f>
        <v>0</v>
      </c>
      <c r="S85" s="337">
        <f>IF(S$9=0,0,S$9/TEL_fec!S$9)</f>
        <v>0</v>
      </c>
      <c r="T85" s="337">
        <f>IF(T$9=0,0,T$9/TEL_fec!T$9)</f>
        <v>0</v>
      </c>
      <c r="U85" s="337">
        <f>IF(U$9=0,0,U$9/TEL_fec!U$9)</f>
        <v>0</v>
      </c>
      <c r="V85" s="337">
        <f>IF(V$9=0,0,V$9/TEL_fec!V$9)</f>
        <v>0</v>
      </c>
      <c r="W85" s="337">
        <f>IF(W$9=0,0,W$9/TEL_fec!W$9)</f>
        <v>0</v>
      </c>
      <c r="DA85" s="174"/>
    </row>
    <row r="86" spans="1:105" ht="12" customHeight="1" x14ac:dyDescent="0.25">
      <c r="A86" s="56" t="s">
        <v>96</v>
      </c>
      <c r="B86" s="338">
        <f>IF(B$10=0,0,B$10/TEL_fec!B$10)</f>
        <v>2.1407581026453046</v>
      </c>
      <c r="C86" s="338">
        <f>IF(C$10=0,0,C$10/TEL_fec!C$10)</f>
        <v>2.1374361810763678</v>
      </c>
      <c r="D86" s="338">
        <f>IF(D$10=0,0,D$10/TEL_fec!D$10)</f>
        <v>2.1319598068966847</v>
      </c>
      <c r="E86" s="338">
        <f>IF(E$10=0,0,E$10/TEL_fec!E$10)</f>
        <v>2.194869844954594</v>
      </c>
      <c r="F86" s="338">
        <f>IF(F$10=0,0,F$10/TEL_fec!F$10)</f>
        <v>2.1853437724239977</v>
      </c>
      <c r="G86" s="338">
        <f>IF(G$10=0,0,G$10/TEL_fec!G$10)</f>
        <v>2.1210132230366892</v>
      </c>
      <c r="H86" s="338">
        <f>IF(H$10=0,0,H$10/TEL_fec!H$10)</f>
        <v>2.0921851590191607</v>
      </c>
      <c r="I86" s="338">
        <f>IF(I$10=0,0,I$10/TEL_fec!I$10)</f>
        <v>1.9982773146929034</v>
      </c>
      <c r="J86" s="338">
        <f>IF(J$10=0,0,J$10/TEL_fec!J$10)</f>
        <v>1.9800287495968252</v>
      </c>
      <c r="K86" s="338">
        <f>IF(K$10=0,0,K$10/TEL_fec!K$10)</f>
        <v>2.0281515658151332</v>
      </c>
      <c r="L86" s="338">
        <f>IF(L$10=0,0,L$10/TEL_fec!L$10)</f>
        <v>1.9616697320573921</v>
      </c>
      <c r="M86" s="338">
        <f>IF(M$10=0,0,M$10/TEL_fec!M$10)</f>
        <v>1.9476141537608493</v>
      </c>
      <c r="N86" s="338">
        <f>IF(N$10=0,0,N$10/TEL_fec!N$10)</f>
        <v>1.9521872069792936</v>
      </c>
      <c r="O86" s="338">
        <f>IF(O$10=0,0,O$10/TEL_fec!O$10)</f>
        <v>1.9338324193221064</v>
      </c>
      <c r="P86" s="338">
        <f>IF(P$10=0,0,P$10/TEL_fec!P$10)</f>
        <v>1.8994932967439624</v>
      </c>
      <c r="Q86" s="338">
        <f>IF(Q$10=0,0,Q$10/TEL_fec!Q$10)</f>
        <v>1.8886165040969971</v>
      </c>
      <c r="R86" s="338">
        <f>IF(R$10=0,0,R$10/TEL_fec!R$10)</f>
        <v>1.9088018296225717</v>
      </c>
      <c r="S86" s="338">
        <f>IF(S$10=0,0,S$10/TEL_fec!S$10)</f>
        <v>1.9385968077038258</v>
      </c>
      <c r="T86" s="338">
        <f>IF(T$10=0,0,T$10/TEL_fec!T$10)</f>
        <v>1.8487259454529801</v>
      </c>
      <c r="U86" s="338">
        <f>IF(U$10=0,0,U$10/TEL_fec!U$10)</f>
        <v>1.8200917114180779</v>
      </c>
      <c r="V86" s="338">
        <f>IF(V$10=0,0,V$10/TEL_fec!V$10)</f>
        <v>1.8430752440458602</v>
      </c>
      <c r="W86" s="338">
        <f>IF(W$10=0,0,W$10/TEL_fec!W$10)</f>
        <v>1.9350333475007884</v>
      </c>
      <c r="DA86" s="68"/>
    </row>
    <row r="87" spans="1:105" ht="12" customHeight="1" x14ac:dyDescent="0.25">
      <c r="A87" s="203" t="s">
        <v>2709</v>
      </c>
      <c r="B87" s="351">
        <f>IF(B$16=0,0,B$16/TEL_fec!B$16)</f>
        <v>2.4865219198878354</v>
      </c>
      <c r="C87" s="351">
        <f>IF(C$16=0,0,C$16/TEL_fec!C$16)</f>
        <v>2.4480192053127219</v>
      </c>
      <c r="D87" s="351">
        <f>IF(D$16=0,0,D$16/TEL_fec!D$16)</f>
        <v>2.4500098658671354</v>
      </c>
      <c r="E87" s="351">
        <f>IF(E$16=0,0,E$16/TEL_fec!E$16)</f>
        <v>2.4041632781938347</v>
      </c>
      <c r="F87" s="351">
        <f>IF(F$16=0,0,F$16/TEL_fec!F$16)</f>
        <v>2.3531093213646992</v>
      </c>
      <c r="G87" s="351">
        <f>IF(G$16=0,0,G$16/TEL_fec!G$16)</f>
        <v>2.3008859844304119</v>
      </c>
      <c r="H87" s="351">
        <f>IF(H$16=0,0,H$16/TEL_fec!H$16)</f>
        <v>2.294907399718157</v>
      </c>
      <c r="I87" s="351">
        <f>IF(I$16=0,0,I$16/TEL_fec!I$16)</f>
        <v>2.3183703842412995</v>
      </c>
      <c r="J87" s="351">
        <f>IF(J$16=0,0,J$16/TEL_fec!J$16)</f>
        <v>2.2658655475196769</v>
      </c>
      <c r="K87" s="351">
        <f>IF(K$16=0,0,K$16/TEL_fec!K$16)</f>
        <v>2.2613544644587376</v>
      </c>
      <c r="L87" s="351">
        <f>IF(L$16=0,0,L$16/TEL_fec!L$16)</f>
        <v>2.1451987547989728</v>
      </c>
      <c r="M87" s="351">
        <f>IF(M$16=0,0,M$16/TEL_fec!M$16)</f>
        <v>2.0978344156524673</v>
      </c>
      <c r="N87" s="351">
        <f>IF(N$16=0,0,N$16/TEL_fec!N$16)</f>
        <v>2.1365457886855732</v>
      </c>
      <c r="O87" s="351">
        <f>IF(O$16=0,0,O$16/TEL_fec!O$16)</f>
        <v>2.195748764050923</v>
      </c>
      <c r="P87" s="351">
        <f>IF(P$16=0,0,P$16/TEL_fec!P$16)</f>
        <v>2.1883756313714442</v>
      </c>
      <c r="Q87" s="351">
        <f>IF(Q$16=0,0,Q$16/TEL_fec!Q$16)</f>
        <v>2.153234151035861</v>
      </c>
      <c r="R87" s="351">
        <f>IF(R$16=0,0,R$16/TEL_fec!R$16)</f>
        <v>2.2053243181298905</v>
      </c>
      <c r="S87" s="351">
        <f>IF(S$16=0,0,S$16/TEL_fec!S$16)</f>
        <v>2.1886442440211775</v>
      </c>
      <c r="T87" s="351">
        <f>IF(T$16=0,0,T$16/TEL_fec!T$16)</f>
        <v>2.1674965623467304</v>
      </c>
      <c r="U87" s="351">
        <f>IF(U$16=0,0,U$16/TEL_fec!U$16)</f>
        <v>2.1551496452114218</v>
      </c>
      <c r="V87" s="351">
        <f>IF(V$16=0,0,V$16/TEL_fec!V$16)</f>
        <v>2.157713110293296</v>
      </c>
      <c r="W87" s="351">
        <f>IF(W$16=0,0,W$16/TEL_fec!W$16)</f>
        <v>2.1742969082968919</v>
      </c>
      <c r="DA87" s="175"/>
    </row>
    <row r="88" spans="1:105" ht="12" customHeight="1" x14ac:dyDescent="0.25">
      <c r="A88" s="203" t="s">
        <v>2721</v>
      </c>
      <c r="B88" s="351">
        <f>IF(B$27=0,0,B$27/TEL_fec!B$27)</f>
        <v>2.4865219198878354</v>
      </c>
      <c r="C88" s="351">
        <f>IF(C$27=0,0,C$27/TEL_fec!C$27)</f>
        <v>2.4480192053127219</v>
      </c>
      <c r="D88" s="351">
        <f>IF(D$27=0,0,D$27/TEL_fec!D$27)</f>
        <v>2.4500098658671354</v>
      </c>
      <c r="E88" s="351">
        <f>IF(E$27=0,0,E$27/TEL_fec!E$27)</f>
        <v>2.404163278193836</v>
      </c>
      <c r="F88" s="351">
        <f>IF(F$27=0,0,F$27/TEL_fec!F$27)</f>
        <v>2.3531093213646996</v>
      </c>
      <c r="G88" s="351">
        <f>IF(G$27=0,0,G$27/TEL_fec!G$27)</f>
        <v>2.3008859844304124</v>
      </c>
      <c r="H88" s="351">
        <f>IF(H$27=0,0,H$27/TEL_fec!H$27)</f>
        <v>2.2949073997181575</v>
      </c>
      <c r="I88" s="351">
        <f>IF(I$27=0,0,I$27/TEL_fec!I$27)</f>
        <v>2.3183703842413004</v>
      </c>
      <c r="J88" s="351">
        <f>IF(J$27=0,0,J$27/TEL_fec!J$27)</f>
        <v>2.2658655475196769</v>
      </c>
      <c r="K88" s="351">
        <f>IF(K$27=0,0,K$27/TEL_fec!K$27)</f>
        <v>2.261354464458738</v>
      </c>
      <c r="L88" s="351">
        <f>IF(L$27=0,0,L$27/TEL_fec!L$27)</f>
        <v>2.1451987547989733</v>
      </c>
      <c r="M88" s="351">
        <f>IF(M$27=0,0,M$27/TEL_fec!M$27)</f>
        <v>2.0978344156524669</v>
      </c>
      <c r="N88" s="351">
        <f>IF(N$27=0,0,N$27/TEL_fec!N$27)</f>
        <v>2.1365457886855728</v>
      </c>
      <c r="O88" s="351">
        <f>IF(O$27=0,0,O$27/TEL_fec!O$27)</f>
        <v>2.1957487640509217</v>
      </c>
      <c r="P88" s="351">
        <f>IF(P$27=0,0,P$27/TEL_fec!P$27)</f>
        <v>2.1883756313714446</v>
      </c>
      <c r="Q88" s="351">
        <f>IF(Q$27=0,0,Q$27/TEL_fec!Q$27)</f>
        <v>2.1532341510358615</v>
      </c>
      <c r="R88" s="351">
        <f>IF(R$27=0,0,R$27/TEL_fec!R$27)</f>
        <v>2.20532431812989</v>
      </c>
      <c r="S88" s="351">
        <f>IF(S$27=0,0,S$27/TEL_fec!S$27)</f>
        <v>2.1886442440211775</v>
      </c>
      <c r="T88" s="351">
        <f>IF(T$27=0,0,T$27/TEL_fec!T$27)</f>
        <v>2.1674965623467308</v>
      </c>
      <c r="U88" s="351">
        <f>IF(U$27=0,0,U$27/TEL_fec!U$27)</f>
        <v>2.1551496452114201</v>
      </c>
      <c r="V88" s="351">
        <f>IF(V$27=0,0,V$27/TEL_fec!V$27)</f>
        <v>2.157713110293296</v>
      </c>
      <c r="W88" s="351">
        <f>IF(W$27=0,0,W$27/TEL_fec!W$27)</f>
        <v>2.174296908296891</v>
      </c>
      <c r="DA88" s="175"/>
    </row>
    <row r="89" spans="1:105" ht="12" customHeight="1" x14ac:dyDescent="0.25">
      <c r="A89" s="203" t="s">
        <v>2733</v>
      </c>
      <c r="B89" s="351">
        <f>IF(B$38=0,0,B$38/TEL_fec!B$38)</f>
        <v>0</v>
      </c>
      <c r="C89" s="351">
        <f>IF(C$38=0,0,C$38/TEL_fec!C$38)</f>
        <v>0</v>
      </c>
      <c r="D89" s="351">
        <f>IF(D$38=0,0,D$38/TEL_fec!D$38)</f>
        <v>0</v>
      </c>
      <c r="E89" s="351">
        <f>IF(E$38=0,0,E$38/TEL_fec!E$38)</f>
        <v>0</v>
      </c>
      <c r="F89" s="351">
        <f>IF(F$38=0,0,F$38/TEL_fec!F$38)</f>
        <v>0</v>
      </c>
      <c r="G89" s="351">
        <f>IF(G$38=0,0,G$38/TEL_fec!G$38)</f>
        <v>0</v>
      </c>
      <c r="H89" s="351">
        <f>IF(H$38=0,0,H$38/TEL_fec!H$38)</f>
        <v>0</v>
      </c>
      <c r="I89" s="351">
        <f>IF(I$38=0,0,I$38/TEL_fec!I$38)</f>
        <v>0</v>
      </c>
      <c r="J89" s="351">
        <f>IF(J$38=0,0,J$38/TEL_fec!J$38)</f>
        <v>0</v>
      </c>
      <c r="K89" s="351">
        <f>IF(K$38=0,0,K$38/TEL_fec!K$38)</f>
        <v>0</v>
      </c>
      <c r="L89" s="351">
        <f>IF(L$38=0,0,L$38/TEL_fec!L$38)</f>
        <v>0</v>
      </c>
      <c r="M89" s="351">
        <f>IF(M$38=0,0,M$38/TEL_fec!M$38)</f>
        <v>0</v>
      </c>
      <c r="N89" s="351">
        <f>IF(N$38=0,0,N$38/TEL_fec!N$38)</f>
        <v>0</v>
      </c>
      <c r="O89" s="351">
        <f>IF(O$38=0,0,O$38/TEL_fec!O$38)</f>
        <v>0</v>
      </c>
      <c r="P89" s="351">
        <f>IF(P$38=0,0,P$38/TEL_fec!P$38)</f>
        <v>0</v>
      </c>
      <c r="Q89" s="351">
        <f>IF(Q$38=0,0,Q$38/TEL_fec!Q$38)</f>
        <v>0</v>
      </c>
      <c r="R89" s="351">
        <f>IF(R$38=0,0,R$38/TEL_fec!R$38)</f>
        <v>0</v>
      </c>
      <c r="S89" s="351">
        <f>IF(S$38=0,0,S$38/TEL_fec!S$38)</f>
        <v>0</v>
      </c>
      <c r="T89" s="351">
        <f>IF(T$38=0,0,T$38/TEL_fec!T$38)</f>
        <v>0</v>
      </c>
      <c r="U89" s="351">
        <f>IF(U$38=0,0,U$38/TEL_fec!U$38)</f>
        <v>0</v>
      </c>
      <c r="V89" s="351">
        <f>IF(V$38=0,0,V$38/TEL_fec!V$38)</f>
        <v>0</v>
      </c>
      <c r="W89" s="351">
        <f>IF(W$38=0,0,W$38/TEL_fec!W$38)</f>
        <v>0</v>
      </c>
      <c r="DA89" s="175"/>
    </row>
    <row r="90" spans="1:105" ht="12" customHeight="1" x14ac:dyDescent="0.25">
      <c r="A90" s="203" t="s">
        <v>2735</v>
      </c>
      <c r="B90" s="351">
        <f>IF(B$39=0,0,B$39/TEL_fec!B$39)</f>
        <v>1.315315180549359</v>
      </c>
      <c r="C90" s="351">
        <f>IF(C$39=0,0,C$39/TEL_fec!C$39)</f>
        <v>1.2831924822671859</v>
      </c>
      <c r="D90" s="351">
        <f>IF(D$39=0,0,D$39/TEL_fec!D$39)</f>
        <v>1.2763831952792597</v>
      </c>
      <c r="E90" s="351">
        <f>IF(E$39=0,0,E$39/TEL_fec!E$39)</f>
        <v>1.3084537186817906</v>
      </c>
      <c r="F90" s="351">
        <f>IF(F$39=0,0,F$39/TEL_fec!F$39)</f>
        <v>1.2761079127215287</v>
      </c>
      <c r="G90" s="351">
        <f>IF(G$39=0,0,G$39/TEL_fec!G$39)</f>
        <v>1.1485404489291395</v>
      </c>
      <c r="H90" s="351">
        <f>IF(H$39=0,0,H$39/TEL_fec!H$39)</f>
        <v>1.1353335434441736</v>
      </c>
      <c r="I90" s="351">
        <f>IF(I$39=0,0,I$39/TEL_fec!I$39)</f>
        <v>1.0809505949250164</v>
      </c>
      <c r="J90" s="351">
        <f>IF(J$39=0,0,J$39/TEL_fec!J$39)</f>
        <v>1.0514173136818679</v>
      </c>
      <c r="K90" s="351">
        <f>IF(K$39=0,0,K$39/TEL_fec!K$39)</f>
        <v>1.0693317216064164</v>
      </c>
      <c r="L90" s="351">
        <f>IF(L$39=0,0,L$39/TEL_fec!L$39)</f>
        <v>0.99871166115006282</v>
      </c>
      <c r="M90" s="351">
        <f>IF(M$39=0,0,M$39/TEL_fec!M$39)</f>
        <v>0.97106096452466095</v>
      </c>
      <c r="N90" s="351">
        <f>IF(N$39=0,0,N$39/TEL_fec!N$39)</f>
        <v>0.97970502008262783</v>
      </c>
      <c r="O90" s="351">
        <f>IF(O$39=0,0,O$39/TEL_fec!O$39)</f>
        <v>0.96969873922251959</v>
      </c>
      <c r="P90" s="351">
        <f>IF(P$39=0,0,P$39/TEL_fec!P$39)</f>
        <v>0.95504130373470186</v>
      </c>
      <c r="Q90" s="351">
        <f>IF(Q$39=0,0,Q$39/TEL_fec!Q$39)</f>
        <v>0.94701308663021266</v>
      </c>
      <c r="R90" s="351">
        <f>IF(R$39=0,0,R$39/TEL_fec!R$39)</f>
        <v>0.96714885429591724</v>
      </c>
      <c r="S90" s="351">
        <f>IF(S$39=0,0,S$39/TEL_fec!S$39)</f>
        <v>0.97261977112894449</v>
      </c>
      <c r="T90" s="351">
        <f>IF(T$39=0,0,T$39/TEL_fec!T$39)</f>
        <v>0.93835841386677599</v>
      </c>
      <c r="U90" s="351">
        <f>IF(U$39=0,0,U$39/TEL_fec!U$39)</f>
        <v>0.91955826197391022</v>
      </c>
      <c r="V90" s="351">
        <f>IF(V$39=0,0,V$39/TEL_fec!V$39)</f>
        <v>0.92952243113106925</v>
      </c>
      <c r="W90" s="351">
        <f>IF(W$39=0,0,W$39/TEL_fec!W$39)</f>
        <v>0.96836548333843475</v>
      </c>
      <c r="DA90" s="175"/>
    </row>
    <row r="91" spans="1:105" ht="12" customHeight="1" x14ac:dyDescent="0.25">
      <c r="A91" s="41" t="s">
        <v>2759</v>
      </c>
      <c r="B91" s="339">
        <f>IF(B$59=0,0,B$59/TEL_fec!B$59)</f>
        <v>0</v>
      </c>
      <c r="C91" s="339">
        <f>IF(C$59=0,0,C$59/TEL_fec!C$59)</f>
        <v>0</v>
      </c>
      <c r="D91" s="339">
        <f>IF(D$59=0,0,D$59/TEL_fec!D$59)</f>
        <v>0</v>
      </c>
      <c r="E91" s="339">
        <f>IF(E$59=0,0,E$59/TEL_fec!E$59)</f>
        <v>0</v>
      </c>
      <c r="F91" s="339">
        <f>IF(F$59=0,0,F$59/TEL_fec!F$59)</f>
        <v>0</v>
      </c>
      <c r="G91" s="339">
        <f>IF(G$59=0,0,G$59/TEL_fec!G$59)</f>
        <v>0</v>
      </c>
      <c r="H91" s="339">
        <f>IF(H$59=0,0,H$59/TEL_fec!H$59)</f>
        <v>0</v>
      </c>
      <c r="I91" s="339">
        <f>IF(I$59=0,0,I$59/TEL_fec!I$59)</f>
        <v>0</v>
      </c>
      <c r="J91" s="339">
        <f>IF(J$59=0,0,J$59/TEL_fec!J$59)</f>
        <v>0</v>
      </c>
      <c r="K91" s="339">
        <f>IF(K$59=0,0,K$59/TEL_fec!K$59)</f>
        <v>0</v>
      </c>
      <c r="L91" s="339">
        <f>IF(L$59=0,0,L$59/TEL_fec!L$59)</f>
        <v>0</v>
      </c>
      <c r="M91" s="339">
        <f>IF(M$59=0,0,M$59/TEL_fec!M$59)</f>
        <v>0</v>
      </c>
      <c r="N91" s="339">
        <f>IF(N$59=0,0,N$59/TEL_fec!N$59)</f>
        <v>0</v>
      </c>
      <c r="O91" s="339">
        <f>IF(O$59=0,0,O$59/TEL_fec!O$59)</f>
        <v>0</v>
      </c>
      <c r="P91" s="339">
        <f>IF(P$59=0,0,P$59/TEL_fec!P$59)</f>
        <v>0</v>
      </c>
      <c r="Q91" s="339">
        <f>IF(Q$59=0,0,Q$59/TEL_fec!Q$59)</f>
        <v>0</v>
      </c>
      <c r="R91" s="339">
        <f>IF(R$59=0,0,R$59/TEL_fec!R$59)</f>
        <v>0</v>
      </c>
      <c r="S91" s="339">
        <f>IF(S$59=0,0,S$59/TEL_fec!S$59)</f>
        <v>0</v>
      </c>
      <c r="T91" s="339">
        <f>IF(T$59=0,0,T$59/TEL_fec!T$59)</f>
        <v>0</v>
      </c>
      <c r="U91" s="339">
        <f>IF(U$59=0,0,U$59/TEL_fec!U$59)</f>
        <v>0</v>
      </c>
      <c r="V91" s="339">
        <f>IF(V$59=0,0,V$59/TEL_fec!V$59)</f>
        <v>0</v>
      </c>
      <c r="W91" s="339">
        <f>IF(W$59=0,0,W$59/TEL_fec!W$59)</f>
        <v>0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products"</f>
        <v>EU27: Wood and wood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41579.616756122377</v>
      </c>
      <c r="C3" s="205">
        <v>41349.592455131969</v>
      </c>
      <c r="D3" s="205">
        <v>39943.138773995619</v>
      </c>
      <c r="E3" s="205">
        <v>39695.905423708558</v>
      </c>
      <c r="F3" s="205">
        <v>40177.026455451407</v>
      </c>
      <c r="G3" s="205">
        <v>39527.931727599876</v>
      </c>
      <c r="H3" s="205">
        <v>41237.861454214908</v>
      </c>
      <c r="I3" s="205">
        <v>43287.784983568461</v>
      </c>
      <c r="J3" s="205">
        <v>38868.9891473561</v>
      </c>
      <c r="K3" s="205">
        <v>33416.85622909449</v>
      </c>
      <c r="L3" s="205">
        <v>35442.277410819843</v>
      </c>
      <c r="M3" s="205">
        <v>35090.781371396333</v>
      </c>
      <c r="N3" s="205">
        <v>32307.947823464201</v>
      </c>
      <c r="O3" s="205">
        <v>31390.939389116858</v>
      </c>
      <c r="P3" s="205">
        <v>31970.54591582144</v>
      </c>
      <c r="Q3" s="205">
        <v>33382.199999999997</v>
      </c>
      <c r="R3" s="205">
        <v>33467.603242009383</v>
      </c>
      <c r="S3" s="205">
        <v>34606.533339591813</v>
      </c>
      <c r="T3" s="205">
        <v>35147.647629453568</v>
      </c>
      <c r="U3" s="205">
        <v>35842.785478975748</v>
      </c>
      <c r="V3" s="205">
        <v>35642.34472863876</v>
      </c>
      <c r="W3" s="205">
        <v>43921.250566485913</v>
      </c>
      <c r="DA3" s="112" t="s">
        <v>2869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41579.616756122392</v>
      </c>
      <c r="C5" s="205">
        <v>41349.592455131969</v>
      </c>
      <c r="D5" s="205">
        <v>39943.138773995612</v>
      </c>
      <c r="E5" s="205">
        <v>39695.905423708551</v>
      </c>
      <c r="F5" s="205">
        <v>40177.026455451407</v>
      </c>
      <c r="G5" s="205">
        <v>39527.931727599876</v>
      </c>
      <c r="H5" s="205">
        <v>41237.861454214923</v>
      </c>
      <c r="I5" s="205">
        <v>43287.784983568446</v>
      </c>
      <c r="J5" s="205">
        <v>38868.989147356107</v>
      </c>
      <c r="K5" s="205">
        <v>33416.85622909449</v>
      </c>
      <c r="L5" s="205">
        <v>35442.277410819828</v>
      </c>
      <c r="M5" s="205">
        <v>35090.781371396333</v>
      </c>
      <c r="N5" s="205">
        <v>32307.947823464201</v>
      </c>
      <c r="O5" s="205">
        <v>31390.939389116858</v>
      </c>
      <c r="P5" s="205">
        <v>31970.54591582144</v>
      </c>
      <c r="Q5" s="205">
        <v>33382.199999999997</v>
      </c>
      <c r="R5" s="205">
        <v>33467.603242009369</v>
      </c>
      <c r="S5" s="205">
        <v>34606.533339591813</v>
      </c>
      <c r="T5" s="205">
        <v>35147.647629453582</v>
      </c>
      <c r="U5" s="205">
        <v>35842.785478975762</v>
      </c>
      <c r="V5" s="205">
        <v>35642.34472863876</v>
      </c>
      <c r="W5" s="205">
        <v>43921.25056648592</v>
      </c>
      <c r="DA5" s="112" t="s">
        <v>2870</v>
      </c>
    </row>
    <row r="6" spans="1:105" ht="12" customHeight="1" x14ac:dyDescent="0.25">
      <c r="A6" s="154" t="s">
        <v>2114</v>
      </c>
      <c r="B6" s="340">
        <v>51974.520945152974</v>
      </c>
      <c r="C6" s="340">
        <v>50120.61111952347</v>
      </c>
      <c r="D6" s="340">
        <v>48910.411243183553</v>
      </c>
      <c r="E6" s="340">
        <v>50480.164805618959</v>
      </c>
      <c r="F6" s="340">
        <v>50154.760897677697</v>
      </c>
      <c r="G6" s="340">
        <v>51805.393840863791</v>
      </c>
      <c r="H6" s="340">
        <v>52487.402672689859</v>
      </c>
      <c r="I6" s="340">
        <v>54373.66539066672</v>
      </c>
      <c r="J6" s="340">
        <v>53428.235361976833</v>
      </c>
      <c r="K6" s="340">
        <v>52047.155077957606</v>
      </c>
      <c r="L6" s="340">
        <v>50585.894404282277</v>
      </c>
      <c r="M6" s="340">
        <v>50488.751583143938</v>
      </c>
      <c r="N6" s="340">
        <v>48914.760145655273</v>
      </c>
      <c r="O6" s="340">
        <v>46590.827140179317</v>
      </c>
      <c r="P6" s="340">
        <v>46272.449185902879</v>
      </c>
      <c r="Q6" s="340">
        <v>45214.524529347691</v>
      </c>
      <c r="R6" s="340">
        <v>43203.680153359877</v>
      </c>
      <c r="S6" s="340">
        <v>43262.321010783933</v>
      </c>
      <c r="T6" s="340">
        <v>42470.274599458688</v>
      </c>
      <c r="U6" s="340">
        <v>41504.13983476752</v>
      </c>
      <c r="V6" s="340">
        <v>41553.784015661782</v>
      </c>
      <c r="W6" s="340">
        <v>48124.354217912463</v>
      </c>
      <c r="DA6" s="160" t="s">
        <v>2871</v>
      </c>
    </row>
    <row r="7" spans="1:105" ht="12" customHeight="1" x14ac:dyDescent="0.25">
      <c r="A7" s="156" t="s">
        <v>2116</v>
      </c>
      <c r="B7" s="341">
        <v>0</v>
      </c>
      <c r="C7" s="342">
        <v>744.81622162813971</v>
      </c>
      <c r="D7" s="342">
        <v>509.52294430041349</v>
      </c>
      <c r="E7" s="342">
        <v>2448.7567890527248</v>
      </c>
      <c r="F7" s="342">
        <v>2273.3221393163899</v>
      </c>
      <c r="G7" s="342">
        <v>2703.197072255251</v>
      </c>
      <c r="H7" s="342">
        <v>2228.1707500145608</v>
      </c>
      <c r="I7" s="342">
        <v>4484.9887652345051</v>
      </c>
      <c r="J7" s="342">
        <v>38.507933167865097</v>
      </c>
      <c r="K7" s="342">
        <v>233.70780138067241</v>
      </c>
      <c r="L7" s="342">
        <v>1137.465373582326</v>
      </c>
      <c r="M7" s="342">
        <v>894.20495986197011</v>
      </c>
      <c r="N7" s="342">
        <v>33.386828768667478</v>
      </c>
      <c r="O7" s="342">
        <v>274.79304178170167</v>
      </c>
      <c r="P7" s="342">
        <v>500.42395067911173</v>
      </c>
      <c r="Q7" s="342">
        <v>721.99948574691098</v>
      </c>
      <c r="R7" s="342">
        <v>587.88167126983035</v>
      </c>
      <c r="S7" s="342">
        <v>832.08923616671245</v>
      </c>
      <c r="T7" s="342">
        <v>1033.231257189748</v>
      </c>
      <c r="U7" s="342">
        <v>1632.591282566483</v>
      </c>
      <c r="V7" s="342">
        <v>941.24095970058079</v>
      </c>
      <c r="W7" s="342">
        <v>8277.699470702004</v>
      </c>
      <c r="DA7" s="161" t="s">
        <v>2872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2598.7260472576454</v>
      </c>
      <c r="D8" s="344">
        <f t="shared" si="0"/>
        <v>1719.7228206403306</v>
      </c>
      <c r="E8" s="344">
        <f t="shared" si="0"/>
        <v>879.00322661732207</v>
      </c>
      <c r="F8" s="344">
        <f t="shared" si="0"/>
        <v>2598.7260472576527</v>
      </c>
      <c r="G8" s="344">
        <f t="shared" si="0"/>
        <v>1052.5641290691565</v>
      </c>
      <c r="H8" s="344">
        <f t="shared" si="0"/>
        <v>1546.1619181884962</v>
      </c>
      <c r="I8" s="344">
        <f t="shared" si="0"/>
        <v>2598.7260472576454</v>
      </c>
      <c r="J8" s="344">
        <f t="shared" si="0"/>
        <v>983.93796185775136</v>
      </c>
      <c r="K8" s="344">
        <f t="shared" si="0"/>
        <v>1614.7880853999013</v>
      </c>
      <c r="L8" s="344">
        <f t="shared" si="0"/>
        <v>2598.7260472576527</v>
      </c>
      <c r="M8" s="344">
        <f t="shared" si="0"/>
        <v>991.34778100030962</v>
      </c>
      <c r="N8" s="344">
        <f t="shared" si="0"/>
        <v>1607.3782662573358</v>
      </c>
      <c r="O8" s="344">
        <f t="shared" si="0"/>
        <v>2598.72604725766</v>
      </c>
      <c r="P8" s="344">
        <f t="shared" si="0"/>
        <v>818.80190495555144</v>
      </c>
      <c r="Q8" s="344">
        <f t="shared" si="0"/>
        <v>1779.9241423021012</v>
      </c>
      <c r="R8" s="344">
        <f t="shared" si="0"/>
        <v>2598.7260472576454</v>
      </c>
      <c r="S8" s="344">
        <f t="shared" si="0"/>
        <v>773.44837874265795</v>
      </c>
      <c r="T8" s="344">
        <f t="shared" si="0"/>
        <v>1825.2776685149947</v>
      </c>
      <c r="U8" s="344">
        <f t="shared" si="0"/>
        <v>2598.7260472576527</v>
      </c>
      <c r="V8" s="344">
        <f t="shared" si="0"/>
        <v>891.5967788063208</v>
      </c>
      <c r="W8" s="344">
        <f t="shared" si="0"/>
        <v>1707.1292684513246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10394.904189030582</v>
      </c>
      <c r="C9" s="345">
        <f t="shared" si="1"/>
        <v>8771.0186643915004</v>
      </c>
      <c r="D9" s="345">
        <f t="shared" si="1"/>
        <v>8967.2724691879412</v>
      </c>
      <c r="E9" s="345">
        <f t="shared" si="1"/>
        <v>10784.259381910408</v>
      </c>
      <c r="F9" s="345">
        <f t="shared" si="1"/>
        <v>9977.7344422262904</v>
      </c>
      <c r="G9" s="345">
        <f t="shared" si="1"/>
        <v>12277.462113263915</v>
      </c>
      <c r="H9" s="345">
        <f t="shared" si="1"/>
        <v>11249.541218474937</v>
      </c>
      <c r="I9" s="345">
        <f t="shared" si="1"/>
        <v>11085.880407098273</v>
      </c>
      <c r="J9" s="345">
        <f t="shared" si="1"/>
        <v>14559.246214620725</v>
      </c>
      <c r="K9" s="345">
        <f t="shared" si="1"/>
        <v>18630.298848863116</v>
      </c>
      <c r="L9" s="345">
        <f t="shared" si="1"/>
        <v>15143.616993462449</v>
      </c>
      <c r="M9" s="345">
        <f t="shared" si="1"/>
        <v>15397.970211747604</v>
      </c>
      <c r="N9" s="345">
        <f t="shared" si="1"/>
        <v>16606.812322191072</v>
      </c>
      <c r="O9" s="345">
        <f t="shared" si="1"/>
        <v>15199.887751062459</v>
      </c>
      <c r="P9" s="345">
        <f t="shared" si="1"/>
        <v>14301.903270081439</v>
      </c>
      <c r="Q9" s="345">
        <f t="shared" si="1"/>
        <v>11832.324529347694</v>
      </c>
      <c r="R9" s="345">
        <f t="shared" si="1"/>
        <v>9736.0769113505085</v>
      </c>
      <c r="S9" s="345">
        <f t="shared" si="1"/>
        <v>8655.7876711921199</v>
      </c>
      <c r="T9" s="345">
        <f t="shared" si="1"/>
        <v>7322.6269700051052</v>
      </c>
      <c r="U9" s="345">
        <f t="shared" si="1"/>
        <v>5661.3543557917583</v>
      </c>
      <c r="V9" s="345">
        <f t="shared" si="1"/>
        <v>5911.4392870230222</v>
      </c>
      <c r="W9" s="345">
        <f t="shared" si="1"/>
        <v>4203.1036514265434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6474.7755301560637</v>
      </c>
      <c r="C12" s="212">
        <v>6176.1692112769651</v>
      </c>
      <c r="D12" s="212">
        <v>6287.0275884817302</v>
      </c>
      <c r="E12" s="212">
        <v>6877.9886103523477</v>
      </c>
      <c r="F12" s="212">
        <v>7619.9660389226883</v>
      </c>
      <c r="G12" s="212">
        <v>7275.2361060954672</v>
      </c>
      <c r="H12" s="212">
        <v>7003.2611046532229</v>
      </c>
      <c r="I12" s="212">
        <v>7567.0061565355154</v>
      </c>
      <c r="J12" s="212">
        <v>7440.060600195141</v>
      </c>
      <c r="K12" s="212">
        <v>7165.6224752455664</v>
      </c>
      <c r="L12" s="212">
        <v>7749.0222135149697</v>
      </c>
      <c r="M12" s="212">
        <v>7893.7930108544997</v>
      </c>
      <c r="N12" s="212">
        <v>7874.208526221385</v>
      </c>
      <c r="O12" s="212">
        <v>7987.5182532552271</v>
      </c>
      <c r="P12" s="212">
        <v>7834.008437698044</v>
      </c>
      <c r="Q12" s="212">
        <v>8092.0054261134947</v>
      </c>
      <c r="R12" s="212">
        <v>8503.8499268441774</v>
      </c>
      <c r="S12" s="212">
        <v>8635.4569872914635</v>
      </c>
      <c r="T12" s="212">
        <v>8757.0608868728668</v>
      </c>
      <c r="U12" s="212">
        <v>8542.6088777990753</v>
      </c>
      <c r="V12" s="212">
        <v>8609.5844353380635</v>
      </c>
      <c r="W12" s="212">
        <v>9358.8496214730258</v>
      </c>
      <c r="DA12" s="109" t="s">
        <v>2873</v>
      </c>
    </row>
    <row r="13" spans="1:105" ht="12" customHeight="1" x14ac:dyDescent="0.25">
      <c r="A13" s="24" t="s">
        <v>30</v>
      </c>
      <c r="B13" s="215">
        <v>168.37403267411861</v>
      </c>
      <c r="C13" s="215">
        <v>153.8566638005158</v>
      </c>
      <c r="D13" s="215">
        <v>143.88847807394669</v>
      </c>
      <c r="E13" s="215">
        <v>153.87102321582111</v>
      </c>
      <c r="F13" s="215">
        <v>157.97583834909719</v>
      </c>
      <c r="G13" s="215">
        <v>144.8722269991402</v>
      </c>
      <c r="H13" s="215">
        <v>149.74522785898529</v>
      </c>
      <c r="I13" s="215">
        <v>155.10730868443679</v>
      </c>
      <c r="J13" s="215">
        <v>125.09363714531381</v>
      </c>
      <c r="K13" s="215">
        <v>93.451418744625968</v>
      </c>
      <c r="L13" s="215">
        <v>103.2049871023216</v>
      </c>
      <c r="M13" s="215">
        <v>100.24385210662081</v>
      </c>
      <c r="N13" s="215">
        <v>43.222269991401546</v>
      </c>
      <c r="O13" s="215">
        <v>38.846861564918321</v>
      </c>
      <c r="P13" s="215">
        <v>45.338779019776439</v>
      </c>
      <c r="Q13" s="215">
        <v>41.126311263972482</v>
      </c>
      <c r="R13" s="215">
        <v>38.311607910576093</v>
      </c>
      <c r="S13" s="215">
        <v>44.428546861564911</v>
      </c>
      <c r="T13" s="215">
        <v>45.206362854686162</v>
      </c>
      <c r="U13" s="215">
        <v>36.311435941530533</v>
      </c>
      <c r="V13" s="215">
        <v>30.351848667239889</v>
      </c>
      <c r="W13" s="215">
        <v>35.249957007738608</v>
      </c>
      <c r="DA13" s="85" t="s">
        <v>2874</v>
      </c>
    </row>
    <row r="14" spans="1:105" ht="12" customHeight="1" x14ac:dyDescent="0.25">
      <c r="A14" s="14" t="s">
        <v>31</v>
      </c>
      <c r="B14" s="206">
        <f t="shared" ref="B14:W14" si="2">B15+B16+B17+B18+B19</f>
        <v>571.74006878761816</v>
      </c>
      <c r="C14" s="206">
        <f t="shared" si="2"/>
        <v>548.70851246775578</v>
      </c>
      <c r="D14" s="206">
        <f t="shared" si="2"/>
        <v>441.09793637145305</v>
      </c>
      <c r="E14" s="206">
        <f t="shared" si="2"/>
        <v>420.51375752364578</v>
      </c>
      <c r="F14" s="206">
        <f t="shared" si="2"/>
        <v>470.83250214961299</v>
      </c>
      <c r="G14" s="206">
        <f t="shared" si="2"/>
        <v>413.52244196044717</v>
      </c>
      <c r="H14" s="206">
        <f t="shared" si="2"/>
        <v>428.61814273430775</v>
      </c>
      <c r="I14" s="206">
        <f t="shared" si="2"/>
        <v>390.90877042132411</v>
      </c>
      <c r="J14" s="206">
        <f t="shared" si="2"/>
        <v>286.60696474634568</v>
      </c>
      <c r="K14" s="206">
        <f t="shared" si="2"/>
        <v>252.28142734307824</v>
      </c>
      <c r="L14" s="206">
        <f t="shared" si="2"/>
        <v>267.02347377472051</v>
      </c>
      <c r="M14" s="206">
        <f t="shared" si="2"/>
        <v>227.48435081685298</v>
      </c>
      <c r="N14" s="206">
        <f t="shared" si="2"/>
        <v>185.15692175408427</v>
      </c>
      <c r="O14" s="206">
        <f t="shared" si="2"/>
        <v>166.17188306104902</v>
      </c>
      <c r="P14" s="206">
        <f t="shared" si="2"/>
        <v>155.26620808254515</v>
      </c>
      <c r="Q14" s="206">
        <f t="shared" si="2"/>
        <v>162.89114359415305</v>
      </c>
      <c r="R14" s="206">
        <f t="shared" si="2"/>
        <v>177.49664660361131</v>
      </c>
      <c r="S14" s="206">
        <f t="shared" si="2"/>
        <v>185.53284608770423</v>
      </c>
      <c r="T14" s="206">
        <f t="shared" si="2"/>
        <v>203.79802235597595</v>
      </c>
      <c r="U14" s="206">
        <f t="shared" si="2"/>
        <v>191.50464316423043</v>
      </c>
      <c r="V14" s="206">
        <f t="shared" si="2"/>
        <v>186.70137575236456</v>
      </c>
      <c r="W14" s="206">
        <f t="shared" si="2"/>
        <v>195.33009458297499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2875</v>
      </c>
    </row>
    <row r="16" spans="1:105" ht="12" customHeight="1" x14ac:dyDescent="0.25">
      <c r="A16" s="18" t="s">
        <v>33</v>
      </c>
      <c r="B16" s="206">
        <v>42.038435081685293</v>
      </c>
      <c r="C16" s="206">
        <v>41.596044711951848</v>
      </c>
      <c r="D16" s="206">
        <v>33.646345657781588</v>
      </c>
      <c r="E16" s="206">
        <v>29.044110060189158</v>
      </c>
      <c r="F16" s="206">
        <v>21.35786758383491</v>
      </c>
      <c r="G16" s="206">
        <v>29.661306964746341</v>
      </c>
      <c r="H16" s="206">
        <v>31.053310404127249</v>
      </c>
      <c r="I16" s="206">
        <v>29.44006878761822</v>
      </c>
      <c r="J16" s="206">
        <v>28.09312123817713</v>
      </c>
      <c r="K16" s="206">
        <v>30.27454858125537</v>
      </c>
      <c r="L16" s="206">
        <v>31.16629406706792</v>
      </c>
      <c r="M16" s="206">
        <v>25.268271711092002</v>
      </c>
      <c r="N16" s="206">
        <v>19.492433361994841</v>
      </c>
      <c r="O16" s="206">
        <v>17.55227858985382</v>
      </c>
      <c r="P16" s="206">
        <v>20.603869303525361</v>
      </c>
      <c r="Q16" s="206">
        <v>18.38220120378331</v>
      </c>
      <c r="R16" s="206">
        <v>19.493121238177121</v>
      </c>
      <c r="S16" s="206">
        <v>23.01564918314703</v>
      </c>
      <c r="T16" s="206">
        <v>19.78091143594153</v>
      </c>
      <c r="U16" s="206">
        <v>20.836715391229571</v>
      </c>
      <c r="V16" s="206">
        <v>26.126741186586411</v>
      </c>
      <c r="W16" s="206">
        <v>30.119174548581249</v>
      </c>
      <c r="DA16" s="71" t="s">
        <v>2876</v>
      </c>
    </row>
    <row r="17" spans="1:105" ht="12" customHeight="1" x14ac:dyDescent="0.25">
      <c r="A17" s="18" t="s">
        <v>69</v>
      </c>
      <c r="B17" s="206">
        <v>181.23628546861559</v>
      </c>
      <c r="C17" s="206">
        <v>220.74479793637141</v>
      </c>
      <c r="D17" s="206">
        <v>153.0993121238177</v>
      </c>
      <c r="E17" s="206">
        <v>163.05846947549441</v>
      </c>
      <c r="F17" s="206">
        <v>214.70464316423039</v>
      </c>
      <c r="G17" s="206">
        <v>178.09828030954429</v>
      </c>
      <c r="H17" s="206">
        <v>171.60670679277729</v>
      </c>
      <c r="I17" s="206">
        <v>170.6648323301805</v>
      </c>
      <c r="J17" s="206">
        <v>132.55227858985381</v>
      </c>
      <c r="K17" s="206">
        <v>116.6561478933792</v>
      </c>
      <c r="L17" s="206">
        <v>136.93138435081681</v>
      </c>
      <c r="M17" s="206">
        <v>116.0312983662941</v>
      </c>
      <c r="N17" s="206">
        <v>109.6723989681857</v>
      </c>
      <c r="O17" s="206">
        <v>103.6489251934652</v>
      </c>
      <c r="P17" s="206">
        <v>102.4166809974205</v>
      </c>
      <c r="Q17" s="206">
        <v>119.4213241616509</v>
      </c>
      <c r="R17" s="206">
        <v>124.1541702493551</v>
      </c>
      <c r="S17" s="206">
        <v>133.120894239037</v>
      </c>
      <c r="T17" s="206">
        <v>160.35245055889939</v>
      </c>
      <c r="U17" s="206">
        <v>147.62003439380911</v>
      </c>
      <c r="V17" s="206">
        <v>136.85305245055889</v>
      </c>
      <c r="W17" s="206">
        <v>145.3551160791057</v>
      </c>
      <c r="DA17" s="71" t="s">
        <v>2877</v>
      </c>
    </row>
    <row r="18" spans="1:105" ht="12" customHeight="1" x14ac:dyDescent="0.25">
      <c r="A18" s="18" t="s">
        <v>70</v>
      </c>
      <c r="B18" s="206">
        <v>339.35889939810829</v>
      </c>
      <c r="C18" s="206">
        <v>276.21857265692171</v>
      </c>
      <c r="D18" s="206">
        <v>250.40352536543421</v>
      </c>
      <c r="E18" s="206">
        <v>223.41736887360281</v>
      </c>
      <c r="F18" s="206">
        <v>229.78718830610489</v>
      </c>
      <c r="G18" s="206">
        <v>203.16534823731729</v>
      </c>
      <c r="H18" s="206">
        <v>222.41573516766979</v>
      </c>
      <c r="I18" s="206">
        <v>184.74557179707651</v>
      </c>
      <c r="J18" s="206">
        <v>121.157437661221</v>
      </c>
      <c r="K18" s="206">
        <v>100.69802235597589</v>
      </c>
      <c r="L18" s="206">
        <v>95.290799656061907</v>
      </c>
      <c r="M18" s="206">
        <v>85.854256233877891</v>
      </c>
      <c r="N18" s="206">
        <v>54.630954428202919</v>
      </c>
      <c r="O18" s="206">
        <v>44.618228718830608</v>
      </c>
      <c r="P18" s="206">
        <v>31.85846947549441</v>
      </c>
      <c r="Q18" s="206">
        <v>24.809286328460871</v>
      </c>
      <c r="R18" s="206">
        <v>33.508598452278591</v>
      </c>
      <c r="S18" s="206">
        <v>27.867841788478071</v>
      </c>
      <c r="T18" s="206">
        <v>22.706104901117801</v>
      </c>
      <c r="U18" s="206">
        <v>21.574204643164229</v>
      </c>
      <c r="V18" s="206">
        <v>22.805503009458299</v>
      </c>
      <c r="W18" s="206">
        <v>18.970507308684439</v>
      </c>
      <c r="DA18" s="71" t="s">
        <v>2878</v>
      </c>
    </row>
    <row r="19" spans="1:105" ht="12" customHeight="1" x14ac:dyDescent="0.25">
      <c r="A19" s="18" t="s">
        <v>34</v>
      </c>
      <c r="B19" s="206">
        <v>9.1064488392089409</v>
      </c>
      <c r="C19" s="206">
        <v>10.149097162510749</v>
      </c>
      <c r="D19" s="206">
        <v>3.9487532244196051</v>
      </c>
      <c r="E19" s="206">
        <v>4.993809114359415</v>
      </c>
      <c r="F19" s="206">
        <v>4.9828030954428204</v>
      </c>
      <c r="G19" s="206">
        <v>2.597506448839209</v>
      </c>
      <c r="H19" s="206">
        <v>3.5423903697334471</v>
      </c>
      <c r="I19" s="206">
        <v>6.0582975064488389</v>
      </c>
      <c r="J19" s="206">
        <v>4.8041272570937243</v>
      </c>
      <c r="K19" s="206">
        <v>4.6527085124677559</v>
      </c>
      <c r="L19" s="206">
        <v>3.6349957007738611</v>
      </c>
      <c r="M19" s="206">
        <v>0.33052450558899388</v>
      </c>
      <c r="N19" s="206">
        <v>1.3611349957007739</v>
      </c>
      <c r="O19" s="206">
        <v>0.35245055889939808</v>
      </c>
      <c r="P19" s="206">
        <v>0.38718830610490113</v>
      </c>
      <c r="Q19" s="206">
        <v>0.27833190025795362</v>
      </c>
      <c r="R19" s="206">
        <v>0.34075666380051578</v>
      </c>
      <c r="S19" s="206">
        <v>1.528460877042132</v>
      </c>
      <c r="T19" s="206">
        <v>0.95855546001719683</v>
      </c>
      <c r="U19" s="206">
        <v>1.473688736027515</v>
      </c>
      <c r="V19" s="206">
        <v>0.91607910576096296</v>
      </c>
      <c r="W19" s="206">
        <v>0.88529664660361129</v>
      </c>
      <c r="DA19" s="71" t="s">
        <v>2879</v>
      </c>
    </row>
    <row r="20" spans="1:105" ht="12" customHeight="1" x14ac:dyDescent="0.25">
      <c r="A20" s="14" t="s">
        <v>35</v>
      </c>
      <c r="B20" s="206">
        <f t="shared" ref="B20:W20" si="3">B21+B22</f>
        <v>477.24368013757521</v>
      </c>
      <c r="C20" s="206">
        <f t="shared" si="3"/>
        <v>487.57910576096299</v>
      </c>
      <c r="D20" s="206">
        <f t="shared" si="3"/>
        <v>510.53482373172824</v>
      </c>
      <c r="E20" s="206">
        <f t="shared" si="3"/>
        <v>564.6122098022355</v>
      </c>
      <c r="F20" s="206">
        <f t="shared" si="3"/>
        <v>775.8041272570938</v>
      </c>
      <c r="G20" s="206">
        <f t="shared" si="3"/>
        <v>775.18400687876181</v>
      </c>
      <c r="H20" s="206">
        <f t="shared" si="3"/>
        <v>594.14127257093719</v>
      </c>
      <c r="I20" s="206">
        <f t="shared" si="3"/>
        <v>577.25778159931212</v>
      </c>
      <c r="J20" s="206">
        <f t="shared" si="3"/>
        <v>713.87876182287187</v>
      </c>
      <c r="K20" s="206">
        <f t="shared" si="3"/>
        <v>580.88142734307826</v>
      </c>
      <c r="L20" s="206">
        <f t="shared" si="3"/>
        <v>659.63284608770414</v>
      </c>
      <c r="M20" s="206">
        <f t="shared" si="3"/>
        <v>722.17618228718823</v>
      </c>
      <c r="N20" s="206">
        <f t="shared" si="3"/>
        <v>642.03224419604476</v>
      </c>
      <c r="O20" s="206">
        <f t="shared" si="3"/>
        <v>631.58779019776432</v>
      </c>
      <c r="P20" s="206">
        <f t="shared" si="3"/>
        <v>540.17523645743768</v>
      </c>
      <c r="Q20" s="206">
        <f t="shared" si="3"/>
        <v>548.87188306104895</v>
      </c>
      <c r="R20" s="206">
        <f t="shared" si="3"/>
        <v>581.68374892519341</v>
      </c>
      <c r="S20" s="206">
        <f t="shared" si="3"/>
        <v>562.04213241616503</v>
      </c>
      <c r="T20" s="206">
        <f t="shared" si="3"/>
        <v>572.58013757523645</v>
      </c>
      <c r="U20" s="206">
        <f t="shared" si="3"/>
        <v>512.35227858985377</v>
      </c>
      <c r="V20" s="206">
        <f t="shared" si="3"/>
        <v>469.76698194325019</v>
      </c>
      <c r="W20" s="206">
        <f t="shared" si="3"/>
        <v>598.24333619948402</v>
      </c>
      <c r="DA20" s="71"/>
    </row>
    <row r="21" spans="1:105" ht="12" customHeight="1" x14ac:dyDescent="0.25">
      <c r="A21" s="18" t="s">
        <v>72</v>
      </c>
      <c r="B21" s="206">
        <v>456.4354256233878</v>
      </c>
      <c r="C21" s="206">
        <v>468.96345657781598</v>
      </c>
      <c r="D21" s="206">
        <v>492.67153912295782</v>
      </c>
      <c r="E21" s="206">
        <v>564.6122098022355</v>
      </c>
      <c r="F21" s="206">
        <v>775.8041272570938</v>
      </c>
      <c r="G21" s="206">
        <v>775.18400687876181</v>
      </c>
      <c r="H21" s="206">
        <v>594.14127257093719</v>
      </c>
      <c r="I21" s="206">
        <v>577.25778159931212</v>
      </c>
      <c r="J21" s="206">
        <v>713.87876182287187</v>
      </c>
      <c r="K21" s="206">
        <v>580.88142734307826</v>
      </c>
      <c r="L21" s="206">
        <v>659.63284608770414</v>
      </c>
      <c r="M21" s="206">
        <v>722.17618228718823</v>
      </c>
      <c r="N21" s="206">
        <v>642.03224419604476</v>
      </c>
      <c r="O21" s="206">
        <v>631.58779019776432</v>
      </c>
      <c r="P21" s="206">
        <v>540.17523645743768</v>
      </c>
      <c r="Q21" s="206">
        <v>548.87188306104895</v>
      </c>
      <c r="R21" s="206">
        <v>581.68374892519341</v>
      </c>
      <c r="S21" s="206">
        <v>562.04213241616503</v>
      </c>
      <c r="T21" s="206">
        <v>572.58013757523645</v>
      </c>
      <c r="U21" s="206">
        <v>512.35227858985377</v>
      </c>
      <c r="V21" s="206">
        <v>469.76698194325019</v>
      </c>
      <c r="W21" s="206">
        <v>598.24333619948402</v>
      </c>
      <c r="DA21" s="71" t="s">
        <v>2880</v>
      </c>
    </row>
    <row r="22" spans="1:105" ht="12" customHeight="1" x14ac:dyDescent="0.25">
      <c r="A22" s="18" t="s">
        <v>36</v>
      </c>
      <c r="B22" s="206">
        <v>20.808254514187439</v>
      </c>
      <c r="C22" s="206">
        <v>18.615649183147031</v>
      </c>
      <c r="D22" s="206">
        <v>17.863284608770421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2881</v>
      </c>
    </row>
    <row r="23" spans="1:105" ht="12" customHeight="1" x14ac:dyDescent="0.25">
      <c r="A23" s="14" t="s">
        <v>37</v>
      </c>
      <c r="B23" s="206">
        <f t="shared" ref="B23:W23" si="4">B24+B25+B26+B27+B28+B29</f>
        <v>3264.8674476109227</v>
      </c>
      <c r="C23" s="206">
        <f t="shared" si="4"/>
        <v>2934.6269928762772</v>
      </c>
      <c r="D23" s="206">
        <f t="shared" si="4"/>
        <v>3076.6326615685743</v>
      </c>
      <c r="E23" s="206">
        <f t="shared" si="4"/>
        <v>3561.1808717452973</v>
      </c>
      <c r="F23" s="206">
        <f t="shared" si="4"/>
        <v>3889.7911464033418</v>
      </c>
      <c r="G23" s="206">
        <f t="shared" si="4"/>
        <v>3553.4827097068173</v>
      </c>
      <c r="H23" s="206">
        <f t="shared" si="4"/>
        <v>3386.6578372413564</v>
      </c>
      <c r="I23" s="206">
        <f t="shared" si="4"/>
        <v>3671.0557696051633</v>
      </c>
      <c r="J23" s="206">
        <f t="shared" si="4"/>
        <v>3595.3317953800083</v>
      </c>
      <c r="K23" s="206">
        <f t="shared" si="4"/>
        <v>3784.099775331551</v>
      </c>
      <c r="L23" s="206">
        <f t="shared" si="4"/>
        <v>4168.752566051513</v>
      </c>
      <c r="M23" s="206">
        <f t="shared" si="4"/>
        <v>4299.9342834254376</v>
      </c>
      <c r="N23" s="206">
        <f t="shared" si="4"/>
        <v>4434.8970042953324</v>
      </c>
      <c r="O23" s="206">
        <f t="shared" si="4"/>
        <v>4590.9848052758643</v>
      </c>
      <c r="P23" s="206">
        <f t="shared" si="4"/>
        <v>4658.6074918682934</v>
      </c>
      <c r="Q23" s="206">
        <f t="shared" si="4"/>
        <v>4840.0790288650014</v>
      </c>
      <c r="R23" s="206">
        <f t="shared" si="4"/>
        <v>5111.5940369043683</v>
      </c>
      <c r="S23" s="206">
        <f t="shared" si="4"/>
        <v>5041.4251730180331</v>
      </c>
      <c r="T23" s="206">
        <f t="shared" si="4"/>
        <v>5076.2798034678826</v>
      </c>
      <c r="U23" s="206">
        <f t="shared" si="4"/>
        <v>4958.4060403098229</v>
      </c>
      <c r="V23" s="206">
        <f t="shared" si="4"/>
        <v>4975.9032659485529</v>
      </c>
      <c r="W23" s="206">
        <f t="shared" si="4"/>
        <v>5329.3662164859225</v>
      </c>
      <c r="DA23" s="71"/>
    </row>
    <row r="24" spans="1:105" ht="12" customHeight="1" x14ac:dyDescent="0.25">
      <c r="A24" s="18" t="s">
        <v>73</v>
      </c>
      <c r="B24" s="206">
        <v>3263.2080825451421</v>
      </c>
      <c r="C24" s="206">
        <v>2933.7439380911428</v>
      </c>
      <c r="D24" s="206">
        <v>3075.8572656921751</v>
      </c>
      <c r="E24" s="206">
        <v>3560.475752364574</v>
      </c>
      <c r="F24" s="206">
        <v>3889.0802235597589</v>
      </c>
      <c r="G24" s="206">
        <v>3552.449613069648</v>
      </c>
      <c r="H24" s="206">
        <v>3385.411779879621</v>
      </c>
      <c r="I24" s="206">
        <v>3668.723043852106</v>
      </c>
      <c r="J24" s="206">
        <v>3593.9526225279451</v>
      </c>
      <c r="K24" s="206">
        <v>3781.7981083404979</v>
      </c>
      <c r="L24" s="206">
        <v>4167.0258813413584</v>
      </c>
      <c r="M24" s="206">
        <v>4298.0724849527078</v>
      </c>
      <c r="N24" s="206">
        <v>4432.2361134995699</v>
      </c>
      <c r="O24" s="206">
        <v>4588.4247635425618</v>
      </c>
      <c r="P24" s="206">
        <v>4653.1806534823727</v>
      </c>
      <c r="Q24" s="206">
        <v>4831.8149613069654</v>
      </c>
      <c r="R24" s="206">
        <v>5096.0094582975062</v>
      </c>
      <c r="S24" s="206">
        <v>5024.6031814273429</v>
      </c>
      <c r="T24" s="206">
        <v>5054.2969905417021</v>
      </c>
      <c r="U24" s="206">
        <v>4936.8134135855544</v>
      </c>
      <c r="V24" s="206">
        <v>4955.3909716251073</v>
      </c>
      <c r="W24" s="206">
        <v>5306.8940670679267</v>
      </c>
      <c r="DA24" s="71" t="s">
        <v>2882</v>
      </c>
    </row>
    <row r="25" spans="1:105" ht="12" customHeight="1" x14ac:dyDescent="0.25">
      <c r="A25" s="18" t="s">
        <v>74</v>
      </c>
      <c r="B25" s="206">
        <v>0.7165090283748925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9.9742046431642306E-3</v>
      </c>
      <c r="K25" s="206">
        <v>3.6801375752364571E-2</v>
      </c>
      <c r="L25" s="206">
        <v>4.4883920894239038E-2</v>
      </c>
      <c r="M25" s="206">
        <v>5.941530524505588E-2</v>
      </c>
      <c r="N25" s="206">
        <v>0.32708512467755801</v>
      </c>
      <c r="O25" s="206">
        <v>0.58856405846947557</v>
      </c>
      <c r="P25" s="206">
        <v>0.25726569217540851</v>
      </c>
      <c r="Q25" s="206">
        <v>1.4052450558899401</v>
      </c>
      <c r="R25" s="206">
        <v>1.397420464316423</v>
      </c>
      <c r="S25" s="206">
        <v>0.41685296646603609</v>
      </c>
      <c r="T25" s="206">
        <v>1.221152192605331</v>
      </c>
      <c r="U25" s="206">
        <v>0.73301805674978493</v>
      </c>
      <c r="V25" s="206">
        <v>0.83826311263972464</v>
      </c>
      <c r="W25" s="206">
        <v>0.86268271711091993</v>
      </c>
      <c r="DA25" s="71" t="s">
        <v>2883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1.0920034393809111E-2</v>
      </c>
      <c r="H26" s="206">
        <v>6.1994840928632847E-2</v>
      </c>
      <c r="I26" s="206">
        <v>0.98452278589853826</v>
      </c>
      <c r="J26" s="206">
        <v>9.4067067927773002E-2</v>
      </c>
      <c r="K26" s="206">
        <v>0.8848667239896818</v>
      </c>
      <c r="L26" s="206">
        <v>0.1075666380051591</v>
      </c>
      <c r="M26" s="206">
        <v>0.14084264832330179</v>
      </c>
      <c r="N26" s="206">
        <v>0.66956147893379181</v>
      </c>
      <c r="O26" s="206">
        <v>0.20163370593293209</v>
      </c>
      <c r="P26" s="206">
        <v>0.35967325881341361</v>
      </c>
      <c r="Q26" s="206">
        <v>1.1560619088564059</v>
      </c>
      <c r="R26" s="206">
        <v>6.7612209802235599</v>
      </c>
      <c r="S26" s="206">
        <v>8.1375752364574367</v>
      </c>
      <c r="T26" s="206">
        <v>11.16104901117799</v>
      </c>
      <c r="U26" s="206">
        <v>10.445743766122099</v>
      </c>
      <c r="V26" s="206">
        <v>8.4567497850386921</v>
      </c>
      <c r="W26" s="206">
        <v>9.4693895098882201</v>
      </c>
      <c r="DA26" s="71" t="s">
        <v>2884</v>
      </c>
    </row>
    <row r="27" spans="1:105" ht="12" customHeight="1" x14ac:dyDescent="0.25">
      <c r="A27" s="18" t="s">
        <v>76</v>
      </c>
      <c r="B27" s="206">
        <v>4.9871023215821153E-3</v>
      </c>
      <c r="C27" s="206">
        <v>4.9871023215821153E-3</v>
      </c>
      <c r="D27" s="206">
        <v>4.9871023215821153E-3</v>
      </c>
      <c r="E27" s="206">
        <v>6.964746345657781E-3</v>
      </c>
      <c r="F27" s="206">
        <v>9.630266552020636E-3</v>
      </c>
      <c r="G27" s="206">
        <v>9.630266552020636E-3</v>
      </c>
      <c r="H27" s="206">
        <v>1.023215821152192E-2</v>
      </c>
      <c r="I27" s="206">
        <v>5.3310404127257091E-3</v>
      </c>
      <c r="J27" s="206">
        <v>5.5889939810834051E-3</v>
      </c>
      <c r="K27" s="206">
        <v>5.5889939810834051E-3</v>
      </c>
      <c r="L27" s="206">
        <v>5.5889939810834051E-3</v>
      </c>
      <c r="M27" s="206">
        <v>6.2768701633705926E-3</v>
      </c>
      <c r="N27" s="206">
        <v>6.2768701633705926E-3</v>
      </c>
      <c r="O27" s="206">
        <v>6.2768701633705926E-3</v>
      </c>
      <c r="P27" s="206">
        <v>6.2768701633705926E-3</v>
      </c>
      <c r="Q27" s="206">
        <v>6.2768701633705926E-3</v>
      </c>
      <c r="R27" s="206">
        <v>6.5348237317282886E-3</v>
      </c>
      <c r="S27" s="206">
        <v>6.5348237317282886E-3</v>
      </c>
      <c r="T27" s="206">
        <v>6.5348237317282886E-3</v>
      </c>
      <c r="U27" s="206">
        <v>1.4101461736887359E-2</v>
      </c>
      <c r="V27" s="206">
        <v>1.4875322441960451E-2</v>
      </c>
      <c r="W27" s="206">
        <v>1.4875322441960451E-2</v>
      </c>
      <c r="DA27" s="71" t="s">
        <v>2885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4.7807394668959592E-2</v>
      </c>
      <c r="I28" s="206">
        <v>4.7807394668959592E-2</v>
      </c>
      <c r="J28" s="206">
        <v>0</v>
      </c>
      <c r="K28" s="206">
        <v>0</v>
      </c>
      <c r="L28" s="206">
        <v>4.7807394668959592E-2</v>
      </c>
      <c r="M28" s="206">
        <v>0</v>
      </c>
      <c r="N28" s="206">
        <v>2.3903697334479789E-2</v>
      </c>
      <c r="O28" s="206">
        <v>2.3903697334479789E-2</v>
      </c>
      <c r="P28" s="206">
        <v>2.3903697334479789E-2</v>
      </c>
      <c r="Q28" s="206">
        <v>2.3903697334479789E-2</v>
      </c>
      <c r="R28" s="206">
        <v>2.3903697334479789E-2</v>
      </c>
      <c r="S28" s="206">
        <v>2.5279449699054171E-2</v>
      </c>
      <c r="T28" s="206">
        <v>2.6999140154772141E-2</v>
      </c>
      <c r="U28" s="206">
        <v>1.2037833190025791E-3</v>
      </c>
      <c r="V28" s="206">
        <v>0</v>
      </c>
      <c r="W28" s="206">
        <v>0</v>
      </c>
      <c r="DA28" s="71" t="s">
        <v>2886</v>
      </c>
    </row>
    <row r="29" spans="1:105" ht="12" customHeight="1" x14ac:dyDescent="0.25">
      <c r="A29" s="18" t="s">
        <v>78</v>
      </c>
      <c r="B29" s="206">
        <v>0.9378689350844398</v>
      </c>
      <c r="C29" s="206">
        <v>0.87806768281294256</v>
      </c>
      <c r="D29" s="206">
        <v>0.77040877407766084</v>
      </c>
      <c r="E29" s="206">
        <v>0.69815463437757386</v>
      </c>
      <c r="F29" s="206">
        <v>0.70129257703101811</v>
      </c>
      <c r="G29" s="206">
        <v>1.0125463362239271</v>
      </c>
      <c r="H29" s="206">
        <v>1.1260229679265199</v>
      </c>
      <c r="I29" s="206">
        <v>1.2950645320770919</v>
      </c>
      <c r="J29" s="206">
        <v>1.269542585510949</v>
      </c>
      <c r="K29" s="206">
        <v>1.374409897329788</v>
      </c>
      <c r="L29" s="206">
        <v>1.520837762606208</v>
      </c>
      <c r="M29" s="206">
        <v>1.6552636489974579</v>
      </c>
      <c r="N29" s="206">
        <v>1.634063624652454</v>
      </c>
      <c r="O29" s="206">
        <v>1.73966340140203</v>
      </c>
      <c r="P29" s="206">
        <v>4.7797188674339779</v>
      </c>
      <c r="Q29" s="206">
        <v>5.6725800257912677</v>
      </c>
      <c r="R29" s="206">
        <v>7.3954986412553234</v>
      </c>
      <c r="S29" s="206">
        <v>8.2357491143361159</v>
      </c>
      <c r="T29" s="206">
        <v>9.5670777585097095</v>
      </c>
      <c r="U29" s="206">
        <v>10.398559656341121</v>
      </c>
      <c r="V29" s="206">
        <v>11.2024061033256</v>
      </c>
      <c r="W29" s="206">
        <v>12.125201868554591</v>
      </c>
      <c r="DA29" s="71" t="s">
        <v>2887</v>
      </c>
    </row>
    <row r="30" spans="1:105" ht="12" customHeight="1" x14ac:dyDescent="0.25">
      <c r="A30" s="14" t="s">
        <v>79</v>
      </c>
      <c r="B30" s="206">
        <v>67.615993121238176</v>
      </c>
      <c r="C30" s="206">
        <v>61.271969045571787</v>
      </c>
      <c r="D30" s="206">
        <v>60.257953568357678</v>
      </c>
      <c r="E30" s="206">
        <v>90.567497850386914</v>
      </c>
      <c r="F30" s="206">
        <v>138.27248495270851</v>
      </c>
      <c r="G30" s="206">
        <v>162.51255374032669</v>
      </c>
      <c r="H30" s="206">
        <v>197.24196044711951</v>
      </c>
      <c r="I30" s="206">
        <v>459.89819432502151</v>
      </c>
      <c r="J30" s="206">
        <v>436.29991401547721</v>
      </c>
      <c r="K30" s="206">
        <v>413.05855546001709</v>
      </c>
      <c r="L30" s="206">
        <v>456.44789337919173</v>
      </c>
      <c r="M30" s="206">
        <v>471.41160791057598</v>
      </c>
      <c r="N30" s="206">
        <v>544.18220120378317</v>
      </c>
      <c r="O30" s="206">
        <v>546.71616509028377</v>
      </c>
      <c r="P30" s="206">
        <v>482.58581255374031</v>
      </c>
      <c r="Q30" s="206">
        <v>473.02785898538258</v>
      </c>
      <c r="R30" s="206">
        <v>504.93680137575228</v>
      </c>
      <c r="S30" s="206">
        <v>602.3179707652622</v>
      </c>
      <c r="T30" s="206">
        <v>629.13267411865866</v>
      </c>
      <c r="U30" s="206">
        <v>613.60455717970763</v>
      </c>
      <c r="V30" s="206">
        <v>733.28968185726569</v>
      </c>
      <c r="W30" s="206">
        <v>771.59054170249351</v>
      </c>
      <c r="DA30" s="71" t="s">
        <v>2888</v>
      </c>
    </row>
    <row r="31" spans="1:105" ht="12" customHeight="1" x14ac:dyDescent="0.25">
      <c r="A31" s="21" t="s">
        <v>38</v>
      </c>
      <c r="B31" s="209">
        <v>1924.9343078245911</v>
      </c>
      <c r="C31" s="209">
        <v>1990.125967325881</v>
      </c>
      <c r="D31" s="209">
        <v>2054.6157351676702</v>
      </c>
      <c r="E31" s="209">
        <v>2087.2432502149609</v>
      </c>
      <c r="F31" s="209">
        <v>2187.2899398108339</v>
      </c>
      <c r="G31" s="209">
        <v>2225.6621668099742</v>
      </c>
      <c r="H31" s="209">
        <v>2246.8566638005159</v>
      </c>
      <c r="I31" s="209">
        <v>2312.7783319002569</v>
      </c>
      <c r="J31" s="209">
        <v>2282.849527085124</v>
      </c>
      <c r="K31" s="209">
        <v>2041.8498710232161</v>
      </c>
      <c r="L31" s="209">
        <v>2093.960447119518</v>
      </c>
      <c r="M31" s="209">
        <v>2072.542734307825</v>
      </c>
      <c r="N31" s="209">
        <v>2024.717884780739</v>
      </c>
      <c r="O31" s="209">
        <v>2013.2107480653481</v>
      </c>
      <c r="P31" s="209">
        <v>1952.0349097162509</v>
      </c>
      <c r="Q31" s="209">
        <v>2026.0092003439379</v>
      </c>
      <c r="R31" s="209">
        <v>2089.827085124678</v>
      </c>
      <c r="S31" s="209">
        <v>2199.7103181427342</v>
      </c>
      <c r="T31" s="209">
        <v>2230.0638865004289</v>
      </c>
      <c r="U31" s="209">
        <v>2230.4299226139301</v>
      </c>
      <c r="V31" s="209">
        <v>2213.5712811693888</v>
      </c>
      <c r="W31" s="209">
        <v>2429.0694754944111</v>
      </c>
      <c r="DA31" s="86" t="s">
        <v>2889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WWP_emi!B5</f>
        <v>3884.402440658288</v>
      </c>
      <c r="C33" s="205">
        <f>WWP_emi!C5</f>
        <v>3808.3763210683951</v>
      </c>
      <c r="D33" s="205">
        <f>WWP_emi!D5</f>
        <v>3497.389499167341</v>
      </c>
      <c r="E33" s="205">
        <f>WWP_emi!E5</f>
        <v>3680.7363418372202</v>
      </c>
      <c r="F33" s="205">
        <f>WWP_emi!F5</f>
        <v>4282.231112266837</v>
      </c>
      <c r="G33" s="205">
        <f>WWP_emi!G5</f>
        <v>4056.0136856348772</v>
      </c>
      <c r="H33" s="205">
        <f>WWP_emi!H5</f>
        <v>4020.6609574890631</v>
      </c>
      <c r="I33" s="205">
        <f>WWP_emi!I5</f>
        <v>3491.5518919543979</v>
      </c>
      <c r="J33" s="205">
        <f>WWP_emi!J5</f>
        <v>3311.613749538772</v>
      </c>
      <c r="K33" s="205">
        <f>WWP_emi!K5</f>
        <v>2791.3570762974341</v>
      </c>
      <c r="L33" s="205">
        <f>WWP_emi!L5</f>
        <v>2901.501120488108</v>
      </c>
      <c r="M33" s="205">
        <f>WWP_emi!M5</f>
        <v>2940.232801693598</v>
      </c>
      <c r="N33" s="205">
        <f>WWP_emi!N5</f>
        <v>2365.0905610945129</v>
      </c>
      <c r="O33" s="205">
        <f>WWP_emi!O5</f>
        <v>2220.120897903174</v>
      </c>
      <c r="P33" s="205">
        <f>WWP_emi!P5</f>
        <v>2006.590795581063</v>
      </c>
      <c r="Q33" s="205">
        <f>WWP_emi!Q5</f>
        <v>2026.6277756114009</v>
      </c>
      <c r="R33" s="205">
        <f>WWP_emi!R5</f>
        <v>2159.5706354617728</v>
      </c>
      <c r="S33" s="205">
        <f>WWP_emi!S5</f>
        <v>2159.5524546320912</v>
      </c>
      <c r="T33" s="205">
        <f>WWP_emi!T5</f>
        <v>2309.1046658148248</v>
      </c>
      <c r="U33" s="205">
        <f>WWP_emi!U5</f>
        <v>2060.1202242305708</v>
      </c>
      <c r="V33" s="205">
        <f>WWP_emi!V5</f>
        <v>1887.207751840489</v>
      </c>
      <c r="W33" s="205">
        <f>WWP_emi!W5</f>
        <v>2305.784679631648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155.71994249328159</v>
      </c>
      <c r="C35" s="286">
        <f t="shared" si="5"/>
        <v>149.36469369023806</v>
      </c>
      <c r="D35" s="286">
        <f t="shared" si="5"/>
        <v>157.39943783723891</v>
      </c>
      <c r="E35" s="286">
        <f t="shared" si="5"/>
        <v>173.26695378119373</v>
      </c>
      <c r="F35" s="286">
        <f t="shared" si="5"/>
        <v>189.65978100374761</v>
      </c>
      <c r="G35" s="286">
        <f t="shared" si="5"/>
        <v>184.05304269981892</v>
      </c>
      <c r="H35" s="286">
        <f t="shared" si="5"/>
        <v>169.82600109922583</v>
      </c>
      <c r="I35" s="286">
        <f t="shared" si="5"/>
        <v>174.8069613496709</v>
      </c>
      <c r="J35" s="286">
        <f t="shared" si="5"/>
        <v>191.41379190462482</v>
      </c>
      <c r="K35" s="286">
        <f t="shared" si="5"/>
        <v>214.43137637246662</v>
      </c>
      <c r="L35" s="286">
        <f t="shared" si="5"/>
        <v>218.6378184362764</v>
      </c>
      <c r="M35" s="286">
        <f t="shared" si="5"/>
        <v>224.95346932596357</v>
      </c>
      <c r="N35" s="286">
        <f t="shared" si="5"/>
        <v>243.72357443584224</v>
      </c>
      <c r="O35" s="286">
        <f t="shared" si="5"/>
        <v>254.45298575628084</v>
      </c>
      <c r="P35" s="286">
        <f t="shared" si="5"/>
        <v>245.03830676914356</v>
      </c>
      <c r="Q35" s="286">
        <f t="shared" si="5"/>
        <v>242.40479735048902</v>
      </c>
      <c r="R35" s="286">
        <f t="shared" si="5"/>
        <v>254.09199055431404</v>
      </c>
      <c r="S35" s="286">
        <f t="shared" si="5"/>
        <v>249.53256376627638</v>
      </c>
      <c r="T35" s="286">
        <f t="shared" si="5"/>
        <v>249.15069649026779</v>
      </c>
      <c r="U35" s="286">
        <f t="shared" si="5"/>
        <v>238.33551895150285</v>
      </c>
      <c r="V35" s="286">
        <f t="shared" si="5"/>
        <v>241.55493980226922</v>
      </c>
      <c r="W35" s="286">
        <f t="shared" si="5"/>
        <v>213.0824942542572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155.71994249328154</v>
      </c>
      <c r="C36" s="346">
        <f t="shared" si="6"/>
        <v>149.36469369023806</v>
      </c>
      <c r="D36" s="346">
        <f t="shared" si="6"/>
        <v>157.39943783723891</v>
      </c>
      <c r="E36" s="346">
        <f t="shared" si="6"/>
        <v>173.26695378119376</v>
      </c>
      <c r="F36" s="346">
        <f t="shared" si="6"/>
        <v>189.65978100374761</v>
      </c>
      <c r="G36" s="346">
        <f t="shared" si="6"/>
        <v>184.05304269981892</v>
      </c>
      <c r="H36" s="346">
        <f t="shared" si="6"/>
        <v>169.82600109922575</v>
      </c>
      <c r="I36" s="346">
        <f t="shared" si="6"/>
        <v>174.80696134967093</v>
      </c>
      <c r="J36" s="346">
        <f t="shared" si="6"/>
        <v>191.41379190462479</v>
      </c>
      <c r="K36" s="346">
        <f t="shared" si="6"/>
        <v>214.43137637246662</v>
      </c>
      <c r="L36" s="346">
        <f t="shared" si="6"/>
        <v>218.63781843627649</v>
      </c>
      <c r="M36" s="346">
        <f t="shared" si="6"/>
        <v>224.95346932596357</v>
      </c>
      <c r="N36" s="346">
        <f t="shared" si="6"/>
        <v>243.72357443584224</v>
      </c>
      <c r="O36" s="346">
        <f t="shared" si="6"/>
        <v>254.45298575628084</v>
      </c>
      <c r="P36" s="346">
        <f t="shared" si="6"/>
        <v>245.03830676914356</v>
      </c>
      <c r="Q36" s="346">
        <f t="shared" si="6"/>
        <v>242.40479735048902</v>
      </c>
      <c r="R36" s="346">
        <f t="shared" si="6"/>
        <v>254.09199055431415</v>
      </c>
      <c r="S36" s="346">
        <f t="shared" si="6"/>
        <v>249.53256376627638</v>
      </c>
      <c r="T36" s="346">
        <f t="shared" si="6"/>
        <v>249.15069649026773</v>
      </c>
      <c r="U36" s="346">
        <f t="shared" si="6"/>
        <v>238.33551895150276</v>
      </c>
      <c r="V36" s="346">
        <f t="shared" si="6"/>
        <v>241.55493980226922</v>
      </c>
      <c r="W36" s="346">
        <f t="shared" si="6"/>
        <v>213.08249425425717</v>
      </c>
      <c r="DA36" s="119"/>
    </row>
    <row r="37" spans="1:105" ht="12" customHeight="1" x14ac:dyDescent="0.25">
      <c r="A37" s="158" t="s">
        <v>2138</v>
      </c>
      <c r="B37" s="346">
        <f>IF(WWP_ued!B$5=0,"",WWP_ued!B$5/B$5*1000)</f>
        <v>67.526285691418707</v>
      </c>
      <c r="C37" s="346">
        <f>IF(WWP_ued!C$5=0,"",WWP_ued!C$5/C$5*1000)</f>
        <v>65.143125800611614</v>
      </c>
      <c r="D37" s="346">
        <f>IF(WWP_ued!D$5=0,"",WWP_ued!D$5/D$5*1000)</f>
        <v>68.649841605416754</v>
      </c>
      <c r="E37" s="346">
        <f>IF(WWP_ued!E$5=0,"",WWP_ued!E$5/E$5*1000)</f>
        <v>75.117005366294336</v>
      </c>
      <c r="F37" s="346">
        <f>IF(WWP_ued!F$5=0,"",WWP_ued!F$5/F$5*1000)</f>
        <v>82.255353710946792</v>
      </c>
      <c r="G37" s="346">
        <f>IF(WWP_ued!G$5=0,"",WWP_ued!G$5/G$5*1000)</f>
        <v>80.299759078106447</v>
      </c>
      <c r="H37" s="346">
        <f>IF(WWP_ued!H$5=0,"",WWP_ued!H$5/H$5*1000)</f>
        <v>74.201097576230993</v>
      </c>
      <c r="I37" s="346">
        <f>IF(WWP_ued!I$5=0,"",WWP_ued!I$5/I$5*1000)</f>
        <v>76.316229444648869</v>
      </c>
      <c r="J37" s="346">
        <f>IF(WWP_ued!J$5=0,"",WWP_ued!J$5/J$5*1000)</f>
        <v>83.74967923735548</v>
      </c>
      <c r="K37" s="346">
        <f>IF(WWP_ued!K$5=0,"",WWP_ued!K$5/K$5*1000)</f>
        <v>93.116886283124785</v>
      </c>
      <c r="L37" s="346">
        <f>IF(WWP_ued!L$5=0,"",WWP_ued!L$5/L$5*1000)</f>
        <v>94.818686426866805</v>
      </c>
      <c r="M37" s="346">
        <f>IF(WWP_ued!M$5=0,"",WWP_ued!M$5/M$5*1000)</f>
        <v>97.451002859214526</v>
      </c>
      <c r="N37" s="346">
        <f>IF(WWP_ued!N$5=0,"",WWP_ued!N$5/N$5*1000)</f>
        <v>105.51588572367029</v>
      </c>
      <c r="O37" s="346">
        <f>IF(WWP_ued!O$5=0,"",WWP_ued!O$5/O$5*1000)</f>
        <v>109.97242585126801</v>
      </c>
      <c r="P37" s="346">
        <f>IF(WWP_ued!P$5=0,"",WWP_ued!P$5/P$5*1000)</f>
        <v>105.63028450611756</v>
      </c>
      <c r="Q37" s="346">
        <f>IF(WWP_ued!Q$5=0,"",WWP_ued!Q$5/Q$5*1000)</f>
        <v>104.45171572391027</v>
      </c>
      <c r="R37" s="346">
        <f>IF(WWP_ued!R$5=0,"",WWP_ued!R$5/R$5*1000)</f>
        <v>109.54083401727145</v>
      </c>
      <c r="S37" s="346">
        <f>IF(WWP_ued!S$5=0,"",WWP_ued!S$5/S$5*1000)</f>
        <v>107.94243271706581</v>
      </c>
      <c r="T37" s="346">
        <f>IF(WWP_ued!T$5=0,"",WWP_ued!T$5/T$5*1000)</f>
        <v>107.77892039174814</v>
      </c>
      <c r="U37" s="346">
        <f>IF(WWP_ued!U$5=0,"",WWP_ued!U$5/U$5*1000)</f>
        <v>103.26632174298811</v>
      </c>
      <c r="V37" s="346">
        <f>IF(WWP_ued!V$5=0,"",WWP_ued!V$5/V$5*1000)</f>
        <v>104.80719537948291</v>
      </c>
      <c r="W37" s="346">
        <f>IF(WWP_ued!W$5=0,"",WWP_ued!W$5/W$5*1000)</f>
        <v>92.473328640182928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0.59992851065906538</v>
      </c>
      <c r="C38" s="347">
        <f t="shared" si="7"/>
        <v>0.61662434929968302</v>
      </c>
      <c r="D38" s="347">
        <f t="shared" si="7"/>
        <v>0.55628664737765754</v>
      </c>
      <c r="E38" s="347">
        <f t="shared" si="7"/>
        <v>0.53514719932760435</v>
      </c>
      <c r="F38" s="347">
        <f t="shared" si="7"/>
        <v>0.56197509154151815</v>
      </c>
      <c r="G38" s="347">
        <f t="shared" si="7"/>
        <v>0.55750956071880553</v>
      </c>
      <c r="H38" s="347">
        <f t="shared" si="7"/>
        <v>0.57411267371105001</v>
      </c>
      <c r="I38" s="347">
        <f t="shared" si="7"/>
        <v>0.46141787382303029</v>
      </c>
      <c r="J38" s="347">
        <f t="shared" si="7"/>
        <v>0.4451057494682118</v>
      </c>
      <c r="K38" s="347">
        <f t="shared" si="7"/>
        <v>0.38954844271247685</v>
      </c>
      <c r="L38" s="347">
        <f t="shared" si="7"/>
        <v>0.37443448225346898</v>
      </c>
      <c r="M38" s="347">
        <f t="shared" si="7"/>
        <v>0.37247401821286408</v>
      </c>
      <c r="N38" s="347">
        <f t="shared" si="7"/>
        <v>0.30035914761701826</v>
      </c>
      <c r="O38" s="347">
        <f t="shared" si="7"/>
        <v>0.27794877301199122</v>
      </c>
      <c r="P38" s="347">
        <f t="shared" si="7"/>
        <v>0.25613845217796094</v>
      </c>
      <c r="Q38" s="347">
        <f t="shared" si="7"/>
        <v>0.25044814837510176</v>
      </c>
      <c r="R38" s="347">
        <f t="shared" si="7"/>
        <v>0.25395211040174137</v>
      </c>
      <c r="S38" s="347">
        <f t="shared" si="7"/>
        <v>0.25007969558649162</v>
      </c>
      <c r="T38" s="347">
        <f t="shared" si="7"/>
        <v>0.26368489332719514</v>
      </c>
      <c r="U38" s="347">
        <f t="shared" si="7"/>
        <v>0.24115820514556224</v>
      </c>
      <c r="V38" s="347">
        <f t="shared" si="7"/>
        <v>0.21919847189074998</v>
      </c>
      <c r="W38" s="347">
        <f t="shared" si="7"/>
        <v>0.24637479742608917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EU27: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6474.7755301560646</v>
      </c>
      <c r="C5" s="225">
        <v>6176.169211276967</v>
      </c>
      <c r="D5" s="225">
        <v>6287.0275884817311</v>
      </c>
      <c r="E5" s="225">
        <v>6877.9886103523477</v>
      </c>
      <c r="F5" s="225">
        <v>7619.9660389226892</v>
      </c>
      <c r="G5" s="225">
        <v>7275.2361060954681</v>
      </c>
      <c r="H5" s="225">
        <v>7003.261104653222</v>
      </c>
      <c r="I5" s="225">
        <v>7567.0061565355136</v>
      </c>
      <c r="J5" s="225">
        <v>7440.060600195141</v>
      </c>
      <c r="K5" s="225">
        <v>7165.6224752455664</v>
      </c>
      <c r="L5" s="225">
        <v>7749.0222135149688</v>
      </c>
      <c r="M5" s="225">
        <v>7893.7930108544997</v>
      </c>
      <c r="N5" s="225">
        <v>7874.208526221385</v>
      </c>
      <c r="O5" s="225">
        <v>7987.518253255229</v>
      </c>
      <c r="P5" s="225">
        <v>7834.008437698044</v>
      </c>
      <c r="Q5" s="225">
        <v>8092.0054261134937</v>
      </c>
      <c r="R5" s="225">
        <v>8503.8499268441792</v>
      </c>
      <c r="S5" s="225">
        <v>8635.4569872914635</v>
      </c>
      <c r="T5" s="225">
        <v>8757.0608868728687</v>
      </c>
      <c r="U5" s="225">
        <v>8542.6088777990772</v>
      </c>
      <c r="V5" s="225">
        <v>8609.5844353380617</v>
      </c>
      <c r="W5" s="225">
        <v>9358.8496214730258</v>
      </c>
      <c r="DA5" s="89" t="s">
        <v>2873</v>
      </c>
    </row>
    <row r="6" spans="1:105" ht="12" customHeight="1" x14ac:dyDescent="0.25">
      <c r="A6" s="55" t="s">
        <v>92</v>
      </c>
      <c r="B6" s="261">
        <v>79.915865247756614</v>
      </c>
      <c r="C6" s="261">
        <v>82.614456095292439</v>
      </c>
      <c r="D6" s="261">
        <v>85.263232842442463</v>
      </c>
      <c r="E6" s="261">
        <v>86.79114327835812</v>
      </c>
      <c r="F6" s="261">
        <v>91.279586809698657</v>
      </c>
      <c r="G6" s="261">
        <v>92.877652671823995</v>
      </c>
      <c r="H6" s="261">
        <v>93.463041167771109</v>
      </c>
      <c r="I6" s="261">
        <v>96.193762712481842</v>
      </c>
      <c r="J6" s="261">
        <v>95.075224177840553</v>
      </c>
      <c r="K6" s="261">
        <v>85.021406346394045</v>
      </c>
      <c r="L6" s="261">
        <v>87.385565876199692</v>
      </c>
      <c r="M6" s="261">
        <v>86.538774919281224</v>
      </c>
      <c r="N6" s="261">
        <v>84.467506147491704</v>
      </c>
      <c r="O6" s="261">
        <v>83.998460374348269</v>
      </c>
      <c r="P6" s="261">
        <v>81.35258831903991</v>
      </c>
      <c r="Q6" s="261">
        <v>84.403271694965852</v>
      </c>
      <c r="R6" s="261">
        <v>87.084656879711162</v>
      </c>
      <c r="S6" s="261">
        <v>91.622137447373575</v>
      </c>
      <c r="T6" s="261">
        <v>92.96014014776209</v>
      </c>
      <c r="U6" s="261">
        <v>92.815238097525622</v>
      </c>
      <c r="V6" s="261">
        <v>92.03235970738676</v>
      </c>
      <c r="W6" s="261">
        <v>101.1310724755696</v>
      </c>
      <c r="DA6" s="67" t="s">
        <v>2890</v>
      </c>
    </row>
    <row r="7" spans="1:105" ht="12" customHeight="1" x14ac:dyDescent="0.25">
      <c r="A7" s="202" t="s">
        <v>93</v>
      </c>
      <c r="B7" s="226">
        <v>86.865070921474583</v>
      </c>
      <c r="C7" s="226">
        <v>89.798321842709157</v>
      </c>
      <c r="D7" s="226">
        <v>92.677427002654852</v>
      </c>
      <c r="E7" s="226">
        <v>94.338199215606664</v>
      </c>
      <c r="F7" s="226">
        <v>99.21694218445505</v>
      </c>
      <c r="G7" s="226">
        <v>100.95397029546091</v>
      </c>
      <c r="H7" s="226">
        <v>101.5902621388817</v>
      </c>
      <c r="I7" s="226">
        <v>104.5584377309585</v>
      </c>
      <c r="J7" s="226">
        <v>103.3426349759136</v>
      </c>
      <c r="K7" s="226">
        <v>92.414572115645697</v>
      </c>
      <c r="L7" s="226">
        <v>94.984310734999667</v>
      </c>
      <c r="M7" s="226">
        <v>94.063885781827423</v>
      </c>
      <c r="N7" s="226">
        <v>91.81250668205621</v>
      </c>
      <c r="O7" s="226">
        <v>91.302674319943776</v>
      </c>
      <c r="P7" s="226">
        <v>88.426726433739034</v>
      </c>
      <c r="Q7" s="226">
        <v>91.742686624962886</v>
      </c>
      <c r="R7" s="226">
        <v>94.657235738816482</v>
      </c>
      <c r="S7" s="226">
        <v>99.589279834101731</v>
      </c>
      <c r="T7" s="226">
        <v>101.04363059539359</v>
      </c>
      <c r="U7" s="226">
        <v>100.8861283668757</v>
      </c>
      <c r="V7" s="226">
        <v>100.03517359498559</v>
      </c>
      <c r="W7" s="226">
        <v>109.9250787777931</v>
      </c>
      <c r="DA7" s="174" t="s">
        <v>2891</v>
      </c>
    </row>
    <row r="8" spans="1:105" ht="12" customHeight="1" x14ac:dyDescent="0.25">
      <c r="A8" s="202" t="s">
        <v>94</v>
      </c>
      <c r="B8" s="226">
        <v>215.4253758852569</v>
      </c>
      <c r="C8" s="226">
        <v>222.69983816991871</v>
      </c>
      <c r="D8" s="226">
        <v>229.84001896658401</v>
      </c>
      <c r="E8" s="226">
        <v>233.95873405470451</v>
      </c>
      <c r="F8" s="226">
        <v>246.05801661744849</v>
      </c>
      <c r="G8" s="226">
        <v>250.36584633274299</v>
      </c>
      <c r="H8" s="226">
        <v>251.9438501044265</v>
      </c>
      <c r="I8" s="226">
        <v>259.30492557277711</v>
      </c>
      <c r="J8" s="226">
        <v>256.28973474026583</v>
      </c>
      <c r="K8" s="226">
        <v>229.18813884680131</v>
      </c>
      <c r="L8" s="226">
        <v>235.5610906227991</v>
      </c>
      <c r="M8" s="226">
        <v>233.27843673893199</v>
      </c>
      <c r="N8" s="226">
        <v>227.69501657149939</v>
      </c>
      <c r="O8" s="226">
        <v>226.43063231346059</v>
      </c>
      <c r="P8" s="226">
        <v>219.29828155567279</v>
      </c>
      <c r="Q8" s="226">
        <v>227.52186282990789</v>
      </c>
      <c r="R8" s="226">
        <v>234.74994463226491</v>
      </c>
      <c r="S8" s="226">
        <v>246.98141398857231</v>
      </c>
      <c r="T8" s="226">
        <v>250.5882038765761</v>
      </c>
      <c r="U8" s="226">
        <v>250.19759834985169</v>
      </c>
      <c r="V8" s="226">
        <v>248.0872305155643</v>
      </c>
      <c r="W8" s="226">
        <v>272.61419536892691</v>
      </c>
      <c r="DA8" s="174" t="s">
        <v>2892</v>
      </c>
    </row>
    <row r="9" spans="1:105" ht="12" customHeight="1" x14ac:dyDescent="0.25">
      <c r="A9" s="202" t="s">
        <v>95</v>
      </c>
      <c r="B9" s="226">
        <v>660.17453900320686</v>
      </c>
      <c r="C9" s="226">
        <v>682.4672460045897</v>
      </c>
      <c r="D9" s="226">
        <v>704.34844522017681</v>
      </c>
      <c r="E9" s="226">
        <v>716.97031403861047</v>
      </c>
      <c r="F9" s="226">
        <v>754.04876060185848</v>
      </c>
      <c r="G9" s="226">
        <v>767.25017424550276</v>
      </c>
      <c r="H9" s="226">
        <v>772.08599225550051</v>
      </c>
      <c r="I9" s="226">
        <v>794.64412675528479</v>
      </c>
      <c r="J9" s="226">
        <v>785.40402581694366</v>
      </c>
      <c r="K9" s="226">
        <v>702.35074807890726</v>
      </c>
      <c r="L9" s="226">
        <v>721.88076158599745</v>
      </c>
      <c r="M9" s="226">
        <v>714.88553194188842</v>
      </c>
      <c r="N9" s="226">
        <v>697.77505078362719</v>
      </c>
      <c r="O9" s="226">
        <v>693.90032483157268</v>
      </c>
      <c r="P9" s="226">
        <v>672.04312089641667</v>
      </c>
      <c r="Q9" s="226">
        <v>697.24441834971788</v>
      </c>
      <c r="R9" s="226">
        <v>719.39499161500521</v>
      </c>
      <c r="S9" s="226">
        <v>756.87852673917314</v>
      </c>
      <c r="T9" s="226">
        <v>767.93159252499129</v>
      </c>
      <c r="U9" s="226">
        <v>766.73457558825498</v>
      </c>
      <c r="V9" s="226">
        <v>760.26731932189057</v>
      </c>
      <c r="W9" s="226">
        <v>835.4305987112275</v>
      </c>
      <c r="DA9" s="174" t="s">
        <v>2893</v>
      </c>
    </row>
    <row r="10" spans="1:105" ht="12" customHeight="1" x14ac:dyDescent="0.25">
      <c r="A10" s="56" t="s">
        <v>96</v>
      </c>
      <c r="B10" s="262">
        <v>143.49833607178491</v>
      </c>
      <c r="C10" s="262">
        <v>148.61143333830589</v>
      </c>
      <c r="D10" s="262">
        <v>150.7700762139124</v>
      </c>
      <c r="E10" s="262">
        <v>156.4451348845983</v>
      </c>
      <c r="F10" s="262">
        <v>165.76947849652271</v>
      </c>
      <c r="G10" s="262">
        <v>169.0075896516777</v>
      </c>
      <c r="H10" s="262">
        <v>168.2752681356933</v>
      </c>
      <c r="I10" s="262">
        <v>173.6082881589613</v>
      </c>
      <c r="J10" s="262">
        <v>169.85236740768181</v>
      </c>
      <c r="K10" s="262">
        <v>153.88762409867039</v>
      </c>
      <c r="L10" s="262">
        <v>161.93903759498431</v>
      </c>
      <c r="M10" s="262">
        <v>158.92045445890099</v>
      </c>
      <c r="N10" s="262">
        <v>153.79907914295941</v>
      </c>
      <c r="O10" s="262">
        <v>153.5264691161525</v>
      </c>
      <c r="P10" s="262">
        <v>149.47978824802109</v>
      </c>
      <c r="Q10" s="262">
        <v>155.0070765610225</v>
      </c>
      <c r="R10" s="262">
        <v>162.31789242799749</v>
      </c>
      <c r="S10" s="262">
        <v>167.88578554565379</v>
      </c>
      <c r="T10" s="262">
        <v>171.40149883958759</v>
      </c>
      <c r="U10" s="262">
        <v>170.09485300466579</v>
      </c>
      <c r="V10" s="262">
        <v>169.40772035827339</v>
      </c>
      <c r="W10" s="262">
        <v>183.51614601211381</v>
      </c>
      <c r="DA10" s="68" t="s">
        <v>2894</v>
      </c>
    </row>
    <row r="11" spans="1:105" ht="12" customHeight="1" x14ac:dyDescent="0.25">
      <c r="A11" s="37" t="s">
        <v>160</v>
      </c>
      <c r="B11" s="228">
        <v>6.2669735764398826</v>
      </c>
      <c r="C11" s="228">
        <v>8.1984378575803021</v>
      </c>
      <c r="D11" s="228">
        <v>4.93891486357892</v>
      </c>
      <c r="E11" s="228">
        <v>5.7832266551396341</v>
      </c>
      <c r="F11" s="228">
        <v>7.5915098306953874</v>
      </c>
      <c r="G11" s="228">
        <v>6.0979611011002488</v>
      </c>
      <c r="H11" s="228">
        <v>5.6409691641496611</v>
      </c>
      <c r="I11" s="228">
        <v>6.4490593176856432</v>
      </c>
      <c r="J11" s="228">
        <v>4.5558972344296578</v>
      </c>
      <c r="K11" s="228">
        <v>4.6448513193849958</v>
      </c>
      <c r="L11" s="228">
        <v>6.1565744799015638</v>
      </c>
      <c r="M11" s="228">
        <v>4.5845170799028274</v>
      </c>
      <c r="N11" s="228">
        <v>4.5980439518932021</v>
      </c>
      <c r="O11" s="228">
        <v>4.2908825656107767</v>
      </c>
      <c r="P11" s="228">
        <v>4.4019949744947633</v>
      </c>
      <c r="Q11" s="228">
        <v>4.6981843418654048</v>
      </c>
      <c r="R11" s="228">
        <v>5.0895326064571647</v>
      </c>
      <c r="S11" s="228">
        <v>5.0896473365564736</v>
      </c>
      <c r="T11" s="228">
        <v>7.0005867606928351</v>
      </c>
      <c r="U11" s="228">
        <v>5.8311535945139559</v>
      </c>
      <c r="V11" s="228">
        <v>5.4237804863049464</v>
      </c>
      <c r="W11" s="228">
        <v>5.5625791201144423</v>
      </c>
      <c r="DA11" s="69" t="s">
        <v>2895</v>
      </c>
    </row>
    <row r="12" spans="1:105" ht="12" customHeight="1" x14ac:dyDescent="0.25">
      <c r="A12" s="37" t="s">
        <v>162</v>
      </c>
      <c r="B12" s="228">
        <v>16.549356494310921</v>
      </c>
      <c r="C12" s="228">
        <v>15.55677857360746</v>
      </c>
      <c r="D12" s="228">
        <v>16.425247302689851</v>
      </c>
      <c r="E12" s="228">
        <v>23.212259454311781</v>
      </c>
      <c r="F12" s="228">
        <v>32.063911710689347</v>
      </c>
      <c r="G12" s="228">
        <v>34.210314228614308</v>
      </c>
      <c r="H12" s="228">
        <v>25.801764311838411</v>
      </c>
      <c r="I12" s="228">
        <v>25.924323520368819</v>
      </c>
      <c r="J12" s="228">
        <v>28.797114522586881</v>
      </c>
      <c r="K12" s="228">
        <v>26.535574739137171</v>
      </c>
      <c r="L12" s="228">
        <v>34.173733808801018</v>
      </c>
      <c r="M12" s="228">
        <v>34.929711313149049</v>
      </c>
      <c r="N12" s="228">
        <v>30.82969508011471</v>
      </c>
      <c r="O12" s="228">
        <v>31.670651162352421</v>
      </c>
      <c r="P12" s="228">
        <v>25.88184217468169</v>
      </c>
      <c r="Q12" s="228">
        <v>25.156747645378591</v>
      </c>
      <c r="R12" s="228">
        <v>27.104147762080579</v>
      </c>
      <c r="S12" s="228">
        <v>24.44283447671544</v>
      </c>
      <c r="T12" s="228">
        <v>24.58472743467944</v>
      </c>
      <c r="U12" s="228">
        <v>19.995077162625041</v>
      </c>
      <c r="V12" s="228">
        <v>18.086340859217401</v>
      </c>
      <c r="W12" s="228">
        <v>21.16303133479132</v>
      </c>
      <c r="DA12" s="69" t="s">
        <v>2896</v>
      </c>
    </row>
    <row r="13" spans="1:105" ht="12" customHeight="1" x14ac:dyDescent="0.25">
      <c r="A13" s="37" t="s">
        <v>97</v>
      </c>
      <c r="B13" s="228">
        <v>4.9871023215903292E-3</v>
      </c>
      <c r="C13" s="228">
        <v>4.9871023215936018E-3</v>
      </c>
      <c r="D13" s="228">
        <v>4.9871023215950407E-3</v>
      </c>
      <c r="E13" s="228">
        <v>6.9647463456349399E-3</v>
      </c>
      <c r="F13" s="228">
        <v>9.6302665520286435E-3</v>
      </c>
      <c r="G13" s="228">
        <v>9.6302665520055543E-3</v>
      </c>
      <c r="H13" s="228">
        <v>5.8039552880757572E-2</v>
      </c>
      <c r="I13" s="228">
        <v>5.3138435081910948E-2</v>
      </c>
      <c r="J13" s="228">
        <v>5.5889939810960512E-3</v>
      </c>
      <c r="K13" s="228">
        <v>5.5889939811040413E-3</v>
      </c>
      <c r="L13" s="228">
        <v>5.3396388650323659E-2</v>
      </c>
      <c r="M13" s="228">
        <v>6.2768701633802984E-3</v>
      </c>
      <c r="N13" s="228">
        <v>3.0180567497774629E-2</v>
      </c>
      <c r="O13" s="228">
        <v>3.0180567497686401E-2</v>
      </c>
      <c r="P13" s="228">
        <v>3.0180567497758829E-2</v>
      </c>
      <c r="Q13" s="228">
        <v>3.0180567497714941E-2</v>
      </c>
      <c r="R13" s="228">
        <v>3.043852106631012E-2</v>
      </c>
      <c r="S13" s="228">
        <v>3.1814273430938698E-2</v>
      </c>
      <c r="T13" s="228">
        <v>3.3533963886609237E-2</v>
      </c>
      <c r="U13" s="228">
        <v>1.530524505591827E-2</v>
      </c>
      <c r="V13" s="228">
        <v>1.487532244198801E-2</v>
      </c>
      <c r="W13" s="228">
        <v>1.487532244200288E-2</v>
      </c>
      <c r="DA13" s="69" t="s">
        <v>2897</v>
      </c>
    </row>
    <row r="14" spans="1:105" ht="12" customHeight="1" x14ac:dyDescent="0.25">
      <c r="A14" s="37" t="s">
        <v>78</v>
      </c>
      <c r="B14" s="228">
        <v>0.93786893509841252</v>
      </c>
      <c r="C14" s="228">
        <v>0.87806768282491565</v>
      </c>
      <c r="D14" s="228">
        <v>0.77040877409599062</v>
      </c>
      <c r="E14" s="228">
        <v>0.69815463435983416</v>
      </c>
      <c r="F14" s="228">
        <v>0.70129257702055581</v>
      </c>
      <c r="G14" s="228">
        <v>1.012546336211479</v>
      </c>
      <c r="H14" s="228">
        <v>1.126022967907633</v>
      </c>
      <c r="I14" s="228">
        <v>1.2950645320967811</v>
      </c>
      <c r="J14" s="228">
        <v>1.269542585533024</v>
      </c>
      <c r="K14" s="228">
        <v>1.3744098973535219</v>
      </c>
      <c r="L14" s="228">
        <v>1.5208377626377649</v>
      </c>
      <c r="M14" s="228">
        <v>1.655263649022817</v>
      </c>
      <c r="N14" s="228">
        <v>1.634063624620397</v>
      </c>
      <c r="O14" s="228">
        <v>1.7396634013779879</v>
      </c>
      <c r="P14" s="228">
        <v>4.7797188674180404</v>
      </c>
      <c r="Q14" s="228">
        <v>5.6725800257678829</v>
      </c>
      <c r="R14" s="228">
        <v>7.3954986412240737</v>
      </c>
      <c r="S14" s="228">
        <v>8.235749114415448</v>
      </c>
      <c r="T14" s="228">
        <v>9.5670777586094093</v>
      </c>
      <c r="U14" s="228">
        <v>10.39855965642688</v>
      </c>
      <c r="V14" s="228">
        <v>11.20240610329876</v>
      </c>
      <c r="W14" s="228">
        <v>12.12520186853885</v>
      </c>
      <c r="DA14" s="69" t="s">
        <v>2898</v>
      </c>
    </row>
    <row r="15" spans="1:105" ht="12" customHeight="1" x14ac:dyDescent="0.25">
      <c r="A15" s="37" t="s">
        <v>38</v>
      </c>
      <c r="B15" s="228">
        <v>119.7391499636141</v>
      </c>
      <c r="C15" s="228">
        <v>123.9731621219716</v>
      </c>
      <c r="D15" s="228">
        <v>128.63051817122599</v>
      </c>
      <c r="E15" s="228">
        <v>126.7445293944414</v>
      </c>
      <c r="F15" s="228">
        <v>125.40313411156539</v>
      </c>
      <c r="G15" s="228">
        <v>127.67713771919961</v>
      </c>
      <c r="H15" s="228">
        <v>135.64847213891679</v>
      </c>
      <c r="I15" s="228">
        <v>139.88670235372811</v>
      </c>
      <c r="J15" s="228">
        <v>135.22422407115121</v>
      </c>
      <c r="K15" s="228">
        <v>121.32719914881361</v>
      </c>
      <c r="L15" s="228">
        <v>120.03449515499361</v>
      </c>
      <c r="M15" s="228">
        <v>117.74468554666289</v>
      </c>
      <c r="N15" s="228">
        <v>116.7070959188333</v>
      </c>
      <c r="O15" s="228">
        <v>115.79509141931359</v>
      </c>
      <c r="P15" s="228">
        <v>114.3860516639289</v>
      </c>
      <c r="Q15" s="228">
        <v>119.44938398051291</v>
      </c>
      <c r="R15" s="228">
        <v>122.6982748971693</v>
      </c>
      <c r="S15" s="228">
        <v>130.08574034453551</v>
      </c>
      <c r="T15" s="228">
        <v>130.21557292171931</v>
      </c>
      <c r="U15" s="228">
        <v>133.85475734604401</v>
      </c>
      <c r="V15" s="228">
        <v>134.68031758701031</v>
      </c>
      <c r="W15" s="228">
        <v>144.65045836622721</v>
      </c>
      <c r="DA15" s="69" t="s">
        <v>2899</v>
      </c>
    </row>
    <row r="16" spans="1:105" ht="12" customHeight="1" x14ac:dyDescent="0.25">
      <c r="A16" s="57" t="s">
        <v>2900</v>
      </c>
      <c r="B16" s="263">
        <v>3985.630936491385</v>
      </c>
      <c r="C16" s="263">
        <v>3649.1133696627849</v>
      </c>
      <c r="D16" s="263">
        <v>3688.8309728517829</v>
      </c>
      <c r="E16" s="263">
        <v>4144.8149880484698</v>
      </c>
      <c r="F16" s="263">
        <v>4690.8011261694583</v>
      </c>
      <c r="G16" s="263">
        <v>4329.0931271314294</v>
      </c>
      <c r="H16" s="263">
        <v>4086.1543054016788</v>
      </c>
      <c r="I16" s="263">
        <v>4523.6495236835017</v>
      </c>
      <c r="J16" s="263">
        <v>4438.5727647771073</v>
      </c>
      <c r="K16" s="263">
        <v>4425.4707638278196</v>
      </c>
      <c r="L16" s="263">
        <v>4873.9006372841941</v>
      </c>
      <c r="M16" s="263">
        <v>5019.3121948285461</v>
      </c>
      <c r="N16" s="263">
        <v>5061.0548299789152</v>
      </c>
      <c r="O16" s="263">
        <v>5173.4661688238402</v>
      </c>
      <c r="P16" s="263">
        <v>5107.6668044721746</v>
      </c>
      <c r="Q16" s="263">
        <v>5271.39573595204</v>
      </c>
      <c r="R16" s="263">
        <v>5568.3254305538276</v>
      </c>
      <c r="S16" s="263">
        <v>5588.6339666709073</v>
      </c>
      <c r="T16" s="263">
        <v>5655.3135686590922</v>
      </c>
      <c r="U16" s="263">
        <v>5485.0282463701697</v>
      </c>
      <c r="V16" s="263">
        <v>5575.3306273174094</v>
      </c>
      <c r="W16" s="263">
        <v>6025.8500554858038</v>
      </c>
      <c r="DA16" s="70" t="s">
        <v>2901</v>
      </c>
    </row>
    <row r="17" spans="1:105" ht="12" customHeight="1" x14ac:dyDescent="0.25">
      <c r="A17" s="46" t="s">
        <v>30</v>
      </c>
      <c r="B17" s="231">
        <v>132.70327368784879</v>
      </c>
      <c r="C17" s="231">
        <v>119.9047871582451</v>
      </c>
      <c r="D17" s="231">
        <v>109.3876469431177</v>
      </c>
      <c r="E17" s="231">
        <v>117.78932981727471</v>
      </c>
      <c r="F17" s="231">
        <v>123.1260504669435</v>
      </c>
      <c r="G17" s="231">
        <v>112.0815829553833</v>
      </c>
      <c r="H17" s="231">
        <v>114.0468899056069</v>
      </c>
      <c r="I17" s="231">
        <v>112.955526721559</v>
      </c>
      <c r="J17" s="231">
        <v>88.956270465571521</v>
      </c>
      <c r="K17" s="231">
        <v>66.359756233524777</v>
      </c>
      <c r="L17" s="231">
        <v>71.447029317148449</v>
      </c>
      <c r="M17" s="231">
        <v>67.048949393313478</v>
      </c>
      <c r="N17" s="231">
        <v>25.12643733081962</v>
      </c>
      <c r="O17" s="231">
        <v>20.927717096664129</v>
      </c>
      <c r="P17" s="231">
        <v>21.821996698035552</v>
      </c>
      <c r="Q17" s="231">
        <v>18.174968110288649</v>
      </c>
      <c r="R17" s="231">
        <v>16.419479577008609</v>
      </c>
      <c r="S17" s="231">
        <v>19.519542702739269</v>
      </c>
      <c r="T17" s="231">
        <v>19.527725735087241</v>
      </c>
      <c r="U17" s="231">
        <v>14.287710090149339</v>
      </c>
      <c r="V17" s="231">
        <v>9.452993841816637</v>
      </c>
      <c r="W17" s="231">
        <v>12.84181215780657</v>
      </c>
      <c r="DA17" s="73" t="s">
        <v>2902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2903</v>
      </c>
    </row>
    <row r="19" spans="1:105" ht="12" customHeight="1" x14ac:dyDescent="0.25">
      <c r="A19" s="46" t="s">
        <v>33</v>
      </c>
      <c r="B19" s="231">
        <v>31.962568885540261</v>
      </c>
      <c r="C19" s="231">
        <v>32.622986853056958</v>
      </c>
      <c r="D19" s="231">
        <v>25.51239610784959</v>
      </c>
      <c r="E19" s="231">
        <v>16.339302724382101</v>
      </c>
      <c r="F19" s="231">
        <v>12.120917629452009</v>
      </c>
      <c r="G19" s="231">
        <v>19.209080238901741</v>
      </c>
      <c r="H19" s="231">
        <v>19.665053293624869</v>
      </c>
      <c r="I19" s="231">
        <v>17.791837989828501</v>
      </c>
      <c r="J19" s="231">
        <v>18.41725109692738</v>
      </c>
      <c r="K19" s="231">
        <v>16.534637617300689</v>
      </c>
      <c r="L19" s="231">
        <v>18.010958670706941</v>
      </c>
      <c r="M19" s="231">
        <v>13.902231488815289</v>
      </c>
      <c r="N19" s="231">
        <v>9.4835450429982018</v>
      </c>
      <c r="O19" s="231">
        <v>8.2118578493203103</v>
      </c>
      <c r="P19" s="231">
        <v>9.9274044725233939</v>
      </c>
      <c r="Q19" s="231">
        <v>8.5333019321522041</v>
      </c>
      <c r="R19" s="231">
        <v>8.5266331560551567</v>
      </c>
      <c r="S19" s="231">
        <v>11.655899637891819</v>
      </c>
      <c r="T19" s="231">
        <v>10.197224938485469</v>
      </c>
      <c r="U19" s="231">
        <v>10.06488055860016</v>
      </c>
      <c r="V19" s="231">
        <v>12.708230382865381</v>
      </c>
      <c r="W19" s="231">
        <v>13.948510954835299</v>
      </c>
      <c r="DA19" s="73" t="s">
        <v>2904</v>
      </c>
    </row>
    <row r="20" spans="1:105" ht="12" customHeight="1" x14ac:dyDescent="0.25">
      <c r="A20" s="46" t="s">
        <v>160</v>
      </c>
      <c r="B20" s="231">
        <v>128.735069972117</v>
      </c>
      <c r="C20" s="231">
        <v>155.76020082978951</v>
      </c>
      <c r="D20" s="231">
        <v>102.1653547002675</v>
      </c>
      <c r="E20" s="231">
        <v>97.062644934554427</v>
      </c>
      <c r="F20" s="231">
        <v>137.81484433754761</v>
      </c>
      <c r="G20" s="231">
        <v>108.2285923296907</v>
      </c>
      <c r="H20" s="231">
        <v>103.16351477779951</v>
      </c>
      <c r="I20" s="231">
        <v>97.124493382412425</v>
      </c>
      <c r="J20" s="231">
        <v>76.136354130313634</v>
      </c>
      <c r="K20" s="231">
        <v>61.49010692343456</v>
      </c>
      <c r="L20" s="231">
        <v>69.647576630678756</v>
      </c>
      <c r="M20" s="231">
        <v>61.577786063625346</v>
      </c>
      <c r="N20" s="231">
        <v>52.590404528210968</v>
      </c>
      <c r="O20" s="231">
        <v>45.678779574537927</v>
      </c>
      <c r="P20" s="231">
        <v>44.307034915150751</v>
      </c>
      <c r="Q20" s="231">
        <v>54.540819366088627</v>
      </c>
      <c r="R20" s="231">
        <v>56.095383305665251</v>
      </c>
      <c r="S20" s="231">
        <v>62.398532197898163</v>
      </c>
      <c r="T20" s="231">
        <v>75.960274162746842</v>
      </c>
      <c r="U20" s="231">
        <v>66.602762859400755</v>
      </c>
      <c r="V20" s="231">
        <v>58.203169107771743</v>
      </c>
      <c r="W20" s="231">
        <v>64.27836330892687</v>
      </c>
      <c r="DA20" s="73" t="s">
        <v>2905</v>
      </c>
    </row>
    <row r="21" spans="1:105" ht="12" customHeight="1" x14ac:dyDescent="0.25">
      <c r="A21" s="46" t="s">
        <v>70</v>
      </c>
      <c r="B21" s="231">
        <v>246.72943177677229</v>
      </c>
      <c r="C21" s="231">
        <v>200.5854703941755</v>
      </c>
      <c r="D21" s="231">
        <v>172.86716667891261</v>
      </c>
      <c r="E21" s="231">
        <v>144.3172587520931</v>
      </c>
      <c r="F21" s="231">
        <v>151.60439346809909</v>
      </c>
      <c r="G21" s="231">
        <v>133.04109071673491</v>
      </c>
      <c r="H21" s="231">
        <v>144.89947640401169</v>
      </c>
      <c r="I21" s="231">
        <v>114.178048151822</v>
      </c>
      <c r="J21" s="231">
        <v>73.039216375287552</v>
      </c>
      <c r="K21" s="231">
        <v>59.633115237001327</v>
      </c>
      <c r="L21" s="231">
        <v>51.722050159957838</v>
      </c>
      <c r="M21" s="231">
        <v>46.463274703824723</v>
      </c>
      <c r="N21" s="231">
        <v>24.169869233921968</v>
      </c>
      <c r="O21" s="231">
        <v>21.859331410417809</v>
      </c>
      <c r="P21" s="231">
        <v>14.44245739351777</v>
      </c>
      <c r="Q21" s="231">
        <v>11.38778899435696</v>
      </c>
      <c r="R21" s="231">
        <v>16.37325893830646</v>
      </c>
      <c r="S21" s="231">
        <v>13.066446232793011</v>
      </c>
      <c r="T21" s="231">
        <v>10.427740021841551</v>
      </c>
      <c r="U21" s="231">
        <v>11.37838819449806</v>
      </c>
      <c r="V21" s="231">
        <v>12.701457645995029</v>
      </c>
      <c r="W21" s="231">
        <v>10.267901880038909</v>
      </c>
      <c r="DA21" s="73" t="s">
        <v>2906</v>
      </c>
    </row>
    <row r="22" spans="1:105" ht="12" customHeight="1" x14ac:dyDescent="0.25">
      <c r="A22" s="46" t="s">
        <v>34</v>
      </c>
      <c r="B22" s="231">
        <v>8.4239821964391375</v>
      </c>
      <c r="C22" s="231">
        <v>9.3884910919698097</v>
      </c>
      <c r="D22" s="231">
        <v>3.652820923696662</v>
      </c>
      <c r="E22" s="231">
        <v>4.6195569551215998</v>
      </c>
      <c r="F22" s="231">
        <v>4.6093757627492096</v>
      </c>
      <c r="G22" s="231">
        <v>2.402840939027004</v>
      </c>
      <c r="H22" s="231">
        <v>3.276912211799984</v>
      </c>
      <c r="I22" s="231">
        <v>5.6042691543192484</v>
      </c>
      <c r="J22" s="231">
        <v>4.4440904679583779</v>
      </c>
      <c r="K22" s="231">
        <v>4.3040195323780361</v>
      </c>
      <c r="L22" s="231">
        <v>3.362577400711785</v>
      </c>
      <c r="M22" s="231">
        <v>0.30575393326256051</v>
      </c>
      <c r="N22" s="231">
        <v>1.259127149704119</v>
      </c>
      <c r="O22" s="231">
        <v>0.32603677743159021</v>
      </c>
      <c r="P22" s="231">
        <v>0.35817116584104569</v>
      </c>
      <c r="Q22" s="231">
        <v>0.25747281008670603</v>
      </c>
      <c r="R22" s="231">
        <v>0.31521926053694632</v>
      </c>
      <c r="S22" s="231">
        <v>1.4139130898916339</v>
      </c>
      <c r="T22" s="231">
        <v>0.8867182226661432</v>
      </c>
      <c r="U22" s="231">
        <v>1.363245749751665</v>
      </c>
      <c r="V22" s="231">
        <v>0.84742518337895112</v>
      </c>
      <c r="W22" s="231">
        <v>0.81894966097710353</v>
      </c>
      <c r="DA22" s="73" t="s">
        <v>2907</v>
      </c>
    </row>
    <row r="23" spans="1:105" ht="12" customHeight="1" x14ac:dyDescent="0.25">
      <c r="A23" s="46" t="s">
        <v>162</v>
      </c>
      <c r="B23" s="231">
        <v>336.62641506153682</v>
      </c>
      <c r="C23" s="231">
        <v>343.07114429712033</v>
      </c>
      <c r="D23" s="231">
        <v>357.63640375399899</v>
      </c>
      <c r="E23" s="231">
        <v>387.26459981285842</v>
      </c>
      <c r="F23" s="231">
        <v>535.99563549529375</v>
      </c>
      <c r="G23" s="231">
        <v>517.57901804315031</v>
      </c>
      <c r="H23" s="231">
        <v>386.94434323278273</v>
      </c>
      <c r="I23" s="231">
        <v>356.78629979804361</v>
      </c>
      <c r="J23" s="231">
        <v>449.36716766584789</v>
      </c>
      <c r="K23" s="231">
        <v>336.66855057124837</v>
      </c>
      <c r="L23" s="231">
        <v>382.73470498297968</v>
      </c>
      <c r="M23" s="231">
        <v>417.97062507907941</v>
      </c>
      <c r="N23" s="231">
        <v>344.95596859789401</v>
      </c>
      <c r="O23" s="231">
        <v>326.16553863135442</v>
      </c>
      <c r="P23" s="231">
        <v>265.93417473097838</v>
      </c>
      <c r="Q23" s="231">
        <v>271.22059261617437</v>
      </c>
      <c r="R23" s="231">
        <v>289.40217144415573</v>
      </c>
      <c r="S23" s="231">
        <v>275.35809762843638</v>
      </c>
      <c r="T23" s="231">
        <v>280.8187680835498</v>
      </c>
      <c r="U23" s="231">
        <v>246.87951003669491</v>
      </c>
      <c r="V23" s="231">
        <v>219.06477087223021</v>
      </c>
      <c r="W23" s="231">
        <v>300.75114741391951</v>
      </c>
      <c r="DA23" s="73" t="s">
        <v>2908</v>
      </c>
    </row>
    <row r="24" spans="1:105" ht="12" customHeight="1" x14ac:dyDescent="0.25">
      <c r="A24" s="46" t="s">
        <v>36</v>
      </c>
      <c r="B24" s="231">
        <v>19.248816817869582</v>
      </c>
      <c r="C24" s="231">
        <v>17.220532401115019</v>
      </c>
      <c r="D24" s="231">
        <v>16.524552454191809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2909</v>
      </c>
    </row>
    <row r="25" spans="1:105" ht="12" customHeight="1" x14ac:dyDescent="0.25">
      <c r="A25" s="46" t="s">
        <v>73</v>
      </c>
      <c r="B25" s="231">
        <v>3018.6527455462301</v>
      </c>
      <c r="C25" s="231">
        <v>2713.8797065439362</v>
      </c>
      <c r="D25" s="231">
        <v>2845.342603083609</v>
      </c>
      <c r="E25" s="231">
        <v>3293.6422175553498</v>
      </c>
      <c r="F25" s="231">
        <v>3597.6200099840521</v>
      </c>
      <c r="G25" s="231">
        <v>3286.217583020763</v>
      </c>
      <c r="H25" s="231">
        <v>3131.6981037166488</v>
      </c>
      <c r="I25" s="231">
        <v>3393.7771079368149</v>
      </c>
      <c r="J25" s="231">
        <v>3324.61022310921</v>
      </c>
      <c r="K25" s="231">
        <v>3498.3779624429121</v>
      </c>
      <c r="L25" s="231">
        <v>3854.7355238396772</v>
      </c>
      <c r="M25" s="231">
        <v>3975.9610723752589</v>
      </c>
      <c r="N25" s="231">
        <v>4100.0700459449499</v>
      </c>
      <c r="O25" s="231">
        <v>4244.5534148723837</v>
      </c>
      <c r="P25" s="231">
        <v>4304.45628959226</v>
      </c>
      <c r="Q25" s="231">
        <v>4469.7031663238886</v>
      </c>
      <c r="R25" s="231">
        <v>4714.0980757264206</v>
      </c>
      <c r="S25" s="231">
        <v>4648.0432155178723</v>
      </c>
      <c r="T25" s="231">
        <v>4675.5116748202272</v>
      </c>
      <c r="U25" s="231">
        <v>4566.8326959865717</v>
      </c>
      <c r="V25" s="231">
        <v>4584.017991918663</v>
      </c>
      <c r="W25" s="231">
        <v>4909.1783118501962</v>
      </c>
      <c r="DA25" s="73" t="s">
        <v>2910</v>
      </c>
    </row>
    <row r="26" spans="1:105" ht="12" customHeight="1" x14ac:dyDescent="0.25">
      <c r="A26" s="46" t="s">
        <v>79</v>
      </c>
      <c r="B26" s="231">
        <v>62.548632547030998</v>
      </c>
      <c r="C26" s="231">
        <v>56.680050093376437</v>
      </c>
      <c r="D26" s="231">
        <v>55.742028206139523</v>
      </c>
      <c r="E26" s="231">
        <v>83.780077496835204</v>
      </c>
      <c r="F26" s="231">
        <v>127.90989902532129</v>
      </c>
      <c r="G26" s="231">
        <v>150.33333888777801</v>
      </c>
      <c r="H26" s="231">
        <v>182.46001185940449</v>
      </c>
      <c r="I26" s="231">
        <v>425.43194054870168</v>
      </c>
      <c r="J26" s="231">
        <v>403.6021914659907</v>
      </c>
      <c r="K26" s="231">
        <v>382.10261527001921</v>
      </c>
      <c r="L26" s="231">
        <v>422.24021628233447</v>
      </c>
      <c r="M26" s="231">
        <v>436.08250179136621</v>
      </c>
      <c r="N26" s="231">
        <v>503.39943215041609</v>
      </c>
      <c r="O26" s="231">
        <v>505.74349261173029</v>
      </c>
      <c r="P26" s="231">
        <v>446.41927550386822</v>
      </c>
      <c r="Q26" s="231">
        <v>437.57762579900339</v>
      </c>
      <c r="R26" s="231">
        <v>467.09520914567747</v>
      </c>
      <c r="S26" s="231">
        <v>557.17831966338485</v>
      </c>
      <c r="T26" s="231">
        <v>581.98344267448863</v>
      </c>
      <c r="U26" s="231">
        <v>567.61905289450306</v>
      </c>
      <c r="V26" s="231">
        <v>678.33458836468765</v>
      </c>
      <c r="W26" s="231">
        <v>713.76505825910192</v>
      </c>
      <c r="DA26" s="73" t="s">
        <v>2911</v>
      </c>
    </row>
    <row r="27" spans="1:105" ht="12" customHeight="1" x14ac:dyDescent="0.25">
      <c r="A27" s="57" t="s">
        <v>2912</v>
      </c>
      <c r="B27" s="263">
        <v>406.52853191250108</v>
      </c>
      <c r="C27" s="263">
        <v>420.256146223879</v>
      </c>
      <c r="D27" s="263">
        <v>433.73035837242469</v>
      </c>
      <c r="E27" s="263">
        <v>441.50277232903932</v>
      </c>
      <c r="F27" s="263">
        <v>464.33528942324978</v>
      </c>
      <c r="G27" s="263">
        <v>472.46458098275713</v>
      </c>
      <c r="H27" s="263">
        <v>475.44242680996632</v>
      </c>
      <c r="I27" s="263">
        <v>489.33348858088601</v>
      </c>
      <c r="J27" s="263">
        <v>483.64353168727598</v>
      </c>
      <c r="K27" s="263">
        <v>432.50019750122198</v>
      </c>
      <c r="L27" s="263">
        <v>444.52657423979849</v>
      </c>
      <c r="M27" s="263">
        <v>440.21898545895249</v>
      </c>
      <c r="N27" s="263">
        <v>429.6825312720232</v>
      </c>
      <c r="O27" s="263">
        <v>427.29651581733702</v>
      </c>
      <c r="P27" s="263">
        <v>413.83707970989877</v>
      </c>
      <c r="Q27" s="263">
        <v>429.35577340482638</v>
      </c>
      <c r="R27" s="263">
        <v>442.99586325766131</v>
      </c>
      <c r="S27" s="263">
        <v>466.07782962359619</v>
      </c>
      <c r="T27" s="263">
        <v>472.88419118644208</v>
      </c>
      <c r="U27" s="263">
        <v>472.14708075697831</v>
      </c>
      <c r="V27" s="263">
        <v>468.16461242453278</v>
      </c>
      <c r="W27" s="263">
        <v>514.44936868007176</v>
      </c>
      <c r="DA27" s="70" t="s">
        <v>2913</v>
      </c>
    </row>
    <row r="28" spans="1:105" ht="12" customHeight="1" x14ac:dyDescent="0.25">
      <c r="A28" s="57" t="s">
        <v>2914</v>
      </c>
      <c r="B28" s="263">
        <f t="shared" ref="B28:W28" si="0">B29+B35+B46+B47</f>
        <v>575.19712809976841</v>
      </c>
      <c r="C28" s="263">
        <f t="shared" si="0"/>
        <v>548.21093180651383</v>
      </c>
      <c r="D28" s="263">
        <f t="shared" si="0"/>
        <v>558.51229321872449</v>
      </c>
      <c r="E28" s="263">
        <f t="shared" si="0"/>
        <v>653.96504628647108</v>
      </c>
      <c r="F28" s="263">
        <f t="shared" si="0"/>
        <v>741.19540543001813</v>
      </c>
      <c r="G28" s="263">
        <f t="shared" si="0"/>
        <v>719.53194833839473</v>
      </c>
      <c r="H28" s="263">
        <f t="shared" si="0"/>
        <v>678.25944430601919</v>
      </c>
      <c r="I28" s="263">
        <f t="shared" si="0"/>
        <v>738.68009023574791</v>
      </c>
      <c r="J28" s="263">
        <f t="shared" si="0"/>
        <v>725.34721898526948</v>
      </c>
      <c r="K28" s="263">
        <f t="shared" si="0"/>
        <v>702.70724428683275</v>
      </c>
      <c r="L28" s="263">
        <f t="shared" si="0"/>
        <v>777.25031095932184</v>
      </c>
      <c r="M28" s="263">
        <f t="shared" si="0"/>
        <v>798.3878671161591</v>
      </c>
      <c r="N28" s="263">
        <f t="shared" si="0"/>
        <v>788.0688309085142</v>
      </c>
      <c r="O28" s="263">
        <f t="shared" si="0"/>
        <v>799.63102839586952</v>
      </c>
      <c r="P28" s="263">
        <f t="shared" si="0"/>
        <v>774.58367749595209</v>
      </c>
      <c r="Q28" s="263">
        <f t="shared" si="0"/>
        <v>795.73987188508863</v>
      </c>
      <c r="R28" s="263">
        <f t="shared" si="0"/>
        <v>843.94068792809094</v>
      </c>
      <c r="S28" s="263">
        <f t="shared" si="0"/>
        <v>849.14836920817436</v>
      </c>
      <c r="T28" s="263">
        <f t="shared" si="0"/>
        <v>870.91495803111252</v>
      </c>
      <c r="U28" s="263">
        <f t="shared" si="0"/>
        <v>831.26506450192653</v>
      </c>
      <c r="V28" s="263">
        <f t="shared" si="0"/>
        <v>825.96919351882161</v>
      </c>
      <c r="W28" s="263">
        <f t="shared" si="0"/>
        <v>909.03443435764189</v>
      </c>
      <c r="DA28" s="70"/>
    </row>
    <row r="29" spans="1:105" ht="12" customHeight="1" x14ac:dyDescent="0.25">
      <c r="A29" s="60" t="s">
        <v>2915</v>
      </c>
      <c r="B29" s="331">
        <v>217.55628572737581</v>
      </c>
      <c r="C29" s="331">
        <v>216.65966886598031</v>
      </c>
      <c r="D29" s="331">
        <v>222.59167731755909</v>
      </c>
      <c r="E29" s="331">
        <v>280.43869964703822</v>
      </c>
      <c r="F29" s="331">
        <v>321.48464206623891</v>
      </c>
      <c r="G29" s="331">
        <v>328.43004959335968</v>
      </c>
      <c r="H29" s="331">
        <v>306.58465186064149</v>
      </c>
      <c r="I29" s="331">
        <v>330.37447058962732</v>
      </c>
      <c r="J29" s="331">
        <v>324.4203910890663</v>
      </c>
      <c r="K29" s="331">
        <v>307.2130966034598</v>
      </c>
      <c r="L29" s="331">
        <v>344.39884272822258</v>
      </c>
      <c r="M29" s="331">
        <v>354.1240908001335</v>
      </c>
      <c r="N29" s="331">
        <v>341.32383791825089</v>
      </c>
      <c r="O29" s="331">
        <v>343.98299409051037</v>
      </c>
      <c r="P29" s="331">
        <v>325.41674007896597</v>
      </c>
      <c r="Q29" s="331">
        <v>331.98209522262238</v>
      </c>
      <c r="R29" s="331">
        <v>354.96141259751619</v>
      </c>
      <c r="S29" s="331">
        <v>356.55098567026198</v>
      </c>
      <c r="T29" s="331">
        <v>372.33380424037722</v>
      </c>
      <c r="U29" s="331">
        <v>346.54253100243761</v>
      </c>
      <c r="V29" s="331">
        <v>334.2712189217246</v>
      </c>
      <c r="W29" s="331">
        <v>376.88178787672558</v>
      </c>
      <c r="DA29" s="72" t="s">
        <v>2916</v>
      </c>
    </row>
    <row r="30" spans="1:105" ht="12" customHeight="1" x14ac:dyDescent="0.25">
      <c r="A30" s="59" t="s">
        <v>30</v>
      </c>
      <c r="B30" s="232">
        <v>24.91983910476986</v>
      </c>
      <c r="C30" s="232">
        <v>24.237822690517309</v>
      </c>
      <c r="D30" s="232">
        <v>25.638820453490752</v>
      </c>
      <c r="E30" s="232">
        <v>26.53902265212183</v>
      </c>
      <c r="F30" s="232">
        <v>24.87476415343637</v>
      </c>
      <c r="G30" s="232">
        <v>23.71038486793281</v>
      </c>
      <c r="H30" s="232">
        <v>26.45885996583889</v>
      </c>
      <c r="I30" s="232">
        <v>33.000720468855882</v>
      </c>
      <c r="J30" s="232">
        <v>28.930598450390601</v>
      </c>
      <c r="K30" s="232">
        <v>21.715544780130539</v>
      </c>
      <c r="L30" s="232">
        <v>25.969695999094199</v>
      </c>
      <c r="M30" s="232">
        <v>27.762950184580578</v>
      </c>
      <c r="N30" s="232">
        <v>16.060221125560059</v>
      </c>
      <c r="O30" s="232">
        <v>16.22369111913768</v>
      </c>
      <c r="P30" s="232">
        <v>21.748879152221839</v>
      </c>
      <c r="Q30" s="232">
        <v>21.47890302032701</v>
      </c>
      <c r="R30" s="232">
        <v>20.561908629663129</v>
      </c>
      <c r="S30" s="232">
        <v>23.327633677954889</v>
      </c>
      <c r="T30" s="232">
        <v>24.096603692572341</v>
      </c>
      <c r="U30" s="232">
        <v>20.866210876794561</v>
      </c>
      <c r="V30" s="232">
        <v>20.133023082093271</v>
      </c>
      <c r="W30" s="232">
        <v>21.3677689058723</v>
      </c>
      <c r="DA30" s="71" t="s">
        <v>2917</v>
      </c>
    </row>
    <row r="31" spans="1:105" ht="12" customHeight="1" x14ac:dyDescent="0.25">
      <c r="A31" s="59" t="s">
        <v>33</v>
      </c>
      <c r="B31" s="297">
        <v>7.4864273094420852</v>
      </c>
      <c r="C31" s="297">
        <v>6.330115388922759</v>
      </c>
      <c r="D31" s="297">
        <v>6.0670696689570054</v>
      </c>
      <c r="E31" s="297">
        <v>11.381083138106129</v>
      </c>
      <c r="F31" s="297">
        <v>8.2549770858878766</v>
      </c>
      <c r="G31" s="297">
        <v>8.8960082777754472</v>
      </c>
      <c r="H31" s="297">
        <v>9.7950981285165248</v>
      </c>
      <c r="I31" s="297">
        <v>10.2068298477516</v>
      </c>
      <c r="J31" s="297">
        <v>8.1838015171721867</v>
      </c>
      <c r="K31" s="297">
        <v>12.40036176251164</v>
      </c>
      <c r="L31" s="297">
        <v>11.69618244345992</v>
      </c>
      <c r="M31" s="297">
        <v>10.2397546924963</v>
      </c>
      <c r="N31" s="297">
        <v>9.2405814783550664</v>
      </c>
      <c r="O31" s="297">
        <v>8.6751392945068755</v>
      </c>
      <c r="P31" s="297">
        <v>9.8721988385988784</v>
      </c>
      <c r="Q31" s="297">
        <v>9.1575761200582075</v>
      </c>
      <c r="R31" s="297">
        <v>10.275705199572981</v>
      </c>
      <c r="S31" s="297">
        <v>10.41544998385563</v>
      </c>
      <c r="T31" s="297">
        <v>8.7575610729461442</v>
      </c>
      <c r="U31" s="297">
        <v>9.9564312523144132</v>
      </c>
      <c r="V31" s="297">
        <v>12.388956951315979</v>
      </c>
      <c r="W31" s="297">
        <v>15.04062874566093</v>
      </c>
      <c r="DA31" s="122" t="s">
        <v>2918</v>
      </c>
    </row>
    <row r="32" spans="1:105" ht="12" customHeight="1" x14ac:dyDescent="0.25">
      <c r="A32" s="59" t="s">
        <v>160</v>
      </c>
      <c r="B32" s="297">
        <v>35.804804991942419</v>
      </c>
      <c r="C32" s="297">
        <v>44.167288642076393</v>
      </c>
      <c r="D32" s="297">
        <v>37.718143939006787</v>
      </c>
      <c r="E32" s="297">
        <v>52.349093918610983</v>
      </c>
      <c r="F32" s="297">
        <v>58.133256599064623</v>
      </c>
      <c r="G32" s="297">
        <v>55.014536732796977</v>
      </c>
      <c r="H32" s="297">
        <v>54.506453401374941</v>
      </c>
      <c r="I32" s="297">
        <v>60.207287813088932</v>
      </c>
      <c r="J32" s="297">
        <v>45.785928123805213</v>
      </c>
      <c r="K32" s="297">
        <v>46.424451967526331</v>
      </c>
      <c r="L32" s="297">
        <v>55.592320265838239</v>
      </c>
      <c r="M32" s="297">
        <v>45.021130162491993</v>
      </c>
      <c r="N32" s="297">
        <v>48.892914546325791</v>
      </c>
      <c r="O32" s="297">
        <v>50.18024276789729</v>
      </c>
      <c r="P32" s="297">
        <v>50.477801898363872</v>
      </c>
      <c r="Q32" s="297">
        <v>56.919772610656743</v>
      </c>
      <c r="R32" s="297">
        <v>65.185922988587407</v>
      </c>
      <c r="S32" s="297">
        <v>68.715089706610343</v>
      </c>
      <c r="T32" s="297">
        <v>82.398737548994191</v>
      </c>
      <c r="U32" s="297">
        <v>80.236056859688702</v>
      </c>
      <c r="V32" s="297">
        <v>76.967538614771939</v>
      </c>
      <c r="W32" s="297">
        <v>79.776068915526963</v>
      </c>
      <c r="DA32" s="122" t="s">
        <v>2919</v>
      </c>
    </row>
    <row r="33" spans="1:105" ht="12" customHeight="1" x14ac:dyDescent="0.25">
      <c r="A33" s="59" t="s">
        <v>70</v>
      </c>
      <c r="B33" s="297">
        <v>72.64074933462021</v>
      </c>
      <c r="C33" s="297">
        <v>59.382724546160709</v>
      </c>
      <c r="D33" s="297">
        <v>63.531571860182588</v>
      </c>
      <c r="E33" s="297">
        <v>67.408286376150542</v>
      </c>
      <c r="F33" s="297">
        <v>65.900605841367394</v>
      </c>
      <c r="G33" s="297">
        <v>59.345969483502763</v>
      </c>
      <c r="H33" s="297">
        <v>65.777266812410829</v>
      </c>
      <c r="I33" s="297">
        <v>61.317419907622792</v>
      </c>
      <c r="J33" s="297">
        <v>42.200968895643697</v>
      </c>
      <c r="K33" s="297">
        <v>36.233746392055203</v>
      </c>
      <c r="L33" s="297">
        <v>39.378501569819932</v>
      </c>
      <c r="M33" s="297">
        <v>35.626771877322781</v>
      </c>
      <c r="N33" s="297">
        <v>28.502969765324242</v>
      </c>
      <c r="O33" s="297">
        <v>20.987969477304091</v>
      </c>
      <c r="P33" s="297">
        <v>16.245960296409109</v>
      </c>
      <c r="Q33" s="297">
        <v>12.498918683965559</v>
      </c>
      <c r="R33" s="297">
        <v>15.80886436274662</v>
      </c>
      <c r="S33" s="297">
        <v>13.742820942686469</v>
      </c>
      <c r="T33" s="297">
        <v>11.4335643373794</v>
      </c>
      <c r="U33" s="297">
        <v>9.2739994018613352</v>
      </c>
      <c r="V33" s="297">
        <v>9.0750402024377212</v>
      </c>
      <c r="W33" s="297">
        <v>7.8707541308593196</v>
      </c>
      <c r="DA33" s="122" t="s">
        <v>2920</v>
      </c>
    </row>
    <row r="34" spans="1:105" ht="12" customHeight="1" x14ac:dyDescent="0.25">
      <c r="A34" s="59" t="s">
        <v>162</v>
      </c>
      <c r="B34" s="297">
        <v>76.704464986601224</v>
      </c>
      <c r="C34" s="297">
        <v>82.541717598303123</v>
      </c>
      <c r="D34" s="297">
        <v>89.636071395921974</v>
      </c>
      <c r="E34" s="297">
        <v>122.7612135620487</v>
      </c>
      <c r="F34" s="297">
        <v>164.3210383864826</v>
      </c>
      <c r="G34" s="297">
        <v>181.4631502313517</v>
      </c>
      <c r="H34" s="297">
        <v>150.04697355250039</v>
      </c>
      <c r="I34" s="297">
        <v>165.64221255230819</v>
      </c>
      <c r="J34" s="297">
        <v>199.31909410205461</v>
      </c>
      <c r="K34" s="297">
        <v>190.43899170123609</v>
      </c>
      <c r="L34" s="297">
        <v>211.76214245001029</v>
      </c>
      <c r="M34" s="297">
        <v>235.4734838832419</v>
      </c>
      <c r="N34" s="297">
        <v>238.62715100268571</v>
      </c>
      <c r="O34" s="297">
        <v>247.91595143166441</v>
      </c>
      <c r="P34" s="297">
        <v>227.07189989337229</v>
      </c>
      <c r="Q34" s="297">
        <v>231.92692478761489</v>
      </c>
      <c r="R34" s="297">
        <v>243.1290114169461</v>
      </c>
      <c r="S34" s="297">
        <v>240.34999135915459</v>
      </c>
      <c r="T34" s="297">
        <v>245.64733758848519</v>
      </c>
      <c r="U34" s="297">
        <v>226.20983261177849</v>
      </c>
      <c r="V34" s="297">
        <v>215.70666007110569</v>
      </c>
      <c r="W34" s="297">
        <v>252.8265671788061</v>
      </c>
      <c r="DA34" s="122" t="s">
        <v>2921</v>
      </c>
    </row>
    <row r="35" spans="1:105" ht="12" customHeight="1" x14ac:dyDescent="0.25">
      <c r="A35" s="60" t="s">
        <v>2922</v>
      </c>
      <c r="B35" s="331">
        <v>322.89481400380282</v>
      </c>
      <c r="C35" s="331">
        <v>295.63193420344987</v>
      </c>
      <c r="D35" s="331">
        <v>298.84964510010349</v>
      </c>
      <c r="E35" s="331">
        <v>335.79106695319018</v>
      </c>
      <c r="F35" s="331">
        <v>380.02398648999713</v>
      </c>
      <c r="G35" s="331">
        <v>350.72031062685062</v>
      </c>
      <c r="H35" s="331">
        <v>331.03868758982509</v>
      </c>
      <c r="I35" s="331">
        <v>366.48224455373708</v>
      </c>
      <c r="J35" s="331">
        <v>359.58977390583772</v>
      </c>
      <c r="K35" s="331">
        <v>358.52831883711463</v>
      </c>
      <c r="L35" s="331">
        <v>394.85774393709931</v>
      </c>
      <c r="M35" s="331">
        <v>406.63822200329469</v>
      </c>
      <c r="N35" s="331">
        <v>410.01999031744077</v>
      </c>
      <c r="O35" s="331">
        <v>419.12696457738161</v>
      </c>
      <c r="P35" s="331">
        <v>413.79624684349051</v>
      </c>
      <c r="Q35" s="331">
        <v>427.06070201248122</v>
      </c>
      <c r="R35" s="331">
        <v>451.11638103504822</v>
      </c>
      <c r="S35" s="331">
        <v>452.76167160427161</v>
      </c>
      <c r="T35" s="331">
        <v>458.16370155257789</v>
      </c>
      <c r="U35" s="331">
        <v>444.36808215273868</v>
      </c>
      <c r="V35" s="331">
        <v>451.68390515910272</v>
      </c>
      <c r="W35" s="331">
        <v>488.18261496979909</v>
      </c>
      <c r="DA35" s="72" t="s">
        <v>2923</v>
      </c>
    </row>
    <row r="36" spans="1:105" ht="12" customHeight="1" x14ac:dyDescent="0.25">
      <c r="A36" s="64" t="s">
        <v>30</v>
      </c>
      <c r="B36" s="231">
        <v>10.750919881421471</v>
      </c>
      <c r="C36" s="231">
        <v>9.7140539514453863</v>
      </c>
      <c r="D36" s="231">
        <v>8.8620106770610931</v>
      </c>
      <c r="E36" s="231">
        <v>9.5426707462440241</v>
      </c>
      <c r="F36" s="231">
        <v>9.975023728500334</v>
      </c>
      <c r="G36" s="231">
        <v>9.0802591755997906</v>
      </c>
      <c r="H36" s="231">
        <v>9.2394779874427773</v>
      </c>
      <c r="I36" s="231">
        <v>9.151061493808788</v>
      </c>
      <c r="J36" s="231">
        <v>7.2067682292075146</v>
      </c>
      <c r="K36" s="231">
        <v>5.3761177308665724</v>
      </c>
      <c r="L36" s="231">
        <v>5.7882617859228276</v>
      </c>
      <c r="M36" s="231">
        <v>5.4319525285908643</v>
      </c>
      <c r="N36" s="231">
        <v>2.035611534984568</v>
      </c>
      <c r="O36" s="231">
        <v>1.6954533490750801</v>
      </c>
      <c r="P36" s="231">
        <v>1.767903169480785</v>
      </c>
      <c r="Q36" s="231">
        <v>1.4724401333212569</v>
      </c>
      <c r="R36" s="231">
        <v>1.3302197038656729</v>
      </c>
      <c r="S36" s="231">
        <v>1.581370480827486</v>
      </c>
      <c r="T36" s="231">
        <v>1.582033426983336</v>
      </c>
      <c r="U36" s="231">
        <v>1.1575149745702009</v>
      </c>
      <c r="V36" s="231">
        <v>0.76583174332229709</v>
      </c>
      <c r="W36" s="231">
        <v>1.0403759440448861</v>
      </c>
      <c r="DA36" s="73" t="s">
        <v>2924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2925</v>
      </c>
    </row>
    <row r="38" spans="1:105" ht="12" customHeight="1" x14ac:dyDescent="0.25">
      <c r="A38" s="64" t="s">
        <v>33</v>
      </c>
      <c r="B38" s="231">
        <v>2.5894388867990878</v>
      </c>
      <c r="C38" s="231">
        <v>2.6429424700921769</v>
      </c>
      <c r="D38" s="231">
        <v>2.0668798810778322</v>
      </c>
      <c r="E38" s="231">
        <v>1.323724197801823</v>
      </c>
      <c r="F38" s="231">
        <v>0.98197286850715948</v>
      </c>
      <c r="G38" s="231">
        <v>1.5562184481597969</v>
      </c>
      <c r="H38" s="231">
        <v>1.5931589820530789</v>
      </c>
      <c r="I38" s="231">
        <v>1.441400950076122</v>
      </c>
      <c r="J38" s="231">
        <v>1.492068624055491</v>
      </c>
      <c r="K38" s="231">
        <v>1.339549201401611</v>
      </c>
      <c r="L38" s="231">
        <v>1.4591529528641469</v>
      </c>
      <c r="M38" s="231">
        <v>1.1262855297812719</v>
      </c>
      <c r="N38" s="231">
        <v>0.76830684063569721</v>
      </c>
      <c r="O38" s="231">
        <v>0.66528144605786477</v>
      </c>
      <c r="P38" s="231">
        <v>0.80426599245484121</v>
      </c>
      <c r="Q38" s="231">
        <v>0.69132315162280555</v>
      </c>
      <c r="R38" s="231">
        <v>0.69078288252820019</v>
      </c>
      <c r="S38" s="231">
        <v>0.94429956149860106</v>
      </c>
      <c r="T38" s="231">
        <v>0.82612542463998506</v>
      </c>
      <c r="U38" s="231">
        <v>0.81540358044305705</v>
      </c>
      <c r="V38" s="231">
        <v>1.029553852621663</v>
      </c>
      <c r="W38" s="231">
        <v>1.130034848223155</v>
      </c>
      <c r="DA38" s="73" t="s">
        <v>2926</v>
      </c>
    </row>
    <row r="39" spans="1:105" ht="12" customHeight="1" x14ac:dyDescent="0.25">
      <c r="A39" s="64" t="s">
        <v>160</v>
      </c>
      <c r="B39" s="231">
        <v>10.4294369290013</v>
      </c>
      <c r="C39" s="231">
        <v>12.61887060732337</v>
      </c>
      <c r="D39" s="231">
        <v>8.2768986213801021</v>
      </c>
      <c r="E39" s="231">
        <v>7.8635039676930356</v>
      </c>
      <c r="F39" s="231">
        <v>11.16503239723176</v>
      </c>
      <c r="G39" s="231">
        <v>8.7681101805559578</v>
      </c>
      <c r="H39" s="231">
        <v>8.3577642905091274</v>
      </c>
      <c r="I39" s="231">
        <v>7.868514602994134</v>
      </c>
      <c r="J39" s="231">
        <v>6.1681661693134622</v>
      </c>
      <c r="K39" s="231">
        <v>4.9816044070540269</v>
      </c>
      <c r="L39" s="231">
        <v>5.6424796124690646</v>
      </c>
      <c r="M39" s="231">
        <v>4.9887077089189118</v>
      </c>
      <c r="N39" s="231">
        <v>4.2605974208616093</v>
      </c>
      <c r="O39" s="231">
        <v>3.700653991717886</v>
      </c>
      <c r="P39" s="231">
        <v>3.589522468576043</v>
      </c>
      <c r="Q39" s="231">
        <v>4.4186097522444978</v>
      </c>
      <c r="R39" s="231">
        <v>4.5445523300007036</v>
      </c>
      <c r="S39" s="231">
        <v>5.0552002353452687</v>
      </c>
      <c r="T39" s="231">
        <v>6.1539010982912741</v>
      </c>
      <c r="U39" s="231">
        <v>5.3958048470381952</v>
      </c>
      <c r="V39" s="231">
        <v>4.7153140275527026</v>
      </c>
      <c r="W39" s="231">
        <v>5.2074942451585606</v>
      </c>
      <c r="DA39" s="73" t="s">
        <v>2927</v>
      </c>
    </row>
    <row r="40" spans="1:105" ht="12" customHeight="1" x14ac:dyDescent="0.25">
      <c r="A40" s="64" t="s">
        <v>70</v>
      </c>
      <c r="B40" s="231">
        <v>19.988718286334251</v>
      </c>
      <c r="C40" s="231">
        <v>16.250377716058409</v>
      </c>
      <c r="D40" s="231">
        <v>14.004786825869351</v>
      </c>
      <c r="E40" s="231">
        <v>11.691823745055</v>
      </c>
      <c r="F40" s="231">
        <v>12.28218899618807</v>
      </c>
      <c r="G40" s="231">
        <v>10.77828803678949</v>
      </c>
      <c r="H40" s="231">
        <v>11.738991950897841</v>
      </c>
      <c r="I40" s="231">
        <v>9.2501037373407353</v>
      </c>
      <c r="J40" s="231">
        <v>5.9172523904692884</v>
      </c>
      <c r="K40" s="231">
        <v>4.831160727056572</v>
      </c>
      <c r="L40" s="231">
        <v>4.1902479262158963</v>
      </c>
      <c r="M40" s="231">
        <v>3.7642096527648521</v>
      </c>
      <c r="N40" s="231">
        <v>1.958115428934758</v>
      </c>
      <c r="O40" s="231">
        <v>1.770927831122229</v>
      </c>
      <c r="P40" s="231">
        <v>1.1700517855632231</v>
      </c>
      <c r="Q40" s="231">
        <v>0.92257865011566209</v>
      </c>
      <c r="R40" s="231">
        <v>1.3264751513030599</v>
      </c>
      <c r="S40" s="231">
        <v>1.0585746129676821</v>
      </c>
      <c r="T40" s="231">
        <v>0.84480054186768716</v>
      </c>
      <c r="U40" s="231">
        <v>0.92181704685377119</v>
      </c>
      <c r="V40" s="231">
        <v>1.029005161173083</v>
      </c>
      <c r="W40" s="231">
        <v>0.83185129797369284</v>
      </c>
      <c r="DA40" s="73" t="s">
        <v>2928</v>
      </c>
    </row>
    <row r="41" spans="1:105" ht="12" customHeight="1" x14ac:dyDescent="0.25">
      <c r="A41" s="64" t="s">
        <v>34</v>
      </c>
      <c r="B41" s="231">
        <v>0.68246664275570779</v>
      </c>
      <c r="C41" s="231">
        <v>0.76060607046236584</v>
      </c>
      <c r="D41" s="231">
        <v>0.29593230069228282</v>
      </c>
      <c r="E41" s="231">
        <v>0.37425215921197902</v>
      </c>
      <c r="F41" s="231">
        <v>0.3734273326613517</v>
      </c>
      <c r="G41" s="231">
        <v>0.19466550979024011</v>
      </c>
      <c r="H41" s="231">
        <v>0.26547815791178281</v>
      </c>
      <c r="I41" s="231">
        <v>0.45402835210933351</v>
      </c>
      <c r="J41" s="231">
        <v>0.36003678913901749</v>
      </c>
      <c r="K41" s="231">
        <v>0.3486889801190064</v>
      </c>
      <c r="L41" s="231">
        <v>0.2724183000576651</v>
      </c>
      <c r="M41" s="231">
        <v>2.477057233469189E-2</v>
      </c>
      <c r="N41" s="231">
        <v>0.1020078460071258</v>
      </c>
      <c r="O41" s="231">
        <v>2.641378147768203E-2</v>
      </c>
      <c r="P41" s="231">
        <v>2.90171402768114E-2</v>
      </c>
      <c r="Q41" s="231">
        <v>2.0859090178873881E-2</v>
      </c>
      <c r="R41" s="231">
        <v>2.5537403267723149E-2</v>
      </c>
      <c r="S41" s="231">
        <v>0.11454778715161359</v>
      </c>
      <c r="T41" s="231">
        <v>7.183723735183975E-2</v>
      </c>
      <c r="U41" s="231">
        <v>0.1104429862728435</v>
      </c>
      <c r="V41" s="231">
        <v>6.8653922385037786E-2</v>
      </c>
      <c r="W41" s="231">
        <v>6.6346985627441291E-2</v>
      </c>
      <c r="DA41" s="73" t="s">
        <v>2929</v>
      </c>
    </row>
    <row r="42" spans="1:105" ht="12" customHeight="1" x14ac:dyDescent="0.25">
      <c r="A42" s="64" t="s">
        <v>162</v>
      </c>
      <c r="B42" s="231">
        <v>27.271698110550041</v>
      </c>
      <c r="C42" s="231">
        <v>27.793816109177509</v>
      </c>
      <c r="D42" s="231">
        <v>28.973816670741328</v>
      </c>
      <c r="E42" s="231">
        <v>31.37413697338215</v>
      </c>
      <c r="F42" s="231">
        <v>43.423541664512349</v>
      </c>
      <c r="G42" s="231">
        <v>41.931524375017908</v>
      </c>
      <c r="H42" s="231">
        <v>31.348191473032319</v>
      </c>
      <c r="I42" s="231">
        <v>28.904945728319419</v>
      </c>
      <c r="J42" s="231">
        <v>36.405359737249547</v>
      </c>
      <c r="K42" s="231">
        <v>27.275111707490669</v>
      </c>
      <c r="L42" s="231">
        <v>31.007148767033549</v>
      </c>
      <c r="M42" s="231">
        <v>33.861777318190562</v>
      </c>
      <c r="N42" s="231">
        <v>27.94651464090958</v>
      </c>
      <c r="O42" s="231">
        <v>26.424213031509069</v>
      </c>
      <c r="P42" s="231">
        <v>21.544585350545709</v>
      </c>
      <c r="Q42" s="231">
        <v>21.972863067922479</v>
      </c>
      <c r="R42" s="231">
        <v>23.445838766752392</v>
      </c>
      <c r="S42" s="231">
        <v>22.308061919161378</v>
      </c>
      <c r="T42" s="231">
        <v>22.750456661433251</v>
      </c>
      <c r="U42" s="231">
        <v>20.000876836033392</v>
      </c>
      <c r="V42" s="231">
        <v>17.747473253969549</v>
      </c>
      <c r="W42" s="231">
        <v>24.365272990162051</v>
      </c>
      <c r="DA42" s="73" t="s">
        <v>2930</v>
      </c>
    </row>
    <row r="43" spans="1:105" ht="12" customHeight="1" x14ac:dyDescent="0.25">
      <c r="A43" s="64" t="s">
        <v>36</v>
      </c>
      <c r="B43" s="231">
        <v>1.5594376963740499</v>
      </c>
      <c r="C43" s="231">
        <v>1.39511678208706</v>
      </c>
      <c r="D43" s="231">
        <v>1.3387321546358339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2931</v>
      </c>
    </row>
    <row r="44" spans="1:105" ht="12" customHeight="1" x14ac:dyDescent="0.25">
      <c r="A44" s="64" t="s">
        <v>73</v>
      </c>
      <c r="B44" s="231">
        <v>244.55533699597109</v>
      </c>
      <c r="C44" s="231">
        <v>219.8642315448852</v>
      </c>
      <c r="D44" s="231">
        <v>230.5146626066099</v>
      </c>
      <c r="E44" s="231">
        <v>266.83353481013057</v>
      </c>
      <c r="F44" s="231">
        <v>291.46021357481283</v>
      </c>
      <c r="G44" s="231">
        <v>266.23203004832698</v>
      </c>
      <c r="H44" s="231">
        <v>253.7136761603505</v>
      </c>
      <c r="I44" s="231">
        <v>274.94593591304812</v>
      </c>
      <c r="J44" s="231">
        <v>269.34239941719471</v>
      </c>
      <c r="K44" s="231">
        <v>283.42014589349287</v>
      </c>
      <c r="L44" s="231">
        <v>312.29035749601309</v>
      </c>
      <c r="M44" s="231">
        <v>322.11141257377312</v>
      </c>
      <c r="N44" s="231">
        <v>332.16606755200502</v>
      </c>
      <c r="O44" s="231">
        <v>343.87134866805729</v>
      </c>
      <c r="P44" s="231">
        <v>348.72436388677062</v>
      </c>
      <c r="Q44" s="231">
        <v>362.11179498041332</v>
      </c>
      <c r="R44" s="231">
        <v>381.9113825670342</v>
      </c>
      <c r="S44" s="231">
        <v>376.55996590529412</v>
      </c>
      <c r="T44" s="231">
        <v>378.78531571784168</v>
      </c>
      <c r="U44" s="231">
        <v>369.9807175962934</v>
      </c>
      <c r="V44" s="231">
        <v>371.37297970535809</v>
      </c>
      <c r="W44" s="231">
        <v>397.71575521535959</v>
      </c>
      <c r="DA44" s="73" t="s">
        <v>2932</v>
      </c>
    </row>
    <row r="45" spans="1:105" ht="12" customHeight="1" x14ac:dyDescent="0.25">
      <c r="A45" s="64" t="s">
        <v>79</v>
      </c>
      <c r="B45" s="231">
        <v>5.0673605745958019</v>
      </c>
      <c r="C45" s="231">
        <v>4.5919189519183856</v>
      </c>
      <c r="D45" s="231">
        <v>4.515925362035853</v>
      </c>
      <c r="E45" s="231">
        <v>6.7874203536715934</v>
      </c>
      <c r="F45" s="231">
        <v>10.36258592758332</v>
      </c>
      <c r="G45" s="231">
        <v>12.179214852610491</v>
      </c>
      <c r="H45" s="231">
        <v>14.781948587627699</v>
      </c>
      <c r="I45" s="231">
        <v>34.466253776040482</v>
      </c>
      <c r="J45" s="231">
        <v>32.697722549208741</v>
      </c>
      <c r="K45" s="231">
        <v>30.95594018963331</v>
      </c>
      <c r="L45" s="231">
        <v>34.207677096523007</v>
      </c>
      <c r="M45" s="231">
        <v>35.329106118940473</v>
      </c>
      <c r="N45" s="231">
        <v>40.782769053102463</v>
      </c>
      <c r="O45" s="231">
        <v>40.972672478364402</v>
      </c>
      <c r="P45" s="231">
        <v>36.166537049822381</v>
      </c>
      <c r="Q45" s="231">
        <v>35.450233186662309</v>
      </c>
      <c r="R45" s="231">
        <v>37.8415922302963</v>
      </c>
      <c r="S45" s="231">
        <v>45.139651102025447</v>
      </c>
      <c r="T45" s="231">
        <v>47.149231444168883</v>
      </c>
      <c r="U45" s="231">
        <v>45.98550428523388</v>
      </c>
      <c r="V45" s="231">
        <v>54.955093492720202</v>
      </c>
      <c r="W45" s="231">
        <v>57.825483443249666</v>
      </c>
      <c r="DA45" s="73" t="s">
        <v>2933</v>
      </c>
    </row>
    <row r="46" spans="1:105" ht="12" customHeight="1" x14ac:dyDescent="0.25">
      <c r="A46" s="60" t="s">
        <v>2934</v>
      </c>
      <c r="B46" s="331">
        <v>34.746028368589833</v>
      </c>
      <c r="C46" s="331">
        <v>35.91932873708366</v>
      </c>
      <c r="D46" s="331">
        <v>37.070970801061939</v>
      </c>
      <c r="E46" s="331">
        <v>37.735279686242663</v>
      </c>
      <c r="F46" s="331">
        <v>39.686776873782023</v>
      </c>
      <c r="G46" s="331">
        <v>40.381588118184347</v>
      </c>
      <c r="H46" s="331">
        <v>40.636104855552659</v>
      </c>
      <c r="I46" s="331">
        <v>41.823375092383408</v>
      </c>
      <c r="J46" s="331">
        <v>41.337053990365447</v>
      </c>
      <c r="K46" s="331">
        <v>36.965828846258283</v>
      </c>
      <c r="L46" s="331">
        <v>37.993724293999868</v>
      </c>
      <c r="M46" s="331">
        <v>37.625554312730962</v>
      </c>
      <c r="N46" s="331">
        <v>36.725002672822477</v>
      </c>
      <c r="O46" s="331">
        <v>36.521069727977512</v>
      </c>
      <c r="P46" s="331">
        <v>35.370690573495622</v>
      </c>
      <c r="Q46" s="331">
        <v>36.697074649985147</v>
      </c>
      <c r="R46" s="331">
        <v>37.862894295526587</v>
      </c>
      <c r="S46" s="331">
        <v>39.835711933640702</v>
      </c>
      <c r="T46" s="331">
        <v>40.417452238157438</v>
      </c>
      <c r="U46" s="331">
        <v>40.354451346750267</v>
      </c>
      <c r="V46" s="331">
        <v>40.014069437994237</v>
      </c>
      <c r="W46" s="331">
        <v>43.970031511117227</v>
      </c>
      <c r="DA46" s="72" t="s">
        <v>2935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2937</v>
      </c>
    </row>
    <row r="48" spans="1:105" ht="12" customHeight="1" x14ac:dyDescent="0.25">
      <c r="A48" s="132" t="s">
        <v>2938</v>
      </c>
      <c r="B48" s="318">
        <v>321.5397465229305</v>
      </c>
      <c r="C48" s="318">
        <v>332.39746813297239</v>
      </c>
      <c r="D48" s="318">
        <v>343.0547637930274</v>
      </c>
      <c r="E48" s="318">
        <v>349.20227821648979</v>
      </c>
      <c r="F48" s="318">
        <v>367.26143318997907</v>
      </c>
      <c r="G48" s="318">
        <v>373.69121644567832</v>
      </c>
      <c r="H48" s="318">
        <v>376.04651433328462</v>
      </c>
      <c r="I48" s="318">
        <v>387.03351310491632</v>
      </c>
      <c r="J48" s="318">
        <v>382.53309762684222</v>
      </c>
      <c r="K48" s="318">
        <v>342.08178014327427</v>
      </c>
      <c r="L48" s="318">
        <v>351.593924616675</v>
      </c>
      <c r="M48" s="318">
        <v>348.18687961001262</v>
      </c>
      <c r="N48" s="318">
        <v>339.8531747342995</v>
      </c>
      <c r="O48" s="318">
        <v>337.96597926270408</v>
      </c>
      <c r="P48" s="318">
        <v>327.32037056712858</v>
      </c>
      <c r="Q48" s="318">
        <v>339.59472881096281</v>
      </c>
      <c r="R48" s="318">
        <v>350.38322381080337</v>
      </c>
      <c r="S48" s="318">
        <v>368.63967823391118</v>
      </c>
      <c r="T48" s="318">
        <v>374.0231030119092</v>
      </c>
      <c r="U48" s="318">
        <v>373.44009276282719</v>
      </c>
      <c r="V48" s="318">
        <v>370.290198579199</v>
      </c>
      <c r="W48" s="318">
        <v>406.89867160387922</v>
      </c>
      <c r="DA48" s="139" t="s">
        <v>2939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100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1.0000000000000002</v>
      </c>
      <c r="C52" s="234">
        <f t="shared" si="1"/>
        <v>0.99999999999999978</v>
      </c>
      <c r="D52" s="234">
        <f t="shared" si="1"/>
        <v>0.99999999999999989</v>
      </c>
      <c r="E52" s="234">
        <f t="shared" si="1"/>
        <v>0.99999999999999978</v>
      </c>
      <c r="F52" s="234">
        <f t="shared" si="1"/>
        <v>1</v>
      </c>
      <c r="G52" s="234">
        <f t="shared" si="1"/>
        <v>1</v>
      </c>
      <c r="H52" s="234">
        <f t="shared" si="1"/>
        <v>1</v>
      </c>
      <c r="I52" s="234">
        <f t="shared" si="1"/>
        <v>1.0000000000000002</v>
      </c>
      <c r="J52" s="234">
        <f t="shared" si="1"/>
        <v>0.99999999999999989</v>
      </c>
      <c r="K52" s="234">
        <f t="shared" si="1"/>
        <v>1</v>
      </c>
      <c r="L52" s="234">
        <f t="shared" si="1"/>
        <v>1.0000000000000002</v>
      </c>
      <c r="M52" s="234">
        <f t="shared" si="1"/>
        <v>1.0000000000000002</v>
      </c>
      <c r="N52" s="234">
        <f t="shared" si="1"/>
        <v>1.0000000000000002</v>
      </c>
      <c r="O52" s="234">
        <f t="shared" si="1"/>
        <v>0.99999999999999989</v>
      </c>
      <c r="P52" s="234">
        <f t="shared" si="1"/>
        <v>0.99999999999999989</v>
      </c>
      <c r="Q52" s="234">
        <f t="shared" si="1"/>
        <v>1</v>
      </c>
      <c r="R52" s="234">
        <f t="shared" si="1"/>
        <v>1</v>
      </c>
      <c r="S52" s="234">
        <f t="shared" si="1"/>
        <v>1</v>
      </c>
      <c r="T52" s="234">
        <f t="shared" si="1"/>
        <v>0.99999999999999978</v>
      </c>
      <c r="U52" s="234">
        <f t="shared" si="1"/>
        <v>0.99999999999999978</v>
      </c>
      <c r="V52" s="234">
        <f t="shared" si="1"/>
        <v>1.0000000000000002</v>
      </c>
      <c r="W52" s="234">
        <f t="shared" si="1"/>
        <v>1.0000000000000004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1.2342646455549071E-2</v>
      </c>
      <c r="C53" s="301">
        <f t="shared" si="2"/>
        <v>1.3376326533354696E-2</v>
      </c>
      <c r="D53" s="301">
        <f t="shared" si="2"/>
        <v>1.3561771702521331E-2</v>
      </c>
      <c r="E53" s="301">
        <f t="shared" si="2"/>
        <v>1.2618680866630856E-2</v>
      </c>
      <c r="F53" s="301">
        <f t="shared" si="2"/>
        <v>1.1979001788648885E-2</v>
      </c>
      <c r="G53" s="301">
        <f t="shared" si="2"/>
        <v>1.2766273330154548E-2</v>
      </c>
      <c r="H53" s="301">
        <f t="shared" si="2"/>
        <v>1.3345645660086964E-2</v>
      </c>
      <c r="I53" s="301">
        <f t="shared" si="2"/>
        <v>1.2712261721817246E-2</v>
      </c>
      <c r="J53" s="301">
        <f t="shared" si="2"/>
        <v>1.2778823894975651E-2</v>
      </c>
      <c r="K53" s="301">
        <f t="shared" si="2"/>
        <v>1.1865180818569479E-2</v>
      </c>
      <c r="L53" s="301">
        <f t="shared" si="2"/>
        <v>1.1276979658645405E-2</v>
      </c>
      <c r="M53" s="301">
        <f t="shared" si="2"/>
        <v>1.0962888791267335E-2</v>
      </c>
      <c r="N53" s="301">
        <f t="shared" si="2"/>
        <v>1.0727110650703751E-2</v>
      </c>
      <c r="O53" s="301">
        <f t="shared" si="2"/>
        <v>1.0516215138552651E-2</v>
      </c>
      <c r="P53" s="301">
        <f t="shared" si="2"/>
        <v>1.0384541830152109E-2</v>
      </c>
      <c r="Q53" s="301">
        <f t="shared" si="2"/>
        <v>1.0430451692801677E-2</v>
      </c>
      <c r="R53" s="301">
        <f t="shared" si="2"/>
        <v>1.0240615442284587E-2</v>
      </c>
      <c r="S53" s="301">
        <f t="shared" si="2"/>
        <v>1.0609992914354278E-2</v>
      </c>
      <c r="T53" s="301">
        <f t="shared" si="2"/>
        <v>1.0615449789450761E-2</v>
      </c>
      <c r="U53" s="301">
        <f t="shared" si="2"/>
        <v>1.0864975726412819E-2</v>
      </c>
      <c r="V53" s="301">
        <f t="shared" si="2"/>
        <v>1.0689524029712712E-2</v>
      </c>
      <c r="W53" s="301">
        <f t="shared" si="2"/>
        <v>1.0805929848849542E-2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1.3415920060379427E-2</v>
      </c>
      <c r="C54" s="235">
        <f t="shared" si="3"/>
        <v>1.4539485362342059E-2</v>
      </c>
      <c r="D54" s="235">
        <f t="shared" si="3"/>
        <v>1.4741056198392751E-2</v>
      </c>
      <c r="E54" s="235">
        <f t="shared" si="3"/>
        <v>1.3715957463729193E-2</v>
      </c>
      <c r="F54" s="235">
        <f t="shared" si="3"/>
        <v>1.3020654118096614E-2</v>
      </c>
      <c r="G54" s="235">
        <f t="shared" si="3"/>
        <v>1.3876384054515817E-2</v>
      </c>
      <c r="H54" s="235">
        <f t="shared" si="3"/>
        <v>1.4506136587051056E-2</v>
      </c>
      <c r="I54" s="235">
        <f t="shared" si="3"/>
        <v>1.381767578458396E-2</v>
      </c>
      <c r="J54" s="235">
        <f t="shared" si="3"/>
        <v>1.3890025972799614E-2</v>
      </c>
      <c r="K54" s="235">
        <f t="shared" si="3"/>
        <v>1.2896935672358129E-2</v>
      </c>
      <c r="L54" s="235">
        <f t="shared" si="3"/>
        <v>1.2257586585484136E-2</v>
      </c>
      <c r="M54" s="235">
        <f t="shared" si="3"/>
        <v>1.1916183468768844E-2</v>
      </c>
      <c r="N54" s="235">
        <f t="shared" si="3"/>
        <v>1.1659902881199731E-2</v>
      </c>
      <c r="O54" s="235">
        <f t="shared" si="3"/>
        <v>1.1430668628861579E-2</v>
      </c>
      <c r="P54" s="235">
        <f t="shared" si="3"/>
        <v>1.128754546755664E-2</v>
      </c>
      <c r="Q54" s="235">
        <f t="shared" si="3"/>
        <v>1.1337447492175736E-2</v>
      </c>
      <c r="R54" s="235">
        <f t="shared" si="3"/>
        <v>1.1131103741613682E-2</v>
      </c>
      <c r="S54" s="235">
        <f t="shared" si="3"/>
        <v>1.1532600993863348E-2</v>
      </c>
      <c r="T54" s="235">
        <f t="shared" si="3"/>
        <v>1.1538532379837787E-2</v>
      </c>
      <c r="U54" s="235">
        <f t="shared" si="3"/>
        <v>1.1809756224361761E-2</v>
      </c>
      <c r="V54" s="235">
        <f t="shared" si="3"/>
        <v>1.161904785838338E-2</v>
      </c>
      <c r="W54" s="235">
        <f t="shared" si="3"/>
        <v>1.1745575922662552E-2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3.3271481749740969E-2</v>
      </c>
      <c r="C55" s="235">
        <f t="shared" si="4"/>
        <v>3.6057923698608302E-2</v>
      </c>
      <c r="D55" s="235">
        <f t="shared" si="4"/>
        <v>3.6557819372014022E-2</v>
      </c>
      <c r="E55" s="235">
        <f t="shared" si="4"/>
        <v>3.4015574510048399E-2</v>
      </c>
      <c r="F55" s="235">
        <f t="shared" si="4"/>
        <v>3.2291222212879597E-2</v>
      </c>
      <c r="G55" s="235">
        <f t="shared" si="4"/>
        <v>3.4413432455199219E-2</v>
      </c>
      <c r="H55" s="235">
        <f t="shared" si="4"/>
        <v>3.5975218735886605E-2</v>
      </c>
      <c r="I55" s="235">
        <f t="shared" si="4"/>
        <v>3.4267835945768224E-2</v>
      </c>
      <c r="J55" s="235">
        <f t="shared" si="4"/>
        <v>3.444726441254306E-2</v>
      </c>
      <c r="K55" s="235">
        <f t="shared" si="4"/>
        <v>3.1984400467448153E-2</v>
      </c>
      <c r="L55" s="235">
        <f t="shared" si="4"/>
        <v>3.0398814732000647E-2</v>
      </c>
      <c r="M55" s="235">
        <f t="shared" si="4"/>
        <v>2.9552135002546727E-2</v>
      </c>
      <c r="N55" s="235">
        <f t="shared" si="4"/>
        <v>2.8916559145375331E-2</v>
      </c>
      <c r="O55" s="235">
        <f t="shared" si="4"/>
        <v>2.8348058199576719E-2</v>
      </c>
      <c r="P55" s="235">
        <f t="shared" si="4"/>
        <v>2.7993112759540466E-2</v>
      </c>
      <c r="Q55" s="235">
        <f t="shared" si="4"/>
        <v>2.811686978059582E-2</v>
      </c>
      <c r="R55" s="235">
        <f t="shared" si="4"/>
        <v>2.7605137279201938E-2</v>
      </c>
      <c r="S55" s="235">
        <f t="shared" si="4"/>
        <v>2.8600850464781107E-2</v>
      </c>
      <c r="T55" s="235">
        <f t="shared" si="4"/>
        <v>2.861556030199771E-2</v>
      </c>
      <c r="U55" s="235">
        <f t="shared" si="4"/>
        <v>2.9288195436417166E-2</v>
      </c>
      <c r="V55" s="235">
        <f t="shared" si="4"/>
        <v>2.8815238688790788E-2</v>
      </c>
      <c r="W55" s="235">
        <f t="shared" si="4"/>
        <v>2.9129028288203129E-2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0.10196099245888364</v>
      </c>
      <c r="C56" s="235">
        <f t="shared" si="5"/>
        <v>0.11050008875379966</v>
      </c>
      <c r="D56" s="235">
        <f t="shared" si="5"/>
        <v>0.1120320271077849</v>
      </c>
      <c r="E56" s="235">
        <f t="shared" si="5"/>
        <v>0.10424127672434184</v>
      </c>
      <c r="F56" s="235">
        <f t="shared" si="5"/>
        <v>9.8956971297534266E-2</v>
      </c>
      <c r="G56" s="235">
        <f t="shared" si="5"/>
        <v>0.1054605188143202</v>
      </c>
      <c r="H56" s="235">
        <f t="shared" si="5"/>
        <v>0.11024663806158796</v>
      </c>
      <c r="I56" s="235">
        <f t="shared" si="5"/>
        <v>0.10501433596283812</v>
      </c>
      <c r="J56" s="235">
        <f t="shared" si="5"/>
        <v>0.10556419739327712</v>
      </c>
      <c r="K56" s="235">
        <f t="shared" si="5"/>
        <v>9.8016711109921772E-2</v>
      </c>
      <c r="L56" s="235">
        <f t="shared" si="5"/>
        <v>9.3157658049679432E-2</v>
      </c>
      <c r="M56" s="235">
        <f t="shared" si="5"/>
        <v>9.0562994362643215E-2</v>
      </c>
      <c r="N56" s="235">
        <f t="shared" si="5"/>
        <v>8.861526189711795E-2</v>
      </c>
      <c r="O56" s="235">
        <f t="shared" si="5"/>
        <v>8.6873081579347991E-2</v>
      </c>
      <c r="P56" s="235">
        <f t="shared" si="5"/>
        <v>8.5785345553430467E-2</v>
      </c>
      <c r="Q56" s="235">
        <f t="shared" si="5"/>
        <v>8.6164600940535588E-2</v>
      </c>
      <c r="R56" s="235">
        <f t="shared" si="5"/>
        <v>8.4596388436263978E-2</v>
      </c>
      <c r="S56" s="235">
        <f t="shared" si="5"/>
        <v>8.7647767553361441E-2</v>
      </c>
      <c r="T56" s="235">
        <f t="shared" si="5"/>
        <v>8.7692846086767168E-2</v>
      </c>
      <c r="U56" s="235">
        <f t="shared" si="5"/>
        <v>8.9754147305149357E-2</v>
      </c>
      <c r="V56" s="235">
        <f t="shared" si="5"/>
        <v>8.8304763723713695E-2</v>
      </c>
      <c r="W56" s="235">
        <f t="shared" si="5"/>
        <v>8.9266377012235387E-2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2.2162673501721547E-2</v>
      </c>
      <c r="C57" s="302">
        <f t="shared" si="6"/>
        <v>2.4062072824520202E-2</v>
      </c>
      <c r="D57" s="302">
        <f t="shared" si="6"/>
        <v>2.3981138000751516E-2</v>
      </c>
      <c r="E57" s="302">
        <f t="shared" si="6"/>
        <v>2.2745768239442299E-2</v>
      </c>
      <c r="F57" s="302">
        <f t="shared" si="6"/>
        <v>2.1754621693820461E-2</v>
      </c>
      <c r="G57" s="302">
        <f t="shared" si="6"/>
        <v>2.3230529866938167E-2</v>
      </c>
      <c r="H57" s="302">
        <f t="shared" si="6"/>
        <v>2.4028129984170529E-2</v>
      </c>
      <c r="I57" s="302">
        <f t="shared" si="6"/>
        <v>2.2942797265866944E-2</v>
      </c>
      <c r="J57" s="302">
        <f t="shared" si="6"/>
        <v>2.2829433325210664E-2</v>
      </c>
      <c r="K57" s="302">
        <f t="shared" si="6"/>
        <v>2.1475820786022729E-2</v>
      </c>
      <c r="L57" s="302">
        <f t="shared" si="6"/>
        <v>2.0897996306237003E-2</v>
      </c>
      <c r="M57" s="302">
        <f t="shared" si="6"/>
        <v>2.0132331091070491E-2</v>
      </c>
      <c r="N57" s="302">
        <f t="shared" si="6"/>
        <v>1.9532004852399223E-2</v>
      </c>
      <c r="O57" s="302">
        <f t="shared" si="6"/>
        <v>1.9220797280004261E-2</v>
      </c>
      <c r="P57" s="302">
        <f t="shared" si="6"/>
        <v>1.9080881701468329E-2</v>
      </c>
      <c r="Q57" s="302">
        <f t="shared" si="6"/>
        <v>1.9155582380209896E-2</v>
      </c>
      <c r="R57" s="302">
        <f t="shared" si="6"/>
        <v>1.9087577253169431E-2</v>
      </c>
      <c r="S57" s="302">
        <f t="shared" si="6"/>
        <v>1.9441447718716698E-2</v>
      </c>
      <c r="T57" s="302">
        <f t="shared" si="6"/>
        <v>1.9572948167635131E-2</v>
      </c>
      <c r="U57" s="302">
        <f t="shared" si="6"/>
        <v>1.9911347392564827E-2</v>
      </c>
      <c r="V57" s="302">
        <f t="shared" si="6"/>
        <v>1.9676643121465765E-2</v>
      </c>
      <c r="W57" s="302">
        <f t="shared" si="6"/>
        <v>1.9608835854254221E-2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0.61556279718554463</v>
      </c>
      <c r="C58" s="303">
        <f t="shared" si="7"/>
        <v>0.5908376608270266</v>
      </c>
      <c r="D58" s="303">
        <f t="shared" si="7"/>
        <v>0.58673688335803964</v>
      </c>
      <c r="E58" s="303">
        <f t="shared" si="7"/>
        <v>0.60262021687705847</v>
      </c>
      <c r="F58" s="303">
        <f t="shared" si="7"/>
        <v>0.6155934425703351</v>
      </c>
      <c r="G58" s="303">
        <f t="shared" si="7"/>
        <v>0.59504503551497823</v>
      </c>
      <c r="H58" s="303">
        <f t="shared" si="7"/>
        <v>0.58346450951067486</v>
      </c>
      <c r="I58" s="303">
        <f t="shared" si="7"/>
        <v>0.59781232235109139</v>
      </c>
      <c r="J58" s="303">
        <f t="shared" si="7"/>
        <v>0.59657750162151779</v>
      </c>
      <c r="K58" s="303">
        <f t="shared" si="7"/>
        <v>0.61759753309863819</v>
      </c>
      <c r="L58" s="303">
        <f t="shared" si="7"/>
        <v>0.62896975940831445</v>
      </c>
      <c r="M58" s="303">
        <f t="shared" si="7"/>
        <v>0.63585556245605279</v>
      </c>
      <c r="N58" s="303">
        <f t="shared" si="7"/>
        <v>0.64273822735649289</v>
      </c>
      <c r="O58" s="303">
        <f t="shared" si="7"/>
        <v>0.64769381487365596</v>
      </c>
      <c r="P58" s="303">
        <f t="shared" si="7"/>
        <v>0.65198638029205624</v>
      </c>
      <c r="Q58" s="303">
        <f t="shared" si="7"/>
        <v>0.65143255081624885</v>
      </c>
      <c r="R58" s="303">
        <f t="shared" si="7"/>
        <v>0.65480052899055108</v>
      </c>
      <c r="S58" s="303">
        <f t="shared" si="7"/>
        <v>0.64717292609939792</v>
      </c>
      <c r="T58" s="303">
        <f t="shared" si="7"/>
        <v>0.64580041656859999</v>
      </c>
      <c r="U58" s="303">
        <f t="shared" si="7"/>
        <v>0.64207882215290368</v>
      </c>
      <c r="V58" s="303">
        <f t="shared" si="7"/>
        <v>0.64757255930186952</v>
      </c>
      <c r="W58" s="303">
        <f t="shared" si="7"/>
        <v>0.64386653266230942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6.2786505882575727E-2</v>
      </c>
      <c r="C59" s="303">
        <f t="shared" si="8"/>
        <v>6.8044791495760856E-2</v>
      </c>
      <c r="D59" s="303">
        <f t="shared" si="8"/>
        <v>6.8988143008478067E-2</v>
      </c>
      <c r="E59" s="303">
        <f t="shared" si="8"/>
        <v>6.4190680930252639E-2</v>
      </c>
      <c r="F59" s="303">
        <f t="shared" si="8"/>
        <v>6.0936661272692171E-2</v>
      </c>
      <c r="G59" s="303">
        <f t="shared" si="8"/>
        <v>6.4941477375134046E-2</v>
      </c>
      <c r="H59" s="303">
        <f t="shared" si="8"/>
        <v>6.7888719227398933E-2</v>
      </c>
      <c r="I59" s="303">
        <f t="shared" si="8"/>
        <v>6.4666722671852958E-2</v>
      </c>
      <c r="J59" s="303">
        <f t="shared" si="8"/>
        <v>6.5005321552702236E-2</v>
      </c>
      <c r="K59" s="303">
        <f t="shared" si="8"/>
        <v>6.0357658946636056E-2</v>
      </c>
      <c r="L59" s="303">
        <f t="shared" si="8"/>
        <v>5.7365505220065761E-2</v>
      </c>
      <c r="M59" s="303">
        <f t="shared" si="8"/>
        <v>5.5767738633838208E-2</v>
      </c>
      <c r="N59" s="303">
        <f t="shared" si="8"/>
        <v>5.4568345484014756E-2</v>
      </c>
      <c r="O59" s="303">
        <f t="shared" si="8"/>
        <v>5.3495529183072203E-2</v>
      </c>
      <c r="P59" s="303">
        <f t="shared" si="8"/>
        <v>5.2825712788165093E-2</v>
      </c>
      <c r="Q59" s="303">
        <f t="shared" si="8"/>
        <v>5.3059254263382462E-2</v>
      </c>
      <c r="R59" s="303">
        <f t="shared" si="8"/>
        <v>5.2093565510752053E-2</v>
      </c>
      <c r="S59" s="303">
        <f t="shared" si="8"/>
        <v>5.3972572651280484E-2</v>
      </c>
      <c r="T59" s="303">
        <f t="shared" si="8"/>
        <v>5.4000331537640847E-2</v>
      </c>
      <c r="U59" s="303">
        <f t="shared" si="8"/>
        <v>5.5269659130013055E-2</v>
      </c>
      <c r="V59" s="303">
        <f t="shared" si="8"/>
        <v>5.4377143977234248E-2</v>
      </c>
      <c r="W59" s="303">
        <f t="shared" si="8"/>
        <v>5.4969295318060746E-2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8.8836613010104482E-2</v>
      </c>
      <c r="C60" s="303">
        <f t="shared" si="9"/>
        <v>8.876229148734209E-2</v>
      </c>
      <c r="D60" s="303">
        <f t="shared" si="9"/>
        <v>8.8835667628046927E-2</v>
      </c>
      <c r="E60" s="303">
        <f t="shared" si="9"/>
        <v>9.5080856240756351E-2</v>
      </c>
      <c r="F60" s="303">
        <f t="shared" si="9"/>
        <v>9.7270171762446372E-2</v>
      </c>
      <c r="G60" s="303">
        <f t="shared" si="9"/>
        <v>9.8901525372564011E-2</v>
      </c>
      <c r="H60" s="303">
        <f t="shared" si="9"/>
        <v>9.6849087042514936E-2</v>
      </c>
      <c r="I60" s="303">
        <f t="shared" si="9"/>
        <v>9.7618539611965371E-2</v>
      </c>
      <c r="J60" s="303">
        <f t="shared" si="9"/>
        <v>9.7492111686058688E-2</v>
      </c>
      <c r="K60" s="303">
        <f t="shared" si="9"/>
        <v>9.8066462015604705E-2</v>
      </c>
      <c r="L60" s="303">
        <f t="shared" si="9"/>
        <v>0.10030301753474519</v>
      </c>
      <c r="M60" s="303">
        <f t="shared" si="9"/>
        <v>0.10114122146581773</v>
      </c>
      <c r="N60" s="303">
        <f t="shared" si="9"/>
        <v>0.10008229122764757</v>
      </c>
      <c r="O60" s="303">
        <f t="shared" si="9"/>
        <v>0.10011007212033454</v>
      </c>
      <c r="P60" s="303">
        <f t="shared" si="9"/>
        <v>9.8874501304922882E-2</v>
      </c>
      <c r="Q60" s="303">
        <f t="shared" si="9"/>
        <v>9.8336546997012358E-2</v>
      </c>
      <c r="R60" s="303">
        <f t="shared" si="9"/>
        <v>9.9242189736205924E-2</v>
      </c>
      <c r="S60" s="303">
        <f t="shared" si="9"/>
        <v>9.8332765765360181E-2</v>
      </c>
      <c r="T60" s="303">
        <f t="shared" si="9"/>
        <v>9.9452883710862805E-2</v>
      </c>
      <c r="U60" s="303">
        <f t="shared" si="9"/>
        <v>9.7308102992079648E-2</v>
      </c>
      <c r="V60" s="303">
        <f t="shared" si="9"/>
        <v>9.593601174623817E-2</v>
      </c>
      <c r="W60" s="303">
        <f t="shared" si="9"/>
        <v>9.713100125809751E-2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3.3600591204145103E-2</v>
      </c>
      <c r="C61" s="304">
        <f t="shared" si="10"/>
        <v>3.5079943805682162E-2</v>
      </c>
      <c r="D61" s="304">
        <f t="shared" si="10"/>
        <v>3.5404914991205447E-2</v>
      </c>
      <c r="E61" s="304">
        <f t="shared" si="10"/>
        <v>4.0773359122016899E-2</v>
      </c>
      <c r="F61" s="304">
        <f t="shared" si="10"/>
        <v>4.2189773605827041E-2</v>
      </c>
      <c r="G61" s="304">
        <f t="shared" si="10"/>
        <v>4.5143558889887928E-2</v>
      </c>
      <c r="H61" s="304">
        <f t="shared" si="10"/>
        <v>4.3777412733752775E-2</v>
      </c>
      <c r="I61" s="304">
        <f t="shared" si="10"/>
        <v>4.3659865441537625E-2</v>
      </c>
      <c r="J61" s="304">
        <f t="shared" si="10"/>
        <v>4.3604536108288856E-2</v>
      </c>
      <c r="K61" s="304">
        <f t="shared" si="10"/>
        <v>4.2873190384333161E-2</v>
      </c>
      <c r="L61" s="304">
        <f t="shared" si="10"/>
        <v>4.4444167694804262E-2</v>
      </c>
      <c r="M61" s="304">
        <f t="shared" si="10"/>
        <v>4.4861081398155346E-2</v>
      </c>
      <c r="N61" s="304">
        <f t="shared" si="10"/>
        <v>4.3347066156761122E-2</v>
      </c>
      <c r="O61" s="304">
        <f t="shared" si="10"/>
        <v>4.3065065165932323E-2</v>
      </c>
      <c r="P61" s="304">
        <f t="shared" si="10"/>
        <v>4.1538982586874378E-2</v>
      </c>
      <c r="Q61" s="304">
        <f t="shared" si="10"/>
        <v>4.1025935814537624E-2</v>
      </c>
      <c r="R61" s="304">
        <f t="shared" si="10"/>
        <v>4.1741260211684394E-2</v>
      </c>
      <c r="S61" s="304">
        <f t="shared" si="10"/>
        <v>4.1289185528338233E-2</v>
      </c>
      <c r="T61" s="304">
        <f t="shared" si="10"/>
        <v>4.2518124408443728E-2</v>
      </c>
      <c r="U61" s="304">
        <f t="shared" si="10"/>
        <v>4.0566358118425412E-2</v>
      </c>
      <c r="V61" s="304">
        <f t="shared" si="10"/>
        <v>3.8825476587430574E-2</v>
      </c>
      <c r="W61" s="304">
        <f t="shared" si="10"/>
        <v>4.0270097620973069E-2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4.9869653781807619E-2</v>
      </c>
      <c r="C62" s="304">
        <f t="shared" si="11"/>
        <v>4.786655353672311E-2</v>
      </c>
      <c r="D62" s="304">
        <f t="shared" si="11"/>
        <v>4.7534330157484386E-2</v>
      </c>
      <c r="E62" s="304">
        <f t="shared" si="11"/>
        <v>4.8821114133247766E-2</v>
      </c>
      <c r="F62" s="304">
        <f t="shared" si="11"/>
        <v>4.9872136509380681E-2</v>
      </c>
      <c r="G62" s="304">
        <f t="shared" si="11"/>
        <v>4.8207412860869749E-2</v>
      </c>
      <c r="H62" s="304">
        <f t="shared" si="11"/>
        <v>4.7269219673941744E-2</v>
      </c>
      <c r="I62" s="304">
        <f t="shared" si="11"/>
        <v>4.8431603856594153E-2</v>
      </c>
      <c r="J62" s="304">
        <f t="shared" si="11"/>
        <v>4.8331565188649978E-2</v>
      </c>
      <c r="K62" s="304">
        <f t="shared" si="11"/>
        <v>5.003449736232829E-2</v>
      </c>
      <c r="L62" s="304">
        <f t="shared" si="11"/>
        <v>5.0955815205747254E-2</v>
      </c>
      <c r="M62" s="304">
        <f t="shared" si="11"/>
        <v>5.1513666680154849E-2</v>
      </c>
      <c r="N62" s="304">
        <f t="shared" si="11"/>
        <v>5.2071263918406545E-2</v>
      </c>
      <c r="O62" s="304">
        <f t="shared" si="11"/>
        <v>5.2472739502857579E-2</v>
      </c>
      <c r="P62" s="304">
        <f t="shared" si="11"/>
        <v>5.2820500531025848E-2</v>
      </c>
      <c r="Q62" s="304">
        <f t="shared" si="11"/>
        <v>5.2775632185604458E-2</v>
      </c>
      <c r="R62" s="304">
        <f t="shared" si="11"/>
        <v>5.3048488027876067E-2</v>
      </c>
      <c r="S62" s="304">
        <f t="shared" si="11"/>
        <v>5.2430539839476598E-2</v>
      </c>
      <c r="T62" s="304">
        <f t="shared" si="11"/>
        <v>5.2319346350483964E-2</v>
      </c>
      <c r="U62" s="304">
        <f t="shared" si="11"/>
        <v>5.2017842383909531E-2</v>
      </c>
      <c r="V62" s="304">
        <f t="shared" si="11"/>
        <v>5.246291601545424E-2</v>
      </c>
      <c r="W62" s="304">
        <f t="shared" si="11"/>
        <v>5.2162673268059428E-2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5.3663680241517707E-3</v>
      </c>
      <c r="C63" s="304">
        <f t="shared" si="12"/>
        <v>5.815794144936823E-3</v>
      </c>
      <c r="D63" s="304">
        <f t="shared" si="12"/>
        <v>5.8964224793571001E-3</v>
      </c>
      <c r="E63" s="304">
        <f t="shared" si="12"/>
        <v>5.4863829854916767E-3</v>
      </c>
      <c r="F63" s="304">
        <f t="shared" si="12"/>
        <v>5.208261647238646E-3</v>
      </c>
      <c r="G63" s="304">
        <f t="shared" si="12"/>
        <v>5.5505536218063249E-3</v>
      </c>
      <c r="H63" s="304">
        <f t="shared" si="12"/>
        <v>5.8024546348204196E-3</v>
      </c>
      <c r="I63" s="304">
        <f t="shared" si="12"/>
        <v>5.5270703138335844E-3</v>
      </c>
      <c r="J63" s="304">
        <f t="shared" si="12"/>
        <v>5.5560103891198467E-3</v>
      </c>
      <c r="K63" s="304">
        <f t="shared" si="12"/>
        <v>5.1587742689432519E-3</v>
      </c>
      <c r="L63" s="304">
        <f t="shared" si="12"/>
        <v>4.9030346341936547E-3</v>
      </c>
      <c r="M63" s="304">
        <f t="shared" si="12"/>
        <v>4.7664733875075367E-3</v>
      </c>
      <c r="N63" s="304">
        <f t="shared" si="12"/>
        <v>4.663961152479891E-3</v>
      </c>
      <c r="O63" s="304">
        <f t="shared" si="12"/>
        <v>4.5722674515446312E-3</v>
      </c>
      <c r="P63" s="304">
        <f t="shared" si="12"/>
        <v>4.5150181870226569E-3</v>
      </c>
      <c r="Q63" s="304">
        <f t="shared" si="12"/>
        <v>4.5349789968702941E-3</v>
      </c>
      <c r="R63" s="304">
        <f t="shared" si="12"/>
        <v>4.4524414966454718E-3</v>
      </c>
      <c r="S63" s="304">
        <f t="shared" si="12"/>
        <v>4.6130403975453409E-3</v>
      </c>
      <c r="T63" s="304">
        <f t="shared" si="12"/>
        <v>4.6154129519351142E-3</v>
      </c>
      <c r="U63" s="304">
        <f t="shared" si="12"/>
        <v>4.7239024897447034E-3</v>
      </c>
      <c r="V63" s="304">
        <f t="shared" si="12"/>
        <v>4.6476191433533522E-3</v>
      </c>
      <c r="W63" s="304">
        <f t="shared" si="12"/>
        <v>4.6982303690650193E-3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4.9660369695500514E-2</v>
      </c>
      <c r="C65" s="237">
        <f t="shared" si="14"/>
        <v>5.381935901724539E-2</v>
      </c>
      <c r="D65" s="237">
        <f t="shared" si="14"/>
        <v>5.4565493623970639E-2</v>
      </c>
      <c r="E65" s="237">
        <f t="shared" si="14"/>
        <v>5.0770988147740004E-2</v>
      </c>
      <c r="F65" s="237">
        <f t="shared" si="14"/>
        <v>4.819725328354646E-2</v>
      </c>
      <c r="G65" s="237">
        <f t="shared" si="14"/>
        <v>5.1364823216195787E-2</v>
      </c>
      <c r="H65" s="237">
        <f t="shared" si="14"/>
        <v>5.3695915190628205E-2</v>
      </c>
      <c r="I65" s="237">
        <f t="shared" si="14"/>
        <v>5.1147508684216025E-2</v>
      </c>
      <c r="J65" s="237">
        <f t="shared" si="14"/>
        <v>5.1415320140915113E-2</v>
      </c>
      <c r="K65" s="237">
        <f t="shared" si="14"/>
        <v>4.7739297084800875E-2</v>
      </c>
      <c r="L65" s="237">
        <f t="shared" si="14"/>
        <v>4.5372682504828107E-2</v>
      </c>
      <c r="M65" s="237">
        <f t="shared" si="14"/>
        <v>4.410894472799478E-2</v>
      </c>
      <c r="N65" s="237">
        <f t="shared" si="14"/>
        <v>4.3160296505048955E-2</v>
      </c>
      <c r="O65" s="237">
        <f t="shared" si="14"/>
        <v>4.2311762996594046E-2</v>
      </c>
      <c r="P65" s="237">
        <f t="shared" si="14"/>
        <v>4.1781978302707683E-2</v>
      </c>
      <c r="Q65" s="237">
        <f t="shared" si="14"/>
        <v>4.1966695637037733E-2</v>
      </c>
      <c r="R65" s="237">
        <f t="shared" si="14"/>
        <v>4.1202893609957242E-2</v>
      </c>
      <c r="S65" s="237">
        <f t="shared" si="14"/>
        <v>4.2689075838884594E-2</v>
      </c>
      <c r="T65" s="237">
        <f t="shared" si="14"/>
        <v>4.2711031457207581E-2</v>
      </c>
      <c r="U65" s="237">
        <f t="shared" si="14"/>
        <v>4.371499364009751E-2</v>
      </c>
      <c r="V65" s="237">
        <f t="shared" si="14"/>
        <v>4.3009067552591963E-2</v>
      </c>
      <c r="W65" s="237">
        <f t="shared" si="14"/>
        <v>4.3477423835327732E-2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54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 t="shared" ref="B69:W69" si="15">SUM(B$70:B$78)</f>
        <v>155.71994249328156</v>
      </c>
      <c r="C69" s="324">
        <f t="shared" si="15"/>
        <v>149.36469369023811</v>
      </c>
      <c r="D69" s="324">
        <f t="shared" si="15"/>
        <v>157.39943783723893</v>
      </c>
      <c r="E69" s="324">
        <f t="shared" si="15"/>
        <v>173.26695378119376</v>
      </c>
      <c r="F69" s="324">
        <f t="shared" si="15"/>
        <v>189.65978100374764</v>
      </c>
      <c r="G69" s="324">
        <f t="shared" si="15"/>
        <v>184.05304269981895</v>
      </c>
      <c r="H69" s="324">
        <f t="shared" si="15"/>
        <v>169.82600109922575</v>
      </c>
      <c r="I69" s="324">
        <f t="shared" si="15"/>
        <v>174.80696134967093</v>
      </c>
      <c r="J69" s="324">
        <f t="shared" si="15"/>
        <v>191.41379190462482</v>
      </c>
      <c r="K69" s="324">
        <f t="shared" si="15"/>
        <v>214.43137637246662</v>
      </c>
      <c r="L69" s="324">
        <f t="shared" si="15"/>
        <v>218.63781843627652</v>
      </c>
      <c r="M69" s="324">
        <f t="shared" si="15"/>
        <v>224.9534693259636</v>
      </c>
      <c r="N69" s="324">
        <f t="shared" si="15"/>
        <v>243.72357443584227</v>
      </c>
      <c r="O69" s="324">
        <f t="shared" si="15"/>
        <v>254.45298575628092</v>
      </c>
      <c r="P69" s="324">
        <f t="shared" si="15"/>
        <v>245.03830676914359</v>
      </c>
      <c r="Q69" s="324">
        <f t="shared" si="15"/>
        <v>242.40479735048905</v>
      </c>
      <c r="R69" s="324">
        <f t="shared" si="15"/>
        <v>254.09199055431418</v>
      </c>
      <c r="S69" s="324">
        <f t="shared" si="15"/>
        <v>249.53256376627638</v>
      </c>
      <c r="T69" s="324">
        <f t="shared" si="15"/>
        <v>249.15069649026768</v>
      </c>
      <c r="U69" s="324">
        <f t="shared" si="15"/>
        <v>238.33551895150279</v>
      </c>
      <c r="V69" s="324">
        <f t="shared" si="15"/>
        <v>241.55493980226922</v>
      </c>
      <c r="W69" s="324">
        <f t="shared" si="15"/>
        <v>213.0824942542572</v>
      </c>
      <c r="DA69" s="95"/>
    </row>
    <row r="70" spans="1:105" ht="12" customHeight="1" x14ac:dyDescent="0.25">
      <c r="A70" s="55" t="s">
        <v>92</v>
      </c>
      <c r="B70" s="336">
        <f>IF(B$6=0,0,B$6/WWP!B$5*1000)</f>
        <v>1.9219961962730068</v>
      </c>
      <c r="C70" s="336">
        <f>IF(C$6=0,0,C$6/WWP!C$5*1000)</f>
        <v>1.9979509153551285</v>
      </c>
      <c r="D70" s="336">
        <f>IF(D$6=0,0,D$6/WWP!D$5*1000)</f>
        <v>2.1346152420538327</v>
      </c>
      <c r="E70" s="336">
        <f>IF(E$6=0,0,E$6/WWP!E$5*1000)</f>
        <v>2.186400394498162</v>
      </c>
      <c r="F70" s="336">
        <f>IF(F$6=0,0,F$6/WWP!F$5*1000)</f>
        <v>2.2719348558786487</v>
      </c>
      <c r="G70" s="336">
        <f>IF(G$6=0,0,G$6/WWP!G$5*1000)</f>
        <v>2.3496714503524947</v>
      </c>
      <c r="H70" s="336">
        <f>IF(H$6=0,0,H$6/WWP!H$5*1000)</f>
        <v>2.2664376345398058</v>
      </c>
      <c r="I70" s="336">
        <f>IF(I$6=0,0,I$6/WWP!I$5*1000)</f>
        <v>2.2221918434726078</v>
      </c>
      <c r="J70" s="336">
        <f>IF(J$6=0,0,J$6/WWP!J$5*1000)</f>
        <v>2.4460431378187164</v>
      </c>
      <c r="K70" s="336">
        <f>IF(K$6=0,0,K$6/WWP!K$5*1000)</f>
        <v>2.5442670538340435</v>
      </c>
      <c r="L70" s="336">
        <f>IF(L$6=0,0,L$6/WWP!L$5*1000)</f>
        <v>2.4655742311164968</v>
      </c>
      <c r="M70" s="336">
        <f>IF(M$6=0,0,M$6/WWP!M$5*1000)</f>
        <v>2.4661398674303063</v>
      </c>
      <c r="N70" s="336">
        <f>IF(N$6=0,0,N$6/WWP!N$5*1000)</f>
        <v>2.6144497511583116</v>
      </c>
      <c r="O70" s="336">
        <f>IF(O$6=0,0,O$6/WWP!O$5*1000)</f>
        <v>2.6758823408601233</v>
      </c>
      <c r="P70" s="336">
        <f>IF(P$6=0,0,P$6/WWP!P$5*1000)</f>
        <v>2.544610546633816</v>
      </c>
      <c r="Q70" s="336">
        <f>IF(Q$6=0,0,Q$6/WWP!Q$5*1000)</f>
        <v>2.5283915288676559</v>
      </c>
      <c r="R70" s="336">
        <f>IF(R$6=0,0,R$6/WWP!R$5*1000)</f>
        <v>2.6020583622313396</v>
      </c>
      <c r="S70" s="336">
        <f>IF(S$6=0,0,S$6/WWP!S$5*1000)</f>
        <v>2.6475387334608493</v>
      </c>
      <c r="T70" s="336">
        <f>IF(T$6=0,0,T$6/WWP!T$5*1000)</f>
        <v>2.6448467085991236</v>
      </c>
      <c r="U70" s="336">
        <f>IF(U$6=0,0,U$6/WWP!U$5*1000)</f>
        <v>2.5895096281500805</v>
      </c>
      <c r="V70" s="336">
        <f>IF(V$6=0,0,V$6/WWP!V$5*1000)</f>
        <v>2.5821073335121638</v>
      </c>
      <c r="W70" s="336">
        <f>IF(W$6=0,0,W$6/WWP!W$5*1000)</f>
        <v>2.3025544849293884</v>
      </c>
      <c r="DA70" s="67"/>
    </row>
    <row r="71" spans="1:105" ht="12" customHeight="1" x14ac:dyDescent="0.25">
      <c r="A71" s="202" t="s">
        <v>93</v>
      </c>
      <c r="B71" s="337">
        <f>IF(B$7=0,0,B$7/WWP!B$5*1000)</f>
        <v>2.0891263002967464</v>
      </c>
      <c r="C71" s="337">
        <f>IF(C$7=0,0,C$7/WWP!C$5*1000)</f>
        <v>2.1716857775599219</v>
      </c>
      <c r="D71" s="337">
        <f>IF(D$7=0,0,D$7/WWP!D$5*1000)</f>
        <v>2.3202339587541654</v>
      </c>
      <c r="E71" s="337">
        <f>IF(E$7=0,0,E$7/WWP!E$5*1000)</f>
        <v>2.3765221679327855</v>
      </c>
      <c r="F71" s="337">
        <f>IF(F$7=0,0,F$7/WWP!F$5*1000)</f>
        <v>2.4694944085637482</v>
      </c>
      <c r="G71" s="337">
        <f>IF(G$7=0,0,G$7/WWP!G$5*1000)</f>
        <v>2.5539907069048864</v>
      </c>
      <c r="H71" s="337">
        <f>IF(H$7=0,0,H$7/WWP!H$5*1000)</f>
        <v>2.4635191679780513</v>
      </c>
      <c r="I71" s="337">
        <f>IF(I$7=0,0,I$7/WWP!I$5*1000)</f>
        <v>2.4154259168180516</v>
      </c>
      <c r="J71" s="337">
        <f>IF(J$7=0,0,J$7/WWP!J$5*1000)</f>
        <v>2.6587425411072987</v>
      </c>
      <c r="K71" s="337">
        <f>IF(K$7=0,0,K$7/WWP!K$5*1000)</f>
        <v>2.7655076672109167</v>
      </c>
      <c r="L71" s="337">
        <f>IF(L$7=0,0,L$7/WWP!L$5*1000)</f>
        <v>2.6799719903440189</v>
      </c>
      <c r="M71" s="337">
        <f>IF(M$7=0,0,M$7/WWP!M$5*1000)</f>
        <v>2.6805868124242465</v>
      </c>
      <c r="N71" s="337">
        <f>IF(N$7=0,0,N$7/WWP!N$5*1000)</f>
        <v>2.8417932077807739</v>
      </c>
      <c r="O71" s="337">
        <f>IF(O$7=0,0,O$7/WWP!O$5*1000)</f>
        <v>2.9085677618044823</v>
      </c>
      <c r="P71" s="337">
        <f>IF(P$7=0,0,P$7/WWP!P$5*1000)</f>
        <v>2.7658810289498001</v>
      </c>
      <c r="Q71" s="337">
        <f>IF(Q$7=0,0,Q$7/WWP!Q$5*1000)</f>
        <v>2.7482516618126693</v>
      </c>
      <c r="R71" s="337">
        <f>IF(R$7=0,0,R$7/WWP!R$5*1000)</f>
        <v>2.8283243067731951</v>
      </c>
      <c r="S71" s="337">
        <f>IF(S$7=0,0,S$7/WWP!S$5*1000)</f>
        <v>2.8777594928922285</v>
      </c>
      <c r="T71" s="337">
        <f>IF(T$7=0,0,T$7/WWP!T$5*1000)</f>
        <v>2.8748333789120912</v>
      </c>
      <c r="U71" s="337">
        <f>IF(U$7=0,0,U$7/WWP!U$5*1000)</f>
        <v>2.8146843784240008</v>
      </c>
      <c r="V71" s="337">
        <f>IF(V$7=0,0,V$7/WWP!V$5*1000)</f>
        <v>2.8066384059914817</v>
      </c>
      <c r="W71" s="337">
        <f>IF(W$7=0,0,W$7/WWP!W$5*1000)</f>
        <v>2.5027766140536847</v>
      </c>
      <c r="DA71" s="174"/>
    </row>
    <row r="72" spans="1:105" ht="12" customHeight="1" x14ac:dyDescent="0.25">
      <c r="A72" s="202" t="s">
        <v>94</v>
      </c>
      <c r="B72" s="337">
        <f>IF(B$8=0,0,B$8/WWP!B$5*1000)</f>
        <v>5.1810332247359305</v>
      </c>
      <c r="C72" s="337">
        <f>IF(C$8=0,0,C$8/WWP!C$5*1000)</f>
        <v>5.3857807283486068</v>
      </c>
      <c r="D72" s="337">
        <f>IF(D$8=0,0,D$8/WWP!D$5*1000)</f>
        <v>5.7541802177103305</v>
      </c>
      <c r="E72" s="337">
        <f>IF(E$8=0,0,E$8/WWP!E$5*1000)</f>
        <v>5.8937749764733081</v>
      </c>
      <c r="F72" s="337">
        <f>IF(F$8=0,0,F$8/WWP!F$5*1000)</f>
        <v>6.1243461332380953</v>
      </c>
      <c r="G72" s="337">
        <f>IF(G$8=0,0,G$8/WWP!G$5*1000)</f>
        <v>6.3338969531241176</v>
      </c>
      <c r="H72" s="337">
        <f>IF(H$8=0,0,H$8/WWP!H$5*1000)</f>
        <v>6.1095275365855644</v>
      </c>
      <c r="I72" s="337">
        <f>IF(I$8=0,0,I$8/WWP!I$5*1000)</f>
        <v>5.9902562737087681</v>
      </c>
      <c r="J72" s="337">
        <f>IF(J$8=0,0,J$8/WWP!J$5*1000)</f>
        <v>6.5936815019461044</v>
      </c>
      <c r="K72" s="337">
        <f>IF(K$8=0,0,K$8/WWP!K$5*1000)</f>
        <v>6.8584590146830733</v>
      </c>
      <c r="L72" s="337">
        <f>IF(L$8=0,0,L$8/WWP!L$5*1000)</f>
        <v>6.6463305360531644</v>
      </c>
      <c r="M72" s="337">
        <f>IF(M$8=0,0,M$8/WWP!M$5*1000)</f>
        <v>6.647855294812131</v>
      </c>
      <c r="N72" s="337">
        <f>IF(N$8=0,0,N$8/WWP!N$5*1000)</f>
        <v>7.0476471552963202</v>
      </c>
      <c r="O72" s="337">
        <f>IF(O$8=0,0,O$8/WWP!O$5*1000)</f>
        <v>7.2132480492751165</v>
      </c>
      <c r="P72" s="337">
        <f>IF(P$8=0,0,P$8/WWP!P$5*1000)</f>
        <v>6.8593849517955041</v>
      </c>
      <c r="Q72" s="337">
        <f>IF(Q$8=0,0,Q$8/WWP!Q$5*1000)</f>
        <v>6.8156641212954181</v>
      </c>
      <c r="R72" s="337">
        <f>IF(R$8=0,0,R$8/WWP!R$5*1000)</f>
        <v>7.0142442807975254</v>
      </c>
      <c r="S72" s="337">
        <f>IF(S$8=0,0,S$8/WWP!S$5*1000)</f>
        <v>7.136843542372727</v>
      </c>
      <c r="T72" s="337">
        <f>IF(T$8=0,0,T$8/WWP!T$5*1000)</f>
        <v>7.1295867797019854</v>
      </c>
      <c r="U72" s="337">
        <f>IF(U$8=0,0,U$8/WWP!U$5*1000)</f>
        <v>6.9804172584915207</v>
      </c>
      <c r="V72" s="337">
        <f>IF(V$8=0,0,V$8/WWP!V$5*1000)</f>
        <v>6.9604632468588763</v>
      </c>
      <c r="W72" s="337">
        <f>IF(W$8=0,0,W$8/WWP!W$5*1000)</f>
        <v>6.2068860028531381</v>
      </c>
      <c r="DA72" s="174"/>
    </row>
    <row r="73" spans="1:105" ht="12" customHeight="1" x14ac:dyDescent="0.25">
      <c r="A73" s="202" t="s">
        <v>95</v>
      </c>
      <c r="B73" s="337">
        <f>IF(B$9=0,0,B$9/WWP!B$5*1000)</f>
        <v>15.877359882255274</v>
      </c>
      <c r="C73" s="337">
        <f>IF(C$9=0,0,C$9/WWP!C$5*1000)</f>
        <v>16.504811909455412</v>
      </c>
      <c r="D73" s="337">
        <f>IF(D$9=0,0,D$9/WWP!D$5*1000)</f>
        <v>17.63377808653166</v>
      </c>
      <c r="E73" s="337">
        <f>IF(E$9=0,0,E$9/WWP!E$5*1000)</f>
        <v>18.061568476289164</v>
      </c>
      <c r="F73" s="337">
        <f>IF(F$9=0,0,F$9/WWP!F$5*1000)</f>
        <v>18.768157505084492</v>
      </c>
      <c r="G73" s="337">
        <f>IF(G$9=0,0,G$9/WWP!G$5*1000)</f>
        <v>19.410329372477136</v>
      </c>
      <c r="H73" s="337">
        <f>IF(H$9=0,0,H$9/WWP!H$5*1000)</f>
        <v>18.722745676633178</v>
      </c>
      <c r="I73" s="337">
        <f>IF(I$9=0,0,I$9/WWP!I$5*1000)</f>
        <v>18.357236967817197</v>
      </c>
      <c r="J73" s="337">
        <f>IF(J$9=0,0,J$9/WWP!J$5*1000)</f>
        <v>20.20644331241548</v>
      </c>
      <c r="K73" s="337">
        <f>IF(K$9=0,0,K$9/WWP!K$5*1000)</f>
        <v>21.017858270802968</v>
      </c>
      <c r="L73" s="337">
        <f>IF(L$9=0,0,L$9/WWP!L$5*1000)</f>
        <v>20.367787126614541</v>
      </c>
      <c r="M73" s="337">
        <f>IF(M$9=0,0,M$9/WWP!M$5*1000)</f>
        <v>20.372459774424275</v>
      </c>
      <c r="N73" s="337">
        <f>IF(N$9=0,0,N$9/WWP!N$5*1000)</f>
        <v>21.59762837913388</v>
      </c>
      <c r="O73" s="337">
        <f>IF(O$9=0,0,O$9/WWP!O$5*1000)</f>
        <v>22.105114989714064</v>
      </c>
      <c r="P73" s="337">
        <f>IF(P$9=0,0,P$9/WWP!P$5*1000)</f>
        <v>21.020695820018481</v>
      </c>
      <c r="Q73" s="337">
        <f>IF(Q$9=0,0,Q$9/WWP!Q$5*1000)</f>
        <v>20.886712629776284</v>
      </c>
      <c r="R73" s="337">
        <f>IF(R$9=0,0,R$9/WWP!R$5*1000)</f>
        <v>21.495264731476279</v>
      </c>
      <c r="S73" s="337">
        <f>IF(S$9=0,0,S$9/WWP!S$5*1000)</f>
        <v>21.870972145980936</v>
      </c>
      <c r="T73" s="337">
        <f>IF(T$9=0,0,T$9/WWP!T$5*1000)</f>
        <v>21.84873367973189</v>
      </c>
      <c r="U73" s="337">
        <f>IF(U$9=0,0,U$9/WWP!U$5*1000)</f>
        <v>21.391601276022399</v>
      </c>
      <c r="V73" s="337">
        <f>IF(V$9=0,0,V$9/WWP!V$5*1000)</f>
        <v>21.330451885535268</v>
      </c>
      <c r="W73" s="337">
        <f>IF(W$9=0,0,W$9/WWP!W$5*1000)</f>
        <v>19.021102266808001</v>
      </c>
      <c r="DA73" s="174"/>
    </row>
    <row r="74" spans="1:105" ht="12" customHeight="1" x14ac:dyDescent="0.25">
      <c r="A74" s="56" t="s">
        <v>96</v>
      </c>
      <c r="B74" s="338">
        <f>IF(B$10=0,0,B$10/WWP!B$5*1000)</f>
        <v>3.4511702431854543</v>
      </c>
      <c r="C74" s="338">
        <f>IF(C$10=0,0,C$10/WWP!C$5*1000)</f>
        <v>3.5940241369866626</v>
      </c>
      <c r="D74" s="338">
        <f>IF(D$10=0,0,D$10/WWP!D$5*1000)</f>
        <v>3.7746176400155367</v>
      </c>
      <c r="E74" s="338">
        <f>IF(E$10=0,0,E$10/WWP!E$5*1000)</f>
        <v>3.9410899742611933</v>
      </c>
      <c r="F74" s="338">
        <f>IF(F$10=0,0,F$10/WWP!F$5*1000)</f>
        <v>4.1259767862693666</v>
      </c>
      <c r="G74" s="338">
        <f>IF(G$10=0,0,G$10/WWP!G$5*1000)</f>
        <v>4.2756497055389895</v>
      </c>
      <c r="H74" s="338">
        <f>IF(H$10=0,0,H$10/WWP!H$5*1000)</f>
        <v>4.080601229104083</v>
      </c>
      <c r="I74" s="338">
        <f>IF(I$10=0,0,I$10/WWP!I$5*1000)</f>
        <v>4.0105606749077376</v>
      </c>
      <c r="J74" s="338">
        <f>IF(J$10=0,0,J$10/WWP!J$5*1000)</f>
        <v>4.36986839981238</v>
      </c>
      <c r="K74" s="338">
        <f>IF(K$10=0,0,K$10/WWP!K$5*1000)</f>
        <v>4.6050898098752819</v>
      </c>
      <c r="L74" s="338">
        <f>IF(L$10=0,0,L$10/WWP!L$5*1000)</f>
        <v>4.569092322085023</v>
      </c>
      <c r="M74" s="338">
        <f>IF(M$10=0,0,M$10/WWP!M$5*1000)</f>
        <v>4.5288377245552693</v>
      </c>
      <c r="N74" s="338">
        <f>IF(N$10=0,0,N$10/WWP!N$5*1000)</f>
        <v>4.7604100385249541</v>
      </c>
      <c r="O74" s="338">
        <f>IF(O$10=0,0,O$10/WWP!O$5*1000)</f>
        <v>4.8907892565132869</v>
      </c>
      <c r="P74" s="338">
        <f>IF(P$10=0,0,P$10/WWP!P$5*1000)</f>
        <v>4.6755469437901347</v>
      </c>
      <c r="Q74" s="338">
        <f>IF(Q$10=0,0,Q$10/WWP!Q$5*1000)</f>
        <v>4.6434050650053775</v>
      </c>
      <c r="R74" s="338">
        <f>IF(R$10=0,0,R$10/WWP!R$5*1000)</f>
        <v>4.85000049911707</v>
      </c>
      <c r="S74" s="338">
        <f>IF(S$10=0,0,S$10/WWP!S$5*1000)</f>
        <v>4.8512742925794026</v>
      </c>
      <c r="T74" s="338">
        <f>IF(T$10=0,0,T$10/WWP!T$5*1000)</f>
        <v>4.876613668334203</v>
      </c>
      <c r="U74" s="338">
        <f>IF(U$10=0,0,U$10/WWP!U$5*1000)</f>
        <v>4.7455813138305905</v>
      </c>
      <c r="V74" s="338">
        <f>IF(V$10=0,0,V$10/WWP!V$5*1000)</f>
        <v>4.7529903447163973</v>
      </c>
      <c r="W74" s="338">
        <f>IF(W$10=0,0,W$10/WWP!W$5*1000)</f>
        <v>4.1782996532467971</v>
      </c>
      <c r="DA74" s="68"/>
    </row>
    <row r="75" spans="1:105" ht="12" customHeight="1" x14ac:dyDescent="0.25">
      <c r="A75" s="203" t="s">
        <v>2900</v>
      </c>
      <c r="B75" s="351">
        <f>IF(B$16=0,0,B$16/WWP!B$5*1000)</f>
        <v>95.855403378736554</v>
      </c>
      <c r="C75" s="351">
        <f>IF(C$16=0,0,C$16/WWP!C$5*1000)</f>
        <v>88.250286230085621</v>
      </c>
      <c r="D75" s="351">
        <f>IF(D$16=0,0,D$16/WWP!D$5*1000)</f>
        <v>92.352055598929084</v>
      </c>
      <c r="E75" s="351">
        <f>IF(E$16=0,0,E$16/WWP!E$5*1000)</f>
        <v>104.41416926525024</v>
      </c>
      <c r="F75" s="351">
        <f>IF(F$16=0,0,F$16/WWP!F$5*1000)</f>
        <v>116.75331750523286</v>
      </c>
      <c r="G75" s="351">
        <f>IF(G$16=0,0,G$16/WWP!G$5*1000)</f>
        <v>109.51984932995356</v>
      </c>
      <c r="H75" s="351">
        <f>IF(H$16=0,0,H$16/WWP!H$5*1000)</f>
        <v>99.087444433519067</v>
      </c>
      <c r="I75" s="351">
        <f>IF(I$16=0,0,I$16/WWP!I$5*1000)</f>
        <v>104.50175552758422</v>
      </c>
      <c r="J75" s="351">
        <f>IF(J$16=0,0,J$16/WWP!J$5*1000)</f>
        <v>114.19316175036217</v>
      </c>
      <c r="K75" s="351">
        <f>IF(K$16=0,0,K$16/WWP!K$5*1000)</f>
        <v>132.43228906658101</v>
      </c>
      <c r="L75" s="351">
        <f>IF(L$16=0,0,L$16/WWP!L$5*1000)</f>
        <v>137.51657605942356</v>
      </c>
      <c r="M75" s="351">
        <f>IF(M$16=0,0,M$16/WWP!M$5*1000)</f>
        <v>143.03791476470099</v>
      </c>
      <c r="N75" s="351">
        <f>IF(N$16=0,0,N$16/WWP!N$5*1000)</f>
        <v>156.65045819788148</v>
      </c>
      <c r="O75" s="351">
        <f>IF(O$16=0,0,O$16/WWP!O$5*1000)</f>
        <v>164.80762505047764</v>
      </c>
      <c r="P75" s="351">
        <f>IF(P$16=0,0,P$16/WWP!P$5*1000)</f>
        <v>159.76163866330839</v>
      </c>
      <c r="Q75" s="351">
        <f>IF(Q$16=0,0,Q$16/WWP!Q$5*1000)</f>
        <v>157.91037546812495</v>
      </c>
      <c r="R75" s="351">
        <f>IF(R$16=0,0,R$16/WWP!R$5*1000)</f>
        <v>166.37956982722704</v>
      </c>
      <c r="S75" s="351">
        <f>IF(S$16=0,0,S$16/WWP!S$5*1000)</f>
        <v>161.49071944970567</v>
      </c>
      <c r="T75" s="351">
        <f>IF(T$16=0,0,T$16/WWP!T$5*1000)</f>
        <v>160.90162358177173</v>
      </c>
      <c r="U75" s="351">
        <f>IF(U$16=0,0,U$16/WWP!U$5*1000)</f>
        <v>153.03018928558197</v>
      </c>
      <c r="V75" s="351">
        <f>IF(V$16=0,0,V$16/WWP!V$5*1000)</f>
        <v>156.42435057976448</v>
      </c>
      <c r="W75" s="351">
        <f>IF(W$16=0,0,W$16/WWP!W$5*1000)</f>
        <v>137.19668674652502</v>
      </c>
      <c r="DA75" s="175"/>
    </row>
    <row r="76" spans="1:105" ht="12" customHeight="1" x14ac:dyDescent="0.25">
      <c r="A76" s="203" t="s">
        <v>2912</v>
      </c>
      <c r="B76" s="351">
        <f>IF(B$27=0,0,B$27/WWP!B$5*1000)</f>
        <v>9.7771110853887748</v>
      </c>
      <c r="C76" s="351">
        <f>IF(C$27=0,0,C$27/WWP!C$5*1000)</f>
        <v>10.163489438980438</v>
      </c>
      <c r="D76" s="351">
        <f>IF(D$27=0,0,D$27/WWP!D$5*1000)</f>
        <v>10.858694926969495</v>
      </c>
      <c r="E76" s="351">
        <f>IF(E$27=0,0,E$27/WWP!E$5*1000)</f>
        <v>11.122123745925439</v>
      </c>
      <c r="F76" s="351">
        <f>IF(F$27=0,0,F$27/WWP!F$5*1000)</f>
        <v>11.557233832078348</v>
      </c>
      <c r="G76" s="351">
        <f>IF(G$27=0,0,G$27/WWP!G$5*1000)</f>
        <v>11.952676508314871</v>
      </c>
      <c r="H76" s="351">
        <f>IF(H$27=0,0,H$27/WWP!H$5*1000)</f>
        <v>11.52926970613728</v>
      </c>
      <c r="I76" s="351">
        <f>IF(I$27=0,0,I$27/WWP!I$5*1000)</f>
        <v>11.304193290708488</v>
      </c>
      <c r="J76" s="351">
        <f>IF(J$27=0,0,J$27/WWP!J$5*1000)</f>
        <v>12.442915092382167</v>
      </c>
      <c r="K76" s="351">
        <f>IF(K$27=0,0,K$27/WWP!K$5*1000)</f>
        <v>12.942575882547095</v>
      </c>
      <c r="L76" s="351">
        <f>IF(L$27=0,0,L$27/WWP!L$5*1000)</f>
        <v>12.542268914810009</v>
      </c>
      <c r="M76" s="351">
        <f>IF(M$27=0,0,M$27/WWP!M$5*1000)</f>
        <v>12.545146282145478</v>
      </c>
      <c r="N76" s="351">
        <f>IF(N$27=0,0,N$27/WWP!N$5*1000)</f>
        <v>13.299592212414026</v>
      </c>
      <c r="O76" s="351">
        <f>IF(O$27=0,0,O$27/WWP!O$5*1000)</f>
        <v>13.612097125244981</v>
      </c>
      <c r="P76" s="351">
        <f>IF(P$27=0,0,P$27/WWP!P$5*1000)</f>
        <v>12.944323215485069</v>
      </c>
      <c r="Q76" s="351">
        <f>IF(Q$27=0,0,Q$27/WWP!Q$5*1000)</f>
        <v>12.861817777283294</v>
      </c>
      <c r="R76" s="351">
        <f>IF(R$27=0,0,R$27/WWP!R$5*1000)</f>
        <v>13.236557755698559</v>
      </c>
      <c r="S76" s="351">
        <f>IF(S$27=0,0,S$27/WWP!S$5*1000)</f>
        <v>13.46791442673563</v>
      </c>
      <c r="T76" s="351">
        <f>IF(T$27=0,0,T$27/WWP!T$5*1000)</f>
        <v>13.45422021330859</v>
      </c>
      <c r="U76" s="351">
        <f>IF(U$27=0,0,U$27/WWP!U$5*1000)</f>
        <v>13.172722891024325</v>
      </c>
      <c r="V76" s="351">
        <f>IF(V$27=0,0,V$27/WWP!V$5*1000)</f>
        <v>13.135067740040142</v>
      </c>
      <c r="W76" s="351">
        <f>IF(W$27=0,0,W$27/WWP!W$5*1000)</f>
        <v>11.712994553771246</v>
      </c>
      <c r="DA76" s="175"/>
    </row>
    <row r="77" spans="1:105" ht="12" customHeight="1" x14ac:dyDescent="0.25">
      <c r="A77" s="203" t="s">
        <v>2914</v>
      </c>
      <c r="B77" s="351">
        <f>IF(B$28=0,0,B$28/WWP!B$5*1000)</f>
        <v>13.833632269231376</v>
      </c>
      <c r="C77" s="351">
        <f>IF(C$28=0,0,C$28/WWP!C$5*1000)</f>
        <v>13.257952479250479</v>
      </c>
      <c r="D77" s="351">
        <f>IF(D$28=0,0,D$28/WWP!D$5*1000)</f>
        <v>13.982684144550394</v>
      </c>
      <c r="E77" s="351">
        <f>IF(E$28=0,0,E$28/WWP!E$5*1000)</f>
        <v>16.474370323743457</v>
      </c>
      <c r="F77" s="351">
        <f>IF(F$28=0,0,F$28/WWP!F$5*1000)</f>
        <v>18.448239474662497</v>
      </c>
      <c r="G77" s="351">
        <f>IF(G$28=0,0,G$28/WWP!G$5*1000)</f>
        <v>18.203126672473751</v>
      </c>
      <c r="H77" s="351">
        <f>IF(H$28=0,0,H$28/WWP!H$5*1000)</f>
        <v>16.44749316254115</v>
      </c>
      <c r="I77" s="351">
        <f>IF(I$28=0,0,I$28/WWP!I$5*1000)</f>
        <v>17.064400280960147</v>
      </c>
      <c r="J77" s="351">
        <f>IF(J$28=0,0,J$28/WWP!J$5*1000)</f>
        <v>18.661334778617675</v>
      </c>
      <c r="K77" s="351">
        <f>IF(K$28=0,0,K$28/WWP!K$5*1000)</f>
        <v>21.028526425984335</v>
      </c>
      <c r="L77" s="351">
        <f>IF(L$28=0,0,L$28/WWP!L$5*1000)</f>
        <v>21.930032936372275</v>
      </c>
      <c r="M77" s="351">
        <f>IF(M$28=0,0,M$28/WWP!M$5*1000)</f>
        <v>22.752068660601321</v>
      </c>
      <c r="N77" s="351">
        <f>IF(N$28=0,0,N$28/WWP!N$5*1000)</f>
        <v>24.392413755731205</v>
      </c>
      <c r="O77" s="351">
        <f>IF(O$28=0,0,O$28/WWP!O$5*1000)</f>
        <v>25.473306755295738</v>
      </c>
      <c r="P77" s="351">
        <f>IF(P$28=0,0,P$28/WWP!P$5*1000)</f>
        <v>24.22804038240178</v>
      </c>
      <c r="Q77" s="351">
        <f>IF(Q$28=0,0,Q$28/WWP!Q$5*1000)</f>
        <v>23.837250746957622</v>
      </c>
      <c r="R77" s="351">
        <f>IF(R$28=0,0,R$28/WWP!R$5*1000)</f>
        <v>25.216645537041494</v>
      </c>
      <c r="S77" s="351">
        <f>IF(S$28=0,0,S$28/WWP!S$5*1000)</f>
        <v>24.537227143659059</v>
      </c>
      <c r="T77" s="351">
        <f>IF(T$28=0,0,T$28/WWP!T$5*1000)</f>
        <v>24.778755244527076</v>
      </c>
      <c r="U77" s="351">
        <f>IF(U$28=0,0,U$28/WWP!U$5*1000)</f>
        <v>23.191977224803583</v>
      </c>
      <c r="V77" s="351">
        <f>IF(V$28=0,0,V$28/WWP!V$5*1000)</f>
        <v>23.173817542232349</v>
      </c>
      <c r="W77" s="351">
        <f>IF(W$28=0,0,W$28/WWP!W$5*1000)</f>
        <v>20.696916017488807</v>
      </c>
      <c r="DA77" s="175"/>
    </row>
    <row r="78" spans="1:105" ht="12" customHeight="1" x14ac:dyDescent="0.25">
      <c r="A78" s="41" t="s">
        <v>2938</v>
      </c>
      <c r="B78" s="339">
        <f>IF(B$48=0,0,B$48/WWP!B$5*1000)</f>
        <v>7.733109913178442</v>
      </c>
      <c r="C78" s="339">
        <f>IF(C$48=0,0,C$48/WWP!C$5*1000)</f>
        <v>8.0387120742158125</v>
      </c>
      <c r="D78" s="339">
        <f>IF(D$48=0,0,D$48/WWP!D$5*1000)</f>
        <v>8.588578021724425</v>
      </c>
      <c r="E78" s="339">
        <f>IF(E$48=0,0,E$48/WWP!E$5*1000)</f>
        <v>8.7969344568200025</v>
      </c>
      <c r="F78" s="339">
        <f>IF(F$48=0,0,F$48/WWP!F$5*1000)</f>
        <v>9.1410805027395785</v>
      </c>
      <c r="G78" s="339">
        <f>IF(G$48=0,0,G$48/WWP!G$5*1000)</f>
        <v>9.4538520006791344</v>
      </c>
      <c r="H78" s="339">
        <f>IF(H$48=0,0,H$48/WWP!H$5*1000)</f>
        <v>9.1189625521875577</v>
      </c>
      <c r="I78" s="339">
        <f>IF(I$48=0,0,I$48/WWP!I$5*1000)</f>
        <v>8.9409405736937071</v>
      </c>
      <c r="J78" s="339">
        <f>IF(J$48=0,0,J$48/WWP!J$5*1000)</f>
        <v>9.8416013901627899</v>
      </c>
      <c r="K78" s="339">
        <f>IF(K$48=0,0,K$48/WWP!K$5*1000)</f>
        <v>10.236803180947934</v>
      </c>
      <c r="L78" s="339">
        <f>IF(L$48=0,0,L$48/WWP!L$5*1000)</f>
        <v>9.9201843194574266</v>
      </c>
      <c r="M78" s="339">
        <f>IF(M$48=0,0,M$48/WWP!M$5*1000)</f>
        <v>9.9224601448695964</v>
      </c>
      <c r="N78" s="339">
        <f>IF(N$48=0,0,N$48/WWP!N$5*1000)</f>
        <v>10.51918173792132</v>
      </c>
      <c r="O78" s="339">
        <f>IF(O$48=0,0,O$48/WWP!O$5*1000)</f>
        <v>10.766354427095477</v>
      </c>
      <c r="P78" s="339">
        <f>IF(P$48=0,0,P$48/WWP!P$5*1000)</f>
        <v>10.238185216760586</v>
      </c>
      <c r="Q78" s="339">
        <f>IF(Q$48=0,0,Q$48/WWP!Q$5*1000)</f>
        <v>10.172928351365783</v>
      </c>
      <c r="R78" s="339">
        <f>IF(R$48=0,0,R$48/WWP!R$5*1000)</f>
        <v>10.469325253951666</v>
      </c>
      <c r="S78" s="339">
        <f>IF(S$48=0,0,S$48/WWP!S$5*1000)</f>
        <v>10.652314538889879</v>
      </c>
      <c r="T78" s="339">
        <f>IF(T$48=0,0,T$48/WWP!T$5*1000)</f>
        <v>10.641483235381004</v>
      </c>
      <c r="U78" s="339">
        <f>IF(U$48=0,0,U$48/WWP!U$5*1000)</f>
        <v>10.418835695174284</v>
      </c>
      <c r="V78" s="339">
        <f>IF(V$48=0,0,V$48/WWP!V$5*1000)</f>
        <v>10.389052723618081</v>
      </c>
      <c r="W78" s="339">
        <f>IF(W$48=0,0,W$48/WWP!W$5*1000)</f>
        <v>9.2642779145811236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EU27: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2807.7170800136209</v>
      </c>
      <c r="C5" s="225">
        <v>2693.641703108683</v>
      </c>
      <c r="D5" s="225">
        <v>2742.0901500579789</v>
      </c>
      <c r="E5" s="225">
        <v>2981.837540732628</v>
      </c>
      <c r="F5" s="225">
        <v>3304.7755221472221</v>
      </c>
      <c r="G5" s="225">
        <v>3174.08339458211</v>
      </c>
      <c r="H5" s="225">
        <v>3059.8945815992961</v>
      </c>
      <c r="I5" s="225">
        <v>3303.5605309566358</v>
      </c>
      <c r="J5" s="225">
        <v>3255.265373371325</v>
      </c>
      <c r="K5" s="225">
        <v>3111.6736014241219</v>
      </c>
      <c r="L5" s="225">
        <v>3360.5901880705501</v>
      </c>
      <c r="M5" s="225">
        <v>3419.6318357560158</v>
      </c>
      <c r="N5" s="225">
        <v>3409.0017305069509</v>
      </c>
      <c r="O5" s="225">
        <v>3452.137754371302</v>
      </c>
      <c r="P5" s="225">
        <v>3377.0578609041131</v>
      </c>
      <c r="Q5" s="225">
        <v>3486.828064638717</v>
      </c>
      <c r="R5" s="225">
        <v>3666.0691716888441</v>
      </c>
      <c r="S5" s="225">
        <v>3735.5133965797841</v>
      </c>
      <c r="T5" s="225">
        <v>3788.1755158120932</v>
      </c>
      <c r="U5" s="225">
        <v>3701.352617436813</v>
      </c>
      <c r="V5" s="225">
        <v>3735.574187757325</v>
      </c>
      <c r="W5" s="225">
        <v>4061.5442379224728</v>
      </c>
      <c r="DA5" s="89" t="s">
        <v>2940</v>
      </c>
    </row>
    <row r="6" spans="1:105" ht="12" customHeight="1" x14ac:dyDescent="0.25">
      <c r="A6" s="55" t="s">
        <v>92</v>
      </c>
      <c r="B6" s="261">
        <v>37.390385482791942</v>
      </c>
      <c r="C6" s="261">
        <v>38.650528721135728</v>
      </c>
      <c r="D6" s="261">
        <v>39.892928960930853</v>
      </c>
      <c r="E6" s="261">
        <v>40.625202122568929</v>
      </c>
      <c r="F6" s="261">
        <v>42.732938541502072</v>
      </c>
      <c r="G6" s="261">
        <v>43.465795006265033</v>
      </c>
      <c r="H6" s="261">
        <v>43.704699309225212</v>
      </c>
      <c r="I6" s="261">
        <v>45.010103188219787</v>
      </c>
      <c r="J6" s="261">
        <v>44.51773601132026</v>
      </c>
      <c r="K6" s="261">
        <v>39.830558033445193</v>
      </c>
      <c r="L6" s="261">
        <v>40.929647147465701</v>
      </c>
      <c r="M6" s="261">
        <v>40.546619556078802</v>
      </c>
      <c r="N6" s="261">
        <v>39.616040340094393</v>
      </c>
      <c r="O6" s="261">
        <v>39.412615039451957</v>
      </c>
      <c r="P6" s="261">
        <v>38.177361710776083</v>
      </c>
      <c r="Q6" s="261">
        <v>39.607403293344788</v>
      </c>
      <c r="R6" s="261">
        <v>40.878778738423769</v>
      </c>
      <c r="S6" s="261">
        <v>42.996127340920317</v>
      </c>
      <c r="T6" s="261">
        <v>43.623913793821522</v>
      </c>
      <c r="U6" s="261">
        <v>43.530008202715862</v>
      </c>
      <c r="V6" s="261">
        <v>43.149981649468778</v>
      </c>
      <c r="W6" s="261">
        <v>47.4232520463108</v>
      </c>
      <c r="DA6" s="67" t="s">
        <v>2941</v>
      </c>
    </row>
    <row r="7" spans="1:105" ht="12" customHeight="1" x14ac:dyDescent="0.25">
      <c r="A7" s="202" t="s">
        <v>93</v>
      </c>
      <c r="B7" s="226">
        <v>10.543790284884629</v>
      </c>
      <c r="C7" s="226">
        <v>10.89914062060469</v>
      </c>
      <c r="D7" s="226">
        <v>11.249487572344959</v>
      </c>
      <c r="E7" s="226">
        <v>11.455982759486449</v>
      </c>
      <c r="F7" s="226">
        <v>12.05034760729666</v>
      </c>
      <c r="G7" s="226">
        <v>12.25700728126389</v>
      </c>
      <c r="H7" s="226">
        <v>12.32437638794849</v>
      </c>
      <c r="I7" s="226">
        <v>12.69248986309649</v>
      </c>
      <c r="J7" s="226">
        <v>12.55364624890646</v>
      </c>
      <c r="K7" s="226">
        <v>11.23189946859072</v>
      </c>
      <c r="L7" s="226">
        <v>11.5418338266616</v>
      </c>
      <c r="M7" s="226">
        <v>11.43382310292176</v>
      </c>
      <c r="N7" s="226">
        <v>11.171407191180821</v>
      </c>
      <c r="O7" s="226">
        <v>11.114042879983749</v>
      </c>
      <c r="P7" s="226">
        <v>10.76571130013796</v>
      </c>
      <c r="Q7" s="226">
        <v>11.16897161293169</v>
      </c>
      <c r="R7" s="226">
        <v>11.52748934130425</v>
      </c>
      <c r="S7" s="226">
        <v>12.1245647481623</v>
      </c>
      <c r="T7" s="226">
        <v>12.301595517372419</v>
      </c>
      <c r="U7" s="226">
        <v>12.27511489016273</v>
      </c>
      <c r="V7" s="226">
        <v>12.16795043522635</v>
      </c>
      <c r="W7" s="226">
        <v>13.37297858118232</v>
      </c>
      <c r="DA7" s="174" t="s">
        <v>2942</v>
      </c>
    </row>
    <row r="8" spans="1:105" ht="12" customHeight="1" x14ac:dyDescent="0.25">
      <c r="A8" s="202" t="s">
        <v>94</v>
      </c>
      <c r="B8" s="226">
        <v>143.03699746519251</v>
      </c>
      <c r="C8" s="226">
        <v>147.85767804554419</v>
      </c>
      <c r="D8" s="226">
        <v>152.61048274802889</v>
      </c>
      <c r="E8" s="226">
        <v>155.41179525156701</v>
      </c>
      <c r="F8" s="226">
        <v>163.47494530790931</v>
      </c>
      <c r="G8" s="226">
        <v>166.27848923876539</v>
      </c>
      <c r="H8" s="226">
        <v>167.19241814684429</v>
      </c>
      <c r="I8" s="226">
        <v>172.18624340218261</v>
      </c>
      <c r="J8" s="226">
        <v>170.30269174245089</v>
      </c>
      <c r="K8" s="226">
        <v>152.37188263515301</v>
      </c>
      <c r="L8" s="226">
        <v>156.5764503277895</v>
      </c>
      <c r="M8" s="226">
        <v>155.1111774799468</v>
      </c>
      <c r="N8" s="226">
        <v>151.55124475287769</v>
      </c>
      <c r="O8" s="226">
        <v>150.77304084198889</v>
      </c>
      <c r="P8" s="226">
        <v>146.0475766628619</v>
      </c>
      <c r="Q8" s="226">
        <v>151.51820371256539</v>
      </c>
      <c r="R8" s="226">
        <v>156.3818531231542</v>
      </c>
      <c r="S8" s="226">
        <v>164.4817746077191</v>
      </c>
      <c r="T8" s="226">
        <v>166.88337298957151</v>
      </c>
      <c r="U8" s="226">
        <v>166.52413695540079</v>
      </c>
      <c r="V8" s="226">
        <v>165.0703445852065</v>
      </c>
      <c r="W8" s="226">
        <v>181.4177493800162</v>
      </c>
      <c r="DA8" s="174" t="s">
        <v>2943</v>
      </c>
    </row>
    <row r="9" spans="1:105" ht="12" customHeight="1" x14ac:dyDescent="0.25">
      <c r="A9" s="202" t="s">
        <v>95</v>
      </c>
      <c r="B9" s="226">
        <v>326.31484774637119</v>
      </c>
      <c r="C9" s="226">
        <v>337.31241954589228</v>
      </c>
      <c r="D9" s="226">
        <v>348.15514394827591</v>
      </c>
      <c r="E9" s="226">
        <v>354.54586718269292</v>
      </c>
      <c r="F9" s="226">
        <v>372.9405876369708</v>
      </c>
      <c r="G9" s="226">
        <v>379.33640149743849</v>
      </c>
      <c r="H9" s="226">
        <v>381.42137655826753</v>
      </c>
      <c r="I9" s="226">
        <v>392.81394880702601</v>
      </c>
      <c r="J9" s="226">
        <v>388.51694255018418</v>
      </c>
      <c r="K9" s="226">
        <v>347.61081792853889</v>
      </c>
      <c r="L9" s="226">
        <v>357.20283181848282</v>
      </c>
      <c r="M9" s="226">
        <v>353.86005830726572</v>
      </c>
      <c r="N9" s="226">
        <v>345.7386706494774</v>
      </c>
      <c r="O9" s="226">
        <v>343.96332933780673</v>
      </c>
      <c r="P9" s="226">
        <v>333.182977740186</v>
      </c>
      <c r="Q9" s="226">
        <v>345.66329307423501</v>
      </c>
      <c r="R9" s="226">
        <v>356.75889103163911</v>
      </c>
      <c r="S9" s="226">
        <v>375.23749931364353</v>
      </c>
      <c r="T9" s="226">
        <v>380.71634202014548</v>
      </c>
      <c r="U9" s="226">
        <v>379.89680543959088</v>
      </c>
      <c r="V9" s="226">
        <v>376.58022270685962</v>
      </c>
      <c r="W9" s="226">
        <v>413.87407675301091</v>
      </c>
      <c r="DA9" s="174" t="s">
        <v>2944</v>
      </c>
    </row>
    <row r="10" spans="1:105" ht="12" customHeight="1" x14ac:dyDescent="0.25">
      <c r="A10" s="56" t="s">
        <v>96</v>
      </c>
      <c r="B10" s="262">
        <v>114.05076226514571</v>
      </c>
      <c r="C10" s="262">
        <v>117.9530354417342</v>
      </c>
      <c r="D10" s="262">
        <v>120.31112080926231</v>
      </c>
      <c r="E10" s="262">
        <v>123.7700980219991</v>
      </c>
      <c r="F10" s="262">
        <v>129.61349301423951</v>
      </c>
      <c r="G10" s="262">
        <v>132.26405925604641</v>
      </c>
      <c r="H10" s="262">
        <v>133.06835066655481</v>
      </c>
      <c r="I10" s="262">
        <v>137.34429006068899</v>
      </c>
      <c r="J10" s="262">
        <v>134.31372206699831</v>
      </c>
      <c r="K10" s="262">
        <v>121.6093685614502</v>
      </c>
      <c r="L10" s="262">
        <v>126.69860056492141</v>
      </c>
      <c r="M10" s="262">
        <v>124.58327896789611</v>
      </c>
      <c r="N10" s="262">
        <v>121.13526006964361</v>
      </c>
      <c r="O10" s="262">
        <v>120.9021433063063</v>
      </c>
      <c r="P10" s="262">
        <v>118.8711661553165</v>
      </c>
      <c r="Q10" s="262">
        <v>123.58235131802491</v>
      </c>
      <c r="R10" s="262">
        <v>129.50812522595999</v>
      </c>
      <c r="S10" s="262">
        <v>134.5809879286565</v>
      </c>
      <c r="T10" s="262">
        <v>137.1771392809338</v>
      </c>
      <c r="U10" s="262">
        <v>137.13462483785639</v>
      </c>
      <c r="V10" s="262">
        <v>137.0357802619335</v>
      </c>
      <c r="W10" s="262">
        <v>148.32572703097631</v>
      </c>
      <c r="DA10" s="68" t="s">
        <v>2945</v>
      </c>
    </row>
    <row r="11" spans="1:105" ht="12" customHeight="1" x14ac:dyDescent="0.25">
      <c r="A11" s="37" t="s">
        <v>160</v>
      </c>
      <c r="B11" s="228">
        <v>3.768594255002069</v>
      </c>
      <c r="C11" s="228">
        <v>4.9042354752547439</v>
      </c>
      <c r="D11" s="228">
        <v>2.9496655164080279</v>
      </c>
      <c r="E11" s="228">
        <v>3.4687538905952549</v>
      </c>
      <c r="F11" s="228">
        <v>4.563458691013567</v>
      </c>
      <c r="G11" s="228">
        <v>3.6901935482407588</v>
      </c>
      <c r="H11" s="228">
        <v>3.3980746659616128</v>
      </c>
      <c r="I11" s="228">
        <v>3.867715577210181</v>
      </c>
      <c r="J11" s="228">
        <v>2.7357486293475199</v>
      </c>
      <c r="K11" s="228">
        <v>2.8007162667817358</v>
      </c>
      <c r="L11" s="228">
        <v>3.722129193747556</v>
      </c>
      <c r="M11" s="228">
        <v>2.752633283110872</v>
      </c>
      <c r="N11" s="228">
        <v>2.775233510455251</v>
      </c>
      <c r="O11" s="228">
        <v>2.5903114344545091</v>
      </c>
      <c r="P11" s="228">
        <v>2.673545634806239</v>
      </c>
      <c r="Q11" s="228">
        <v>2.838812109081696</v>
      </c>
      <c r="R11" s="228">
        <v>3.0955330391012028</v>
      </c>
      <c r="S11" s="228">
        <v>3.096175425661452</v>
      </c>
      <c r="T11" s="228">
        <v>4.2564515556195257</v>
      </c>
      <c r="U11" s="228">
        <v>3.5499089979336569</v>
      </c>
      <c r="V11" s="228">
        <v>3.306873747318853</v>
      </c>
      <c r="W11" s="228">
        <v>3.382842077598109</v>
      </c>
      <c r="DA11" s="69" t="s">
        <v>2946</v>
      </c>
    </row>
    <row r="12" spans="1:105" ht="12" customHeight="1" x14ac:dyDescent="0.25">
      <c r="A12" s="37" t="s">
        <v>162</v>
      </c>
      <c r="B12" s="228">
        <v>11.11394967159783</v>
      </c>
      <c r="C12" s="228">
        <v>10.44287484970998</v>
      </c>
      <c r="D12" s="228">
        <v>11.009488183295041</v>
      </c>
      <c r="E12" s="228">
        <v>15.594812458232971</v>
      </c>
      <c r="F12" s="228">
        <v>21.618532241705289</v>
      </c>
      <c r="G12" s="228">
        <v>23.000249145396619</v>
      </c>
      <c r="H12" s="228">
        <v>17.352569637167591</v>
      </c>
      <c r="I12" s="228">
        <v>17.419348814275288</v>
      </c>
      <c r="J12" s="228">
        <v>19.33001573236729</v>
      </c>
      <c r="K12" s="228">
        <v>17.84841433380765</v>
      </c>
      <c r="L12" s="228">
        <v>23.023026353481679</v>
      </c>
      <c r="M12" s="228">
        <v>23.566990815352881</v>
      </c>
      <c r="N12" s="228">
        <v>20.799315746217889</v>
      </c>
      <c r="O12" s="228">
        <v>21.358361718674761</v>
      </c>
      <c r="P12" s="228">
        <v>17.434891322594019</v>
      </c>
      <c r="Q12" s="228">
        <v>16.933682417762611</v>
      </c>
      <c r="R12" s="228">
        <v>18.28199110028536</v>
      </c>
      <c r="S12" s="228">
        <v>16.500123669575199</v>
      </c>
      <c r="T12" s="228">
        <v>16.561479259730461</v>
      </c>
      <c r="U12" s="228">
        <v>13.49145972900803</v>
      </c>
      <c r="V12" s="228">
        <v>12.214002287913139</v>
      </c>
      <c r="W12" s="228">
        <v>14.247661060521949</v>
      </c>
      <c r="DA12" s="69" t="s">
        <v>2947</v>
      </c>
    </row>
    <row r="13" spans="1:105" ht="12" customHeight="1" x14ac:dyDescent="0.25">
      <c r="A13" s="37" t="s">
        <v>97</v>
      </c>
      <c r="B13" s="228">
        <v>3.873271957507148E-3</v>
      </c>
      <c r="C13" s="228">
        <v>3.8732719575096889E-3</v>
      </c>
      <c r="D13" s="228">
        <v>3.8732719575108061E-3</v>
      </c>
      <c r="E13" s="228">
        <v>5.4092246302850566E-3</v>
      </c>
      <c r="F13" s="228">
        <v>7.4794217110421843E-3</v>
      </c>
      <c r="G13" s="228">
        <v>7.4794217110242507E-3</v>
      </c>
      <c r="H13" s="228">
        <v>4.4260887815451858E-2</v>
      </c>
      <c r="I13" s="228">
        <v>4.0454396408904858E-2</v>
      </c>
      <c r="J13" s="228">
        <v>4.340735814450338E-3</v>
      </c>
      <c r="K13" s="228">
        <v>4.340735814456544E-3</v>
      </c>
      <c r="L13" s="228">
        <v>4.0654738061921041E-2</v>
      </c>
      <c r="M13" s="228">
        <v>4.8749802223791942E-3</v>
      </c>
      <c r="N13" s="228">
        <v>2.3031981345948142E-2</v>
      </c>
      <c r="O13" s="228">
        <v>2.3031981345881049E-2</v>
      </c>
      <c r="P13" s="228">
        <v>2.3031981345935999E-2</v>
      </c>
      <c r="Q13" s="228">
        <v>2.303198134590247E-2</v>
      </c>
      <c r="R13" s="228">
        <v>2.3232322999056879E-2</v>
      </c>
      <c r="S13" s="228">
        <v>2.4277330258012441E-2</v>
      </c>
      <c r="T13" s="228">
        <v>2.5583589331618951E-2</v>
      </c>
      <c r="U13" s="228">
        <v>1.1866391714160139E-2</v>
      </c>
      <c r="V13" s="228">
        <v>1.155303532153232E-2</v>
      </c>
      <c r="W13" s="228">
        <v>1.1553035321543861E-2</v>
      </c>
      <c r="DA13" s="69" t="s">
        <v>2948</v>
      </c>
    </row>
    <row r="14" spans="1:105" ht="12" customHeight="1" x14ac:dyDescent="0.25">
      <c r="A14" s="37" t="s">
        <v>78</v>
      </c>
      <c r="B14" s="228">
        <v>0.8881954063755606</v>
      </c>
      <c r="C14" s="228">
        <v>0.83158385417803571</v>
      </c>
      <c r="D14" s="228">
        <v>0.72967275014506927</v>
      </c>
      <c r="E14" s="228">
        <v>0.66131231846297434</v>
      </c>
      <c r="F14" s="228">
        <v>0.66435147439830555</v>
      </c>
      <c r="G14" s="228">
        <v>0.95582531003381299</v>
      </c>
      <c r="H14" s="228">
        <v>1.063751802874696</v>
      </c>
      <c r="I14" s="228">
        <v>1.2229118068688261</v>
      </c>
      <c r="J14" s="228">
        <v>1.200869106641133</v>
      </c>
      <c r="K14" s="228">
        <v>1.299396776236178</v>
      </c>
      <c r="L14" s="228">
        <v>1.4392643123309721</v>
      </c>
      <c r="M14" s="228">
        <v>1.565867482431738</v>
      </c>
      <c r="N14" s="228">
        <v>1.545886609817325</v>
      </c>
      <c r="O14" s="228">
        <v>1.64593029986925</v>
      </c>
      <c r="P14" s="228">
        <v>4.5670577980203406</v>
      </c>
      <c r="Q14" s="228">
        <v>5.4268039694077181</v>
      </c>
      <c r="R14" s="228">
        <v>7.079734486423046</v>
      </c>
      <c r="S14" s="228">
        <v>7.8837129894994291</v>
      </c>
      <c r="T14" s="228">
        <v>9.1552542792871403</v>
      </c>
      <c r="U14" s="228">
        <v>9.9554654566479783</v>
      </c>
      <c r="V14" s="228">
        <v>10.73221503309008</v>
      </c>
      <c r="W14" s="228">
        <v>11.603129618734901</v>
      </c>
      <c r="DA14" s="69" t="s">
        <v>2949</v>
      </c>
    </row>
    <row r="15" spans="1:105" ht="12" customHeight="1" x14ac:dyDescent="0.25">
      <c r="A15" s="37" t="s">
        <v>38</v>
      </c>
      <c r="B15" s="228">
        <v>98.276149660212766</v>
      </c>
      <c r="C15" s="228">
        <v>101.770467990634</v>
      </c>
      <c r="D15" s="228">
        <v>105.6184210874566</v>
      </c>
      <c r="E15" s="228">
        <v>104.0398101300776</v>
      </c>
      <c r="F15" s="228">
        <v>102.75967118541131</v>
      </c>
      <c r="G15" s="228">
        <v>104.6103118306642</v>
      </c>
      <c r="H15" s="228">
        <v>111.2096936727355</v>
      </c>
      <c r="I15" s="228">
        <v>114.79385946592581</v>
      </c>
      <c r="J15" s="228">
        <v>111.04274786282789</v>
      </c>
      <c r="K15" s="228">
        <v>99.656500448810192</v>
      </c>
      <c r="L15" s="228">
        <v>98.47352596729931</v>
      </c>
      <c r="M15" s="228">
        <v>96.69291240677822</v>
      </c>
      <c r="N15" s="228">
        <v>95.991792221807174</v>
      </c>
      <c r="O15" s="228">
        <v>95.284507871961893</v>
      </c>
      <c r="P15" s="228">
        <v>94.172639418549991</v>
      </c>
      <c r="Q15" s="228">
        <v>98.360020840426998</v>
      </c>
      <c r="R15" s="228">
        <v>101.02763427715129</v>
      </c>
      <c r="S15" s="228">
        <v>107.07669851366239</v>
      </c>
      <c r="T15" s="228">
        <v>107.178370596965</v>
      </c>
      <c r="U15" s="228">
        <v>110.1259242625526</v>
      </c>
      <c r="V15" s="228">
        <v>110.77113615828991</v>
      </c>
      <c r="W15" s="228">
        <v>119.0805412387998</v>
      </c>
      <c r="DA15" s="69" t="s">
        <v>2950</v>
      </c>
    </row>
    <row r="16" spans="1:105" ht="12" customHeight="1" x14ac:dyDescent="0.25">
      <c r="A16" s="57" t="s">
        <v>2900</v>
      </c>
      <c r="B16" s="263">
        <v>1668.9937960424761</v>
      </c>
      <c r="C16" s="263">
        <v>1528.8812811612361</v>
      </c>
      <c r="D16" s="263">
        <v>1543.3444357814019</v>
      </c>
      <c r="E16" s="263">
        <v>1733.926002395739</v>
      </c>
      <c r="F16" s="263">
        <v>1975.3407175097821</v>
      </c>
      <c r="G16" s="263">
        <v>1829.846151565743</v>
      </c>
      <c r="H16" s="263">
        <v>1722.6523664548411</v>
      </c>
      <c r="I16" s="263">
        <v>1914.132372167066</v>
      </c>
      <c r="J16" s="263">
        <v>1882.4880999534651</v>
      </c>
      <c r="K16" s="263">
        <v>1866.600800507267</v>
      </c>
      <c r="L16" s="263">
        <v>2062.6247092541998</v>
      </c>
      <c r="M16" s="263">
        <v>2125.994975637273</v>
      </c>
      <c r="N16" s="263">
        <v>2142.9624892770739</v>
      </c>
      <c r="O16" s="263">
        <v>2187.545481407531</v>
      </c>
      <c r="P16" s="263">
        <v>2151.5172714585692</v>
      </c>
      <c r="Q16" s="263">
        <v>2217.6603966160192</v>
      </c>
      <c r="R16" s="263">
        <v>2346.9901317689728</v>
      </c>
      <c r="S16" s="263">
        <v>2360.9112226394468</v>
      </c>
      <c r="T16" s="263">
        <v>2389.9396619712479</v>
      </c>
      <c r="U16" s="263">
        <v>2317.3831220382899</v>
      </c>
      <c r="V16" s="263">
        <v>2362.172334549387</v>
      </c>
      <c r="W16" s="263">
        <v>2553.4098716388262</v>
      </c>
      <c r="DA16" s="70" t="s">
        <v>2951</v>
      </c>
    </row>
    <row r="17" spans="1:105" ht="12" customHeight="1" x14ac:dyDescent="0.25">
      <c r="A17" s="46" t="s">
        <v>30</v>
      </c>
      <c r="B17" s="231">
        <v>54.382240193390942</v>
      </c>
      <c r="C17" s="231">
        <v>49.182190214651087</v>
      </c>
      <c r="D17" s="231">
        <v>44.871524364079526</v>
      </c>
      <c r="E17" s="231">
        <v>48.293926633390697</v>
      </c>
      <c r="F17" s="231">
        <v>50.538819175476092</v>
      </c>
      <c r="G17" s="231">
        <v>46.006512002801387</v>
      </c>
      <c r="H17" s="231">
        <v>46.706971910675378</v>
      </c>
      <c r="I17" s="231">
        <v>46.269488471356787</v>
      </c>
      <c r="J17" s="231">
        <v>36.371874713906223</v>
      </c>
      <c r="K17" s="231">
        <v>27.168314629146138</v>
      </c>
      <c r="L17" s="231">
        <v>29.27204836679492</v>
      </c>
      <c r="M17" s="231">
        <v>27.455759840639399</v>
      </c>
      <c r="N17" s="231">
        <v>10.285057082026009</v>
      </c>
      <c r="O17" s="231">
        <v>8.5712841590155193</v>
      </c>
      <c r="P17" s="231">
        <v>8.9196810393607926</v>
      </c>
      <c r="Q17" s="231">
        <v>7.4374521235398907</v>
      </c>
      <c r="R17" s="231">
        <v>6.7360965100158134</v>
      </c>
      <c r="S17" s="231">
        <v>8.0091635698833379</v>
      </c>
      <c r="T17" s="231">
        <v>7.9951644046892634</v>
      </c>
      <c r="U17" s="231">
        <v>5.8589188773844878</v>
      </c>
      <c r="V17" s="231">
        <v>3.8793051362317601</v>
      </c>
      <c r="W17" s="231">
        <v>5.2687456716470722</v>
      </c>
      <c r="DA17" s="73" t="s">
        <v>2952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2953</v>
      </c>
    </row>
    <row r="19" spans="1:105" ht="12" customHeight="1" x14ac:dyDescent="0.25">
      <c r="A19" s="46" t="s">
        <v>33</v>
      </c>
      <c r="B19" s="231">
        <v>14.84879665474617</v>
      </c>
      <c r="C19" s="231">
        <v>15.161420921582179</v>
      </c>
      <c r="D19" s="231">
        <v>11.957258500669949</v>
      </c>
      <c r="E19" s="231">
        <v>7.5939444242542082</v>
      </c>
      <c r="F19" s="231">
        <v>5.7093073635140001</v>
      </c>
      <c r="G19" s="231">
        <v>8.9495754472668736</v>
      </c>
      <c r="H19" s="231">
        <v>9.1820325656430342</v>
      </c>
      <c r="I19" s="231">
        <v>8.3268429941888957</v>
      </c>
      <c r="J19" s="231">
        <v>8.6421439429816491</v>
      </c>
      <c r="K19" s="231">
        <v>7.7183371887781416</v>
      </c>
      <c r="L19" s="231">
        <v>8.4238222117247954</v>
      </c>
      <c r="M19" s="231">
        <v>6.4953709248001239</v>
      </c>
      <c r="N19" s="231">
        <v>4.4328951602922606</v>
      </c>
      <c r="O19" s="231">
        <v>3.8501806461814478</v>
      </c>
      <c r="P19" s="231">
        <v>4.6453081292784644</v>
      </c>
      <c r="Q19" s="231">
        <v>3.998252466771516</v>
      </c>
      <c r="R19" s="231">
        <v>3.9944775004594608</v>
      </c>
      <c r="S19" s="231">
        <v>5.4482299258987101</v>
      </c>
      <c r="T19" s="231">
        <v>4.7741040263337204</v>
      </c>
      <c r="U19" s="231">
        <v>4.70990948522285</v>
      </c>
      <c r="V19" s="231">
        <v>5.878263358252485</v>
      </c>
      <c r="W19" s="231">
        <v>6.5259528033885612</v>
      </c>
      <c r="DA19" s="73" t="s">
        <v>2954</v>
      </c>
    </row>
    <row r="20" spans="1:105" ht="12" customHeight="1" x14ac:dyDescent="0.25">
      <c r="A20" s="46" t="s">
        <v>160</v>
      </c>
      <c r="B20" s="231">
        <v>58.912961676149507</v>
      </c>
      <c r="C20" s="231">
        <v>71.004891414560163</v>
      </c>
      <c r="D20" s="231">
        <v>46.593057013840443</v>
      </c>
      <c r="E20" s="231">
        <v>44.328747998412972</v>
      </c>
      <c r="F20" s="231">
        <v>62.947853096394951</v>
      </c>
      <c r="G20" s="231">
        <v>49.592818374426272</v>
      </c>
      <c r="H20" s="231">
        <v>46.95135904317938</v>
      </c>
      <c r="I20" s="231">
        <v>44.164303702796538</v>
      </c>
      <c r="J20" s="231">
        <v>34.715522511149523</v>
      </c>
      <c r="K20" s="231">
        <v>28.053057725044859</v>
      </c>
      <c r="L20" s="231">
        <v>31.822613207174921</v>
      </c>
      <c r="M20" s="231">
        <v>27.96597121157118</v>
      </c>
      <c r="N20" s="231">
        <v>23.858584773439929</v>
      </c>
      <c r="O20" s="231">
        <v>20.763705385593141</v>
      </c>
      <c r="P20" s="231">
        <v>20.204290793773691</v>
      </c>
      <c r="Q20" s="231">
        <v>24.82776079517647</v>
      </c>
      <c r="R20" s="231">
        <v>25.616905697488619</v>
      </c>
      <c r="S20" s="231">
        <v>28.41938983781769</v>
      </c>
      <c r="T20" s="231">
        <v>34.782820463773056</v>
      </c>
      <c r="U20" s="231">
        <v>30.438207567172519</v>
      </c>
      <c r="V20" s="231">
        <v>26.6684865269761</v>
      </c>
      <c r="W20" s="231">
        <v>29.401004750738569</v>
      </c>
      <c r="DA20" s="73" t="s">
        <v>2955</v>
      </c>
    </row>
    <row r="21" spans="1:105" ht="12" customHeight="1" x14ac:dyDescent="0.25">
      <c r="A21" s="46" t="s">
        <v>70</v>
      </c>
      <c r="B21" s="231">
        <v>101.4051090806683</v>
      </c>
      <c r="C21" s="231">
        <v>82.344697121956855</v>
      </c>
      <c r="D21" s="231">
        <v>71.728623075743414</v>
      </c>
      <c r="E21" s="231">
        <v>59.859869128816307</v>
      </c>
      <c r="F21" s="231">
        <v>62.566135740684103</v>
      </c>
      <c r="G21" s="231">
        <v>54.985283325628053</v>
      </c>
      <c r="H21" s="231">
        <v>60.165427206695377</v>
      </c>
      <c r="I21" s="231">
        <v>47.428540597710303</v>
      </c>
      <c r="J21" s="231">
        <v>30.375251700416172</v>
      </c>
      <c r="K21" s="231">
        <v>24.622539204306371</v>
      </c>
      <c r="L21" s="231">
        <v>21.599084791804721</v>
      </c>
      <c r="M21" s="231">
        <v>19.374073869528669</v>
      </c>
      <c r="N21" s="231">
        <v>10.08853748688361</v>
      </c>
      <c r="O21" s="231">
        <v>9.1009246916465276</v>
      </c>
      <c r="P21" s="231">
        <v>5.9348013451809418</v>
      </c>
      <c r="Q21" s="231">
        <v>4.6722994062485323</v>
      </c>
      <c r="R21" s="231">
        <v>6.6837348568911814</v>
      </c>
      <c r="S21" s="231">
        <v>5.4158319877208738</v>
      </c>
      <c r="T21" s="231">
        <v>4.321458387677346</v>
      </c>
      <c r="U21" s="231">
        <v>4.6151483256393657</v>
      </c>
      <c r="V21" s="231">
        <v>5.0042632574605106</v>
      </c>
      <c r="W21" s="231">
        <v>4.1014569061873747</v>
      </c>
      <c r="DA21" s="73" t="s">
        <v>2956</v>
      </c>
    </row>
    <row r="22" spans="1:105" ht="12" customHeight="1" x14ac:dyDescent="0.25">
      <c r="A22" s="46" t="s">
        <v>34</v>
      </c>
      <c r="B22" s="231">
        <v>3.5422428516527771</v>
      </c>
      <c r="C22" s="231">
        <v>3.9585487421145271</v>
      </c>
      <c r="D22" s="231">
        <v>1.5395468935978089</v>
      </c>
      <c r="E22" s="231">
        <v>1.893756319670751</v>
      </c>
      <c r="F22" s="231">
        <v>1.939205087069036</v>
      </c>
      <c r="G22" s="231">
        <v>1.0035145765437561</v>
      </c>
      <c r="H22" s="231">
        <v>1.37541870704409</v>
      </c>
      <c r="I22" s="231">
        <v>2.346839774925229</v>
      </c>
      <c r="J22" s="231">
        <v>1.857476968190372</v>
      </c>
      <c r="K22" s="231">
        <v>1.794026102885474</v>
      </c>
      <c r="L22" s="231">
        <v>1.422246854938831</v>
      </c>
      <c r="M22" s="231">
        <v>0.1220735159051772</v>
      </c>
      <c r="N22" s="231">
        <v>0.52090793142815606</v>
      </c>
      <c r="O22" s="231">
        <v>0.13200148328081179</v>
      </c>
      <c r="P22" s="231">
        <v>0.1471956601742109</v>
      </c>
      <c r="Q22" s="231">
        <v>0.10250564644748419</v>
      </c>
      <c r="R22" s="231">
        <v>0.128089506571887</v>
      </c>
      <c r="S22" s="231">
        <v>0.59224913933071843</v>
      </c>
      <c r="T22" s="231">
        <v>0.37230581123905071</v>
      </c>
      <c r="U22" s="231">
        <v>0.57288991990077509</v>
      </c>
      <c r="V22" s="231">
        <v>0.3550561374420983</v>
      </c>
      <c r="W22" s="231">
        <v>0.3444572535525412</v>
      </c>
      <c r="DA22" s="73" t="s">
        <v>2957</v>
      </c>
    </row>
    <row r="23" spans="1:105" ht="12" customHeight="1" x14ac:dyDescent="0.25">
      <c r="A23" s="46" t="s">
        <v>162</v>
      </c>
      <c r="B23" s="231">
        <v>164.73053499601801</v>
      </c>
      <c r="C23" s="231">
        <v>167.87743227715859</v>
      </c>
      <c r="D23" s="231">
        <v>174.87286178733089</v>
      </c>
      <c r="E23" s="231">
        <v>189.32509278630289</v>
      </c>
      <c r="F23" s="231">
        <v>262.50950894522828</v>
      </c>
      <c r="G23" s="231">
        <v>252.7212121268885</v>
      </c>
      <c r="H23" s="231">
        <v>188.67534585032919</v>
      </c>
      <c r="I23" s="231">
        <v>173.9221981282457</v>
      </c>
      <c r="J23" s="231">
        <v>218.64344492875239</v>
      </c>
      <c r="K23" s="231">
        <v>164.1443277648965</v>
      </c>
      <c r="L23" s="231">
        <v>186.4103515391073</v>
      </c>
      <c r="M23" s="231">
        <v>202.75250982900431</v>
      </c>
      <c r="N23" s="231">
        <v>167.10886328742441</v>
      </c>
      <c r="O23" s="231">
        <v>158.08739551496689</v>
      </c>
      <c r="P23" s="231">
        <v>128.60217989280821</v>
      </c>
      <c r="Q23" s="231">
        <v>131.3535853213256</v>
      </c>
      <c r="R23" s="231">
        <v>140.06832590299621</v>
      </c>
      <c r="S23" s="231">
        <v>133.0852206988873</v>
      </c>
      <c r="T23" s="231">
        <v>135.65153868305271</v>
      </c>
      <c r="U23" s="231">
        <v>119.1711318983462</v>
      </c>
      <c r="V23" s="231">
        <v>105.6966117977845</v>
      </c>
      <c r="W23" s="231">
        <v>143.78895800291491</v>
      </c>
      <c r="DA23" s="73" t="s">
        <v>2958</v>
      </c>
    </row>
    <row r="24" spans="1:105" ht="12" customHeight="1" x14ac:dyDescent="0.25">
      <c r="A24" s="46" t="s">
        <v>36</v>
      </c>
      <c r="B24" s="231">
        <v>9.1776373059220031</v>
      </c>
      <c r="C24" s="231">
        <v>8.2105722179034064</v>
      </c>
      <c r="D24" s="231">
        <v>7.8787361582903142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2959</v>
      </c>
    </row>
    <row r="25" spans="1:105" ht="12" customHeight="1" x14ac:dyDescent="0.25">
      <c r="A25" s="46" t="s">
        <v>73</v>
      </c>
      <c r="B25" s="231">
        <v>1231.790155969783</v>
      </c>
      <c r="C25" s="231">
        <v>1103.7084726340361</v>
      </c>
      <c r="D25" s="231">
        <v>1156.953862960037</v>
      </c>
      <c r="E25" s="231">
        <v>1341.831897248104</v>
      </c>
      <c r="F25" s="231">
        <v>1467.4209668848209</v>
      </c>
      <c r="G25" s="231">
        <v>1344.132887003223</v>
      </c>
      <c r="H25" s="231">
        <v>1282.425622853048</v>
      </c>
      <c r="I25" s="231">
        <v>1390.5562731042451</v>
      </c>
      <c r="J25" s="231">
        <v>1360.856868762171</v>
      </c>
      <c r="K25" s="231">
        <v>1431.6516889485561</v>
      </c>
      <c r="L25" s="231">
        <v>1583.1801714451519</v>
      </c>
      <c r="M25" s="231">
        <v>1634.9052683675241</v>
      </c>
      <c r="N25" s="231">
        <v>1686.7183265714</v>
      </c>
      <c r="O25" s="231">
        <v>1744.8670214161971</v>
      </c>
      <c r="P25" s="231">
        <v>1769.990316449866</v>
      </c>
      <c r="Q25" s="231">
        <v>1836.283618149258</v>
      </c>
      <c r="R25" s="231">
        <v>1940.499626470275</v>
      </c>
      <c r="S25" s="231">
        <v>1913.684829801844</v>
      </c>
      <c r="T25" s="231">
        <v>1923.7501929409871</v>
      </c>
      <c r="U25" s="231">
        <v>1880.8379522135349</v>
      </c>
      <c r="V25" s="231">
        <v>1888.864726602081</v>
      </c>
      <c r="W25" s="231">
        <v>2021.1428245434511</v>
      </c>
      <c r="DA25" s="73" t="s">
        <v>2960</v>
      </c>
    </row>
    <row r="26" spans="1:105" ht="12" customHeight="1" x14ac:dyDescent="0.25">
      <c r="A26" s="46" t="s">
        <v>79</v>
      </c>
      <c r="B26" s="231">
        <v>30.20411731414568</v>
      </c>
      <c r="C26" s="231">
        <v>27.433055617273531</v>
      </c>
      <c r="D26" s="231">
        <v>26.948965027811731</v>
      </c>
      <c r="E26" s="231">
        <v>40.798767856787109</v>
      </c>
      <c r="F26" s="231">
        <v>61.708921216594263</v>
      </c>
      <c r="G26" s="231">
        <v>72.454348708965441</v>
      </c>
      <c r="H26" s="231">
        <v>87.170188318227034</v>
      </c>
      <c r="I26" s="231">
        <v>201.11788539359841</v>
      </c>
      <c r="J26" s="231">
        <v>191.02551642589731</v>
      </c>
      <c r="K26" s="231">
        <v>181.44850894365311</v>
      </c>
      <c r="L26" s="231">
        <v>200.49437083750269</v>
      </c>
      <c r="M26" s="231">
        <v>206.92394807830109</v>
      </c>
      <c r="N26" s="231">
        <v>239.94931698418031</v>
      </c>
      <c r="O26" s="231">
        <v>242.17296811064929</v>
      </c>
      <c r="P26" s="231">
        <v>213.0734981481267</v>
      </c>
      <c r="Q26" s="231">
        <v>208.984922707251</v>
      </c>
      <c r="R26" s="231">
        <v>223.26287532427509</v>
      </c>
      <c r="S26" s="231">
        <v>266.25630767806439</v>
      </c>
      <c r="T26" s="231">
        <v>278.29207725349619</v>
      </c>
      <c r="U26" s="231">
        <v>271.17896375108899</v>
      </c>
      <c r="V26" s="231">
        <v>325.82562173315972</v>
      </c>
      <c r="W26" s="231">
        <v>342.83647170694582</v>
      </c>
      <c r="DA26" s="73" t="s">
        <v>2961</v>
      </c>
    </row>
    <row r="27" spans="1:105" ht="12" customHeight="1" x14ac:dyDescent="0.25">
      <c r="A27" s="57" t="s">
        <v>2912</v>
      </c>
      <c r="B27" s="263">
        <v>175.96304522526091</v>
      </c>
      <c r="C27" s="263">
        <v>181.89341044551381</v>
      </c>
      <c r="D27" s="263">
        <v>187.74027526811781</v>
      </c>
      <c r="E27" s="263">
        <v>191.18642897300191</v>
      </c>
      <c r="F27" s="263">
        <v>201.10565590844899</v>
      </c>
      <c r="G27" s="263">
        <v>204.55455469854209</v>
      </c>
      <c r="H27" s="263">
        <v>205.67886321056949</v>
      </c>
      <c r="I27" s="263">
        <v>211.82222971591</v>
      </c>
      <c r="J27" s="263">
        <v>209.5050985417455</v>
      </c>
      <c r="K27" s="263">
        <v>187.44675119255169</v>
      </c>
      <c r="L27" s="263">
        <v>192.6191789431559</v>
      </c>
      <c r="M27" s="263">
        <v>190.81661123716759</v>
      </c>
      <c r="N27" s="263">
        <v>186.43720860321201</v>
      </c>
      <c r="O27" s="263">
        <v>185.47986796832129</v>
      </c>
      <c r="P27" s="263">
        <v>179.6666372532091</v>
      </c>
      <c r="Q27" s="263">
        <v>186.39656176236809</v>
      </c>
      <c r="R27" s="263">
        <v>192.37978691643019</v>
      </c>
      <c r="S27" s="263">
        <v>202.34424978804759</v>
      </c>
      <c r="T27" s="263">
        <v>205.29867816789141</v>
      </c>
      <c r="U27" s="263">
        <v>204.8567486835795</v>
      </c>
      <c r="V27" s="263">
        <v>203.0683041753893</v>
      </c>
      <c r="W27" s="263">
        <v>223.1787593737007</v>
      </c>
      <c r="DA27" s="70" t="s">
        <v>2962</v>
      </c>
    </row>
    <row r="28" spans="1:105" ht="12" customHeight="1" x14ac:dyDescent="0.25">
      <c r="A28" s="57" t="s">
        <v>2914</v>
      </c>
      <c r="B28" s="263">
        <f t="shared" ref="B28:W28" si="0">B29+B35+B46+B47</f>
        <v>169.05117425360743</v>
      </c>
      <c r="C28" s="263">
        <f t="shared" si="0"/>
        <v>162.34960311791255</v>
      </c>
      <c r="D28" s="263">
        <f t="shared" si="0"/>
        <v>165.5463953212103</v>
      </c>
      <c r="E28" s="263">
        <f t="shared" si="0"/>
        <v>194.49629941000143</v>
      </c>
      <c r="F28" s="263">
        <f t="shared" si="0"/>
        <v>221.94387111626497</v>
      </c>
      <c r="G28" s="263">
        <f t="shared" si="0"/>
        <v>217.32545250154809</v>
      </c>
      <c r="H28" s="263">
        <f t="shared" si="0"/>
        <v>204.0591764340725</v>
      </c>
      <c r="I28" s="263">
        <f t="shared" si="0"/>
        <v>222.0970247419431</v>
      </c>
      <c r="J28" s="263">
        <f t="shared" si="0"/>
        <v>219.74377139390168</v>
      </c>
      <c r="K28" s="263">
        <f t="shared" si="0"/>
        <v>212.00249676164</v>
      </c>
      <c r="L28" s="263">
        <f t="shared" si="0"/>
        <v>234.6549821482752</v>
      </c>
      <c r="M28" s="263">
        <f t="shared" si="0"/>
        <v>241.2066811722913</v>
      </c>
      <c r="N28" s="263">
        <f t="shared" si="0"/>
        <v>238.35195237411864</v>
      </c>
      <c r="O28" s="263">
        <f t="shared" si="0"/>
        <v>241.79317536695081</v>
      </c>
      <c r="P28" s="263">
        <f t="shared" si="0"/>
        <v>233.03933771154055</v>
      </c>
      <c r="Q28" s="263">
        <f t="shared" si="0"/>
        <v>239.23093342240972</v>
      </c>
      <c r="R28" s="263">
        <f t="shared" si="0"/>
        <v>254.12306373565886</v>
      </c>
      <c r="S28" s="263">
        <f t="shared" si="0"/>
        <v>256.12107544438163</v>
      </c>
      <c r="T28" s="263">
        <f t="shared" si="0"/>
        <v>262.79267853322114</v>
      </c>
      <c r="U28" s="263">
        <f t="shared" si="0"/>
        <v>250.71771926350559</v>
      </c>
      <c r="V28" s="263">
        <f t="shared" si="0"/>
        <v>248.94524364067104</v>
      </c>
      <c r="W28" s="263">
        <f t="shared" si="0"/>
        <v>274.60060268099153</v>
      </c>
      <c r="DA28" s="70"/>
    </row>
    <row r="29" spans="1:105" ht="12" customHeight="1" x14ac:dyDescent="0.25">
      <c r="A29" s="60" t="s">
        <v>2915</v>
      </c>
      <c r="B29" s="331">
        <v>67.324828090591069</v>
      </c>
      <c r="C29" s="331">
        <v>67.40499697848152</v>
      </c>
      <c r="D29" s="331">
        <v>69.35319186174371</v>
      </c>
      <c r="E29" s="331">
        <v>88.100804507358305</v>
      </c>
      <c r="F29" s="331">
        <v>102.15318439663631</v>
      </c>
      <c r="G29" s="331">
        <v>104.80710001253981</v>
      </c>
      <c r="H29" s="331">
        <v>97.019064985614406</v>
      </c>
      <c r="I29" s="331">
        <v>104.57883795200441</v>
      </c>
      <c r="J29" s="331">
        <v>104.0677717352775</v>
      </c>
      <c r="K29" s="331">
        <v>99.02594877537355</v>
      </c>
      <c r="L29" s="331">
        <v>111.04655030522009</v>
      </c>
      <c r="M29" s="331">
        <v>114.4562907889012</v>
      </c>
      <c r="N29" s="331">
        <v>111.09123929540451</v>
      </c>
      <c r="O29" s="331">
        <v>112.2955973441253</v>
      </c>
      <c r="P29" s="331">
        <v>105.9088128299941</v>
      </c>
      <c r="Q29" s="331">
        <v>108.0896257140035</v>
      </c>
      <c r="R29" s="331">
        <v>115.7488917492575</v>
      </c>
      <c r="S29" s="331">
        <v>116.17679365889489</v>
      </c>
      <c r="T29" s="331">
        <v>121.0881001952711</v>
      </c>
      <c r="U29" s="331">
        <v>112.82337554374919</v>
      </c>
      <c r="V29" s="331">
        <v>108.8738959098211</v>
      </c>
      <c r="W29" s="331">
        <v>122.8775948453716</v>
      </c>
      <c r="DA29" s="72" t="s">
        <v>2963</v>
      </c>
    </row>
    <row r="30" spans="1:105" ht="12" customHeight="1" x14ac:dyDescent="0.25">
      <c r="A30" s="59" t="s">
        <v>30</v>
      </c>
      <c r="B30" s="232">
        <v>7.1033560896655992</v>
      </c>
      <c r="C30" s="232">
        <v>6.9125376958505411</v>
      </c>
      <c r="D30" s="232">
        <v>7.3119071892026133</v>
      </c>
      <c r="E30" s="232">
        <v>7.5601858553241241</v>
      </c>
      <c r="F30" s="232">
        <v>7.0999257697914269</v>
      </c>
      <c r="G30" s="232">
        <v>6.76751640016706</v>
      </c>
      <c r="H30" s="232">
        <v>7.4994140657247863</v>
      </c>
      <c r="I30" s="232">
        <v>9.2819203564807768</v>
      </c>
      <c r="J30" s="232">
        <v>8.1029742337537822</v>
      </c>
      <c r="K30" s="232">
        <v>6.1267196054782689</v>
      </c>
      <c r="L30" s="232">
        <v>7.3302154822700212</v>
      </c>
      <c r="M30" s="232">
        <v>7.8134697076074584</v>
      </c>
      <c r="N30" s="232">
        <v>4.5281462807598389</v>
      </c>
      <c r="O30" s="232">
        <v>4.582697716980368</v>
      </c>
      <c r="P30" s="232">
        <v>6.1186023798873252</v>
      </c>
      <c r="Q30" s="232">
        <v>6.0565130952702004</v>
      </c>
      <c r="R30" s="232">
        <v>5.8485184116416198</v>
      </c>
      <c r="S30" s="232">
        <v>6.6407006890142002</v>
      </c>
      <c r="T30" s="232">
        <v>6.7979824436109437</v>
      </c>
      <c r="U30" s="232">
        <v>5.9153941819581357</v>
      </c>
      <c r="V30" s="232">
        <v>5.7249863008812154</v>
      </c>
      <c r="W30" s="232">
        <v>6.0660358361999061</v>
      </c>
      <c r="DA30" s="71" t="s">
        <v>2964</v>
      </c>
    </row>
    <row r="31" spans="1:105" ht="12" customHeight="1" x14ac:dyDescent="0.25">
      <c r="A31" s="59" t="s">
        <v>33</v>
      </c>
      <c r="B31" s="297">
        <v>2.419309274840304</v>
      </c>
      <c r="C31" s="297">
        <v>2.0361017891853681</v>
      </c>
      <c r="D31" s="297">
        <v>1.9574925950783211</v>
      </c>
      <c r="E31" s="297">
        <v>3.6442036127715491</v>
      </c>
      <c r="F31" s="297">
        <v>2.6483096402913699</v>
      </c>
      <c r="G31" s="297">
        <v>2.8527349221198648</v>
      </c>
      <c r="H31" s="297">
        <v>3.1540047710000469</v>
      </c>
      <c r="I31" s="297">
        <v>3.2809550485596888</v>
      </c>
      <c r="J31" s="297">
        <v>2.6455282009261492</v>
      </c>
      <c r="K31" s="297">
        <v>3.9686092497689609</v>
      </c>
      <c r="L31" s="297">
        <v>3.7562086415482638</v>
      </c>
      <c r="M31" s="297">
        <v>3.2747655893392271</v>
      </c>
      <c r="N31" s="297">
        <v>2.9582112094340198</v>
      </c>
      <c r="O31" s="297">
        <v>2.7961315471754742</v>
      </c>
      <c r="P31" s="297">
        <v>3.18216057623111</v>
      </c>
      <c r="Q31" s="297">
        <v>2.9592060883013351</v>
      </c>
      <c r="R31" s="297">
        <v>3.307794570293114</v>
      </c>
      <c r="S31" s="297">
        <v>3.354488508154696</v>
      </c>
      <c r="T31" s="297">
        <v>2.8331045454022572</v>
      </c>
      <c r="U31" s="297">
        <v>3.2281509756809461</v>
      </c>
      <c r="V31" s="297">
        <v>4.0130830388496364</v>
      </c>
      <c r="W31" s="297">
        <v>4.8486633354919944</v>
      </c>
      <c r="DA31" s="122" t="s">
        <v>2965</v>
      </c>
    </row>
    <row r="32" spans="1:105" ht="12" customHeight="1" x14ac:dyDescent="0.25">
      <c r="A32" s="59" t="s">
        <v>160</v>
      </c>
      <c r="B32" s="297">
        <v>11.066884105223391</v>
      </c>
      <c r="C32" s="297">
        <v>13.608043964751481</v>
      </c>
      <c r="D32" s="297">
        <v>11.59370995551361</v>
      </c>
      <c r="E32" s="297">
        <v>16.114203845434961</v>
      </c>
      <c r="F32" s="297">
        <v>17.920571513605459</v>
      </c>
      <c r="G32" s="297">
        <v>17.018095067793752</v>
      </c>
      <c r="H32" s="297">
        <v>16.79370218426806</v>
      </c>
      <c r="I32" s="297">
        <v>18.491475476999909</v>
      </c>
      <c r="J32" s="297">
        <v>14.11885549374373</v>
      </c>
      <c r="K32" s="297">
        <v>14.34035426689103</v>
      </c>
      <c r="L32" s="297">
        <v>17.201976604185411</v>
      </c>
      <c r="M32" s="297">
        <v>13.86124754236835</v>
      </c>
      <c r="N32" s="297">
        <v>15.0891888680611</v>
      </c>
      <c r="O32" s="297">
        <v>15.48942081660813</v>
      </c>
      <c r="P32" s="297">
        <v>15.67457620504061</v>
      </c>
      <c r="Q32" s="297">
        <v>17.619111296059799</v>
      </c>
      <c r="R32" s="297">
        <v>20.30553047411216</v>
      </c>
      <c r="S32" s="297">
        <v>21.39728679014247</v>
      </c>
      <c r="T32" s="297">
        <v>25.653112900023839</v>
      </c>
      <c r="U32" s="297">
        <v>24.980415741880851</v>
      </c>
      <c r="V32" s="297">
        <v>24.016379931169411</v>
      </c>
      <c r="W32" s="297">
        <v>24.847805754348698</v>
      </c>
      <c r="DA32" s="122" t="s">
        <v>2966</v>
      </c>
    </row>
    <row r="33" spans="1:105" ht="12" customHeight="1" x14ac:dyDescent="0.25">
      <c r="A33" s="59" t="s">
        <v>70</v>
      </c>
      <c r="B33" s="297">
        <v>20.93709545823787</v>
      </c>
      <c r="C33" s="297">
        <v>17.0904801333349</v>
      </c>
      <c r="D33" s="297">
        <v>18.3820348721129</v>
      </c>
      <c r="E33" s="297">
        <v>19.47081789061021</v>
      </c>
      <c r="F33" s="297">
        <v>18.951554834742069</v>
      </c>
      <c r="G33" s="297">
        <v>17.00684532867399</v>
      </c>
      <c r="H33" s="297">
        <v>19.057705054315289</v>
      </c>
      <c r="I33" s="297">
        <v>17.738392915617339</v>
      </c>
      <c r="J33" s="297">
        <v>12.25080349106093</v>
      </c>
      <c r="K33" s="297">
        <v>10.502233054049871</v>
      </c>
      <c r="L33" s="297">
        <v>11.437760860705451</v>
      </c>
      <c r="M33" s="297">
        <v>10.356539157101411</v>
      </c>
      <c r="N33" s="297">
        <v>8.2731693957910863</v>
      </c>
      <c r="O33" s="297">
        <v>6.0638554920090399</v>
      </c>
      <c r="P33" s="297">
        <v>4.6474672368473442</v>
      </c>
      <c r="Q33" s="297">
        <v>3.5586203280305511</v>
      </c>
      <c r="R33" s="297">
        <v>4.5225088906999824</v>
      </c>
      <c r="S33" s="297">
        <v>3.9487738702657991</v>
      </c>
      <c r="T33" s="297">
        <v>3.2754526366766221</v>
      </c>
      <c r="U33" s="297">
        <v>2.6625985548641138</v>
      </c>
      <c r="V33" s="297">
        <v>2.588276542786609</v>
      </c>
      <c r="W33" s="297">
        <v>2.2673146239069011</v>
      </c>
      <c r="DA33" s="122" t="s">
        <v>2967</v>
      </c>
    </row>
    <row r="34" spans="1:105" ht="12" customHeight="1" x14ac:dyDescent="0.25">
      <c r="A34" s="59" t="s">
        <v>162</v>
      </c>
      <c r="B34" s="297">
        <v>25.798183162623921</v>
      </c>
      <c r="C34" s="297">
        <v>27.757833395359231</v>
      </c>
      <c r="D34" s="297">
        <v>30.108047249836261</v>
      </c>
      <c r="E34" s="297">
        <v>41.311393303217457</v>
      </c>
      <c r="F34" s="297">
        <v>55.532822638205992</v>
      </c>
      <c r="G34" s="297">
        <v>61.16190829378516</v>
      </c>
      <c r="H34" s="297">
        <v>50.514238910306233</v>
      </c>
      <c r="I34" s="297">
        <v>55.786094154346699</v>
      </c>
      <c r="J34" s="297">
        <v>66.949610315792953</v>
      </c>
      <c r="K34" s="297">
        <v>64.088032599185411</v>
      </c>
      <c r="L34" s="297">
        <v>71.320388716510948</v>
      </c>
      <c r="M34" s="297">
        <v>79.150268792484724</v>
      </c>
      <c r="N34" s="297">
        <v>80.242523541358494</v>
      </c>
      <c r="O34" s="297">
        <v>83.363491771352244</v>
      </c>
      <c r="P34" s="297">
        <v>76.286006431987687</v>
      </c>
      <c r="Q34" s="297">
        <v>77.896174906341628</v>
      </c>
      <c r="R34" s="297">
        <v>81.764539402510579</v>
      </c>
      <c r="S34" s="297">
        <v>80.835543801317783</v>
      </c>
      <c r="T34" s="297">
        <v>82.528447669557409</v>
      </c>
      <c r="U34" s="297">
        <v>76.036816089365132</v>
      </c>
      <c r="V34" s="297">
        <v>72.531170096134218</v>
      </c>
      <c r="W34" s="297">
        <v>84.847775295424142</v>
      </c>
      <c r="DA34" s="122" t="s">
        <v>2968</v>
      </c>
    </row>
    <row r="35" spans="1:105" ht="12" customHeight="1" x14ac:dyDescent="0.25">
      <c r="A35" s="60" t="s">
        <v>2922</v>
      </c>
      <c r="B35" s="331">
        <v>86.782214239393554</v>
      </c>
      <c r="C35" s="331">
        <v>79.496822099005684</v>
      </c>
      <c r="D35" s="331">
        <v>80.248858796685965</v>
      </c>
      <c r="E35" s="331">
        <v>90.158476425716245</v>
      </c>
      <c r="F35" s="331">
        <v>102.7112513834464</v>
      </c>
      <c r="G35" s="331">
        <v>95.146010204981422</v>
      </c>
      <c r="H35" s="331">
        <v>89.572284259034859</v>
      </c>
      <c r="I35" s="331">
        <v>99.528617780274459</v>
      </c>
      <c r="J35" s="331">
        <v>97.883219207072969</v>
      </c>
      <c r="K35" s="331">
        <v>97.05713164012414</v>
      </c>
      <c r="L35" s="331">
        <v>107.24973324550891</v>
      </c>
      <c r="M35" s="331">
        <v>110.54477966611481</v>
      </c>
      <c r="N35" s="331">
        <v>111.4270348352416</v>
      </c>
      <c r="O35" s="331">
        <v>113.7452044915176</v>
      </c>
      <c r="P35" s="331">
        <v>111.871855506119</v>
      </c>
      <c r="Q35" s="331">
        <v>115.31108150653181</v>
      </c>
      <c r="R35" s="331">
        <v>122.03580439656351</v>
      </c>
      <c r="S35" s="331">
        <v>122.75965555360921</v>
      </c>
      <c r="T35" s="331">
        <v>124.2690393794215</v>
      </c>
      <c r="U35" s="331">
        <v>120.49633680385671</v>
      </c>
      <c r="V35" s="331">
        <v>122.8252292449002</v>
      </c>
      <c r="W35" s="331">
        <v>132.76895519143289</v>
      </c>
      <c r="DA35" s="72" t="s">
        <v>2969</v>
      </c>
    </row>
    <row r="36" spans="1:105" ht="12" customHeight="1" x14ac:dyDescent="0.25">
      <c r="A36" s="64" t="s">
        <v>30</v>
      </c>
      <c r="B36" s="231">
        <v>2.827698479450131</v>
      </c>
      <c r="C36" s="231">
        <v>2.5573129019958509</v>
      </c>
      <c r="D36" s="231">
        <v>2.3331723879653139</v>
      </c>
      <c r="E36" s="231">
        <v>2.511126103343408</v>
      </c>
      <c r="F36" s="231">
        <v>2.6278531672747549</v>
      </c>
      <c r="G36" s="231">
        <v>2.3921880299983629</v>
      </c>
      <c r="H36" s="231">
        <v>2.4286096523766871</v>
      </c>
      <c r="I36" s="231">
        <v>2.405861945556472</v>
      </c>
      <c r="J36" s="231">
        <v>1.891218428250083</v>
      </c>
      <c r="K36" s="231">
        <v>1.4126634300621479</v>
      </c>
      <c r="L36" s="231">
        <v>1.5220506982210711</v>
      </c>
      <c r="M36" s="231">
        <v>1.427609640158942</v>
      </c>
      <c r="N36" s="231">
        <v>0.53478930195739172</v>
      </c>
      <c r="O36" s="231">
        <v>0.44567871969218159</v>
      </c>
      <c r="P36" s="231">
        <v>0.46379421705481572</v>
      </c>
      <c r="Q36" s="231">
        <v>0.38672316524527378</v>
      </c>
      <c r="R36" s="231">
        <v>0.35025496910507758</v>
      </c>
      <c r="S36" s="231">
        <v>0.41645028905923681</v>
      </c>
      <c r="T36" s="231">
        <v>0.41572237829292608</v>
      </c>
      <c r="U36" s="231">
        <v>0.3046446034934619</v>
      </c>
      <c r="V36" s="231">
        <v>0.20171116886756629</v>
      </c>
      <c r="W36" s="231">
        <v>0.2739575286223036</v>
      </c>
      <c r="DA36" s="73" t="s">
        <v>2970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2971</v>
      </c>
    </row>
    <row r="38" spans="1:105" ht="12" customHeight="1" x14ac:dyDescent="0.25">
      <c r="A38" s="64" t="s">
        <v>33</v>
      </c>
      <c r="B38" s="231">
        <v>0.77208882114776711</v>
      </c>
      <c r="C38" s="231">
        <v>0.78834425970321775</v>
      </c>
      <c r="D38" s="231">
        <v>0.62173830207247827</v>
      </c>
      <c r="E38" s="231">
        <v>0.3948602526326615</v>
      </c>
      <c r="F38" s="231">
        <v>0.29686529449891952</v>
      </c>
      <c r="G38" s="231">
        <v>0.46534862841189623</v>
      </c>
      <c r="H38" s="231">
        <v>0.47743563766035868</v>
      </c>
      <c r="I38" s="231">
        <v>0.43296857925594301</v>
      </c>
      <c r="J38" s="231">
        <v>0.44936319651150081</v>
      </c>
      <c r="K38" s="231">
        <v>0.4013282692102807</v>
      </c>
      <c r="L38" s="231">
        <v>0.43801118112356269</v>
      </c>
      <c r="M38" s="231">
        <v>0.33773802664631741</v>
      </c>
      <c r="N38" s="231">
        <v>0.23049603804007379</v>
      </c>
      <c r="O38" s="231">
        <v>0.2001967907187964</v>
      </c>
      <c r="P38" s="231">
        <v>0.2415408171312223</v>
      </c>
      <c r="Q38" s="231">
        <v>0.20789604070266951</v>
      </c>
      <c r="R38" s="231">
        <v>0.20769975481112449</v>
      </c>
      <c r="S38" s="231">
        <v>0.28329012233355488</v>
      </c>
      <c r="T38" s="231">
        <v>0.24823778218759779</v>
      </c>
      <c r="U38" s="231">
        <v>0.2448998761792634</v>
      </c>
      <c r="V38" s="231">
        <v>0.30565045317787459</v>
      </c>
      <c r="W38" s="231">
        <v>0.33932818422856731</v>
      </c>
      <c r="DA38" s="73" t="s">
        <v>2972</v>
      </c>
    </row>
    <row r="39" spans="1:105" ht="12" customHeight="1" x14ac:dyDescent="0.25">
      <c r="A39" s="64" t="s">
        <v>160</v>
      </c>
      <c r="B39" s="231">
        <v>3.0632811660413579</v>
      </c>
      <c r="C39" s="231">
        <v>3.69202193165397</v>
      </c>
      <c r="D39" s="231">
        <v>2.422686450621458</v>
      </c>
      <c r="E39" s="231">
        <v>2.304949793632701</v>
      </c>
      <c r="F39" s="231">
        <v>3.273082312393564</v>
      </c>
      <c r="G39" s="231">
        <v>2.578664222185798</v>
      </c>
      <c r="H39" s="231">
        <v>2.441316983309016</v>
      </c>
      <c r="I39" s="231">
        <v>2.2963992285398471</v>
      </c>
      <c r="J39" s="231">
        <v>1.8050935354815389</v>
      </c>
      <c r="K39" s="231">
        <v>1.458667174999468</v>
      </c>
      <c r="L39" s="231">
        <v>1.6546717210997499</v>
      </c>
      <c r="M39" s="231">
        <v>1.454138961361074</v>
      </c>
      <c r="N39" s="231">
        <v>1.2405683113783741</v>
      </c>
      <c r="O39" s="231">
        <v>1.079644713748436</v>
      </c>
      <c r="P39" s="231">
        <v>1.050556986118151</v>
      </c>
      <c r="Q39" s="231">
        <v>1.290962292083071</v>
      </c>
      <c r="R39" s="231">
        <v>1.3319952438775999</v>
      </c>
      <c r="S39" s="231">
        <v>1.4777152457405369</v>
      </c>
      <c r="T39" s="231">
        <v>1.8085928087300649</v>
      </c>
      <c r="U39" s="231">
        <v>1.582687159425648</v>
      </c>
      <c r="V39" s="231">
        <v>1.386674004847841</v>
      </c>
      <c r="W39" s="231">
        <v>1.528756008070318</v>
      </c>
      <c r="DA39" s="73" t="s">
        <v>2973</v>
      </c>
    </row>
    <row r="40" spans="1:105" ht="12" customHeight="1" x14ac:dyDescent="0.25">
      <c r="A40" s="64" t="s">
        <v>70</v>
      </c>
      <c r="B40" s="231">
        <v>5.2727337405774639</v>
      </c>
      <c r="C40" s="231">
        <v>4.2816547095983122</v>
      </c>
      <c r="D40" s="231">
        <v>3.7296536090284258</v>
      </c>
      <c r="E40" s="231">
        <v>3.1125172540466339</v>
      </c>
      <c r="F40" s="231">
        <v>3.2532342593805792</v>
      </c>
      <c r="G40" s="231">
        <v>2.8590547483718551</v>
      </c>
      <c r="H40" s="231">
        <v>3.1284052739062389</v>
      </c>
      <c r="I40" s="231">
        <v>2.4661288621755419</v>
      </c>
      <c r="J40" s="231">
        <v>1.579413660429168</v>
      </c>
      <c r="K40" s="231">
        <v>1.2802914411142601</v>
      </c>
      <c r="L40" s="231">
        <v>1.123081708405296</v>
      </c>
      <c r="M40" s="231">
        <v>1.007388423625083</v>
      </c>
      <c r="N40" s="231">
        <v>0.5245709262819841</v>
      </c>
      <c r="O40" s="231">
        <v>0.47321829370476293</v>
      </c>
      <c r="P40" s="231">
        <v>0.30859024343109409</v>
      </c>
      <c r="Q40" s="231">
        <v>0.24294427518251371</v>
      </c>
      <c r="R40" s="231">
        <v>0.34753233453916987</v>
      </c>
      <c r="S40" s="231">
        <v>0.2816055355972048</v>
      </c>
      <c r="T40" s="231">
        <v>0.22470169063258469</v>
      </c>
      <c r="U40" s="231">
        <v>0.2399726060647506</v>
      </c>
      <c r="V40" s="231">
        <v>0.26020530882081888</v>
      </c>
      <c r="W40" s="231">
        <v>0.21326233373088849</v>
      </c>
      <c r="DA40" s="73" t="s">
        <v>2974</v>
      </c>
    </row>
    <row r="41" spans="1:105" ht="12" customHeight="1" x14ac:dyDescent="0.25">
      <c r="A41" s="64" t="s">
        <v>34</v>
      </c>
      <c r="B41" s="231">
        <v>0.18418503338299311</v>
      </c>
      <c r="C41" s="231">
        <v>0.20583157698359819</v>
      </c>
      <c r="D41" s="231">
        <v>8.0051399033719134E-2</v>
      </c>
      <c r="E41" s="231">
        <v>9.8469129747855558E-2</v>
      </c>
      <c r="F41" s="231">
        <v>0.100832316884097</v>
      </c>
      <c r="G41" s="231">
        <v>5.2179473153510861E-2</v>
      </c>
      <c r="H41" s="231">
        <v>7.15172705773989E-2</v>
      </c>
      <c r="I41" s="231">
        <v>0.12202798633285521</v>
      </c>
      <c r="J41" s="231">
        <v>9.6582722224890491E-2</v>
      </c>
      <c r="K41" s="231">
        <v>9.3283484924175972E-2</v>
      </c>
      <c r="L41" s="231">
        <v>7.3952180984298968E-2</v>
      </c>
      <c r="M41" s="231">
        <v>6.3474232410924399E-3</v>
      </c>
      <c r="N41" s="231">
        <v>2.7085507334652242E-2</v>
      </c>
      <c r="O41" s="231">
        <v>6.8636450471872192E-3</v>
      </c>
      <c r="P41" s="231">
        <v>7.6536925102040614E-3</v>
      </c>
      <c r="Q41" s="231">
        <v>5.3299580812382506E-3</v>
      </c>
      <c r="R41" s="231">
        <v>6.6602350634842071E-3</v>
      </c>
      <c r="S41" s="231">
        <v>3.079501662281002E-2</v>
      </c>
      <c r="T41" s="231">
        <v>1.9358683507470768E-2</v>
      </c>
      <c r="U41" s="231">
        <v>2.9788400581420009E-2</v>
      </c>
      <c r="V41" s="231">
        <v>1.8461756933773259E-2</v>
      </c>
      <c r="W41" s="231">
        <v>1.7910649665080582E-2</v>
      </c>
      <c r="DA41" s="73" t="s">
        <v>2975</v>
      </c>
    </row>
    <row r="42" spans="1:105" ht="12" customHeight="1" x14ac:dyDescent="0.25">
      <c r="A42" s="64" t="s">
        <v>162</v>
      </c>
      <c r="B42" s="231">
        <v>8.5654486036390978</v>
      </c>
      <c r="C42" s="231">
        <v>8.7290769614489818</v>
      </c>
      <c r="D42" s="231">
        <v>9.0928163976816734</v>
      </c>
      <c r="E42" s="231">
        <v>9.8442851028164355</v>
      </c>
      <c r="F42" s="231">
        <v>13.64963518689019</v>
      </c>
      <c r="G42" s="231">
        <v>13.14067579258796</v>
      </c>
      <c r="H42" s="231">
        <v>9.8105003889770188</v>
      </c>
      <c r="I42" s="231">
        <v>9.0433849992379116</v>
      </c>
      <c r="J42" s="231">
        <v>11.368743445804361</v>
      </c>
      <c r="K42" s="231">
        <v>8.5349677464660569</v>
      </c>
      <c r="L42" s="231">
        <v>9.692728098850143</v>
      </c>
      <c r="M42" s="231">
        <v>10.542466836771631</v>
      </c>
      <c r="N42" s="231">
        <v>8.6891138897569107</v>
      </c>
      <c r="O42" s="231">
        <v>8.2200270957618606</v>
      </c>
      <c r="P42" s="231">
        <v>6.6868923980270294</v>
      </c>
      <c r="Q42" s="231">
        <v>6.8299564740728522</v>
      </c>
      <c r="R42" s="231">
        <v>7.2830944581639772</v>
      </c>
      <c r="S42" s="231">
        <v>6.9199958455051513</v>
      </c>
      <c r="T42" s="231">
        <v>7.0534359802955553</v>
      </c>
      <c r="U42" s="231">
        <v>6.1965087731758723</v>
      </c>
      <c r="V42" s="231">
        <v>5.4958778343954373</v>
      </c>
      <c r="W42" s="231">
        <v>7.4765551485312676</v>
      </c>
      <c r="DA42" s="73" t="s">
        <v>2976</v>
      </c>
    </row>
    <row r="43" spans="1:105" ht="12" customHeight="1" x14ac:dyDescent="0.25">
      <c r="A43" s="64" t="s">
        <v>36</v>
      </c>
      <c r="B43" s="231">
        <v>0.47720709854196752</v>
      </c>
      <c r="C43" s="231">
        <v>0.42692287948083668</v>
      </c>
      <c r="D43" s="231">
        <v>0.40966849058737043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2977</v>
      </c>
    </row>
    <row r="44" spans="1:105" ht="12" customHeight="1" x14ac:dyDescent="0.25">
      <c r="A44" s="64" t="s">
        <v>73</v>
      </c>
      <c r="B44" s="231">
        <v>64.049056064091644</v>
      </c>
      <c r="C44" s="231">
        <v>57.389227783278763</v>
      </c>
      <c r="D44" s="231">
        <v>60.157813790900789</v>
      </c>
      <c r="E44" s="231">
        <v>69.770866408465253</v>
      </c>
      <c r="F44" s="231">
        <v>76.30108693605689</v>
      </c>
      <c r="G44" s="231">
        <v>69.890510343850039</v>
      </c>
      <c r="H44" s="231">
        <v>66.681934595812308</v>
      </c>
      <c r="I44" s="231">
        <v>72.304374462392545</v>
      </c>
      <c r="J44" s="231">
        <v>70.7601026523309</v>
      </c>
      <c r="K44" s="231">
        <v>74.441201567750596</v>
      </c>
      <c r="L44" s="231">
        <v>82.320186655994235</v>
      </c>
      <c r="M44" s="231">
        <v>85.009722383037996</v>
      </c>
      <c r="N44" s="231">
        <v>87.703831808794362</v>
      </c>
      <c r="O44" s="231">
        <v>90.727373601297188</v>
      </c>
      <c r="P44" s="231">
        <v>92.03370270640302</v>
      </c>
      <c r="Q44" s="231">
        <v>95.480737395420519</v>
      </c>
      <c r="R44" s="231">
        <v>100.8996286955166</v>
      </c>
      <c r="S44" s="231">
        <v>99.505347042233339</v>
      </c>
      <c r="T44" s="231">
        <v>100.0287129782899</v>
      </c>
      <c r="U44" s="231">
        <v>97.797416926062184</v>
      </c>
      <c r="V44" s="231">
        <v>98.214782920045963</v>
      </c>
      <c r="W44" s="231">
        <v>105.0928110241333</v>
      </c>
      <c r="DA44" s="73" t="s">
        <v>2978</v>
      </c>
    </row>
    <row r="45" spans="1:105" ht="12" customHeight="1" x14ac:dyDescent="0.25">
      <c r="A45" s="64" t="s">
        <v>79</v>
      </c>
      <c r="B45" s="231">
        <v>1.570515232521126</v>
      </c>
      <c r="C45" s="231">
        <v>1.426429094862161</v>
      </c>
      <c r="D45" s="231">
        <v>1.401257968794728</v>
      </c>
      <c r="E45" s="231">
        <v>2.1214023810313041</v>
      </c>
      <c r="F45" s="231">
        <v>3.208661910067431</v>
      </c>
      <c r="G45" s="231">
        <v>3.7673889664219828</v>
      </c>
      <c r="H45" s="231">
        <v>4.5325644564158312</v>
      </c>
      <c r="I45" s="231">
        <v>10.45747171678334</v>
      </c>
      <c r="J45" s="231">
        <v>9.9327015660405209</v>
      </c>
      <c r="K45" s="231">
        <v>9.434728525597146</v>
      </c>
      <c r="L45" s="231">
        <v>10.425051000830541</v>
      </c>
      <c r="M45" s="231">
        <v>10.759367971272709</v>
      </c>
      <c r="N45" s="231">
        <v>12.476579051697881</v>
      </c>
      <c r="O45" s="231">
        <v>12.59220163154718</v>
      </c>
      <c r="P45" s="231">
        <v>11.07912444544351</v>
      </c>
      <c r="Q45" s="231">
        <v>10.86653190574364</v>
      </c>
      <c r="R45" s="231">
        <v>11.60893870548645</v>
      </c>
      <c r="S45" s="231">
        <v>13.844456456517349</v>
      </c>
      <c r="T45" s="231">
        <v>14.47027707748539</v>
      </c>
      <c r="U45" s="231">
        <v>14.100418458874129</v>
      </c>
      <c r="V45" s="231">
        <v>16.941865797810941</v>
      </c>
      <c r="W45" s="231">
        <v>17.826374314451169</v>
      </c>
      <c r="DA45" s="73" t="s">
        <v>2979</v>
      </c>
    </row>
    <row r="46" spans="1:105" ht="12" customHeight="1" x14ac:dyDescent="0.25">
      <c r="A46" s="60" t="s">
        <v>2934</v>
      </c>
      <c r="B46" s="331">
        <v>14.94413192362282</v>
      </c>
      <c r="C46" s="331">
        <v>15.447784040425351</v>
      </c>
      <c r="D46" s="331">
        <v>15.94434466278063</v>
      </c>
      <c r="E46" s="331">
        <v>16.237018476926899</v>
      </c>
      <c r="F46" s="331">
        <v>17.079435336182261</v>
      </c>
      <c r="G46" s="331">
        <v>17.372342284026871</v>
      </c>
      <c r="H46" s="331">
        <v>17.467827189423229</v>
      </c>
      <c r="I46" s="331">
        <v>17.989569009664219</v>
      </c>
      <c r="J46" s="331">
        <v>17.792780451551199</v>
      </c>
      <c r="K46" s="331">
        <v>15.919416346142301</v>
      </c>
      <c r="L46" s="331">
        <v>16.358698597546191</v>
      </c>
      <c r="M46" s="331">
        <v>16.20561071727527</v>
      </c>
      <c r="N46" s="331">
        <v>15.833678243472541</v>
      </c>
      <c r="O46" s="331">
        <v>15.752373531307899</v>
      </c>
      <c r="P46" s="331">
        <v>15.25866937542745</v>
      </c>
      <c r="Q46" s="331">
        <v>15.83022620187441</v>
      </c>
      <c r="R46" s="331">
        <v>16.33836758983788</v>
      </c>
      <c r="S46" s="331">
        <v>17.184626231877541</v>
      </c>
      <c r="T46" s="331">
        <v>17.435538958528529</v>
      </c>
      <c r="U46" s="331">
        <v>17.398006915899678</v>
      </c>
      <c r="V46" s="331">
        <v>17.246118485949751</v>
      </c>
      <c r="W46" s="331">
        <v>18.954052644187019</v>
      </c>
      <c r="DA46" s="72" t="s">
        <v>2980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2981</v>
      </c>
    </row>
    <row r="48" spans="1:105" ht="12" customHeight="1" x14ac:dyDescent="0.25">
      <c r="A48" s="132" t="s">
        <v>2938</v>
      </c>
      <c r="B48" s="318">
        <v>162.3722812478911</v>
      </c>
      <c r="C48" s="318">
        <v>167.84460600910961</v>
      </c>
      <c r="D48" s="318">
        <v>173.2398796484066</v>
      </c>
      <c r="E48" s="318">
        <v>176.41986461557161</v>
      </c>
      <c r="F48" s="318">
        <v>185.57296550480791</v>
      </c>
      <c r="G48" s="318">
        <v>188.75548353649799</v>
      </c>
      <c r="H48" s="318">
        <v>189.7929544309726</v>
      </c>
      <c r="I48" s="318">
        <v>195.46182901050179</v>
      </c>
      <c r="J48" s="318">
        <v>193.32366486235321</v>
      </c>
      <c r="K48" s="318">
        <v>172.96902633548601</v>
      </c>
      <c r="L48" s="318">
        <v>177.74195403959769</v>
      </c>
      <c r="M48" s="318">
        <v>176.07861029517451</v>
      </c>
      <c r="N48" s="318">
        <v>172.03745724927171</v>
      </c>
      <c r="O48" s="318">
        <v>171.15405822296179</v>
      </c>
      <c r="P48" s="318">
        <v>165.78982091151551</v>
      </c>
      <c r="Q48" s="318">
        <v>171.99994982681889</v>
      </c>
      <c r="R48" s="318">
        <v>177.52105180730081</v>
      </c>
      <c r="S48" s="318">
        <v>186.71589476880561</v>
      </c>
      <c r="T48" s="318">
        <v>189.44213353788709</v>
      </c>
      <c r="U48" s="318">
        <v>189.03433712571109</v>
      </c>
      <c r="V48" s="318">
        <v>187.38402575318199</v>
      </c>
      <c r="W48" s="318">
        <v>205.94122043745861</v>
      </c>
      <c r="DA48" s="139" t="s">
        <v>2982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102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1.0000000000000002</v>
      </c>
      <c r="C52" s="234">
        <f t="shared" si="1"/>
        <v>1</v>
      </c>
      <c r="D52" s="234">
        <f t="shared" si="1"/>
        <v>1.0000000000000002</v>
      </c>
      <c r="E52" s="234">
        <f t="shared" si="1"/>
        <v>1.0000000000000002</v>
      </c>
      <c r="F52" s="234">
        <f t="shared" si="1"/>
        <v>1</v>
      </c>
      <c r="G52" s="234">
        <f t="shared" si="1"/>
        <v>1</v>
      </c>
      <c r="H52" s="234">
        <f t="shared" si="1"/>
        <v>1</v>
      </c>
      <c r="I52" s="234">
        <f t="shared" si="1"/>
        <v>0.99999999999999956</v>
      </c>
      <c r="J52" s="234">
        <f t="shared" si="1"/>
        <v>1.0000000000000002</v>
      </c>
      <c r="K52" s="234">
        <f t="shared" si="1"/>
        <v>1.0000000000000002</v>
      </c>
      <c r="L52" s="234">
        <f t="shared" si="1"/>
        <v>0.99999999999999989</v>
      </c>
      <c r="M52" s="234">
        <f t="shared" si="1"/>
        <v>0.99999999999999978</v>
      </c>
      <c r="N52" s="234">
        <f t="shared" si="1"/>
        <v>0.99999999999999967</v>
      </c>
      <c r="O52" s="234">
        <f t="shared" si="1"/>
        <v>1.0000000000000002</v>
      </c>
      <c r="P52" s="234">
        <f t="shared" si="1"/>
        <v>0.99999999999999989</v>
      </c>
      <c r="Q52" s="234">
        <f t="shared" si="1"/>
        <v>1.0000000000000002</v>
      </c>
      <c r="R52" s="234">
        <f t="shared" si="1"/>
        <v>1</v>
      </c>
      <c r="S52" s="234">
        <f t="shared" si="1"/>
        <v>0.99999999999999967</v>
      </c>
      <c r="T52" s="234">
        <f t="shared" si="1"/>
        <v>0.99999999999999978</v>
      </c>
      <c r="U52" s="234">
        <f t="shared" si="1"/>
        <v>0.99999999999999978</v>
      </c>
      <c r="V52" s="234">
        <f t="shared" si="1"/>
        <v>0.99999999999999978</v>
      </c>
      <c r="W52" s="234">
        <f t="shared" si="1"/>
        <v>1.0000000000000002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1.3317006100418975E-2</v>
      </c>
      <c r="C53" s="301">
        <f t="shared" si="2"/>
        <v>1.4348800984381054E-2</v>
      </c>
      <c r="D53" s="301">
        <f t="shared" si="2"/>
        <v>1.4548365216981416E-2</v>
      </c>
      <c r="E53" s="301">
        <f t="shared" si="2"/>
        <v>1.3624217137123924E-2</v>
      </c>
      <c r="F53" s="301">
        <f t="shared" si="2"/>
        <v>1.2930662992122704E-2</v>
      </c>
      <c r="G53" s="301">
        <f t="shared" si="2"/>
        <v>1.3693967549957081E-2</v>
      </c>
      <c r="H53" s="301">
        <f t="shared" si="2"/>
        <v>1.4283073532024213E-2</v>
      </c>
      <c r="I53" s="301">
        <f t="shared" si="2"/>
        <v>1.3624724828391714E-2</v>
      </c>
      <c r="J53" s="301">
        <f t="shared" si="2"/>
        <v>1.3675608869090552E-2</v>
      </c>
      <c r="K53" s="301">
        <f t="shared" si="2"/>
        <v>1.2800365056031555E-2</v>
      </c>
      <c r="L53" s="301">
        <f t="shared" si="2"/>
        <v>1.2179303294033914E-2</v>
      </c>
      <c r="M53" s="301">
        <f t="shared" si="2"/>
        <v>1.1857013124079397E-2</v>
      </c>
      <c r="N53" s="301">
        <f t="shared" si="2"/>
        <v>1.1621009161002425E-2</v>
      </c>
      <c r="O53" s="301">
        <f t="shared" si="2"/>
        <v>1.1416872049658321E-2</v>
      </c>
      <c r="P53" s="301">
        <f t="shared" si="2"/>
        <v>1.1304917855495422E-2</v>
      </c>
      <c r="Q53" s="301">
        <f t="shared" si="2"/>
        <v>1.1359150081135031E-2</v>
      </c>
      <c r="R53" s="301">
        <f t="shared" si="2"/>
        <v>1.1150574859336924E-2</v>
      </c>
      <c r="S53" s="301">
        <f t="shared" si="2"/>
        <v>1.1510098553062972E-2</v>
      </c>
      <c r="T53" s="301">
        <f t="shared" si="2"/>
        <v>1.1515811136979383E-2</v>
      </c>
      <c r="U53" s="301">
        <f t="shared" si="2"/>
        <v>1.1760567744248154E-2</v>
      </c>
      <c r="V53" s="301">
        <f t="shared" si="2"/>
        <v>1.1551097496841346E-2</v>
      </c>
      <c r="W53" s="301">
        <f t="shared" si="2"/>
        <v>1.1676162875076388E-2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3.7552894342308446E-3</v>
      </c>
      <c r="C54" s="235">
        <f t="shared" si="3"/>
        <v>4.0462473565159723E-3</v>
      </c>
      <c r="D54" s="235">
        <f t="shared" si="3"/>
        <v>4.1025228773412499E-3</v>
      </c>
      <c r="E54" s="235">
        <f t="shared" si="3"/>
        <v>3.8419204946597294E-3</v>
      </c>
      <c r="F54" s="235">
        <f t="shared" si="3"/>
        <v>3.646343761184466E-3</v>
      </c>
      <c r="G54" s="235">
        <f t="shared" si="3"/>
        <v>3.8615895543846006E-3</v>
      </c>
      <c r="H54" s="235">
        <f t="shared" si="3"/>
        <v>4.027712739537251E-3</v>
      </c>
      <c r="I54" s="235">
        <f t="shared" si="3"/>
        <v>3.8420636595452467E-3</v>
      </c>
      <c r="J54" s="235">
        <f t="shared" si="3"/>
        <v>3.8564125529050924E-3</v>
      </c>
      <c r="K54" s="235">
        <f t="shared" si="3"/>
        <v>3.6096007831445459E-3</v>
      </c>
      <c r="L54" s="235">
        <f t="shared" si="3"/>
        <v>3.4344663230979171E-3</v>
      </c>
      <c r="M54" s="235">
        <f t="shared" si="3"/>
        <v>3.3435830674426853E-3</v>
      </c>
      <c r="N54" s="235">
        <f t="shared" si="3"/>
        <v>3.2770318334568657E-3</v>
      </c>
      <c r="O54" s="235">
        <f t="shared" si="3"/>
        <v>3.2194667973230464E-3</v>
      </c>
      <c r="P54" s="235">
        <f t="shared" si="3"/>
        <v>3.1878966081012724E-3</v>
      </c>
      <c r="Q54" s="235">
        <f t="shared" si="3"/>
        <v>3.20318966289178E-3</v>
      </c>
      <c r="R54" s="235">
        <f t="shared" si="3"/>
        <v>3.1443731150315132E-3</v>
      </c>
      <c r="S54" s="235">
        <f t="shared" si="3"/>
        <v>3.2457559272210043E-3</v>
      </c>
      <c r="T54" s="235">
        <f t="shared" si="3"/>
        <v>3.2473668302919843E-3</v>
      </c>
      <c r="U54" s="235">
        <f t="shared" si="3"/>
        <v>3.3163862400830235E-3</v>
      </c>
      <c r="V54" s="235">
        <f t="shared" si="3"/>
        <v>3.2573173021445078E-3</v>
      </c>
      <c r="W54" s="235">
        <f t="shared" si="3"/>
        <v>3.2925847406312515E-3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5.0944234546772285E-2</v>
      </c>
      <c r="C55" s="235">
        <f t="shared" si="4"/>
        <v>5.489136802229648E-2</v>
      </c>
      <c r="D55" s="235">
        <f t="shared" si="4"/>
        <v>5.5654801409356316E-2</v>
      </c>
      <c r="E55" s="235">
        <f t="shared" si="4"/>
        <v>5.2119471006922408E-2</v>
      </c>
      <c r="F55" s="235">
        <f t="shared" si="4"/>
        <v>4.946627818209396E-2</v>
      </c>
      <c r="G55" s="235">
        <f t="shared" si="4"/>
        <v>5.2386301356350182E-2</v>
      </c>
      <c r="H55" s="235">
        <f t="shared" si="4"/>
        <v>5.4639927516541717E-2</v>
      </c>
      <c r="I55" s="235">
        <f t="shared" si="4"/>
        <v>5.2121413180923733E-2</v>
      </c>
      <c r="J55" s="235">
        <f t="shared" si="4"/>
        <v>5.2316070184495099E-2</v>
      </c>
      <c r="K55" s="235">
        <f t="shared" si="4"/>
        <v>4.8967823156457306E-2</v>
      </c>
      <c r="L55" s="235">
        <f t="shared" si="4"/>
        <v>4.6591950093648977E-2</v>
      </c>
      <c r="M55" s="235">
        <f t="shared" si="4"/>
        <v>4.5359028377876434E-2</v>
      </c>
      <c r="N55" s="235">
        <f t="shared" si="4"/>
        <v>4.4456194726055651E-2</v>
      </c>
      <c r="O55" s="235">
        <f t="shared" si="4"/>
        <v>4.3675267781846508E-2</v>
      </c>
      <c r="P55" s="235">
        <f t="shared" si="4"/>
        <v>4.3246986779125467E-2</v>
      </c>
      <c r="Q55" s="235">
        <f t="shared" si="4"/>
        <v>4.3454452271154569E-2</v>
      </c>
      <c r="R55" s="235">
        <f t="shared" si="4"/>
        <v>4.2656547326168956E-2</v>
      </c>
      <c r="S55" s="235">
        <f t="shared" si="4"/>
        <v>4.4031905964603886E-2</v>
      </c>
      <c r="T55" s="235">
        <f t="shared" si="4"/>
        <v>4.4053759466262679E-2</v>
      </c>
      <c r="U55" s="235">
        <f t="shared" si="4"/>
        <v>4.4990076376651401E-2</v>
      </c>
      <c r="V55" s="235">
        <f t="shared" si="4"/>
        <v>4.4188747509337378E-2</v>
      </c>
      <c r="W55" s="235">
        <f t="shared" si="4"/>
        <v>4.4667185374007767E-2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0.11622070117719559</v>
      </c>
      <c r="C56" s="235">
        <f t="shared" si="5"/>
        <v>0.12522542220689786</v>
      </c>
      <c r="D56" s="235">
        <f t="shared" si="5"/>
        <v>0.12696706705318003</v>
      </c>
      <c r="E56" s="235">
        <f t="shared" si="5"/>
        <v>0.11890180546039478</v>
      </c>
      <c r="F56" s="235">
        <f t="shared" si="5"/>
        <v>0.1128489923559646</v>
      </c>
      <c r="G56" s="235">
        <f t="shared" si="5"/>
        <v>0.11951053401587791</v>
      </c>
      <c r="H56" s="235">
        <f t="shared" si="5"/>
        <v>0.12465180299084434</v>
      </c>
      <c r="I56" s="235">
        <f t="shared" si="5"/>
        <v>0.11890623620366236</v>
      </c>
      <c r="J56" s="235">
        <f t="shared" si="5"/>
        <v>0.11935031341171902</v>
      </c>
      <c r="K56" s="235">
        <f t="shared" si="5"/>
        <v>0.11171185106607827</v>
      </c>
      <c r="L56" s="235">
        <f t="shared" si="5"/>
        <v>0.10629169634741073</v>
      </c>
      <c r="M56" s="235">
        <f t="shared" si="5"/>
        <v>0.1034789928574384</v>
      </c>
      <c r="N56" s="235">
        <f t="shared" si="5"/>
        <v>0.10141932975729606</v>
      </c>
      <c r="O56" s="235">
        <f t="shared" si="5"/>
        <v>9.9637776303179076E-2</v>
      </c>
      <c r="P56" s="235">
        <f t="shared" si="5"/>
        <v>9.8660725241759867E-2</v>
      </c>
      <c r="Q56" s="235">
        <f t="shared" si="5"/>
        <v>9.9134022861563281E-2</v>
      </c>
      <c r="R56" s="235">
        <f t="shared" si="5"/>
        <v>9.7313736954748015E-2</v>
      </c>
      <c r="S56" s="235">
        <f t="shared" si="5"/>
        <v>0.1004513863227499</v>
      </c>
      <c r="T56" s="235">
        <f t="shared" si="5"/>
        <v>0.10050124141054459</v>
      </c>
      <c r="U56" s="235">
        <f t="shared" si="5"/>
        <v>0.10263729093248875</v>
      </c>
      <c r="V56" s="235">
        <f t="shared" si="5"/>
        <v>0.10080919392286032</v>
      </c>
      <c r="W56" s="235">
        <f t="shared" si="5"/>
        <v>0.10190066942732903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4.0620461041819933E-2</v>
      </c>
      <c r="C57" s="302">
        <f t="shared" si="6"/>
        <v>4.3789430236993561E-2</v>
      </c>
      <c r="D57" s="302">
        <f t="shared" si="6"/>
        <v>4.3875698545767519E-2</v>
      </c>
      <c r="E57" s="302">
        <f t="shared" si="6"/>
        <v>4.1507995097408691E-2</v>
      </c>
      <c r="F57" s="302">
        <f t="shared" si="6"/>
        <v>3.9220059621485372E-2</v>
      </c>
      <c r="G57" s="302">
        <f t="shared" si="6"/>
        <v>4.1670001324416964E-2</v>
      </c>
      <c r="H57" s="302">
        <f t="shared" si="6"/>
        <v>4.3487887284340623E-2</v>
      </c>
      <c r="I57" s="302">
        <f t="shared" si="6"/>
        <v>4.1574624945926814E-2</v>
      </c>
      <c r="J57" s="302">
        <f t="shared" si="6"/>
        <v>4.1260452424465757E-2</v>
      </c>
      <c r="K57" s="302">
        <f t="shared" si="6"/>
        <v>3.908165962708722E-2</v>
      </c>
      <c r="L57" s="302">
        <f t="shared" si="6"/>
        <v>3.7701294556735036E-2</v>
      </c>
      <c r="M57" s="302">
        <f t="shared" si="6"/>
        <v>3.643178124184035E-2</v>
      </c>
      <c r="N57" s="302">
        <f t="shared" si="6"/>
        <v>3.5533939154565826E-2</v>
      </c>
      <c r="O57" s="302">
        <f t="shared" si="6"/>
        <v>3.5022398267048532E-2</v>
      </c>
      <c r="P57" s="302">
        <f t="shared" si="6"/>
        <v>3.5199623770583562E-2</v>
      </c>
      <c r="Q57" s="302">
        <f t="shared" si="6"/>
        <v>3.5442628379449427E-2</v>
      </c>
      <c r="R57" s="302">
        <f t="shared" si="6"/>
        <v>3.5326154297928757E-2</v>
      </c>
      <c r="S57" s="302">
        <f t="shared" si="6"/>
        <v>3.602744084705415E-2</v>
      </c>
      <c r="T57" s="302">
        <f t="shared" si="6"/>
        <v>3.621192806625443E-2</v>
      </c>
      <c r="U57" s="302">
        <f t="shared" si="6"/>
        <v>3.704986771371762E-2</v>
      </c>
      <c r="V57" s="302">
        <f t="shared" si="6"/>
        <v>3.6683993778264049E-2</v>
      </c>
      <c r="W57" s="302">
        <f t="shared" si="6"/>
        <v>3.6519539943961475E-2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0.59443090186080261</v>
      </c>
      <c r="C58" s="303">
        <f t="shared" si="7"/>
        <v>0.5675889556494399</v>
      </c>
      <c r="D58" s="303">
        <f t="shared" si="7"/>
        <v>0.56283504601362921</v>
      </c>
      <c r="E58" s="303">
        <f t="shared" si="7"/>
        <v>0.58149579871803447</v>
      </c>
      <c r="F58" s="303">
        <f t="shared" si="7"/>
        <v>0.59772311440576686</v>
      </c>
      <c r="G58" s="303">
        <f t="shared" si="7"/>
        <v>0.57649592782884485</v>
      </c>
      <c r="H58" s="303">
        <f t="shared" si="7"/>
        <v>0.56297768453005759</v>
      </c>
      <c r="I58" s="303">
        <f t="shared" si="7"/>
        <v>0.57941495372351381</v>
      </c>
      <c r="J58" s="303">
        <f t="shared" si="7"/>
        <v>0.57829021110001266</v>
      </c>
      <c r="K58" s="303">
        <f t="shared" si="7"/>
        <v>0.59987037189664705</v>
      </c>
      <c r="L58" s="303">
        <f t="shared" si="7"/>
        <v>0.61376859236693648</v>
      </c>
      <c r="M58" s="303">
        <f t="shared" si="7"/>
        <v>0.62170288433031151</v>
      </c>
      <c r="N58" s="303">
        <f t="shared" si="7"/>
        <v>0.62861877425870216</v>
      </c>
      <c r="O58" s="303">
        <f t="shared" si="7"/>
        <v>0.63367850215059662</v>
      </c>
      <c r="P58" s="303">
        <f t="shared" si="7"/>
        <v>0.63709813692163408</v>
      </c>
      <c r="Q58" s="303">
        <f t="shared" si="7"/>
        <v>0.63601082574336776</v>
      </c>
      <c r="R58" s="303">
        <f t="shared" si="7"/>
        <v>0.64019253916253505</v>
      </c>
      <c r="S58" s="303">
        <f t="shared" si="7"/>
        <v>0.63201787063622483</v>
      </c>
      <c r="T58" s="303">
        <f t="shared" si="7"/>
        <v>0.63089464888717084</v>
      </c>
      <c r="U58" s="303">
        <f t="shared" si="7"/>
        <v>0.62609088124197088</v>
      </c>
      <c r="V58" s="303">
        <f t="shared" si="7"/>
        <v>0.63234518063942713</v>
      </c>
      <c r="W58" s="303">
        <f t="shared" si="7"/>
        <v>0.62867956670217762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6.2671216582978251E-2</v>
      </c>
      <c r="C59" s="303">
        <f t="shared" si="8"/>
        <v>6.7526950683750517E-2</v>
      </c>
      <c r="D59" s="303">
        <f t="shared" si="8"/>
        <v>6.8466120730621569E-2</v>
      </c>
      <c r="E59" s="303">
        <f t="shared" si="8"/>
        <v>6.4116983692554905E-2</v>
      </c>
      <c r="F59" s="303">
        <f t="shared" si="8"/>
        <v>6.0853045709375136E-2</v>
      </c>
      <c r="G59" s="303">
        <f t="shared" si="8"/>
        <v>6.4445236394134853E-2</v>
      </c>
      <c r="H59" s="303">
        <f t="shared" si="8"/>
        <v>6.7217630452833632E-2</v>
      </c>
      <c r="I59" s="303">
        <f t="shared" si="8"/>
        <v>6.4119372940495536E-2</v>
      </c>
      <c r="J59" s="303">
        <f t="shared" si="8"/>
        <v>6.4358838531425447E-2</v>
      </c>
      <c r="K59" s="303">
        <f t="shared" si="8"/>
        <v>6.0239850062282496E-2</v>
      </c>
      <c r="L59" s="303">
        <f t="shared" si="8"/>
        <v>5.7317068777656077E-2</v>
      </c>
      <c r="M59" s="303">
        <f t="shared" si="8"/>
        <v>5.5800337697751508E-2</v>
      </c>
      <c r="N59" s="303">
        <f t="shared" si="8"/>
        <v>5.4689678487047005E-2</v>
      </c>
      <c r="O59" s="303">
        <f t="shared" si="8"/>
        <v>5.3728987996917464E-2</v>
      </c>
      <c r="P59" s="303">
        <f t="shared" si="8"/>
        <v>5.320211990833594E-2</v>
      </c>
      <c r="Q59" s="303">
        <f t="shared" si="8"/>
        <v>5.3457342406036105E-2</v>
      </c>
      <c r="R59" s="303">
        <f t="shared" si="8"/>
        <v>5.2475765706244654E-2</v>
      </c>
      <c r="S59" s="303">
        <f t="shared" si="8"/>
        <v>5.4167721623837005E-2</v>
      </c>
      <c r="T59" s="303">
        <f t="shared" si="8"/>
        <v>5.4194605638244915E-2</v>
      </c>
      <c r="U59" s="303">
        <f t="shared" si="8"/>
        <v>5.5346455703386296E-2</v>
      </c>
      <c r="V59" s="303">
        <f t="shared" si="8"/>
        <v>5.4360666919936775E-2</v>
      </c>
      <c r="W59" s="303">
        <f t="shared" si="8"/>
        <v>5.4949237605216687E-2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6.020947603908415E-2</v>
      </c>
      <c r="C60" s="303">
        <f t="shared" si="9"/>
        <v>6.0271417290038175E-2</v>
      </c>
      <c r="D60" s="303">
        <f t="shared" si="9"/>
        <v>6.0372338713119977E-2</v>
      </c>
      <c r="E60" s="303">
        <f t="shared" si="9"/>
        <v>6.5226994010617462E-2</v>
      </c>
      <c r="F60" s="303">
        <f t="shared" si="9"/>
        <v>6.7158531533803148E-2</v>
      </c>
      <c r="G60" s="303">
        <f t="shared" si="9"/>
        <v>6.8468727971200793E-2</v>
      </c>
      <c r="H60" s="303">
        <f t="shared" si="9"/>
        <v>6.6688302813170175E-2</v>
      </c>
      <c r="I60" s="303">
        <f t="shared" si="9"/>
        <v>6.722959142438624E-2</v>
      </c>
      <c r="J60" s="303">
        <f t="shared" si="9"/>
        <v>6.7504103718070585E-2</v>
      </c>
      <c r="K60" s="303">
        <f t="shared" si="9"/>
        <v>6.8131341495654515E-2</v>
      </c>
      <c r="L60" s="303">
        <f t="shared" si="9"/>
        <v>6.9825527367560411E-2</v>
      </c>
      <c r="M60" s="303">
        <f t="shared" si="9"/>
        <v>7.0535862559884338E-2</v>
      </c>
      <c r="N60" s="303">
        <f t="shared" si="9"/>
        <v>6.991840169546451E-2</v>
      </c>
      <c r="O60" s="303">
        <f t="shared" si="9"/>
        <v>7.004157787758554E-2</v>
      </c>
      <c r="P60" s="303">
        <f t="shared" si="9"/>
        <v>6.9006616797839163E-2</v>
      </c>
      <c r="Q60" s="303">
        <f t="shared" si="9"/>
        <v>6.8609902463658556E-2</v>
      </c>
      <c r="R60" s="303">
        <f t="shared" si="9"/>
        <v>6.9317585630440312E-2</v>
      </c>
      <c r="S60" s="303">
        <f t="shared" si="9"/>
        <v>6.8563821957882604E-2</v>
      </c>
      <c r="T60" s="303">
        <f t="shared" si="9"/>
        <v>6.9371832808777539E-2</v>
      </c>
      <c r="U60" s="303">
        <f t="shared" si="9"/>
        <v>6.7736783056656633E-2</v>
      </c>
      <c r="V60" s="303">
        <f t="shared" si="9"/>
        <v>6.6641761380765635E-2</v>
      </c>
      <c r="W60" s="303">
        <f t="shared" si="9"/>
        <v>6.7609900716347468E-2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2.3978494332578714E-2</v>
      </c>
      <c r="C61" s="304">
        <f t="shared" si="10"/>
        <v>2.5023742727434996E-2</v>
      </c>
      <c r="D61" s="304">
        <f t="shared" si="10"/>
        <v>2.5292090364088613E-2</v>
      </c>
      <c r="E61" s="304">
        <f t="shared" si="10"/>
        <v>2.9545809690796305E-2</v>
      </c>
      <c r="F61" s="304">
        <f t="shared" si="10"/>
        <v>3.0910778572416923E-2</v>
      </c>
      <c r="G61" s="304">
        <f t="shared" si="10"/>
        <v>3.3019642833404E-2</v>
      </c>
      <c r="H61" s="304">
        <f t="shared" si="10"/>
        <v>3.1706669101948623E-2</v>
      </c>
      <c r="I61" s="304">
        <f t="shared" si="10"/>
        <v>3.1656401319736301E-2</v>
      </c>
      <c r="J61" s="304">
        <f t="shared" si="10"/>
        <v>3.1969059292852493E-2</v>
      </c>
      <c r="K61" s="304">
        <f t="shared" si="10"/>
        <v>3.1824015452665819E-2</v>
      </c>
      <c r="L61" s="304">
        <f t="shared" si="10"/>
        <v>3.3043764365977744E-2</v>
      </c>
      <c r="M61" s="304">
        <f t="shared" si="10"/>
        <v>3.3470354788528597E-2</v>
      </c>
      <c r="N61" s="304">
        <f t="shared" si="10"/>
        <v>3.2587615987770172E-2</v>
      </c>
      <c r="O61" s="304">
        <f t="shared" si="10"/>
        <v>3.2529292089207608E-2</v>
      </c>
      <c r="P61" s="304">
        <f t="shared" si="10"/>
        <v>3.1361266875551838E-2</v>
      </c>
      <c r="Q61" s="304">
        <f t="shared" si="10"/>
        <v>3.0999413710754063E-2</v>
      </c>
      <c r="R61" s="304">
        <f t="shared" si="10"/>
        <v>3.1573024492589044E-2</v>
      </c>
      <c r="S61" s="304">
        <f t="shared" si="10"/>
        <v>3.1100622946571611E-2</v>
      </c>
      <c r="T61" s="304">
        <f t="shared" si="10"/>
        <v>3.1964754454972169E-2</v>
      </c>
      <c r="U61" s="304">
        <f t="shared" si="10"/>
        <v>3.0481660950714657E-2</v>
      </c>
      <c r="V61" s="304">
        <f t="shared" si="10"/>
        <v>2.9145156925710586E-2</v>
      </c>
      <c r="W61" s="304">
        <f t="shared" si="10"/>
        <v>3.0253910248734587E-2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3.0908461132762192E-2</v>
      </c>
      <c r="C62" s="304">
        <f t="shared" si="11"/>
        <v>2.9512767792115722E-2</v>
      </c>
      <c r="D62" s="304">
        <f t="shared" si="11"/>
        <v>2.9265580052132562E-2</v>
      </c>
      <c r="E62" s="304">
        <f t="shared" si="11"/>
        <v>3.0235878110101394E-2</v>
      </c>
      <c r="F62" s="304">
        <f t="shared" si="11"/>
        <v>3.1079645408627177E-2</v>
      </c>
      <c r="G62" s="304">
        <f t="shared" si="11"/>
        <v>2.9975901190053028E-2</v>
      </c>
      <c r="H62" s="304">
        <f t="shared" si="11"/>
        <v>2.9272996788084989E-2</v>
      </c>
      <c r="I62" s="304">
        <f t="shared" si="11"/>
        <v>3.0127680981662908E-2</v>
      </c>
      <c r="J62" s="304">
        <f t="shared" si="11"/>
        <v>3.0069198046886091E-2</v>
      </c>
      <c r="K62" s="304">
        <f t="shared" si="11"/>
        <v>3.1191295769486854E-2</v>
      </c>
      <c r="L62" s="304">
        <f t="shared" si="11"/>
        <v>3.1913957740585232E-2</v>
      </c>
      <c r="M62" s="304">
        <f t="shared" si="11"/>
        <v>3.232651495118493E-2</v>
      </c>
      <c r="N62" s="304">
        <f t="shared" si="11"/>
        <v>3.2686118589523666E-2</v>
      </c>
      <c r="O62" s="304">
        <f t="shared" si="11"/>
        <v>3.2949207877781432E-2</v>
      </c>
      <c r="P62" s="304">
        <f t="shared" si="11"/>
        <v>3.3127017692308192E-2</v>
      </c>
      <c r="Q62" s="304">
        <f t="shared" si="11"/>
        <v>3.307048107015842E-2</v>
      </c>
      <c r="R62" s="304">
        <f t="shared" si="11"/>
        <v>3.3287916479858834E-2</v>
      </c>
      <c r="S62" s="304">
        <f t="shared" si="11"/>
        <v>3.2862860474816472E-2</v>
      </c>
      <c r="T62" s="304">
        <f t="shared" si="11"/>
        <v>3.2804456620532593E-2</v>
      </c>
      <c r="U62" s="304">
        <f t="shared" si="11"/>
        <v>3.2554676427262536E-2</v>
      </c>
      <c r="V62" s="304">
        <f t="shared" si="11"/>
        <v>3.2879879523591816E-2</v>
      </c>
      <c r="W62" s="304">
        <f t="shared" si="11"/>
        <v>3.2689279597591131E-2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5.3225205737432498E-3</v>
      </c>
      <c r="C63" s="304">
        <f t="shared" si="12"/>
        <v>5.7349067704874565E-3</v>
      </c>
      <c r="D63" s="304">
        <f t="shared" si="12"/>
        <v>5.8146682968988096E-3</v>
      </c>
      <c r="E63" s="304">
        <f t="shared" si="12"/>
        <v>5.4453062097197672E-3</v>
      </c>
      <c r="F63" s="304">
        <f t="shared" si="12"/>
        <v>5.1681075527590407E-3</v>
      </c>
      <c r="G63" s="304">
        <f t="shared" si="12"/>
        <v>5.4731839477437736E-3</v>
      </c>
      <c r="H63" s="304">
        <f t="shared" si="12"/>
        <v>5.7086369231365572E-3</v>
      </c>
      <c r="I63" s="304">
        <f t="shared" si="12"/>
        <v>5.4455091229870245E-3</v>
      </c>
      <c r="J63" s="304">
        <f t="shared" si="12"/>
        <v>5.4658463783319924E-3</v>
      </c>
      <c r="K63" s="304">
        <f t="shared" si="12"/>
        <v>5.1160302735018381E-3</v>
      </c>
      <c r="L63" s="304">
        <f t="shared" si="12"/>
        <v>4.8678052609974374E-3</v>
      </c>
      <c r="M63" s="304">
        <f t="shared" si="12"/>
        <v>4.7389928201708054E-3</v>
      </c>
      <c r="N63" s="304">
        <f t="shared" si="12"/>
        <v>4.6446671181706685E-3</v>
      </c>
      <c r="O63" s="304">
        <f t="shared" si="12"/>
        <v>4.5630779105965014E-3</v>
      </c>
      <c r="P63" s="304">
        <f t="shared" si="12"/>
        <v>4.5183322299791355E-3</v>
      </c>
      <c r="Q63" s="304">
        <f t="shared" si="12"/>
        <v>4.5400076827460771E-3</v>
      </c>
      <c r="R63" s="304">
        <f t="shared" si="12"/>
        <v>4.4566446579924462E-3</v>
      </c>
      <c r="S63" s="304">
        <f t="shared" si="12"/>
        <v>4.6003385364945266E-3</v>
      </c>
      <c r="T63" s="304">
        <f t="shared" si="12"/>
        <v>4.6026217332727709E-3</v>
      </c>
      <c r="U63" s="304">
        <f t="shared" si="12"/>
        <v>4.700445678679434E-3</v>
      </c>
      <c r="V63" s="304">
        <f t="shared" si="12"/>
        <v>4.6167249314632312E-3</v>
      </c>
      <c r="W63" s="304">
        <f t="shared" si="12"/>
        <v>4.6667108700217527E-3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5.7830713216697527E-2</v>
      </c>
      <c r="C65" s="237">
        <f t="shared" si="14"/>
        <v>6.2311407569686492E-2</v>
      </c>
      <c r="D65" s="237">
        <f t="shared" si="14"/>
        <v>6.3178039440002956E-2</v>
      </c>
      <c r="E65" s="237">
        <f t="shared" si="14"/>
        <v>5.9164814382283826E-2</v>
      </c>
      <c r="F65" s="237">
        <f t="shared" si="14"/>
        <v>5.6152971438203768E-2</v>
      </c>
      <c r="G65" s="237">
        <f t="shared" si="14"/>
        <v>5.9467714004832868E-2</v>
      </c>
      <c r="H65" s="237">
        <f t="shared" si="14"/>
        <v>6.2025978140650417E-2</v>
      </c>
      <c r="I65" s="237">
        <f t="shared" si="14"/>
        <v>5.9167019093154166E-2</v>
      </c>
      <c r="J65" s="237">
        <f t="shared" si="14"/>
        <v>5.9387989207815947E-2</v>
      </c>
      <c r="K65" s="237">
        <f t="shared" si="14"/>
        <v>5.5587136856617335E-2</v>
      </c>
      <c r="L65" s="237">
        <f t="shared" si="14"/>
        <v>5.2890100872920329E-2</v>
      </c>
      <c r="M65" s="237">
        <f t="shared" si="14"/>
        <v>5.1490516743375347E-2</v>
      </c>
      <c r="N65" s="237">
        <f t="shared" si="14"/>
        <v>5.0465640926409303E-2</v>
      </c>
      <c r="O65" s="237">
        <f t="shared" si="14"/>
        <v>4.9579150775845009E-2</v>
      </c>
      <c r="P65" s="237">
        <f t="shared" si="14"/>
        <v>4.9092976117125188E-2</v>
      </c>
      <c r="Q65" s="237">
        <f t="shared" si="14"/>
        <v>4.9328486130743712E-2</v>
      </c>
      <c r="R65" s="237">
        <f t="shared" si="14"/>
        <v>4.8422722947565763E-2</v>
      </c>
      <c r="S65" s="237">
        <f t="shared" si="14"/>
        <v>4.9983998167363465E-2</v>
      </c>
      <c r="T65" s="237">
        <f t="shared" si="14"/>
        <v>5.0008805755473368E-2</v>
      </c>
      <c r="U65" s="237">
        <f t="shared" si="14"/>
        <v>5.1071690990797135E-2</v>
      </c>
      <c r="V65" s="237">
        <f t="shared" si="14"/>
        <v>5.0162041050422594E-2</v>
      </c>
      <c r="W65" s="237">
        <f t="shared" si="14"/>
        <v>5.0705152615252554E-2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343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>IF(B$5=0,0,B$5/WWP_fec!B$5)</f>
        <v>0.43363929250315575</v>
      </c>
      <c r="C69" s="324">
        <f>IF(C$5=0,0,C$5/WWP_fec!C$5)</f>
        <v>0.43613469951412703</v>
      </c>
      <c r="D69" s="324">
        <f>IF(D$5=0,0,D$5/WWP_fec!D$5)</f>
        <v>0.43615048788423921</v>
      </c>
      <c r="E69" s="324">
        <f>IF(E$5=0,0,E$5/WWP_fec!E$5)</f>
        <v>0.43353336413563404</v>
      </c>
      <c r="F69" s="324">
        <f>IF(F$5=0,0,F$5/WWP_fec!F$5)</f>
        <v>0.43369950801177731</v>
      </c>
      <c r="G69" s="324">
        <f>IF(G$5=0,0,G$5/WWP_fec!G$5)</f>
        <v>0.43628596354731952</v>
      </c>
      <c r="H69" s="324">
        <f>IF(H$5=0,0,H$5/WWP_fec!H$5)</f>
        <v>0.43692424655796291</v>
      </c>
      <c r="I69" s="324">
        <f>IF(I$5=0,0,I$5/WWP_fec!I$5)</f>
        <v>0.4365743152069988</v>
      </c>
      <c r="J69" s="324">
        <f>IF(J$5=0,0,J$5/WWP_fec!J$5)</f>
        <v>0.43753210468284959</v>
      </c>
      <c r="K69" s="324">
        <f>IF(K$5=0,0,K$5/WWP_fec!K$5)</f>
        <v>0.43425028490877682</v>
      </c>
      <c r="L69" s="324">
        <f>IF(L$5=0,0,L$5/WWP_fec!L$5)</f>
        <v>0.43367925597237139</v>
      </c>
      <c r="M69" s="324">
        <f>IF(M$5=0,0,M$5/WWP_fec!M$5)</f>
        <v>0.43320515638727675</v>
      </c>
      <c r="N69" s="324">
        <f>IF(N$5=0,0,N$5/WWP_fec!N$5)</f>
        <v>0.43293262035858687</v>
      </c>
      <c r="O69" s="324">
        <f>IF(O$5=0,0,O$5/WWP_fec!O$5)</f>
        <v>0.43219153245307695</v>
      </c>
      <c r="P69" s="324">
        <f>IF(P$5=0,0,P$5/WWP_fec!P$5)</f>
        <v>0.43107661776994877</v>
      </c>
      <c r="Q69" s="324">
        <f>IF(Q$5=0,0,Q$5/WWP_fec!Q$5)</f>
        <v>0.43089789008129775</v>
      </c>
      <c r="R69" s="324">
        <f>IF(R$5=0,0,R$5/WWP_fec!R$5)</f>
        <v>0.43110699309451955</v>
      </c>
      <c r="S69" s="324">
        <f>IF(S$5=0,0,S$5/WWP_fec!S$5)</f>
        <v>0.43257854240687255</v>
      </c>
      <c r="T69" s="324">
        <f>IF(T$5=0,0,T$5/WWP_fec!T$5)</f>
        <v>0.43258526630672361</v>
      </c>
      <c r="U69" s="324">
        <f>IF(U$5=0,0,U$5/WWP_fec!U$5)</f>
        <v>0.4332812926805133</v>
      </c>
      <c r="V69" s="324">
        <f>IF(V$5=0,0,V$5/WWP_fec!V$5)</f>
        <v>0.43388553951856851</v>
      </c>
      <c r="W69" s="324">
        <f>IF(W$5=0,0,W$5/WWP_fec!W$5)</f>
        <v>0.43397900406516099</v>
      </c>
      <c r="DA69" s="95"/>
    </row>
    <row r="70" spans="1:105" ht="12" customHeight="1" x14ac:dyDescent="0.25">
      <c r="A70" s="55" t="s">
        <v>92</v>
      </c>
      <c r="B70" s="336">
        <f>IF(B$6=0,0,B$6/WWP_fec!B$6)</f>
        <v>0.46787187208539371</v>
      </c>
      <c r="C70" s="336">
        <f>IF(C$6=0,0,C$6/WWP_fec!C$6)</f>
        <v>0.46784219793874698</v>
      </c>
      <c r="D70" s="336">
        <f>IF(D$6=0,0,D$6/WWP_fec!D$6)</f>
        <v>0.46787961974945064</v>
      </c>
      <c r="E70" s="336">
        <f>IF(E$6=0,0,E$6/WWP_fec!E$6)</f>
        <v>0.4680800435163649</v>
      </c>
      <c r="F70" s="336">
        <f>IF(F$6=0,0,F$6/WWP_fec!F$6)</f>
        <v>0.46815438188378833</v>
      </c>
      <c r="G70" s="336">
        <f>IF(G$6=0,0,G$6/WWP_fec!G$6)</f>
        <v>0.46798980977531873</v>
      </c>
      <c r="H70" s="336">
        <f>IF(H$6=0,0,H$6/WWP_fec!H$6)</f>
        <v>0.46761477866714141</v>
      </c>
      <c r="I70" s="336">
        <f>IF(I$6=0,0,I$6/WWP_fec!I$6)</f>
        <v>0.46791082830133851</v>
      </c>
      <c r="J70" s="336">
        <f>IF(J$6=0,0,J$6/WWP_fec!J$6)</f>
        <v>0.468236981782433</v>
      </c>
      <c r="K70" s="336">
        <f>IF(K$6=0,0,K$6/WWP_fec!K$6)</f>
        <v>0.46847681948670211</v>
      </c>
      <c r="L70" s="336">
        <f>IF(L$6=0,0,L$6/WWP_fec!L$6)</f>
        <v>0.46837995196427845</v>
      </c>
      <c r="M70" s="336">
        <f>IF(M$6=0,0,M$6/WWP_fec!M$6)</f>
        <v>0.46853701816207288</v>
      </c>
      <c r="N70" s="336">
        <f>IF(N$6=0,0,N$6/WWP_fec!N$6)</f>
        <v>0.46900923381021126</v>
      </c>
      <c r="O70" s="336">
        <f>IF(O$6=0,0,O$6/WWP_fec!O$6)</f>
        <v>0.46920639811498155</v>
      </c>
      <c r="P70" s="336">
        <f>IF(P$6=0,0,P$6/WWP_fec!P$6)</f>
        <v>0.46928269277747103</v>
      </c>
      <c r="Q70" s="336">
        <f>IF(Q$6=0,0,Q$6/WWP_fec!Q$6)</f>
        <v>0.46926383892423368</v>
      </c>
      <c r="R70" s="336">
        <f>IF(R$6=0,0,R$6/WWP_fec!R$6)</f>
        <v>0.46941424819401956</v>
      </c>
      <c r="S70" s="336">
        <f>IF(S$6=0,0,S$6/WWP_fec!S$6)</f>
        <v>0.46927662395582803</v>
      </c>
      <c r="T70" s="336">
        <f>IF(T$6=0,0,T$6/WWP_fec!T$6)</f>
        <v>0.46927547360062494</v>
      </c>
      <c r="U70" s="336">
        <f>IF(U$6=0,0,U$6/WWP_fec!U$6)</f>
        <v>0.46899635334638373</v>
      </c>
      <c r="V70" s="336">
        <f>IF(V$6=0,0,V$6/WWP_fec!V$6)</f>
        <v>0.46885662593746846</v>
      </c>
      <c r="W70" s="336">
        <f>IF(W$6=0,0,W$6/WWP_fec!W$6)</f>
        <v>0.46892859815925431</v>
      </c>
      <c r="DA70" s="67"/>
    </row>
    <row r="71" spans="1:105" ht="12" customHeight="1" x14ac:dyDescent="0.25">
      <c r="A71" s="202" t="s">
        <v>93</v>
      </c>
      <c r="B71" s="337">
        <f>IF(B$7=0,0,B$7/WWP_fec!B$7)</f>
        <v>0.1213812430362964</v>
      </c>
      <c r="C71" s="337">
        <f>IF(C$7=0,0,C$7/WWP_fec!C$7)</f>
        <v>0.1213735445935798</v>
      </c>
      <c r="D71" s="337">
        <f>IF(D$7=0,0,D$7/WWP_fec!D$7)</f>
        <v>0.1213832530333703</v>
      </c>
      <c r="E71" s="337">
        <f>IF(E$7=0,0,E$7/WWP_fec!E$7)</f>
        <v>0.12143524950380069</v>
      </c>
      <c r="F71" s="337">
        <f>IF(F$7=0,0,F$7/WWP_fec!F$7)</f>
        <v>0.12145453530399836</v>
      </c>
      <c r="G71" s="337">
        <f>IF(G$7=0,0,G$7/WWP_fec!G$7)</f>
        <v>0.1214118399245858</v>
      </c>
      <c r="H71" s="337">
        <f>IF(H$7=0,0,H$7/WWP_fec!H$7)</f>
        <v>0.12131454460763297</v>
      </c>
      <c r="I71" s="337">
        <f>IF(I$7=0,0,I$7/WWP_fec!I$7)</f>
        <v>0.12139134955091621</v>
      </c>
      <c r="J71" s="337">
        <f>IF(J$7=0,0,J$7/WWP_fec!J$7)</f>
        <v>0.12147596441519397</v>
      </c>
      <c r="K71" s="337">
        <f>IF(K$7=0,0,K$7/WWP_fec!K$7)</f>
        <v>0.12153818614812556</v>
      </c>
      <c r="L71" s="337">
        <f>IF(L$7=0,0,L$7/WWP_fec!L$7)</f>
        <v>0.12151305554938015</v>
      </c>
      <c r="M71" s="337">
        <f>IF(M$7=0,0,M$7/WWP_fec!M$7)</f>
        <v>0.12155380365044101</v>
      </c>
      <c r="N71" s="337">
        <f>IF(N$7=0,0,N$7/WWP_fec!N$7)</f>
        <v>0.12167631181084129</v>
      </c>
      <c r="O71" s="337">
        <f>IF(O$7=0,0,O$7/WWP_fec!O$7)</f>
        <v>0.12172746267034638</v>
      </c>
      <c r="P71" s="337">
        <f>IF(P$7=0,0,P$7/WWP_fec!P$7)</f>
        <v>0.12174725599737146</v>
      </c>
      <c r="Q71" s="337">
        <f>IF(Q$7=0,0,Q$7/WWP_fec!Q$7)</f>
        <v>0.12174236469212631</v>
      </c>
      <c r="R71" s="337">
        <f>IF(R$7=0,0,R$7/WWP_fec!R$7)</f>
        <v>0.12178138576866475</v>
      </c>
      <c r="S71" s="337">
        <f>IF(S$7=0,0,S$7/WWP_fec!S$7)</f>
        <v>0.12174568154684617</v>
      </c>
      <c r="T71" s="337">
        <f>IF(T$7=0,0,T$7/WWP_fec!T$7)</f>
        <v>0.12174538310713895</v>
      </c>
      <c r="U71" s="337">
        <f>IF(U$7=0,0,U$7/WWP_fec!U$7)</f>
        <v>0.12167297019788363</v>
      </c>
      <c r="V71" s="337">
        <f>IF(V$7=0,0,V$7/WWP_fec!V$7)</f>
        <v>0.12163672034489563</v>
      </c>
      <c r="W71" s="337">
        <f>IF(W$7=0,0,W$7/WWP_fec!W$7)</f>
        <v>0.12165539228964291</v>
      </c>
      <c r="DA71" s="174"/>
    </row>
    <row r="72" spans="1:105" ht="12" customHeight="1" x14ac:dyDescent="0.25">
      <c r="A72" s="202" t="s">
        <v>94</v>
      </c>
      <c r="B72" s="337">
        <f>IF(B$8=0,0,B$8/WWP_fec!B$8)</f>
        <v>0.66397469136309661</v>
      </c>
      <c r="C72" s="337">
        <f>IF(C$8=0,0,C$8/WWP_fec!C$8)</f>
        <v>0.66393257965786945</v>
      </c>
      <c r="D72" s="337">
        <f>IF(D$8=0,0,D$8/WWP_fec!D$8)</f>
        <v>0.6639856863665532</v>
      </c>
      <c r="E72" s="337">
        <f>IF(E$8=0,0,E$8/WWP_fec!E$8)</f>
        <v>0.66427011532396329</v>
      </c>
      <c r="F72" s="337">
        <f>IF(F$8=0,0,F$8/WWP_fec!F$8)</f>
        <v>0.66437561171626935</v>
      </c>
      <c r="G72" s="337">
        <f>IF(G$8=0,0,G$8/WWP_fec!G$8)</f>
        <v>0.66414206120501262</v>
      </c>
      <c r="H72" s="337">
        <f>IF(H$8=0,0,H$8/WWP_fec!H$8)</f>
        <v>0.66360984035746784</v>
      </c>
      <c r="I72" s="337">
        <f>IF(I$8=0,0,I$8/WWP_fec!I$8)</f>
        <v>0.66402997560436405</v>
      </c>
      <c r="J72" s="337">
        <f>IF(J$8=0,0,J$8/WWP_fec!J$8)</f>
        <v>0.66449283236038459</v>
      </c>
      <c r="K72" s="337">
        <f>IF(K$8=0,0,K$8/WWP_fec!K$8)</f>
        <v>0.6648331951288482</v>
      </c>
      <c r="L72" s="337">
        <f>IF(L$8=0,0,L$8/WWP_fec!L$8)</f>
        <v>0.66469572675953237</v>
      </c>
      <c r="M72" s="337">
        <f>IF(M$8=0,0,M$8/WWP_fec!M$8)</f>
        <v>0.6649186253487106</v>
      </c>
      <c r="N72" s="337">
        <f>IF(N$8=0,0,N$8/WWP_fec!N$8)</f>
        <v>0.66558876445716364</v>
      </c>
      <c r="O72" s="337">
        <f>IF(O$8=0,0,O$8/WWP_fec!O$8)</f>
        <v>0.66586856778841363</v>
      </c>
      <c r="P72" s="337">
        <f>IF(P$8=0,0,P$8/WWP_fec!P$8)</f>
        <v>0.66597684043312999</v>
      </c>
      <c r="Q72" s="337">
        <f>IF(Q$8=0,0,Q$8/WWP_fec!Q$8)</f>
        <v>0.66595008421603097</v>
      </c>
      <c r="R72" s="337">
        <f>IF(R$8=0,0,R$8/WWP_fec!R$8)</f>
        <v>0.66616353570658304</v>
      </c>
      <c r="S72" s="337">
        <f>IF(S$8=0,0,S$8/WWP_fec!S$8)</f>
        <v>0.6659682279385184</v>
      </c>
      <c r="T72" s="337">
        <f>IF(T$8=0,0,T$8/WWP_fec!T$8)</f>
        <v>0.66596659542588732</v>
      </c>
      <c r="U72" s="337">
        <f>IF(U$8=0,0,U$8/WWP_fec!U$8)</f>
        <v>0.66557048530317964</v>
      </c>
      <c r="V72" s="337">
        <f>IF(V$8=0,0,V$8/WWP_fec!V$8)</f>
        <v>0.66537219284589677</v>
      </c>
      <c r="W72" s="337">
        <f>IF(W$8=0,0,W$8/WWP_fec!W$8)</f>
        <v>0.66547433135132528</v>
      </c>
      <c r="DA72" s="174"/>
    </row>
    <row r="73" spans="1:105" ht="12" customHeight="1" x14ac:dyDescent="0.25">
      <c r="A73" s="202" t="s">
        <v>95</v>
      </c>
      <c r="B73" s="337">
        <f>IF(B$9=0,0,B$9/WWP_fec!B$9)</f>
        <v>0.49428572062029508</v>
      </c>
      <c r="C73" s="337">
        <f>IF(C$9=0,0,C$9/WWP_fec!C$9)</f>
        <v>0.49425437121069371</v>
      </c>
      <c r="D73" s="337">
        <f>IF(D$9=0,0,D$9/WWP_fec!D$9)</f>
        <v>0.49429390568107784</v>
      </c>
      <c r="E73" s="337">
        <f>IF(E$9=0,0,E$9/WWP_fec!E$9)</f>
        <v>0.49450564443258083</v>
      </c>
      <c r="F73" s="337">
        <f>IF(F$9=0,0,F$9/WWP_fec!F$9)</f>
        <v>0.49458417959509821</v>
      </c>
      <c r="G73" s="337">
        <f>IF(G$9=0,0,G$9/WWP_fec!G$9)</f>
        <v>0.49441031651829825</v>
      </c>
      <c r="H73" s="337">
        <f>IF(H$9=0,0,H$9/WWP_fec!H$9)</f>
        <v>0.49401411291508923</v>
      </c>
      <c r="I73" s="337">
        <f>IF(I$9=0,0,I$9/WWP_fec!I$9)</f>
        <v>0.49432687612123422</v>
      </c>
      <c r="J73" s="337">
        <f>IF(J$9=0,0,J$9/WWP_fec!J$9)</f>
        <v>0.49467144269608943</v>
      </c>
      <c r="K73" s="337">
        <f>IF(K$9=0,0,K$9/WWP_fec!K$9)</f>
        <v>0.49492482051074249</v>
      </c>
      <c r="L73" s="337">
        <f>IF(L$9=0,0,L$9/WWP_fec!L$9)</f>
        <v>0.49482248430294168</v>
      </c>
      <c r="M73" s="337">
        <f>IF(M$9=0,0,M$9/WWP_fec!M$9)</f>
        <v>0.49498841772060126</v>
      </c>
      <c r="N73" s="337">
        <f>IF(N$9=0,0,N$9/WWP_fec!N$9)</f>
        <v>0.49548729244646977</v>
      </c>
      <c r="O73" s="337">
        <f>IF(O$9=0,0,O$9/WWP_fec!O$9)</f>
        <v>0.49569558772190431</v>
      </c>
      <c r="P73" s="337">
        <f>IF(P$9=0,0,P$9/WWP_fec!P$9)</f>
        <v>0.49577618962271941</v>
      </c>
      <c r="Q73" s="337">
        <f>IF(Q$9=0,0,Q$9/WWP_fec!Q$9)</f>
        <v>0.49575627136947575</v>
      </c>
      <c r="R73" s="337">
        <f>IF(R$9=0,0,R$9/WWP_fec!R$9)</f>
        <v>0.49591517204023555</v>
      </c>
      <c r="S73" s="337">
        <f>IF(S$9=0,0,S$9/WWP_fec!S$9)</f>
        <v>0.49576977818390877</v>
      </c>
      <c r="T73" s="337">
        <f>IF(T$9=0,0,T$9/WWP_fec!T$9)</f>
        <v>0.49576856288505355</v>
      </c>
      <c r="U73" s="337">
        <f>IF(U$9=0,0,U$9/WWP_fec!U$9)</f>
        <v>0.49547368481214771</v>
      </c>
      <c r="V73" s="337">
        <f>IF(V$9=0,0,V$9/WWP_fec!V$9)</f>
        <v>0.49532606904995585</v>
      </c>
      <c r="W73" s="337">
        <f>IF(W$9=0,0,W$9/WWP_fec!W$9)</f>
        <v>0.49540210448536542</v>
      </c>
      <c r="DA73" s="174"/>
    </row>
    <row r="74" spans="1:105" ht="12" customHeight="1" x14ac:dyDescent="0.25">
      <c r="A74" s="56" t="s">
        <v>96</v>
      </c>
      <c r="B74" s="338">
        <f>IF(B$10=0,0,B$10/WWP_fec!B$10)</f>
        <v>0.79478804693659943</v>
      </c>
      <c r="C74" s="338">
        <f>IF(C$10=0,0,C$10/WWP_fec!C$10)</f>
        <v>0.79370094744473996</v>
      </c>
      <c r="D74" s="338">
        <f>IF(D$10=0,0,D$10/WWP_fec!D$10)</f>
        <v>0.79797744904343637</v>
      </c>
      <c r="E74" s="338">
        <f>IF(E$10=0,0,E$10/WWP_fec!E$10)</f>
        <v>0.79114060090969318</v>
      </c>
      <c r="F74" s="338">
        <f>IF(F$10=0,0,F$10/WWP_fec!F$10)</f>
        <v>0.7818899726885391</v>
      </c>
      <c r="G74" s="338">
        <f>IF(G$10=0,0,G$10/WWP_fec!G$10)</f>
        <v>0.78259242397717643</v>
      </c>
      <c r="H74" s="338">
        <f>IF(H$10=0,0,H$10/WWP_fec!H$10)</f>
        <v>0.79077782576612243</v>
      </c>
      <c r="I74" s="338">
        <f>IF(I$10=0,0,I$10/WWP_fec!I$10)</f>
        <v>0.79111597445700388</v>
      </c>
      <c r="J74" s="338">
        <f>IF(J$10=0,0,J$10/WWP_fec!J$10)</f>
        <v>0.79076744184917247</v>
      </c>
      <c r="K74" s="338">
        <f>IF(K$10=0,0,K$10/WWP_fec!K$10)</f>
        <v>0.79024787908530014</v>
      </c>
      <c r="L74" s="338">
        <f>IF(L$10=0,0,L$10/WWP_fec!L$10)</f>
        <v>0.78238454696636783</v>
      </c>
      <c r="M74" s="338">
        <f>IF(M$10=0,0,M$10/WWP_fec!M$10)</f>
        <v>0.78393482696788441</v>
      </c>
      <c r="N74" s="338">
        <f>IF(N$10=0,0,N$10/WWP_fec!N$10)</f>
        <v>0.78762019086633073</v>
      </c>
      <c r="O74" s="338">
        <f>IF(O$10=0,0,O$10/WWP_fec!O$10)</f>
        <v>0.78750031836423051</v>
      </c>
      <c r="P74" s="338">
        <f>IF(P$10=0,0,P$10/WWP_fec!P$10)</f>
        <v>0.79523236919550688</v>
      </c>
      <c r="Q74" s="338">
        <f>IF(Q$10=0,0,Q$10/WWP_fec!Q$10)</f>
        <v>0.79726909286863135</v>
      </c>
      <c r="R74" s="338">
        <f>IF(R$10=0,0,R$10/WWP_fec!R$10)</f>
        <v>0.79786721777088387</v>
      </c>
      <c r="S74" s="338">
        <f>IF(S$10=0,0,S$10/WWP_fec!S$10)</f>
        <v>0.8016222903639415</v>
      </c>
      <c r="T74" s="338">
        <f>IF(T$10=0,0,T$10/WWP_fec!T$10)</f>
        <v>0.80032636942875324</v>
      </c>
      <c r="U74" s="338">
        <f>IF(U$10=0,0,U$10/WWP_fec!U$10)</f>
        <v>0.80622442369902114</v>
      </c>
      <c r="V74" s="338">
        <f>IF(V$10=0,0,V$10/WWP_fec!V$10)</f>
        <v>0.80891106953167291</v>
      </c>
      <c r="W74" s="338">
        <f>IF(W$10=0,0,W$10/WWP_fec!W$10)</f>
        <v>0.80824347205496239</v>
      </c>
      <c r="DA74" s="68"/>
    </row>
    <row r="75" spans="1:105" ht="12" customHeight="1" x14ac:dyDescent="0.25">
      <c r="A75" s="203" t="s">
        <v>2900</v>
      </c>
      <c r="B75" s="351">
        <f>IF(B$16=0,0,B$16/WWP_fec!B$16)</f>
        <v>0.41875272011806447</v>
      </c>
      <c r="C75" s="351">
        <f>IF(C$16=0,0,C$16/WWP_fec!C$16)</f>
        <v>0.41897335771251204</v>
      </c>
      <c r="D75" s="351">
        <f>IF(D$16=0,0,D$16/WWP_fec!D$16)</f>
        <v>0.41838307234453309</v>
      </c>
      <c r="E75" s="351">
        <f>IF(E$16=0,0,E$16/WWP_fec!E$16)</f>
        <v>0.41833616395315504</v>
      </c>
      <c r="F75" s="351">
        <f>IF(F$16=0,0,F$16/WWP_fec!F$16)</f>
        <v>0.42110945750600587</v>
      </c>
      <c r="G75" s="351">
        <f>IF(G$16=0,0,G$16/WWP_fec!G$16)</f>
        <v>0.42268579072546936</v>
      </c>
      <c r="H75" s="351">
        <f>IF(H$16=0,0,H$16/WWP_fec!H$16)</f>
        <v>0.42158279832398549</v>
      </c>
      <c r="I75" s="351">
        <f>IF(I$16=0,0,I$16/WWP_fec!I$16)</f>
        <v>0.42313896382680705</v>
      </c>
      <c r="J75" s="351">
        <f>IF(J$16=0,0,J$16/WWP_fec!J$16)</f>
        <v>0.4241201394493751</v>
      </c>
      <c r="K75" s="351">
        <f>IF(K$16=0,0,K$16/WWP_fec!K$16)</f>
        <v>0.42178581672354037</v>
      </c>
      <c r="L75" s="351">
        <f>IF(L$16=0,0,L$16/WWP_fec!L$16)</f>
        <v>0.42319793995708604</v>
      </c>
      <c r="M75" s="351">
        <f>IF(M$16=0,0,M$16/WWP_fec!M$16)</f>
        <v>0.42356300885760995</v>
      </c>
      <c r="N75" s="351">
        <f>IF(N$16=0,0,N$16/WWP_fec!N$16)</f>
        <v>0.42342210493024862</v>
      </c>
      <c r="O75" s="351">
        <f>IF(O$16=0,0,O$16/WWP_fec!O$16)</f>
        <v>0.42283942912201505</v>
      </c>
      <c r="P75" s="351">
        <f>IF(P$16=0,0,P$16/WWP_fec!P$16)</f>
        <v>0.42123289435691891</v>
      </c>
      <c r="Q75" s="351">
        <f>IF(Q$16=0,0,Q$16/WWP_fec!Q$16)</f>
        <v>0.42069700468342824</v>
      </c>
      <c r="R75" s="351">
        <f>IF(R$16=0,0,R$16/WWP_fec!R$16)</f>
        <v>0.42148939767256749</v>
      </c>
      <c r="S75" s="351">
        <f>IF(S$16=0,0,S$16/WWP_fec!S$16)</f>
        <v>0.42244871228269359</v>
      </c>
      <c r="T75" s="351">
        <f>IF(T$16=0,0,T$16/WWP_fec!T$16)</f>
        <v>0.42260073344401955</v>
      </c>
      <c r="U75" s="351">
        <f>IF(U$16=0,0,U$16/WWP_fec!U$16)</f>
        <v>0.42249246821506631</v>
      </c>
      <c r="V75" s="351">
        <f>IF(V$16=0,0,V$16/WWP_fec!V$16)</f>
        <v>0.42368291540872344</v>
      </c>
      <c r="W75" s="351">
        <f>IF(W$16=0,0,W$16/WWP_fec!W$16)</f>
        <v>0.4237426832939955</v>
      </c>
      <c r="DA75" s="175"/>
    </row>
    <row r="76" spans="1:105" ht="12" customHeight="1" x14ac:dyDescent="0.25">
      <c r="A76" s="203" t="s">
        <v>2912</v>
      </c>
      <c r="B76" s="351">
        <f>IF(B$27=0,0,B$27/WWP_fec!B$27)</f>
        <v>0.4328430390788271</v>
      </c>
      <c r="C76" s="351">
        <f>IF(C$27=0,0,C$27/WWP_fec!C$27)</f>
        <v>0.4328155865889835</v>
      </c>
      <c r="D76" s="351">
        <f>IF(D$27=0,0,D$27/WWP_fec!D$27)</f>
        <v>0.43285020668743163</v>
      </c>
      <c r="E76" s="351">
        <f>IF(E$27=0,0,E$27/WWP_fec!E$27)</f>
        <v>0.43303562504136706</v>
      </c>
      <c r="F76" s="351">
        <f>IF(F$27=0,0,F$27/WWP_fec!F$27)</f>
        <v>0.43310439781185284</v>
      </c>
      <c r="G76" s="351">
        <f>IF(G$27=0,0,G$27/WWP_fec!G$27)</f>
        <v>0.43295214695894302</v>
      </c>
      <c r="H76" s="351">
        <f>IF(H$27=0,0,H$27/WWP_fec!H$27)</f>
        <v>0.43260519384143864</v>
      </c>
      <c r="I76" s="351">
        <f>IF(I$27=0,0,I$27/WWP_fec!I$27)</f>
        <v>0.43287907870400361</v>
      </c>
      <c r="J76" s="351">
        <f>IF(J$27=0,0,J$27/WWP_fec!J$27)</f>
        <v>0.43318081358567934</v>
      </c>
      <c r="K76" s="351">
        <f>IF(K$27=0,0,K$27/WWP_fec!K$27)</f>
        <v>0.43340269501731749</v>
      </c>
      <c r="L76" s="351">
        <f>IF(L$27=0,0,L$27/WWP_fec!L$27)</f>
        <v>0.43331307981431966</v>
      </c>
      <c r="M76" s="351">
        <f>IF(M$27=0,0,M$27/WWP_fec!M$27)</f>
        <v>0.43345838671231046</v>
      </c>
      <c r="N76" s="351">
        <f>IF(N$27=0,0,N$27/WWP_fec!N$27)</f>
        <v>0.43389524831574416</v>
      </c>
      <c r="O76" s="351">
        <f>IF(O$27=0,0,O$27/WWP_fec!O$27)</f>
        <v>0.43407765123835274</v>
      </c>
      <c r="P76" s="351">
        <f>IF(P$27=0,0,P$27/WWP_fec!P$27)</f>
        <v>0.43414823383916212</v>
      </c>
      <c r="Q76" s="351">
        <f>IF(Q$27=0,0,Q$27/WWP_fec!Q$27)</f>
        <v>0.43413079154433659</v>
      </c>
      <c r="R76" s="351">
        <f>IF(R$27=0,0,R$27/WWP_fec!R$27)</f>
        <v>0.43426993990807455</v>
      </c>
      <c r="S76" s="351">
        <f>IF(S$27=0,0,S$27/WWP_fec!S$27)</f>
        <v>0.43414261938067411</v>
      </c>
      <c r="T76" s="351">
        <f>IF(T$27=0,0,T$27/WWP_fec!T$27)</f>
        <v>0.43414155515076025</v>
      </c>
      <c r="U76" s="351">
        <f>IF(U$27=0,0,U$27/WWP_fec!U$27)</f>
        <v>0.43388333219203479</v>
      </c>
      <c r="V76" s="351">
        <f>IF(V$27=0,0,V$27/WWP_fec!V$27)</f>
        <v>0.43375406595500321</v>
      </c>
      <c r="W76" s="351">
        <f>IF(W$27=0,0,W$27/WWP_fec!W$27)</f>
        <v>0.43382064972946283</v>
      </c>
      <c r="DA76" s="175"/>
    </row>
    <row r="77" spans="1:105" ht="12" customHeight="1" x14ac:dyDescent="0.25">
      <c r="A77" s="203" t="s">
        <v>2914</v>
      </c>
      <c r="B77" s="351">
        <f>IF(B$28=0,0,B$28/WWP_fec!B$28)</f>
        <v>0.29390128356879652</v>
      </c>
      <c r="C77" s="351">
        <f>IF(C$28=0,0,C$28/WWP_fec!C$28)</f>
        <v>0.29614441029645938</v>
      </c>
      <c r="D77" s="351">
        <f>IF(D$28=0,0,D$28/WWP_fec!D$28)</f>
        <v>0.29640600096223674</v>
      </c>
      <c r="E77" s="351">
        <f>IF(E$28=0,0,E$28/WWP_fec!E$28)</f>
        <v>0.29741084865994782</v>
      </c>
      <c r="F77" s="351">
        <f>IF(F$28=0,0,F$28/WWP_fec!F$28)</f>
        <v>0.29944043027020678</v>
      </c>
      <c r="G77" s="351">
        <f>IF(G$28=0,0,G$28/WWP_fec!G$28)</f>
        <v>0.30203725213788601</v>
      </c>
      <c r="H77" s="351">
        <f>IF(H$28=0,0,H$28/WWP_fec!H$28)</f>
        <v>0.30085711028006629</v>
      </c>
      <c r="I77" s="351">
        <f>IF(I$28=0,0,I$28/WWP_fec!I$28)</f>
        <v>0.30066740349135629</v>
      </c>
      <c r="J77" s="351">
        <f>IF(J$28=0,0,J$28/WWP_fec!J$28)</f>
        <v>0.30294976756278746</v>
      </c>
      <c r="K77" s="351">
        <f>IF(K$28=0,0,K$28/WWP_fec!K$28)</f>
        <v>0.30169391092132292</v>
      </c>
      <c r="L77" s="351">
        <f>IF(L$28=0,0,L$28/WWP_fec!L$28)</f>
        <v>0.30190400549168273</v>
      </c>
      <c r="M77" s="351">
        <f>IF(M$28=0,0,M$28/WWP_fec!M$28)</f>
        <v>0.30211716774147523</v>
      </c>
      <c r="N77" s="351">
        <f>IF(N$28=0,0,N$28/WWP_fec!N$28)</f>
        <v>0.30245067819690052</v>
      </c>
      <c r="O77" s="351">
        <f>IF(O$28=0,0,O$28/WWP_fec!O$28)</f>
        <v>0.30238093168046426</v>
      </c>
      <c r="P77" s="351">
        <f>IF(P$28=0,0,P$28/WWP_fec!P$28)</f>
        <v>0.30085753738692539</v>
      </c>
      <c r="Q77" s="351">
        <f>IF(Q$28=0,0,Q$28/WWP_fec!Q$28)</f>
        <v>0.30063962090485347</v>
      </c>
      <c r="R77" s="351">
        <f>IF(R$28=0,0,R$28/WWP_fec!R$28)</f>
        <v>0.30111483824715385</v>
      </c>
      <c r="S77" s="351">
        <f>IF(S$28=0,0,S$28/WWP_fec!S$28)</f>
        <v>0.30162111208340769</v>
      </c>
      <c r="T77" s="351">
        <f>IF(T$28=0,0,T$28/WWP_fec!T$28)</f>
        <v>0.3017432139727162</v>
      </c>
      <c r="U77" s="351">
        <f>IF(U$28=0,0,U$28/WWP_fec!U$28)</f>
        <v>0.30160983538232711</v>
      </c>
      <c r="V77" s="351">
        <f>IF(V$28=0,0,V$28/WWP_fec!V$28)</f>
        <v>0.3013977344362036</v>
      </c>
      <c r="W77" s="351">
        <f>IF(W$28=0,0,W$28/WWP_fec!W$28)</f>
        <v>0.30207942878977373</v>
      </c>
      <c r="DA77" s="175"/>
    </row>
    <row r="78" spans="1:105" ht="12" customHeight="1" x14ac:dyDescent="0.25">
      <c r="A78" s="41" t="s">
        <v>2938</v>
      </c>
      <c r="B78" s="339">
        <f>IF(B$48=0,0,B$48/WWP_fec!B$48)</f>
        <v>0.5049835455919649</v>
      </c>
      <c r="C78" s="339">
        <f>IF(C$48=0,0,C$48/WWP_fec!C$48)</f>
        <v>0.50495151768714741</v>
      </c>
      <c r="D78" s="339">
        <f>IF(D$48=0,0,D$48/WWP_fec!D$48)</f>
        <v>0.50499190780200354</v>
      </c>
      <c r="E78" s="339">
        <f>IF(E$48=0,0,E$48/WWP_fec!E$48)</f>
        <v>0.50520822921492847</v>
      </c>
      <c r="F78" s="339">
        <f>IF(F$48=0,0,F$48/WWP_fec!F$48)</f>
        <v>0.50528846411382833</v>
      </c>
      <c r="G78" s="339">
        <f>IF(G$48=0,0,G$48/WWP_fec!G$48)</f>
        <v>0.50511083811876656</v>
      </c>
      <c r="H78" s="339">
        <f>IF(H$48=0,0,H$48/WWP_fec!H$48)</f>
        <v>0.50470605948167846</v>
      </c>
      <c r="I78" s="339">
        <f>IF(I$48=0,0,I$48/WWP_fec!I$48)</f>
        <v>0.50502559182133755</v>
      </c>
      <c r="J78" s="339">
        <f>IF(J$48=0,0,J$48/WWP_fec!J$48)</f>
        <v>0.50537761584995922</v>
      </c>
      <c r="K78" s="339">
        <f>IF(K$48=0,0,K$48/WWP_fec!K$48)</f>
        <v>0.5056364775202038</v>
      </c>
      <c r="L78" s="339">
        <f>IF(L$48=0,0,L$48/WWP_fec!L$48)</f>
        <v>0.50553192645003953</v>
      </c>
      <c r="M78" s="339">
        <f>IF(M$48=0,0,M$48/WWP_fec!M$48)</f>
        <v>0.50570145116436238</v>
      </c>
      <c r="N78" s="339">
        <f>IF(N$48=0,0,N$48/WWP_fec!N$48)</f>
        <v>0.5062111230350349</v>
      </c>
      <c r="O78" s="339">
        <f>IF(O$48=0,0,O$48/WWP_fec!O$48)</f>
        <v>0.50642392644474477</v>
      </c>
      <c r="P78" s="339">
        <f>IF(P$48=0,0,P$48/WWP_fec!P$48)</f>
        <v>0.50650627281235605</v>
      </c>
      <c r="Q78" s="339">
        <f>IF(Q$48=0,0,Q$48/WWP_fec!Q$48)</f>
        <v>0.50648592346839272</v>
      </c>
      <c r="R78" s="339">
        <f>IF(R$48=0,0,R$48/WWP_fec!R$48)</f>
        <v>0.5066482632260868</v>
      </c>
      <c r="S78" s="339">
        <f>IF(S$48=0,0,S$48/WWP_fec!S$48)</f>
        <v>0.50649972261078657</v>
      </c>
      <c r="T78" s="339">
        <f>IF(T$48=0,0,T$48/WWP_fec!T$48)</f>
        <v>0.50649848100922013</v>
      </c>
      <c r="U78" s="339">
        <f>IF(U$48=0,0,U$48/WWP_fec!U$48)</f>
        <v>0.5061972208907074</v>
      </c>
      <c r="V78" s="339">
        <f>IF(V$48=0,0,V$48/WWP_fec!V$48)</f>
        <v>0.50604641028083708</v>
      </c>
      <c r="W78" s="339">
        <f>IF(W$48=0,0,W$48/WWP_fec!W$48)</f>
        <v>0.50612409135104008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CO2 emissions"</f>
        <v>EU27: Wood and wood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3884.402440658288</v>
      </c>
      <c r="C5" s="225">
        <v>3808.3763210683951</v>
      </c>
      <c r="D5" s="225">
        <v>3497.389499167341</v>
      </c>
      <c r="E5" s="225">
        <v>3680.7363418372202</v>
      </c>
      <c r="F5" s="225">
        <v>4282.231112266837</v>
      </c>
      <c r="G5" s="225">
        <v>4056.0136856348772</v>
      </c>
      <c r="H5" s="225">
        <v>4020.6609574890631</v>
      </c>
      <c r="I5" s="225">
        <v>3491.5518919543979</v>
      </c>
      <c r="J5" s="225">
        <v>3311.613749538772</v>
      </c>
      <c r="K5" s="225">
        <v>2791.3570762974341</v>
      </c>
      <c r="L5" s="225">
        <v>2901.501120488108</v>
      </c>
      <c r="M5" s="225">
        <v>2940.232801693598</v>
      </c>
      <c r="N5" s="225">
        <v>2365.0905610945129</v>
      </c>
      <c r="O5" s="225">
        <v>2220.120897903174</v>
      </c>
      <c r="P5" s="225">
        <v>2006.590795581063</v>
      </c>
      <c r="Q5" s="225">
        <v>2026.6277756114009</v>
      </c>
      <c r="R5" s="225">
        <v>2159.5706354617728</v>
      </c>
      <c r="S5" s="225">
        <v>2159.5524546320912</v>
      </c>
      <c r="T5" s="225">
        <v>2309.1046658148248</v>
      </c>
      <c r="U5" s="225">
        <v>2060.1202242305708</v>
      </c>
      <c r="V5" s="225">
        <v>1887.207751840489</v>
      </c>
      <c r="W5" s="225">
        <v>2305.784679631648</v>
      </c>
      <c r="DA5" s="89" t="s">
        <v>2983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2984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2985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2986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2987</v>
      </c>
    </row>
    <row r="10" spans="1:105" ht="12" customHeight="1" x14ac:dyDescent="0.25">
      <c r="A10" s="56" t="s">
        <v>96</v>
      </c>
      <c r="B10" s="262">
        <v>58.242291735359977</v>
      </c>
      <c r="C10" s="262">
        <v>61.974668358429483</v>
      </c>
      <c r="D10" s="262">
        <v>53.90211777763863</v>
      </c>
      <c r="E10" s="262">
        <v>72.46282540210467</v>
      </c>
      <c r="F10" s="262">
        <v>98.863591912860457</v>
      </c>
      <c r="G10" s="262">
        <v>99.269935257791133</v>
      </c>
      <c r="H10" s="262">
        <v>78.097777330781781</v>
      </c>
      <c r="I10" s="262">
        <v>80.793236986198522</v>
      </c>
      <c r="J10" s="262">
        <v>81.763236940308673</v>
      </c>
      <c r="K10" s="262">
        <v>76.621317934334343</v>
      </c>
      <c r="L10" s="262">
        <v>99.351412010899907</v>
      </c>
      <c r="M10" s="262">
        <v>96.247662146722249</v>
      </c>
      <c r="N10" s="262">
        <v>86.515136600829152</v>
      </c>
      <c r="O10" s="262">
        <v>87.606349739650057</v>
      </c>
      <c r="P10" s="262">
        <v>74.40249459308248</v>
      </c>
      <c r="Q10" s="262">
        <v>73.378682881844853</v>
      </c>
      <c r="R10" s="262">
        <v>78.682856126981491</v>
      </c>
      <c r="S10" s="262">
        <v>72.497118641016826</v>
      </c>
      <c r="T10" s="262">
        <v>78.212702844516301</v>
      </c>
      <c r="U10" s="262">
        <v>64.0165965971849</v>
      </c>
      <c r="V10" s="262">
        <v>58.335244921880658</v>
      </c>
      <c r="W10" s="262">
        <v>65.877827690524597</v>
      </c>
      <c r="DA10" s="68" t="s">
        <v>2988</v>
      </c>
    </row>
    <row r="11" spans="1:105" ht="12" customHeight="1" x14ac:dyDescent="0.25">
      <c r="A11" s="37" t="s">
        <v>160</v>
      </c>
      <c r="B11" s="228">
        <v>19.44277664265033</v>
      </c>
      <c r="C11" s="228">
        <v>25.434987739988848</v>
      </c>
      <c r="D11" s="228">
        <v>15.32258232436668</v>
      </c>
      <c r="E11" s="228">
        <v>17.941991099566319</v>
      </c>
      <c r="F11" s="228">
        <v>23.55204281913419</v>
      </c>
      <c r="G11" s="228">
        <v>18.916927091255829</v>
      </c>
      <c r="H11" s="228">
        <v>17.494727484310129</v>
      </c>
      <c r="I11" s="228">
        <v>19.902320708038541</v>
      </c>
      <c r="J11" s="228">
        <v>14.125736729578369</v>
      </c>
      <c r="K11" s="228">
        <v>14.29919096023333</v>
      </c>
      <c r="L11" s="228">
        <v>19.089482953137338</v>
      </c>
      <c r="M11" s="228">
        <v>14.21133781141398</v>
      </c>
      <c r="N11" s="228">
        <v>14.149410378844969</v>
      </c>
      <c r="O11" s="228">
        <v>13.30250776706041</v>
      </c>
      <c r="P11" s="228">
        <v>13.64580597956123</v>
      </c>
      <c r="Q11" s="228">
        <v>14.503915866545521</v>
      </c>
      <c r="R11" s="228">
        <v>15.211042056443491</v>
      </c>
      <c r="S11" s="228">
        <v>15.132015486533311</v>
      </c>
      <c r="T11" s="228">
        <v>20.634060105854459</v>
      </c>
      <c r="U11" s="228">
        <v>17.156164890144101</v>
      </c>
      <c r="V11" s="228">
        <v>15.98147212406745</v>
      </c>
      <c r="W11" s="228">
        <v>16.308711854912371</v>
      </c>
      <c r="DA11" s="69" t="s">
        <v>2989</v>
      </c>
    </row>
    <row r="12" spans="1:105" ht="12" customHeight="1" x14ac:dyDescent="0.25">
      <c r="A12" s="37" t="s">
        <v>162</v>
      </c>
      <c r="B12" s="228">
        <v>38.799515092709647</v>
      </c>
      <c r="C12" s="228">
        <v>36.539680618440627</v>
      </c>
      <c r="D12" s="228">
        <v>38.579535453271951</v>
      </c>
      <c r="E12" s="228">
        <v>54.520834302538347</v>
      </c>
      <c r="F12" s="228">
        <v>75.311549093726271</v>
      </c>
      <c r="G12" s="228">
        <v>80.353008166535304</v>
      </c>
      <c r="H12" s="228">
        <v>60.603049846471649</v>
      </c>
      <c r="I12" s="228">
        <v>60.890916278159978</v>
      </c>
      <c r="J12" s="228">
        <v>67.637500210730295</v>
      </c>
      <c r="K12" s="228">
        <v>62.32212697410101</v>
      </c>
      <c r="L12" s="228">
        <v>80.261929057762572</v>
      </c>
      <c r="M12" s="228">
        <v>82.036324335308265</v>
      </c>
      <c r="N12" s="228">
        <v>72.36572622198419</v>
      </c>
      <c r="O12" s="228">
        <v>74.303841972589638</v>
      </c>
      <c r="P12" s="228">
        <v>60.756688613521248</v>
      </c>
      <c r="Q12" s="228">
        <v>58.874767015299341</v>
      </c>
      <c r="R12" s="228">
        <v>63.471814070538002</v>
      </c>
      <c r="S12" s="228">
        <v>57.365103154483513</v>
      </c>
      <c r="T12" s="228">
        <v>57.578642738661841</v>
      </c>
      <c r="U12" s="228">
        <v>46.860431707040803</v>
      </c>
      <c r="V12" s="228">
        <v>42.353772797813207</v>
      </c>
      <c r="W12" s="228">
        <v>49.56911583561223</v>
      </c>
      <c r="DA12" s="69" t="s">
        <v>2990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2991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2992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2993</v>
      </c>
    </row>
    <row r="16" spans="1:105" ht="12" customHeight="1" x14ac:dyDescent="0.25">
      <c r="A16" s="57" t="s">
        <v>2900</v>
      </c>
      <c r="B16" s="263">
        <v>2942.6254156872569</v>
      </c>
      <c r="C16" s="263">
        <v>2876.685357644546</v>
      </c>
      <c r="D16" s="263">
        <v>2582.6741916561541</v>
      </c>
      <c r="E16" s="263">
        <v>2593.071069776101</v>
      </c>
      <c r="F16" s="263">
        <v>3036.5816352759189</v>
      </c>
      <c r="G16" s="263">
        <v>2821.0360475881871</v>
      </c>
      <c r="H16" s="263">
        <v>2845.2603948391838</v>
      </c>
      <c r="I16" s="263">
        <v>2290.1740804404699</v>
      </c>
      <c r="J16" s="263">
        <v>2167.137627329018</v>
      </c>
      <c r="K16" s="263">
        <v>1744.999779949002</v>
      </c>
      <c r="L16" s="263">
        <v>1728.5579267710159</v>
      </c>
      <c r="M16" s="263">
        <v>1753.6069744443571</v>
      </c>
      <c r="N16" s="263">
        <v>1281.9476791122961</v>
      </c>
      <c r="O16" s="263">
        <v>1146.1693568841231</v>
      </c>
      <c r="P16" s="263">
        <v>995.55064896440717</v>
      </c>
      <c r="Q16" s="263">
        <v>1003.15829039134</v>
      </c>
      <c r="R16" s="263">
        <v>1075.139881432664</v>
      </c>
      <c r="S16" s="263">
        <v>1073.5050863904571</v>
      </c>
      <c r="T16" s="263">
        <v>1167.0369735678721</v>
      </c>
      <c r="U16" s="263">
        <v>1013.619065645871</v>
      </c>
      <c r="V16" s="263">
        <v>887.53130196539939</v>
      </c>
      <c r="W16" s="263">
        <v>1173.195751536286</v>
      </c>
      <c r="DA16" s="70" t="s">
        <v>2994</v>
      </c>
    </row>
    <row r="17" spans="1:105" ht="12" customHeight="1" x14ac:dyDescent="0.25">
      <c r="A17" s="46" t="s">
        <v>30</v>
      </c>
      <c r="B17" s="231">
        <v>528.93967519194018</v>
      </c>
      <c r="C17" s="231">
        <v>477.51766742510341</v>
      </c>
      <c r="D17" s="231">
        <v>435.27468575017377</v>
      </c>
      <c r="E17" s="231">
        <v>468.92524325436102</v>
      </c>
      <c r="F17" s="231">
        <v>489.70699412200082</v>
      </c>
      <c r="G17" s="231">
        <v>445.55306362009929</v>
      </c>
      <c r="H17" s="231">
        <v>454.27554196874331</v>
      </c>
      <c r="I17" s="231">
        <v>450.13174922841722</v>
      </c>
      <c r="J17" s="231">
        <v>355.48365994744842</v>
      </c>
      <c r="K17" s="231">
        <v>264.50006528571851</v>
      </c>
      <c r="L17" s="231">
        <v>284.37794904967251</v>
      </c>
      <c r="M17" s="231">
        <v>267.40333364447957</v>
      </c>
      <c r="N17" s="231">
        <v>100.2558654514182</v>
      </c>
      <c r="O17" s="231">
        <v>83.435113044903559</v>
      </c>
      <c r="P17" s="231">
        <v>87.168461464247514</v>
      </c>
      <c r="Q17" s="231">
        <v>72.459284189502569</v>
      </c>
      <c r="R17" s="231">
        <v>65.207905509418637</v>
      </c>
      <c r="S17" s="231">
        <v>77.519647121307386</v>
      </c>
      <c r="T17" s="231">
        <v>77.878516057958024</v>
      </c>
      <c r="U17" s="231">
        <v>56.852481396449839</v>
      </c>
      <c r="V17" s="231">
        <v>37.525664313655788</v>
      </c>
      <c r="W17" s="231">
        <v>51.023571197308279</v>
      </c>
      <c r="DA17" s="73" t="s">
        <v>2995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2996</v>
      </c>
    </row>
    <row r="19" spans="1:105" ht="12" customHeight="1" x14ac:dyDescent="0.25">
      <c r="A19" s="46" t="s">
        <v>33</v>
      </c>
      <c r="B19" s="231">
        <v>84.440977431697377</v>
      </c>
      <c r="C19" s="231">
        <v>86.185716375875103</v>
      </c>
      <c r="D19" s="231">
        <v>67.400454315361515</v>
      </c>
      <c r="E19" s="231">
        <v>43.166326759905523</v>
      </c>
      <c r="F19" s="231">
        <v>32.021898354454478</v>
      </c>
      <c r="G19" s="231">
        <v>50.747908178011528</v>
      </c>
      <c r="H19" s="231">
        <v>51.95253007687139</v>
      </c>
      <c r="I19" s="231">
        <v>47.003737263658607</v>
      </c>
      <c r="J19" s="231">
        <v>48.65599788924041</v>
      </c>
      <c r="K19" s="231">
        <v>43.682376309728269</v>
      </c>
      <c r="L19" s="231">
        <v>47.582625792147482</v>
      </c>
      <c r="M19" s="231">
        <v>36.727899425141658</v>
      </c>
      <c r="N19" s="231">
        <v>25.054300729581701</v>
      </c>
      <c r="O19" s="231">
        <v>21.694667465870129</v>
      </c>
      <c r="P19" s="231">
        <v>26.226919995748961</v>
      </c>
      <c r="Q19" s="231">
        <v>22.54388120213649</v>
      </c>
      <c r="R19" s="231">
        <v>22.526263157293961</v>
      </c>
      <c r="S19" s="231">
        <v>30.79338090107699</v>
      </c>
      <c r="T19" s="231">
        <v>26.939750806016569</v>
      </c>
      <c r="U19" s="231">
        <v>26.590114053253451</v>
      </c>
      <c r="V19" s="231">
        <v>33.573502768164857</v>
      </c>
      <c r="W19" s="231">
        <v>36.850163795059522</v>
      </c>
      <c r="DA19" s="73" t="s">
        <v>2997</v>
      </c>
    </row>
    <row r="20" spans="1:105" ht="12" customHeight="1" x14ac:dyDescent="0.25">
      <c r="A20" s="46" t="s">
        <v>160</v>
      </c>
      <c r="B20" s="231">
        <v>399.39010130081141</v>
      </c>
      <c r="C20" s="231">
        <v>483.23337534611471</v>
      </c>
      <c r="D20" s="231">
        <v>316.9597171307783</v>
      </c>
      <c r="E20" s="231">
        <v>301.12897442268638</v>
      </c>
      <c r="F20" s="231">
        <v>427.55936399188118</v>
      </c>
      <c r="G20" s="231">
        <v>335.75393781012241</v>
      </c>
      <c r="H20" s="231">
        <v>319.9742505818258</v>
      </c>
      <c r="I20" s="231">
        <v>299.5095479946466</v>
      </c>
      <c r="J20" s="231">
        <v>236.09156129594339</v>
      </c>
      <c r="K20" s="231">
        <v>189.42770467301349</v>
      </c>
      <c r="L20" s="231">
        <v>215.94838448167931</v>
      </c>
      <c r="M20" s="231">
        <v>190.8916342320197</v>
      </c>
      <c r="N20" s="231">
        <v>162.44362205813059</v>
      </c>
      <c r="O20" s="231">
        <v>141.61904019086839</v>
      </c>
      <c r="P20" s="231">
        <v>137.3494995450267</v>
      </c>
      <c r="Q20" s="231">
        <v>168.539869314371</v>
      </c>
      <c r="R20" s="231">
        <v>167.70643417189069</v>
      </c>
      <c r="S20" s="231">
        <v>185.4655478892947</v>
      </c>
      <c r="T20" s="231">
        <v>223.02866231063621</v>
      </c>
      <c r="U20" s="231">
        <v>195.39987010768311</v>
      </c>
      <c r="V20" s="231">
        <v>173.25930627463441</v>
      </c>
      <c r="W20" s="231">
        <v>191.28766885323361</v>
      </c>
      <c r="DA20" s="73" t="s">
        <v>2998</v>
      </c>
    </row>
    <row r="21" spans="1:105" ht="12" customHeight="1" x14ac:dyDescent="0.25">
      <c r="A21" s="46" t="s">
        <v>70</v>
      </c>
      <c r="B21" s="231">
        <v>799.54725156135464</v>
      </c>
      <c r="C21" s="231">
        <v>650.01390552346277</v>
      </c>
      <c r="D21" s="231">
        <v>560.19043617128409</v>
      </c>
      <c r="E21" s="231">
        <v>467.67208418208588</v>
      </c>
      <c r="F21" s="231">
        <v>491.28665051891193</v>
      </c>
      <c r="G21" s="231">
        <v>431.13072348632699</v>
      </c>
      <c r="H21" s="231">
        <v>469.55880892363672</v>
      </c>
      <c r="I21" s="231">
        <v>370.00346464958551</v>
      </c>
      <c r="J21" s="231">
        <v>236.68965752692179</v>
      </c>
      <c r="K21" s="231">
        <v>193.2460714006906</v>
      </c>
      <c r="L21" s="231">
        <v>167.6096068179167</v>
      </c>
      <c r="M21" s="231">
        <v>150.5681074221994</v>
      </c>
      <c r="N21" s="231">
        <v>78.32447218564441</v>
      </c>
      <c r="O21" s="231">
        <v>70.836982131832272</v>
      </c>
      <c r="P21" s="231">
        <v>46.801984796149469</v>
      </c>
      <c r="Q21" s="231">
        <v>36.903077700258059</v>
      </c>
      <c r="R21" s="231">
        <v>53.058907844725738</v>
      </c>
      <c r="S21" s="231">
        <v>42.342906145692311</v>
      </c>
      <c r="T21" s="231">
        <v>33.791959128747379</v>
      </c>
      <c r="U21" s="231">
        <v>36.872613626168771</v>
      </c>
      <c r="V21" s="231">
        <v>41.160130263123037</v>
      </c>
      <c r="W21" s="231">
        <v>33.273990331702528</v>
      </c>
      <c r="DA21" s="73" t="s">
        <v>2999</v>
      </c>
    </row>
    <row r="22" spans="1:105" ht="12" customHeight="1" x14ac:dyDescent="0.25">
      <c r="A22" s="46" t="s">
        <v>34</v>
      </c>
      <c r="B22" s="231">
        <v>24.63493521607224</v>
      </c>
      <c r="C22" s="231">
        <v>27.593217051836429</v>
      </c>
      <c r="D22" s="231">
        <v>10.64685259231705</v>
      </c>
      <c r="E22" s="231">
        <v>13.452215438900611</v>
      </c>
      <c r="F22" s="231">
        <v>13.421289828830471</v>
      </c>
      <c r="G22" s="231">
        <v>6.988413599395896</v>
      </c>
      <c r="H22" s="231">
        <v>9.5177967467699052</v>
      </c>
      <c r="I22" s="231">
        <v>16.310376011936238</v>
      </c>
      <c r="J22" s="231">
        <v>12.915045478283741</v>
      </c>
      <c r="K22" s="231">
        <v>12.507891692372191</v>
      </c>
      <c r="L22" s="231">
        <v>9.9365416421978345</v>
      </c>
      <c r="M22" s="231">
        <v>0.89446425958304487</v>
      </c>
      <c r="N22" s="231">
        <v>3.6613759002248609</v>
      </c>
      <c r="O22" s="231">
        <v>0.95650030603700797</v>
      </c>
      <c r="P22" s="231">
        <v>1.0564384077257949</v>
      </c>
      <c r="Q22" s="231">
        <v>0.75129644168583787</v>
      </c>
      <c r="R22" s="231">
        <v>0.925754527005753</v>
      </c>
      <c r="S22" s="231">
        <v>4.1174567160665241</v>
      </c>
      <c r="T22" s="231">
        <v>2.5895889134918182</v>
      </c>
      <c r="U22" s="231">
        <v>3.963574964594466</v>
      </c>
      <c r="V22" s="231">
        <v>2.469178713346432</v>
      </c>
      <c r="W22" s="231">
        <v>2.386430460683755</v>
      </c>
      <c r="DA22" s="73" t="s">
        <v>3000</v>
      </c>
    </row>
    <row r="23" spans="1:105" ht="12" customHeight="1" x14ac:dyDescent="0.25">
      <c r="A23" s="46" t="s">
        <v>162</v>
      </c>
      <c r="B23" s="231">
        <v>789.63774861332877</v>
      </c>
      <c r="C23" s="231">
        <v>805.80371975512605</v>
      </c>
      <c r="D23" s="231">
        <v>840.01452542809352</v>
      </c>
      <c r="E23" s="231">
        <v>909.60507826452294</v>
      </c>
      <c r="F23" s="231">
        <v>1258.9437614740409</v>
      </c>
      <c r="G23" s="231">
        <v>1215.6869061688581</v>
      </c>
      <c r="H23" s="231">
        <v>908.85286127457539</v>
      </c>
      <c r="I23" s="231">
        <v>838.01780567688604</v>
      </c>
      <c r="J23" s="231">
        <v>1055.458151576873</v>
      </c>
      <c r="K23" s="231">
        <v>790.72004540260582</v>
      </c>
      <c r="L23" s="231">
        <v>898.90986168608777</v>
      </c>
      <c r="M23" s="231">
        <v>981.6564041508658</v>
      </c>
      <c r="N23" s="231">
        <v>809.91744662381416</v>
      </c>
      <c r="O23" s="231">
        <v>765.51667283522568</v>
      </c>
      <c r="P23" s="231">
        <v>624.38820210310405</v>
      </c>
      <c r="Q23" s="231">
        <v>635.60947631945953</v>
      </c>
      <c r="R23" s="231">
        <v>678.40762935428188</v>
      </c>
      <c r="S23" s="231">
        <v>646.35148606848702</v>
      </c>
      <c r="T23" s="231">
        <v>658.35922756620835</v>
      </c>
      <c r="U23" s="231">
        <v>579.18111388160071</v>
      </c>
      <c r="V23" s="231">
        <v>513.908648340382</v>
      </c>
      <c r="W23" s="231">
        <v>705.67040903286943</v>
      </c>
      <c r="DA23" s="73" t="s">
        <v>3001</v>
      </c>
    </row>
    <row r="24" spans="1:105" ht="12" customHeight="1" x14ac:dyDescent="0.25">
      <c r="A24" s="46" t="s">
        <v>36</v>
      </c>
      <c r="B24" s="231">
        <v>35.78238013635702</v>
      </c>
      <c r="C24" s="231">
        <v>32.011922725302831</v>
      </c>
      <c r="D24" s="231">
        <v>30.718138319553361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3002</v>
      </c>
    </row>
    <row r="25" spans="1:105" ht="12" customHeight="1" x14ac:dyDescent="0.25">
      <c r="A25" s="46" t="s">
        <v>73</v>
      </c>
      <c r="B25" s="231">
        <v>280.25234623569571</v>
      </c>
      <c r="C25" s="231">
        <v>314.32583344172468</v>
      </c>
      <c r="D25" s="231">
        <v>321.46938194859177</v>
      </c>
      <c r="E25" s="231">
        <v>389.12114745363817</v>
      </c>
      <c r="F25" s="231">
        <v>323.64167698579939</v>
      </c>
      <c r="G25" s="231">
        <v>335.17509472537353</v>
      </c>
      <c r="H25" s="231">
        <v>631.12860526676104</v>
      </c>
      <c r="I25" s="231">
        <v>269.19739961533952</v>
      </c>
      <c r="J25" s="231">
        <v>221.84355361430821</v>
      </c>
      <c r="K25" s="231">
        <v>250.91562518487339</v>
      </c>
      <c r="L25" s="231">
        <v>104.19295730131439</v>
      </c>
      <c r="M25" s="231">
        <v>125.4651313100682</v>
      </c>
      <c r="N25" s="231">
        <v>102.29059616348221</v>
      </c>
      <c r="O25" s="231">
        <v>62.110380909386258</v>
      </c>
      <c r="P25" s="231">
        <v>72.559142652404645</v>
      </c>
      <c r="Q25" s="231">
        <v>66.351405223926179</v>
      </c>
      <c r="R25" s="231">
        <v>87.306986868047716</v>
      </c>
      <c r="S25" s="231">
        <v>86.914661548532322</v>
      </c>
      <c r="T25" s="231">
        <v>144.4492687848138</v>
      </c>
      <c r="U25" s="231">
        <v>114.75929761612061</v>
      </c>
      <c r="V25" s="231">
        <v>85.63487129209291</v>
      </c>
      <c r="W25" s="231">
        <v>152.70351786542929</v>
      </c>
      <c r="DA25" s="73" t="s">
        <v>3003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3004</v>
      </c>
    </row>
    <row r="27" spans="1:105" ht="12" customHeight="1" x14ac:dyDescent="0.25">
      <c r="A27" s="57" t="s">
        <v>2912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3005</v>
      </c>
    </row>
    <row r="28" spans="1:105" ht="12" customHeight="1" x14ac:dyDescent="0.25">
      <c r="A28" s="57" t="s">
        <v>2914</v>
      </c>
      <c r="B28" s="263">
        <f t="shared" ref="B28:W28" si="0">B29+B35+B46+B47</f>
        <v>883.53473323567016</v>
      </c>
      <c r="C28" s="263">
        <f t="shared" si="0"/>
        <v>869.71629506542001</v>
      </c>
      <c r="D28" s="263">
        <f t="shared" si="0"/>
        <v>860.81318973354939</v>
      </c>
      <c r="E28" s="263">
        <f t="shared" si="0"/>
        <v>1015.2024466590145</v>
      </c>
      <c r="F28" s="263">
        <f t="shared" si="0"/>
        <v>1146.7858850780572</v>
      </c>
      <c r="G28" s="263">
        <f t="shared" si="0"/>
        <v>1135.7077027888986</v>
      </c>
      <c r="H28" s="263">
        <f t="shared" si="0"/>
        <v>1097.3027853190974</v>
      </c>
      <c r="I28" s="263">
        <f t="shared" si="0"/>
        <v>1120.5845745277302</v>
      </c>
      <c r="J28" s="263">
        <f t="shared" si="0"/>
        <v>1062.7128852694443</v>
      </c>
      <c r="K28" s="263">
        <f t="shared" si="0"/>
        <v>969.73597841409776</v>
      </c>
      <c r="L28" s="263">
        <f t="shared" si="0"/>
        <v>1073.5917817061916</v>
      </c>
      <c r="M28" s="263">
        <f t="shared" si="0"/>
        <v>1090.3781651025183</v>
      </c>
      <c r="N28" s="263">
        <f t="shared" si="0"/>
        <v>996.62774538138785</v>
      </c>
      <c r="O28" s="263">
        <f t="shared" si="0"/>
        <v>986.34519127940086</v>
      </c>
      <c r="P28" s="263">
        <f t="shared" si="0"/>
        <v>936.63765202357285</v>
      </c>
      <c r="Q28" s="263">
        <f t="shared" si="0"/>
        <v>950.0908023382168</v>
      </c>
      <c r="R28" s="263">
        <f t="shared" si="0"/>
        <v>1005.7478979021273</v>
      </c>
      <c r="S28" s="263">
        <f t="shared" si="0"/>
        <v>1013.5502496006166</v>
      </c>
      <c r="T28" s="263">
        <f t="shared" si="0"/>
        <v>1063.8549894024361</v>
      </c>
      <c r="U28" s="263">
        <f t="shared" si="0"/>
        <v>982.48456198751524</v>
      </c>
      <c r="V28" s="263">
        <f t="shared" si="0"/>
        <v>941.34120495320849</v>
      </c>
      <c r="W28" s="263">
        <f t="shared" si="0"/>
        <v>1066.711100404837</v>
      </c>
      <c r="DA28" s="70"/>
    </row>
    <row r="29" spans="1:105" ht="12" customHeight="1" x14ac:dyDescent="0.25">
      <c r="A29" s="60" t="s">
        <v>2915</v>
      </c>
      <c r="B29" s="331">
        <v>645.13872983711167</v>
      </c>
      <c r="C29" s="331">
        <v>636.66240766213843</v>
      </c>
      <c r="D29" s="331">
        <v>651.57853754536666</v>
      </c>
      <c r="E29" s="331">
        <v>805.12549419761194</v>
      </c>
      <c r="F29" s="331">
        <v>900.77804392231576</v>
      </c>
      <c r="G29" s="331">
        <v>907.16222921178701</v>
      </c>
      <c r="H29" s="331">
        <v>866.79478279120951</v>
      </c>
      <c r="I29" s="331">
        <v>935.04673986029434</v>
      </c>
      <c r="J29" s="331">
        <v>887.14281562494932</v>
      </c>
      <c r="K29" s="331">
        <v>828.36529247714918</v>
      </c>
      <c r="L29" s="331">
        <v>933.55312806434983</v>
      </c>
      <c r="M29" s="331">
        <v>948.31016962789374</v>
      </c>
      <c r="N29" s="331">
        <v>892.77110034692191</v>
      </c>
      <c r="O29" s="331">
        <v>893.48859035343673</v>
      </c>
      <c r="P29" s="331">
        <v>855.98338504527806</v>
      </c>
      <c r="Q29" s="331">
        <v>868.82020434415574</v>
      </c>
      <c r="R29" s="331">
        <v>918.64573074841712</v>
      </c>
      <c r="S29" s="331">
        <v>926.58052492577599</v>
      </c>
      <c r="T29" s="331">
        <v>969.30780414611922</v>
      </c>
      <c r="U29" s="331">
        <v>900.36648711113128</v>
      </c>
      <c r="V29" s="331">
        <v>869.4380962015108</v>
      </c>
      <c r="W29" s="331">
        <v>971.66496341458151</v>
      </c>
      <c r="DA29" s="72" t="s">
        <v>3006</v>
      </c>
    </row>
    <row r="30" spans="1:105" ht="12" customHeight="1" x14ac:dyDescent="0.25">
      <c r="A30" s="59" t="s">
        <v>30</v>
      </c>
      <c r="B30" s="232">
        <v>99.217062491532104</v>
      </c>
      <c r="C30" s="232">
        <v>96.605417414829503</v>
      </c>
      <c r="D30" s="232">
        <v>102.11656166103199</v>
      </c>
      <c r="E30" s="232">
        <v>105.86626941904071</v>
      </c>
      <c r="F30" s="232">
        <v>99.102956174149398</v>
      </c>
      <c r="G30" s="232">
        <v>94.461295777582464</v>
      </c>
      <c r="H30" s="232">
        <v>106.32687426014979</v>
      </c>
      <c r="I30" s="232">
        <v>134.52061533247891</v>
      </c>
      <c r="J30" s="232">
        <v>118.7266148756936</v>
      </c>
      <c r="K30" s="232">
        <v>88.07463996973128</v>
      </c>
      <c r="L30" s="232">
        <v>105.41291257191629</v>
      </c>
      <c r="M30" s="232">
        <v>113.3745624205133</v>
      </c>
      <c r="N30" s="232">
        <v>65.392498666822291</v>
      </c>
      <c r="O30" s="232">
        <v>65.757657977808861</v>
      </c>
      <c r="P30" s="232">
        <v>88.607872590048316</v>
      </c>
      <c r="Q30" s="232">
        <v>87.116870079352296</v>
      </c>
      <c r="R30" s="232">
        <v>82.179330380116639</v>
      </c>
      <c r="S30" s="232">
        <v>93.114679085718123</v>
      </c>
      <c r="T30" s="232">
        <v>97.772330399442609</v>
      </c>
      <c r="U30" s="232">
        <v>83.970227600958864</v>
      </c>
      <c r="V30" s="232">
        <v>80.511848417048398</v>
      </c>
      <c r="W30" s="232">
        <v>85.823171939023666</v>
      </c>
      <c r="DA30" s="71" t="s">
        <v>3007</v>
      </c>
    </row>
    <row r="31" spans="1:105" ht="12" customHeight="1" x14ac:dyDescent="0.25">
      <c r="A31" s="59" t="s">
        <v>33</v>
      </c>
      <c r="B31" s="297">
        <v>19.778173705137611</v>
      </c>
      <c r="C31" s="297">
        <v>16.72334700662568</v>
      </c>
      <c r="D31" s="297">
        <v>16.028414199983182</v>
      </c>
      <c r="E31" s="297">
        <v>30.06735121493497</v>
      </c>
      <c r="F31" s="297">
        <v>21.808582917876279</v>
      </c>
      <c r="G31" s="297">
        <v>23.50210450561325</v>
      </c>
      <c r="H31" s="297">
        <v>25.877383728862458</v>
      </c>
      <c r="I31" s="297">
        <v>26.965125735343399</v>
      </c>
      <c r="J31" s="297">
        <v>21.620546261212901</v>
      </c>
      <c r="K31" s="297">
        <v>32.760153649816047</v>
      </c>
      <c r="L31" s="297">
        <v>30.89980286884942</v>
      </c>
      <c r="M31" s="297">
        <v>27.05210892126896</v>
      </c>
      <c r="N31" s="297">
        <v>24.41242238268709</v>
      </c>
      <c r="O31" s="297">
        <v>22.91859718809032</v>
      </c>
      <c r="P31" s="297">
        <v>26.081073843488291</v>
      </c>
      <c r="Q31" s="297">
        <v>24.193132950359079</v>
      </c>
      <c r="R31" s="297">
        <v>27.14708551616004</v>
      </c>
      <c r="S31" s="297">
        <v>27.516273181208671</v>
      </c>
      <c r="T31" s="297">
        <v>23.136344877833089</v>
      </c>
      <c r="U31" s="297">
        <v>26.30360499769688</v>
      </c>
      <c r="V31" s="297">
        <v>32.730023612138709</v>
      </c>
      <c r="W31" s="297">
        <v>39.735397896802233</v>
      </c>
      <c r="DA31" s="122" t="s">
        <v>3008</v>
      </c>
    </row>
    <row r="32" spans="1:105" ht="12" customHeight="1" x14ac:dyDescent="0.25">
      <c r="A32" s="59" t="s">
        <v>160</v>
      </c>
      <c r="B32" s="297">
        <v>111.08150013733599</v>
      </c>
      <c r="C32" s="297">
        <v>137.02542662820429</v>
      </c>
      <c r="D32" s="297">
        <v>117.0174788574807</v>
      </c>
      <c r="E32" s="297">
        <v>162.4088131360644</v>
      </c>
      <c r="F32" s="297">
        <v>180.35370817816209</v>
      </c>
      <c r="G32" s="297">
        <v>170.66357357762189</v>
      </c>
      <c r="H32" s="297">
        <v>169.0042677921308</v>
      </c>
      <c r="I32" s="297">
        <v>185.79723046912781</v>
      </c>
      <c r="J32" s="297">
        <v>141.88848897265029</v>
      </c>
      <c r="K32" s="297">
        <v>142.8428963875476</v>
      </c>
      <c r="L32" s="297">
        <v>172.28563363327041</v>
      </c>
      <c r="M32" s="297">
        <v>139.40967520037131</v>
      </c>
      <c r="N32" s="297">
        <v>150.49635379027251</v>
      </c>
      <c r="O32" s="297">
        <v>155.1675978662266</v>
      </c>
      <c r="P32" s="297">
        <v>155.616798421949</v>
      </c>
      <c r="Q32" s="297">
        <v>173.79696402167431</v>
      </c>
      <c r="R32" s="297">
        <v>188.67406417973189</v>
      </c>
      <c r="S32" s="297">
        <v>197.37376030957719</v>
      </c>
      <c r="T32" s="297">
        <v>235.7491279771221</v>
      </c>
      <c r="U32" s="297">
        <v>229.59286725517339</v>
      </c>
      <c r="V32" s="297">
        <v>221.2981484544153</v>
      </c>
      <c r="W32" s="297">
        <v>227.85894525903649</v>
      </c>
      <c r="DA32" s="122" t="s">
        <v>3009</v>
      </c>
    </row>
    <row r="33" spans="1:105" ht="12" customHeight="1" x14ac:dyDescent="0.25">
      <c r="A33" s="59" t="s">
        <v>70</v>
      </c>
      <c r="B33" s="297">
        <v>235.39839192918151</v>
      </c>
      <c r="C33" s="297">
        <v>192.43465953451599</v>
      </c>
      <c r="D33" s="297">
        <v>205.8793444397005</v>
      </c>
      <c r="E33" s="297">
        <v>218.4421603713424</v>
      </c>
      <c r="F33" s="297">
        <v>213.55639615935709</v>
      </c>
      <c r="G33" s="297">
        <v>192.31555169595171</v>
      </c>
      <c r="H33" s="297">
        <v>213.15670577421611</v>
      </c>
      <c r="I33" s="297">
        <v>198.70420081998799</v>
      </c>
      <c r="J33" s="297">
        <v>136.7557508269455</v>
      </c>
      <c r="K33" s="297">
        <v>117.4184698311547</v>
      </c>
      <c r="L33" s="297">
        <v>127.6093106283321</v>
      </c>
      <c r="M33" s="297">
        <v>115.45151841588471</v>
      </c>
      <c r="N33" s="297">
        <v>92.366244971617675</v>
      </c>
      <c r="O33" s="297">
        <v>68.013261290264438</v>
      </c>
      <c r="P33" s="297">
        <v>52.646386004410381</v>
      </c>
      <c r="Q33" s="297">
        <v>40.503785905424898</v>
      </c>
      <c r="R33" s="297">
        <v>51.229940264995399</v>
      </c>
      <c r="S33" s="297">
        <v>44.534754667477962</v>
      </c>
      <c r="T33" s="297">
        <v>37.051416507830822</v>
      </c>
      <c r="U33" s="297">
        <v>30.053166658481899</v>
      </c>
      <c r="V33" s="297">
        <v>29.408422819344281</v>
      </c>
      <c r="W33" s="297">
        <v>25.505833607793321</v>
      </c>
      <c r="DA33" s="122" t="s">
        <v>3010</v>
      </c>
    </row>
    <row r="34" spans="1:105" ht="12" customHeight="1" x14ac:dyDescent="0.25">
      <c r="A34" s="59" t="s">
        <v>162</v>
      </c>
      <c r="B34" s="297">
        <v>179.66360157392441</v>
      </c>
      <c r="C34" s="297">
        <v>193.87355707796289</v>
      </c>
      <c r="D34" s="297">
        <v>210.53673838717029</v>
      </c>
      <c r="E34" s="297">
        <v>288.34090005622949</v>
      </c>
      <c r="F34" s="297">
        <v>385.9564004927708</v>
      </c>
      <c r="G34" s="297">
        <v>426.21970365501772</v>
      </c>
      <c r="H34" s="297">
        <v>352.4295512358504</v>
      </c>
      <c r="I34" s="297">
        <v>389.05956750335622</v>
      </c>
      <c r="J34" s="297">
        <v>468.15141468844701</v>
      </c>
      <c r="K34" s="297">
        <v>447.26913263889952</v>
      </c>
      <c r="L34" s="297">
        <v>497.3454683619816</v>
      </c>
      <c r="M34" s="297">
        <v>553.02230466985543</v>
      </c>
      <c r="N34" s="297">
        <v>560.10358053552238</v>
      </c>
      <c r="O34" s="297">
        <v>581.63147603104642</v>
      </c>
      <c r="P34" s="297">
        <v>533.03125418538195</v>
      </c>
      <c r="Q34" s="297">
        <v>543.2094513873451</v>
      </c>
      <c r="R34" s="297">
        <v>569.41531040741313</v>
      </c>
      <c r="S34" s="297">
        <v>564.04105768179409</v>
      </c>
      <c r="T34" s="297">
        <v>575.59858438389062</v>
      </c>
      <c r="U34" s="297">
        <v>530.44662059882023</v>
      </c>
      <c r="V34" s="297">
        <v>505.48965289856397</v>
      </c>
      <c r="W34" s="297">
        <v>592.74161471192588</v>
      </c>
      <c r="DA34" s="122" t="s">
        <v>3011</v>
      </c>
    </row>
    <row r="35" spans="1:105" ht="12" customHeight="1" x14ac:dyDescent="0.25">
      <c r="A35" s="60" t="s">
        <v>2922</v>
      </c>
      <c r="B35" s="331">
        <v>238.39600339855849</v>
      </c>
      <c r="C35" s="331">
        <v>233.05388740328161</v>
      </c>
      <c r="D35" s="331">
        <v>209.23465218818271</v>
      </c>
      <c r="E35" s="331">
        <v>210.07695246140261</v>
      </c>
      <c r="F35" s="331">
        <v>246.00784115574149</v>
      </c>
      <c r="G35" s="331">
        <v>228.54547357711169</v>
      </c>
      <c r="H35" s="331">
        <v>230.50800252788801</v>
      </c>
      <c r="I35" s="331">
        <v>185.53783466743579</v>
      </c>
      <c r="J35" s="331">
        <v>175.57006964449491</v>
      </c>
      <c r="K35" s="331">
        <v>141.3706859369486</v>
      </c>
      <c r="L35" s="331">
        <v>140.03865364184171</v>
      </c>
      <c r="M35" s="331">
        <v>142.06799547462469</v>
      </c>
      <c r="N35" s="331">
        <v>103.8566450344659</v>
      </c>
      <c r="O35" s="331">
        <v>92.856600925964173</v>
      </c>
      <c r="P35" s="331">
        <v>80.654266978294842</v>
      </c>
      <c r="Q35" s="331">
        <v>81.270597994061092</v>
      </c>
      <c r="R35" s="331">
        <v>87.102167153710127</v>
      </c>
      <c r="S35" s="331">
        <v>86.96972467484062</v>
      </c>
      <c r="T35" s="331">
        <v>94.547185256316965</v>
      </c>
      <c r="U35" s="331">
        <v>82.118074876383986</v>
      </c>
      <c r="V35" s="331">
        <v>71.903108751697673</v>
      </c>
      <c r="W35" s="331">
        <v>95.046136990255604</v>
      </c>
      <c r="DA35" s="72" t="s">
        <v>3012</v>
      </c>
    </row>
    <row r="36" spans="1:105" ht="12" customHeight="1" x14ac:dyDescent="0.25">
      <c r="A36" s="64" t="s">
        <v>30</v>
      </c>
      <c r="B36" s="231">
        <v>42.851904945991869</v>
      </c>
      <c r="C36" s="231">
        <v>38.685964873228507</v>
      </c>
      <c r="D36" s="231">
        <v>35.26366112051327</v>
      </c>
      <c r="E36" s="231">
        <v>37.989851949412227</v>
      </c>
      <c r="F36" s="231">
        <v>39.673479883860949</v>
      </c>
      <c r="G36" s="231">
        <v>36.096361127978589</v>
      </c>
      <c r="H36" s="231">
        <v>36.803010355896532</v>
      </c>
      <c r="I36" s="231">
        <v>36.467302106066533</v>
      </c>
      <c r="J36" s="231">
        <v>28.799412712600159</v>
      </c>
      <c r="K36" s="231">
        <v>21.428401361117949</v>
      </c>
      <c r="L36" s="231">
        <v>23.03880274625007</v>
      </c>
      <c r="M36" s="231">
        <v>21.663608863177981</v>
      </c>
      <c r="N36" s="231">
        <v>8.1222018655404256</v>
      </c>
      <c r="O36" s="231">
        <v>6.7594731517556887</v>
      </c>
      <c r="P36" s="231">
        <v>7.0619293657614586</v>
      </c>
      <c r="Q36" s="231">
        <v>5.8702693410480791</v>
      </c>
      <c r="R36" s="231">
        <v>5.2828008555093664</v>
      </c>
      <c r="S36" s="231">
        <v>6.280233277421793</v>
      </c>
      <c r="T36" s="231">
        <v>6.3093069474123116</v>
      </c>
      <c r="U36" s="231">
        <v>4.6058884273719602</v>
      </c>
      <c r="V36" s="231">
        <v>3.040131560598955</v>
      </c>
      <c r="W36" s="231">
        <v>4.1336608416804594</v>
      </c>
      <c r="DA36" s="73" t="s">
        <v>3013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3014</v>
      </c>
    </row>
    <row r="38" spans="1:105" ht="12" customHeight="1" x14ac:dyDescent="0.25">
      <c r="A38" s="64" t="s">
        <v>33</v>
      </c>
      <c r="B38" s="231">
        <v>6.8409629834190184</v>
      </c>
      <c r="C38" s="231">
        <v>6.9823125378163962</v>
      </c>
      <c r="D38" s="231">
        <v>5.4604296049269969</v>
      </c>
      <c r="E38" s="231">
        <v>3.4971083054260621</v>
      </c>
      <c r="F38" s="231">
        <v>2.5942454477013039</v>
      </c>
      <c r="G38" s="231">
        <v>4.1113280766146829</v>
      </c>
      <c r="H38" s="231">
        <v>4.2089201944437544</v>
      </c>
      <c r="I38" s="231">
        <v>3.8079950810983658</v>
      </c>
      <c r="J38" s="231">
        <v>3.9418525294883811</v>
      </c>
      <c r="K38" s="231">
        <v>3.538915920346235</v>
      </c>
      <c r="L38" s="231">
        <v>3.8548935789055658</v>
      </c>
      <c r="M38" s="231">
        <v>2.9755008535916732</v>
      </c>
      <c r="N38" s="231">
        <v>2.0297674077157022</v>
      </c>
      <c r="O38" s="231">
        <v>1.757587626122048</v>
      </c>
      <c r="P38" s="231">
        <v>2.1247668408994662</v>
      </c>
      <c r="Q38" s="231">
        <v>1.826386447636263</v>
      </c>
      <c r="R38" s="231">
        <v>1.8249591264910829</v>
      </c>
      <c r="S38" s="231">
        <v>2.4947174379759591</v>
      </c>
      <c r="T38" s="231">
        <v>2.1825166364939772</v>
      </c>
      <c r="U38" s="231">
        <v>2.1541909093879639</v>
      </c>
      <c r="V38" s="231">
        <v>2.719948260268676</v>
      </c>
      <c r="W38" s="231">
        <v>2.985406068503186</v>
      </c>
      <c r="DA38" s="73" t="s">
        <v>3015</v>
      </c>
    </row>
    <row r="39" spans="1:105" ht="12" customHeight="1" x14ac:dyDescent="0.25">
      <c r="A39" s="64" t="s">
        <v>160</v>
      </c>
      <c r="B39" s="231">
        <v>32.356481201947901</v>
      </c>
      <c r="C39" s="231">
        <v>39.14902140692746</v>
      </c>
      <c r="D39" s="231">
        <v>25.678405888663711</v>
      </c>
      <c r="E39" s="231">
        <v>24.39588254324547</v>
      </c>
      <c r="F39" s="231">
        <v>34.638606411780877</v>
      </c>
      <c r="G39" s="231">
        <v>27.201014601638391</v>
      </c>
      <c r="H39" s="231">
        <v>25.922627502128279</v>
      </c>
      <c r="I39" s="231">
        <v>24.264685148502469</v>
      </c>
      <c r="J39" s="231">
        <v>19.12689408207725</v>
      </c>
      <c r="K39" s="231">
        <v>15.346434339303061</v>
      </c>
      <c r="L39" s="231">
        <v>17.49500005211641</v>
      </c>
      <c r="M39" s="231">
        <v>15.46503419719309</v>
      </c>
      <c r="N39" s="231">
        <v>13.16032617328554</v>
      </c>
      <c r="O39" s="231">
        <v>11.473228296968889</v>
      </c>
      <c r="P39" s="231">
        <v>11.127332614531619</v>
      </c>
      <c r="Q39" s="231">
        <v>13.654211998463779</v>
      </c>
      <c r="R39" s="231">
        <v>13.586691475464139</v>
      </c>
      <c r="S39" s="231">
        <v>15.02544127744695</v>
      </c>
      <c r="T39" s="231">
        <v>18.068606848406699</v>
      </c>
      <c r="U39" s="231">
        <v>15.83026770921491</v>
      </c>
      <c r="V39" s="231">
        <v>14.03655590931981</v>
      </c>
      <c r="W39" s="231">
        <v>15.497118835081929</v>
      </c>
      <c r="DA39" s="73" t="s">
        <v>3016</v>
      </c>
    </row>
    <row r="40" spans="1:105" ht="12" customHeight="1" x14ac:dyDescent="0.25">
      <c r="A40" s="64" t="s">
        <v>70</v>
      </c>
      <c r="B40" s="231">
        <v>64.775104668227584</v>
      </c>
      <c r="C40" s="231">
        <v>52.660701020313269</v>
      </c>
      <c r="D40" s="231">
        <v>45.383676907493559</v>
      </c>
      <c r="E40" s="231">
        <v>37.888327605586333</v>
      </c>
      <c r="F40" s="231">
        <v>39.80145532027192</v>
      </c>
      <c r="G40" s="231">
        <v>34.927939136780999</v>
      </c>
      <c r="H40" s="231">
        <v>38.04118010101476</v>
      </c>
      <c r="I40" s="231">
        <v>29.975730769483611</v>
      </c>
      <c r="J40" s="231">
        <v>19.17534868671461</v>
      </c>
      <c r="K40" s="231">
        <v>15.65577828859932</v>
      </c>
      <c r="L40" s="231">
        <v>13.57884703353008</v>
      </c>
      <c r="M40" s="231">
        <v>12.19823456202761</v>
      </c>
      <c r="N40" s="231">
        <v>6.3454359626667731</v>
      </c>
      <c r="O40" s="231">
        <v>5.7388389779471316</v>
      </c>
      <c r="P40" s="231">
        <v>3.791650159426184</v>
      </c>
      <c r="Q40" s="231">
        <v>2.9896928742434929</v>
      </c>
      <c r="R40" s="231">
        <v>4.298553090530155</v>
      </c>
      <c r="S40" s="231">
        <v>3.430399106729574</v>
      </c>
      <c r="T40" s="231">
        <v>2.737646443327324</v>
      </c>
      <c r="U40" s="231">
        <v>2.987224835507944</v>
      </c>
      <c r="V40" s="231">
        <v>3.3345768380107872</v>
      </c>
      <c r="W40" s="231">
        <v>2.6956833411117431</v>
      </c>
      <c r="DA40" s="73" t="s">
        <v>3017</v>
      </c>
    </row>
    <row r="41" spans="1:105" ht="12" customHeight="1" x14ac:dyDescent="0.25">
      <c r="A41" s="64" t="s">
        <v>34</v>
      </c>
      <c r="B41" s="231">
        <v>1.9957926238880139</v>
      </c>
      <c r="C41" s="231">
        <v>2.2354570279311021</v>
      </c>
      <c r="D41" s="231">
        <v>0.86255188759360713</v>
      </c>
      <c r="E41" s="231">
        <v>1.0898276010238619</v>
      </c>
      <c r="F41" s="231">
        <v>1.0873221710754639</v>
      </c>
      <c r="G41" s="231">
        <v>0.56616444054025661</v>
      </c>
      <c r="H41" s="231">
        <v>0.77108173316712014</v>
      </c>
      <c r="I41" s="231">
        <v>1.3213807080046549</v>
      </c>
      <c r="J41" s="231">
        <v>1.0463089217267509</v>
      </c>
      <c r="K41" s="231">
        <v>1.013323467712641</v>
      </c>
      <c r="L41" s="231">
        <v>0.80500623778853153</v>
      </c>
      <c r="M41" s="231">
        <v>7.2464780440852236E-2</v>
      </c>
      <c r="N41" s="231">
        <v>0.29662537980545112</v>
      </c>
      <c r="O41" s="231">
        <v>7.7490613991541557E-2</v>
      </c>
      <c r="P41" s="231">
        <v>8.5587072311664292E-2</v>
      </c>
      <c r="Q41" s="231">
        <v>6.0866078336250337E-2</v>
      </c>
      <c r="R41" s="231">
        <v>7.4999753006194395E-2</v>
      </c>
      <c r="S41" s="231">
        <v>0.33357464393664971</v>
      </c>
      <c r="T41" s="231">
        <v>0.2097948465103846</v>
      </c>
      <c r="U41" s="231">
        <v>0.32110795539676928</v>
      </c>
      <c r="V41" s="231">
        <v>0.2000398466622724</v>
      </c>
      <c r="W41" s="231">
        <v>0.19333601931889671</v>
      </c>
      <c r="DA41" s="73" t="s">
        <v>3018</v>
      </c>
    </row>
    <row r="42" spans="1:105" ht="12" customHeight="1" x14ac:dyDescent="0.25">
      <c r="A42" s="64" t="s">
        <v>162</v>
      </c>
      <c r="B42" s="231">
        <v>63.972288962945619</v>
      </c>
      <c r="C42" s="231">
        <v>65.281970749392372</v>
      </c>
      <c r="D42" s="231">
        <v>68.053549932390567</v>
      </c>
      <c r="E42" s="231">
        <v>73.691409777567742</v>
      </c>
      <c r="F42" s="231">
        <v>101.99298885918989</v>
      </c>
      <c r="G42" s="231">
        <v>98.488546408115312</v>
      </c>
      <c r="H42" s="231">
        <v>73.630469121262649</v>
      </c>
      <c r="I42" s="231">
        <v>67.891786220958863</v>
      </c>
      <c r="J42" s="231">
        <v>85.50765712447658</v>
      </c>
      <c r="K42" s="231">
        <v>64.059970945055625</v>
      </c>
      <c r="L42" s="231">
        <v>72.824939694699424</v>
      </c>
      <c r="M42" s="231">
        <v>79.528628486854117</v>
      </c>
      <c r="N42" s="231">
        <v>65.615243220750912</v>
      </c>
      <c r="O42" s="231">
        <v>62.018126522657397</v>
      </c>
      <c r="P42" s="231">
        <v>50.584641577911043</v>
      </c>
      <c r="Q42" s="231">
        <v>51.493730078254103</v>
      </c>
      <c r="R42" s="231">
        <v>54.961010888767518</v>
      </c>
      <c r="S42" s="231">
        <v>52.363991097201477</v>
      </c>
      <c r="T42" s="231">
        <v>53.336795031959603</v>
      </c>
      <c r="U42" s="231">
        <v>46.922201533779443</v>
      </c>
      <c r="V42" s="231">
        <v>41.63417036472817</v>
      </c>
      <c r="W42" s="231">
        <v>57.169697622139182</v>
      </c>
      <c r="DA42" s="73" t="s">
        <v>3019</v>
      </c>
    </row>
    <row r="43" spans="1:105" ht="12" customHeight="1" x14ac:dyDescent="0.25">
      <c r="A43" s="64" t="s">
        <v>36</v>
      </c>
      <c r="B43" s="231">
        <v>2.8988998637474199</v>
      </c>
      <c r="C43" s="231">
        <v>2.593437274799494</v>
      </c>
      <c r="D43" s="231">
        <v>2.4886216805530141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3020</v>
      </c>
    </row>
    <row r="44" spans="1:105" ht="12" customHeight="1" x14ac:dyDescent="0.25">
      <c r="A44" s="64" t="s">
        <v>73</v>
      </c>
      <c r="B44" s="231">
        <v>22.704568148391051</v>
      </c>
      <c r="C44" s="231">
        <v>25.465022512872949</v>
      </c>
      <c r="D44" s="231">
        <v>26.043755166047941</v>
      </c>
      <c r="E44" s="231">
        <v>31.524544679140899</v>
      </c>
      <c r="F44" s="231">
        <v>26.21974306186101</v>
      </c>
      <c r="G44" s="231">
        <v>27.15411978544352</v>
      </c>
      <c r="H44" s="231">
        <v>51.130713519974897</v>
      </c>
      <c r="I44" s="231">
        <v>21.808954633321289</v>
      </c>
      <c r="J44" s="231">
        <v>17.97259558741122</v>
      </c>
      <c r="K44" s="231">
        <v>20.327861614813798</v>
      </c>
      <c r="L44" s="231">
        <v>8.4411642985516551</v>
      </c>
      <c r="M44" s="231">
        <v>10.164523731339401</v>
      </c>
      <c r="N44" s="231">
        <v>8.2870450247010954</v>
      </c>
      <c r="O44" s="231">
        <v>5.0318557365214733</v>
      </c>
      <c r="P44" s="231">
        <v>5.8783593474534026</v>
      </c>
      <c r="Q44" s="231">
        <v>5.3754411760791259</v>
      </c>
      <c r="R44" s="231">
        <v>7.0731519639416707</v>
      </c>
      <c r="S44" s="231">
        <v>7.0413678341282324</v>
      </c>
      <c r="T44" s="231">
        <v>11.702518502206679</v>
      </c>
      <c r="U44" s="231">
        <v>9.297193505724989</v>
      </c>
      <c r="V44" s="231">
        <v>6.9376859721089987</v>
      </c>
      <c r="W44" s="231">
        <v>12.371234262420209</v>
      </c>
      <c r="DA44" s="73" t="s">
        <v>3021</v>
      </c>
    </row>
    <row r="45" spans="1:105" ht="12" customHeight="1" x14ac:dyDescent="0.25">
      <c r="A45" s="64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3022</v>
      </c>
    </row>
    <row r="46" spans="1:105" ht="12" customHeight="1" x14ac:dyDescent="0.25">
      <c r="A46" s="60" t="s">
        <v>2934</v>
      </c>
      <c r="B46" s="331">
        <v>0</v>
      </c>
      <c r="C46" s="331">
        <v>0</v>
      </c>
      <c r="D46" s="331">
        <v>0</v>
      </c>
      <c r="E46" s="331">
        <v>0</v>
      </c>
      <c r="F46" s="331">
        <v>0</v>
      </c>
      <c r="G46" s="331">
        <v>0</v>
      </c>
      <c r="H46" s="331">
        <v>0</v>
      </c>
      <c r="I46" s="331">
        <v>0</v>
      </c>
      <c r="J46" s="331">
        <v>0</v>
      </c>
      <c r="K46" s="331">
        <v>0</v>
      </c>
      <c r="L46" s="331">
        <v>0</v>
      </c>
      <c r="M46" s="331">
        <v>0</v>
      </c>
      <c r="N46" s="331">
        <v>0</v>
      </c>
      <c r="O46" s="331">
        <v>0</v>
      </c>
      <c r="P46" s="331">
        <v>0</v>
      </c>
      <c r="Q46" s="331">
        <v>0</v>
      </c>
      <c r="R46" s="331">
        <v>0</v>
      </c>
      <c r="S46" s="331">
        <v>0</v>
      </c>
      <c r="T46" s="331">
        <v>0</v>
      </c>
      <c r="U46" s="331">
        <v>0</v>
      </c>
      <c r="V46" s="331">
        <v>0</v>
      </c>
      <c r="W46" s="331">
        <v>0</v>
      </c>
      <c r="DA46" s="72" t="s">
        <v>3023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3024</v>
      </c>
    </row>
    <row r="48" spans="1:105" ht="12" customHeight="1" x14ac:dyDescent="0.25">
      <c r="A48" s="132" t="s">
        <v>2938</v>
      </c>
      <c r="B48" s="318">
        <v>0</v>
      </c>
      <c r="C48" s="318">
        <v>0</v>
      </c>
      <c r="D48" s="318">
        <v>0</v>
      </c>
      <c r="E48" s="318">
        <v>0</v>
      </c>
      <c r="F48" s="318">
        <v>0</v>
      </c>
      <c r="G48" s="318">
        <v>0</v>
      </c>
      <c r="H48" s="318">
        <v>0</v>
      </c>
      <c r="I48" s="318">
        <v>0</v>
      </c>
      <c r="J48" s="318">
        <v>0</v>
      </c>
      <c r="K48" s="318">
        <v>0</v>
      </c>
      <c r="L48" s="318">
        <v>0</v>
      </c>
      <c r="M48" s="318">
        <v>0</v>
      </c>
      <c r="N48" s="318">
        <v>0</v>
      </c>
      <c r="O48" s="318">
        <v>0</v>
      </c>
      <c r="P48" s="318">
        <v>0</v>
      </c>
      <c r="Q48" s="318">
        <v>0</v>
      </c>
      <c r="R48" s="318">
        <v>0</v>
      </c>
      <c r="S48" s="318">
        <v>0</v>
      </c>
      <c r="T48" s="318">
        <v>0</v>
      </c>
      <c r="U48" s="318">
        <v>0</v>
      </c>
      <c r="V48" s="318">
        <v>0</v>
      </c>
      <c r="W48" s="318">
        <v>0</v>
      </c>
      <c r="DA48" s="139" t="s">
        <v>3025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431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0.99999999999999967</v>
      </c>
      <c r="C52" s="234">
        <f t="shared" si="1"/>
        <v>1</v>
      </c>
      <c r="D52" s="234">
        <f t="shared" si="1"/>
        <v>1.0000000000000002</v>
      </c>
      <c r="E52" s="234">
        <f t="shared" si="1"/>
        <v>1</v>
      </c>
      <c r="F52" s="234">
        <f t="shared" si="1"/>
        <v>1</v>
      </c>
      <c r="G52" s="234">
        <f t="shared" si="1"/>
        <v>0.99999999999999978</v>
      </c>
      <c r="H52" s="234">
        <f t="shared" si="1"/>
        <v>1</v>
      </c>
      <c r="I52" s="234">
        <f t="shared" si="1"/>
        <v>1.0000000000000002</v>
      </c>
      <c r="J52" s="234">
        <f t="shared" si="1"/>
        <v>0.99999999999999978</v>
      </c>
      <c r="K52" s="234">
        <f t="shared" si="1"/>
        <v>1</v>
      </c>
      <c r="L52" s="234">
        <f t="shared" si="1"/>
        <v>0.99999999999999989</v>
      </c>
      <c r="M52" s="234">
        <f t="shared" si="1"/>
        <v>0.99999999999999978</v>
      </c>
      <c r="N52" s="234">
        <f t="shared" si="1"/>
        <v>1</v>
      </c>
      <c r="O52" s="234">
        <f t="shared" si="1"/>
        <v>1.0000000000000002</v>
      </c>
      <c r="P52" s="234">
        <f t="shared" si="1"/>
        <v>0.99999999999999978</v>
      </c>
      <c r="Q52" s="234">
        <f t="shared" si="1"/>
        <v>1.0000000000000002</v>
      </c>
      <c r="R52" s="234">
        <f t="shared" si="1"/>
        <v>1</v>
      </c>
      <c r="S52" s="234">
        <f t="shared" si="1"/>
        <v>0.99999999999999967</v>
      </c>
      <c r="T52" s="234">
        <f t="shared" si="1"/>
        <v>0.99999999999999989</v>
      </c>
      <c r="U52" s="234">
        <f t="shared" si="1"/>
        <v>1.0000000000000002</v>
      </c>
      <c r="V52" s="234">
        <f t="shared" si="1"/>
        <v>0.99999999999999978</v>
      </c>
      <c r="W52" s="234">
        <f t="shared" si="1"/>
        <v>0.99999999999999989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0</v>
      </c>
      <c r="C53" s="301">
        <f t="shared" si="2"/>
        <v>0</v>
      </c>
      <c r="D53" s="301">
        <f t="shared" si="2"/>
        <v>0</v>
      </c>
      <c r="E53" s="301">
        <f t="shared" si="2"/>
        <v>0</v>
      </c>
      <c r="F53" s="301">
        <f t="shared" si="2"/>
        <v>0</v>
      </c>
      <c r="G53" s="301">
        <f t="shared" si="2"/>
        <v>0</v>
      </c>
      <c r="H53" s="301">
        <f t="shared" si="2"/>
        <v>0</v>
      </c>
      <c r="I53" s="301">
        <f t="shared" si="2"/>
        <v>0</v>
      </c>
      <c r="J53" s="301">
        <f t="shared" si="2"/>
        <v>0</v>
      </c>
      <c r="K53" s="301">
        <f t="shared" si="2"/>
        <v>0</v>
      </c>
      <c r="L53" s="301">
        <f t="shared" si="2"/>
        <v>0</v>
      </c>
      <c r="M53" s="301">
        <f t="shared" si="2"/>
        <v>0</v>
      </c>
      <c r="N53" s="301">
        <f t="shared" si="2"/>
        <v>0</v>
      </c>
      <c r="O53" s="301">
        <f t="shared" si="2"/>
        <v>0</v>
      </c>
      <c r="P53" s="301">
        <f t="shared" si="2"/>
        <v>0</v>
      </c>
      <c r="Q53" s="301">
        <f t="shared" si="2"/>
        <v>0</v>
      </c>
      <c r="R53" s="301">
        <f t="shared" si="2"/>
        <v>0</v>
      </c>
      <c r="S53" s="301">
        <f t="shared" si="2"/>
        <v>0</v>
      </c>
      <c r="T53" s="301">
        <f t="shared" si="2"/>
        <v>0</v>
      </c>
      <c r="U53" s="301">
        <f t="shared" si="2"/>
        <v>0</v>
      </c>
      <c r="V53" s="301">
        <f t="shared" si="2"/>
        <v>0</v>
      </c>
      <c r="W53" s="301">
        <f t="shared" si="2"/>
        <v>0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0</v>
      </c>
      <c r="C54" s="235">
        <f t="shared" si="3"/>
        <v>0</v>
      </c>
      <c r="D54" s="235">
        <f t="shared" si="3"/>
        <v>0</v>
      </c>
      <c r="E54" s="235">
        <f t="shared" si="3"/>
        <v>0</v>
      </c>
      <c r="F54" s="235">
        <f t="shared" si="3"/>
        <v>0</v>
      </c>
      <c r="G54" s="235">
        <f t="shared" si="3"/>
        <v>0</v>
      </c>
      <c r="H54" s="235">
        <f t="shared" si="3"/>
        <v>0</v>
      </c>
      <c r="I54" s="235">
        <f t="shared" si="3"/>
        <v>0</v>
      </c>
      <c r="J54" s="235">
        <f t="shared" si="3"/>
        <v>0</v>
      </c>
      <c r="K54" s="235">
        <f t="shared" si="3"/>
        <v>0</v>
      </c>
      <c r="L54" s="235">
        <f t="shared" si="3"/>
        <v>0</v>
      </c>
      <c r="M54" s="235">
        <f t="shared" si="3"/>
        <v>0</v>
      </c>
      <c r="N54" s="235">
        <f t="shared" si="3"/>
        <v>0</v>
      </c>
      <c r="O54" s="235">
        <f t="shared" si="3"/>
        <v>0</v>
      </c>
      <c r="P54" s="235">
        <f t="shared" si="3"/>
        <v>0</v>
      </c>
      <c r="Q54" s="235">
        <f t="shared" si="3"/>
        <v>0</v>
      </c>
      <c r="R54" s="235">
        <f t="shared" si="3"/>
        <v>0</v>
      </c>
      <c r="S54" s="235">
        <f t="shared" si="3"/>
        <v>0</v>
      </c>
      <c r="T54" s="235">
        <f t="shared" si="3"/>
        <v>0</v>
      </c>
      <c r="U54" s="235">
        <f t="shared" si="3"/>
        <v>0</v>
      </c>
      <c r="V54" s="235">
        <f t="shared" si="3"/>
        <v>0</v>
      </c>
      <c r="W54" s="235">
        <f t="shared" si="3"/>
        <v>0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0</v>
      </c>
      <c r="C55" s="235">
        <f t="shared" si="4"/>
        <v>0</v>
      </c>
      <c r="D55" s="235">
        <f t="shared" si="4"/>
        <v>0</v>
      </c>
      <c r="E55" s="235">
        <f t="shared" si="4"/>
        <v>0</v>
      </c>
      <c r="F55" s="235">
        <f t="shared" si="4"/>
        <v>0</v>
      </c>
      <c r="G55" s="235">
        <f t="shared" si="4"/>
        <v>0</v>
      </c>
      <c r="H55" s="235">
        <f t="shared" si="4"/>
        <v>0</v>
      </c>
      <c r="I55" s="235">
        <f t="shared" si="4"/>
        <v>0</v>
      </c>
      <c r="J55" s="235">
        <f t="shared" si="4"/>
        <v>0</v>
      </c>
      <c r="K55" s="235">
        <f t="shared" si="4"/>
        <v>0</v>
      </c>
      <c r="L55" s="235">
        <f t="shared" si="4"/>
        <v>0</v>
      </c>
      <c r="M55" s="235">
        <f t="shared" si="4"/>
        <v>0</v>
      </c>
      <c r="N55" s="235">
        <f t="shared" si="4"/>
        <v>0</v>
      </c>
      <c r="O55" s="235">
        <f t="shared" si="4"/>
        <v>0</v>
      </c>
      <c r="P55" s="235">
        <f t="shared" si="4"/>
        <v>0</v>
      </c>
      <c r="Q55" s="235">
        <f t="shared" si="4"/>
        <v>0</v>
      </c>
      <c r="R55" s="235">
        <f t="shared" si="4"/>
        <v>0</v>
      </c>
      <c r="S55" s="235">
        <f t="shared" si="4"/>
        <v>0</v>
      </c>
      <c r="T55" s="235">
        <f t="shared" si="4"/>
        <v>0</v>
      </c>
      <c r="U55" s="235">
        <f t="shared" si="4"/>
        <v>0</v>
      </c>
      <c r="V55" s="235">
        <f t="shared" si="4"/>
        <v>0</v>
      </c>
      <c r="W55" s="235">
        <f t="shared" si="4"/>
        <v>0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0</v>
      </c>
      <c r="C56" s="235">
        <f t="shared" si="5"/>
        <v>0</v>
      </c>
      <c r="D56" s="235">
        <f t="shared" si="5"/>
        <v>0</v>
      </c>
      <c r="E56" s="235">
        <f t="shared" si="5"/>
        <v>0</v>
      </c>
      <c r="F56" s="235">
        <f t="shared" si="5"/>
        <v>0</v>
      </c>
      <c r="G56" s="235">
        <f t="shared" si="5"/>
        <v>0</v>
      </c>
      <c r="H56" s="235">
        <f t="shared" si="5"/>
        <v>0</v>
      </c>
      <c r="I56" s="235">
        <f t="shared" si="5"/>
        <v>0</v>
      </c>
      <c r="J56" s="235">
        <f t="shared" si="5"/>
        <v>0</v>
      </c>
      <c r="K56" s="235">
        <f t="shared" si="5"/>
        <v>0</v>
      </c>
      <c r="L56" s="235">
        <f t="shared" si="5"/>
        <v>0</v>
      </c>
      <c r="M56" s="235">
        <f t="shared" si="5"/>
        <v>0</v>
      </c>
      <c r="N56" s="235">
        <f t="shared" si="5"/>
        <v>0</v>
      </c>
      <c r="O56" s="235">
        <f t="shared" si="5"/>
        <v>0</v>
      </c>
      <c r="P56" s="235">
        <f t="shared" si="5"/>
        <v>0</v>
      </c>
      <c r="Q56" s="235">
        <f t="shared" si="5"/>
        <v>0</v>
      </c>
      <c r="R56" s="235">
        <f t="shared" si="5"/>
        <v>0</v>
      </c>
      <c r="S56" s="235">
        <f t="shared" si="5"/>
        <v>0</v>
      </c>
      <c r="T56" s="235">
        <f t="shared" si="5"/>
        <v>0</v>
      </c>
      <c r="U56" s="235">
        <f t="shared" si="5"/>
        <v>0</v>
      </c>
      <c r="V56" s="235">
        <f t="shared" si="5"/>
        <v>0</v>
      </c>
      <c r="W56" s="235">
        <f t="shared" si="5"/>
        <v>0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1.4993887122954665E-2</v>
      </c>
      <c r="C57" s="302">
        <f t="shared" si="6"/>
        <v>1.6273252203459564E-2</v>
      </c>
      <c r="D57" s="302">
        <f t="shared" si="6"/>
        <v>1.5412100308093124E-2</v>
      </c>
      <c r="E57" s="302">
        <f t="shared" si="6"/>
        <v>1.9687045925689758E-2</v>
      </c>
      <c r="F57" s="302">
        <f t="shared" si="6"/>
        <v>2.308693513286959E-2</v>
      </c>
      <c r="G57" s="302">
        <f t="shared" si="6"/>
        <v>2.4474753526935566E-2</v>
      </c>
      <c r="H57" s="302">
        <f t="shared" si="6"/>
        <v>1.9424114133601185E-2</v>
      </c>
      <c r="I57" s="302">
        <f t="shared" si="6"/>
        <v>2.3139635178377506E-2</v>
      </c>
      <c r="J57" s="302">
        <f t="shared" si="6"/>
        <v>2.4689847042607647E-2</v>
      </c>
      <c r="K57" s="302">
        <f t="shared" si="6"/>
        <v>2.7449486339443135E-2</v>
      </c>
      <c r="L57" s="302">
        <f t="shared" si="6"/>
        <v>3.4241383299616443E-2</v>
      </c>
      <c r="M57" s="302">
        <f t="shared" si="6"/>
        <v>3.2734707976621036E-2</v>
      </c>
      <c r="N57" s="302">
        <f t="shared" si="6"/>
        <v>3.658005237684929E-2</v>
      </c>
      <c r="O57" s="302">
        <f t="shared" si="6"/>
        <v>3.9460170760246063E-2</v>
      </c>
      <c r="P57" s="302">
        <f t="shared" si="6"/>
        <v>3.7079057053850985E-2</v>
      </c>
      <c r="Q57" s="302">
        <f t="shared" si="6"/>
        <v>3.6207281753901595E-2</v>
      </c>
      <c r="R57" s="302">
        <f t="shared" si="6"/>
        <v>3.643449065057186E-2</v>
      </c>
      <c r="S57" s="302">
        <f t="shared" si="6"/>
        <v>3.3570436543699365E-2</v>
      </c>
      <c r="T57" s="302">
        <f t="shared" si="6"/>
        <v>3.3871441170431747E-2</v>
      </c>
      <c r="U57" s="302">
        <f t="shared" si="6"/>
        <v>3.1074204235383544E-2</v>
      </c>
      <c r="V57" s="302">
        <f t="shared" si="6"/>
        <v>3.091087606279146E-2</v>
      </c>
      <c r="W57" s="302">
        <f t="shared" si="6"/>
        <v>2.8570676296213689E-2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0.75754905951211671</v>
      </c>
      <c r="C58" s="303">
        <f t="shared" si="7"/>
        <v>0.75535743191406191</v>
      </c>
      <c r="D58" s="303">
        <f t="shared" si="7"/>
        <v>0.73845769602471711</v>
      </c>
      <c r="E58" s="303">
        <f t="shared" si="7"/>
        <v>0.7044979126328248</v>
      </c>
      <c r="F58" s="303">
        <f t="shared" si="7"/>
        <v>0.70911203895029329</v>
      </c>
      <c r="G58" s="303">
        <f t="shared" si="7"/>
        <v>0.69551936118445756</v>
      </c>
      <c r="H58" s="303">
        <f t="shared" si="7"/>
        <v>0.70765986610720666</v>
      </c>
      <c r="I58" s="303">
        <f t="shared" si="7"/>
        <v>0.65591867207178867</v>
      </c>
      <c r="J58" s="303">
        <f t="shared" si="7"/>
        <v>0.65440531149831349</v>
      </c>
      <c r="K58" s="303">
        <f t="shared" si="7"/>
        <v>0.6251438752736137</v>
      </c>
      <c r="L58" s="303">
        <f t="shared" si="7"/>
        <v>0.59574608280014296</v>
      </c>
      <c r="M58" s="303">
        <f t="shared" si="7"/>
        <v>0.59641773040361468</v>
      </c>
      <c r="N58" s="303">
        <f t="shared" si="7"/>
        <v>0.54202900311734292</v>
      </c>
      <c r="O58" s="303">
        <f t="shared" si="7"/>
        <v>0.51626438810906183</v>
      </c>
      <c r="P58" s="303">
        <f t="shared" si="7"/>
        <v>0.49614034468653007</v>
      </c>
      <c r="Q58" s="303">
        <f t="shared" si="7"/>
        <v>0.4949889182727219</v>
      </c>
      <c r="R58" s="303">
        <f t="shared" si="7"/>
        <v>0.49784890745320348</v>
      </c>
      <c r="S58" s="303">
        <f t="shared" si="7"/>
        <v>0.49709609233517932</v>
      </c>
      <c r="T58" s="303">
        <f t="shared" si="7"/>
        <v>0.50540670193312964</v>
      </c>
      <c r="U58" s="303">
        <f t="shared" si="7"/>
        <v>0.49201937524031886</v>
      </c>
      <c r="V58" s="303">
        <f t="shared" si="7"/>
        <v>0.47028807565030367</v>
      </c>
      <c r="W58" s="303">
        <f t="shared" si="7"/>
        <v>0.50880542398421413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0</v>
      </c>
      <c r="C59" s="303">
        <f t="shared" si="8"/>
        <v>0</v>
      </c>
      <c r="D59" s="303">
        <f t="shared" si="8"/>
        <v>0</v>
      </c>
      <c r="E59" s="303">
        <f t="shared" si="8"/>
        <v>0</v>
      </c>
      <c r="F59" s="303">
        <f t="shared" si="8"/>
        <v>0</v>
      </c>
      <c r="G59" s="303">
        <f t="shared" si="8"/>
        <v>0</v>
      </c>
      <c r="H59" s="303">
        <f t="shared" si="8"/>
        <v>0</v>
      </c>
      <c r="I59" s="303">
        <f t="shared" si="8"/>
        <v>0</v>
      </c>
      <c r="J59" s="303">
        <f t="shared" si="8"/>
        <v>0</v>
      </c>
      <c r="K59" s="303">
        <f t="shared" si="8"/>
        <v>0</v>
      </c>
      <c r="L59" s="303">
        <f t="shared" si="8"/>
        <v>0</v>
      </c>
      <c r="M59" s="303">
        <f t="shared" si="8"/>
        <v>0</v>
      </c>
      <c r="N59" s="303">
        <f t="shared" si="8"/>
        <v>0</v>
      </c>
      <c r="O59" s="303">
        <f t="shared" si="8"/>
        <v>0</v>
      </c>
      <c r="P59" s="303">
        <f t="shared" si="8"/>
        <v>0</v>
      </c>
      <c r="Q59" s="303">
        <f t="shared" si="8"/>
        <v>0</v>
      </c>
      <c r="R59" s="303">
        <f t="shared" si="8"/>
        <v>0</v>
      </c>
      <c r="S59" s="303">
        <f t="shared" si="8"/>
        <v>0</v>
      </c>
      <c r="T59" s="303">
        <f t="shared" si="8"/>
        <v>0</v>
      </c>
      <c r="U59" s="303">
        <f t="shared" si="8"/>
        <v>0</v>
      </c>
      <c r="V59" s="303">
        <f t="shared" si="8"/>
        <v>0</v>
      </c>
      <c r="W59" s="303">
        <f t="shared" si="8"/>
        <v>0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0.22745705336492836</v>
      </c>
      <c r="C60" s="303">
        <f t="shared" si="9"/>
        <v>0.22836931588247858</v>
      </c>
      <c r="D60" s="303">
        <f t="shared" si="9"/>
        <v>0.24613020366719005</v>
      </c>
      <c r="E60" s="303">
        <f t="shared" si="9"/>
        <v>0.2758150414414855</v>
      </c>
      <c r="F60" s="303">
        <f t="shared" si="9"/>
        <v>0.26780102591683702</v>
      </c>
      <c r="G60" s="303">
        <f t="shared" si="9"/>
        <v>0.28000588528860676</v>
      </c>
      <c r="H60" s="303">
        <f t="shared" si="9"/>
        <v>0.27291601975919211</v>
      </c>
      <c r="I60" s="303">
        <f t="shared" si="9"/>
        <v>0.32094169274983408</v>
      </c>
      <c r="J60" s="303">
        <f t="shared" si="9"/>
        <v>0.32090484145907855</v>
      </c>
      <c r="K60" s="303">
        <f t="shared" si="9"/>
        <v>0.34740663838694319</v>
      </c>
      <c r="L60" s="303">
        <f t="shared" si="9"/>
        <v>0.37001253390024041</v>
      </c>
      <c r="M60" s="303">
        <f t="shared" si="9"/>
        <v>0.37084756161976412</v>
      </c>
      <c r="N60" s="303">
        <f t="shared" si="9"/>
        <v>0.42139094450580789</v>
      </c>
      <c r="O60" s="303">
        <f t="shared" si="9"/>
        <v>0.44427544113069212</v>
      </c>
      <c r="P60" s="303">
        <f t="shared" si="9"/>
        <v>0.46678059825961871</v>
      </c>
      <c r="Q60" s="303">
        <f t="shared" si="9"/>
        <v>0.46880379997337684</v>
      </c>
      <c r="R60" s="303">
        <f t="shared" si="9"/>
        <v>0.46571660189622466</v>
      </c>
      <c r="S60" s="303">
        <f t="shared" si="9"/>
        <v>0.469333471121121</v>
      </c>
      <c r="T60" s="303">
        <f t="shared" si="9"/>
        <v>0.46072185689643846</v>
      </c>
      <c r="U60" s="303">
        <f t="shared" si="9"/>
        <v>0.47690642052429777</v>
      </c>
      <c r="V60" s="303">
        <f t="shared" si="9"/>
        <v>0.49880104828690464</v>
      </c>
      <c r="W60" s="303">
        <f t="shared" si="9"/>
        <v>0.46262389971957202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0.1660844208839958</v>
      </c>
      <c r="C61" s="304">
        <f t="shared" si="10"/>
        <v>0.1671742375195554</v>
      </c>
      <c r="D61" s="304">
        <f t="shared" si="10"/>
        <v>0.18630425284358365</v>
      </c>
      <c r="E61" s="304">
        <f t="shared" si="10"/>
        <v>0.21874033329856432</v>
      </c>
      <c r="F61" s="304">
        <f t="shared" si="10"/>
        <v>0.21035250557634683</v>
      </c>
      <c r="G61" s="304">
        <f t="shared" si="10"/>
        <v>0.22365857206662537</v>
      </c>
      <c r="H61" s="304">
        <f t="shared" si="10"/>
        <v>0.21558514680942664</v>
      </c>
      <c r="I61" s="304">
        <f t="shared" si="10"/>
        <v>0.26780261866218502</v>
      </c>
      <c r="J61" s="304">
        <f t="shared" si="10"/>
        <v>0.26788837186960796</v>
      </c>
      <c r="K61" s="304">
        <f t="shared" si="10"/>
        <v>0.29676077615119223</v>
      </c>
      <c r="L61" s="304">
        <f t="shared" si="10"/>
        <v>0.32174832588288022</v>
      </c>
      <c r="M61" s="304">
        <f t="shared" si="10"/>
        <v>0.32252894025318651</v>
      </c>
      <c r="N61" s="304">
        <f t="shared" si="10"/>
        <v>0.37747861119270071</v>
      </c>
      <c r="O61" s="304">
        <f t="shared" si="10"/>
        <v>0.40245042114476975</v>
      </c>
      <c r="P61" s="304">
        <f t="shared" si="10"/>
        <v>0.42658592221709296</v>
      </c>
      <c r="Q61" s="304">
        <f t="shared" si="10"/>
        <v>0.42870240643082408</v>
      </c>
      <c r="R61" s="304">
        <f t="shared" si="10"/>
        <v>0.42538350710255263</v>
      </c>
      <c r="S61" s="304">
        <f t="shared" si="10"/>
        <v>0.42906136544093876</v>
      </c>
      <c r="T61" s="304">
        <f t="shared" si="10"/>
        <v>0.41977646942395092</v>
      </c>
      <c r="U61" s="304">
        <f t="shared" si="10"/>
        <v>0.43704560370859274</v>
      </c>
      <c r="V61" s="304">
        <f t="shared" si="10"/>
        <v>0.46070078683896676</v>
      </c>
      <c r="W61" s="304">
        <f t="shared" si="10"/>
        <v>0.42140316569793768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6.137263248093254E-2</v>
      </c>
      <c r="C62" s="304">
        <f t="shared" si="11"/>
        <v>6.1195078362923198E-2</v>
      </c>
      <c r="D62" s="304">
        <f t="shared" si="11"/>
        <v>5.9825950823606387E-2</v>
      </c>
      <c r="E62" s="304">
        <f t="shared" si="11"/>
        <v>5.7074708142921156E-2</v>
      </c>
      <c r="F62" s="304">
        <f t="shared" si="11"/>
        <v>5.7448520340490229E-2</v>
      </c>
      <c r="G62" s="304">
        <f t="shared" si="11"/>
        <v>5.6347313221981415E-2</v>
      </c>
      <c r="H62" s="304">
        <f t="shared" si="11"/>
        <v>5.7330872949765507E-2</v>
      </c>
      <c r="I62" s="304">
        <f t="shared" si="11"/>
        <v>5.3139074087649001E-2</v>
      </c>
      <c r="J62" s="304">
        <f t="shared" si="11"/>
        <v>5.3016469589470566E-2</v>
      </c>
      <c r="K62" s="304">
        <f t="shared" si="11"/>
        <v>5.0645862235751023E-2</v>
      </c>
      <c r="L62" s="304">
        <f t="shared" si="11"/>
        <v>4.8264208017360186E-2</v>
      </c>
      <c r="M62" s="304">
        <f t="shared" si="11"/>
        <v>4.8318621366577628E-2</v>
      </c>
      <c r="N62" s="304">
        <f t="shared" si="11"/>
        <v>4.391233331310717E-2</v>
      </c>
      <c r="O62" s="304">
        <f t="shared" si="11"/>
        <v>4.182501998592237E-2</v>
      </c>
      <c r="P62" s="304">
        <f t="shared" si="11"/>
        <v>4.0194676042525752E-2</v>
      </c>
      <c r="Q62" s="304">
        <f t="shared" si="11"/>
        <v>4.0101393542552759E-2</v>
      </c>
      <c r="R62" s="304">
        <f t="shared" si="11"/>
        <v>4.0333094793671982E-2</v>
      </c>
      <c r="S62" s="304">
        <f t="shared" si="11"/>
        <v>4.0272105680182274E-2</v>
      </c>
      <c r="T62" s="304">
        <f t="shared" si="11"/>
        <v>4.094538747248759E-2</v>
      </c>
      <c r="U62" s="304">
        <f t="shared" si="11"/>
        <v>3.9860816815705045E-2</v>
      </c>
      <c r="V62" s="304">
        <f t="shared" si="11"/>
        <v>3.8100261447937864E-2</v>
      </c>
      <c r="W62" s="304">
        <f t="shared" si="11"/>
        <v>4.1220734021634384E-2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0</v>
      </c>
      <c r="C63" s="304">
        <f t="shared" si="12"/>
        <v>0</v>
      </c>
      <c r="D63" s="304">
        <f t="shared" si="12"/>
        <v>0</v>
      </c>
      <c r="E63" s="304">
        <f t="shared" si="12"/>
        <v>0</v>
      </c>
      <c r="F63" s="304">
        <f t="shared" si="12"/>
        <v>0</v>
      </c>
      <c r="G63" s="304">
        <f t="shared" si="12"/>
        <v>0</v>
      </c>
      <c r="H63" s="304">
        <f t="shared" si="12"/>
        <v>0</v>
      </c>
      <c r="I63" s="304">
        <f t="shared" si="12"/>
        <v>0</v>
      </c>
      <c r="J63" s="304">
        <f t="shared" si="12"/>
        <v>0</v>
      </c>
      <c r="K63" s="304">
        <f t="shared" si="12"/>
        <v>0</v>
      </c>
      <c r="L63" s="304">
        <f t="shared" si="12"/>
        <v>0</v>
      </c>
      <c r="M63" s="304">
        <f t="shared" si="12"/>
        <v>0</v>
      </c>
      <c r="N63" s="304">
        <f t="shared" si="12"/>
        <v>0</v>
      </c>
      <c r="O63" s="304">
        <f t="shared" si="12"/>
        <v>0</v>
      </c>
      <c r="P63" s="304">
        <f t="shared" si="12"/>
        <v>0</v>
      </c>
      <c r="Q63" s="304">
        <f t="shared" si="12"/>
        <v>0</v>
      </c>
      <c r="R63" s="304">
        <f t="shared" si="12"/>
        <v>0</v>
      </c>
      <c r="S63" s="304">
        <f t="shared" si="12"/>
        <v>0</v>
      </c>
      <c r="T63" s="304">
        <f t="shared" si="12"/>
        <v>0</v>
      </c>
      <c r="U63" s="304">
        <f t="shared" si="12"/>
        <v>0</v>
      </c>
      <c r="V63" s="304">
        <f t="shared" si="12"/>
        <v>0</v>
      </c>
      <c r="W63" s="304">
        <f t="shared" si="12"/>
        <v>0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0</v>
      </c>
      <c r="C65" s="237">
        <f t="shared" si="14"/>
        <v>0</v>
      </c>
      <c r="D65" s="237">
        <f t="shared" si="14"/>
        <v>0</v>
      </c>
      <c r="E65" s="237">
        <f t="shared" si="14"/>
        <v>0</v>
      </c>
      <c r="F65" s="237">
        <f t="shared" si="14"/>
        <v>0</v>
      </c>
      <c r="G65" s="237">
        <f t="shared" si="14"/>
        <v>0</v>
      </c>
      <c r="H65" s="237">
        <f t="shared" si="14"/>
        <v>0</v>
      </c>
      <c r="I65" s="237">
        <f t="shared" si="14"/>
        <v>0</v>
      </c>
      <c r="J65" s="237">
        <f t="shared" si="14"/>
        <v>0</v>
      </c>
      <c r="K65" s="237">
        <f t="shared" si="14"/>
        <v>0</v>
      </c>
      <c r="L65" s="237">
        <f t="shared" si="14"/>
        <v>0</v>
      </c>
      <c r="M65" s="237">
        <f t="shared" si="14"/>
        <v>0</v>
      </c>
      <c r="N65" s="237">
        <f t="shared" si="14"/>
        <v>0</v>
      </c>
      <c r="O65" s="237">
        <f t="shared" si="14"/>
        <v>0</v>
      </c>
      <c r="P65" s="237">
        <f t="shared" si="14"/>
        <v>0</v>
      </c>
      <c r="Q65" s="237">
        <f t="shared" si="14"/>
        <v>0</v>
      </c>
      <c r="R65" s="237">
        <f t="shared" si="14"/>
        <v>0</v>
      </c>
      <c r="S65" s="237">
        <f t="shared" si="14"/>
        <v>0</v>
      </c>
      <c r="T65" s="237">
        <f t="shared" si="14"/>
        <v>0</v>
      </c>
      <c r="U65" s="237">
        <f t="shared" si="14"/>
        <v>0</v>
      </c>
      <c r="V65" s="237">
        <f t="shared" si="14"/>
        <v>0</v>
      </c>
      <c r="W65" s="237">
        <f t="shared" si="14"/>
        <v>0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432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>IF(B$5=0,0,B$5/WWP_fec!B$5)</f>
        <v>0.59992851065906538</v>
      </c>
      <c r="C69" s="324">
        <f>IF(C$5=0,0,C$5/WWP_fec!C$5)</f>
        <v>0.61662434929968279</v>
      </c>
      <c r="D69" s="324">
        <f>IF(D$5=0,0,D$5/WWP_fec!D$5)</f>
        <v>0.55628664737765743</v>
      </c>
      <c r="E69" s="324">
        <f>IF(E$5=0,0,E$5/WWP_fec!E$5)</f>
        <v>0.53514719932760435</v>
      </c>
      <c r="F69" s="324">
        <f>IF(F$5=0,0,F$5/WWP_fec!F$5)</f>
        <v>0.56197509154151803</v>
      </c>
      <c r="G69" s="324">
        <f>IF(G$5=0,0,G$5/WWP_fec!G$5)</f>
        <v>0.55750956071880542</v>
      </c>
      <c r="H69" s="324">
        <f>IF(H$5=0,0,H$5/WWP_fec!H$5)</f>
        <v>0.57411267371105001</v>
      </c>
      <c r="I69" s="324">
        <f>IF(I$5=0,0,I$5/WWP_fec!I$5)</f>
        <v>0.4614178738230304</v>
      </c>
      <c r="J69" s="324">
        <f>IF(J$5=0,0,J$5/WWP_fec!J$5)</f>
        <v>0.4451057494682118</v>
      </c>
      <c r="K69" s="324">
        <f>IF(K$5=0,0,K$5/WWP_fec!K$5)</f>
        <v>0.38954844271247685</v>
      </c>
      <c r="L69" s="324">
        <f>IF(L$5=0,0,L$5/WWP_fec!L$5)</f>
        <v>0.37443448225346904</v>
      </c>
      <c r="M69" s="324">
        <f>IF(M$5=0,0,M$5/WWP_fec!M$5)</f>
        <v>0.37247401821286408</v>
      </c>
      <c r="N69" s="324">
        <f>IF(N$5=0,0,N$5/WWP_fec!N$5)</f>
        <v>0.30035914761701826</v>
      </c>
      <c r="O69" s="324">
        <f>IF(O$5=0,0,O$5/WWP_fec!O$5)</f>
        <v>0.27794877301199117</v>
      </c>
      <c r="P69" s="324">
        <f>IF(P$5=0,0,P$5/WWP_fec!P$5)</f>
        <v>0.25613845217796094</v>
      </c>
      <c r="Q69" s="324">
        <f>IF(Q$5=0,0,Q$5/WWP_fec!Q$5)</f>
        <v>0.25044814837510176</v>
      </c>
      <c r="R69" s="324">
        <f>IF(R$5=0,0,R$5/WWP_fec!R$5)</f>
        <v>0.25395211040174132</v>
      </c>
      <c r="S69" s="324">
        <f>IF(S$5=0,0,S$5/WWP_fec!S$5)</f>
        <v>0.25007969558649162</v>
      </c>
      <c r="T69" s="324">
        <f>IF(T$5=0,0,T$5/WWP_fec!T$5)</f>
        <v>0.26368489332719508</v>
      </c>
      <c r="U69" s="324">
        <f>IF(U$5=0,0,U$5/WWP_fec!U$5)</f>
        <v>0.24115820514556222</v>
      </c>
      <c r="V69" s="324">
        <f>IF(V$5=0,0,V$5/WWP_fec!V$5)</f>
        <v>0.21919847189075001</v>
      </c>
      <c r="W69" s="324">
        <f>IF(W$5=0,0,W$5/WWP_fec!W$5)</f>
        <v>0.24637479742608917</v>
      </c>
      <c r="DA69" s="95"/>
    </row>
    <row r="70" spans="1:105" ht="12" customHeight="1" x14ac:dyDescent="0.25">
      <c r="A70" s="55" t="s">
        <v>92</v>
      </c>
      <c r="B70" s="336">
        <f>IF(B$6=0,0,B$6/WWP_fec!B$6)</f>
        <v>0</v>
      </c>
      <c r="C70" s="336">
        <f>IF(C$6=0,0,C$6/WWP_fec!C$6)</f>
        <v>0</v>
      </c>
      <c r="D70" s="336">
        <f>IF(D$6=0,0,D$6/WWP_fec!D$6)</f>
        <v>0</v>
      </c>
      <c r="E70" s="336">
        <f>IF(E$6=0,0,E$6/WWP_fec!E$6)</f>
        <v>0</v>
      </c>
      <c r="F70" s="336">
        <f>IF(F$6=0,0,F$6/WWP_fec!F$6)</f>
        <v>0</v>
      </c>
      <c r="G70" s="336">
        <f>IF(G$6=0,0,G$6/WWP_fec!G$6)</f>
        <v>0</v>
      </c>
      <c r="H70" s="336">
        <f>IF(H$6=0,0,H$6/WWP_fec!H$6)</f>
        <v>0</v>
      </c>
      <c r="I70" s="336">
        <f>IF(I$6=0,0,I$6/WWP_fec!I$6)</f>
        <v>0</v>
      </c>
      <c r="J70" s="336">
        <f>IF(J$6=0,0,J$6/WWP_fec!J$6)</f>
        <v>0</v>
      </c>
      <c r="K70" s="336">
        <f>IF(K$6=0,0,K$6/WWP_fec!K$6)</f>
        <v>0</v>
      </c>
      <c r="L70" s="336">
        <f>IF(L$6=0,0,L$6/WWP_fec!L$6)</f>
        <v>0</v>
      </c>
      <c r="M70" s="336">
        <f>IF(M$6=0,0,M$6/WWP_fec!M$6)</f>
        <v>0</v>
      </c>
      <c r="N70" s="336">
        <f>IF(N$6=0,0,N$6/WWP_fec!N$6)</f>
        <v>0</v>
      </c>
      <c r="O70" s="336">
        <f>IF(O$6=0,0,O$6/WWP_fec!O$6)</f>
        <v>0</v>
      </c>
      <c r="P70" s="336">
        <f>IF(P$6=0,0,P$6/WWP_fec!P$6)</f>
        <v>0</v>
      </c>
      <c r="Q70" s="336">
        <f>IF(Q$6=0,0,Q$6/WWP_fec!Q$6)</f>
        <v>0</v>
      </c>
      <c r="R70" s="336">
        <f>IF(R$6=0,0,R$6/WWP_fec!R$6)</f>
        <v>0</v>
      </c>
      <c r="S70" s="336">
        <f>IF(S$6=0,0,S$6/WWP_fec!S$6)</f>
        <v>0</v>
      </c>
      <c r="T70" s="336">
        <f>IF(T$6=0,0,T$6/WWP_fec!T$6)</f>
        <v>0</v>
      </c>
      <c r="U70" s="336">
        <f>IF(U$6=0,0,U$6/WWP_fec!U$6)</f>
        <v>0</v>
      </c>
      <c r="V70" s="336">
        <f>IF(V$6=0,0,V$6/WWP_fec!V$6)</f>
        <v>0</v>
      </c>
      <c r="W70" s="336">
        <f>IF(W$6=0,0,W$6/WWP_fec!W$6)</f>
        <v>0</v>
      </c>
      <c r="DA70" s="67"/>
    </row>
    <row r="71" spans="1:105" ht="12" customHeight="1" x14ac:dyDescent="0.25">
      <c r="A71" s="202" t="s">
        <v>93</v>
      </c>
      <c r="B71" s="337">
        <f>IF(B$7=0,0,B$7/WWP_fec!B$7)</f>
        <v>0</v>
      </c>
      <c r="C71" s="337">
        <f>IF(C$7=0,0,C$7/WWP_fec!C$7)</f>
        <v>0</v>
      </c>
      <c r="D71" s="337">
        <f>IF(D$7=0,0,D$7/WWP_fec!D$7)</f>
        <v>0</v>
      </c>
      <c r="E71" s="337">
        <f>IF(E$7=0,0,E$7/WWP_fec!E$7)</f>
        <v>0</v>
      </c>
      <c r="F71" s="337">
        <f>IF(F$7=0,0,F$7/WWP_fec!F$7)</f>
        <v>0</v>
      </c>
      <c r="G71" s="337">
        <f>IF(G$7=0,0,G$7/WWP_fec!G$7)</f>
        <v>0</v>
      </c>
      <c r="H71" s="337">
        <f>IF(H$7=0,0,H$7/WWP_fec!H$7)</f>
        <v>0</v>
      </c>
      <c r="I71" s="337">
        <f>IF(I$7=0,0,I$7/WWP_fec!I$7)</f>
        <v>0</v>
      </c>
      <c r="J71" s="337">
        <f>IF(J$7=0,0,J$7/WWP_fec!J$7)</f>
        <v>0</v>
      </c>
      <c r="K71" s="337">
        <f>IF(K$7=0,0,K$7/WWP_fec!K$7)</f>
        <v>0</v>
      </c>
      <c r="L71" s="337">
        <f>IF(L$7=0,0,L$7/WWP_fec!L$7)</f>
        <v>0</v>
      </c>
      <c r="M71" s="337">
        <f>IF(M$7=0,0,M$7/WWP_fec!M$7)</f>
        <v>0</v>
      </c>
      <c r="N71" s="337">
        <f>IF(N$7=0,0,N$7/WWP_fec!N$7)</f>
        <v>0</v>
      </c>
      <c r="O71" s="337">
        <f>IF(O$7=0,0,O$7/WWP_fec!O$7)</f>
        <v>0</v>
      </c>
      <c r="P71" s="337">
        <f>IF(P$7=0,0,P$7/WWP_fec!P$7)</f>
        <v>0</v>
      </c>
      <c r="Q71" s="337">
        <f>IF(Q$7=0,0,Q$7/WWP_fec!Q$7)</f>
        <v>0</v>
      </c>
      <c r="R71" s="337">
        <f>IF(R$7=0,0,R$7/WWP_fec!R$7)</f>
        <v>0</v>
      </c>
      <c r="S71" s="337">
        <f>IF(S$7=0,0,S$7/WWP_fec!S$7)</f>
        <v>0</v>
      </c>
      <c r="T71" s="337">
        <f>IF(T$7=0,0,T$7/WWP_fec!T$7)</f>
        <v>0</v>
      </c>
      <c r="U71" s="337">
        <f>IF(U$7=0,0,U$7/WWP_fec!U$7)</f>
        <v>0</v>
      </c>
      <c r="V71" s="337">
        <f>IF(V$7=0,0,V$7/WWP_fec!V$7)</f>
        <v>0</v>
      </c>
      <c r="W71" s="337">
        <f>IF(W$7=0,0,W$7/WWP_fec!W$7)</f>
        <v>0</v>
      </c>
      <c r="DA71" s="174"/>
    </row>
    <row r="72" spans="1:105" ht="12" customHeight="1" x14ac:dyDescent="0.25">
      <c r="A72" s="202" t="s">
        <v>94</v>
      </c>
      <c r="B72" s="337">
        <f>IF(B$8=0,0,B$8/WWP_fec!B$8)</f>
        <v>0</v>
      </c>
      <c r="C72" s="337">
        <f>IF(C$8=0,0,C$8/WWP_fec!C$8)</f>
        <v>0</v>
      </c>
      <c r="D72" s="337">
        <f>IF(D$8=0,0,D$8/WWP_fec!D$8)</f>
        <v>0</v>
      </c>
      <c r="E72" s="337">
        <f>IF(E$8=0,0,E$8/WWP_fec!E$8)</f>
        <v>0</v>
      </c>
      <c r="F72" s="337">
        <f>IF(F$8=0,0,F$8/WWP_fec!F$8)</f>
        <v>0</v>
      </c>
      <c r="G72" s="337">
        <f>IF(G$8=0,0,G$8/WWP_fec!G$8)</f>
        <v>0</v>
      </c>
      <c r="H72" s="337">
        <f>IF(H$8=0,0,H$8/WWP_fec!H$8)</f>
        <v>0</v>
      </c>
      <c r="I72" s="337">
        <f>IF(I$8=0,0,I$8/WWP_fec!I$8)</f>
        <v>0</v>
      </c>
      <c r="J72" s="337">
        <f>IF(J$8=0,0,J$8/WWP_fec!J$8)</f>
        <v>0</v>
      </c>
      <c r="K72" s="337">
        <f>IF(K$8=0,0,K$8/WWP_fec!K$8)</f>
        <v>0</v>
      </c>
      <c r="L72" s="337">
        <f>IF(L$8=0,0,L$8/WWP_fec!L$8)</f>
        <v>0</v>
      </c>
      <c r="M72" s="337">
        <f>IF(M$8=0,0,M$8/WWP_fec!M$8)</f>
        <v>0</v>
      </c>
      <c r="N72" s="337">
        <f>IF(N$8=0,0,N$8/WWP_fec!N$8)</f>
        <v>0</v>
      </c>
      <c r="O72" s="337">
        <f>IF(O$8=0,0,O$8/WWP_fec!O$8)</f>
        <v>0</v>
      </c>
      <c r="P72" s="337">
        <f>IF(P$8=0,0,P$8/WWP_fec!P$8)</f>
        <v>0</v>
      </c>
      <c r="Q72" s="337">
        <f>IF(Q$8=0,0,Q$8/WWP_fec!Q$8)</f>
        <v>0</v>
      </c>
      <c r="R72" s="337">
        <f>IF(R$8=0,0,R$8/WWP_fec!R$8)</f>
        <v>0</v>
      </c>
      <c r="S72" s="337">
        <f>IF(S$8=0,0,S$8/WWP_fec!S$8)</f>
        <v>0</v>
      </c>
      <c r="T72" s="337">
        <f>IF(T$8=0,0,T$8/WWP_fec!T$8)</f>
        <v>0</v>
      </c>
      <c r="U72" s="337">
        <f>IF(U$8=0,0,U$8/WWP_fec!U$8)</f>
        <v>0</v>
      </c>
      <c r="V72" s="337">
        <f>IF(V$8=0,0,V$8/WWP_fec!V$8)</f>
        <v>0</v>
      </c>
      <c r="W72" s="337">
        <f>IF(W$8=0,0,W$8/WWP_fec!W$8)</f>
        <v>0</v>
      </c>
      <c r="DA72" s="174"/>
    </row>
    <row r="73" spans="1:105" ht="12" customHeight="1" x14ac:dyDescent="0.25">
      <c r="A73" s="202" t="s">
        <v>95</v>
      </c>
      <c r="B73" s="337">
        <f>IF(B$9=0,0,B$9/WWP_fec!B$9)</f>
        <v>0</v>
      </c>
      <c r="C73" s="337">
        <f>IF(C$9=0,0,C$9/WWP_fec!C$9)</f>
        <v>0</v>
      </c>
      <c r="D73" s="337">
        <f>IF(D$9=0,0,D$9/WWP_fec!D$9)</f>
        <v>0</v>
      </c>
      <c r="E73" s="337">
        <f>IF(E$9=0,0,E$9/WWP_fec!E$9)</f>
        <v>0</v>
      </c>
      <c r="F73" s="337">
        <f>IF(F$9=0,0,F$9/WWP_fec!F$9)</f>
        <v>0</v>
      </c>
      <c r="G73" s="337">
        <f>IF(G$9=0,0,G$9/WWP_fec!G$9)</f>
        <v>0</v>
      </c>
      <c r="H73" s="337">
        <f>IF(H$9=0,0,H$9/WWP_fec!H$9)</f>
        <v>0</v>
      </c>
      <c r="I73" s="337">
        <f>IF(I$9=0,0,I$9/WWP_fec!I$9)</f>
        <v>0</v>
      </c>
      <c r="J73" s="337">
        <f>IF(J$9=0,0,J$9/WWP_fec!J$9)</f>
        <v>0</v>
      </c>
      <c r="K73" s="337">
        <f>IF(K$9=0,0,K$9/WWP_fec!K$9)</f>
        <v>0</v>
      </c>
      <c r="L73" s="337">
        <f>IF(L$9=0,0,L$9/WWP_fec!L$9)</f>
        <v>0</v>
      </c>
      <c r="M73" s="337">
        <f>IF(M$9=0,0,M$9/WWP_fec!M$9)</f>
        <v>0</v>
      </c>
      <c r="N73" s="337">
        <f>IF(N$9=0,0,N$9/WWP_fec!N$9)</f>
        <v>0</v>
      </c>
      <c r="O73" s="337">
        <f>IF(O$9=0,0,O$9/WWP_fec!O$9)</f>
        <v>0</v>
      </c>
      <c r="P73" s="337">
        <f>IF(P$9=0,0,P$9/WWP_fec!P$9)</f>
        <v>0</v>
      </c>
      <c r="Q73" s="337">
        <f>IF(Q$9=0,0,Q$9/WWP_fec!Q$9)</f>
        <v>0</v>
      </c>
      <c r="R73" s="337">
        <f>IF(R$9=0,0,R$9/WWP_fec!R$9)</f>
        <v>0</v>
      </c>
      <c r="S73" s="337">
        <f>IF(S$9=0,0,S$9/WWP_fec!S$9)</f>
        <v>0</v>
      </c>
      <c r="T73" s="337">
        <f>IF(T$9=0,0,T$9/WWP_fec!T$9)</f>
        <v>0</v>
      </c>
      <c r="U73" s="337">
        <f>IF(U$9=0,0,U$9/WWP_fec!U$9)</f>
        <v>0</v>
      </c>
      <c r="V73" s="337">
        <f>IF(V$9=0,0,V$9/WWP_fec!V$9)</f>
        <v>0</v>
      </c>
      <c r="W73" s="337">
        <f>IF(W$9=0,0,W$9/WWP_fec!W$9)</f>
        <v>0</v>
      </c>
      <c r="DA73" s="174"/>
    </row>
    <row r="74" spans="1:105" ht="12" customHeight="1" x14ac:dyDescent="0.25">
      <c r="A74" s="56" t="s">
        <v>96</v>
      </c>
      <c r="B74" s="338">
        <f>IF(B$10=0,0,B$10/WWP_fec!B$10)</f>
        <v>0.40587433506005482</v>
      </c>
      <c r="C74" s="338">
        <f>IF(C$10=0,0,C$10/WWP_fec!C$10)</f>
        <v>0.41702490155886934</v>
      </c>
      <c r="D74" s="338">
        <f>IF(D$10=0,0,D$10/WWP_fec!D$10)</f>
        <v>0.35751204172081447</v>
      </c>
      <c r="E74" s="338">
        <f>IF(E$10=0,0,E$10/WWP_fec!E$10)</f>
        <v>0.46318362955522296</v>
      </c>
      <c r="F74" s="338">
        <f>IF(F$10=0,0,F$10/WWP_fec!F$10)</f>
        <v>0.59639200659567915</v>
      </c>
      <c r="G74" s="338">
        <f>IF(G$10=0,0,G$10/WWP_fec!G$10)</f>
        <v>0.58736968832219361</v>
      </c>
      <c r="H74" s="338">
        <f>IF(H$10=0,0,H$10/WWP_fec!H$10)</f>
        <v>0.46410728205053597</v>
      </c>
      <c r="I74" s="338">
        <f>IF(I$10=0,0,I$10/WWP_fec!I$10)</f>
        <v>0.46537661215933224</v>
      </c>
      <c r="J74" s="338">
        <f>IF(J$10=0,0,J$10/WWP_fec!J$10)</f>
        <v>0.48137825917998256</v>
      </c>
      <c r="K74" s="338">
        <f>IF(K$10=0,0,K$10/WWP_fec!K$10)</f>
        <v>0.49790435314802134</v>
      </c>
      <c r="L74" s="338">
        <f>IF(L$10=0,0,L$10/WWP_fec!L$10)</f>
        <v>0.61351119215233063</v>
      </c>
      <c r="M74" s="338">
        <f>IF(M$10=0,0,M$10/WWP_fec!M$10)</f>
        <v>0.6056341990364319</v>
      </c>
      <c r="N74" s="338">
        <f>IF(N$10=0,0,N$10/WWP_fec!N$10)</f>
        <v>0.56252051106503409</v>
      </c>
      <c r="O74" s="338">
        <f>IF(O$10=0,0,O$10/WWP_fec!O$10)</f>
        <v>0.5706270081243795</v>
      </c>
      <c r="P74" s="338">
        <f>IF(P$10=0,0,P$10/WWP_fec!P$10)</f>
        <v>0.4977428417923081</v>
      </c>
      <c r="Q74" s="338">
        <f>IF(Q$10=0,0,Q$10/WWP_fec!Q$10)</f>
        <v>0.47338924460624515</v>
      </c>
      <c r="R74" s="338">
        <f>IF(R$10=0,0,R$10/WWP_fec!R$10)</f>
        <v>0.48474542732178694</v>
      </c>
      <c r="S74" s="338">
        <f>IF(S$10=0,0,S$10/WWP_fec!S$10)</f>
        <v>0.43182404278831826</v>
      </c>
      <c r="T74" s="338">
        <f>IF(T$10=0,0,T$10/WWP_fec!T$10)</f>
        <v>0.45631282908275234</v>
      </c>
      <c r="U74" s="338">
        <f>IF(U$10=0,0,U$10/WWP_fec!U$10)</f>
        <v>0.37635822287596726</v>
      </c>
      <c r="V74" s="338">
        <f>IF(V$10=0,0,V$10/WWP_fec!V$10)</f>
        <v>0.34434820797133597</v>
      </c>
      <c r="W74" s="338">
        <f>IF(W$10=0,0,W$10/WWP_fec!W$10)</f>
        <v>0.35897564940240212</v>
      </c>
      <c r="DA74" s="68"/>
    </row>
    <row r="75" spans="1:105" ht="12" customHeight="1" x14ac:dyDescent="0.25">
      <c r="A75" s="203" t="s">
        <v>2900</v>
      </c>
      <c r="B75" s="351">
        <f>IF(B$16=0,0,B$16/WWP_fec!B$16)</f>
        <v>0.7383085545491318</v>
      </c>
      <c r="C75" s="351">
        <f>IF(C$16=0,0,C$16/WWP_fec!C$16)</f>
        <v>0.78832446850243543</v>
      </c>
      <c r="D75" s="351">
        <f>IF(D$16=0,0,D$16/WWP_fec!D$16)</f>
        <v>0.70013351402206569</v>
      </c>
      <c r="E75" s="351">
        <f>IF(E$16=0,0,E$16/WWP_fec!E$16)</f>
        <v>0.62561804984135461</v>
      </c>
      <c r="F75" s="351">
        <f>IF(F$16=0,0,F$16/WWP_fec!F$16)</f>
        <v>0.64734819353887496</v>
      </c>
      <c r="G75" s="351">
        <f>IF(G$16=0,0,G$16/WWP_fec!G$16)</f>
        <v>0.65164596019154697</v>
      </c>
      <c r="H75" s="351">
        <f>IF(H$16=0,0,H$16/WWP_fec!H$16)</f>
        <v>0.69631741294691218</v>
      </c>
      <c r="I75" s="351">
        <f>IF(I$16=0,0,I$16/WWP_fec!I$16)</f>
        <v>0.5062669131307137</v>
      </c>
      <c r="J75" s="351">
        <f>IF(J$16=0,0,J$16/WWP_fec!J$16)</f>
        <v>0.48825100819043249</v>
      </c>
      <c r="K75" s="351">
        <f>IF(K$16=0,0,K$16/WWP_fec!K$16)</f>
        <v>0.39430828336094598</v>
      </c>
      <c r="L75" s="351">
        <f>IF(L$16=0,0,L$16/WWP_fec!L$16)</f>
        <v>0.35465596355164775</v>
      </c>
      <c r="M75" s="351">
        <f>IF(M$16=0,0,M$16/WWP_fec!M$16)</f>
        <v>0.34937196699004258</v>
      </c>
      <c r="N75" s="351">
        <f>IF(N$16=0,0,N$16/WWP_fec!N$16)</f>
        <v>0.25329654038101712</v>
      </c>
      <c r="O75" s="351">
        <f>IF(O$16=0,0,O$16/WWP_fec!O$16)</f>
        <v>0.22154766639649226</v>
      </c>
      <c r="P75" s="351">
        <f>IF(P$16=0,0,P$16/WWP_fec!P$16)</f>
        <v>0.19491299786679941</v>
      </c>
      <c r="Q75" s="351">
        <f>IF(Q$16=0,0,Q$16/WWP_fec!Q$16)</f>
        <v>0.19030221608094933</v>
      </c>
      <c r="R75" s="351">
        <f>IF(R$16=0,0,R$16/WWP_fec!R$16)</f>
        <v>0.1930813661739828</v>
      </c>
      <c r="S75" s="351">
        <f>IF(S$16=0,0,S$16/WWP_fec!S$16)</f>
        <v>0.19208720642513885</v>
      </c>
      <c r="T75" s="351">
        <f>IF(T$16=0,0,T$16/WWP_fec!T$16)</f>
        <v>0.20636114326806168</v>
      </c>
      <c r="U75" s="351">
        <f>IF(U$16=0,0,U$16/WWP_fec!U$16)</f>
        <v>0.18479741946938091</v>
      </c>
      <c r="V75" s="351">
        <f>IF(V$16=0,0,V$16/WWP_fec!V$16)</f>
        <v>0.15918899905536874</v>
      </c>
      <c r="W75" s="351">
        <f>IF(W$16=0,0,W$16/WWP_fec!W$16)</f>
        <v>0.19469381759146728</v>
      </c>
      <c r="DA75" s="175"/>
    </row>
    <row r="76" spans="1:105" ht="12" customHeight="1" x14ac:dyDescent="0.25">
      <c r="A76" s="203" t="s">
        <v>2912</v>
      </c>
      <c r="B76" s="351">
        <f>IF(B$27=0,0,B$27/WWP_fec!B$27)</f>
        <v>0</v>
      </c>
      <c r="C76" s="351">
        <f>IF(C$27=0,0,C$27/WWP_fec!C$27)</f>
        <v>0</v>
      </c>
      <c r="D76" s="351">
        <f>IF(D$27=0,0,D$27/WWP_fec!D$27)</f>
        <v>0</v>
      </c>
      <c r="E76" s="351">
        <f>IF(E$27=0,0,E$27/WWP_fec!E$27)</f>
        <v>0</v>
      </c>
      <c r="F76" s="351">
        <f>IF(F$27=0,0,F$27/WWP_fec!F$27)</f>
        <v>0</v>
      </c>
      <c r="G76" s="351">
        <f>IF(G$27=0,0,G$27/WWP_fec!G$27)</f>
        <v>0</v>
      </c>
      <c r="H76" s="351">
        <f>IF(H$27=0,0,H$27/WWP_fec!H$27)</f>
        <v>0</v>
      </c>
      <c r="I76" s="351">
        <f>IF(I$27=0,0,I$27/WWP_fec!I$27)</f>
        <v>0</v>
      </c>
      <c r="J76" s="351">
        <f>IF(J$27=0,0,J$27/WWP_fec!J$27)</f>
        <v>0</v>
      </c>
      <c r="K76" s="351">
        <f>IF(K$27=0,0,K$27/WWP_fec!K$27)</f>
        <v>0</v>
      </c>
      <c r="L76" s="351">
        <f>IF(L$27=0,0,L$27/WWP_fec!L$27)</f>
        <v>0</v>
      </c>
      <c r="M76" s="351">
        <f>IF(M$27=0,0,M$27/WWP_fec!M$27)</f>
        <v>0</v>
      </c>
      <c r="N76" s="351">
        <f>IF(N$27=0,0,N$27/WWP_fec!N$27)</f>
        <v>0</v>
      </c>
      <c r="O76" s="351">
        <f>IF(O$27=0,0,O$27/WWP_fec!O$27)</f>
        <v>0</v>
      </c>
      <c r="P76" s="351">
        <f>IF(P$27=0,0,P$27/WWP_fec!P$27)</f>
        <v>0</v>
      </c>
      <c r="Q76" s="351">
        <f>IF(Q$27=0,0,Q$27/WWP_fec!Q$27)</f>
        <v>0</v>
      </c>
      <c r="R76" s="351">
        <f>IF(R$27=0,0,R$27/WWP_fec!R$27)</f>
        <v>0</v>
      </c>
      <c r="S76" s="351">
        <f>IF(S$27=0,0,S$27/WWP_fec!S$27)</f>
        <v>0</v>
      </c>
      <c r="T76" s="351">
        <f>IF(T$27=0,0,T$27/WWP_fec!T$27)</f>
        <v>0</v>
      </c>
      <c r="U76" s="351">
        <f>IF(U$27=0,0,U$27/WWP_fec!U$27)</f>
        <v>0</v>
      </c>
      <c r="V76" s="351">
        <f>IF(V$27=0,0,V$27/WWP_fec!V$27)</f>
        <v>0</v>
      </c>
      <c r="W76" s="351">
        <f>IF(W$27=0,0,W$27/WWP_fec!W$27)</f>
        <v>0</v>
      </c>
      <c r="DA76" s="175"/>
    </row>
    <row r="77" spans="1:105" ht="12" customHeight="1" x14ac:dyDescent="0.25">
      <c r="A77" s="203" t="s">
        <v>2914</v>
      </c>
      <c r="B77" s="351">
        <f>IF(B$28=0,0,B$28/WWP_fec!B$28)</f>
        <v>1.5360555365680135</v>
      </c>
      <c r="C77" s="351">
        <f>IF(C$28=0,0,C$28/WWP_fec!C$28)</f>
        <v>1.5864628824519293</v>
      </c>
      <c r="D77" s="351">
        <f>IF(D$28=0,0,D$28/WWP_fec!D$28)</f>
        <v>1.5412609537610265</v>
      </c>
      <c r="E77" s="351">
        <f>IF(E$28=0,0,E$28/WWP_fec!E$28)</f>
        <v>1.552380287637426</v>
      </c>
      <c r="F77" s="351">
        <f>IF(F$28=0,0,F$28/WWP_fec!F$28)</f>
        <v>1.5472112707076595</v>
      </c>
      <c r="G77" s="351">
        <f>IF(G$28=0,0,G$28/WWP_fec!G$28)</f>
        <v>1.5783978813054413</v>
      </c>
      <c r="H77" s="351">
        <f>IF(H$28=0,0,H$28/WWP_fec!H$28)</f>
        <v>1.6178216087235389</v>
      </c>
      <c r="I77" s="351">
        <f>IF(I$28=0,0,I$28/WWP_fec!I$28)</f>
        <v>1.5170093107154119</v>
      </c>
      <c r="J77" s="351">
        <f>IF(J$28=0,0,J$28/WWP_fec!J$28)</f>
        <v>1.4651092021227232</v>
      </c>
      <c r="K77" s="351">
        <f>IF(K$28=0,0,K$28/WWP_fec!K$28)</f>
        <v>1.3799999733861696</v>
      </c>
      <c r="L77" s="351">
        <f>IF(L$28=0,0,L$28/WWP_fec!L$28)</f>
        <v>1.3812690282247813</v>
      </c>
      <c r="M77" s="351">
        <f>IF(M$28=0,0,M$28/WWP_fec!M$28)</f>
        <v>1.3657248688423229</v>
      </c>
      <c r="N77" s="351">
        <f>IF(N$28=0,0,N$28/WWP_fec!N$28)</f>
        <v>1.264645556698949</v>
      </c>
      <c r="O77" s="351">
        <f>IF(O$28=0,0,O$28/WWP_fec!O$28)</f>
        <v>1.2335003973746448</v>
      </c>
      <c r="P77" s="351">
        <f>IF(P$28=0,0,P$28/WWP_fec!P$28)</f>
        <v>1.2092142905095848</v>
      </c>
      <c r="Q77" s="351">
        <f>IF(Q$28=0,0,Q$28/WWP_fec!Q$28)</f>
        <v>1.1939715928617156</v>
      </c>
      <c r="R77" s="351">
        <f>IF(R$28=0,0,R$28/WWP_fec!R$28)</f>
        <v>1.1917281774519957</v>
      </c>
      <c r="S77" s="351">
        <f>IF(S$28=0,0,S$28/WWP_fec!S$28)</f>
        <v>1.1936079563407109</v>
      </c>
      <c r="T77" s="351">
        <f>IF(T$28=0,0,T$28/WWP_fec!T$28)</f>
        <v>1.2215371657038769</v>
      </c>
      <c r="U77" s="351">
        <f>IF(U$28=0,0,U$28/WWP_fec!U$28)</f>
        <v>1.1819148956731336</v>
      </c>
      <c r="V77" s="351">
        <f>IF(V$28=0,0,V$28/WWP_fec!V$28)</f>
        <v>1.1396807681686956</v>
      </c>
      <c r="W77" s="351">
        <f>IF(W$28=0,0,W$28/WWP_fec!W$28)</f>
        <v>1.1734551080659728</v>
      </c>
      <c r="DA77" s="175"/>
    </row>
    <row r="78" spans="1:105" ht="12" customHeight="1" x14ac:dyDescent="0.25">
      <c r="A78" s="41" t="s">
        <v>2938</v>
      </c>
      <c r="B78" s="339">
        <f>IF(B$48=0,0,B$48/WWP_fec!B$48)</f>
        <v>0</v>
      </c>
      <c r="C78" s="339">
        <f>IF(C$48=0,0,C$48/WWP_fec!C$48)</f>
        <v>0</v>
      </c>
      <c r="D78" s="339">
        <f>IF(D$48=0,0,D$48/WWP_fec!D$48)</f>
        <v>0</v>
      </c>
      <c r="E78" s="339">
        <f>IF(E$48=0,0,E$48/WWP_fec!E$48)</f>
        <v>0</v>
      </c>
      <c r="F78" s="339">
        <f>IF(F$48=0,0,F$48/WWP_fec!F$48)</f>
        <v>0</v>
      </c>
      <c r="G78" s="339">
        <f>IF(G$48=0,0,G$48/WWP_fec!G$48)</f>
        <v>0</v>
      </c>
      <c r="H78" s="339">
        <f>IF(H$48=0,0,H$48/WWP_fec!H$48)</f>
        <v>0</v>
      </c>
      <c r="I78" s="339">
        <f>IF(I$48=0,0,I$48/WWP_fec!I$48)</f>
        <v>0</v>
      </c>
      <c r="J78" s="339">
        <f>IF(J$48=0,0,J$48/WWP_fec!J$48)</f>
        <v>0</v>
      </c>
      <c r="K78" s="339">
        <f>IF(K$48=0,0,K$48/WWP_fec!K$48)</f>
        <v>0</v>
      </c>
      <c r="L78" s="339">
        <f>IF(L$48=0,0,L$48/WWP_fec!L$48)</f>
        <v>0</v>
      </c>
      <c r="M78" s="339">
        <f>IF(M$48=0,0,M$48/WWP_fec!M$48)</f>
        <v>0</v>
      </c>
      <c r="N78" s="339">
        <f>IF(N$48=0,0,N$48/WWP_fec!N$48)</f>
        <v>0</v>
      </c>
      <c r="O78" s="339">
        <f>IF(O$48=0,0,O$48/WWP_fec!O$48)</f>
        <v>0</v>
      </c>
      <c r="P78" s="339">
        <f>IF(P$48=0,0,P$48/WWP_fec!P$48)</f>
        <v>0</v>
      </c>
      <c r="Q78" s="339">
        <f>IF(Q$48=0,0,Q$48/WWP_fec!Q$48)</f>
        <v>0</v>
      </c>
      <c r="R78" s="339">
        <f>IF(R$48=0,0,R$48/WWP_fec!R$48)</f>
        <v>0</v>
      </c>
      <c r="S78" s="339">
        <f>IF(S$48=0,0,S$48/WWP_fec!S$48)</f>
        <v>0</v>
      </c>
      <c r="T78" s="339">
        <f>IF(T$48=0,0,T$48/WWP_fec!T$48)</f>
        <v>0</v>
      </c>
      <c r="U78" s="339">
        <f>IF(U$48=0,0,U$48/WWP_fec!U$48)</f>
        <v>0</v>
      </c>
      <c r="V78" s="339">
        <f>IF(V$48=0,0,V$48/WWP_fec!V$48)</f>
        <v>0</v>
      </c>
      <c r="W78" s="339">
        <f>IF(W$48=0,0,W$48/WWP_fec!W$48)</f>
        <v>0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6" tint="-0.249977111117893"/>
    <pageSetUpPr fitToPage="1"/>
  </sheetPr>
  <dimension ref="A1:DA40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sectors"</f>
        <v>EU27: Other industrial sectors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733946.8625768132</v>
      </c>
      <c r="C3" s="205">
        <v>746976.19646364066</v>
      </c>
      <c r="D3" s="205">
        <v>752147.03159122285</v>
      </c>
      <c r="E3" s="205">
        <v>758975.93897121248</v>
      </c>
      <c r="F3" s="205">
        <v>786287.53950561909</v>
      </c>
      <c r="G3" s="205">
        <v>810451.10134268913</v>
      </c>
      <c r="H3" s="205">
        <v>866468.97457317507</v>
      </c>
      <c r="I3" s="205">
        <v>893128.3802657848</v>
      </c>
      <c r="J3" s="205">
        <v>908296.73476713768</v>
      </c>
      <c r="K3" s="205">
        <v>835319.2863110631</v>
      </c>
      <c r="L3" s="205">
        <v>811818.09023092757</v>
      </c>
      <c r="M3" s="205">
        <v>818165.85801691876</v>
      </c>
      <c r="N3" s="205">
        <v>794564.09353533457</v>
      </c>
      <c r="O3" s="205">
        <v>768735.05844140076</v>
      </c>
      <c r="P3" s="205">
        <v>764707.08846192528</v>
      </c>
      <c r="Q3" s="205">
        <v>765873.26704730839</v>
      </c>
      <c r="R3" s="205">
        <v>776064.30201352458</v>
      </c>
      <c r="S3" s="205">
        <v>801464.20950683521</v>
      </c>
      <c r="T3" s="205">
        <v>829321.53470670653</v>
      </c>
      <c r="U3" s="205">
        <v>854939.62139206717</v>
      </c>
      <c r="V3" s="205">
        <v>813623.26382226089</v>
      </c>
      <c r="W3" s="205">
        <v>864911.32540757221</v>
      </c>
      <c r="DA3" s="112" t="s">
        <v>3026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733946.8625768132</v>
      </c>
      <c r="C5" s="205">
        <v>746976.19646364055</v>
      </c>
      <c r="D5" s="205">
        <v>752147.03159122297</v>
      </c>
      <c r="E5" s="205">
        <v>758975.93897121248</v>
      </c>
      <c r="F5" s="205">
        <v>786287.53950561921</v>
      </c>
      <c r="G5" s="205">
        <v>810451.10134268925</v>
      </c>
      <c r="H5" s="205">
        <v>866468.97457317507</v>
      </c>
      <c r="I5" s="205">
        <v>893128.3802657848</v>
      </c>
      <c r="J5" s="205">
        <v>908296.73476713756</v>
      </c>
      <c r="K5" s="205">
        <v>835319.28631106322</v>
      </c>
      <c r="L5" s="205">
        <v>811818.09023092734</v>
      </c>
      <c r="M5" s="205">
        <v>818165.85801691876</v>
      </c>
      <c r="N5" s="205">
        <v>794564.09353533457</v>
      </c>
      <c r="O5" s="205">
        <v>768735.05844140099</v>
      </c>
      <c r="P5" s="205">
        <v>764707.08846192528</v>
      </c>
      <c r="Q5" s="205">
        <v>765873.2670473085</v>
      </c>
      <c r="R5" s="205">
        <v>776064.30201352458</v>
      </c>
      <c r="S5" s="205">
        <v>801464.20950683509</v>
      </c>
      <c r="T5" s="205">
        <v>829321.53470670641</v>
      </c>
      <c r="U5" s="205">
        <v>854939.62139206706</v>
      </c>
      <c r="V5" s="205">
        <v>813623.26382226089</v>
      </c>
      <c r="W5" s="205">
        <v>864911.32540757232</v>
      </c>
      <c r="DA5" s="112" t="s">
        <v>3027</v>
      </c>
    </row>
    <row r="6" spans="1:105" ht="12" customHeight="1" x14ac:dyDescent="0.25">
      <c r="A6" s="154" t="s">
        <v>2114</v>
      </c>
      <c r="B6" s="340">
        <v>917433.57822101621</v>
      </c>
      <c r="C6" s="340">
        <v>883536.66165049595</v>
      </c>
      <c r="D6" s="340">
        <v>902991.48733695957</v>
      </c>
      <c r="E6" s="340">
        <v>980721.61487335782</v>
      </c>
      <c r="F6" s="340">
        <v>995517.94401437405</v>
      </c>
      <c r="G6" s="340">
        <v>1054035.944267015</v>
      </c>
      <c r="H6" s="340">
        <v>1092879.9964990199</v>
      </c>
      <c r="I6" s="340">
        <v>1115338.022921657</v>
      </c>
      <c r="J6" s="340">
        <v>1112580.475165054</v>
      </c>
      <c r="K6" s="340">
        <v>1119205.0107820111</v>
      </c>
      <c r="L6" s="340">
        <v>1091782.216744968</v>
      </c>
      <c r="M6" s="340">
        <v>1138246.4716887709</v>
      </c>
      <c r="N6" s="340">
        <v>1149320.392298898</v>
      </c>
      <c r="O6" s="340">
        <v>1127624.4129763171</v>
      </c>
      <c r="P6" s="340">
        <v>1121776.0249187869</v>
      </c>
      <c r="Q6" s="340">
        <v>1122772.450559478</v>
      </c>
      <c r="R6" s="340">
        <v>1101882.6973831919</v>
      </c>
      <c r="S6" s="340">
        <v>1099706.91144221</v>
      </c>
      <c r="T6" s="340">
        <v>1125261.0432499631</v>
      </c>
      <c r="U6" s="340">
        <v>1138294.2682447319</v>
      </c>
      <c r="V6" s="340">
        <v>1135938.6888492811</v>
      </c>
      <c r="W6" s="340">
        <v>1162311.8774155041</v>
      </c>
      <c r="DA6" s="160" t="s">
        <v>3028</v>
      </c>
    </row>
    <row r="7" spans="1:105" ht="12" customHeight="1" x14ac:dyDescent="0.25">
      <c r="A7" s="156" t="s">
        <v>2116</v>
      </c>
      <c r="B7" s="341">
        <v>0</v>
      </c>
      <c r="C7" s="342">
        <v>11974.7623405305</v>
      </c>
      <c r="D7" s="342">
        <v>46220.315623429393</v>
      </c>
      <c r="E7" s="342">
        <v>96836.316510483346</v>
      </c>
      <c r="F7" s="342">
        <v>60668.008052066973</v>
      </c>
      <c r="G7" s="342">
        <v>81423.295869717156</v>
      </c>
      <c r="H7" s="342">
        <v>61810.435525979898</v>
      </c>
      <c r="I7" s="342">
        <v>68329.705333687452</v>
      </c>
      <c r="J7" s="342">
        <v>19935.986336941362</v>
      </c>
      <c r="K7" s="342">
        <v>29802.68043446376</v>
      </c>
      <c r="L7" s="342">
        <v>18448.884874008079</v>
      </c>
      <c r="M7" s="342">
        <v>71406.989697275174</v>
      </c>
      <c r="N7" s="342">
        <v>32002.864767705028</v>
      </c>
      <c r="O7" s="342">
        <v>24175.699588470481</v>
      </c>
      <c r="P7" s="342">
        <v>21640.535148667721</v>
      </c>
      <c r="Q7" s="342">
        <v>19379.181345543489</v>
      </c>
      <c r="R7" s="342">
        <v>24981.925734765271</v>
      </c>
      <c r="S7" s="342">
        <v>16077.62103924634</v>
      </c>
      <c r="T7" s="342">
        <v>53172.403738574991</v>
      </c>
      <c r="U7" s="342">
        <v>58904.903905819992</v>
      </c>
      <c r="V7" s="342">
        <v>26343.533012232721</v>
      </c>
      <c r="W7" s="342">
        <v>43545.755069590021</v>
      </c>
      <c r="DA7" s="161" t="s">
        <v>3029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45871.678911050782</v>
      </c>
      <c r="D8" s="344">
        <f t="shared" si="0"/>
        <v>26765.489936965751</v>
      </c>
      <c r="E8" s="344">
        <f t="shared" si="0"/>
        <v>19106.188974085147</v>
      </c>
      <c r="F8" s="344">
        <f t="shared" si="0"/>
        <v>45871.678911050782</v>
      </c>
      <c r="G8" s="344">
        <f t="shared" si="0"/>
        <v>22905.295617076335</v>
      </c>
      <c r="H8" s="344">
        <f t="shared" si="0"/>
        <v>22966.383293974912</v>
      </c>
      <c r="I8" s="344">
        <f t="shared" si="0"/>
        <v>45871.678911050316</v>
      </c>
      <c r="J8" s="344">
        <f t="shared" si="0"/>
        <v>22693.534093544353</v>
      </c>
      <c r="K8" s="344">
        <f t="shared" si="0"/>
        <v>23178.144817506662</v>
      </c>
      <c r="L8" s="344">
        <f t="shared" si="0"/>
        <v>45871.678911051247</v>
      </c>
      <c r="M8" s="344">
        <f t="shared" si="0"/>
        <v>24942.734753472265</v>
      </c>
      <c r="N8" s="344">
        <f t="shared" si="0"/>
        <v>20928.944157578051</v>
      </c>
      <c r="O8" s="344">
        <f t="shared" si="0"/>
        <v>45871.678911051247</v>
      </c>
      <c r="P8" s="344">
        <f t="shared" si="0"/>
        <v>27488.923206197796</v>
      </c>
      <c r="Q8" s="344">
        <f t="shared" si="0"/>
        <v>18382.75570485252</v>
      </c>
      <c r="R8" s="344">
        <f t="shared" si="0"/>
        <v>45871.67891105148</v>
      </c>
      <c r="S8" s="344">
        <f t="shared" si="0"/>
        <v>18253.406980228378</v>
      </c>
      <c r="T8" s="344">
        <f t="shared" si="0"/>
        <v>27618.271930821938</v>
      </c>
      <c r="U8" s="344">
        <f t="shared" si="0"/>
        <v>45871.678911051247</v>
      </c>
      <c r="V8" s="344">
        <f t="shared" si="0"/>
        <v>28699.112407683628</v>
      </c>
      <c r="W8" s="344">
        <f t="shared" si="0"/>
        <v>17172.566503366921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183486.71564420301</v>
      </c>
      <c r="C9" s="345">
        <f t="shared" si="1"/>
        <v>136560.46518685541</v>
      </c>
      <c r="D9" s="345">
        <f t="shared" si="1"/>
        <v>150844.4557457366</v>
      </c>
      <c r="E9" s="345">
        <f t="shared" si="1"/>
        <v>221745.67590214533</v>
      </c>
      <c r="F9" s="345">
        <f t="shared" si="1"/>
        <v>209230.40450875484</v>
      </c>
      <c r="G9" s="345">
        <f t="shared" si="1"/>
        <v>243584.84292432573</v>
      </c>
      <c r="H9" s="345">
        <f t="shared" si="1"/>
        <v>226411.02192584483</v>
      </c>
      <c r="I9" s="345">
        <f t="shared" si="1"/>
        <v>222209.64265587216</v>
      </c>
      <c r="J9" s="345">
        <f t="shared" si="1"/>
        <v>204283.74039791641</v>
      </c>
      <c r="K9" s="345">
        <f t="shared" si="1"/>
        <v>283885.72447094787</v>
      </c>
      <c r="L9" s="345">
        <f t="shared" si="1"/>
        <v>279964.12651404063</v>
      </c>
      <c r="M9" s="345">
        <f t="shared" si="1"/>
        <v>320080.61367185216</v>
      </c>
      <c r="N9" s="345">
        <f t="shared" si="1"/>
        <v>354756.29876356339</v>
      </c>
      <c r="O9" s="345">
        <f t="shared" si="1"/>
        <v>358889.35453491611</v>
      </c>
      <c r="P9" s="345">
        <f t="shared" si="1"/>
        <v>357068.93645686167</v>
      </c>
      <c r="Q9" s="345">
        <f t="shared" si="1"/>
        <v>356899.18351216952</v>
      </c>
      <c r="R9" s="345">
        <f t="shared" si="1"/>
        <v>325818.39536966733</v>
      </c>
      <c r="S9" s="345">
        <f t="shared" si="1"/>
        <v>298242.70193537488</v>
      </c>
      <c r="T9" s="345">
        <f t="shared" si="1"/>
        <v>295939.50854325667</v>
      </c>
      <c r="U9" s="345">
        <f t="shared" si="1"/>
        <v>283354.64685266488</v>
      </c>
      <c r="V9" s="345">
        <f t="shared" si="1"/>
        <v>322315.42502702016</v>
      </c>
      <c r="W9" s="345">
        <f t="shared" si="1"/>
        <v>297400.55200793175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3030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29485.49110763528</v>
      </c>
      <c r="C12" s="212">
        <v>29857.011718172289</v>
      </c>
      <c r="D12" s="212">
        <v>29705.166908194271</v>
      </c>
      <c r="E12" s="212">
        <v>26331.400605186209</v>
      </c>
      <c r="F12" s="212">
        <v>26257.054769536051</v>
      </c>
      <c r="G12" s="212">
        <v>30691.493376315651</v>
      </c>
      <c r="H12" s="212">
        <v>29225.234854670289</v>
      </c>
      <c r="I12" s="212">
        <v>30331.053339264541</v>
      </c>
      <c r="J12" s="212">
        <v>29560.270067468191</v>
      </c>
      <c r="K12" s="212">
        <v>24531.86035616395</v>
      </c>
      <c r="L12" s="212">
        <v>27262.591922135711</v>
      </c>
      <c r="M12" s="212">
        <v>22754.898201507101</v>
      </c>
      <c r="N12" s="212">
        <v>23061.200935158871</v>
      </c>
      <c r="O12" s="212">
        <v>22617.046500953089</v>
      </c>
      <c r="P12" s="212">
        <v>22203.60133978026</v>
      </c>
      <c r="Q12" s="212">
        <v>21687.027759442561</v>
      </c>
      <c r="R12" s="212">
        <v>22128.5957737319</v>
      </c>
      <c r="S12" s="212">
        <v>22547.57005415345</v>
      </c>
      <c r="T12" s="212">
        <v>23343.019271365349</v>
      </c>
      <c r="U12" s="212">
        <v>24263.346470824112</v>
      </c>
      <c r="V12" s="212">
        <v>22627.901580341291</v>
      </c>
      <c r="W12" s="212">
        <v>24922.136955308339</v>
      </c>
      <c r="DA12" s="109" t="s">
        <v>3031</v>
      </c>
    </row>
    <row r="13" spans="1:105" ht="12" customHeight="1" x14ac:dyDescent="0.25">
      <c r="A13" s="24" t="s">
        <v>30</v>
      </c>
      <c r="B13" s="215">
        <v>1935.982201203783</v>
      </c>
      <c r="C13" s="215">
        <v>1486.374978503869</v>
      </c>
      <c r="D13" s="215">
        <v>524.65073086844359</v>
      </c>
      <c r="E13" s="215">
        <v>520.58718830610485</v>
      </c>
      <c r="F13" s="215">
        <v>602.02871883061039</v>
      </c>
      <c r="G13" s="215">
        <v>511.25391229578679</v>
      </c>
      <c r="H13" s="215">
        <v>535.7871023215821</v>
      </c>
      <c r="I13" s="215">
        <v>511.56758383490973</v>
      </c>
      <c r="J13" s="215">
        <v>425.42407566638008</v>
      </c>
      <c r="K13" s="215">
        <v>375.3085984522786</v>
      </c>
      <c r="L13" s="215">
        <v>333.74307824591568</v>
      </c>
      <c r="M13" s="215">
        <v>353.58907996560617</v>
      </c>
      <c r="N13" s="215">
        <v>318.75322441960441</v>
      </c>
      <c r="O13" s="215">
        <v>326.84006878761818</v>
      </c>
      <c r="P13" s="215">
        <v>325.2895098882201</v>
      </c>
      <c r="Q13" s="215">
        <v>316.67987962166808</v>
      </c>
      <c r="R13" s="215">
        <v>347.82502149613072</v>
      </c>
      <c r="S13" s="215">
        <v>443.67652622527942</v>
      </c>
      <c r="T13" s="215">
        <v>476.74617368873601</v>
      </c>
      <c r="U13" s="215">
        <v>440.0406706792777</v>
      </c>
      <c r="V13" s="215">
        <v>293.32407566638011</v>
      </c>
      <c r="W13" s="215">
        <v>307.2871023215821</v>
      </c>
      <c r="DA13" s="85" t="s">
        <v>3032</v>
      </c>
    </row>
    <row r="14" spans="1:105" ht="12" customHeight="1" x14ac:dyDescent="0.25">
      <c r="A14" s="14" t="s">
        <v>31</v>
      </c>
      <c r="B14" s="206">
        <f t="shared" ref="B14:W14" si="2">B15+B16+B17+B18+B19</f>
        <v>8642.1947768065365</v>
      </c>
      <c r="C14" s="206">
        <f t="shared" si="2"/>
        <v>8908.6206955818361</v>
      </c>
      <c r="D14" s="206">
        <f t="shared" si="2"/>
        <v>8511.040924177978</v>
      </c>
      <c r="E14" s="206">
        <f t="shared" si="2"/>
        <v>8048.0610467424522</v>
      </c>
      <c r="F14" s="206">
        <f t="shared" si="2"/>
        <v>7092.0928655741027</v>
      </c>
      <c r="G14" s="206">
        <f t="shared" si="2"/>
        <v>7325.5184097217307</v>
      </c>
      <c r="H14" s="206">
        <f t="shared" si="2"/>
        <v>7494.7917355280588</v>
      </c>
      <c r="I14" s="206">
        <f t="shared" si="2"/>
        <v>7214.1660524984754</v>
      </c>
      <c r="J14" s="206">
        <f t="shared" si="2"/>
        <v>6967.7777933782827</v>
      </c>
      <c r="K14" s="206">
        <f t="shared" si="2"/>
        <v>6056.4694236856521</v>
      </c>
      <c r="L14" s="206">
        <f t="shared" si="2"/>
        <v>5762.2565746058508</v>
      </c>
      <c r="M14" s="206">
        <f t="shared" si="2"/>
        <v>5551.0006394612865</v>
      </c>
      <c r="N14" s="206">
        <f t="shared" si="2"/>
        <v>5517.1539122957865</v>
      </c>
      <c r="O14" s="206">
        <f t="shared" si="2"/>
        <v>5075.8119518486674</v>
      </c>
      <c r="P14" s="206">
        <f t="shared" si="2"/>
        <v>5199.7521066208074</v>
      </c>
      <c r="Q14" s="206">
        <f t="shared" si="2"/>
        <v>5278.9074806534818</v>
      </c>
      <c r="R14" s="206">
        <f t="shared" si="2"/>
        <v>5093.6569217540846</v>
      </c>
      <c r="S14" s="206">
        <f t="shared" si="2"/>
        <v>5204.1389509888222</v>
      </c>
      <c r="T14" s="206">
        <f t="shared" si="2"/>
        <v>6654.6016337059327</v>
      </c>
      <c r="U14" s="206">
        <f t="shared" si="2"/>
        <v>6604.9110920034391</v>
      </c>
      <c r="V14" s="206">
        <f t="shared" si="2"/>
        <v>6421.8371453138434</v>
      </c>
      <c r="W14" s="206">
        <f t="shared" si="2"/>
        <v>6801.6433361994841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25.167755803955291</v>
      </c>
      <c r="F15" s="206">
        <v>1.182287188306105</v>
      </c>
      <c r="G15" s="206">
        <v>18.808942390369729</v>
      </c>
      <c r="H15" s="206">
        <v>41.955374032674108</v>
      </c>
      <c r="I15" s="206">
        <v>44.904385210662078</v>
      </c>
      <c r="J15" s="206">
        <v>27.20928632846088</v>
      </c>
      <c r="K15" s="206">
        <v>51.706534823731722</v>
      </c>
      <c r="L15" s="206">
        <v>58.803439380911428</v>
      </c>
      <c r="M15" s="206">
        <v>59.817368873602753</v>
      </c>
      <c r="N15" s="206">
        <v>39.540240756663799</v>
      </c>
      <c r="O15" s="206">
        <v>25.346345657781601</v>
      </c>
      <c r="P15" s="206">
        <v>66.876956147893381</v>
      </c>
      <c r="Q15" s="206">
        <v>87.953826311263967</v>
      </c>
      <c r="R15" s="206">
        <v>7.0937231298366292</v>
      </c>
      <c r="S15" s="206">
        <v>5.3740326741186584</v>
      </c>
      <c r="T15" s="206">
        <v>33.683319002579537</v>
      </c>
      <c r="U15" s="206">
        <v>42.375752364574367</v>
      </c>
      <c r="V15" s="206">
        <v>58.999226139294919</v>
      </c>
      <c r="W15" s="206">
        <v>61.933791917454847</v>
      </c>
      <c r="DA15" s="71" t="s">
        <v>3033</v>
      </c>
    </row>
    <row r="16" spans="1:105" ht="12" customHeight="1" x14ac:dyDescent="0.25">
      <c r="A16" s="18" t="s">
        <v>33</v>
      </c>
      <c r="B16" s="206">
        <v>747.49647463456586</v>
      </c>
      <c r="C16" s="206">
        <v>687.56638005159084</v>
      </c>
      <c r="D16" s="206">
        <v>588.10859845227867</v>
      </c>
      <c r="E16" s="206">
        <v>417.9711951848667</v>
      </c>
      <c r="F16" s="206">
        <v>401.64608770421307</v>
      </c>
      <c r="G16" s="206">
        <v>427.96964746345651</v>
      </c>
      <c r="H16" s="206">
        <v>540.7367153912295</v>
      </c>
      <c r="I16" s="206">
        <v>434.9555460017196</v>
      </c>
      <c r="J16" s="206">
        <v>432.11367153912289</v>
      </c>
      <c r="K16" s="206">
        <v>390.32579535683578</v>
      </c>
      <c r="L16" s="206">
        <v>421.8155631986242</v>
      </c>
      <c r="M16" s="206">
        <v>274.65838349097157</v>
      </c>
      <c r="N16" s="206">
        <v>321.20171969045572</v>
      </c>
      <c r="O16" s="206">
        <v>262.83396388650038</v>
      </c>
      <c r="P16" s="206">
        <v>306.57119518486672</v>
      </c>
      <c r="Q16" s="206">
        <v>304.14634565778158</v>
      </c>
      <c r="R16" s="206">
        <v>312.00911435941532</v>
      </c>
      <c r="S16" s="206">
        <v>324.27282889079959</v>
      </c>
      <c r="T16" s="206">
        <v>371.02398968185719</v>
      </c>
      <c r="U16" s="206">
        <v>375.92940670679269</v>
      </c>
      <c r="V16" s="206">
        <v>356.46448839208938</v>
      </c>
      <c r="W16" s="206">
        <v>372.79243336199482</v>
      </c>
      <c r="DA16" s="71" t="s">
        <v>3034</v>
      </c>
    </row>
    <row r="17" spans="1:105" ht="12" customHeight="1" x14ac:dyDescent="0.25">
      <c r="A17" s="18" t="s">
        <v>69</v>
      </c>
      <c r="B17" s="206">
        <v>5694.3552239260553</v>
      </c>
      <c r="C17" s="206">
        <v>6031.8471788148536</v>
      </c>
      <c r="D17" s="206">
        <v>6103.9177943413488</v>
      </c>
      <c r="E17" s="206">
        <v>5766.0399805343704</v>
      </c>
      <c r="F17" s="206">
        <v>5573.15821381142</v>
      </c>
      <c r="G17" s="206">
        <v>5920.6715481568126</v>
      </c>
      <c r="H17" s="206">
        <v>5590.4747965770703</v>
      </c>
      <c r="I17" s="206">
        <v>5418.6244359894472</v>
      </c>
      <c r="J17" s="206">
        <v>5234.2084038683952</v>
      </c>
      <c r="K17" s="206">
        <v>4390.8531726108458</v>
      </c>
      <c r="L17" s="206">
        <v>4372.449867813074</v>
      </c>
      <c r="M17" s="206">
        <v>4633.1628922557838</v>
      </c>
      <c r="N17" s="206">
        <v>4538.4153912295787</v>
      </c>
      <c r="O17" s="206">
        <v>4381.2528804815129</v>
      </c>
      <c r="P17" s="206">
        <v>4331.6602751504724</v>
      </c>
      <c r="Q17" s="206">
        <v>4369.5025795356833</v>
      </c>
      <c r="R17" s="206">
        <v>4400.5583834909712</v>
      </c>
      <c r="S17" s="206">
        <v>4505.4511607910572</v>
      </c>
      <c r="T17" s="206">
        <v>5826.844368013757</v>
      </c>
      <c r="U17" s="206">
        <v>5802.1050730868437</v>
      </c>
      <c r="V17" s="206">
        <v>5660.4986242476352</v>
      </c>
      <c r="W17" s="206">
        <v>5809.9124677558038</v>
      </c>
      <c r="DA17" s="71" t="s">
        <v>3035</v>
      </c>
    </row>
    <row r="18" spans="1:105" ht="12" customHeight="1" x14ac:dyDescent="0.25">
      <c r="A18" s="18" t="s">
        <v>70</v>
      </c>
      <c r="B18" s="206">
        <v>1369.7101461736879</v>
      </c>
      <c r="C18" s="206">
        <v>1562.726913155632</v>
      </c>
      <c r="D18" s="206">
        <v>1306.1461736887361</v>
      </c>
      <c r="E18" s="206">
        <v>1464.695012897678</v>
      </c>
      <c r="F18" s="206">
        <v>757.19810834049861</v>
      </c>
      <c r="G18" s="206">
        <v>733.64978503869304</v>
      </c>
      <c r="H18" s="206">
        <v>926.4852966466035</v>
      </c>
      <c r="I18" s="206">
        <v>968.06285468615647</v>
      </c>
      <c r="J18" s="206">
        <v>895.49587274290616</v>
      </c>
      <c r="K18" s="206">
        <v>741.9379191745486</v>
      </c>
      <c r="L18" s="206">
        <v>583.14746345657773</v>
      </c>
      <c r="M18" s="206">
        <v>456.10318142734297</v>
      </c>
      <c r="N18" s="206">
        <v>454.37162510748061</v>
      </c>
      <c r="O18" s="206">
        <v>313.0957867583835</v>
      </c>
      <c r="P18" s="206">
        <v>304.75374032674108</v>
      </c>
      <c r="Q18" s="206">
        <v>301.24496990541701</v>
      </c>
      <c r="R18" s="206">
        <v>322.47506448839209</v>
      </c>
      <c r="S18" s="206">
        <v>323.45425623387791</v>
      </c>
      <c r="T18" s="206">
        <v>306.33035253654339</v>
      </c>
      <c r="U18" s="206">
        <v>261.62416165090281</v>
      </c>
      <c r="V18" s="206">
        <v>225.84359415305241</v>
      </c>
      <c r="W18" s="206">
        <v>193.06061908856401</v>
      </c>
      <c r="DA18" s="71" t="s">
        <v>3036</v>
      </c>
    </row>
    <row r="19" spans="1:105" ht="12" customHeight="1" x14ac:dyDescent="0.25">
      <c r="A19" s="18" t="s">
        <v>34</v>
      </c>
      <c r="B19" s="206">
        <v>830.63293207222694</v>
      </c>
      <c r="C19" s="206">
        <v>626.48022355975922</v>
      </c>
      <c r="D19" s="206">
        <v>512.86835769561469</v>
      </c>
      <c r="E19" s="206">
        <v>374.18710232158202</v>
      </c>
      <c r="F19" s="206">
        <v>358.90816852966458</v>
      </c>
      <c r="G19" s="206">
        <v>224.4184866723989</v>
      </c>
      <c r="H19" s="206">
        <v>395.13955288048152</v>
      </c>
      <c r="I19" s="206">
        <v>347.61883061049008</v>
      </c>
      <c r="J19" s="206">
        <v>378.75055889939807</v>
      </c>
      <c r="K19" s="206">
        <v>481.64600171969028</v>
      </c>
      <c r="L19" s="206">
        <v>326.04024075666382</v>
      </c>
      <c r="M19" s="206">
        <v>127.2588134135855</v>
      </c>
      <c r="N19" s="206">
        <v>163.6249355116079</v>
      </c>
      <c r="O19" s="206">
        <v>93.282975064488383</v>
      </c>
      <c r="P19" s="206">
        <v>189.88993981083399</v>
      </c>
      <c r="Q19" s="206">
        <v>216.05975924333629</v>
      </c>
      <c r="R19" s="206">
        <v>51.520636285468598</v>
      </c>
      <c r="S19" s="206">
        <v>45.586672398968183</v>
      </c>
      <c r="T19" s="206">
        <v>116.7196044711952</v>
      </c>
      <c r="U19" s="206">
        <v>122.876698194325</v>
      </c>
      <c r="V19" s="206">
        <v>120.0312123817713</v>
      </c>
      <c r="W19" s="206">
        <v>363.94402407566628</v>
      </c>
      <c r="DA19" s="71" t="s">
        <v>3037</v>
      </c>
    </row>
    <row r="20" spans="1:105" ht="12" customHeight="1" x14ac:dyDescent="0.25">
      <c r="A20" s="14" t="s">
        <v>35</v>
      </c>
      <c r="B20" s="206">
        <f t="shared" ref="B20:W20" si="3">B21+B22</f>
        <v>5511.7154594403255</v>
      </c>
      <c r="C20" s="206">
        <f t="shared" si="3"/>
        <v>5687.1498710232154</v>
      </c>
      <c r="D20" s="206">
        <f t="shared" si="3"/>
        <v>6242.9505588993979</v>
      </c>
      <c r="E20" s="206">
        <f t="shared" si="3"/>
        <v>4655.4082545141882</v>
      </c>
      <c r="F20" s="206">
        <f t="shared" si="3"/>
        <v>4722.229234737747</v>
      </c>
      <c r="G20" s="206">
        <f t="shared" si="3"/>
        <v>8674.9199484092842</v>
      </c>
      <c r="H20" s="206">
        <f t="shared" si="3"/>
        <v>7015.3683576956155</v>
      </c>
      <c r="I20" s="206">
        <f t="shared" si="3"/>
        <v>8359.9309544282023</v>
      </c>
      <c r="J20" s="206">
        <f t="shared" si="3"/>
        <v>8668.6439380911415</v>
      </c>
      <c r="K20" s="206">
        <f t="shared" si="3"/>
        <v>6060.5202923473762</v>
      </c>
      <c r="L20" s="206">
        <f t="shared" si="3"/>
        <v>8522.8466895958736</v>
      </c>
      <c r="M20" s="206">
        <f t="shared" si="3"/>
        <v>5227.1306104901123</v>
      </c>
      <c r="N20" s="206">
        <f t="shared" si="3"/>
        <v>5593.8965606190886</v>
      </c>
      <c r="O20" s="206">
        <f t="shared" si="3"/>
        <v>5854.3546001719697</v>
      </c>
      <c r="P20" s="206">
        <f t="shared" si="3"/>
        <v>5550.057781599312</v>
      </c>
      <c r="Q20" s="206">
        <f t="shared" si="3"/>
        <v>4503.0409286328459</v>
      </c>
      <c r="R20" s="206">
        <f t="shared" si="3"/>
        <v>4821.1730868443683</v>
      </c>
      <c r="S20" s="206">
        <f t="shared" si="3"/>
        <v>4763.9672398968187</v>
      </c>
      <c r="T20" s="206">
        <f t="shared" si="3"/>
        <v>4151.6940670679278</v>
      </c>
      <c r="U20" s="206">
        <f t="shared" si="3"/>
        <v>4722.9358555460021</v>
      </c>
      <c r="V20" s="206">
        <f t="shared" si="3"/>
        <v>4321.7649183147041</v>
      </c>
      <c r="W20" s="206">
        <f t="shared" si="3"/>
        <v>5597.0965606190885</v>
      </c>
      <c r="DA20" s="71"/>
    </row>
    <row r="21" spans="1:105" ht="12" customHeight="1" x14ac:dyDescent="0.25">
      <c r="A21" s="18" t="s">
        <v>72</v>
      </c>
      <c r="B21" s="206">
        <v>5425.0645566028361</v>
      </c>
      <c r="C21" s="206">
        <v>5600.9718830610482</v>
      </c>
      <c r="D21" s="206">
        <v>6172.3858985382631</v>
      </c>
      <c r="E21" s="206">
        <v>4603.9035253654347</v>
      </c>
      <c r="F21" s="206">
        <v>4666.3177987962163</v>
      </c>
      <c r="G21" s="206">
        <v>8615.8700773860692</v>
      </c>
      <c r="H21" s="206">
        <v>6966.572141014618</v>
      </c>
      <c r="I21" s="206">
        <v>8318.335941530524</v>
      </c>
      <c r="J21" s="206">
        <v>8643.9448839208926</v>
      </c>
      <c r="K21" s="206">
        <v>6052.3302665520196</v>
      </c>
      <c r="L21" s="206">
        <v>8511.3462596732588</v>
      </c>
      <c r="M21" s="206">
        <v>5217.9517626827173</v>
      </c>
      <c r="N21" s="206">
        <v>5583.5354256233877</v>
      </c>
      <c r="O21" s="206">
        <v>5843.284092863285</v>
      </c>
      <c r="P21" s="206">
        <v>5541.6098022355973</v>
      </c>
      <c r="Q21" s="206">
        <v>4497.6239036973338</v>
      </c>
      <c r="R21" s="206">
        <v>4811.6073086844372</v>
      </c>
      <c r="S21" s="206">
        <v>4752.0069647463461</v>
      </c>
      <c r="T21" s="206">
        <v>4141.7834909716248</v>
      </c>
      <c r="U21" s="206">
        <v>4719.4104901117798</v>
      </c>
      <c r="V21" s="206">
        <v>4315.5871883061054</v>
      </c>
      <c r="W21" s="206">
        <v>5593.367067927773</v>
      </c>
      <c r="DA21" s="71" t="s">
        <v>3038</v>
      </c>
    </row>
    <row r="22" spans="1:105" ht="12" customHeight="1" x14ac:dyDescent="0.25">
      <c r="A22" s="18" t="s">
        <v>36</v>
      </c>
      <c r="B22" s="206">
        <v>86.650902837489241</v>
      </c>
      <c r="C22" s="206">
        <v>86.17798796216681</v>
      </c>
      <c r="D22" s="206">
        <v>70.564660361134983</v>
      </c>
      <c r="E22" s="206">
        <v>51.504729148753214</v>
      </c>
      <c r="F22" s="206">
        <v>55.911435941530513</v>
      </c>
      <c r="G22" s="206">
        <v>59.049871023215829</v>
      </c>
      <c r="H22" s="206">
        <v>48.796216680997418</v>
      </c>
      <c r="I22" s="206">
        <v>41.595012897678409</v>
      </c>
      <c r="J22" s="206">
        <v>24.699054170249351</v>
      </c>
      <c r="K22" s="206">
        <v>8.1900257953568349</v>
      </c>
      <c r="L22" s="206">
        <v>11.500429922613931</v>
      </c>
      <c r="M22" s="206">
        <v>9.1788478073946678</v>
      </c>
      <c r="N22" s="206">
        <v>10.36113499570077</v>
      </c>
      <c r="O22" s="206">
        <v>11.070507308684441</v>
      </c>
      <c r="P22" s="206">
        <v>8.4479793637145306</v>
      </c>
      <c r="Q22" s="206">
        <v>5.4170249355116074</v>
      </c>
      <c r="R22" s="206">
        <v>9.5657781599312131</v>
      </c>
      <c r="S22" s="206">
        <v>11.960275150472921</v>
      </c>
      <c r="T22" s="206">
        <v>9.9105760963026661</v>
      </c>
      <c r="U22" s="206">
        <v>3.525365434221841</v>
      </c>
      <c r="V22" s="206">
        <v>6.1777300085984521</v>
      </c>
      <c r="W22" s="206">
        <v>3.729492691315563</v>
      </c>
      <c r="DA22" s="71" t="s">
        <v>3039</v>
      </c>
    </row>
    <row r="23" spans="1:105" ht="12" customHeight="1" x14ac:dyDescent="0.25">
      <c r="A23" s="14" t="s">
        <v>37</v>
      </c>
      <c r="B23" s="206">
        <f t="shared" ref="B23:W23" si="4">B24+B25+B26+B27+B28+B29</f>
        <v>1105.6402689198972</v>
      </c>
      <c r="C23" s="206">
        <f t="shared" si="4"/>
        <v>1175.0279999750262</v>
      </c>
      <c r="D23" s="206">
        <f t="shared" si="4"/>
        <v>1326.2338086078573</v>
      </c>
      <c r="E23" s="206">
        <f t="shared" si="4"/>
        <v>818.30628243344029</v>
      </c>
      <c r="F23" s="206">
        <f t="shared" si="4"/>
        <v>802.59294437468486</v>
      </c>
      <c r="G23" s="206">
        <f t="shared" si="4"/>
        <v>815.41056418637743</v>
      </c>
      <c r="H23" s="206">
        <f t="shared" si="4"/>
        <v>870.74939601238043</v>
      </c>
      <c r="I23" s="206">
        <f t="shared" si="4"/>
        <v>918.43002107388611</v>
      </c>
      <c r="J23" s="206">
        <f t="shared" si="4"/>
        <v>912.23793187150648</v>
      </c>
      <c r="K23" s="206">
        <f t="shared" si="4"/>
        <v>836.04776824786666</v>
      </c>
      <c r="L23" s="206">
        <f t="shared" si="4"/>
        <v>769.30138364335869</v>
      </c>
      <c r="M23" s="206">
        <f t="shared" si="4"/>
        <v>775.21604871822979</v>
      </c>
      <c r="N23" s="206">
        <f t="shared" si="4"/>
        <v>788.59852759224486</v>
      </c>
      <c r="O23" s="206">
        <f t="shared" si="4"/>
        <v>706.06687928502754</v>
      </c>
      <c r="P23" s="206">
        <f t="shared" si="4"/>
        <v>820.9443671911032</v>
      </c>
      <c r="Q23" s="206">
        <f t="shared" si="4"/>
        <v>873.4884645156518</v>
      </c>
      <c r="R23" s="206">
        <f t="shared" si="4"/>
        <v>870.90222257110827</v>
      </c>
      <c r="S23" s="206">
        <f t="shared" si="4"/>
        <v>862.04047547761252</v>
      </c>
      <c r="T23" s="206">
        <f t="shared" si="4"/>
        <v>974.57094806353359</v>
      </c>
      <c r="U23" s="206">
        <f t="shared" si="4"/>
        <v>995.55799275016193</v>
      </c>
      <c r="V23" s="206">
        <f t="shared" si="4"/>
        <v>1043.310952654271</v>
      </c>
      <c r="W23" s="206">
        <f t="shared" si="4"/>
        <v>1080.4233697537543</v>
      </c>
      <c r="DA23" s="71"/>
    </row>
    <row r="24" spans="1:105" ht="12" customHeight="1" x14ac:dyDescent="0.25">
      <c r="A24" s="18" t="s">
        <v>73</v>
      </c>
      <c r="B24" s="206">
        <v>977.8351676698195</v>
      </c>
      <c r="C24" s="206">
        <v>864.40739466895945</v>
      </c>
      <c r="D24" s="206">
        <v>893.40283748925197</v>
      </c>
      <c r="E24" s="206">
        <v>807.22768701633697</v>
      </c>
      <c r="F24" s="206">
        <v>783.77274290627679</v>
      </c>
      <c r="G24" s="206">
        <v>787.99269131556309</v>
      </c>
      <c r="H24" s="206">
        <v>816.69217540842646</v>
      </c>
      <c r="I24" s="206">
        <v>848.35829750644871</v>
      </c>
      <c r="J24" s="206">
        <v>839.15735167669823</v>
      </c>
      <c r="K24" s="206">
        <v>746.19957007738606</v>
      </c>
      <c r="L24" s="206">
        <v>681.64118658641439</v>
      </c>
      <c r="M24" s="206">
        <v>700.67695614789329</v>
      </c>
      <c r="N24" s="206">
        <v>692.84221840068778</v>
      </c>
      <c r="O24" s="206">
        <v>609.88710232158212</v>
      </c>
      <c r="P24" s="206">
        <v>697.64634565778158</v>
      </c>
      <c r="Q24" s="206">
        <v>732.7411006018915</v>
      </c>
      <c r="R24" s="206">
        <v>676.39200343938091</v>
      </c>
      <c r="S24" s="206">
        <v>624.16130696474625</v>
      </c>
      <c r="T24" s="206">
        <v>629.74204643164217</v>
      </c>
      <c r="U24" s="206">
        <v>633.85657781599309</v>
      </c>
      <c r="V24" s="206">
        <v>678.37919174548585</v>
      </c>
      <c r="W24" s="206">
        <v>668.28916595012902</v>
      </c>
      <c r="DA24" s="71" t="s">
        <v>3040</v>
      </c>
    </row>
    <row r="25" spans="1:105" ht="12" customHeight="1" x14ac:dyDescent="0.25">
      <c r="A25" s="18" t="s">
        <v>74</v>
      </c>
      <c r="B25" s="206">
        <v>122.9578675838349</v>
      </c>
      <c r="C25" s="206">
        <v>305.03018056749778</v>
      </c>
      <c r="D25" s="206">
        <v>427.58194325021492</v>
      </c>
      <c r="E25" s="206">
        <v>4.2036973344797932</v>
      </c>
      <c r="F25" s="206">
        <v>3.176698194325021</v>
      </c>
      <c r="G25" s="206">
        <v>6.6672398968185718</v>
      </c>
      <c r="H25" s="206">
        <v>5.2149613069647458</v>
      </c>
      <c r="I25" s="206">
        <v>6.2503869303525361</v>
      </c>
      <c r="J25" s="206">
        <v>6.2620808254514184</v>
      </c>
      <c r="K25" s="206">
        <v>7.3204643164230436</v>
      </c>
      <c r="L25" s="206">
        <v>6.936715391229578</v>
      </c>
      <c r="M25" s="206">
        <v>8.0214961306964732</v>
      </c>
      <c r="N25" s="206">
        <v>10.69011177987962</v>
      </c>
      <c r="O25" s="206">
        <v>13.23697334479794</v>
      </c>
      <c r="P25" s="206">
        <v>10.947979363714531</v>
      </c>
      <c r="Q25" s="206">
        <v>14.32175408426483</v>
      </c>
      <c r="R25" s="206">
        <v>18.419604471195189</v>
      </c>
      <c r="S25" s="206">
        <v>18.078503869303521</v>
      </c>
      <c r="T25" s="206">
        <v>20.848495270851249</v>
      </c>
      <c r="U25" s="206">
        <v>20.217970765262251</v>
      </c>
      <c r="V25" s="206">
        <v>21.124849527085122</v>
      </c>
      <c r="W25" s="206">
        <v>23.172312983662941</v>
      </c>
      <c r="DA25" s="71" t="s">
        <v>3041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0.49036973344797941</v>
      </c>
      <c r="F26" s="206">
        <v>9.6018056749785021</v>
      </c>
      <c r="G26" s="206">
        <v>14.022527944969911</v>
      </c>
      <c r="H26" s="206">
        <v>41.69699054170249</v>
      </c>
      <c r="I26" s="206">
        <v>56.538779019776442</v>
      </c>
      <c r="J26" s="206">
        <v>59.32398968185727</v>
      </c>
      <c r="K26" s="206">
        <v>74.654514187446239</v>
      </c>
      <c r="L26" s="206">
        <v>60.379105760963007</v>
      </c>
      <c r="M26" s="206">
        <v>47.346775580395523</v>
      </c>
      <c r="N26" s="206">
        <v>65.106448839208937</v>
      </c>
      <c r="O26" s="206">
        <v>61.118744625967317</v>
      </c>
      <c r="P26" s="206">
        <v>71.917884780739456</v>
      </c>
      <c r="Q26" s="206">
        <v>85.458469475494411</v>
      </c>
      <c r="R26" s="206">
        <v>132.6931212381771</v>
      </c>
      <c r="S26" s="206">
        <v>171.99355116079099</v>
      </c>
      <c r="T26" s="206">
        <v>271.4318142734308</v>
      </c>
      <c r="U26" s="206">
        <v>284.31281169389513</v>
      </c>
      <c r="V26" s="206">
        <v>283.80662080825448</v>
      </c>
      <c r="W26" s="206">
        <v>321.02312983662938</v>
      </c>
      <c r="DA26" s="71" t="s">
        <v>3042</v>
      </c>
    </row>
    <row r="27" spans="1:105" ht="12" customHeight="1" x14ac:dyDescent="0.25">
      <c r="A27" s="18" t="s">
        <v>76</v>
      </c>
      <c r="B27" s="206">
        <v>0.86638005159071363</v>
      </c>
      <c r="C27" s="206">
        <v>0.88744625967325874</v>
      </c>
      <c r="D27" s="206">
        <v>0.88744625967325874</v>
      </c>
      <c r="E27" s="206">
        <v>0.91134995700773846</v>
      </c>
      <c r="F27" s="206">
        <v>0.96036113499570086</v>
      </c>
      <c r="G27" s="206">
        <v>0.96706792777300077</v>
      </c>
      <c r="H27" s="206">
        <v>1.0404987102321579</v>
      </c>
      <c r="I27" s="206">
        <v>1.143422184006879</v>
      </c>
      <c r="J27" s="206">
        <v>1.416337059329321</v>
      </c>
      <c r="K27" s="206">
        <v>1.5447119518486669</v>
      </c>
      <c r="L27" s="206">
        <v>8.285726569217541</v>
      </c>
      <c r="M27" s="206">
        <v>8.698194325021495</v>
      </c>
      <c r="N27" s="206">
        <v>9.4904557179707645</v>
      </c>
      <c r="O27" s="206">
        <v>10.319260533104041</v>
      </c>
      <c r="P27" s="206">
        <v>11.02029234737747</v>
      </c>
      <c r="Q27" s="206">
        <v>11.80481513327601</v>
      </c>
      <c r="R27" s="206">
        <v>12.43198624247635</v>
      </c>
      <c r="S27" s="206">
        <v>12.969561478933789</v>
      </c>
      <c r="T27" s="206">
        <v>13.95924333619948</v>
      </c>
      <c r="U27" s="206">
        <v>14.786070507308681</v>
      </c>
      <c r="V27" s="206">
        <v>13.6707652622528</v>
      </c>
      <c r="W27" s="206">
        <v>14.74453998280309</v>
      </c>
      <c r="DA27" s="71" t="s">
        <v>3043</v>
      </c>
    </row>
    <row r="28" spans="1:105" ht="12" customHeight="1" x14ac:dyDescent="0.25">
      <c r="A28" s="18" t="s">
        <v>77</v>
      </c>
      <c r="B28" s="206">
        <v>9.5528804815133275E-2</v>
      </c>
      <c r="C28" s="206">
        <v>0.5970765262252794</v>
      </c>
      <c r="D28" s="206">
        <v>2.3903697334479789E-2</v>
      </c>
      <c r="E28" s="206">
        <v>0.90765262252794487</v>
      </c>
      <c r="F28" s="206">
        <v>0.47773000859845233</v>
      </c>
      <c r="G28" s="206">
        <v>0.47773000859845233</v>
      </c>
      <c r="H28" s="206">
        <v>0.42992261392949271</v>
      </c>
      <c r="I28" s="206">
        <v>0.47773000859845233</v>
      </c>
      <c r="J28" s="206">
        <v>0.19105760963026661</v>
      </c>
      <c r="K28" s="206">
        <v>0</v>
      </c>
      <c r="L28" s="206">
        <v>5.135167669819432</v>
      </c>
      <c r="M28" s="206">
        <v>2.9616509028374889</v>
      </c>
      <c r="N28" s="206">
        <v>2.6750644883920889</v>
      </c>
      <c r="O28" s="206">
        <v>3.0571797076526219</v>
      </c>
      <c r="P28" s="206">
        <v>2.221324161650903</v>
      </c>
      <c r="Q28" s="206">
        <v>2.3884780739466902</v>
      </c>
      <c r="R28" s="206">
        <v>2.890025795356836</v>
      </c>
      <c r="S28" s="206">
        <v>2.9241616509028372</v>
      </c>
      <c r="T28" s="206">
        <v>1.7650902837489251</v>
      </c>
      <c r="U28" s="206">
        <v>2.0937231298366288</v>
      </c>
      <c r="V28" s="206">
        <v>2.2164230438521071</v>
      </c>
      <c r="W28" s="206">
        <v>2.4139294926913148</v>
      </c>
      <c r="DA28" s="71" t="s">
        <v>3044</v>
      </c>
    </row>
    <row r="29" spans="1:105" ht="12" customHeight="1" x14ac:dyDescent="0.25">
      <c r="A29" s="18" t="s">
        <v>78</v>
      </c>
      <c r="B29" s="206">
        <v>3.8853248098368671</v>
      </c>
      <c r="C29" s="206">
        <v>4.1059019526705338</v>
      </c>
      <c r="D29" s="206">
        <v>4.3376779113829054</v>
      </c>
      <c r="E29" s="206">
        <v>4.5655257696398754</v>
      </c>
      <c r="F29" s="206">
        <v>4.6036064555104756</v>
      </c>
      <c r="G29" s="206">
        <v>5.2833070926543826</v>
      </c>
      <c r="H29" s="206">
        <v>5.6748474311250172</v>
      </c>
      <c r="I29" s="206">
        <v>5.6614054247030392</v>
      </c>
      <c r="J29" s="206">
        <v>5.8871150185399168</v>
      </c>
      <c r="K29" s="206">
        <v>6.3285077147627771</v>
      </c>
      <c r="L29" s="206">
        <v>6.9234816657147427</v>
      </c>
      <c r="M29" s="206">
        <v>7.5109756313854286</v>
      </c>
      <c r="N29" s="206">
        <v>7.7942283661055516</v>
      </c>
      <c r="O29" s="206">
        <v>8.4476187519235673</v>
      </c>
      <c r="P29" s="206">
        <v>27.190540879839201</v>
      </c>
      <c r="Q29" s="206">
        <v>26.773847146778301</v>
      </c>
      <c r="R29" s="206">
        <v>28.075481384521979</v>
      </c>
      <c r="S29" s="206">
        <v>31.913390352935181</v>
      </c>
      <c r="T29" s="206">
        <v>36.824258467660897</v>
      </c>
      <c r="U29" s="206">
        <v>40.290838837866147</v>
      </c>
      <c r="V29" s="206">
        <v>44.113102267340643</v>
      </c>
      <c r="W29" s="206">
        <v>50.780291507838399</v>
      </c>
      <c r="DA29" s="71" t="s">
        <v>3045</v>
      </c>
    </row>
    <row r="30" spans="1:105" ht="12" customHeight="1" x14ac:dyDescent="0.25">
      <c r="A30" s="14" t="s">
        <v>79</v>
      </c>
      <c r="B30" s="206">
        <v>2515.5756663800521</v>
      </c>
      <c r="C30" s="206">
        <v>2561.6801375752361</v>
      </c>
      <c r="D30" s="206">
        <v>2892.735167669819</v>
      </c>
      <c r="E30" s="206">
        <v>2846.5971625107491</v>
      </c>
      <c r="F30" s="206">
        <v>3016.928632846088</v>
      </c>
      <c r="G30" s="206">
        <v>2856.0460877042128</v>
      </c>
      <c r="H30" s="206">
        <v>3197.8601031814269</v>
      </c>
      <c r="I30" s="206">
        <v>2811.086242476355</v>
      </c>
      <c r="J30" s="206">
        <v>3294.0184006878758</v>
      </c>
      <c r="K30" s="206">
        <v>2881.5109200343941</v>
      </c>
      <c r="L30" s="206">
        <v>2971.035769561478</v>
      </c>
      <c r="M30" s="206">
        <v>1244.840928632846</v>
      </c>
      <c r="N30" s="206">
        <v>1289.389079965606</v>
      </c>
      <c r="O30" s="206">
        <v>1295.1203783318999</v>
      </c>
      <c r="P30" s="206">
        <v>1149.8306964746339</v>
      </c>
      <c r="Q30" s="206">
        <v>1151.5901977644021</v>
      </c>
      <c r="R30" s="206">
        <v>1161.5252794496989</v>
      </c>
      <c r="S30" s="206">
        <v>1184.8357695614791</v>
      </c>
      <c r="T30" s="206">
        <v>1172.941530524505</v>
      </c>
      <c r="U30" s="206">
        <v>1441.5731728288911</v>
      </c>
      <c r="V30" s="206">
        <v>819.47695614789325</v>
      </c>
      <c r="W30" s="206">
        <v>780.86010318142723</v>
      </c>
      <c r="DA30" s="71" t="s">
        <v>3046</v>
      </c>
    </row>
    <row r="31" spans="1:105" ht="12" customHeight="1" x14ac:dyDescent="0.25">
      <c r="A31" s="21" t="s">
        <v>38</v>
      </c>
      <c r="B31" s="209">
        <v>9774.3827348846971</v>
      </c>
      <c r="C31" s="209">
        <v>10038.158035513099</v>
      </c>
      <c r="D31" s="209">
        <v>10207.55571797077</v>
      </c>
      <c r="E31" s="209">
        <v>9442.4406706792779</v>
      </c>
      <c r="F31" s="209">
        <v>10021.182373172829</v>
      </c>
      <c r="G31" s="209">
        <v>10508.344453998279</v>
      </c>
      <c r="H31" s="209">
        <v>10110.678159931211</v>
      </c>
      <c r="I31" s="209">
        <v>10515.87248495271</v>
      </c>
      <c r="J31" s="209">
        <v>9292.167927773</v>
      </c>
      <c r="K31" s="209">
        <v>8322.003353396387</v>
      </c>
      <c r="L31" s="209">
        <v>8903.4084264832327</v>
      </c>
      <c r="M31" s="209">
        <v>9603.1208942390367</v>
      </c>
      <c r="N31" s="209">
        <v>9553.4096302665512</v>
      </c>
      <c r="O31" s="209">
        <v>9358.8526225279438</v>
      </c>
      <c r="P31" s="209">
        <v>9157.7268780061822</v>
      </c>
      <c r="Q31" s="209">
        <v>9563.3208082545134</v>
      </c>
      <c r="R31" s="209">
        <v>9833.513241616507</v>
      </c>
      <c r="S31" s="209">
        <v>10088.91109200344</v>
      </c>
      <c r="T31" s="209">
        <v>9912.464918314703</v>
      </c>
      <c r="U31" s="209">
        <v>10058.327687016341</v>
      </c>
      <c r="V31" s="209">
        <v>9728.1875322441956</v>
      </c>
      <c r="W31" s="209">
        <v>10354.826483233021</v>
      </c>
      <c r="DA31" s="86" t="s">
        <v>3047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OIS_emi!B5</f>
        <v>48806.609992646932</v>
      </c>
      <c r="C33" s="205">
        <f>OIS_emi!C5</f>
        <v>47627.088573681707</v>
      </c>
      <c r="D33" s="205">
        <f>OIS_emi!D5</f>
        <v>43753.742263321103</v>
      </c>
      <c r="E33" s="205">
        <f>OIS_emi!E5</f>
        <v>38646.736225714281</v>
      </c>
      <c r="F33" s="205">
        <f>OIS_emi!F5</f>
        <v>36031.715110481578</v>
      </c>
      <c r="G33" s="205">
        <f>OIS_emi!G5</f>
        <v>45687.695801264599</v>
      </c>
      <c r="H33" s="205">
        <f>OIS_emi!H5</f>
        <v>42483.188041060683</v>
      </c>
      <c r="I33" s="205">
        <f>OIS_emi!I5</f>
        <v>44678.261200873822</v>
      </c>
      <c r="J33" s="205">
        <f>OIS_emi!J5</f>
        <v>44226.253844608473</v>
      </c>
      <c r="K33" s="205">
        <f>OIS_emi!K5</f>
        <v>35133.857874838417</v>
      </c>
      <c r="L33" s="205">
        <f>OIS_emi!L5</f>
        <v>39406.943575752783</v>
      </c>
      <c r="M33" s="205">
        <f>OIS_emi!M5</f>
        <v>30944.365380241939</v>
      </c>
      <c r="N33" s="205">
        <f>OIS_emi!N5</f>
        <v>31572.07569540897</v>
      </c>
      <c r="O33" s="205">
        <f>OIS_emi!O5</f>
        <v>30899.91386180327</v>
      </c>
      <c r="P33" s="205">
        <f>OIS_emi!P5</f>
        <v>30596.166618830699</v>
      </c>
      <c r="Q33" s="205">
        <f>OIS_emi!Q5</f>
        <v>28336.484831125479</v>
      </c>
      <c r="R33" s="205">
        <f>OIS_emi!R5</f>
        <v>28693.29443583572</v>
      </c>
      <c r="S33" s="205">
        <f>OIS_emi!S5</f>
        <v>29281.899635747261</v>
      </c>
      <c r="T33" s="205">
        <f>OIS_emi!T5</f>
        <v>32337.14450760376</v>
      </c>
      <c r="U33" s="205">
        <f>OIS_emi!U5</f>
        <v>33463.268243412153</v>
      </c>
      <c r="V33" s="205">
        <f>OIS_emi!V5</f>
        <v>31970.209530522541</v>
      </c>
      <c r="W33" s="205">
        <f>OIS_emi!W5</f>
        <v>35900.846587617387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40.173877171590739</v>
      </c>
      <c r="C35" s="286">
        <f t="shared" si="5"/>
        <v>39.970499541380754</v>
      </c>
      <c r="D35" s="286">
        <f t="shared" si="5"/>
        <v>39.493829877053138</v>
      </c>
      <c r="E35" s="286">
        <f t="shared" si="5"/>
        <v>34.693327223097832</v>
      </c>
      <c r="F35" s="286">
        <f t="shared" si="5"/>
        <v>33.393705801372946</v>
      </c>
      <c r="G35" s="286">
        <f t="shared" si="5"/>
        <v>37.869642382456504</v>
      </c>
      <c r="H35" s="286">
        <f t="shared" si="5"/>
        <v>33.729118655479517</v>
      </c>
      <c r="I35" s="286">
        <f t="shared" si="5"/>
        <v>33.96046303022905</v>
      </c>
      <c r="J35" s="286">
        <f t="shared" si="5"/>
        <v>32.54472788019725</v>
      </c>
      <c r="K35" s="286">
        <f t="shared" si="5"/>
        <v>29.368243686197584</v>
      </c>
      <c r="L35" s="286">
        <f t="shared" si="5"/>
        <v>33.582143894306014</v>
      </c>
      <c r="M35" s="286">
        <f t="shared" si="5"/>
        <v>27.81208477295878</v>
      </c>
      <c r="N35" s="286">
        <f t="shared" si="5"/>
        <v>29.023713911549077</v>
      </c>
      <c r="O35" s="286">
        <f t="shared" si="5"/>
        <v>29.42112012792655</v>
      </c>
      <c r="P35" s="286">
        <f t="shared" si="5"/>
        <v>29.035432879848056</v>
      </c>
      <c r="Q35" s="286">
        <f t="shared" si="5"/>
        <v>28.316731621999466</v>
      </c>
      <c r="R35" s="286">
        <f t="shared" si="5"/>
        <v>28.513868910499458</v>
      </c>
      <c r="S35" s="286">
        <f t="shared" si="5"/>
        <v>28.132971861622668</v>
      </c>
      <c r="T35" s="286">
        <f t="shared" si="5"/>
        <v>28.147127856291249</v>
      </c>
      <c r="U35" s="286">
        <f t="shared" si="5"/>
        <v>28.38018716610301</v>
      </c>
      <c r="V35" s="286">
        <f t="shared" si="5"/>
        <v>27.811276528696265</v>
      </c>
      <c r="W35" s="286">
        <f t="shared" si="5"/>
        <v>28.814672930273261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40.173877171590739</v>
      </c>
      <c r="C36" s="346">
        <f t="shared" si="6"/>
        <v>39.970499541380761</v>
      </c>
      <c r="D36" s="346">
        <f t="shared" si="6"/>
        <v>39.493829877053138</v>
      </c>
      <c r="E36" s="346">
        <f t="shared" si="6"/>
        <v>34.693327223097832</v>
      </c>
      <c r="F36" s="346">
        <f t="shared" si="6"/>
        <v>33.393705801372946</v>
      </c>
      <c r="G36" s="346">
        <f t="shared" si="6"/>
        <v>37.869642382456497</v>
      </c>
      <c r="H36" s="346">
        <f t="shared" si="6"/>
        <v>33.729118655479517</v>
      </c>
      <c r="I36" s="346">
        <f t="shared" si="6"/>
        <v>33.96046303022905</v>
      </c>
      <c r="J36" s="346">
        <f t="shared" si="6"/>
        <v>32.54472788019725</v>
      </c>
      <c r="K36" s="346">
        <f t="shared" si="6"/>
        <v>29.36824368619758</v>
      </c>
      <c r="L36" s="346">
        <f t="shared" si="6"/>
        <v>33.582143894306022</v>
      </c>
      <c r="M36" s="346">
        <f t="shared" si="6"/>
        <v>27.81208477295878</v>
      </c>
      <c r="N36" s="346">
        <f t="shared" si="6"/>
        <v>29.023713911549077</v>
      </c>
      <c r="O36" s="346">
        <f t="shared" si="6"/>
        <v>29.421120127926542</v>
      </c>
      <c r="P36" s="346">
        <f t="shared" si="6"/>
        <v>29.035432879848056</v>
      </c>
      <c r="Q36" s="346">
        <f t="shared" si="6"/>
        <v>28.316731621999462</v>
      </c>
      <c r="R36" s="346">
        <f t="shared" si="6"/>
        <v>28.513868910499458</v>
      </c>
      <c r="S36" s="346">
        <f t="shared" si="6"/>
        <v>28.132971861622671</v>
      </c>
      <c r="T36" s="346">
        <f t="shared" si="6"/>
        <v>28.147127856291252</v>
      </c>
      <c r="U36" s="346">
        <f t="shared" si="6"/>
        <v>28.380187166103013</v>
      </c>
      <c r="V36" s="346">
        <f t="shared" si="6"/>
        <v>27.811276528696265</v>
      </c>
      <c r="W36" s="346">
        <f t="shared" si="6"/>
        <v>28.814672930273257</v>
      </c>
      <c r="DA36" s="119"/>
    </row>
    <row r="37" spans="1:105" ht="12" customHeight="1" x14ac:dyDescent="0.25">
      <c r="A37" s="158" t="s">
        <v>2138</v>
      </c>
      <c r="B37" s="346">
        <f>IF(OIS_ued!B$5=0,"",OIS_ued!B$5/B$5*1000)</f>
        <v>15.471705096621283</v>
      </c>
      <c r="C37" s="346">
        <f>IF(OIS_ued!C$5=0,"",OIS_ued!C$5/C$5*1000)</f>
        <v>15.477959657766405</v>
      </c>
      <c r="D37" s="346">
        <f>IF(OIS_ued!D$5=0,"",OIS_ued!D$5/D$5*1000)</f>
        <v>15.46712260856653</v>
      </c>
      <c r="E37" s="346">
        <f>IF(OIS_ued!E$5=0,"",OIS_ued!E$5/E$5*1000)</f>
        <v>13.568385438972474</v>
      </c>
      <c r="F37" s="346">
        <f>IF(OIS_ued!F$5=0,"",OIS_ued!F$5/F$5*1000)</f>
        <v>13.248865384898373</v>
      </c>
      <c r="G37" s="346">
        <f>IF(OIS_ued!G$5=0,"",OIS_ued!G$5/G$5*1000)</f>
        <v>14.759960653254982</v>
      </c>
      <c r="H37" s="346">
        <f>IF(OIS_ued!H$5=0,"",OIS_ued!H$5/H$5*1000)</f>
        <v>13.230399535797856</v>
      </c>
      <c r="I37" s="346">
        <f>IF(OIS_ued!I$5=0,"",OIS_ued!I$5/I$5*1000)</f>
        <v>13.207100486529029</v>
      </c>
      <c r="J37" s="346">
        <f>IF(OIS_ued!J$5=0,"",OIS_ued!J$5/J$5*1000)</f>
        <v>12.496825165523237</v>
      </c>
      <c r="K37" s="346">
        <f>IF(OIS_ued!K$5=0,"",OIS_ued!K$5/K$5*1000)</f>
        <v>11.363157968234839</v>
      </c>
      <c r="L37" s="346">
        <f>IF(OIS_ued!L$5=0,"",OIS_ued!L$5/L$5*1000)</f>
        <v>13.018999666011787</v>
      </c>
      <c r="M37" s="346">
        <f>IF(OIS_ued!M$5=0,"",OIS_ued!M$5/M$5*1000)</f>
        <v>11.101209763675016</v>
      </c>
      <c r="N37" s="346">
        <f>IF(OIS_ued!N$5=0,"",OIS_ued!N$5/N$5*1000)</f>
        <v>11.544666596238363</v>
      </c>
      <c r="O37" s="346">
        <f>IF(OIS_ued!O$5=0,"",OIS_ued!O$5/O$5*1000)</f>
        <v>11.707940500348693</v>
      </c>
      <c r="P37" s="346">
        <f>IF(OIS_ued!P$5=0,"",OIS_ued!P$5/P$5*1000)</f>
        <v>11.560770992417529</v>
      </c>
      <c r="Q37" s="346">
        <f>IF(OIS_ued!Q$5=0,"",OIS_ued!Q$5/Q$5*1000)</f>
        <v>11.425016504330769</v>
      </c>
      <c r="R37" s="346">
        <f>IF(OIS_ued!R$5=0,"",OIS_ued!R$5/R$5*1000)</f>
        <v>11.511951451280529</v>
      </c>
      <c r="S37" s="346">
        <f>IF(OIS_ued!S$5=0,"",OIS_ued!S$5/S$5*1000)</f>
        <v>11.39037384716973</v>
      </c>
      <c r="T37" s="346">
        <f>IF(OIS_ued!T$5=0,"",OIS_ued!T$5/T$5*1000)</f>
        <v>11.294983819228401</v>
      </c>
      <c r="U37" s="346">
        <f>IF(OIS_ued!U$5=0,"",OIS_ued!U$5/U$5*1000)</f>
        <v>11.375118232996845</v>
      </c>
      <c r="V37" s="346">
        <f>IF(OIS_ued!V$5=0,"",OIS_ued!V$5/V$5*1000)</f>
        <v>11.178880788291746</v>
      </c>
      <c r="W37" s="346">
        <f>IF(OIS_ued!W$5=0,"",OIS_ued!W$5/W$5*1000)</f>
        <v>11.450296513296314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1.6552754646168482</v>
      </c>
      <c r="C38" s="347">
        <f t="shared" si="7"/>
        <v>1.5951726523486531</v>
      </c>
      <c r="D38" s="347">
        <f t="shared" si="7"/>
        <v>1.4729337289551294</v>
      </c>
      <c r="E38" s="347">
        <f t="shared" si="7"/>
        <v>1.4677053000402287</v>
      </c>
      <c r="F38" s="347">
        <f t="shared" si="7"/>
        <v>1.3722679648094531</v>
      </c>
      <c r="G38" s="347">
        <f t="shared" si="7"/>
        <v>1.4886110376278197</v>
      </c>
      <c r="H38" s="347">
        <f t="shared" si="7"/>
        <v>1.4536474472256202</v>
      </c>
      <c r="I38" s="347">
        <f t="shared" si="7"/>
        <v>1.4730204289686291</v>
      </c>
      <c r="J38" s="347">
        <f t="shared" si="7"/>
        <v>1.4961383554232328</v>
      </c>
      <c r="K38" s="347">
        <f t="shared" si="7"/>
        <v>1.4321725855581342</v>
      </c>
      <c r="L38" s="347">
        <f t="shared" si="7"/>
        <v>1.4454584394727537</v>
      </c>
      <c r="M38" s="347">
        <f t="shared" si="7"/>
        <v>1.3598990910094439</v>
      </c>
      <c r="N38" s="347">
        <f t="shared" si="7"/>
        <v>1.3690560081489298</v>
      </c>
      <c r="O38" s="347">
        <f t="shared" si="7"/>
        <v>1.3662223252934966</v>
      </c>
      <c r="P38" s="347">
        <f t="shared" si="7"/>
        <v>1.3779821638219656</v>
      </c>
      <c r="Q38" s="347">
        <f t="shared" si="7"/>
        <v>1.3066098842792202</v>
      </c>
      <c r="R38" s="347">
        <f t="shared" si="7"/>
        <v>1.2966613303993084</v>
      </c>
      <c r="S38" s="347">
        <f t="shared" si="7"/>
        <v>1.2986720770983164</v>
      </c>
      <c r="T38" s="347">
        <f t="shared" si="7"/>
        <v>1.385302566548082</v>
      </c>
      <c r="U38" s="347">
        <f t="shared" si="7"/>
        <v>1.3791695339161334</v>
      </c>
      <c r="V38" s="347">
        <f t="shared" si="7"/>
        <v>1.4128667396316448</v>
      </c>
      <c r="W38" s="347">
        <f t="shared" si="7"/>
        <v>1.4405203956625645</v>
      </c>
      <c r="DA38" s="164"/>
    </row>
    <row r="40" spans="1:105" ht="12" customHeight="1" x14ac:dyDescent="0.25">
      <c r="A40" s="8" t="s">
        <v>3048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final energy consumption"</f>
        <v>EU27: Other industrial sectors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29485.49110763528</v>
      </c>
      <c r="C5" s="225">
        <v>29857.011718172289</v>
      </c>
      <c r="D5" s="225">
        <v>29705.166908194271</v>
      </c>
      <c r="E5" s="225">
        <v>26331.400605186209</v>
      </c>
      <c r="F5" s="225">
        <v>26257.054769536051</v>
      </c>
      <c r="G5" s="225">
        <v>30691.493376315651</v>
      </c>
      <c r="H5" s="225">
        <v>29225.234854670289</v>
      </c>
      <c r="I5" s="225">
        <v>30331.053339264541</v>
      </c>
      <c r="J5" s="225">
        <v>29560.270067468191</v>
      </c>
      <c r="K5" s="225">
        <v>24531.86035616395</v>
      </c>
      <c r="L5" s="225">
        <v>27262.591922135711</v>
      </c>
      <c r="M5" s="225">
        <v>22754.898201507101</v>
      </c>
      <c r="N5" s="225">
        <v>23061.200935158871</v>
      </c>
      <c r="O5" s="225">
        <v>22617.046500953089</v>
      </c>
      <c r="P5" s="225">
        <v>22203.60133978026</v>
      </c>
      <c r="Q5" s="225">
        <v>21687.027759442561</v>
      </c>
      <c r="R5" s="225">
        <v>22128.5957737319</v>
      </c>
      <c r="S5" s="225">
        <v>22547.57005415345</v>
      </c>
      <c r="T5" s="225">
        <v>23343.019271365349</v>
      </c>
      <c r="U5" s="225">
        <v>24263.346470824112</v>
      </c>
      <c r="V5" s="225">
        <v>22627.901580341291</v>
      </c>
      <c r="W5" s="225">
        <v>24922.136955308339</v>
      </c>
      <c r="DA5" s="89" t="s">
        <v>3031</v>
      </c>
    </row>
    <row r="6" spans="1:105" ht="12" customHeight="1" x14ac:dyDescent="0.25">
      <c r="A6" s="55" t="s">
        <v>92</v>
      </c>
      <c r="B6" s="261">
        <v>482.7482972116722</v>
      </c>
      <c r="C6" s="261">
        <v>496.74252940502339</v>
      </c>
      <c r="D6" s="261">
        <v>506.78932847995549</v>
      </c>
      <c r="E6" s="261">
        <v>477.12620024546601</v>
      </c>
      <c r="F6" s="261">
        <v>501.55722206698618</v>
      </c>
      <c r="G6" s="261">
        <v>523.02803523977434</v>
      </c>
      <c r="H6" s="261">
        <v>517.3820353393038</v>
      </c>
      <c r="I6" s="261">
        <v>534.47473795619612</v>
      </c>
      <c r="J6" s="261">
        <v>503.09574601867149</v>
      </c>
      <c r="K6" s="261">
        <v>452.08914599379449</v>
      </c>
      <c r="L6" s="261">
        <v>489.14938120147622</v>
      </c>
      <c r="M6" s="261">
        <v>526.53693348317336</v>
      </c>
      <c r="N6" s="261">
        <v>523.72524030302293</v>
      </c>
      <c r="O6" s="261">
        <v>525.15913466988491</v>
      </c>
      <c r="P6" s="261">
        <v>510.03932571568549</v>
      </c>
      <c r="Q6" s="261">
        <v>520.43566258326769</v>
      </c>
      <c r="R6" s="261">
        <v>537.47607510374439</v>
      </c>
      <c r="S6" s="261">
        <v>555.66522139052836</v>
      </c>
      <c r="T6" s="261">
        <v>557.09960281169265</v>
      </c>
      <c r="U6" s="261">
        <v>570.60846903017398</v>
      </c>
      <c r="V6" s="261">
        <v>542.65992677387476</v>
      </c>
      <c r="W6" s="261">
        <v>587.89070997471754</v>
      </c>
      <c r="DA6" s="67" t="s">
        <v>3049</v>
      </c>
    </row>
    <row r="7" spans="1:105" ht="12" customHeight="1" x14ac:dyDescent="0.25">
      <c r="A7" s="202" t="s">
        <v>93</v>
      </c>
      <c r="B7" s="226">
        <v>260.30433662943562</v>
      </c>
      <c r="C7" s="226">
        <v>267.64753846452362</v>
      </c>
      <c r="D7" s="226">
        <v>272.69436561515357</v>
      </c>
      <c r="E7" s="226">
        <v>254.8233713660432</v>
      </c>
      <c r="F7" s="226">
        <v>268.77356485580941</v>
      </c>
      <c r="G7" s="226">
        <v>281.34127154872073</v>
      </c>
      <c r="H7" s="226">
        <v>274.92940473079108</v>
      </c>
      <c r="I7" s="226">
        <v>284.77031866755868</v>
      </c>
      <c r="J7" s="226">
        <v>261.44502217674358</v>
      </c>
      <c r="K7" s="226">
        <v>234.56554893729259</v>
      </c>
      <c r="L7" s="226">
        <v>252.769069628761</v>
      </c>
      <c r="M7" s="226">
        <v>272.25987374749269</v>
      </c>
      <c r="N7" s="226">
        <v>270.90860810122649</v>
      </c>
      <c r="O7" s="226">
        <v>269.27345559217281</v>
      </c>
      <c r="P7" s="226">
        <v>262.24370864745902</v>
      </c>
      <c r="Q7" s="226">
        <v>269.84570241826339</v>
      </c>
      <c r="R7" s="226">
        <v>278.24714415057139</v>
      </c>
      <c r="S7" s="226">
        <v>286.81990710795952</v>
      </c>
      <c r="T7" s="226">
        <v>285.51522607322448</v>
      </c>
      <c r="U7" s="226">
        <v>291.44200680758462</v>
      </c>
      <c r="V7" s="226">
        <v>278.90267321054438</v>
      </c>
      <c r="W7" s="226">
        <v>300.34451863727361</v>
      </c>
      <c r="DA7" s="174" t="s">
        <v>3050</v>
      </c>
    </row>
    <row r="8" spans="1:105" ht="12" customHeight="1" x14ac:dyDescent="0.25">
      <c r="A8" s="202" t="s">
        <v>94</v>
      </c>
      <c r="B8" s="226">
        <v>466.49603636337991</v>
      </c>
      <c r="C8" s="226">
        <v>479.43553730775261</v>
      </c>
      <c r="D8" s="226">
        <v>488.07713287879778</v>
      </c>
      <c r="E8" s="226">
        <v>454.01005121025457</v>
      </c>
      <c r="F8" s="226">
        <v>479.85495334381591</v>
      </c>
      <c r="G8" s="226">
        <v>503.45464301831032</v>
      </c>
      <c r="H8" s="226">
        <v>488.30215854118262</v>
      </c>
      <c r="I8" s="226">
        <v>506.61707714466371</v>
      </c>
      <c r="J8" s="226">
        <v>457.85047852947872</v>
      </c>
      <c r="K8" s="226">
        <v>410.35777576725161</v>
      </c>
      <c r="L8" s="226">
        <v>441.04528045044378</v>
      </c>
      <c r="M8" s="226">
        <v>475.24758143775642</v>
      </c>
      <c r="N8" s="226">
        <v>473.0051919430698</v>
      </c>
      <c r="O8" s="226">
        <v>467.45607728176401</v>
      </c>
      <c r="P8" s="226">
        <v>456.07911354973589</v>
      </c>
      <c r="Q8" s="226">
        <v>471.87332357597722</v>
      </c>
      <c r="R8" s="226">
        <v>486.07396690004771</v>
      </c>
      <c r="S8" s="226">
        <v>500.094399589163</v>
      </c>
      <c r="T8" s="226">
        <v>495.49658596674527</v>
      </c>
      <c r="U8" s="226">
        <v>504.64210844680241</v>
      </c>
      <c r="V8" s="226">
        <v>484.9221486518345</v>
      </c>
      <c r="W8" s="226">
        <v>520.14378487883846</v>
      </c>
      <c r="DA8" s="174" t="s">
        <v>3051</v>
      </c>
    </row>
    <row r="9" spans="1:105" ht="12" customHeight="1" x14ac:dyDescent="0.25">
      <c r="A9" s="202" t="s">
        <v>95</v>
      </c>
      <c r="B9" s="226">
        <v>169.5363564516424</v>
      </c>
      <c r="C9" s="226">
        <v>174.47938581099029</v>
      </c>
      <c r="D9" s="226">
        <v>178.05963485945179</v>
      </c>
      <c r="E9" s="226">
        <v>167.90510925141609</v>
      </c>
      <c r="F9" s="226">
        <v>176.37622627050379</v>
      </c>
      <c r="G9" s="226">
        <v>183.77780802650071</v>
      </c>
      <c r="H9" s="226">
        <v>182.2667829886374</v>
      </c>
      <c r="I9" s="226">
        <v>188.18210206218691</v>
      </c>
      <c r="J9" s="226">
        <v>178.05952225091721</v>
      </c>
      <c r="K9" s="226">
        <v>160.05909637988111</v>
      </c>
      <c r="L9" s="226">
        <v>173.3236423956952</v>
      </c>
      <c r="M9" s="226">
        <v>186.5475135651071</v>
      </c>
      <c r="N9" s="226">
        <v>185.53698094451971</v>
      </c>
      <c r="O9" s="226">
        <v>186.37796492407071</v>
      </c>
      <c r="P9" s="226">
        <v>180.91069588455571</v>
      </c>
      <c r="Q9" s="226">
        <v>184.28211781831951</v>
      </c>
      <c r="R9" s="226">
        <v>190.37679767728031</v>
      </c>
      <c r="S9" s="226">
        <v>196.937680392766</v>
      </c>
      <c r="T9" s="226">
        <v>197.7325720665354</v>
      </c>
      <c r="U9" s="226">
        <v>202.66692380485711</v>
      </c>
      <c r="V9" s="226">
        <v>192.49708964275101</v>
      </c>
      <c r="W9" s="226">
        <v>208.79459886596311</v>
      </c>
      <c r="DA9" s="174" t="s">
        <v>3052</v>
      </c>
    </row>
    <row r="10" spans="1:105" ht="12" customHeight="1" x14ac:dyDescent="0.25">
      <c r="A10" s="56" t="s">
        <v>96</v>
      </c>
      <c r="B10" s="262">
        <v>568.73519442828388</v>
      </c>
      <c r="C10" s="262">
        <v>590.51916215393237</v>
      </c>
      <c r="D10" s="262">
        <v>585.62141035552168</v>
      </c>
      <c r="E10" s="262">
        <v>510.3915408922436</v>
      </c>
      <c r="F10" s="262">
        <v>518.27926888535023</v>
      </c>
      <c r="G10" s="262">
        <v>621.86109119333571</v>
      </c>
      <c r="H10" s="262">
        <v>599.37959796885798</v>
      </c>
      <c r="I10" s="262">
        <v>679.28088880557073</v>
      </c>
      <c r="J10" s="262">
        <v>681.03968706597811</v>
      </c>
      <c r="K10" s="262">
        <v>542.37839108398964</v>
      </c>
      <c r="L10" s="262">
        <v>637.46017967347143</v>
      </c>
      <c r="M10" s="262">
        <v>501.67655886821768</v>
      </c>
      <c r="N10" s="262">
        <v>502.49109273913598</v>
      </c>
      <c r="O10" s="262">
        <v>496.44867393525118</v>
      </c>
      <c r="P10" s="262">
        <v>496.87127752073172</v>
      </c>
      <c r="Q10" s="262">
        <v>486.21753288111432</v>
      </c>
      <c r="R10" s="262">
        <v>501.58396691757099</v>
      </c>
      <c r="S10" s="262">
        <v>513.65164303522397</v>
      </c>
      <c r="T10" s="262">
        <v>531.81511860139415</v>
      </c>
      <c r="U10" s="262">
        <v>559.94767312199519</v>
      </c>
      <c r="V10" s="262">
        <v>544.37500993757658</v>
      </c>
      <c r="W10" s="262">
        <v>581.4775559594857</v>
      </c>
      <c r="DA10" s="68" t="s">
        <v>3053</v>
      </c>
    </row>
    <row r="11" spans="1:105" ht="12" customHeight="1" x14ac:dyDescent="0.25">
      <c r="A11" s="37" t="s">
        <v>160</v>
      </c>
      <c r="B11" s="228">
        <v>86.547586566480717</v>
      </c>
      <c r="C11" s="228">
        <v>100.1290742323354</v>
      </c>
      <c r="D11" s="228">
        <v>87.201846434242995</v>
      </c>
      <c r="E11" s="228">
        <v>83.856773833165349</v>
      </c>
      <c r="F11" s="228">
        <v>72.410559211205864</v>
      </c>
      <c r="G11" s="228">
        <v>82.67761687291636</v>
      </c>
      <c r="H11" s="228">
        <v>77.918935400182335</v>
      </c>
      <c r="I11" s="228">
        <v>72.371722556189098</v>
      </c>
      <c r="J11" s="228">
        <v>65.954323798750949</v>
      </c>
      <c r="K11" s="228">
        <v>51.532529656016642</v>
      </c>
      <c r="L11" s="228">
        <v>52.35829798172643</v>
      </c>
      <c r="M11" s="228">
        <v>46.481289900907584</v>
      </c>
      <c r="N11" s="228">
        <v>49.177754939560081</v>
      </c>
      <c r="O11" s="228">
        <v>39.799923506149909</v>
      </c>
      <c r="P11" s="228">
        <v>39.738226554651114</v>
      </c>
      <c r="Q11" s="228">
        <v>38.585651504883053</v>
      </c>
      <c r="R11" s="228">
        <v>38.602057265986751</v>
      </c>
      <c r="S11" s="228">
        <v>37.413539083118792</v>
      </c>
      <c r="T11" s="228">
        <v>71.556013051188103</v>
      </c>
      <c r="U11" s="228">
        <v>73.968914189541749</v>
      </c>
      <c r="V11" s="228">
        <v>74.379080362057209</v>
      </c>
      <c r="W11" s="228">
        <v>75.455984336560434</v>
      </c>
      <c r="DA11" s="69" t="s">
        <v>3054</v>
      </c>
    </row>
    <row r="12" spans="1:105" ht="12" customHeight="1" x14ac:dyDescent="0.25">
      <c r="A12" s="37" t="s">
        <v>162</v>
      </c>
      <c r="B12" s="228">
        <v>170.17333357400179</v>
      </c>
      <c r="C12" s="228">
        <v>167.58379169438561</v>
      </c>
      <c r="D12" s="228">
        <v>169.79128397610279</v>
      </c>
      <c r="E12" s="228">
        <v>108.5880234276835</v>
      </c>
      <c r="F12" s="228">
        <v>99.509600809856266</v>
      </c>
      <c r="G12" s="228">
        <v>218.0253151167976</v>
      </c>
      <c r="H12" s="228">
        <v>177.53978660594251</v>
      </c>
      <c r="I12" s="228">
        <v>251.87991125003509</v>
      </c>
      <c r="J12" s="228">
        <v>279.42797034288282</v>
      </c>
      <c r="K12" s="228">
        <v>183.11673907981671</v>
      </c>
      <c r="L12" s="228">
        <v>249.27895411443649</v>
      </c>
      <c r="M12" s="228">
        <v>93.561614218110194</v>
      </c>
      <c r="N12" s="228">
        <v>100.14919849668669</v>
      </c>
      <c r="O12" s="228">
        <v>102.42755091066449</v>
      </c>
      <c r="P12" s="228">
        <v>91.308712914555542</v>
      </c>
      <c r="Q12" s="228">
        <v>63.035079361152839</v>
      </c>
      <c r="R12" s="228">
        <v>67.493658246201534</v>
      </c>
      <c r="S12" s="228">
        <v>65.065014551389851</v>
      </c>
      <c r="T12" s="228">
        <v>57.789791518722012</v>
      </c>
      <c r="U12" s="228">
        <v>73.991712834462248</v>
      </c>
      <c r="V12" s="228">
        <v>68.092921185556008</v>
      </c>
      <c r="W12" s="228">
        <v>87.695989093586505</v>
      </c>
      <c r="DA12" s="69" t="s">
        <v>3055</v>
      </c>
    </row>
    <row r="13" spans="1:105" ht="12" customHeight="1" x14ac:dyDescent="0.25">
      <c r="A13" s="37" t="s">
        <v>97</v>
      </c>
      <c r="B13" s="228">
        <v>0.96190885640425883</v>
      </c>
      <c r="C13" s="228">
        <v>1.484522785896929</v>
      </c>
      <c r="D13" s="228">
        <v>0.91134995700638577</v>
      </c>
      <c r="E13" s="228">
        <v>1.819002579532137</v>
      </c>
      <c r="F13" s="228">
        <v>1.438091143596379</v>
      </c>
      <c r="G13" s="228">
        <v>1.4447979363699901</v>
      </c>
      <c r="H13" s="228">
        <v>1.470421324161054</v>
      </c>
      <c r="I13" s="228">
        <v>1.621152192605223</v>
      </c>
      <c r="J13" s="228">
        <v>1.6073946689566001</v>
      </c>
      <c r="K13" s="228">
        <v>1.544711951847513</v>
      </c>
      <c r="L13" s="228">
        <v>13.420894239029209</v>
      </c>
      <c r="M13" s="228">
        <v>11.659845227850679</v>
      </c>
      <c r="N13" s="228">
        <v>12.16552020634041</v>
      </c>
      <c r="O13" s="228">
        <v>13.376440240747639</v>
      </c>
      <c r="P13" s="228">
        <v>13.24161650901751</v>
      </c>
      <c r="Q13" s="228">
        <v>14.193293207208979</v>
      </c>
      <c r="R13" s="228">
        <v>15.32201203782221</v>
      </c>
      <c r="S13" s="228">
        <v>15.893723129820771</v>
      </c>
      <c r="T13" s="228">
        <v>15.724333619929279</v>
      </c>
      <c r="U13" s="228">
        <v>16.87979363711969</v>
      </c>
      <c r="V13" s="228">
        <v>15.887188306092771</v>
      </c>
      <c r="W13" s="228">
        <v>17.1584694754781</v>
      </c>
      <c r="DA13" s="69" t="s">
        <v>3056</v>
      </c>
    </row>
    <row r="14" spans="1:105" ht="12" customHeight="1" x14ac:dyDescent="0.25">
      <c r="A14" s="37" t="s">
        <v>78</v>
      </c>
      <c r="B14" s="228">
        <v>3.8853248098318152</v>
      </c>
      <c r="C14" s="228">
        <v>4.1059019526627996</v>
      </c>
      <c r="D14" s="228">
        <v>4.3376779113766473</v>
      </c>
      <c r="E14" s="228">
        <v>4.5655257696294926</v>
      </c>
      <c r="F14" s="228">
        <v>4.6036064555062381</v>
      </c>
      <c r="G14" s="228">
        <v>5.2833070926484353</v>
      </c>
      <c r="H14" s="228">
        <v>5.6748474311165849</v>
      </c>
      <c r="I14" s="228">
        <v>5.6614054246967216</v>
      </c>
      <c r="J14" s="228">
        <v>5.8871150185187791</v>
      </c>
      <c r="K14" s="228">
        <v>6.3285077147410078</v>
      </c>
      <c r="L14" s="228">
        <v>6.9234816656821803</v>
      </c>
      <c r="M14" s="228">
        <v>7.5109756313534026</v>
      </c>
      <c r="N14" s="228">
        <v>7.7942283660731269</v>
      </c>
      <c r="O14" s="228">
        <v>8.4476187519047077</v>
      </c>
      <c r="P14" s="228">
        <v>27.19054087979799</v>
      </c>
      <c r="Q14" s="228">
        <v>26.77384714672268</v>
      </c>
      <c r="R14" s="228">
        <v>28.075481384468901</v>
      </c>
      <c r="S14" s="228">
        <v>31.913390352884232</v>
      </c>
      <c r="T14" s="228">
        <v>36.824258467526093</v>
      </c>
      <c r="U14" s="228">
        <v>40.290838837721608</v>
      </c>
      <c r="V14" s="228">
        <v>44.113102267220548</v>
      </c>
      <c r="W14" s="228">
        <v>50.780291507662128</v>
      </c>
      <c r="DA14" s="69" t="s">
        <v>3057</v>
      </c>
    </row>
    <row r="15" spans="1:105" ht="12" customHeight="1" x14ac:dyDescent="0.25">
      <c r="A15" s="37" t="s">
        <v>38</v>
      </c>
      <c r="B15" s="228">
        <v>307.16704062156532</v>
      </c>
      <c r="C15" s="228">
        <v>317.2158714886516</v>
      </c>
      <c r="D15" s="228">
        <v>323.3792520767928</v>
      </c>
      <c r="E15" s="228">
        <v>311.56221528223318</v>
      </c>
      <c r="F15" s="228">
        <v>340.31741126518563</v>
      </c>
      <c r="G15" s="228">
        <v>314.43005417460319</v>
      </c>
      <c r="H15" s="228">
        <v>336.77560720745561</v>
      </c>
      <c r="I15" s="228">
        <v>347.7466973820446</v>
      </c>
      <c r="J15" s="228">
        <v>328.16288323686911</v>
      </c>
      <c r="K15" s="228">
        <v>299.85590268156778</v>
      </c>
      <c r="L15" s="228">
        <v>315.47855167259712</v>
      </c>
      <c r="M15" s="228">
        <v>342.46283388999592</v>
      </c>
      <c r="N15" s="228">
        <v>333.20439073047561</v>
      </c>
      <c r="O15" s="228">
        <v>332.39714052578449</v>
      </c>
      <c r="P15" s="228">
        <v>325.39218066270962</v>
      </c>
      <c r="Q15" s="228">
        <v>343.62966166114683</v>
      </c>
      <c r="R15" s="228">
        <v>352.09075798309158</v>
      </c>
      <c r="S15" s="228">
        <v>363.36597591801029</v>
      </c>
      <c r="T15" s="228">
        <v>349.92072194402868</v>
      </c>
      <c r="U15" s="228">
        <v>354.81641362315003</v>
      </c>
      <c r="V15" s="228">
        <v>341.90271781665001</v>
      </c>
      <c r="W15" s="228">
        <v>350.38682154619858</v>
      </c>
      <c r="DA15" s="69" t="s">
        <v>3058</v>
      </c>
    </row>
    <row r="16" spans="1:105" ht="12" customHeight="1" x14ac:dyDescent="0.25">
      <c r="A16" s="57" t="s">
        <v>3059</v>
      </c>
      <c r="B16" s="263">
        <v>7302.5234231574404</v>
      </c>
      <c r="C16" s="263">
        <v>7307.7049056175374</v>
      </c>
      <c r="D16" s="263">
        <v>7193.1757462669057</v>
      </c>
      <c r="E16" s="263">
        <v>6266.4521992108057</v>
      </c>
      <c r="F16" s="263">
        <v>5988.6850091578008</v>
      </c>
      <c r="G16" s="263">
        <v>7504.7997086194773</v>
      </c>
      <c r="H16" s="263">
        <v>7311.1975614520052</v>
      </c>
      <c r="I16" s="263">
        <v>7204.1720745126631</v>
      </c>
      <c r="J16" s="263">
        <v>7542.8185858587967</v>
      </c>
      <c r="K16" s="263">
        <v>5998.4637416845717</v>
      </c>
      <c r="L16" s="263">
        <v>6991.7982485208049</v>
      </c>
      <c r="M16" s="263">
        <v>4100.9376823018119</v>
      </c>
      <c r="N16" s="263">
        <v>4196.053766910999</v>
      </c>
      <c r="O16" s="263">
        <v>4004.0175820583081</v>
      </c>
      <c r="P16" s="263">
        <v>3961.1159175847561</v>
      </c>
      <c r="Q16" s="263">
        <v>3699.1966174410049</v>
      </c>
      <c r="R16" s="263">
        <v>3627.3264717932971</v>
      </c>
      <c r="S16" s="263">
        <v>3617.7791246736701</v>
      </c>
      <c r="T16" s="263">
        <v>3958.5718093946612</v>
      </c>
      <c r="U16" s="263">
        <v>4399.4148197592503</v>
      </c>
      <c r="V16" s="263">
        <v>3783.515166898906</v>
      </c>
      <c r="W16" s="263">
        <v>4198.0818026654479</v>
      </c>
      <c r="DA16" s="70" t="s">
        <v>3060</v>
      </c>
    </row>
    <row r="17" spans="1:105" ht="12" customHeight="1" x14ac:dyDescent="0.25">
      <c r="A17" s="46" t="s">
        <v>30</v>
      </c>
      <c r="B17" s="231">
        <v>653.67401430993539</v>
      </c>
      <c r="C17" s="231">
        <v>464.93460397196139</v>
      </c>
      <c r="D17" s="231">
        <v>136.12095586237569</v>
      </c>
      <c r="E17" s="231">
        <v>128.20742705915069</v>
      </c>
      <c r="F17" s="231">
        <v>140.0577891601983</v>
      </c>
      <c r="G17" s="231">
        <v>135.86345670025531</v>
      </c>
      <c r="H17" s="231">
        <v>146.30876902315461</v>
      </c>
      <c r="I17" s="231">
        <v>141.0981387937619</v>
      </c>
      <c r="J17" s="231">
        <v>102.5078593877851</v>
      </c>
      <c r="K17" s="231">
        <v>78.572082088772049</v>
      </c>
      <c r="L17" s="231">
        <v>79.689058877976095</v>
      </c>
      <c r="M17" s="231">
        <v>78.67035792551826</v>
      </c>
      <c r="N17" s="231">
        <v>70.034144313902431</v>
      </c>
      <c r="O17" s="231">
        <v>63.929503528150619</v>
      </c>
      <c r="P17" s="231">
        <v>60.449152463063477</v>
      </c>
      <c r="Q17" s="231">
        <v>53.638892212680197</v>
      </c>
      <c r="R17" s="231">
        <v>58.940471195840708</v>
      </c>
      <c r="S17" s="231">
        <v>81.706497456296646</v>
      </c>
      <c r="T17" s="231">
        <v>97.03283096810938</v>
      </c>
      <c r="U17" s="231">
        <v>90.754428308560534</v>
      </c>
      <c r="V17" s="231">
        <v>51.300843187607491</v>
      </c>
      <c r="W17" s="231">
        <v>51.789424670882127</v>
      </c>
      <c r="DA17" s="73" t="s">
        <v>3061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20.99782032184277</v>
      </c>
      <c r="F18" s="231">
        <v>1.1822871883092569</v>
      </c>
      <c r="G18" s="231">
        <v>15.692570916269339</v>
      </c>
      <c r="H18" s="231">
        <v>35.003971444093153</v>
      </c>
      <c r="I18" s="231">
        <v>37.464373846468369</v>
      </c>
      <c r="J18" s="231">
        <v>22.70109857471504</v>
      </c>
      <c r="K18" s="231">
        <v>43.139505013916853</v>
      </c>
      <c r="L18" s="231">
        <v>49.060554466736413</v>
      </c>
      <c r="M18" s="231">
        <v>49.906490412450808</v>
      </c>
      <c r="N18" s="231">
        <v>32.988991046999367</v>
      </c>
      <c r="O18" s="231">
        <v>21.146820403180708</v>
      </c>
      <c r="P18" s="231">
        <v>55.796405519957482</v>
      </c>
      <c r="Q18" s="231">
        <v>73.381141166750027</v>
      </c>
      <c r="R18" s="231">
        <v>5.9183951423122707</v>
      </c>
      <c r="S18" s="231">
        <v>4.4836326835700619</v>
      </c>
      <c r="T18" s="231">
        <v>28.102477065023841</v>
      </c>
      <c r="U18" s="231">
        <v>35.354699127109427</v>
      </c>
      <c r="V18" s="231">
        <v>49.223902172669312</v>
      </c>
      <c r="W18" s="231">
        <v>51.67225257038956</v>
      </c>
      <c r="DA18" s="73" t="s">
        <v>3062</v>
      </c>
    </row>
    <row r="19" spans="1:105" ht="12" customHeight="1" x14ac:dyDescent="0.25">
      <c r="A19" s="46" t="s">
        <v>33</v>
      </c>
      <c r="B19" s="231">
        <v>223.6932357496581</v>
      </c>
      <c r="C19" s="231">
        <v>218.55028070412109</v>
      </c>
      <c r="D19" s="231">
        <v>182.66288003987731</v>
      </c>
      <c r="E19" s="231">
        <v>126.0626298017481</v>
      </c>
      <c r="F19" s="231">
        <v>116.1405547727893</v>
      </c>
      <c r="G19" s="231">
        <v>121.8831422441562</v>
      </c>
      <c r="H19" s="231">
        <v>131.17045381006449</v>
      </c>
      <c r="I19" s="231">
        <v>125.5627923126037</v>
      </c>
      <c r="J19" s="231">
        <v>117.0653692401695</v>
      </c>
      <c r="K19" s="231">
        <v>97.307536529609337</v>
      </c>
      <c r="L19" s="231">
        <v>103.39475447495749</v>
      </c>
      <c r="M19" s="231">
        <v>58.278943563961803</v>
      </c>
      <c r="N19" s="231">
        <v>82.586160553678255</v>
      </c>
      <c r="O19" s="231">
        <v>65.422242995180156</v>
      </c>
      <c r="P19" s="231">
        <v>70.494917448524575</v>
      </c>
      <c r="Q19" s="231">
        <v>70.267724355695421</v>
      </c>
      <c r="R19" s="231">
        <v>75.661671410957226</v>
      </c>
      <c r="S19" s="231">
        <v>79.748585531635754</v>
      </c>
      <c r="T19" s="231">
        <v>90.497645114061356</v>
      </c>
      <c r="U19" s="231">
        <v>92.989838564409126</v>
      </c>
      <c r="V19" s="231">
        <v>86.672061759304029</v>
      </c>
      <c r="W19" s="231">
        <v>89.011152548489889</v>
      </c>
      <c r="DA19" s="73" t="s">
        <v>3063</v>
      </c>
    </row>
    <row r="20" spans="1:105" ht="12" customHeight="1" x14ac:dyDescent="0.25">
      <c r="A20" s="46" t="s">
        <v>160</v>
      </c>
      <c r="B20" s="231">
        <v>737.60791216277505</v>
      </c>
      <c r="C20" s="231">
        <v>883.43977045565123</v>
      </c>
      <c r="D20" s="231">
        <v>776.66102062613027</v>
      </c>
      <c r="E20" s="231">
        <v>756.1626302794607</v>
      </c>
      <c r="F20" s="231">
        <v>672.66701281352312</v>
      </c>
      <c r="G20" s="231">
        <v>773.75107087966842</v>
      </c>
      <c r="H20" s="231">
        <v>727.63518663605521</v>
      </c>
      <c r="I20" s="231">
        <v>711.50599591213074</v>
      </c>
      <c r="J20" s="231">
        <v>687.02574500716969</v>
      </c>
      <c r="K20" s="231">
        <v>512.55306226454502</v>
      </c>
      <c r="L20" s="231">
        <v>557.7962199935248</v>
      </c>
      <c r="M20" s="231">
        <v>514.02675311230735</v>
      </c>
      <c r="N20" s="231">
        <v>545.71997901047996</v>
      </c>
      <c r="O20" s="231">
        <v>487.43130810259919</v>
      </c>
      <c r="P20" s="231">
        <v>459.40039126047748</v>
      </c>
      <c r="Q20" s="231">
        <v>447.88017221480658</v>
      </c>
      <c r="R20" s="231">
        <v>462.75860976225903</v>
      </c>
      <c r="S20" s="231">
        <v>473.46899550737947</v>
      </c>
      <c r="T20" s="231">
        <v>969.39699567728701</v>
      </c>
      <c r="U20" s="231">
        <v>974.78755728729504</v>
      </c>
      <c r="V20" s="231">
        <v>965.82377621768285</v>
      </c>
      <c r="W20" s="231">
        <v>935.41928720491603</v>
      </c>
      <c r="DA20" s="73" t="s">
        <v>3064</v>
      </c>
    </row>
    <row r="21" spans="1:105" ht="12" customHeight="1" x14ac:dyDescent="0.25">
      <c r="A21" s="46" t="s">
        <v>70</v>
      </c>
      <c r="B21" s="231">
        <v>353.83238931120178</v>
      </c>
      <c r="C21" s="231">
        <v>453.03147944523249</v>
      </c>
      <c r="D21" s="231">
        <v>377.05520253496991</v>
      </c>
      <c r="E21" s="231">
        <v>440.93146133710547</v>
      </c>
      <c r="F21" s="231">
        <v>155.3935976897279</v>
      </c>
      <c r="G21" s="231">
        <v>170.3744241540916</v>
      </c>
      <c r="H21" s="231">
        <v>230.29295198723781</v>
      </c>
      <c r="I21" s="231">
        <v>238.20066590891099</v>
      </c>
      <c r="J21" s="231">
        <v>225.95553557507861</v>
      </c>
      <c r="K21" s="231">
        <v>188.22934492808861</v>
      </c>
      <c r="L21" s="231">
        <v>161.3607289247156</v>
      </c>
      <c r="M21" s="231">
        <v>111.41787404690351</v>
      </c>
      <c r="N21" s="231">
        <v>111.838713059307</v>
      </c>
      <c r="O21" s="231">
        <v>61.221175766793372</v>
      </c>
      <c r="P21" s="231">
        <v>54.958108638912222</v>
      </c>
      <c r="Q21" s="231">
        <v>59.514190858304737</v>
      </c>
      <c r="R21" s="231">
        <v>68.390391394471408</v>
      </c>
      <c r="S21" s="231">
        <v>77.30014593484151</v>
      </c>
      <c r="T21" s="231">
        <v>70.790661812359815</v>
      </c>
      <c r="U21" s="231">
        <v>55.997296687125647</v>
      </c>
      <c r="V21" s="231">
        <v>47.874324315738242</v>
      </c>
      <c r="W21" s="231">
        <v>39.072504015878138</v>
      </c>
      <c r="DA21" s="73" t="s">
        <v>3065</v>
      </c>
    </row>
    <row r="22" spans="1:105" ht="12" customHeight="1" x14ac:dyDescent="0.25">
      <c r="A22" s="46" t="s">
        <v>34</v>
      </c>
      <c r="B22" s="231">
        <v>700.27481185603449</v>
      </c>
      <c r="C22" s="231">
        <v>528.59285403877686</v>
      </c>
      <c r="D22" s="231">
        <v>441.77546029991981</v>
      </c>
      <c r="E22" s="231">
        <v>321.2591197923914</v>
      </c>
      <c r="F22" s="231">
        <v>309.68130095606438</v>
      </c>
      <c r="G22" s="231">
        <v>201.95628775583739</v>
      </c>
      <c r="H22" s="231">
        <v>342.31895975828257</v>
      </c>
      <c r="I22" s="231">
        <v>304.43853403213387</v>
      </c>
      <c r="J22" s="231">
        <v>337.77008393103802</v>
      </c>
      <c r="K22" s="231">
        <v>411.05553210754482</v>
      </c>
      <c r="L22" s="231">
        <v>280.33206298923648</v>
      </c>
      <c r="M22" s="231">
        <v>114.55152337254449</v>
      </c>
      <c r="N22" s="231">
        <v>143.41606116611709</v>
      </c>
      <c r="O22" s="231">
        <v>84.249033746026996</v>
      </c>
      <c r="P22" s="231">
        <v>165.65206961685999</v>
      </c>
      <c r="Q22" s="231">
        <v>186.81364450152361</v>
      </c>
      <c r="R22" s="231">
        <v>48.961702902254487</v>
      </c>
      <c r="S22" s="231">
        <v>44.615724393447721</v>
      </c>
      <c r="T22" s="231">
        <v>103.0025483739017</v>
      </c>
      <c r="U22" s="231">
        <v>108.64226984017721</v>
      </c>
      <c r="V22" s="231">
        <v>105.4696536756901</v>
      </c>
      <c r="W22" s="231">
        <v>309.47769428706317</v>
      </c>
      <c r="DA22" s="73" t="s">
        <v>3066</v>
      </c>
    </row>
    <row r="23" spans="1:105" ht="12" customHeight="1" x14ac:dyDescent="0.25">
      <c r="A23" s="46" t="s">
        <v>162</v>
      </c>
      <c r="B23" s="231">
        <v>1609.568994298678</v>
      </c>
      <c r="C23" s="231">
        <v>1793.0504311247671</v>
      </c>
      <c r="D23" s="231">
        <v>2027.4567603644759</v>
      </c>
      <c r="E23" s="231">
        <v>1341.554253046804</v>
      </c>
      <c r="F23" s="231">
        <v>1329.5819881142729</v>
      </c>
      <c r="G23" s="231">
        <v>2944.858614252626</v>
      </c>
      <c r="H23" s="231">
        <v>2254.342423713661</v>
      </c>
      <c r="I23" s="231">
        <v>2507.4367734294829</v>
      </c>
      <c r="J23" s="231">
        <v>2517.323671981927</v>
      </c>
      <c r="K23" s="231">
        <v>1590.035832739798</v>
      </c>
      <c r="L23" s="231">
        <v>2639.1219183367562</v>
      </c>
      <c r="M23" s="231">
        <v>1491.997321696665</v>
      </c>
      <c r="N23" s="231">
        <v>1494.981106977084</v>
      </c>
      <c r="O23" s="231">
        <v>1577.2545993386079</v>
      </c>
      <c r="P23" s="231">
        <v>1508.499461576037</v>
      </c>
      <c r="Q23" s="231">
        <v>1183.701674945848</v>
      </c>
      <c r="R23" s="231">
        <v>1322.9906819184671</v>
      </c>
      <c r="S23" s="231">
        <v>1295.2894448391371</v>
      </c>
      <c r="T23" s="231">
        <v>1046.0420611272921</v>
      </c>
      <c r="U23" s="231">
        <v>1266.125755461554</v>
      </c>
      <c r="V23" s="231">
        <v>1179.5228203095201</v>
      </c>
      <c r="W23" s="231">
        <v>1463.430035615487</v>
      </c>
      <c r="DA23" s="73" t="s">
        <v>3067</v>
      </c>
    </row>
    <row r="24" spans="1:105" ht="12" customHeight="1" x14ac:dyDescent="0.25">
      <c r="A24" s="46" t="s">
        <v>36</v>
      </c>
      <c r="B24" s="231">
        <v>73.088330181387576</v>
      </c>
      <c r="C24" s="231">
        <v>73.413213697473509</v>
      </c>
      <c r="D24" s="231">
        <v>60.322681320872817</v>
      </c>
      <c r="E24" s="231">
        <v>44.338790024685871</v>
      </c>
      <c r="F24" s="231">
        <v>48.040300024748277</v>
      </c>
      <c r="G24" s="231">
        <v>50.512715913708533</v>
      </c>
      <c r="H24" s="231">
        <v>41.701509556049807</v>
      </c>
      <c r="I24" s="231">
        <v>36.206312154719903</v>
      </c>
      <c r="J24" s="231">
        <v>22.28785099575218</v>
      </c>
      <c r="K24" s="231">
        <v>7.8374273991353656</v>
      </c>
      <c r="L24" s="231">
        <v>11.03742192752717</v>
      </c>
      <c r="M24" s="231">
        <v>9.0791230084782963</v>
      </c>
      <c r="N24" s="231">
        <v>10.28634139652719</v>
      </c>
      <c r="O24" s="231">
        <v>10.94941291000827</v>
      </c>
      <c r="P24" s="231">
        <v>8.3625009646519217</v>
      </c>
      <c r="Q24" s="231">
        <v>5.33154653643839</v>
      </c>
      <c r="R24" s="231">
        <v>9.4767381609085302</v>
      </c>
      <c r="S24" s="231">
        <v>11.88904315126695</v>
      </c>
      <c r="T24" s="231">
        <v>9.8429056970515987</v>
      </c>
      <c r="U24" s="231">
        <v>3.471941434800494</v>
      </c>
      <c r="V24" s="231">
        <v>6.1300473083281171</v>
      </c>
      <c r="W24" s="231">
        <v>3.652932538540115</v>
      </c>
      <c r="DA24" s="73" t="s">
        <v>3068</v>
      </c>
    </row>
    <row r="25" spans="1:105" ht="12" customHeight="1" x14ac:dyDescent="0.25">
      <c r="A25" s="46" t="s">
        <v>73</v>
      </c>
      <c r="B25" s="231">
        <v>821.77775875798193</v>
      </c>
      <c r="C25" s="231">
        <v>726.94134025273172</v>
      </c>
      <c r="D25" s="231">
        <v>752.46022112370918</v>
      </c>
      <c r="E25" s="231">
        <v>682.86595468072449</v>
      </c>
      <c r="F25" s="231">
        <v>665.16643238892436</v>
      </c>
      <c r="G25" s="231">
        <v>676.63503511654119</v>
      </c>
      <c r="H25" s="231">
        <v>701.55422434066543</v>
      </c>
      <c r="I25" s="231">
        <v>724.49265397982128</v>
      </c>
      <c r="J25" s="231">
        <v>716.73044218534415</v>
      </c>
      <c r="K25" s="231">
        <v>642.17407828378998</v>
      </c>
      <c r="L25" s="231">
        <v>592.05527948360464</v>
      </c>
      <c r="M25" s="231">
        <v>605.57209308459312</v>
      </c>
      <c r="N25" s="231">
        <v>597.6689989516135</v>
      </c>
      <c r="O25" s="231">
        <v>522.59937579589212</v>
      </c>
      <c r="P25" s="231">
        <v>596.0133950485606</v>
      </c>
      <c r="Q25" s="231">
        <v>630.33254331433045</v>
      </c>
      <c r="R25" s="231">
        <v>578.2816498186852</v>
      </c>
      <c r="S25" s="231">
        <v>534.18394226447833</v>
      </c>
      <c r="T25" s="231">
        <v>536.24497807398438</v>
      </c>
      <c r="U25" s="231">
        <v>538.47451577471418</v>
      </c>
      <c r="V25" s="231">
        <v>577.24556576669431</v>
      </c>
      <c r="W25" s="231">
        <v>570.93771249292638</v>
      </c>
      <c r="DA25" s="73" t="s">
        <v>3069</v>
      </c>
    </row>
    <row r="26" spans="1:105" ht="12" customHeight="1" x14ac:dyDescent="0.25">
      <c r="A26" s="46" t="s">
        <v>79</v>
      </c>
      <c r="B26" s="231">
        <v>2129.0059765297869</v>
      </c>
      <c r="C26" s="231">
        <v>2165.750931926822</v>
      </c>
      <c r="D26" s="231">
        <v>2438.6605640945759</v>
      </c>
      <c r="E26" s="231">
        <v>2404.072112866892</v>
      </c>
      <c r="F26" s="231">
        <v>2550.7737460492431</v>
      </c>
      <c r="G26" s="231">
        <v>2413.2723906863248</v>
      </c>
      <c r="H26" s="231">
        <v>2700.869111182742</v>
      </c>
      <c r="I26" s="231">
        <v>2377.765834142629</v>
      </c>
      <c r="J26" s="231">
        <v>2793.4509289798152</v>
      </c>
      <c r="K26" s="231">
        <v>2427.559340329371</v>
      </c>
      <c r="L26" s="231">
        <v>2517.9502490457712</v>
      </c>
      <c r="M26" s="231">
        <v>1067.4372020783901</v>
      </c>
      <c r="N26" s="231">
        <v>1106.53327043529</v>
      </c>
      <c r="O26" s="231">
        <v>1109.8141094718681</v>
      </c>
      <c r="P26" s="231">
        <v>981.48951504771048</v>
      </c>
      <c r="Q26" s="231">
        <v>988.33508733462872</v>
      </c>
      <c r="R26" s="231">
        <v>995.94616008714092</v>
      </c>
      <c r="S26" s="231">
        <v>1015.093112911617</v>
      </c>
      <c r="T26" s="231">
        <v>1007.618705485589</v>
      </c>
      <c r="U26" s="231">
        <v>1232.8165172735039</v>
      </c>
      <c r="V26" s="231">
        <v>714.25217218567161</v>
      </c>
      <c r="W26" s="231">
        <v>683.61880672087545</v>
      </c>
      <c r="DA26" s="73" t="s">
        <v>3070</v>
      </c>
    </row>
    <row r="27" spans="1:105" ht="12" customHeight="1" x14ac:dyDescent="0.25">
      <c r="A27" s="57" t="s">
        <v>3071</v>
      </c>
      <c r="B27" s="263">
        <f t="shared" ref="B27:W27" si="0">B28+B34</f>
        <v>8272.3552450013303</v>
      </c>
      <c r="C27" s="263">
        <f t="shared" si="0"/>
        <v>8318.7703660925345</v>
      </c>
      <c r="D27" s="263">
        <f t="shared" si="0"/>
        <v>8079.0179114767161</v>
      </c>
      <c r="E27" s="263">
        <f t="shared" si="0"/>
        <v>6969.865699669338</v>
      </c>
      <c r="F27" s="263">
        <f t="shared" si="0"/>
        <v>6783.6571874366673</v>
      </c>
      <c r="G27" s="263">
        <f t="shared" si="0"/>
        <v>8387.6387321634047</v>
      </c>
      <c r="H27" s="263">
        <f t="shared" si="0"/>
        <v>7777.479439395931</v>
      </c>
      <c r="I27" s="263">
        <f t="shared" si="0"/>
        <v>8452.9003879673292</v>
      </c>
      <c r="J27" s="263">
        <f t="shared" si="0"/>
        <v>8457.2521334593457</v>
      </c>
      <c r="K27" s="263">
        <f t="shared" si="0"/>
        <v>6763.5763638972066</v>
      </c>
      <c r="L27" s="263">
        <f t="shared" si="0"/>
        <v>7566.5348897187396</v>
      </c>
      <c r="M27" s="263">
        <f t="shared" si="0"/>
        <v>6186.4353140360763</v>
      </c>
      <c r="N27" s="263">
        <f t="shared" si="0"/>
        <v>6487.0957541081971</v>
      </c>
      <c r="O27" s="263">
        <f t="shared" si="0"/>
        <v>6461.6322811487162</v>
      </c>
      <c r="P27" s="263">
        <f t="shared" si="0"/>
        <v>6268.1344072605661</v>
      </c>
      <c r="Q27" s="263">
        <f t="shared" si="0"/>
        <v>5725.7888596410294</v>
      </c>
      <c r="R27" s="263">
        <f t="shared" si="0"/>
        <v>5915.8079851781049</v>
      </c>
      <c r="S27" s="263">
        <f t="shared" si="0"/>
        <v>6042.0401980161469</v>
      </c>
      <c r="T27" s="263">
        <f t="shared" si="0"/>
        <v>6425.7817026125795</v>
      </c>
      <c r="U27" s="263">
        <f t="shared" si="0"/>
        <v>6617.895878138781</v>
      </c>
      <c r="V27" s="263">
        <f t="shared" si="0"/>
        <v>6180.9010401857831</v>
      </c>
      <c r="W27" s="263">
        <f t="shared" si="0"/>
        <v>7147.7720559283134</v>
      </c>
      <c r="DA27" s="70"/>
    </row>
    <row r="28" spans="1:105" ht="12" customHeight="1" x14ac:dyDescent="0.25">
      <c r="A28" s="60" t="s">
        <v>3072</v>
      </c>
      <c r="B28" s="264">
        <v>7819.3149719444464</v>
      </c>
      <c r="C28" s="264">
        <v>7854.177789837272</v>
      </c>
      <c r="D28" s="264">
        <v>7607.8867858658787</v>
      </c>
      <c r="E28" s="264">
        <v>6541.2056716793213</v>
      </c>
      <c r="F28" s="264">
        <v>6326.0121751797624</v>
      </c>
      <c r="G28" s="264">
        <v>7902.1200777488984</v>
      </c>
      <c r="H28" s="264">
        <v>7323.523353071143</v>
      </c>
      <c r="I28" s="264">
        <v>7978.0343458673506</v>
      </c>
      <c r="J28" s="264">
        <v>8061.7913247092692</v>
      </c>
      <c r="K28" s="264">
        <v>6411.1167085034785</v>
      </c>
      <c r="L28" s="264">
        <v>7193.1773411520799</v>
      </c>
      <c r="M28" s="264">
        <v>5783.2092749321491</v>
      </c>
      <c r="N28" s="264">
        <v>6085.2227597339679</v>
      </c>
      <c r="O28" s="264">
        <v>6077.1969915210093</v>
      </c>
      <c r="P28" s="264">
        <v>5889.1293691970732</v>
      </c>
      <c r="Q28" s="264">
        <v>5321.4586225706335</v>
      </c>
      <c r="R28" s="264">
        <v>5501.6238871135047</v>
      </c>
      <c r="S28" s="264">
        <v>5620.4190132648164</v>
      </c>
      <c r="T28" s="264">
        <v>6019.0223554126533</v>
      </c>
      <c r="U28" s="264">
        <v>6209.045660288436</v>
      </c>
      <c r="V28" s="264">
        <v>5778.5401329388451</v>
      </c>
      <c r="W28" s="264">
        <v>6725.9500271278021</v>
      </c>
      <c r="DA28" s="72" t="s">
        <v>3073</v>
      </c>
    </row>
    <row r="29" spans="1:105" ht="12" customHeight="1" x14ac:dyDescent="0.25">
      <c r="A29" s="59" t="s">
        <v>30</v>
      </c>
      <c r="B29" s="232">
        <v>1055.1372262555931</v>
      </c>
      <c r="C29" s="232">
        <v>842.56107325438848</v>
      </c>
      <c r="D29" s="232">
        <v>347.20101823299808</v>
      </c>
      <c r="E29" s="232">
        <v>354.46411484347851</v>
      </c>
      <c r="F29" s="232">
        <v>423.61512566321198</v>
      </c>
      <c r="G29" s="232">
        <v>333.17969612428988</v>
      </c>
      <c r="H29" s="232">
        <v>341.03830363286812</v>
      </c>
      <c r="I29" s="232">
        <v>324.55392156661821</v>
      </c>
      <c r="J29" s="232">
        <v>291.39410257159778</v>
      </c>
      <c r="K29" s="232">
        <v>277.28506159231091</v>
      </c>
      <c r="L29" s="232">
        <v>232.6451860972835</v>
      </c>
      <c r="M29" s="232">
        <v>256.49017085111842</v>
      </c>
      <c r="N29" s="232">
        <v>232.25839603224779</v>
      </c>
      <c r="O29" s="232">
        <v>250.76389649665549</v>
      </c>
      <c r="P29" s="232">
        <v>254.0386294995522</v>
      </c>
      <c r="Q29" s="232">
        <v>254.4716848435273</v>
      </c>
      <c r="R29" s="232">
        <v>271.90407178472202</v>
      </c>
      <c r="S29" s="232">
        <v>352.00978240601211</v>
      </c>
      <c r="T29" s="232">
        <v>364.48559693476818</v>
      </c>
      <c r="U29" s="232">
        <v>335.29386649597001</v>
      </c>
      <c r="V29" s="232">
        <v>236.2814261257393</v>
      </c>
      <c r="W29" s="232">
        <v>249.23182765597099</v>
      </c>
      <c r="DA29" s="71" t="s">
        <v>3074</v>
      </c>
    </row>
    <row r="30" spans="1:105" ht="12" customHeight="1" x14ac:dyDescent="0.25">
      <c r="A30" s="59" t="s">
        <v>33</v>
      </c>
      <c r="B30" s="232">
        <v>433.54453903555111</v>
      </c>
      <c r="C30" s="232">
        <v>386.34393739343591</v>
      </c>
      <c r="D30" s="232">
        <v>337.81648586066137</v>
      </c>
      <c r="E30" s="232">
        <v>250.63833995945279</v>
      </c>
      <c r="F30" s="232">
        <v>246.84429026178131</v>
      </c>
      <c r="G30" s="232">
        <v>264.70909018236028</v>
      </c>
      <c r="H30" s="232">
        <v>371.92942970734919</v>
      </c>
      <c r="I30" s="232">
        <v>267.17392221356761</v>
      </c>
      <c r="J30" s="232">
        <v>279.24561836556762</v>
      </c>
      <c r="K30" s="232">
        <v>263.32528640587452</v>
      </c>
      <c r="L30" s="232">
        <v>285.84908005812468</v>
      </c>
      <c r="M30" s="232">
        <v>198.66987244680971</v>
      </c>
      <c r="N30" s="232">
        <v>211.3469863604324</v>
      </c>
      <c r="O30" s="232">
        <v>176.50527320057009</v>
      </c>
      <c r="P30" s="232">
        <v>212.00290046962601</v>
      </c>
      <c r="Q30" s="232">
        <v>212.93069282597011</v>
      </c>
      <c r="R30" s="232">
        <v>213.97352052774539</v>
      </c>
      <c r="S30" s="232">
        <v>221.19174227832769</v>
      </c>
      <c r="T30" s="232">
        <v>253.83090026809691</v>
      </c>
      <c r="U30" s="232">
        <v>256.58006348985782</v>
      </c>
      <c r="V30" s="232">
        <v>244.81756435710369</v>
      </c>
      <c r="W30" s="232">
        <v>257.5595062261599</v>
      </c>
      <c r="DA30" s="71" t="s">
        <v>3075</v>
      </c>
    </row>
    <row r="31" spans="1:105" ht="12" customHeight="1" x14ac:dyDescent="0.25">
      <c r="A31" s="59" t="s">
        <v>160</v>
      </c>
      <c r="B31" s="232">
        <v>2413.4792057882842</v>
      </c>
      <c r="C31" s="232">
        <v>2546.1986200511178</v>
      </c>
      <c r="D31" s="232">
        <v>2619.41368452188</v>
      </c>
      <c r="E31" s="232">
        <v>2517.6970493085742</v>
      </c>
      <c r="F31" s="232">
        <v>2456.1871151075188</v>
      </c>
      <c r="G31" s="232">
        <v>2536.8019673034628</v>
      </c>
      <c r="H31" s="232">
        <v>2410.4516570930691</v>
      </c>
      <c r="I31" s="232">
        <v>2347.7199494166412</v>
      </c>
      <c r="J31" s="232">
        <v>2212.354920010087</v>
      </c>
      <c r="K31" s="232">
        <v>1849.9017839046201</v>
      </c>
      <c r="L31" s="232">
        <v>1802.11956805514</v>
      </c>
      <c r="M31" s="232">
        <v>1942.96422974903</v>
      </c>
      <c r="N31" s="232">
        <v>1866.6863393075289</v>
      </c>
      <c r="O31" s="232">
        <v>1767.1290710176449</v>
      </c>
      <c r="P31" s="232">
        <v>1748.8025875558239</v>
      </c>
      <c r="Q31" s="232">
        <v>1793.858853926032</v>
      </c>
      <c r="R31" s="232">
        <v>1804.2228518200541</v>
      </c>
      <c r="S31" s="232">
        <v>1861.649608033694</v>
      </c>
      <c r="T31" s="232">
        <v>2488.6925663980719</v>
      </c>
      <c r="U31" s="232">
        <v>2480.0574231507339</v>
      </c>
      <c r="V31" s="232">
        <v>2479.4978301629121</v>
      </c>
      <c r="W31" s="232">
        <v>2530.344150414835</v>
      </c>
      <c r="DA31" s="71" t="s">
        <v>3076</v>
      </c>
    </row>
    <row r="32" spans="1:105" ht="12" customHeight="1" x14ac:dyDescent="0.25">
      <c r="A32" s="59" t="s">
        <v>70</v>
      </c>
      <c r="B32" s="232">
        <v>911.35291189044779</v>
      </c>
      <c r="C32" s="232">
        <v>961.28026821485628</v>
      </c>
      <c r="D32" s="232">
        <v>809.01362360591611</v>
      </c>
      <c r="E32" s="232">
        <v>874.06803078834287</v>
      </c>
      <c r="F32" s="232">
        <v>548.45232180422283</v>
      </c>
      <c r="G32" s="232">
        <v>513.28278295406994</v>
      </c>
      <c r="H32" s="232">
        <v>629.39591704615134</v>
      </c>
      <c r="I32" s="232">
        <v>650.29548408728806</v>
      </c>
      <c r="J32" s="232">
        <v>591.34601437223284</v>
      </c>
      <c r="K32" s="232">
        <v>488.8330469122638</v>
      </c>
      <c r="L32" s="232">
        <v>376.94195409090548</v>
      </c>
      <c r="M32" s="232">
        <v>318.29146633777168</v>
      </c>
      <c r="N32" s="232">
        <v>314.9876878617967</v>
      </c>
      <c r="O32" s="232">
        <v>238.14854126022649</v>
      </c>
      <c r="P32" s="232">
        <v>239.90976223907651</v>
      </c>
      <c r="Q32" s="232">
        <v>231.20951354151299</v>
      </c>
      <c r="R32" s="232">
        <v>240.8737989525288</v>
      </c>
      <c r="S32" s="232">
        <v>228.72637456389569</v>
      </c>
      <c r="T32" s="232">
        <v>220.97117098712781</v>
      </c>
      <c r="U32" s="232">
        <v>196.69050469813359</v>
      </c>
      <c r="V32" s="232">
        <v>169.33984513385809</v>
      </c>
      <c r="W32" s="232">
        <v>148.25844871734751</v>
      </c>
      <c r="DA32" s="71" t="s">
        <v>3077</v>
      </c>
    </row>
    <row r="33" spans="1:105" ht="12" customHeight="1" x14ac:dyDescent="0.25">
      <c r="A33" s="59" t="s">
        <v>162</v>
      </c>
      <c r="B33" s="232">
        <v>3005.801088974571</v>
      </c>
      <c r="C33" s="232">
        <v>3117.7938909234731</v>
      </c>
      <c r="D33" s="232">
        <v>3494.441973644422</v>
      </c>
      <c r="E33" s="232">
        <v>2544.3381367794732</v>
      </c>
      <c r="F33" s="232">
        <v>2650.9133223430272</v>
      </c>
      <c r="G33" s="232">
        <v>4254.1465411847139</v>
      </c>
      <c r="H33" s="232">
        <v>3570.7080455917062</v>
      </c>
      <c r="I33" s="232">
        <v>4388.2910685832376</v>
      </c>
      <c r="J33" s="232">
        <v>4687.4506693897847</v>
      </c>
      <c r="K33" s="232">
        <v>3531.7715296884089</v>
      </c>
      <c r="L33" s="232">
        <v>4495.6215528506264</v>
      </c>
      <c r="M33" s="232">
        <v>3066.7935355474201</v>
      </c>
      <c r="N33" s="232">
        <v>3459.9433501719618</v>
      </c>
      <c r="O33" s="232">
        <v>3644.6502095459118</v>
      </c>
      <c r="P33" s="232">
        <v>3434.375489432995</v>
      </c>
      <c r="Q33" s="232">
        <v>2828.9878774335898</v>
      </c>
      <c r="R33" s="232">
        <v>2970.649644028455</v>
      </c>
      <c r="S33" s="232">
        <v>2956.8415059828858</v>
      </c>
      <c r="T33" s="232">
        <v>2691.0421208245871</v>
      </c>
      <c r="U33" s="232">
        <v>2940.4238024537399</v>
      </c>
      <c r="V33" s="232">
        <v>2648.603467159232</v>
      </c>
      <c r="W33" s="232">
        <v>3540.5560941134891</v>
      </c>
      <c r="DA33" s="71" t="s">
        <v>3078</v>
      </c>
    </row>
    <row r="34" spans="1:105" ht="12" customHeight="1" x14ac:dyDescent="0.25">
      <c r="A34" s="60" t="s">
        <v>3079</v>
      </c>
      <c r="B34" s="264">
        <v>453.04027305688379</v>
      </c>
      <c r="C34" s="264">
        <v>464.59257625526158</v>
      </c>
      <c r="D34" s="264">
        <v>471.13112561083761</v>
      </c>
      <c r="E34" s="264">
        <v>428.66002799001672</v>
      </c>
      <c r="F34" s="264">
        <v>457.64501225690469</v>
      </c>
      <c r="G34" s="264">
        <v>485.51865441450673</v>
      </c>
      <c r="H34" s="264">
        <v>453.95608632478758</v>
      </c>
      <c r="I34" s="264">
        <v>474.86604209997859</v>
      </c>
      <c r="J34" s="264">
        <v>395.46080875007709</v>
      </c>
      <c r="K34" s="264">
        <v>352.45965539372833</v>
      </c>
      <c r="L34" s="264">
        <v>373.35754856665949</v>
      </c>
      <c r="M34" s="264">
        <v>403.22603910392729</v>
      </c>
      <c r="N34" s="264">
        <v>401.87299437422922</v>
      </c>
      <c r="O34" s="264">
        <v>384.43528962770671</v>
      </c>
      <c r="P34" s="264">
        <v>379.00503806349298</v>
      </c>
      <c r="Q34" s="264">
        <v>404.33023707039598</v>
      </c>
      <c r="R34" s="264">
        <v>414.18409806460022</v>
      </c>
      <c r="S34" s="264">
        <v>421.62118475133047</v>
      </c>
      <c r="T34" s="264">
        <v>406.75934719992642</v>
      </c>
      <c r="U34" s="264">
        <v>408.85021785034508</v>
      </c>
      <c r="V34" s="264">
        <v>402.36090724693821</v>
      </c>
      <c r="W34" s="264">
        <v>421.82202880051148</v>
      </c>
      <c r="DA34" s="72" t="s">
        <v>3080</v>
      </c>
    </row>
    <row r="35" spans="1:105" ht="12" customHeight="1" x14ac:dyDescent="0.25">
      <c r="A35" s="57" t="s">
        <v>3081</v>
      </c>
      <c r="B35" s="263">
        <f t="shared" ref="B35:W35" si="1">B36+B42+B53</f>
        <v>1781.9632600420928</v>
      </c>
      <c r="C35" s="263">
        <f t="shared" si="1"/>
        <v>1803.1200889535176</v>
      </c>
      <c r="D35" s="263">
        <f t="shared" si="1"/>
        <v>1706.5725191155932</v>
      </c>
      <c r="E35" s="263">
        <f t="shared" si="1"/>
        <v>1437.9759646690732</v>
      </c>
      <c r="F35" s="263">
        <f t="shared" si="1"/>
        <v>1330.0157084703724</v>
      </c>
      <c r="G35" s="263">
        <f t="shared" si="1"/>
        <v>1817.2692617094776</v>
      </c>
      <c r="H35" s="263">
        <f t="shared" si="1"/>
        <v>1705.2438021032629</v>
      </c>
      <c r="I35" s="263">
        <f t="shared" si="1"/>
        <v>1815.3699152762779</v>
      </c>
      <c r="J35" s="263">
        <f t="shared" si="1"/>
        <v>1840.1466997971668</v>
      </c>
      <c r="K35" s="263">
        <f t="shared" si="1"/>
        <v>1398.2464150931041</v>
      </c>
      <c r="L35" s="263">
        <f t="shared" si="1"/>
        <v>1689.4226303457201</v>
      </c>
      <c r="M35" s="263">
        <f t="shared" si="1"/>
        <v>893.20315393971123</v>
      </c>
      <c r="N35" s="263">
        <f t="shared" si="1"/>
        <v>893.14031215918124</v>
      </c>
      <c r="O35" s="263">
        <f t="shared" si="1"/>
        <v>832.19444471285328</v>
      </c>
      <c r="P35" s="263">
        <f t="shared" si="1"/>
        <v>826.58544541127435</v>
      </c>
      <c r="Q35" s="263">
        <f t="shared" si="1"/>
        <v>754.6963621450077</v>
      </c>
      <c r="R35" s="263">
        <f t="shared" si="1"/>
        <v>756.6964830986708</v>
      </c>
      <c r="S35" s="263">
        <f t="shared" si="1"/>
        <v>736.48395131943903</v>
      </c>
      <c r="T35" s="263">
        <f t="shared" si="1"/>
        <v>831.44642662326078</v>
      </c>
      <c r="U35" s="263">
        <f t="shared" si="1"/>
        <v>943.85532851032144</v>
      </c>
      <c r="V35" s="263">
        <f t="shared" si="1"/>
        <v>829.55041286627386</v>
      </c>
      <c r="W35" s="263">
        <f t="shared" si="1"/>
        <v>922.52103589173441</v>
      </c>
      <c r="DA35" s="70"/>
    </row>
    <row r="36" spans="1:105" ht="12" customHeight="1" x14ac:dyDescent="0.25">
      <c r="A36" s="60" t="s">
        <v>3082</v>
      </c>
      <c r="B36" s="264">
        <v>579.66350768145026</v>
      </c>
      <c r="C36" s="264">
        <v>595.33294976931268</v>
      </c>
      <c r="D36" s="264">
        <v>532.69408689542956</v>
      </c>
      <c r="E36" s="264">
        <v>426.27390143318161</v>
      </c>
      <c r="F36" s="264">
        <v>377.60173773368518</v>
      </c>
      <c r="G36" s="264">
        <v>590.76906223294145</v>
      </c>
      <c r="H36" s="264">
        <v>515.86442691376476</v>
      </c>
      <c r="I36" s="264">
        <v>635.11293046732101</v>
      </c>
      <c r="J36" s="264">
        <v>629.88280939768197</v>
      </c>
      <c r="K36" s="264">
        <v>435.79577575448349</v>
      </c>
      <c r="L36" s="264">
        <v>556.08915991277559</v>
      </c>
      <c r="M36" s="264">
        <v>295.3463871740953</v>
      </c>
      <c r="N36" s="264">
        <v>292.00045514629448</v>
      </c>
      <c r="O36" s="264">
        <v>269.58567526680599</v>
      </c>
      <c r="P36" s="264">
        <v>261.36223078478469</v>
      </c>
      <c r="Q36" s="264">
        <v>229.3357847754335</v>
      </c>
      <c r="R36" s="264">
        <v>242.66078501694889</v>
      </c>
      <c r="S36" s="264">
        <v>231.8373085563241</v>
      </c>
      <c r="T36" s="264">
        <v>269.81440316923272</v>
      </c>
      <c r="U36" s="264">
        <v>299.02260041464939</v>
      </c>
      <c r="V36" s="264">
        <v>286.44059585748101</v>
      </c>
      <c r="W36" s="264">
        <v>330.84455093234351</v>
      </c>
      <c r="DA36" s="72" t="s">
        <v>3083</v>
      </c>
    </row>
    <row r="37" spans="1:105" ht="12" customHeight="1" x14ac:dyDescent="0.25">
      <c r="A37" s="59" t="s">
        <v>30</v>
      </c>
      <c r="B37" s="232">
        <v>106.44361232926261</v>
      </c>
      <c r="C37" s="232">
        <v>92.772917379884973</v>
      </c>
      <c r="D37" s="232">
        <v>21.117507470124298</v>
      </c>
      <c r="E37" s="232">
        <v>19.791538599837558</v>
      </c>
      <c r="F37" s="232">
        <v>20.87953945446846</v>
      </c>
      <c r="G37" s="232">
        <v>21.674308651497199</v>
      </c>
      <c r="H37" s="232">
        <v>25.115764228406931</v>
      </c>
      <c r="I37" s="232">
        <v>23.600919026609169</v>
      </c>
      <c r="J37" s="232">
        <v>17.158164550885321</v>
      </c>
      <c r="K37" s="232">
        <v>10.92941500934629</v>
      </c>
      <c r="L37" s="232">
        <v>11.17315307568211</v>
      </c>
      <c r="M37" s="232">
        <v>9.6742121446559182</v>
      </c>
      <c r="N37" s="232">
        <v>8.9106881678439613</v>
      </c>
      <c r="O37" s="232">
        <v>6.9033496997790813</v>
      </c>
      <c r="P37" s="232">
        <v>6.7444991487390249</v>
      </c>
      <c r="Q37" s="232">
        <v>5.4146630135416167</v>
      </c>
      <c r="R37" s="232">
        <v>11.65293587366906</v>
      </c>
      <c r="S37" s="232">
        <v>5.8421337547135206</v>
      </c>
      <c r="T37" s="232">
        <v>8.0491359893793462</v>
      </c>
      <c r="U37" s="232">
        <v>7.4125471896441821</v>
      </c>
      <c r="V37" s="232">
        <v>3.3407841453384131</v>
      </c>
      <c r="W37" s="232">
        <v>3.717154078678258</v>
      </c>
      <c r="DA37" s="71" t="s">
        <v>3084</v>
      </c>
    </row>
    <row r="38" spans="1:105" ht="12" customHeight="1" x14ac:dyDescent="0.25">
      <c r="A38" s="59" t="s">
        <v>33</v>
      </c>
      <c r="B38" s="232">
        <v>49.546478464804807</v>
      </c>
      <c r="C38" s="232">
        <v>42.975918485277099</v>
      </c>
      <c r="D38" s="232">
        <v>35.211599742255927</v>
      </c>
      <c r="E38" s="232">
        <v>20.621840238270359</v>
      </c>
      <c r="F38" s="232">
        <v>19.946414439408201</v>
      </c>
      <c r="G38" s="232">
        <v>21.333489506809752</v>
      </c>
      <c r="H38" s="232">
        <v>19.58238018619009</v>
      </c>
      <c r="I38" s="232">
        <v>21.352533037951279</v>
      </c>
      <c r="J38" s="232">
        <v>17.732923364348</v>
      </c>
      <c r="K38" s="232">
        <v>15.76683688773408</v>
      </c>
      <c r="L38" s="232">
        <v>17.705896303613891</v>
      </c>
      <c r="M38" s="232">
        <v>10.505152696533321</v>
      </c>
      <c r="N38" s="232">
        <v>14.80053829284852</v>
      </c>
      <c r="O38" s="232">
        <v>11.50606575928345</v>
      </c>
      <c r="P38" s="232">
        <v>14.302532760690861</v>
      </c>
      <c r="Q38" s="232">
        <v>11.90809502821744</v>
      </c>
      <c r="R38" s="232">
        <v>12.336416445955081</v>
      </c>
      <c r="S38" s="232">
        <v>12.576508872540019</v>
      </c>
      <c r="T38" s="232">
        <v>14.65283333927777</v>
      </c>
      <c r="U38" s="232">
        <v>14.01130228664544</v>
      </c>
      <c r="V38" s="232">
        <v>13.53106502086572</v>
      </c>
      <c r="W38" s="232">
        <v>14.47720080655577</v>
      </c>
      <c r="DA38" s="71" t="s">
        <v>3085</v>
      </c>
    </row>
    <row r="39" spans="1:105" ht="12" customHeight="1" x14ac:dyDescent="0.25">
      <c r="A39" s="59" t="s">
        <v>160</v>
      </c>
      <c r="B39" s="232">
        <v>89.559664787662243</v>
      </c>
      <c r="C39" s="232">
        <v>89.218390956530612</v>
      </c>
      <c r="D39" s="232">
        <v>64.862726143032717</v>
      </c>
      <c r="E39" s="232">
        <v>81.061079596504399</v>
      </c>
      <c r="F39" s="232">
        <v>72.918943040157941</v>
      </c>
      <c r="G39" s="232">
        <v>75.882207645782259</v>
      </c>
      <c r="H39" s="232">
        <v>68.401306173599409</v>
      </c>
      <c r="I39" s="232">
        <v>66.295590474731</v>
      </c>
      <c r="J39" s="232">
        <v>73.804151956869717</v>
      </c>
      <c r="K39" s="232">
        <v>47.194519122340537</v>
      </c>
      <c r="L39" s="232">
        <v>57.875864354295302</v>
      </c>
      <c r="M39" s="232">
        <v>38.988998651852818</v>
      </c>
      <c r="N39" s="232">
        <v>43.9249215917445</v>
      </c>
      <c r="O39" s="232">
        <v>34.403379434638353</v>
      </c>
      <c r="P39" s="232">
        <v>29.68968024427442</v>
      </c>
      <c r="Q39" s="232">
        <v>27.398795942037669</v>
      </c>
      <c r="R39" s="232">
        <v>27.161143448813291</v>
      </c>
      <c r="S39" s="232">
        <v>26.40152108295095</v>
      </c>
      <c r="T39" s="232">
        <v>108.1122931026498</v>
      </c>
      <c r="U39" s="232">
        <v>106.01106289903601</v>
      </c>
      <c r="V39" s="232">
        <v>105.12515261587779</v>
      </c>
      <c r="W39" s="232">
        <v>110.5769348358109</v>
      </c>
      <c r="DA39" s="71" t="s">
        <v>3086</v>
      </c>
    </row>
    <row r="40" spans="1:105" ht="12" customHeight="1" x14ac:dyDescent="0.25">
      <c r="A40" s="59" t="s">
        <v>70</v>
      </c>
      <c r="B40" s="232">
        <v>56.227641460835507</v>
      </c>
      <c r="C40" s="232">
        <v>76.490889140173508</v>
      </c>
      <c r="D40" s="232">
        <v>61.134305512191069</v>
      </c>
      <c r="E40" s="232">
        <v>76.170417558245603</v>
      </c>
      <c r="F40" s="232">
        <v>34.365925468176187</v>
      </c>
      <c r="G40" s="232">
        <v>28.076053600780071</v>
      </c>
      <c r="H40" s="232">
        <v>35.798591621958948</v>
      </c>
      <c r="I40" s="232">
        <v>44.73687499888225</v>
      </c>
      <c r="J40" s="232">
        <v>44.043502592636933</v>
      </c>
      <c r="K40" s="232">
        <v>36.598088245347888</v>
      </c>
      <c r="L40" s="232">
        <v>21.369824942680118</v>
      </c>
      <c r="M40" s="232">
        <v>12.972008140760829</v>
      </c>
      <c r="N40" s="232">
        <v>13.61209043222985</v>
      </c>
      <c r="O40" s="232">
        <v>8.5844570862244449</v>
      </c>
      <c r="P40" s="232">
        <v>6.5695469316362427</v>
      </c>
      <c r="Q40" s="232">
        <v>6.4137759157314163</v>
      </c>
      <c r="R40" s="232">
        <v>7.4519446360266786</v>
      </c>
      <c r="S40" s="232">
        <v>8.9465629848153121</v>
      </c>
      <c r="T40" s="232">
        <v>7.5249703614653018</v>
      </c>
      <c r="U40" s="232">
        <v>4.652042442815632</v>
      </c>
      <c r="V40" s="232">
        <v>4.6320727194582521</v>
      </c>
      <c r="W40" s="232">
        <v>2.9482699611753271</v>
      </c>
      <c r="DA40" s="71" t="s">
        <v>3087</v>
      </c>
    </row>
    <row r="41" spans="1:105" ht="12" customHeight="1" x14ac:dyDescent="0.25">
      <c r="A41" s="59" t="s">
        <v>162</v>
      </c>
      <c r="B41" s="232">
        <v>277.88611063888521</v>
      </c>
      <c r="C41" s="232">
        <v>293.87483380744652</v>
      </c>
      <c r="D41" s="232">
        <v>350.36794802782549</v>
      </c>
      <c r="E41" s="232">
        <v>228.62902544032369</v>
      </c>
      <c r="F41" s="232">
        <v>229.49091533147441</v>
      </c>
      <c r="G41" s="232">
        <v>443.80300282807218</v>
      </c>
      <c r="H41" s="232">
        <v>366.96638470360938</v>
      </c>
      <c r="I41" s="232">
        <v>479.12701292914733</v>
      </c>
      <c r="J41" s="232">
        <v>477.14406693294188</v>
      </c>
      <c r="K41" s="232">
        <v>325.30691648971469</v>
      </c>
      <c r="L41" s="232">
        <v>447.96442123650422</v>
      </c>
      <c r="M41" s="232">
        <v>223.20601554029241</v>
      </c>
      <c r="N41" s="232">
        <v>210.75221666162781</v>
      </c>
      <c r="O41" s="232">
        <v>208.18842328688069</v>
      </c>
      <c r="P41" s="232">
        <v>204.05597169944409</v>
      </c>
      <c r="Q41" s="232">
        <v>178.20045487590539</v>
      </c>
      <c r="R41" s="232">
        <v>184.0583446124848</v>
      </c>
      <c r="S41" s="232">
        <v>178.0705818613043</v>
      </c>
      <c r="T41" s="232">
        <v>131.47517037646051</v>
      </c>
      <c r="U41" s="232">
        <v>166.9356455965081</v>
      </c>
      <c r="V41" s="232">
        <v>159.8115213559407</v>
      </c>
      <c r="W41" s="232">
        <v>199.12499125012309</v>
      </c>
      <c r="DA41" s="71" t="s">
        <v>3088</v>
      </c>
    </row>
    <row r="42" spans="1:105" ht="12" customHeight="1" x14ac:dyDescent="0.25">
      <c r="A42" s="60" t="s">
        <v>3089</v>
      </c>
      <c r="B42" s="264">
        <v>1155.377724079751</v>
      </c>
      <c r="C42" s="264">
        <v>1159.6686223577669</v>
      </c>
      <c r="D42" s="264">
        <v>1125.0827084961841</v>
      </c>
      <c r="E42" s="264">
        <v>967.30513176549698</v>
      </c>
      <c r="F42" s="264">
        <v>905.0150230386505</v>
      </c>
      <c r="G42" s="264">
        <v>1176.214338840748</v>
      </c>
      <c r="H42" s="264">
        <v>1142.362494820145</v>
      </c>
      <c r="I42" s="264">
        <v>1131.074430448602</v>
      </c>
      <c r="J42" s="264">
        <v>1169.3054494932269</v>
      </c>
      <c r="K42" s="264">
        <v>925.94588931569876</v>
      </c>
      <c r="L42" s="264">
        <v>1094.664295759969</v>
      </c>
      <c r="M42" s="264">
        <v>556.0940698584235</v>
      </c>
      <c r="N42" s="264">
        <v>559.51729688127011</v>
      </c>
      <c r="O42" s="264">
        <v>522.7922573060348</v>
      </c>
      <c r="P42" s="264">
        <v>525.96912139848496</v>
      </c>
      <c r="Q42" s="264">
        <v>483.48351710156891</v>
      </c>
      <c r="R42" s="264">
        <v>471.13805935360261</v>
      </c>
      <c r="S42" s="264">
        <v>460.9787343424415</v>
      </c>
      <c r="T42" s="264">
        <v>519.50337677974994</v>
      </c>
      <c r="U42" s="264">
        <v>602.48752696117208</v>
      </c>
      <c r="V42" s="264">
        <v>501.43672304393141</v>
      </c>
      <c r="W42" s="264">
        <v>547.98777483362369</v>
      </c>
      <c r="DA42" s="72" t="s">
        <v>3090</v>
      </c>
    </row>
    <row r="43" spans="1:105" ht="12" customHeight="1" x14ac:dyDescent="0.25">
      <c r="A43" s="64" t="s">
        <v>30</v>
      </c>
      <c r="B43" s="231">
        <v>112.2799536763445</v>
      </c>
      <c r="C43" s="231">
        <v>80.081447415922256</v>
      </c>
      <c r="D43" s="231">
        <v>18.79705110205078</v>
      </c>
      <c r="E43" s="231">
        <v>16.85594865804169</v>
      </c>
      <c r="F43" s="231">
        <v>16.25343554707322</v>
      </c>
      <c r="G43" s="231">
        <v>19.09949799334883</v>
      </c>
      <c r="H43" s="231">
        <v>21.6922468651846</v>
      </c>
      <c r="I43" s="231">
        <v>20.753232708417851</v>
      </c>
      <c r="J43" s="231">
        <v>13.358891490063799</v>
      </c>
      <c r="K43" s="231">
        <v>7.9257454357436554</v>
      </c>
      <c r="L43" s="231">
        <v>9.519480998142221</v>
      </c>
      <c r="M43" s="231">
        <v>8.1417905404465341</v>
      </c>
      <c r="N43" s="231">
        <v>7.0217163095493911</v>
      </c>
      <c r="O43" s="231">
        <v>4.8764395959072866</v>
      </c>
      <c r="P43" s="231">
        <v>3.77334104970241</v>
      </c>
      <c r="Q43" s="231">
        <v>2.9339067560945629</v>
      </c>
      <c r="R43" s="231">
        <v>4.954769980239246</v>
      </c>
      <c r="S43" s="231">
        <v>3.829964787501877</v>
      </c>
      <c r="T43" s="231">
        <v>6.6763164000631621</v>
      </c>
      <c r="U43" s="231">
        <v>6.1194325094303261</v>
      </c>
      <c r="V43" s="231">
        <v>2.2330206546122051</v>
      </c>
      <c r="W43" s="231">
        <v>2.370361509094991</v>
      </c>
      <c r="DA43" s="73" t="s">
        <v>3091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3.878161570844453</v>
      </c>
      <c r="F44" s="231">
        <v>0</v>
      </c>
      <c r="G44" s="231">
        <v>2.898316327238966</v>
      </c>
      <c r="H44" s="231">
        <v>6.4650070721962001</v>
      </c>
      <c r="I44" s="231">
        <v>6.9194274786694967</v>
      </c>
      <c r="J44" s="231">
        <v>4.1927460450183229</v>
      </c>
      <c r="K44" s="231">
        <v>7.9675874907925426</v>
      </c>
      <c r="L44" s="231">
        <v>9.0611670192880638</v>
      </c>
      <c r="M44" s="231">
        <v>9.2174059157916588</v>
      </c>
      <c r="N44" s="231">
        <v>6.092853228500096</v>
      </c>
      <c r="O44" s="231">
        <v>3.905680921931403</v>
      </c>
      <c r="P44" s="231">
        <v>10.305235132127381</v>
      </c>
      <c r="Q44" s="231">
        <v>13.55302204398645</v>
      </c>
      <c r="R44" s="231">
        <v>1.093089294516528</v>
      </c>
      <c r="S44" s="231">
        <v>0.82809795039133882</v>
      </c>
      <c r="T44" s="231">
        <v>5.1903457086801303</v>
      </c>
      <c r="U44" s="231">
        <v>6.529784206263308</v>
      </c>
      <c r="V44" s="231">
        <v>9.0913362838176557</v>
      </c>
      <c r="W44" s="231">
        <v>9.5435307630000068</v>
      </c>
      <c r="DA44" s="73" t="s">
        <v>3092</v>
      </c>
    </row>
    <row r="45" spans="1:105" ht="12" customHeight="1" x14ac:dyDescent="0.25">
      <c r="A45" s="64" t="s">
        <v>33</v>
      </c>
      <c r="B45" s="231">
        <v>37.86355283257712</v>
      </c>
      <c r="C45" s="231">
        <v>36.918663750989452</v>
      </c>
      <c r="D45" s="231">
        <v>30.14934363376414</v>
      </c>
      <c r="E45" s="231">
        <v>19.20360021615689</v>
      </c>
      <c r="F45" s="231">
        <v>17.405335876265362</v>
      </c>
      <c r="G45" s="231">
        <v>18.641435114714199</v>
      </c>
      <c r="H45" s="231">
        <v>16.791166439481941</v>
      </c>
      <c r="I45" s="231">
        <v>19.406265894614808</v>
      </c>
      <c r="J45" s="231">
        <v>16.805404145162871</v>
      </c>
      <c r="K45" s="231">
        <v>12.951712056875399</v>
      </c>
      <c r="L45" s="231">
        <v>13.825657503885189</v>
      </c>
      <c r="M45" s="231">
        <v>6.7003157907159832</v>
      </c>
      <c r="N45" s="231">
        <v>11.595635569571259</v>
      </c>
      <c r="O45" s="231">
        <v>8.7426292604079254</v>
      </c>
      <c r="P45" s="231">
        <v>9.0871702553198919</v>
      </c>
      <c r="Q45" s="231">
        <v>8.4073086585946708</v>
      </c>
      <c r="R45" s="231">
        <v>9.3351731954688013</v>
      </c>
      <c r="S45" s="231">
        <v>10.003386340179301</v>
      </c>
      <c r="T45" s="231">
        <v>11.19997929000489</v>
      </c>
      <c r="U45" s="231">
        <v>11.484188207351099</v>
      </c>
      <c r="V45" s="231">
        <v>10.643065086112911</v>
      </c>
      <c r="W45" s="231">
        <v>10.922796024466811</v>
      </c>
      <c r="DA45" s="73" t="s">
        <v>3093</v>
      </c>
    </row>
    <row r="46" spans="1:105" ht="12" customHeight="1" x14ac:dyDescent="0.25">
      <c r="A46" s="64" t="s">
        <v>160</v>
      </c>
      <c r="B46" s="231">
        <v>66.024573222545172</v>
      </c>
      <c r="C46" s="231">
        <v>86.954540202176702</v>
      </c>
      <c r="D46" s="231">
        <v>59.336042860186922</v>
      </c>
      <c r="E46" s="231">
        <v>64.803190564584654</v>
      </c>
      <c r="F46" s="231">
        <v>51.164309242119273</v>
      </c>
      <c r="G46" s="231">
        <v>69.521931630185676</v>
      </c>
      <c r="H46" s="231">
        <v>63.272249316071083</v>
      </c>
      <c r="I46" s="231">
        <v>63.094794850458882</v>
      </c>
      <c r="J46" s="231">
        <v>64.656964522943113</v>
      </c>
      <c r="K46" s="231">
        <v>38.294254691380893</v>
      </c>
      <c r="L46" s="231">
        <v>52.33548367321648</v>
      </c>
      <c r="M46" s="231">
        <v>33.011949646412411</v>
      </c>
      <c r="N46" s="231">
        <v>42.710133243321117</v>
      </c>
      <c r="O46" s="231">
        <v>31.057537614159159</v>
      </c>
      <c r="P46" s="231">
        <v>25.888465846545749</v>
      </c>
      <c r="Q46" s="231">
        <v>21.1783687632682</v>
      </c>
      <c r="R46" s="231">
        <v>22.777847633297618</v>
      </c>
      <c r="S46" s="231">
        <v>22.28014250374218</v>
      </c>
      <c r="T46" s="231">
        <v>111.3092920163471</v>
      </c>
      <c r="U46" s="231">
        <v>112.1761971459466</v>
      </c>
      <c r="V46" s="231">
        <v>110.53099069284799</v>
      </c>
      <c r="W46" s="231">
        <v>104.69856448051959</v>
      </c>
      <c r="DA46" s="73" t="s">
        <v>3094</v>
      </c>
    </row>
    <row r="47" spans="1:105" ht="12" customHeight="1" x14ac:dyDescent="0.25">
      <c r="A47" s="64" t="s">
        <v>70</v>
      </c>
      <c r="B47" s="231">
        <v>44.917807350671218</v>
      </c>
      <c r="C47" s="231">
        <v>66.891673931718472</v>
      </c>
      <c r="D47" s="231">
        <v>54.818747552759987</v>
      </c>
      <c r="E47" s="231">
        <v>68.380489580557722</v>
      </c>
      <c r="F47" s="231">
        <v>17.657778480064881</v>
      </c>
      <c r="G47" s="231">
        <v>20.38300659533208</v>
      </c>
      <c r="H47" s="231">
        <v>28.82889120147351</v>
      </c>
      <c r="I47" s="231">
        <v>32.392757061314121</v>
      </c>
      <c r="J47" s="231">
        <v>31.7612584408242</v>
      </c>
      <c r="K47" s="231">
        <v>26.298842769635591</v>
      </c>
      <c r="L47" s="231">
        <v>21.83239301609407</v>
      </c>
      <c r="M47" s="231">
        <v>12.48269590746056</v>
      </c>
      <c r="N47" s="231">
        <v>12.9582206064125</v>
      </c>
      <c r="O47" s="231">
        <v>4.7818496617731991</v>
      </c>
      <c r="P47" s="231">
        <v>3.0842766269608441</v>
      </c>
      <c r="Q47" s="231">
        <v>3.8200850704058031</v>
      </c>
      <c r="R47" s="231">
        <v>5.3559723389165157</v>
      </c>
      <c r="S47" s="231">
        <v>7.8877379229417599</v>
      </c>
      <c r="T47" s="231">
        <v>6.5507062713912063</v>
      </c>
      <c r="U47" s="231">
        <v>3.9845404834536509</v>
      </c>
      <c r="V47" s="231">
        <v>3.7176538869844138</v>
      </c>
      <c r="W47" s="231">
        <v>2.5867797380623281</v>
      </c>
      <c r="DA47" s="73" t="s">
        <v>3095</v>
      </c>
    </row>
    <row r="48" spans="1:105" ht="12" customHeight="1" x14ac:dyDescent="0.25">
      <c r="A48" s="64" t="s">
        <v>34</v>
      </c>
      <c r="B48" s="231">
        <v>121.2368523290825</v>
      </c>
      <c r="C48" s="231">
        <v>91.038107513365901</v>
      </c>
      <c r="D48" s="231">
        <v>66.118467257062889</v>
      </c>
      <c r="E48" s="231">
        <v>49.224566842052617</v>
      </c>
      <c r="F48" s="231">
        <v>45.782422028812412</v>
      </c>
      <c r="G48" s="231">
        <v>20.890499867128739</v>
      </c>
      <c r="H48" s="231">
        <v>49.124691562422292</v>
      </c>
      <c r="I48" s="231">
        <v>40.158934718602353</v>
      </c>
      <c r="J48" s="231">
        <v>38.113036485805061</v>
      </c>
      <c r="K48" s="231">
        <v>65.651194770440796</v>
      </c>
      <c r="L48" s="231">
        <v>42.509937923701607</v>
      </c>
      <c r="M48" s="231">
        <v>11.81815021311289</v>
      </c>
      <c r="N48" s="231">
        <v>18.794842321235791</v>
      </c>
      <c r="O48" s="231">
        <v>8.4018288063828113</v>
      </c>
      <c r="P48" s="231">
        <v>22.541925923705669</v>
      </c>
      <c r="Q48" s="231">
        <v>27.19973936606582</v>
      </c>
      <c r="R48" s="231">
        <v>2.3798826510522302</v>
      </c>
      <c r="S48" s="231">
        <v>0.90300995278210661</v>
      </c>
      <c r="T48" s="231">
        <v>12.75726208477316</v>
      </c>
      <c r="U48" s="231">
        <v>13.2384333674343</v>
      </c>
      <c r="V48" s="231">
        <v>13.542674132006139</v>
      </c>
      <c r="W48" s="231">
        <v>50.655274643231358</v>
      </c>
      <c r="DA48" s="73" t="s">
        <v>3096</v>
      </c>
    </row>
    <row r="49" spans="1:105" ht="12" customHeight="1" x14ac:dyDescent="0.25">
      <c r="A49" s="64" t="s">
        <v>162</v>
      </c>
      <c r="B49" s="231">
        <v>255.78237481188921</v>
      </c>
      <c r="C49" s="231">
        <v>289.83943458908311</v>
      </c>
      <c r="D49" s="231">
        <v>332.95435500030129</v>
      </c>
      <c r="E49" s="231">
        <v>211.07340747993371</v>
      </c>
      <c r="F49" s="231">
        <v>205.58639405293249</v>
      </c>
      <c r="G49" s="231">
        <v>501.48153424288142</v>
      </c>
      <c r="H49" s="231">
        <v>380.29219452010278</v>
      </c>
      <c r="I49" s="231">
        <v>425.13809622147642</v>
      </c>
      <c r="J49" s="231">
        <v>418.77172150128803</v>
      </c>
      <c r="K49" s="231">
        <v>247.59368126925281</v>
      </c>
      <c r="L49" s="231">
        <v>440.44931568578579</v>
      </c>
      <c r="M49" s="231">
        <v>221.1880816740983</v>
      </c>
      <c r="N49" s="231">
        <v>201.69923262284021</v>
      </c>
      <c r="O49" s="231">
        <v>207.39330706932699</v>
      </c>
      <c r="P49" s="231">
        <v>200.1253954011496</v>
      </c>
      <c r="Q49" s="231">
        <v>159.23663276713489</v>
      </c>
      <c r="R49" s="231">
        <v>179.9196168497044</v>
      </c>
      <c r="S49" s="231">
        <v>173.63295517960029</v>
      </c>
      <c r="T49" s="231">
        <v>125.04649293375159</v>
      </c>
      <c r="U49" s="231">
        <v>166.04739077841651</v>
      </c>
      <c r="V49" s="231">
        <v>159.71429847864451</v>
      </c>
      <c r="W49" s="231">
        <v>186.16233381659461</v>
      </c>
      <c r="DA49" s="73" t="s">
        <v>3097</v>
      </c>
    </row>
    <row r="50" spans="1:105" ht="12" customHeight="1" x14ac:dyDescent="0.25">
      <c r="A50" s="64" t="s">
        <v>36</v>
      </c>
      <c r="B50" s="231">
        <v>12.61358798034194</v>
      </c>
      <c r="C50" s="231">
        <v>11.87161221676266</v>
      </c>
      <c r="D50" s="231">
        <v>9.5253391071802298</v>
      </c>
      <c r="E50" s="231">
        <v>6.6645323047158911</v>
      </c>
      <c r="F50" s="231">
        <v>7.3203858813873692</v>
      </c>
      <c r="G50" s="231">
        <v>7.9398031483184788</v>
      </c>
      <c r="H50" s="231">
        <v>6.5982844686628432</v>
      </c>
      <c r="I50" s="231">
        <v>5.0116487957331719</v>
      </c>
      <c r="J50" s="231">
        <v>2.2424892496356521</v>
      </c>
      <c r="K50" s="231">
        <v>0.32792678835209282</v>
      </c>
      <c r="L50" s="231">
        <v>0.4306109341977421</v>
      </c>
      <c r="M50" s="231">
        <v>9.2746970443419896E-2</v>
      </c>
      <c r="N50" s="231">
        <v>6.9560227832862892E-2</v>
      </c>
      <c r="O50" s="231">
        <v>0.1126213212533396</v>
      </c>
      <c r="P50" s="231">
        <v>7.9497403237634726E-2</v>
      </c>
      <c r="Q50" s="231">
        <v>7.9497403237568723E-2</v>
      </c>
      <c r="R50" s="231">
        <v>8.2809795039130926E-2</v>
      </c>
      <c r="S50" s="231">
        <v>6.6247836031307114E-2</v>
      </c>
      <c r="T50" s="231">
        <v>6.2935444229752655E-2</v>
      </c>
      <c r="U50" s="231">
        <v>4.9685877023491698E-2</v>
      </c>
      <c r="V50" s="231">
        <v>4.4346301439366798E-2</v>
      </c>
      <c r="W50" s="231">
        <v>7.1203174166463559E-2</v>
      </c>
      <c r="DA50" s="73" t="s">
        <v>3098</v>
      </c>
    </row>
    <row r="51" spans="1:105" ht="12" customHeight="1" x14ac:dyDescent="0.25">
      <c r="A51" s="64" t="s">
        <v>73</v>
      </c>
      <c r="B51" s="231">
        <v>145.13794006422231</v>
      </c>
      <c r="C51" s="231">
        <v>127.8474383609592</v>
      </c>
      <c r="D51" s="231">
        <v>131.08074233226711</v>
      </c>
      <c r="E51" s="231">
        <v>115.6600367759311</v>
      </c>
      <c r="F51" s="231">
        <v>110.30732668817249</v>
      </c>
      <c r="G51" s="231">
        <v>103.5658668418983</v>
      </c>
      <c r="H51" s="231">
        <v>107.0816512831756</v>
      </c>
      <c r="I51" s="231">
        <v>115.1986597210874</v>
      </c>
      <c r="J51" s="231">
        <v>113.86059512226051</v>
      </c>
      <c r="K51" s="231">
        <v>96.746740178894811</v>
      </c>
      <c r="L51" s="231">
        <v>83.317505437774273</v>
      </c>
      <c r="M51" s="231">
        <v>88.45029538449792</v>
      </c>
      <c r="N51" s="231">
        <v>88.513868816305234</v>
      </c>
      <c r="O51" s="231">
        <v>81.180130499879184</v>
      </c>
      <c r="P51" s="231">
        <v>94.521607125907479</v>
      </c>
      <c r="Q51" s="231">
        <v>95.242943949705619</v>
      </c>
      <c r="R51" s="231">
        <v>91.245489228895366</v>
      </c>
      <c r="S51" s="231">
        <v>83.681572419263659</v>
      </c>
      <c r="T51" s="231">
        <v>86.954999436396449</v>
      </c>
      <c r="U51" s="231">
        <v>88.708098518258481</v>
      </c>
      <c r="V51" s="231">
        <v>94.057220663508673</v>
      </c>
      <c r="W51" s="231">
        <v>90.539689951940161</v>
      </c>
      <c r="DA51" s="73" t="s">
        <v>3099</v>
      </c>
    </row>
    <row r="52" spans="1:105" ht="12" customHeight="1" x14ac:dyDescent="0.25">
      <c r="A52" s="64" t="s">
        <v>79</v>
      </c>
      <c r="B52" s="231">
        <v>359.52108181207723</v>
      </c>
      <c r="C52" s="231">
        <v>368.22570437678968</v>
      </c>
      <c r="D52" s="231">
        <v>422.3026196506105</v>
      </c>
      <c r="E52" s="231">
        <v>411.56119777267821</v>
      </c>
      <c r="F52" s="231">
        <v>433.53763524182301</v>
      </c>
      <c r="G52" s="231">
        <v>411.79244707970099</v>
      </c>
      <c r="H52" s="231">
        <v>462.21611209137399</v>
      </c>
      <c r="I52" s="231">
        <v>403.00061299822761</v>
      </c>
      <c r="J52" s="231">
        <v>465.54234249022568</v>
      </c>
      <c r="K52" s="231">
        <v>422.18820386433032</v>
      </c>
      <c r="L52" s="231">
        <v>421.3827435678831</v>
      </c>
      <c r="M52" s="231">
        <v>164.99063781544379</v>
      </c>
      <c r="N52" s="231">
        <v>170.06123393570169</v>
      </c>
      <c r="O52" s="231">
        <v>172.34023255501339</v>
      </c>
      <c r="P52" s="231">
        <v>156.5622066338284</v>
      </c>
      <c r="Q52" s="231">
        <v>151.8320123230753</v>
      </c>
      <c r="R52" s="231">
        <v>153.99340838647279</v>
      </c>
      <c r="S52" s="231">
        <v>157.86561945000761</v>
      </c>
      <c r="T52" s="231">
        <v>153.75504719411239</v>
      </c>
      <c r="U52" s="231">
        <v>194.1497758675942</v>
      </c>
      <c r="V52" s="231">
        <v>97.862116863957468</v>
      </c>
      <c r="W52" s="231">
        <v>90.437240732547423</v>
      </c>
      <c r="DA52" s="73" t="s">
        <v>3100</v>
      </c>
    </row>
    <row r="53" spans="1:105" ht="12" customHeight="1" x14ac:dyDescent="0.25">
      <c r="A53" s="60" t="s">
        <v>3101</v>
      </c>
      <c r="B53" s="264">
        <v>46.922028280891539</v>
      </c>
      <c r="C53" s="264">
        <v>48.118516826437798</v>
      </c>
      <c r="D53" s="264">
        <v>48.795723723979613</v>
      </c>
      <c r="E53" s="264">
        <v>44.396931470394577</v>
      </c>
      <c r="F53" s="264">
        <v>47.398947698036572</v>
      </c>
      <c r="G53" s="264">
        <v>50.285860635788197</v>
      </c>
      <c r="H53" s="264">
        <v>47.016880369352997</v>
      </c>
      <c r="I53" s="264">
        <v>49.182554360354928</v>
      </c>
      <c r="J53" s="264">
        <v>40.958440906257991</v>
      </c>
      <c r="K53" s="264">
        <v>36.504750022921868</v>
      </c>
      <c r="L53" s="264">
        <v>38.669174672975451</v>
      </c>
      <c r="M53" s="264">
        <v>41.762696907192471</v>
      </c>
      <c r="N53" s="264">
        <v>41.622560131616588</v>
      </c>
      <c r="O53" s="264">
        <v>39.816512140012478</v>
      </c>
      <c r="P53" s="264">
        <v>39.254093228004628</v>
      </c>
      <c r="Q53" s="264">
        <v>41.877060268005302</v>
      </c>
      <c r="R53" s="264">
        <v>42.897638728119311</v>
      </c>
      <c r="S53" s="264">
        <v>43.66790842067352</v>
      </c>
      <c r="T53" s="264">
        <v>42.128646674278087</v>
      </c>
      <c r="U53" s="264">
        <v>42.34520113450003</v>
      </c>
      <c r="V53" s="264">
        <v>41.673093964861458</v>
      </c>
      <c r="W53" s="264">
        <v>43.688710125767258</v>
      </c>
      <c r="DA53" s="72" t="s">
        <v>3102</v>
      </c>
    </row>
    <row r="54" spans="1:105" ht="12" customHeight="1" x14ac:dyDescent="0.25">
      <c r="A54" s="57" t="s">
        <v>3103</v>
      </c>
      <c r="B54" s="263">
        <f t="shared" ref="B54:W54" si="2">B55+B56+B67</f>
        <v>597.43985808181617</v>
      </c>
      <c r="C54" s="263">
        <f t="shared" si="2"/>
        <v>617.92358723954897</v>
      </c>
      <c r="D54" s="263">
        <f t="shared" si="2"/>
        <v>597.51706066440602</v>
      </c>
      <c r="E54" s="263">
        <f t="shared" si="2"/>
        <v>515.57228615820156</v>
      </c>
      <c r="F54" s="263">
        <f t="shared" si="2"/>
        <v>511.04090984131687</v>
      </c>
      <c r="G54" s="263">
        <f t="shared" si="2"/>
        <v>633.50901239237351</v>
      </c>
      <c r="H54" s="263">
        <f t="shared" si="2"/>
        <v>580.82925290461537</v>
      </c>
      <c r="I54" s="263">
        <f t="shared" si="2"/>
        <v>641.27139157752265</v>
      </c>
      <c r="J54" s="263">
        <f t="shared" si="2"/>
        <v>589.25431778620646</v>
      </c>
      <c r="K54" s="263">
        <f t="shared" si="2"/>
        <v>466.99584834594737</v>
      </c>
      <c r="L54" s="263">
        <f t="shared" si="2"/>
        <v>543.08283448437487</v>
      </c>
      <c r="M54" s="263">
        <f t="shared" si="2"/>
        <v>422.28067631612925</v>
      </c>
      <c r="N54" s="263">
        <f t="shared" si="2"/>
        <v>420.5794029234583</v>
      </c>
      <c r="O54" s="263">
        <f t="shared" si="2"/>
        <v>395.71092165892208</v>
      </c>
      <c r="P54" s="263">
        <f t="shared" si="2"/>
        <v>390.47527148981726</v>
      </c>
      <c r="Q54" s="263">
        <f t="shared" si="2"/>
        <v>391.76948866861392</v>
      </c>
      <c r="R54" s="263">
        <f t="shared" si="2"/>
        <v>401.9613984162732</v>
      </c>
      <c r="S54" s="263">
        <f t="shared" si="2"/>
        <v>402.88138730654396</v>
      </c>
      <c r="T54" s="263">
        <f t="shared" si="2"/>
        <v>411.11777990740927</v>
      </c>
      <c r="U54" s="263">
        <f t="shared" si="2"/>
        <v>430.53313429901925</v>
      </c>
      <c r="V54" s="263">
        <f t="shared" si="2"/>
        <v>413.95913613303787</v>
      </c>
      <c r="W54" s="263">
        <f t="shared" si="2"/>
        <v>447.0022614924759</v>
      </c>
      <c r="DA54" s="70"/>
    </row>
    <row r="55" spans="1:105" ht="12" customHeight="1" x14ac:dyDescent="0.25">
      <c r="A55" s="60" t="s">
        <v>3104</v>
      </c>
      <c r="B55" s="264">
        <v>209.56670685730799</v>
      </c>
      <c r="C55" s="264">
        <v>222.0535798305265</v>
      </c>
      <c r="D55" s="264">
        <v>199.90566335039139</v>
      </c>
      <c r="E55" s="264">
        <v>158.04424556008499</v>
      </c>
      <c r="F55" s="264">
        <v>138.9449614303125</v>
      </c>
      <c r="G55" s="264">
        <v>222.49329141118039</v>
      </c>
      <c r="H55" s="264">
        <v>193.32694221063511</v>
      </c>
      <c r="I55" s="264">
        <v>240.72815473723219</v>
      </c>
      <c r="J55" s="264">
        <v>238.58252818733101</v>
      </c>
      <c r="K55" s="264">
        <v>163.1982938303521</v>
      </c>
      <c r="L55" s="264">
        <v>212.70956025507391</v>
      </c>
      <c r="M55" s="264">
        <v>112.5855805521231</v>
      </c>
      <c r="N55" s="264">
        <v>111.5255685835272</v>
      </c>
      <c r="O55" s="264">
        <v>101.00371785387399</v>
      </c>
      <c r="P55" s="264">
        <v>99.136294505299759</v>
      </c>
      <c r="Q55" s="264">
        <v>86.80375287307632</v>
      </c>
      <c r="R55" s="264">
        <v>91.378695399914093</v>
      </c>
      <c r="S55" s="264">
        <v>88.122671780159578</v>
      </c>
      <c r="T55" s="264">
        <v>101.8284628594878</v>
      </c>
      <c r="U55" s="264">
        <v>113.611560103862</v>
      </c>
      <c r="V55" s="264">
        <v>108.950886587079</v>
      </c>
      <c r="W55" s="264">
        <v>125.56399342562079</v>
      </c>
      <c r="DA55" s="72" t="s">
        <v>3105</v>
      </c>
    </row>
    <row r="56" spans="1:105" ht="12" customHeight="1" x14ac:dyDescent="0.25">
      <c r="A56" s="60" t="s">
        <v>3106</v>
      </c>
      <c r="B56" s="264">
        <v>86.92496983672109</v>
      </c>
      <c r="C56" s="264">
        <v>87.247796039455849</v>
      </c>
      <c r="D56" s="264">
        <v>84.645721015386869</v>
      </c>
      <c r="E56" s="264">
        <v>72.775307719034231</v>
      </c>
      <c r="F56" s="264">
        <v>68.088904554631995</v>
      </c>
      <c r="G56" s="264">
        <v>88.492614834413615</v>
      </c>
      <c r="H56" s="264">
        <v>85.945767635371382</v>
      </c>
      <c r="I56" s="264">
        <v>85.096508873876019</v>
      </c>
      <c r="J56" s="264">
        <v>87.972823786324312</v>
      </c>
      <c r="K56" s="264">
        <v>69.663640575475767</v>
      </c>
      <c r="L56" s="264">
        <v>82.357188395734283</v>
      </c>
      <c r="M56" s="264">
        <v>41.837798359254421</v>
      </c>
      <c r="N56" s="264">
        <v>42.095345219907472</v>
      </c>
      <c r="O56" s="264">
        <v>39.332332838071579</v>
      </c>
      <c r="P56" s="264">
        <v>39.571344556625817</v>
      </c>
      <c r="Q56" s="264">
        <v>36.374935455917402</v>
      </c>
      <c r="R56" s="264">
        <v>35.446123587731847</v>
      </c>
      <c r="S56" s="264">
        <v>34.681785655857652</v>
      </c>
      <c r="T56" s="264">
        <v>39.084893550827573</v>
      </c>
      <c r="U56" s="264">
        <v>45.328215194570923</v>
      </c>
      <c r="V56" s="264">
        <v>37.725646874778533</v>
      </c>
      <c r="W56" s="264">
        <v>41.227920363658207</v>
      </c>
      <c r="DA56" s="72" t="s">
        <v>3107</v>
      </c>
    </row>
    <row r="57" spans="1:105" ht="12" customHeight="1" x14ac:dyDescent="0.25">
      <c r="A57" s="64" t="s">
        <v>30</v>
      </c>
      <c r="B57" s="231">
        <v>8.4473946339569554</v>
      </c>
      <c r="C57" s="231">
        <v>6.0249364827026151</v>
      </c>
      <c r="D57" s="231">
        <v>1.414198202035168</v>
      </c>
      <c r="E57" s="231">
        <v>1.2681591466865221</v>
      </c>
      <c r="F57" s="231">
        <v>1.222829006676355</v>
      </c>
      <c r="G57" s="231">
        <v>1.436952827085805</v>
      </c>
      <c r="H57" s="231">
        <v>1.632018572929248</v>
      </c>
      <c r="I57" s="231">
        <v>1.5613717398182709</v>
      </c>
      <c r="J57" s="231">
        <v>1.0050576669640481</v>
      </c>
      <c r="K57" s="231">
        <v>0.59629432745406796</v>
      </c>
      <c r="L57" s="231">
        <v>0.71619919735239246</v>
      </c>
      <c r="M57" s="231">
        <v>0.61254850461039734</v>
      </c>
      <c r="N57" s="231">
        <v>0.52827959695669391</v>
      </c>
      <c r="O57" s="231">
        <v>0.36687946803064209</v>
      </c>
      <c r="P57" s="231">
        <v>0.28388772787729721</v>
      </c>
      <c r="Q57" s="231">
        <v>0.2207327966967696</v>
      </c>
      <c r="R57" s="231">
        <v>0.37277266309009999</v>
      </c>
      <c r="S57" s="231">
        <v>0.28814782100327602</v>
      </c>
      <c r="T57" s="231">
        <v>0.50229339686995567</v>
      </c>
      <c r="U57" s="231">
        <v>0.46039617625808082</v>
      </c>
      <c r="V57" s="231">
        <v>0.16800155395201541</v>
      </c>
      <c r="W57" s="231">
        <v>0.17833440820777369</v>
      </c>
      <c r="DA57" s="73" t="s">
        <v>3108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0.29177391128610303</v>
      </c>
      <c r="F58" s="231">
        <v>0</v>
      </c>
      <c r="G58" s="231">
        <v>0.21805514687691291</v>
      </c>
      <c r="H58" s="231">
        <v>0.48639551640347589</v>
      </c>
      <c r="I58" s="231">
        <v>0.52058388554253254</v>
      </c>
      <c r="J58" s="231">
        <v>0.31544170871611199</v>
      </c>
      <c r="K58" s="231">
        <v>0.59944231905649215</v>
      </c>
      <c r="L58" s="231">
        <v>0.68171789486806722</v>
      </c>
      <c r="M58" s="231">
        <v>0.69347254538871372</v>
      </c>
      <c r="N58" s="231">
        <v>0.45839648114107312</v>
      </c>
      <c r="O58" s="231">
        <v>0.29384433268449428</v>
      </c>
      <c r="P58" s="231">
        <v>0.77531549583403503</v>
      </c>
      <c r="Q58" s="231">
        <v>1.019663100488009</v>
      </c>
      <c r="R58" s="231">
        <v>8.2238693004378305E-2</v>
      </c>
      <c r="S58" s="231">
        <v>6.2302040154834273E-2</v>
      </c>
      <c r="T58" s="231">
        <v>0.39049622886621671</v>
      </c>
      <c r="U58" s="231">
        <v>0.49126903119222382</v>
      </c>
      <c r="V58" s="231">
        <v>0.68398768279505862</v>
      </c>
      <c r="W58" s="231">
        <v>0.71800858405015711</v>
      </c>
      <c r="DA58" s="73" t="s">
        <v>3109</v>
      </c>
    </row>
    <row r="59" spans="1:105" ht="12" customHeight="1" x14ac:dyDescent="0.25">
      <c r="A59" s="64" t="s">
        <v>33</v>
      </c>
      <c r="B59" s="231">
        <v>2.8486685516672439</v>
      </c>
      <c r="C59" s="231">
        <v>2.7775797179427788</v>
      </c>
      <c r="D59" s="231">
        <v>2.26828917620796</v>
      </c>
      <c r="E59" s="231">
        <v>1.4447849692406429</v>
      </c>
      <c r="F59" s="231">
        <v>1.3094923543271739</v>
      </c>
      <c r="G59" s="231">
        <v>1.4024904161540459</v>
      </c>
      <c r="H59" s="231">
        <v>1.263285249365413</v>
      </c>
      <c r="I59" s="231">
        <v>1.460032543795472</v>
      </c>
      <c r="J59" s="231">
        <v>1.2643564247144481</v>
      </c>
      <c r="K59" s="231">
        <v>0.97442347763325854</v>
      </c>
      <c r="L59" s="231">
        <v>1.040174859226471</v>
      </c>
      <c r="M59" s="231">
        <v>0.50409899365888267</v>
      </c>
      <c r="N59" s="231">
        <v>0.87239891432511085</v>
      </c>
      <c r="O59" s="231">
        <v>0.6577526716294364</v>
      </c>
      <c r="P59" s="231">
        <v>0.68367425118394165</v>
      </c>
      <c r="Q59" s="231">
        <v>0.63252478936135426</v>
      </c>
      <c r="R59" s="231">
        <v>0.70233277959639873</v>
      </c>
      <c r="S59" s="231">
        <v>0.75260586885361513</v>
      </c>
      <c r="T59" s="231">
        <v>0.8426316707213708</v>
      </c>
      <c r="U59" s="231">
        <v>0.86401415980070939</v>
      </c>
      <c r="V59" s="231">
        <v>0.80073216948811821</v>
      </c>
      <c r="W59" s="231">
        <v>0.82177775732665637</v>
      </c>
      <c r="DA59" s="73" t="s">
        <v>3110</v>
      </c>
    </row>
    <row r="60" spans="1:105" ht="12" customHeight="1" x14ac:dyDescent="0.25">
      <c r="A60" s="64" t="s">
        <v>160</v>
      </c>
      <c r="B60" s="231">
        <v>4.9673660104736177</v>
      </c>
      <c r="C60" s="231">
        <v>6.5420343725775574</v>
      </c>
      <c r="D60" s="231">
        <v>4.4641536948103013</v>
      </c>
      <c r="E60" s="231">
        <v>4.875475152194455</v>
      </c>
      <c r="F60" s="231">
        <v>3.849352419469787</v>
      </c>
      <c r="G60" s="231">
        <v>5.2304901539951594</v>
      </c>
      <c r="H60" s="231">
        <v>4.7602946193909279</v>
      </c>
      <c r="I60" s="231">
        <v>4.7469438132006676</v>
      </c>
      <c r="J60" s="231">
        <v>4.8644738199079454</v>
      </c>
      <c r="K60" s="231">
        <v>2.8810724532700349</v>
      </c>
      <c r="L60" s="231">
        <v>3.937465856292147</v>
      </c>
      <c r="M60" s="231">
        <v>2.4836576536485819</v>
      </c>
      <c r="N60" s="231">
        <v>3.2133015606260402</v>
      </c>
      <c r="O60" s="231">
        <v>2.3366172499680871</v>
      </c>
      <c r="P60" s="231">
        <v>1.9477215683921569</v>
      </c>
      <c r="Q60" s="231">
        <v>1.593356897549959</v>
      </c>
      <c r="R60" s="231">
        <v>1.7136938658280341</v>
      </c>
      <c r="S60" s="231">
        <v>1.676248965798784</v>
      </c>
      <c r="T60" s="231">
        <v>8.3743667974681149</v>
      </c>
      <c r="U60" s="231">
        <v>8.439588500008524</v>
      </c>
      <c r="V60" s="231">
        <v>8.3158112120010976</v>
      </c>
      <c r="W60" s="231">
        <v>7.8770079859952062</v>
      </c>
      <c r="DA60" s="73" t="s">
        <v>3111</v>
      </c>
    </row>
    <row r="61" spans="1:105" ht="12" customHeight="1" x14ac:dyDescent="0.25">
      <c r="A61" s="64" t="s">
        <v>70</v>
      </c>
      <c r="B61" s="231">
        <v>3.3793961643138228</v>
      </c>
      <c r="C61" s="231">
        <v>5.0326024274647123</v>
      </c>
      <c r="D61" s="231">
        <v>4.124294486728024</v>
      </c>
      <c r="E61" s="231">
        <v>5.1446136361548129</v>
      </c>
      <c r="F61" s="231">
        <v>1.3284849013214961</v>
      </c>
      <c r="G61" s="231">
        <v>1.533517737579843</v>
      </c>
      <c r="H61" s="231">
        <v>2.1689447925873488</v>
      </c>
      <c r="I61" s="231">
        <v>2.4370726315722231</v>
      </c>
      <c r="J61" s="231">
        <v>2.38956176357298</v>
      </c>
      <c r="K61" s="231">
        <v>1.978596321226501</v>
      </c>
      <c r="L61" s="231">
        <v>1.642562483969459</v>
      </c>
      <c r="M61" s="231">
        <v>0.93913699617258128</v>
      </c>
      <c r="N61" s="231">
        <v>0.9749131490717865</v>
      </c>
      <c r="O61" s="231">
        <v>0.35976298395785827</v>
      </c>
      <c r="P61" s="231">
        <v>0.2320458904296559</v>
      </c>
      <c r="Q61" s="231">
        <v>0.28740451940357142</v>
      </c>
      <c r="R61" s="231">
        <v>0.4029571665642519</v>
      </c>
      <c r="S61" s="231">
        <v>0.59343482805831393</v>
      </c>
      <c r="T61" s="231">
        <v>0.49284310505764561</v>
      </c>
      <c r="U61" s="231">
        <v>0.29977734044792348</v>
      </c>
      <c r="V61" s="231">
        <v>0.27969809808033208</v>
      </c>
      <c r="W61" s="231">
        <v>0.19461665740907791</v>
      </c>
      <c r="DA61" s="73" t="s">
        <v>3112</v>
      </c>
    </row>
    <row r="62" spans="1:105" ht="12" customHeight="1" x14ac:dyDescent="0.25">
      <c r="A62" s="64" t="s">
        <v>34</v>
      </c>
      <c r="B62" s="231">
        <v>9.1212678868275212</v>
      </c>
      <c r="C62" s="231">
        <v>6.8492620072751764</v>
      </c>
      <c r="D62" s="231">
        <v>4.9744301384624121</v>
      </c>
      <c r="E62" s="231">
        <v>3.703415687176371</v>
      </c>
      <c r="F62" s="231">
        <v>3.444445544487452</v>
      </c>
      <c r="G62" s="231">
        <v>1.5716990495645451</v>
      </c>
      <c r="H62" s="231">
        <v>3.69590155955528</v>
      </c>
      <c r="I62" s="231">
        <v>3.0213618597067589</v>
      </c>
      <c r="J62" s="231">
        <v>2.867438481690662</v>
      </c>
      <c r="K62" s="231">
        <v>4.9392748416632566</v>
      </c>
      <c r="L62" s="231">
        <v>3.1982398437894619</v>
      </c>
      <c r="M62" s="231">
        <v>0.88913982794579705</v>
      </c>
      <c r="N62" s="231">
        <v>1.4140320241682101</v>
      </c>
      <c r="O62" s="231">
        <v>0.63211251207895747</v>
      </c>
      <c r="P62" s="231">
        <v>1.6959442701220571</v>
      </c>
      <c r="Q62" s="231">
        <v>2.0463753755033851</v>
      </c>
      <c r="R62" s="231">
        <v>0.17905073236756591</v>
      </c>
      <c r="S62" s="231">
        <v>6.7938052873888891E-2</v>
      </c>
      <c r="T62" s="231">
        <v>0.95979401264751052</v>
      </c>
      <c r="U62" s="231">
        <v>0.99599498689160859</v>
      </c>
      <c r="V62" s="231">
        <v>1.01888457419482</v>
      </c>
      <c r="W62" s="231">
        <v>3.8110551455722641</v>
      </c>
      <c r="DA62" s="73" t="s">
        <v>3113</v>
      </c>
    </row>
    <row r="63" spans="1:105" ht="12" customHeight="1" x14ac:dyDescent="0.25">
      <c r="A63" s="64" t="s">
        <v>162</v>
      </c>
      <c r="B63" s="231">
        <v>19.24381503286941</v>
      </c>
      <c r="C63" s="231">
        <v>21.806101661874589</v>
      </c>
      <c r="D63" s="231">
        <v>25.049857429489759</v>
      </c>
      <c r="E63" s="231">
        <v>15.88013097027714</v>
      </c>
      <c r="F63" s="231">
        <v>15.467314913073279</v>
      </c>
      <c r="G63" s="231">
        <v>37.729018250248131</v>
      </c>
      <c r="H63" s="231">
        <v>28.61132497956886</v>
      </c>
      <c r="I63" s="231">
        <v>31.98531131446844</v>
      </c>
      <c r="J63" s="231">
        <v>31.506336413890011</v>
      </c>
      <c r="K63" s="231">
        <v>18.62773777574316</v>
      </c>
      <c r="L63" s="231">
        <v>33.137252590780108</v>
      </c>
      <c r="M63" s="231">
        <v>16.641109593035601</v>
      </c>
      <c r="N63" s="231">
        <v>15.17486389638923</v>
      </c>
      <c r="O63" s="231">
        <v>15.603258212112371</v>
      </c>
      <c r="P63" s="231">
        <v>15.05645608033727</v>
      </c>
      <c r="Q63" s="231">
        <v>11.980185537339301</v>
      </c>
      <c r="R63" s="231">
        <v>13.536272114084341</v>
      </c>
      <c r="S63" s="231">
        <v>13.06329443357494</v>
      </c>
      <c r="T63" s="231">
        <v>9.407886615705447</v>
      </c>
      <c r="U63" s="231">
        <v>12.492593663579919</v>
      </c>
      <c r="V63" s="231">
        <v>12.01612276955319</v>
      </c>
      <c r="W63" s="231">
        <v>14.00594361002593</v>
      </c>
      <c r="DA63" s="73" t="s">
        <v>3114</v>
      </c>
    </row>
    <row r="64" spans="1:105" ht="12" customHeight="1" x14ac:dyDescent="0.25">
      <c r="A64" s="64" t="s">
        <v>36</v>
      </c>
      <c r="B64" s="231">
        <v>0.94898467563701105</v>
      </c>
      <c r="C64" s="231">
        <v>0.89316204765612506</v>
      </c>
      <c r="D64" s="231">
        <v>0.71663993282860661</v>
      </c>
      <c r="E64" s="231">
        <v>0.50140681916357788</v>
      </c>
      <c r="F64" s="231">
        <v>0.55075003496331287</v>
      </c>
      <c r="G64" s="231">
        <v>0.59735196100201715</v>
      </c>
      <c r="H64" s="231">
        <v>0.49642265594955548</v>
      </c>
      <c r="I64" s="231">
        <v>0.37705194701440792</v>
      </c>
      <c r="J64" s="231">
        <v>0.1687139247374784</v>
      </c>
      <c r="K64" s="231">
        <v>2.4671607901097889E-2</v>
      </c>
      <c r="L64" s="231">
        <v>3.2397060880080902E-2</v>
      </c>
      <c r="M64" s="231">
        <v>6.9778284973105852E-3</v>
      </c>
      <c r="N64" s="231">
        <v>5.2333713730053598E-3</v>
      </c>
      <c r="O64" s="231">
        <v>8.473077461066297E-3</v>
      </c>
      <c r="P64" s="231">
        <v>5.9809958548690699E-3</v>
      </c>
      <c r="Q64" s="231">
        <v>5.9809958548641016E-3</v>
      </c>
      <c r="R64" s="231">
        <v>6.2302040154832046E-3</v>
      </c>
      <c r="S64" s="231">
        <v>4.9841632123867417E-3</v>
      </c>
      <c r="T64" s="231">
        <v>4.7349550517682241E-3</v>
      </c>
      <c r="U64" s="231">
        <v>3.738122409290911E-3</v>
      </c>
      <c r="V64" s="231">
        <v>3.336398854372423E-3</v>
      </c>
      <c r="W64" s="231">
        <v>5.3569786206743731E-3</v>
      </c>
      <c r="DA64" s="73" t="s">
        <v>3115</v>
      </c>
    </row>
    <row r="65" spans="1:105" ht="12" customHeight="1" x14ac:dyDescent="0.25">
      <c r="A65" s="64" t="s">
        <v>73</v>
      </c>
      <c r="B65" s="231">
        <v>10.91946884495716</v>
      </c>
      <c r="C65" s="231">
        <v>9.618616052235172</v>
      </c>
      <c r="D65" s="231">
        <v>9.8618740312677424</v>
      </c>
      <c r="E65" s="231">
        <v>8.7016955568098648</v>
      </c>
      <c r="F65" s="231">
        <v>8.2989838260693993</v>
      </c>
      <c r="G65" s="231">
        <v>7.7917893548763599</v>
      </c>
      <c r="H65" s="231">
        <v>8.056299783060231</v>
      </c>
      <c r="I65" s="231">
        <v>8.6669838034673887</v>
      </c>
      <c r="J65" s="231">
        <v>8.5663143665650523</v>
      </c>
      <c r="K65" s="231">
        <v>7.2787516122052516</v>
      </c>
      <c r="L65" s="231">
        <v>6.2684016630300388</v>
      </c>
      <c r="M65" s="231">
        <v>6.6545676778305634</v>
      </c>
      <c r="N65" s="231">
        <v>6.6593506319477287</v>
      </c>
      <c r="O65" s="231">
        <v>6.1075960250692791</v>
      </c>
      <c r="P65" s="231">
        <v>7.1113434828268938</v>
      </c>
      <c r="Q65" s="231">
        <v>7.1656133379088862</v>
      </c>
      <c r="R65" s="231">
        <v>6.8648643933965161</v>
      </c>
      <c r="S65" s="231">
        <v>6.2957922823270458</v>
      </c>
      <c r="T65" s="231">
        <v>6.5420689231144653</v>
      </c>
      <c r="U65" s="231">
        <v>6.6739635248846492</v>
      </c>
      <c r="V65" s="231">
        <v>7.0764053163768272</v>
      </c>
      <c r="W65" s="231">
        <v>6.8117635073559981</v>
      </c>
      <c r="DA65" s="73" t="s">
        <v>3116</v>
      </c>
    </row>
    <row r="66" spans="1:105" ht="12" customHeight="1" x14ac:dyDescent="0.25">
      <c r="A66" s="64" t="s">
        <v>79</v>
      </c>
      <c r="B66" s="231">
        <v>27.048608036018351</v>
      </c>
      <c r="C66" s="231">
        <v>27.70350126972712</v>
      </c>
      <c r="D66" s="231">
        <v>31.771983923556888</v>
      </c>
      <c r="E66" s="231">
        <v>30.963851870044749</v>
      </c>
      <c r="F66" s="231">
        <v>32.617251554243737</v>
      </c>
      <c r="G66" s="231">
        <v>30.981249937030789</v>
      </c>
      <c r="H66" s="231">
        <v>34.774879906561047</v>
      </c>
      <c r="I66" s="231">
        <v>30.31979533528985</v>
      </c>
      <c r="J66" s="231">
        <v>35.025129215565563</v>
      </c>
      <c r="K66" s="231">
        <v>31.763375839322649</v>
      </c>
      <c r="L66" s="231">
        <v>31.702776945546059</v>
      </c>
      <c r="M66" s="231">
        <v>12.413088738465991</v>
      </c>
      <c r="N66" s="231">
        <v>12.79457559390859</v>
      </c>
      <c r="O66" s="231">
        <v>12.966036305079379</v>
      </c>
      <c r="P66" s="231">
        <v>11.778974793767651</v>
      </c>
      <c r="Q66" s="231">
        <v>11.423098105811309</v>
      </c>
      <c r="R66" s="231">
        <v>11.58571097578478</v>
      </c>
      <c r="S66" s="231">
        <v>11.87703720000057</v>
      </c>
      <c r="T66" s="231">
        <v>11.56777784532507</v>
      </c>
      <c r="U66" s="231">
        <v>14.606879689097999</v>
      </c>
      <c r="V66" s="231">
        <v>7.3626670994826933</v>
      </c>
      <c r="W66" s="231">
        <v>6.8040557290944763</v>
      </c>
      <c r="DA66" s="73" t="s">
        <v>3117</v>
      </c>
    </row>
    <row r="67" spans="1:105" ht="12" customHeight="1" x14ac:dyDescent="0.25">
      <c r="A67" s="60" t="s">
        <v>3118</v>
      </c>
      <c r="B67" s="264">
        <v>300.94818138778709</v>
      </c>
      <c r="C67" s="264">
        <v>308.62221136956663</v>
      </c>
      <c r="D67" s="264">
        <v>312.96567629862773</v>
      </c>
      <c r="E67" s="264">
        <v>284.75273287908237</v>
      </c>
      <c r="F67" s="264">
        <v>304.00704385637238</v>
      </c>
      <c r="G67" s="264">
        <v>322.52310614677953</v>
      </c>
      <c r="H67" s="264">
        <v>301.5565430586089</v>
      </c>
      <c r="I67" s="264">
        <v>315.44672796641441</v>
      </c>
      <c r="J67" s="264">
        <v>262.69896581255119</v>
      </c>
      <c r="K67" s="264">
        <v>234.1339139401195</v>
      </c>
      <c r="L67" s="264">
        <v>248.01608583356659</v>
      </c>
      <c r="M67" s="264">
        <v>267.85729740475171</v>
      </c>
      <c r="N67" s="264">
        <v>266.95848912002361</v>
      </c>
      <c r="O67" s="264">
        <v>255.37487096697649</v>
      </c>
      <c r="P67" s="264">
        <v>251.7676324278917</v>
      </c>
      <c r="Q67" s="264">
        <v>268.59080033962022</v>
      </c>
      <c r="R67" s="264">
        <v>275.13657942862727</v>
      </c>
      <c r="S67" s="264">
        <v>280.07692987052673</v>
      </c>
      <c r="T67" s="264">
        <v>270.2044234970939</v>
      </c>
      <c r="U67" s="264">
        <v>271.5933590005863</v>
      </c>
      <c r="V67" s="264">
        <v>267.28260267118031</v>
      </c>
      <c r="W67" s="264">
        <v>280.21034770319687</v>
      </c>
      <c r="DA67" s="72" t="s">
        <v>3119</v>
      </c>
    </row>
    <row r="68" spans="1:105" ht="12" customHeight="1" x14ac:dyDescent="0.25">
      <c r="A68" s="57" t="s">
        <v>3120</v>
      </c>
      <c r="B68" s="263">
        <v>2296.1689153957268</v>
      </c>
      <c r="C68" s="263">
        <v>2319.364748553317</v>
      </c>
      <c r="D68" s="263">
        <v>2491.9783200715578</v>
      </c>
      <c r="E68" s="263">
        <v>2258.074151540945</v>
      </c>
      <c r="F68" s="263">
        <v>2253.5627276602831</v>
      </c>
      <c r="G68" s="263">
        <v>2390.8287916272102</v>
      </c>
      <c r="H68" s="263">
        <v>2279.7321578938422</v>
      </c>
      <c r="I68" s="263">
        <v>2209.4282179991519</v>
      </c>
      <c r="J68" s="263">
        <v>2184.8718144455179</v>
      </c>
      <c r="K68" s="263">
        <v>1963.1504647202951</v>
      </c>
      <c r="L68" s="263">
        <v>1906.406073674952</v>
      </c>
      <c r="M68" s="263">
        <v>2102.5527891343881</v>
      </c>
      <c r="N68" s="263">
        <v>2052.0894104292879</v>
      </c>
      <c r="O68" s="263">
        <v>2080.2137881975641</v>
      </c>
      <c r="P68" s="263">
        <v>2098.1110869148529</v>
      </c>
      <c r="Q68" s="263">
        <v>2124.4658497783048</v>
      </c>
      <c r="R68" s="263">
        <v>2176.015300950065</v>
      </c>
      <c r="S68" s="263">
        <v>2254.554656792086</v>
      </c>
      <c r="T68" s="263">
        <v>2340.8346552620528</v>
      </c>
      <c r="U68" s="263">
        <v>2330.977141625669</v>
      </c>
      <c r="V68" s="263">
        <v>2200.6326038108168</v>
      </c>
      <c r="W68" s="263">
        <v>2366.563668353831</v>
      </c>
      <c r="DA68" s="70" t="s">
        <v>3121</v>
      </c>
    </row>
    <row r="69" spans="1:105" ht="12" customHeight="1" x14ac:dyDescent="0.25">
      <c r="A69" s="41" t="s">
        <v>3122</v>
      </c>
      <c r="B69" s="352">
        <v>7287.2201848724644</v>
      </c>
      <c r="C69" s="352">
        <v>7481.3038685736183</v>
      </c>
      <c r="D69" s="352">
        <v>7605.6634784102098</v>
      </c>
      <c r="E69" s="352">
        <v>7019.204030972428</v>
      </c>
      <c r="F69" s="352">
        <v>7445.2519915471476</v>
      </c>
      <c r="G69" s="352">
        <v>7843.985020777066</v>
      </c>
      <c r="H69" s="352">
        <v>7508.492661351861</v>
      </c>
      <c r="I69" s="352">
        <v>7814.5862272954109</v>
      </c>
      <c r="J69" s="352">
        <v>6864.4360600793652</v>
      </c>
      <c r="K69" s="352">
        <v>6141.9775642606219</v>
      </c>
      <c r="L69" s="352">
        <v>6571.5996920412717</v>
      </c>
      <c r="M69" s="352">
        <v>7087.2201246772374</v>
      </c>
      <c r="N69" s="352">
        <v>7056.5751745967764</v>
      </c>
      <c r="O69" s="352">
        <v>6898.5621767735856</v>
      </c>
      <c r="P69" s="352">
        <v>6753.0350898008273</v>
      </c>
      <c r="Q69" s="352">
        <v>7058.4562424916576</v>
      </c>
      <c r="R69" s="352">
        <v>7257.0301835462742</v>
      </c>
      <c r="S69" s="352">
        <v>7440.661884529929</v>
      </c>
      <c r="T69" s="352">
        <v>7307.6077920457883</v>
      </c>
      <c r="U69" s="352">
        <v>7411.3629872796591</v>
      </c>
      <c r="V69" s="352">
        <v>7175.9863722298969</v>
      </c>
      <c r="W69" s="352">
        <v>7641.5449626602622</v>
      </c>
      <c r="DA69" s="97" t="s">
        <v>3123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100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1</v>
      </c>
      <c r="C73" s="234">
        <f t="shared" si="3"/>
        <v>1.0000000000000002</v>
      </c>
      <c r="D73" s="234">
        <f t="shared" si="3"/>
        <v>1</v>
      </c>
      <c r="E73" s="234">
        <f t="shared" si="3"/>
        <v>1.0000000000000002</v>
      </c>
      <c r="F73" s="234">
        <f t="shared" si="3"/>
        <v>1</v>
      </c>
      <c r="G73" s="234">
        <f t="shared" si="3"/>
        <v>1</v>
      </c>
      <c r="H73" s="234">
        <f t="shared" si="3"/>
        <v>0.99999999999999989</v>
      </c>
      <c r="I73" s="234">
        <f t="shared" si="3"/>
        <v>0.99999999999999978</v>
      </c>
      <c r="J73" s="234">
        <f t="shared" si="3"/>
        <v>1</v>
      </c>
      <c r="K73" s="234">
        <f t="shared" si="3"/>
        <v>1.0000000000000002</v>
      </c>
      <c r="L73" s="234">
        <f t="shared" si="3"/>
        <v>0.99999999999999989</v>
      </c>
      <c r="M73" s="234">
        <f t="shared" si="3"/>
        <v>1</v>
      </c>
      <c r="N73" s="234">
        <f t="shared" si="3"/>
        <v>1</v>
      </c>
      <c r="O73" s="234">
        <f t="shared" si="3"/>
        <v>1.0000000000000004</v>
      </c>
      <c r="P73" s="234">
        <f t="shared" si="3"/>
        <v>1</v>
      </c>
      <c r="Q73" s="234">
        <f t="shared" si="3"/>
        <v>1</v>
      </c>
      <c r="R73" s="234">
        <f t="shared" si="3"/>
        <v>1</v>
      </c>
      <c r="S73" s="234">
        <f t="shared" si="3"/>
        <v>1</v>
      </c>
      <c r="T73" s="234">
        <f t="shared" si="3"/>
        <v>0.99999999999999978</v>
      </c>
      <c r="U73" s="234">
        <f t="shared" si="3"/>
        <v>1</v>
      </c>
      <c r="V73" s="234">
        <f t="shared" si="3"/>
        <v>1</v>
      </c>
      <c r="W73" s="234">
        <f t="shared" si="3"/>
        <v>1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1.6372401444813119E-2</v>
      </c>
      <c r="C74" s="301">
        <f t="shared" si="4"/>
        <v>1.6637382672247941E-2</v>
      </c>
      <c r="D74" s="301">
        <f t="shared" si="4"/>
        <v>1.7060645713461921E-2</v>
      </c>
      <c r="E74" s="301">
        <f t="shared" si="4"/>
        <v>1.8120046381106352E-2</v>
      </c>
      <c r="F74" s="301">
        <f t="shared" si="4"/>
        <v>1.9101808122398506E-2</v>
      </c>
      <c r="G74" s="301">
        <f t="shared" si="4"/>
        <v>1.7041465816824357E-2</v>
      </c>
      <c r="H74" s="301">
        <f t="shared" si="4"/>
        <v>1.7703263563564636E-2</v>
      </c>
      <c r="I74" s="301">
        <f t="shared" si="4"/>
        <v>1.762137081023497E-2</v>
      </c>
      <c r="J74" s="301">
        <f t="shared" si="4"/>
        <v>1.7019321706818261E-2</v>
      </c>
      <c r="K74" s="301">
        <f t="shared" si="4"/>
        <v>1.8428653164911775E-2</v>
      </c>
      <c r="L74" s="301">
        <f t="shared" si="4"/>
        <v>1.7942145141537847E-2</v>
      </c>
      <c r="M74" s="301">
        <f t="shared" si="4"/>
        <v>2.3139498529960455E-2</v>
      </c>
      <c r="N74" s="301">
        <f t="shared" si="4"/>
        <v>2.2710232731399379E-2</v>
      </c>
      <c r="O74" s="301">
        <f t="shared" si="4"/>
        <v>2.3219615993969617E-2</v>
      </c>
      <c r="P74" s="301">
        <f t="shared" si="4"/>
        <v>2.2971017985352331E-2</v>
      </c>
      <c r="Q74" s="301">
        <f t="shared" si="4"/>
        <v>2.3997555974754045E-2</v>
      </c>
      <c r="R74" s="301">
        <f t="shared" si="4"/>
        <v>2.4288756530216157E-2</v>
      </c>
      <c r="S74" s="301">
        <f t="shared" si="4"/>
        <v>2.4644128837651408E-2</v>
      </c>
      <c r="T74" s="301">
        <f t="shared" si="4"/>
        <v>2.3865790296248489E-2</v>
      </c>
      <c r="U74" s="301">
        <f t="shared" si="4"/>
        <v>2.3517302929186301E-2</v>
      </c>
      <c r="V74" s="301">
        <f t="shared" si="4"/>
        <v>2.3981893541791248E-2</v>
      </c>
      <c r="W74" s="301">
        <f t="shared" si="4"/>
        <v>2.3589097156032544E-2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8.8282177725718704E-3</v>
      </c>
      <c r="C75" s="235">
        <f t="shared" si="5"/>
        <v>8.9643109963888842E-3</v>
      </c>
      <c r="D75" s="235">
        <f t="shared" si="5"/>
        <v>9.1800314220732392E-3</v>
      </c>
      <c r="E75" s="235">
        <f t="shared" si="5"/>
        <v>9.677547168374075E-3</v>
      </c>
      <c r="F75" s="235">
        <f t="shared" si="5"/>
        <v>1.0236241924880539E-2</v>
      </c>
      <c r="G75" s="235">
        <f t="shared" si="5"/>
        <v>9.166750802873257E-3</v>
      </c>
      <c r="H75" s="235">
        <f t="shared" si="5"/>
        <v>9.4072607490733803E-3</v>
      </c>
      <c r="I75" s="235">
        <f t="shared" si="5"/>
        <v>9.3887381846681269E-3</v>
      </c>
      <c r="J75" s="235">
        <f t="shared" si="5"/>
        <v>8.84447339554148E-3</v>
      </c>
      <c r="K75" s="235">
        <f t="shared" si="5"/>
        <v>9.5616698257600732E-3</v>
      </c>
      <c r="L75" s="235">
        <f t="shared" si="5"/>
        <v>9.2716448366571697E-3</v>
      </c>
      <c r="M75" s="235">
        <f t="shared" si="5"/>
        <v>1.1964890870373588E-2</v>
      </c>
      <c r="N75" s="235">
        <f t="shared" si="5"/>
        <v>1.1747376420809117E-2</v>
      </c>
      <c r="O75" s="235">
        <f t="shared" si="5"/>
        <v>1.1905774504236242E-2</v>
      </c>
      <c r="P75" s="235">
        <f t="shared" si="5"/>
        <v>1.1810863680821893E-2</v>
      </c>
      <c r="Q75" s="235">
        <f t="shared" si="5"/>
        <v>1.2442724075030161E-2</v>
      </c>
      <c r="R75" s="235">
        <f t="shared" si="5"/>
        <v>1.2574098555357455E-2</v>
      </c>
      <c r="S75" s="235">
        <f t="shared" si="5"/>
        <v>1.2720657100480986E-2</v>
      </c>
      <c r="T75" s="235">
        <f t="shared" si="5"/>
        <v>1.2231289481196769E-2</v>
      </c>
      <c r="U75" s="235">
        <f t="shared" si="5"/>
        <v>1.2011616252442101E-2</v>
      </c>
      <c r="V75" s="235">
        <f t="shared" si="5"/>
        <v>1.2325609258122721E-2</v>
      </c>
      <c r="W75" s="235">
        <f t="shared" si="5"/>
        <v>1.2051314828093069E-2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1.5821206255661809E-2</v>
      </c>
      <c r="C76" s="235">
        <f t="shared" si="6"/>
        <v>1.6057720103849076E-2</v>
      </c>
      <c r="D76" s="235">
        <f t="shared" si="6"/>
        <v>1.6430715046551719E-2</v>
      </c>
      <c r="E76" s="235">
        <f t="shared" si="6"/>
        <v>1.7242153504011981E-2</v>
      </c>
      <c r="F76" s="235">
        <f t="shared" si="6"/>
        <v>1.8275277160961442E-2</v>
      </c>
      <c r="G76" s="235">
        <f t="shared" si="6"/>
        <v>1.6403719325264951E-2</v>
      </c>
      <c r="H76" s="235">
        <f t="shared" si="6"/>
        <v>1.6708237280876816E-2</v>
      </c>
      <c r="I76" s="235">
        <f t="shared" si="6"/>
        <v>1.6702917352653602E-2</v>
      </c>
      <c r="J76" s="235">
        <f t="shared" si="6"/>
        <v>1.5488710944943446E-2</v>
      </c>
      <c r="K76" s="235">
        <f t="shared" si="6"/>
        <v>1.6727544092029853E-2</v>
      </c>
      <c r="L76" s="235">
        <f t="shared" si="6"/>
        <v>1.6177672383833011E-2</v>
      </c>
      <c r="M76" s="235">
        <f t="shared" si="6"/>
        <v>2.0885506813925446E-2</v>
      </c>
      <c r="N76" s="235">
        <f t="shared" si="6"/>
        <v>2.0510865556092134E-2</v>
      </c>
      <c r="O76" s="235">
        <f t="shared" si="6"/>
        <v>2.0668307741334185E-2</v>
      </c>
      <c r="P76" s="235">
        <f t="shared" si="6"/>
        <v>2.0540772038300771E-2</v>
      </c>
      <c r="Q76" s="235">
        <f t="shared" si="6"/>
        <v>2.1758321555637009E-2</v>
      </c>
      <c r="R76" s="235">
        <f t="shared" si="6"/>
        <v>2.196587491905155E-2</v>
      </c>
      <c r="S76" s="235">
        <f t="shared" si="6"/>
        <v>2.217952526095119E-2</v>
      </c>
      <c r="T76" s="235">
        <f t="shared" si="6"/>
        <v>2.1226756496515686E-2</v>
      </c>
      <c r="U76" s="235">
        <f t="shared" si="6"/>
        <v>2.0798536964124804E-2</v>
      </c>
      <c r="V76" s="235">
        <f t="shared" si="6"/>
        <v>2.1430274783991725E-2</v>
      </c>
      <c r="W76" s="235">
        <f t="shared" si="6"/>
        <v>2.0870753812627992E-2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5.7498230513698617E-3</v>
      </c>
      <c r="C77" s="235">
        <f t="shared" si="7"/>
        <v>5.8438328476387502E-3</v>
      </c>
      <c r="D77" s="235">
        <f t="shared" si="7"/>
        <v>5.9942310847724417E-3</v>
      </c>
      <c r="E77" s="235">
        <f t="shared" si="7"/>
        <v>6.3766113990284916E-3</v>
      </c>
      <c r="F77" s="235">
        <f t="shared" si="7"/>
        <v>6.7172890416917191E-3</v>
      </c>
      <c r="G77" s="235">
        <f t="shared" si="7"/>
        <v>5.98790699993505E-3</v>
      </c>
      <c r="H77" s="235">
        <f t="shared" si="7"/>
        <v>6.2366233802740702E-3</v>
      </c>
      <c r="I77" s="235">
        <f t="shared" si="7"/>
        <v>6.2042719043515389E-3</v>
      </c>
      <c r="J77" s="235">
        <f t="shared" si="7"/>
        <v>6.0236094543289079E-3</v>
      </c>
      <c r="K77" s="235">
        <f t="shared" si="7"/>
        <v>6.524539682522046E-3</v>
      </c>
      <c r="L77" s="235">
        <f t="shared" si="7"/>
        <v>6.3575628792274163E-3</v>
      </c>
      <c r="M77" s="235">
        <f t="shared" si="7"/>
        <v>8.1981256041282445E-3</v>
      </c>
      <c r="N77" s="235">
        <f t="shared" si="7"/>
        <v>8.0454171257686724E-3</v>
      </c>
      <c r="O77" s="235">
        <f t="shared" si="7"/>
        <v>8.2405969725630034E-3</v>
      </c>
      <c r="P77" s="235">
        <f t="shared" si="7"/>
        <v>8.1478086872526292E-3</v>
      </c>
      <c r="Q77" s="235">
        <f t="shared" si="7"/>
        <v>8.4973431980822182E-3</v>
      </c>
      <c r="R77" s="235">
        <f t="shared" si="7"/>
        <v>8.6032028251548653E-3</v>
      </c>
      <c r="S77" s="235">
        <f t="shared" si="7"/>
        <v>8.7343194818675571E-3</v>
      </c>
      <c r="T77" s="235">
        <f t="shared" si="7"/>
        <v>8.4707367872112402E-3</v>
      </c>
      <c r="U77" s="235">
        <f t="shared" si="7"/>
        <v>8.3528017888446476E-3</v>
      </c>
      <c r="V77" s="235">
        <f t="shared" si="7"/>
        <v>8.50706765535824E-3</v>
      </c>
      <c r="W77" s="235">
        <f t="shared" si="7"/>
        <v>8.3778770351990422E-3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1.9288645807259749E-2</v>
      </c>
      <c r="C78" s="302">
        <f t="shared" si="8"/>
        <v>1.977824062662361E-2</v>
      </c>
      <c r="D78" s="302">
        <f t="shared" si="8"/>
        <v>1.9714462879990621E-2</v>
      </c>
      <c r="E78" s="302">
        <f t="shared" si="8"/>
        <v>1.9383379887195112E-2</v>
      </c>
      <c r="F78" s="302">
        <f t="shared" si="8"/>
        <v>1.9738667319484284E-2</v>
      </c>
      <c r="G78" s="302">
        <f t="shared" si="8"/>
        <v>2.0261675884211627E-2</v>
      </c>
      <c r="H78" s="302">
        <f t="shared" si="8"/>
        <v>2.0508974553991484E-2</v>
      </c>
      <c r="I78" s="302">
        <f t="shared" si="8"/>
        <v>2.2395558809235924E-2</v>
      </c>
      <c r="J78" s="302">
        <f t="shared" si="8"/>
        <v>2.3039021142620721E-2</v>
      </c>
      <c r="K78" s="302">
        <f t="shared" si="8"/>
        <v>2.2109142283117146E-2</v>
      </c>
      <c r="L78" s="302">
        <f t="shared" si="8"/>
        <v>2.338222944810648E-2</v>
      </c>
      <c r="M78" s="302">
        <f t="shared" si="8"/>
        <v>2.2046970038081325E-2</v>
      </c>
      <c r="N78" s="302">
        <f t="shared" si="8"/>
        <v>2.1789459020455575E-2</v>
      </c>
      <c r="O78" s="302">
        <f t="shared" si="8"/>
        <v>2.1950199108196143E-2</v>
      </c>
      <c r="P78" s="302">
        <f t="shared" si="8"/>
        <v>2.2377958868795338E-2</v>
      </c>
      <c r="Q78" s="302">
        <f t="shared" si="8"/>
        <v>2.2419740421525239E-2</v>
      </c>
      <c r="R78" s="302">
        <f t="shared" si="8"/>
        <v>2.2666777957640862E-2</v>
      </c>
      <c r="S78" s="302">
        <f t="shared" si="8"/>
        <v>2.2780798188078145E-2</v>
      </c>
      <c r="T78" s="302">
        <f t="shared" si="8"/>
        <v>2.2782619181305586E-2</v>
      </c>
      <c r="U78" s="302">
        <f t="shared" si="8"/>
        <v>2.3077924300150193E-2</v>
      </c>
      <c r="V78" s="302">
        <f t="shared" si="8"/>
        <v>2.4057688602045171E-2</v>
      </c>
      <c r="W78" s="302">
        <f t="shared" si="8"/>
        <v>2.3331769542965806E-2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0.24766497517372024</v>
      </c>
      <c r="C79" s="303">
        <f t="shared" si="9"/>
        <v>0.24475674171939141</v>
      </c>
      <c r="D79" s="303">
        <f t="shared" si="9"/>
        <v>0.24215234233484961</v>
      </c>
      <c r="E79" s="303">
        <f t="shared" si="9"/>
        <v>0.23798400598472422</v>
      </c>
      <c r="F79" s="303">
        <f t="shared" si="9"/>
        <v>0.2280790843345458</v>
      </c>
      <c r="G79" s="303">
        <f t="shared" si="9"/>
        <v>0.24452377134606501</v>
      </c>
      <c r="H79" s="303">
        <f t="shared" si="9"/>
        <v>0.25016728172788838</v>
      </c>
      <c r="I79" s="303">
        <f t="shared" si="9"/>
        <v>0.237518031237861</v>
      </c>
      <c r="J79" s="303">
        <f t="shared" si="9"/>
        <v>0.25516744497405169</v>
      </c>
      <c r="K79" s="303">
        <f t="shared" si="9"/>
        <v>0.2445172789424174</v>
      </c>
      <c r="L79" s="303">
        <f t="shared" si="9"/>
        <v>0.25646124434866563</v>
      </c>
      <c r="M79" s="303">
        <f t="shared" si="9"/>
        <v>0.18022219418367685</v>
      </c>
      <c r="N79" s="303">
        <f t="shared" si="9"/>
        <v>0.18195295980938</v>
      </c>
      <c r="O79" s="303">
        <f t="shared" si="9"/>
        <v>0.17703538708688502</v>
      </c>
      <c r="P79" s="303">
        <f t="shared" si="9"/>
        <v>0.17839970448793679</v>
      </c>
      <c r="Q79" s="303">
        <f t="shared" si="9"/>
        <v>0.17057185790848495</v>
      </c>
      <c r="R79" s="303">
        <f t="shared" si="9"/>
        <v>0.16392031870812029</v>
      </c>
      <c r="S79" s="303">
        <f t="shared" si="9"/>
        <v>0.16045095396021378</v>
      </c>
      <c r="T79" s="303">
        <f t="shared" si="9"/>
        <v>0.16958268180203245</v>
      </c>
      <c r="U79" s="303">
        <f t="shared" si="9"/>
        <v>0.18131937509318446</v>
      </c>
      <c r="V79" s="303">
        <f t="shared" si="9"/>
        <v>0.16720574612123801</v>
      </c>
      <c r="W79" s="303">
        <f t="shared" si="9"/>
        <v>0.16844790678237845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0.28055680723795712</v>
      </c>
      <c r="C80" s="303">
        <f t="shared" si="10"/>
        <v>0.27862032693075461</v>
      </c>
      <c r="D80" s="303">
        <f t="shared" si="10"/>
        <v>0.27197348987957015</v>
      </c>
      <c r="E80" s="303">
        <f t="shared" si="10"/>
        <v>0.26469787172265191</v>
      </c>
      <c r="F80" s="303">
        <f t="shared" si="10"/>
        <v>0.25835560183647099</v>
      </c>
      <c r="G80" s="303">
        <f t="shared" si="10"/>
        <v>0.27328871323791853</v>
      </c>
      <c r="H80" s="303">
        <f t="shared" si="10"/>
        <v>0.26612205096285357</v>
      </c>
      <c r="I80" s="303">
        <f t="shared" si="10"/>
        <v>0.27868799323974591</v>
      </c>
      <c r="J80" s="303">
        <f t="shared" si="10"/>
        <v>0.28610199142824344</v>
      </c>
      <c r="K80" s="303">
        <f t="shared" si="10"/>
        <v>0.2757058072930767</v>
      </c>
      <c r="L80" s="303">
        <f t="shared" si="10"/>
        <v>0.27754275570457165</v>
      </c>
      <c r="M80" s="303">
        <f t="shared" si="10"/>
        <v>0.27187268689368765</v>
      </c>
      <c r="N80" s="303">
        <f t="shared" si="10"/>
        <v>0.28129912975252025</v>
      </c>
      <c r="O80" s="303">
        <f t="shared" si="10"/>
        <v>0.2856974397995079</v>
      </c>
      <c r="P80" s="303">
        <f t="shared" si="10"/>
        <v>0.28230260088621278</v>
      </c>
      <c r="Q80" s="303">
        <f t="shared" si="10"/>
        <v>0.26401906813385312</v>
      </c>
      <c r="R80" s="303">
        <f t="shared" si="10"/>
        <v>0.26733770392247658</v>
      </c>
      <c r="S80" s="303">
        <f t="shared" si="10"/>
        <v>0.2679685741525461</v>
      </c>
      <c r="T80" s="303">
        <f t="shared" si="10"/>
        <v>0.27527637397339694</v>
      </c>
      <c r="U80" s="303">
        <f t="shared" si="10"/>
        <v>0.27275280786583112</v>
      </c>
      <c r="V80" s="303">
        <f t="shared" si="10"/>
        <v>0.27315396517172574</v>
      </c>
      <c r="W80" s="303">
        <f t="shared" si="10"/>
        <v>0.28680413997989285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0.26519195299818599</v>
      </c>
      <c r="C81" s="304">
        <f t="shared" si="11"/>
        <v>0.26305974167725815</v>
      </c>
      <c r="D81" s="304">
        <f t="shared" si="11"/>
        <v>0.25611324822306308</v>
      </c>
      <c r="E81" s="304">
        <f t="shared" si="11"/>
        <v>0.24841844798757007</v>
      </c>
      <c r="F81" s="304">
        <f t="shared" si="11"/>
        <v>0.24092619034025572</v>
      </c>
      <c r="G81" s="304">
        <f t="shared" si="11"/>
        <v>0.2574693899986924</v>
      </c>
      <c r="H81" s="304">
        <f t="shared" si="11"/>
        <v>0.25058903339833449</v>
      </c>
      <c r="I81" s="304">
        <f t="shared" si="11"/>
        <v>0.263031891989703</v>
      </c>
      <c r="J81" s="304">
        <f t="shared" si="11"/>
        <v>0.27272387249199964</v>
      </c>
      <c r="K81" s="304">
        <f t="shared" si="11"/>
        <v>0.26133838263483355</v>
      </c>
      <c r="L81" s="304">
        <f t="shared" si="11"/>
        <v>0.26384788950721955</v>
      </c>
      <c r="M81" s="304">
        <f t="shared" si="11"/>
        <v>0.25415228069660695</v>
      </c>
      <c r="N81" s="304">
        <f t="shared" si="11"/>
        <v>0.26387276086981659</v>
      </c>
      <c r="O81" s="304">
        <f t="shared" si="11"/>
        <v>0.26869984952566262</v>
      </c>
      <c r="P81" s="304">
        <f t="shared" si="11"/>
        <v>0.26523307093638149</v>
      </c>
      <c r="Q81" s="304">
        <f t="shared" si="11"/>
        <v>0.24537519302310401</v>
      </c>
      <c r="R81" s="304">
        <f t="shared" si="11"/>
        <v>0.24862056062519314</v>
      </c>
      <c r="S81" s="304">
        <f t="shared" si="11"/>
        <v>0.24926938910782931</v>
      </c>
      <c r="T81" s="304">
        <f t="shared" si="11"/>
        <v>0.25785106397080898</v>
      </c>
      <c r="U81" s="304">
        <f t="shared" si="11"/>
        <v>0.2559022790922354</v>
      </c>
      <c r="V81" s="304">
        <f t="shared" si="11"/>
        <v>0.25537233810311138</v>
      </c>
      <c r="W81" s="304">
        <f t="shared" si="11"/>
        <v>0.26987854368945657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1.5364854239771127E-2</v>
      </c>
      <c r="C82" s="304">
        <f t="shared" si="12"/>
        <v>1.5560585253496422E-2</v>
      </c>
      <c r="D82" s="304">
        <f t="shared" si="12"/>
        <v>1.5860241656507054E-2</v>
      </c>
      <c r="E82" s="304">
        <f t="shared" si="12"/>
        <v>1.627942373508184E-2</v>
      </c>
      <c r="F82" s="304">
        <f t="shared" si="12"/>
        <v>1.7429411496215234E-2</v>
      </c>
      <c r="G82" s="304">
        <f t="shared" si="12"/>
        <v>1.5819323239226187E-2</v>
      </c>
      <c r="H82" s="304">
        <f t="shared" si="12"/>
        <v>1.5533017564519037E-2</v>
      </c>
      <c r="I82" s="304">
        <f t="shared" si="12"/>
        <v>1.5656101250042936E-2</v>
      </c>
      <c r="J82" s="304">
        <f t="shared" si="12"/>
        <v>1.3378118936243803E-2</v>
      </c>
      <c r="K82" s="304">
        <f t="shared" si="12"/>
        <v>1.4367424658243182E-2</v>
      </c>
      <c r="L82" s="304">
        <f t="shared" si="12"/>
        <v>1.3694866197352053E-2</v>
      </c>
      <c r="M82" s="304">
        <f t="shared" si="12"/>
        <v>1.7720406197080717E-2</v>
      </c>
      <c r="N82" s="304">
        <f t="shared" si="12"/>
        <v>1.7426368882703665E-2</v>
      </c>
      <c r="O82" s="304">
        <f t="shared" si="12"/>
        <v>1.6997590273845283E-2</v>
      </c>
      <c r="P82" s="304">
        <f t="shared" si="12"/>
        <v>1.7069529949831276E-2</v>
      </c>
      <c r="Q82" s="304">
        <f t="shared" si="12"/>
        <v>1.8643875110749102E-2</v>
      </c>
      <c r="R82" s="304">
        <f t="shared" si="12"/>
        <v>1.8717143297283419E-2</v>
      </c>
      <c r="S82" s="304">
        <f t="shared" si="12"/>
        <v>1.8699185044716796E-2</v>
      </c>
      <c r="T82" s="304">
        <f t="shared" si="12"/>
        <v>1.7425310002587974E-2</v>
      </c>
      <c r="U82" s="304">
        <f t="shared" si="12"/>
        <v>1.6850528773595771E-2</v>
      </c>
      <c r="V82" s="304">
        <f t="shared" si="12"/>
        <v>1.7781627068614355E-2</v>
      </c>
      <c r="W82" s="304">
        <f t="shared" si="12"/>
        <v>1.692559629043627E-2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6.0435257921841179E-2</v>
      </c>
      <c r="C83" s="303">
        <f t="shared" si="13"/>
        <v>6.0391847180609151E-2</v>
      </c>
      <c r="D83" s="303">
        <f t="shared" si="13"/>
        <v>5.7450359541485335E-2</v>
      </c>
      <c r="E83" s="303">
        <f t="shared" si="13"/>
        <v>5.4610690340028883E-2</v>
      </c>
      <c r="F83" s="303">
        <f t="shared" si="13"/>
        <v>5.0653651757373894E-2</v>
      </c>
      <c r="G83" s="303">
        <f t="shared" si="13"/>
        <v>5.9210845149420065E-2</v>
      </c>
      <c r="H83" s="303">
        <f t="shared" si="13"/>
        <v>5.834833528568751E-2</v>
      </c>
      <c r="I83" s="303">
        <f t="shared" si="13"/>
        <v>5.9851858587654856E-2</v>
      </c>
      <c r="J83" s="303">
        <f t="shared" si="13"/>
        <v>6.2250672798226353E-2</v>
      </c>
      <c r="K83" s="303">
        <f t="shared" si="13"/>
        <v>5.6997161845566129E-2</v>
      </c>
      <c r="L83" s="303">
        <f t="shared" si="13"/>
        <v>6.1968525779605085E-2</v>
      </c>
      <c r="M83" s="303">
        <f t="shared" si="13"/>
        <v>3.9253225658489328E-2</v>
      </c>
      <c r="N83" s="303">
        <f t="shared" si="13"/>
        <v>3.8729132739895977E-2</v>
      </c>
      <c r="O83" s="303">
        <f t="shared" si="13"/>
        <v>3.6795009670152305E-2</v>
      </c>
      <c r="P83" s="303">
        <f t="shared" si="13"/>
        <v>3.7227539477136674E-2</v>
      </c>
      <c r="Q83" s="303">
        <f t="shared" si="13"/>
        <v>3.479943727265309E-2</v>
      </c>
      <c r="R83" s="303">
        <f t="shared" si="13"/>
        <v>3.4195413519954095E-2</v>
      </c>
      <c r="S83" s="303">
        <f t="shared" si="13"/>
        <v>3.2663561951491643E-2</v>
      </c>
      <c r="T83" s="303">
        <f t="shared" si="13"/>
        <v>3.5618632575229368E-2</v>
      </c>
      <c r="U83" s="303">
        <f t="shared" si="13"/>
        <v>3.8900459573673274E-2</v>
      </c>
      <c r="V83" s="303">
        <f t="shared" si="13"/>
        <v>3.6660510030986353E-2</v>
      </c>
      <c r="W83" s="303">
        <f t="shared" si="13"/>
        <v>3.7016128975859763E-2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1.9659279391529151E-2</v>
      </c>
      <c r="C84" s="304">
        <f t="shared" si="14"/>
        <v>1.9939468671172033E-2</v>
      </c>
      <c r="D84" s="304">
        <f t="shared" si="14"/>
        <v>1.7932708088857233E-2</v>
      </c>
      <c r="E84" s="304">
        <f t="shared" si="14"/>
        <v>1.6188804683227639E-2</v>
      </c>
      <c r="F84" s="304">
        <f t="shared" si="14"/>
        <v>1.4380963175343875E-2</v>
      </c>
      <c r="G84" s="304">
        <f t="shared" si="14"/>
        <v>1.9248625506402779E-2</v>
      </c>
      <c r="H84" s="304">
        <f t="shared" si="14"/>
        <v>1.7651335548851132E-2</v>
      </c>
      <c r="I84" s="304">
        <f t="shared" si="14"/>
        <v>2.0939362816165256E-2</v>
      </c>
      <c r="J84" s="304">
        <f t="shared" si="14"/>
        <v>2.1308425395303934E-2</v>
      </c>
      <c r="K84" s="304">
        <f t="shared" si="14"/>
        <v>1.7764481349046329E-2</v>
      </c>
      <c r="L84" s="304">
        <f t="shared" si="14"/>
        <v>2.0397516182651072E-2</v>
      </c>
      <c r="M84" s="304">
        <f t="shared" si="14"/>
        <v>1.2979464226059861E-2</v>
      </c>
      <c r="N84" s="304">
        <f t="shared" si="14"/>
        <v>1.2661979571979428E-2</v>
      </c>
      <c r="O84" s="304">
        <f t="shared" si="14"/>
        <v>1.1919579121679109E-2</v>
      </c>
      <c r="P84" s="304">
        <f t="shared" si="14"/>
        <v>1.1771163910987932E-2</v>
      </c>
      <c r="Q84" s="304">
        <f t="shared" si="14"/>
        <v>1.0574790945042267E-2</v>
      </c>
      <c r="R84" s="304">
        <f t="shared" si="14"/>
        <v>1.0965936903461503E-2</v>
      </c>
      <c r="S84" s="304">
        <f t="shared" si="14"/>
        <v>1.0282141623221955E-2</v>
      </c>
      <c r="T84" s="304">
        <f t="shared" si="14"/>
        <v>1.155867628058772E-2</v>
      </c>
      <c r="U84" s="304">
        <f t="shared" si="14"/>
        <v>1.2324046098678695E-2</v>
      </c>
      <c r="V84" s="304">
        <f t="shared" si="14"/>
        <v>1.2658734387740815E-2</v>
      </c>
      <c r="W84" s="304">
        <f t="shared" si="14"/>
        <v>1.3275127711786154E-2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3.9184618626907169E-2</v>
      </c>
      <c r="C85" s="304">
        <f t="shared" si="15"/>
        <v>3.8840746465324982E-2</v>
      </c>
      <c r="D85" s="304">
        <f t="shared" si="15"/>
        <v>3.7874983566775593E-2</v>
      </c>
      <c r="E85" s="304">
        <f t="shared" si="15"/>
        <v>3.6735802484239195E-2</v>
      </c>
      <c r="F85" s="304">
        <f t="shared" si="15"/>
        <v>3.4467499534207725E-2</v>
      </c>
      <c r="G85" s="304">
        <f t="shared" si="15"/>
        <v>3.832378973609743E-2</v>
      </c>
      <c r="H85" s="304">
        <f t="shared" si="15"/>
        <v>3.9088222917654049E-2</v>
      </c>
      <c r="I85" s="304">
        <f t="shared" si="15"/>
        <v>3.7290970999163724E-2</v>
      </c>
      <c r="J85" s="304">
        <f t="shared" si="15"/>
        <v>3.9556656513097171E-2</v>
      </c>
      <c r="K85" s="304">
        <f t="shared" si="15"/>
        <v>3.7744625799773182E-2</v>
      </c>
      <c r="L85" s="304">
        <f t="shared" si="15"/>
        <v>4.015261274079969E-2</v>
      </c>
      <c r="M85" s="304">
        <f t="shared" si="15"/>
        <v>2.4438433647731822E-2</v>
      </c>
      <c r="N85" s="304">
        <f t="shared" si="15"/>
        <v>2.4262279247922243E-2</v>
      </c>
      <c r="O85" s="304">
        <f t="shared" si="15"/>
        <v>2.3114965841539221E-2</v>
      </c>
      <c r="P85" s="304">
        <f t="shared" si="15"/>
        <v>2.3688459964201929E-2</v>
      </c>
      <c r="Q85" s="304">
        <f t="shared" si="15"/>
        <v>2.2293673548283238E-2</v>
      </c>
      <c r="R85" s="304">
        <f t="shared" si="15"/>
        <v>2.1290915346416805E-2</v>
      </c>
      <c r="S85" s="304">
        <f t="shared" si="15"/>
        <v>2.0444719020066882E-2</v>
      </c>
      <c r="T85" s="304">
        <f t="shared" si="15"/>
        <v>2.2255192044373609E-2</v>
      </c>
      <c r="U85" s="304">
        <f t="shared" si="15"/>
        <v>2.4831180137729305E-2</v>
      </c>
      <c r="V85" s="304">
        <f t="shared" si="15"/>
        <v>2.2160107125424766E-2</v>
      </c>
      <c r="W85" s="304">
        <f t="shared" si="15"/>
        <v>2.1987993076849857E-2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1.5913599034048668E-3</v>
      </c>
      <c r="C86" s="304">
        <f t="shared" si="16"/>
        <v>1.6116320441121291E-3</v>
      </c>
      <c r="D86" s="304">
        <f t="shared" si="16"/>
        <v>1.6426678858525163E-3</v>
      </c>
      <c r="E86" s="304">
        <f t="shared" si="16"/>
        <v>1.6860831725620474E-3</v>
      </c>
      <c r="F86" s="304">
        <f t="shared" si="16"/>
        <v>1.8051890478222926E-3</v>
      </c>
      <c r="G86" s="304">
        <f t="shared" si="16"/>
        <v>1.638429906919855E-3</v>
      </c>
      <c r="H86" s="304">
        <f t="shared" si="16"/>
        <v>1.6087768191823289E-3</v>
      </c>
      <c r="I86" s="304">
        <f t="shared" si="16"/>
        <v>1.6215247723258758E-3</v>
      </c>
      <c r="J86" s="304">
        <f t="shared" si="16"/>
        <v>1.3855908898252512E-3</v>
      </c>
      <c r="K86" s="304">
        <f t="shared" si="16"/>
        <v>1.4880546967466156E-3</v>
      </c>
      <c r="L86" s="304">
        <f t="shared" si="16"/>
        <v>1.4183968561543199E-3</v>
      </c>
      <c r="M86" s="304">
        <f t="shared" si="16"/>
        <v>1.8353277846976457E-3</v>
      </c>
      <c r="N86" s="304">
        <f t="shared" si="16"/>
        <v>1.8048739199943078E-3</v>
      </c>
      <c r="O86" s="304">
        <f t="shared" si="16"/>
        <v>1.7604647069339755E-3</v>
      </c>
      <c r="P86" s="304">
        <f t="shared" si="16"/>
        <v>1.7679156019468107E-3</v>
      </c>
      <c r="Q86" s="304">
        <f t="shared" si="16"/>
        <v>1.9309727793275855E-3</v>
      </c>
      <c r="R86" s="304">
        <f t="shared" si="16"/>
        <v>1.9385612700757828E-3</v>
      </c>
      <c r="S86" s="304">
        <f t="shared" si="16"/>
        <v>1.9367013082028112E-3</v>
      </c>
      <c r="T86" s="304">
        <f t="shared" si="16"/>
        <v>1.8047642502680397E-3</v>
      </c>
      <c r="U86" s="304">
        <f t="shared" si="16"/>
        <v>1.7452333372652764E-3</v>
      </c>
      <c r="V86" s="304">
        <f t="shared" si="16"/>
        <v>1.8416685178207722E-3</v>
      </c>
      <c r="W86" s="304">
        <f t="shared" si="16"/>
        <v>1.7530081872237564E-3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2.0262164055565243E-2</v>
      </c>
      <c r="C87" s="303">
        <f t="shared" si="17"/>
        <v>2.0696096215933543E-2</v>
      </c>
      <c r="D87" s="303">
        <f t="shared" si="17"/>
        <v>2.0114920158875758E-2</v>
      </c>
      <c r="E87" s="303">
        <f t="shared" si="17"/>
        <v>1.9580131489726184E-2</v>
      </c>
      <c r="F87" s="303">
        <f t="shared" si="17"/>
        <v>1.9462994396242665E-2</v>
      </c>
      <c r="G87" s="303">
        <f t="shared" si="17"/>
        <v>2.0641192157865043E-2</v>
      </c>
      <c r="H87" s="303">
        <f t="shared" si="17"/>
        <v>1.9874237308713943E-2</v>
      </c>
      <c r="I87" s="303">
        <f t="shared" si="17"/>
        <v>2.1142404268149034E-2</v>
      </c>
      <c r="J87" s="303">
        <f t="shared" si="17"/>
        <v>1.9933996422945251E-2</v>
      </c>
      <c r="K87" s="303">
        <f t="shared" si="17"/>
        <v>1.9036299798136123E-2</v>
      </c>
      <c r="L87" s="303">
        <f t="shared" si="17"/>
        <v>1.9920440288123221E-2</v>
      </c>
      <c r="M87" s="303">
        <f t="shared" si="17"/>
        <v>1.8557792374046339E-2</v>
      </c>
      <c r="N87" s="303">
        <f t="shared" si="17"/>
        <v>1.82375325598177E-2</v>
      </c>
      <c r="O87" s="303">
        <f t="shared" si="17"/>
        <v>1.7496136007070891E-2</v>
      </c>
      <c r="P87" s="303">
        <f t="shared" si="17"/>
        <v>1.7586123328121404E-2</v>
      </c>
      <c r="Q87" s="303">
        <f t="shared" si="17"/>
        <v>1.8064692544050302E-2</v>
      </c>
      <c r="R87" s="303">
        <f t="shared" si="17"/>
        <v>1.8164794663266787E-2</v>
      </c>
      <c r="S87" s="303">
        <f t="shared" si="17"/>
        <v>1.7868062338377341E-2</v>
      </c>
      <c r="T87" s="303">
        <f t="shared" si="17"/>
        <v>1.7612022469249443E-2</v>
      </c>
      <c r="U87" s="303">
        <f t="shared" si="17"/>
        <v>1.7744177820512987E-2</v>
      </c>
      <c r="V87" s="303">
        <f t="shared" si="17"/>
        <v>1.8294190235151015E-2</v>
      </c>
      <c r="W87" s="303">
        <f t="shared" si="17"/>
        <v>1.7935952374150875E-2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7.1074518003548057E-3</v>
      </c>
      <c r="C88" s="304">
        <f t="shared" si="18"/>
        <v>7.4372339042682875E-3</v>
      </c>
      <c r="D88" s="304">
        <f t="shared" si="18"/>
        <v>6.7296596571301114E-3</v>
      </c>
      <c r="E88" s="304">
        <f t="shared" si="18"/>
        <v>6.0021207352318638E-3</v>
      </c>
      <c r="F88" s="304">
        <f t="shared" si="18"/>
        <v>5.2917192217429949E-3</v>
      </c>
      <c r="G88" s="304">
        <f t="shared" si="18"/>
        <v>7.2493471947792697E-3</v>
      </c>
      <c r="H88" s="304">
        <f t="shared" si="18"/>
        <v>6.6150689009686721E-3</v>
      </c>
      <c r="I88" s="304">
        <f t="shared" si="18"/>
        <v>7.9366895717268657E-3</v>
      </c>
      <c r="J88" s="304">
        <f t="shared" si="18"/>
        <v>8.0710537367484E-3</v>
      </c>
      <c r="K88" s="304">
        <f t="shared" si="18"/>
        <v>6.6525037832830484E-3</v>
      </c>
      <c r="L88" s="304">
        <f t="shared" si="18"/>
        <v>7.8022500891547861E-3</v>
      </c>
      <c r="M88" s="304">
        <f t="shared" si="18"/>
        <v>4.9477514491656277E-3</v>
      </c>
      <c r="N88" s="304">
        <f t="shared" si="18"/>
        <v>4.8360694179415634E-3</v>
      </c>
      <c r="O88" s="304">
        <f t="shared" si="18"/>
        <v>4.4658226196606912E-3</v>
      </c>
      <c r="P88" s="304">
        <f t="shared" si="18"/>
        <v>4.4648745484222822E-3</v>
      </c>
      <c r="Q88" s="304">
        <f t="shared" si="18"/>
        <v>4.0025656736332555E-3</v>
      </c>
      <c r="R88" s="304">
        <f t="shared" si="18"/>
        <v>4.1294394065612885E-3</v>
      </c>
      <c r="S88" s="304">
        <f t="shared" si="18"/>
        <v>3.908300165761173E-3</v>
      </c>
      <c r="T88" s="304">
        <f t="shared" si="18"/>
        <v>4.3622661522796143E-3</v>
      </c>
      <c r="U88" s="304">
        <f t="shared" si="18"/>
        <v>4.6824357159667247E-3</v>
      </c>
      <c r="V88" s="304">
        <f t="shared" si="18"/>
        <v>4.8148913057732912E-3</v>
      </c>
      <c r="W88" s="304">
        <f t="shared" si="18"/>
        <v>5.0382514810342555E-3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2.9480590816481885E-3</v>
      </c>
      <c r="C89" s="304">
        <f t="shared" si="19"/>
        <v>2.9221878218426331E-3</v>
      </c>
      <c r="D89" s="304">
        <f t="shared" si="19"/>
        <v>2.8495285442088213E-3</v>
      </c>
      <c r="E89" s="304">
        <f t="shared" si="19"/>
        <v>2.7638221304756754E-3</v>
      </c>
      <c r="F89" s="304">
        <f t="shared" si="19"/>
        <v>2.5931661091566933E-3</v>
      </c>
      <c r="G89" s="304">
        <f t="shared" si="19"/>
        <v>2.8832945255998057E-3</v>
      </c>
      <c r="H89" s="304">
        <f t="shared" si="19"/>
        <v>2.9408067398861968E-3</v>
      </c>
      <c r="I89" s="304">
        <f t="shared" si="19"/>
        <v>2.8055902946079294E-3</v>
      </c>
      <c r="J89" s="304">
        <f t="shared" si="19"/>
        <v>2.9760493928348976E-3</v>
      </c>
      <c r="K89" s="304">
        <f t="shared" si="19"/>
        <v>2.8397210633058193E-3</v>
      </c>
      <c r="L89" s="304">
        <f t="shared" si="19"/>
        <v>3.0208862250131405E-3</v>
      </c>
      <c r="M89" s="304">
        <f t="shared" si="19"/>
        <v>1.8386282368199486E-3</v>
      </c>
      <c r="N89" s="304">
        <f t="shared" si="19"/>
        <v>1.8253752412229901E-3</v>
      </c>
      <c r="O89" s="304">
        <f t="shared" si="19"/>
        <v>1.7390569912129818E-3</v>
      </c>
      <c r="P89" s="304">
        <f t="shared" si="19"/>
        <v>1.7822038844540629E-3</v>
      </c>
      <c r="Q89" s="304">
        <f t="shared" si="19"/>
        <v>1.6772669754194281E-3</v>
      </c>
      <c r="R89" s="304">
        <f t="shared" si="19"/>
        <v>1.6018243520815147E-3</v>
      </c>
      <c r="S89" s="304">
        <f t="shared" si="19"/>
        <v>1.5381606786257209E-3</v>
      </c>
      <c r="T89" s="304">
        <f t="shared" si="19"/>
        <v>1.6743718152506786E-3</v>
      </c>
      <c r="U89" s="304">
        <f t="shared" si="19"/>
        <v>1.8681765620862166E-3</v>
      </c>
      <c r="V89" s="304">
        <f t="shared" si="19"/>
        <v>1.6672180909410481E-3</v>
      </c>
      <c r="W89" s="304">
        <f t="shared" si="19"/>
        <v>1.6542690716125283E-3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1.0206653173562249E-2</v>
      </c>
      <c r="C90" s="304">
        <f t="shared" si="20"/>
        <v>1.0336674489822624E-2</v>
      </c>
      <c r="D90" s="304">
        <f t="shared" si="20"/>
        <v>1.0535731957536824E-2</v>
      </c>
      <c r="E90" s="304">
        <f t="shared" si="20"/>
        <v>1.0814188624018645E-2</v>
      </c>
      <c r="F90" s="304">
        <f t="shared" si="20"/>
        <v>1.1578109065342975E-2</v>
      </c>
      <c r="G90" s="304">
        <f t="shared" si="20"/>
        <v>1.0508550437485968E-2</v>
      </c>
      <c r="H90" s="304">
        <f t="shared" si="20"/>
        <v>1.0318361667859075E-2</v>
      </c>
      <c r="I90" s="304">
        <f t="shared" si="20"/>
        <v>1.0400124401814238E-2</v>
      </c>
      <c r="J90" s="304">
        <f t="shared" si="20"/>
        <v>8.8868932933619544E-3</v>
      </c>
      <c r="K90" s="304">
        <f t="shared" si="20"/>
        <v>9.5440749515472555E-3</v>
      </c>
      <c r="L90" s="304">
        <f t="shared" si="20"/>
        <v>9.0973039739552907E-3</v>
      </c>
      <c r="M90" s="304">
        <f t="shared" si="20"/>
        <v>1.1771412688060761E-2</v>
      </c>
      <c r="N90" s="304">
        <f t="shared" si="20"/>
        <v>1.1576087900653146E-2</v>
      </c>
      <c r="O90" s="304">
        <f t="shared" si="20"/>
        <v>1.1291256396197219E-2</v>
      </c>
      <c r="P90" s="304">
        <f t="shared" si="20"/>
        <v>1.1339044895245058E-2</v>
      </c>
      <c r="Q90" s="304">
        <f t="shared" si="20"/>
        <v>1.2384859894997617E-2</v>
      </c>
      <c r="R90" s="304">
        <f t="shared" si="20"/>
        <v>1.2433530904623985E-2</v>
      </c>
      <c r="S90" s="304">
        <f t="shared" si="20"/>
        <v>1.2421601493990445E-2</v>
      </c>
      <c r="T90" s="304">
        <f t="shared" si="20"/>
        <v>1.157538450171915E-2</v>
      </c>
      <c r="U90" s="304">
        <f t="shared" si="20"/>
        <v>1.1193565542460045E-2</v>
      </c>
      <c r="V90" s="304">
        <f t="shared" si="20"/>
        <v>1.1812080838436675E-2</v>
      </c>
      <c r="W90" s="304">
        <f t="shared" si="20"/>
        <v>1.1243431821504092E-2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7.7874535208305645E-2</v>
      </c>
      <c r="C91" s="303">
        <f t="shared" si="21"/>
        <v>7.768241411586578E-2</v>
      </c>
      <c r="D91" s="303">
        <f t="shared" si="21"/>
        <v>8.3890399531272697E-2</v>
      </c>
      <c r="E91" s="303">
        <f t="shared" si="21"/>
        <v>8.5755945359632588E-2</v>
      </c>
      <c r="F91" s="303">
        <f t="shared" si="21"/>
        <v>8.5826942413774102E-2</v>
      </c>
      <c r="G91" s="303">
        <f t="shared" si="21"/>
        <v>7.7898744199661238E-2</v>
      </c>
      <c r="H91" s="303">
        <f t="shared" si="21"/>
        <v>7.8005606087696966E-2</v>
      </c>
      <c r="I91" s="303">
        <f t="shared" si="21"/>
        <v>7.2843768176655263E-2</v>
      </c>
      <c r="J91" s="303">
        <f t="shared" si="21"/>
        <v>7.3912444286157702E-2</v>
      </c>
      <c r="K91" s="303">
        <f t="shared" si="21"/>
        <v>8.0024524688239881E-2</v>
      </c>
      <c r="L91" s="303">
        <f t="shared" si="21"/>
        <v>6.9927543174171061E-2</v>
      </c>
      <c r="M91" s="303">
        <f t="shared" si="21"/>
        <v>9.2400008583432461E-2</v>
      </c>
      <c r="N91" s="303">
        <f t="shared" si="21"/>
        <v>8.8984498951253377E-2</v>
      </c>
      <c r="O91" s="303">
        <f t="shared" si="21"/>
        <v>9.197548354113802E-2</v>
      </c>
      <c r="P91" s="303">
        <f t="shared" si="21"/>
        <v>9.4494179336387651E-2</v>
      </c>
      <c r="Q91" s="303">
        <f t="shared" si="21"/>
        <v>9.7960212590833692E-2</v>
      </c>
      <c r="R91" s="303">
        <f t="shared" si="21"/>
        <v>9.8334992567993787E-2</v>
      </c>
      <c r="S91" s="303">
        <f t="shared" si="21"/>
        <v>9.9991025701537992E-2</v>
      </c>
      <c r="T91" s="303">
        <f t="shared" si="21"/>
        <v>0.10027985789025722</v>
      </c>
      <c r="U91" s="303">
        <f t="shared" si="21"/>
        <v>9.6069894745499901E-2</v>
      </c>
      <c r="V91" s="303">
        <f t="shared" si="21"/>
        <v>9.7253057071924262E-2</v>
      </c>
      <c r="W91" s="303">
        <f t="shared" si="21"/>
        <v>9.4958296417264498E-2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0.24714596607093431</v>
      </c>
      <c r="C92" s="237">
        <f t="shared" si="22"/>
        <v>0.25057108659069749</v>
      </c>
      <c r="D92" s="237">
        <f t="shared" si="22"/>
        <v>0.25603840240709647</v>
      </c>
      <c r="E92" s="237">
        <f t="shared" si="22"/>
        <v>0.26657161676352042</v>
      </c>
      <c r="F92" s="237">
        <f t="shared" si="22"/>
        <v>0.28355244169217619</v>
      </c>
      <c r="G92" s="237">
        <f t="shared" si="22"/>
        <v>0.25557521507996084</v>
      </c>
      <c r="H92" s="237">
        <f t="shared" si="22"/>
        <v>0.25691812909937928</v>
      </c>
      <c r="I92" s="237">
        <f t="shared" si="22"/>
        <v>0.25764308742878944</v>
      </c>
      <c r="J92" s="237">
        <f t="shared" si="22"/>
        <v>0.23221831344612265</v>
      </c>
      <c r="K92" s="237">
        <f t="shared" si="22"/>
        <v>0.25036737838422313</v>
      </c>
      <c r="L92" s="237">
        <f t="shared" si="22"/>
        <v>0.24104823601550143</v>
      </c>
      <c r="M92" s="237">
        <f t="shared" si="22"/>
        <v>0.31145910045019831</v>
      </c>
      <c r="N92" s="237">
        <f t="shared" si="22"/>
        <v>0.30599339533260794</v>
      </c>
      <c r="O92" s="237">
        <f t="shared" si="22"/>
        <v>0.30501604957494688</v>
      </c>
      <c r="P92" s="237">
        <f t="shared" si="22"/>
        <v>0.30414143122368181</v>
      </c>
      <c r="Q92" s="237">
        <f t="shared" si="22"/>
        <v>0.32546904632509616</v>
      </c>
      <c r="R92" s="237">
        <f t="shared" si="22"/>
        <v>0.32794806583076758</v>
      </c>
      <c r="S92" s="237">
        <f t="shared" si="22"/>
        <v>0.32999839302680412</v>
      </c>
      <c r="T92" s="237">
        <f t="shared" si="22"/>
        <v>0.3130532390473566</v>
      </c>
      <c r="U92" s="237">
        <f t="shared" si="22"/>
        <v>0.30545510266655029</v>
      </c>
      <c r="V92" s="237">
        <f t="shared" si="22"/>
        <v>0.31712999752766574</v>
      </c>
      <c r="W92" s="237">
        <f t="shared" si="22"/>
        <v>0.30661676309553532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54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 t="shared" ref="B96:W96" si="23">SUM(B$97:B$107)</f>
        <v>40.173877171590746</v>
      </c>
      <c r="C96" s="322">
        <f t="shared" si="23"/>
        <v>39.970499541380775</v>
      </c>
      <c r="D96" s="322">
        <f t="shared" si="23"/>
        <v>39.49382987705313</v>
      </c>
      <c r="E96" s="322">
        <f t="shared" si="23"/>
        <v>34.693327223097846</v>
      </c>
      <c r="F96" s="322">
        <f t="shared" si="23"/>
        <v>33.393705801372946</v>
      </c>
      <c r="G96" s="322">
        <f t="shared" si="23"/>
        <v>37.869642382456497</v>
      </c>
      <c r="H96" s="322">
        <f t="shared" si="23"/>
        <v>33.729118655479525</v>
      </c>
      <c r="I96" s="322">
        <f t="shared" si="23"/>
        <v>33.960463030229043</v>
      </c>
      <c r="J96" s="322">
        <f t="shared" si="23"/>
        <v>32.54472788019725</v>
      </c>
      <c r="K96" s="322">
        <f t="shared" si="23"/>
        <v>29.368243686197591</v>
      </c>
      <c r="L96" s="322">
        <f t="shared" si="23"/>
        <v>33.582143894306029</v>
      </c>
      <c r="M96" s="322">
        <f t="shared" si="23"/>
        <v>27.812084772958777</v>
      </c>
      <c r="N96" s="322">
        <f t="shared" si="23"/>
        <v>29.023713911549081</v>
      </c>
      <c r="O96" s="322">
        <f t="shared" si="23"/>
        <v>29.42112012792655</v>
      </c>
      <c r="P96" s="322">
        <f t="shared" si="23"/>
        <v>29.035432879848059</v>
      </c>
      <c r="Q96" s="322">
        <f t="shared" si="23"/>
        <v>28.316731621999466</v>
      </c>
      <c r="R96" s="322">
        <f t="shared" si="23"/>
        <v>28.513868910499461</v>
      </c>
      <c r="S96" s="322">
        <f t="shared" si="23"/>
        <v>28.132971861622678</v>
      </c>
      <c r="T96" s="322">
        <f t="shared" si="23"/>
        <v>28.147127856291249</v>
      </c>
      <c r="U96" s="322">
        <f t="shared" si="23"/>
        <v>28.380187166103013</v>
      </c>
      <c r="V96" s="322">
        <f t="shared" si="23"/>
        <v>27.811276528696268</v>
      </c>
      <c r="W96" s="322">
        <f t="shared" si="23"/>
        <v>28.814672930273268</v>
      </c>
      <c r="DA96" s="95"/>
    </row>
    <row r="97" spans="1:105" ht="12" customHeight="1" x14ac:dyDescent="0.25">
      <c r="A97" s="55" t="s">
        <v>92</v>
      </c>
      <c r="B97" s="332">
        <f>IF(B$6=0,0,B$6/OIS!B$5*1000)</f>
        <v>0.6577428446478969</v>
      </c>
      <c r="C97" s="332">
        <f>IF(C$6=0,0,C$6/OIS!C$5*1000)</f>
        <v>0.66500449647086257</v>
      </c>
      <c r="D97" s="332">
        <f>IF(D$6=0,0,D$6/OIS!D$5*1000)</f>
        <v>0.67379023940014093</v>
      </c>
      <c r="E97" s="332">
        <f>IF(E$6=0,0,E$6/OIS!E$5*1000)</f>
        <v>0.62864469839743242</v>
      </c>
      <c r="F97" s="332">
        <f>IF(F$6=0,0,F$6/OIS!F$5*1000)</f>
        <v>0.63788016071365172</v>
      </c>
      <c r="G97" s="332">
        <f>IF(G$6=0,0,G$6/OIS!G$5*1000)</f>
        <v>0.64535421615599531</v>
      </c>
      <c r="H97" s="332">
        <f>IF(H$6=0,0,H$6/OIS!H$5*1000)</f>
        <v>0.59711547732469883</v>
      </c>
      <c r="I97" s="332">
        <f>IF(I$6=0,0,I$6/OIS!I$5*1000)</f>
        <v>0.59842991194294215</v>
      </c>
      <c r="J97" s="332">
        <f>IF(J$6=0,0,J$6/OIS!J$5*1000)</f>
        <v>0.55388919365393463</v>
      </c>
      <c r="K97" s="332">
        <f>IF(K$6=0,0,K$6/OIS!K$5*1000)</f>
        <v>0.54121717695554528</v>
      </c>
      <c r="L97" s="332">
        <f>IF(L$6=0,0,L$6/OIS!L$5*1000)</f>
        <v>0.60253569991564759</v>
      </c>
      <c r="M97" s="332">
        <f>IF(M$6=0,0,M$6/OIS!M$5*1000)</f>
        <v>0.64355769471901514</v>
      </c>
      <c r="N97" s="332">
        <f>IF(N$6=0,0,N$6/OIS!N$5*1000)</f>
        <v>0.65913529766083334</v>
      </c>
      <c r="O97" s="332">
        <f>IF(O$6=0,0,O$6/OIS!O$5*1000)</f>
        <v>0.68314711148290452</v>
      </c>
      <c r="P97" s="332">
        <f>IF(P$6=0,0,P$6/OIS!P$5*1000)</f>
        <v>0.6669734508954801</v>
      </c>
      <c r="Q97" s="332">
        <f>IF(Q$6=0,0,Q$6/OIS!Q$5*1000)</f>
        <v>0.67953235212102014</v>
      </c>
      <c r="R97" s="332">
        <f>IF(R$6=0,0,R$6/OIS!R$5*1000)</f>
        <v>0.69256641970162125</v>
      </c>
      <c r="S97" s="332">
        <f>IF(S$6=0,0,S$6/OIS!S$5*1000)</f>
        <v>0.69331258314385091</v>
      </c>
      <c r="T97" s="332">
        <f>IF(T$6=0,0,T$6/OIS!T$5*1000)</f>
        <v>0.67175345085994143</v>
      </c>
      <c r="U97" s="332">
        <f>IF(U$6=0,0,U$6/OIS!U$5*1000)</f>
        <v>0.6674254587722499</v>
      </c>
      <c r="V97" s="332">
        <f>IF(V$6=0,0,V$6/OIS!V$5*1000)</f>
        <v>0.66696707297251134</v>
      </c>
      <c r="W97" s="332">
        <f>IF(W$6=0,0,W$6/OIS!W$5*1000)</f>
        <v>0.67971211927151687</v>
      </c>
      <c r="DA97" s="67"/>
    </row>
    <row r="98" spans="1:105" ht="12" customHeight="1" x14ac:dyDescent="0.25">
      <c r="A98" s="202" t="s">
        <v>93</v>
      </c>
      <c r="B98" s="333">
        <f>IF(B$7=0,0,B$7/OIS!B$5*1000)</f>
        <v>0.35466373643935667</v>
      </c>
      <c r="C98" s="333">
        <f>IF(C$7=0,0,C$7/OIS!C$5*1000)</f>
        <v>0.35830798856995638</v>
      </c>
      <c r="D98" s="333">
        <f>IF(D$7=0,0,D$7/OIS!D$5*1000)</f>
        <v>0.36255459924936267</v>
      </c>
      <c r="E98" s="333">
        <f>IF(E$7=0,0,E$7/OIS!E$5*1000)</f>
        <v>0.33574631062936572</v>
      </c>
      <c r="F98" s="333">
        <f>IF(F$7=0,0,F$7/OIS!F$5*1000)</f>
        <v>0.34182605135114014</v>
      </c>
      <c r="G98" s="333">
        <f>IF(G$7=0,0,G$7/OIS!G$5*1000)</f>
        <v>0.34714157471390622</v>
      </c>
      <c r="H98" s="333">
        <f>IF(H$7=0,0,H$7/OIS!H$5*1000)</f>
        <v>0.31729861402853116</v>
      </c>
      <c r="I98" s="333">
        <f>IF(I$7=0,0,I$7/OIS!I$5*1000)</f>
        <v>0.31884589602092173</v>
      </c>
      <c r="J98" s="333">
        <f>IF(J$7=0,0,J$7/OIS!J$5*1000)</f>
        <v>0.28784097990154167</v>
      </c>
      <c r="K98" s="333">
        <f>IF(K$7=0,0,K$7/OIS!K$5*1000)</f>
        <v>0.28080944948988412</v>
      </c>
      <c r="L98" s="333">
        <f>IF(L$7=0,0,L$7/OIS!L$5*1000)</f>
        <v>0.31136171104152049</v>
      </c>
      <c r="M98" s="333">
        <f>IF(M$7=0,0,M$7/OIS!M$5*1000)</f>
        <v>0.33276855918603082</v>
      </c>
      <c r="N98" s="333">
        <f>IF(N$7=0,0,N$7/OIS!N$5*1000)</f>
        <v>0.34095249244884118</v>
      </c>
      <c r="O98" s="333">
        <f>IF(O$7=0,0,O$7/OIS!O$5*1000)</f>
        <v>0.35028122190513961</v>
      </c>
      <c r="P98" s="333">
        <f>IF(P$7=0,0,P$7/OIS!P$5*1000)</f>
        <v>0.3429335396575392</v>
      </c>
      <c r="Q98" s="333">
        <f>IF(Q$7=0,0,Q$7/OIS!Q$5*1000)</f>
        <v>0.35233727827922062</v>
      </c>
      <c r="R98" s="333">
        <f>IF(R$7=0,0,R$7/OIS!R$5*1000)</f>
        <v>0.35853619787516311</v>
      </c>
      <c r="S98" s="333">
        <f>IF(S$7=0,0,S$7/OIS!S$5*1000)</f>
        <v>0.3578698882691822</v>
      </c>
      <c r="T98" s="333">
        <f>IF(T$7=0,0,T$7/OIS!T$5*1000)</f>
        <v>0.3442756688745558</v>
      </c>
      <c r="U98" s="333">
        <f>IF(U$7=0,0,U$7/OIS!U$5*1000)</f>
        <v>0.34089191741171171</v>
      </c>
      <c r="V98" s="333">
        <f>IF(V$7=0,0,V$7/OIS!V$5*1000)</f>
        <v>0.34279092746230977</v>
      </c>
      <c r="W98" s="333">
        <f>IF(W$7=0,0,W$7/OIS!W$5*1000)</f>
        <v>0.34725469515125401</v>
      </c>
      <c r="DA98" s="174"/>
    </row>
    <row r="99" spans="1:105" ht="12" customHeight="1" x14ac:dyDescent="0.25">
      <c r="A99" s="202" t="s">
        <v>94</v>
      </c>
      <c r="B99" s="333">
        <f>IF(B$8=0,0,B$8/OIS!B$5*1000)</f>
        <v>0.63559919682136046</v>
      </c>
      <c r="C99" s="333">
        <f>IF(C$8=0,0,C$8/OIS!C$5*1000)</f>
        <v>0.64183509404652017</v>
      </c>
      <c r="D99" s="333">
        <f>IF(D$8=0,0,D$8/OIS!D$5*1000)</f>
        <v>0.64891186480685081</v>
      </c>
      <c r="E99" s="333">
        <f>IF(E$8=0,0,E$8/OIS!E$5*1000)</f>
        <v>0.59818767354557056</v>
      </c>
      <c r="F99" s="333">
        <f>IF(F$8=0,0,F$8/OIS!F$5*1000)</f>
        <v>0.61027922895169651</v>
      </c>
      <c r="G99" s="333">
        <f>IF(G$8=0,0,G$8/OIS!G$5*1000)</f>
        <v>0.62120298458997436</v>
      </c>
      <c r="H99" s="333">
        <f>IF(H$8=0,0,H$8/OIS!H$5*1000)</f>
        <v>0.56355411777060049</v>
      </c>
      <c r="I99" s="333">
        <f>IF(I$8=0,0,I$8/OIS!I$5*1000)</f>
        <v>0.56723880725176401</v>
      </c>
      <c r="J99" s="333">
        <f>IF(J$8=0,0,J$8/OIS!J$5*1000)</f>
        <v>0.50407588291821737</v>
      </c>
      <c r="K99" s="333">
        <f>IF(K$8=0,0,K$8/OIS!K$5*1000)</f>
        <v>0.49125859116634729</v>
      </c>
      <c r="L99" s="333">
        <f>IF(L$8=0,0,L$8/OIS!L$5*1000)</f>
        <v>0.54328092186882082</v>
      </c>
      <c r="M99" s="333">
        <f>IF(M$8=0,0,M$8/OIS!M$5*1000)</f>
        <v>0.58086948603510269</v>
      </c>
      <c r="N99" s="333">
        <f>IF(N$8=0,0,N$8/OIS!N$5*1000)</f>
        <v>0.59530149397826404</v>
      </c>
      <c r="O99" s="333">
        <f>IF(O$8=0,0,O$8/OIS!O$5*1000)</f>
        <v>0.60808476489874719</v>
      </c>
      <c r="P99" s="333">
        <f>IF(P$8=0,0,P$8/OIS!P$5*1000)</f>
        <v>0.59641020781834175</v>
      </c>
      <c r="Q99" s="333">
        <f>IF(Q$8=0,0,Q$8/OIS!Q$5*1000)</f>
        <v>0.61612455203613903</v>
      </c>
      <c r="R99" s="333">
        <f>IF(R$8=0,0,R$8/OIS!R$5*1000)</f>
        <v>0.62633207794626389</v>
      </c>
      <c r="S99" s="333">
        <f>IF(S$8=0,0,S$8/OIS!S$5*1000)</f>
        <v>0.62397596007048906</v>
      </c>
      <c r="T99" s="333">
        <f>IF(T$8=0,0,T$8/OIS!T$5*1000)</f>
        <v>0.59747222908178799</v>
      </c>
      <c r="U99" s="333">
        <f>IF(U$8=0,0,U$8/OIS!U$5*1000)</f>
        <v>0.59026637182297403</v>
      </c>
      <c r="V99" s="333">
        <f>IF(V$8=0,0,V$8/OIS!V$5*1000)</f>
        <v>0.59600329810354047</v>
      </c>
      <c r="W99" s="333">
        <f>IF(W$8=0,0,W$8/OIS!W$5*1000)</f>
        <v>0.60138394491912917</v>
      </c>
      <c r="DA99" s="174"/>
    </row>
    <row r="100" spans="1:105" ht="12" customHeight="1" x14ac:dyDescent="0.25">
      <c r="A100" s="202" t="s">
        <v>95</v>
      </c>
      <c r="B100" s="333">
        <f>IF(B$9=0,0,B$9/OIS!B$5*1000)</f>
        <v>0.23099268502411385</v>
      </c>
      <c r="C100" s="333">
        <f>IF(C$9=0,0,C$9/OIS!C$5*1000)</f>
        <v>0.23358091815645046</v>
      </c>
      <c r="D100" s="333">
        <f>IF(D$9=0,0,D$9/OIS!D$5*1000)</f>
        <v>0.2367351427057465</v>
      </c>
      <c r="E100" s="333">
        <f>IF(E$9=0,0,E$9/OIS!E$5*1000)</f>
        <v>0.22122586584103113</v>
      </c>
      <c r="F100" s="333">
        <f>IF(F$9=0,0,F$9/OIS!F$5*1000)</f>
        <v>0.22431517404103962</v>
      </c>
      <c r="G100" s="333">
        <f>IF(G$9=0,0,G$9/OIS!G$5*1000)</f>
        <v>0.22675989670694829</v>
      </c>
      <c r="H100" s="333">
        <f>IF(H$9=0,0,H$9/OIS!H$5*1000)</f>
        <v>0.2103558100028019</v>
      </c>
      <c r="I100" s="333">
        <f>IF(I$9=0,0,I$9/OIS!I$5*1000)</f>
        <v>0.21069994663721925</v>
      </c>
      <c r="J100" s="333">
        <f>IF(J$9=0,0,J$9/OIS!J$5*1000)</f>
        <v>0.19603673054771778</v>
      </c>
      <c r="K100" s="333">
        <f>IF(K$9=0,0,K$9/OIS!K$5*1000)</f>
        <v>0.19161427133657366</v>
      </c>
      <c r="L100" s="333">
        <f>IF(L$9=0,0,L$9/OIS!L$5*1000)</f>
        <v>0.21350059142731356</v>
      </c>
      <c r="M100" s="333">
        <f>IF(M$9=0,0,M$9/OIS!M$5*1000)</f>
        <v>0.22800696428137862</v>
      </c>
      <c r="N100" s="333">
        <f>IF(N$9=0,0,N$9/OIS!N$5*1000)</f>
        <v>0.23350788495738742</v>
      </c>
      <c r="O100" s="333">
        <f>IF(O$9=0,0,O$9/OIS!O$5*1000)</f>
        <v>0.24244759345560393</v>
      </c>
      <c r="P100" s="333">
        <f>IF(P$9=0,0,P$9/OIS!P$5*1000)</f>
        <v>0.23657515225656658</v>
      </c>
      <c r="Q100" s="333">
        <f>IF(Q$9=0,0,Q$9/OIS!Q$5*1000)</f>
        <v>0.24061698684011681</v>
      </c>
      <c r="R100" s="333">
        <f>IF(R$9=0,0,R$9/OIS!R$5*1000)</f>
        <v>0.24531059756690443</v>
      </c>
      <c r="S100" s="333">
        <f>IF(S$9=0,0,S$9/OIS!S$5*1000)</f>
        <v>0.2457223642138027</v>
      </c>
      <c r="T100" s="333">
        <f>IF(T$9=0,0,T$9/OIS!T$5*1000)</f>
        <v>0.23842691138662458</v>
      </c>
      <c r="U100" s="333">
        <f>IF(U$9=0,0,U$9/OIS!U$5*1000)</f>
        <v>0.23705407812877116</v>
      </c>
      <c r="V100" s="333">
        <f>IF(V$9=0,0,V$9/OIS!V$5*1000)</f>
        <v>0.23659241101149578</v>
      </c>
      <c r="W100" s="333">
        <f>IF(W$9=0,0,W$9/OIS!W$5*1000)</f>
        <v>0.24140578661930781</v>
      </c>
      <c r="DA100" s="174"/>
    </row>
    <row r="101" spans="1:105" ht="12" customHeight="1" x14ac:dyDescent="0.25">
      <c r="A101" s="56" t="s">
        <v>96</v>
      </c>
      <c r="B101" s="334">
        <f>IF(B$10=0,0,B$10/OIS!B$5*1000)</f>
        <v>0.77489968746717186</v>
      </c>
      <c r="C101" s="334">
        <f>IF(C$10=0,0,C$10/OIS!C$5*1000)</f>
        <v>0.79054615789577731</v>
      </c>
      <c r="D101" s="334">
        <f>IF(D$10=0,0,D$10/OIS!D$5*1000)</f>
        <v>0.77859964309982854</v>
      </c>
      <c r="E101" s="334">
        <f>IF(E$10=0,0,E$10/OIS!E$5*1000)</f>
        <v>0.67247394111607339</v>
      </c>
      <c r="F101" s="334">
        <f>IF(F$10=0,0,F$10/OIS!F$5*1000)</f>
        <v>0.65914724937803293</v>
      </c>
      <c r="G101" s="334">
        <f>IF(G$10=0,0,G$10/OIS!G$5*1000)</f>
        <v>0.76730241980433733</v>
      </c>
      <c r="H101" s="334">
        <f>IF(H$10=0,0,H$10/OIS!H$5*1000)</f>
        <v>0.69174963623378893</v>
      </c>
      <c r="I101" s="334">
        <f>IF(I$10=0,0,I$10/OIS!I$5*1000)</f>
        <v>0.76056354698237727</v>
      </c>
      <c r="J101" s="334">
        <f>IF(J$10=0,0,J$10/OIS!J$5*1000)</f>
        <v>0.74979867371270259</v>
      </c>
      <c r="K101" s="334">
        <f>IF(K$10=0,0,K$10/OIS!K$5*1000)</f>
        <v>0.64930667826339916</v>
      </c>
      <c r="L101" s="334">
        <f>IF(L$10=0,0,L$10/OIS!L$5*1000)</f>
        <v>0.78522539389599144</v>
      </c>
      <c r="M101" s="334">
        <f>IF(M$10=0,0,M$10/OIS!M$5*1000)</f>
        <v>0.61317219968600012</v>
      </c>
      <c r="N101" s="334">
        <f>IF(N$10=0,0,N$10/OIS!N$5*1000)</f>
        <v>0.63241102489712497</v>
      </c>
      <c r="O101" s="334">
        <f>IF(O$10=0,0,O$10/OIS!O$5*1000)</f>
        <v>0.64579944479414475</v>
      </c>
      <c r="P101" s="334">
        <f>IF(P$10=0,0,P$10/OIS!P$5*1000)</f>
        <v>0.64975372272290755</v>
      </c>
      <c r="Q101" s="334">
        <f>IF(Q$10=0,0,Q$10/OIS!Q$5*1000)</f>
        <v>0.63485377255122333</v>
      </c>
      <c r="R101" s="334">
        <f>IF(R$10=0,0,R$10/OIS!R$5*1000)</f>
        <v>0.64631753530757019</v>
      </c>
      <c r="S101" s="334">
        <f>IF(S$10=0,0,S$10/OIS!S$5*1000)</f>
        <v>0.64089155441050716</v>
      </c>
      <c r="T101" s="334">
        <f>IF(T$10=0,0,T$10/OIS!T$5*1000)</f>
        <v>0.64126529499740181</v>
      </c>
      <c r="U101" s="334">
        <f>IF(U$10=0,0,U$10/OIS!U$5*1000)</f>
        <v>0.65495581104341938</v>
      </c>
      <c r="V101" s="334">
        <f>IF(V$10=0,0,V$10/OIS!V$5*1000)</f>
        <v>0.66907503035274241</v>
      </c>
      <c r="W101" s="334">
        <f>IF(W$10=0,0,W$10/OIS!W$5*1000)</f>
        <v>0.67229730826507084</v>
      </c>
      <c r="DA101" s="68"/>
    </row>
    <row r="102" spans="1:105" ht="12" customHeight="1" x14ac:dyDescent="0.25">
      <c r="A102" s="203" t="s">
        <v>3059</v>
      </c>
      <c r="B102" s="350">
        <f>IF(B$16=0,0,B$16/OIS!B$5*1000)</f>
        <v>9.9496622923341071</v>
      </c>
      <c r="C102" s="350">
        <f>IF(C$16=0,0,C$16/OIS!C$5*1000)</f>
        <v>9.7830492326447835</v>
      </c>
      <c r="D102" s="350">
        <f>IF(D$16=0,0,D$16/OIS!D$5*1000)</f>
        <v>9.5635234125024819</v>
      </c>
      <c r="E102" s="350">
        <f>IF(E$16=0,0,E$16/OIS!E$5*1000)</f>
        <v>8.256456993491712</v>
      </c>
      <c r="F102" s="350">
        <f>IF(F$16=0,0,F$16/OIS!F$5*1000)</f>
        <v>7.6164058417143501</v>
      </c>
      <c r="G102" s="350">
        <f>IF(G$16=0,0,G$16/OIS!G$5*1000)</f>
        <v>9.2600277748850459</v>
      </c>
      <c r="H102" s="350">
        <f>IF(H$16=0,0,H$16/OIS!H$5*1000)</f>
        <v>8.4379219291187209</v>
      </c>
      <c r="I102" s="350">
        <f>IF(I$16=0,0,I$16/OIS!I$5*1000)</f>
        <v>8.066222318866167</v>
      </c>
      <c r="J102" s="350">
        <f>IF(J$16=0,0,J$16/OIS!J$5*1000)</f>
        <v>8.3043550605657188</v>
      </c>
      <c r="K102" s="350">
        <f>IF(K$16=0,0,K$16/OIS!K$5*1000)</f>
        <v>7.181043033466862</v>
      </c>
      <c r="L102" s="350">
        <f>IF(L$16=0,0,L$16/OIS!L$5*1000)</f>
        <v>8.6125184110296669</v>
      </c>
      <c r="M102" s="350">
        <f>IF(M$16=0,0,M$16/OIS!M$5*1000)</f>
        <v>5.0123549426050591</v>
      </c>
      <c r="N102" s="350">
        <f>IF(N$16=0,0,N$16/OIS!N$5*1000)</f>
        <v>5.280950650867033</v>
      </c>
      <c r="O102" s="350">
        <f>IF(O$16=0,0,O$16/OIS!O$5*1000)</f>
        <v>5.2085793903772188</v>
      </c>
      <c r="P102" s="350">
        <f>IF(P$16=0,0,P$16/OIS!P$5*1000)</f>
        <v>5.1799126454442161</v>
      </c>
      <c r="Q102" s="350">
        <f>IF(Q$16=0,0,Q$16/OIS!Q$5*1000)</f>
        <v>4.8300375226603949</v>
      </c>
      <c r="R102" s="350">
        <f>IF(R$16=0,0,R$16/OIS!R$5*1000)</f>
        <v>4.6740024794106345</v>
      </c>
      <c r="S102" s="350">
        <f>IF(S$16=0,0,S$16/OIS!S$5*1000)</f>
        <v>4.5139621729332093</v>
      </c>
      <c r="T102" s="350">
        <f>IF(T$16=0,0,T$16/OIS!T$5*1000)</f>
        <v>4.7732654268945627</v>
      </c>
      <c r="U102" s="350">
        <f>IF(U$16=0,0,U$16/OIS!U$5*1000)</f>
        <v>5.1458778019854119</v>
      </c>
      <c r="V102" s="350">
        <f>IF(V$16=0,0,V$16/OIS!V$5*1000)</f>
        <v>4.6502052425647324</v>
      </c>
      <c r="W102" s="350">
        <f>IF(W$16=0,0,W$16/OIS!W$5*1000)</f>
        <v>4.8537713397233935</v>
      </c>
      <c r="DA102" s="175"/>
    </row>
    <row r="103" spans="1:105" ht="12" customHeight="1" x14ac:dyDescent="0.25">
      <c r="A103" s="203" t="s">
        <v>3071</v>
      </c>
      <c r="B103" s="350">
        <f>IF(B$27=0,0,B$27/OIS!B$5*1000)</f>
        <v>11.271054713631349</v>
      </c>
      <c r="C103" s="350">
        <f>IF(C$27=0,0,C$27/OIS!C$5*1000)</f>
        <v>11.136593649805086</v>
      </c>
      <c r="D103" s="350">
        <f>IF(D$27=0,0,D$27/OIS!D$5*1000)</f>
        <v>10.741274740372175</v>
      </c>
      <c r="E103" s="350">
        <f>IF(E$27=0,0,E$27/OIS!E$5*1000)</f>
        <v>9.1832498789315391</v>
      </c>
      <c r="F103" s="350">
        <f>IF(F$27=0,0,F$27/OIS!F$5*1000)</f>
        <v>8.6274509598637579</v>
      </c>
      <c r="G103" s="350">
        <f>IF(G$27=0,0,G$27/OIS!G$5*1000)</f>
        <v>10.34934583748168</v>
      </c>
      <c r="H103" s="350">
        <f>IF(H$27=0,0,H$27/OIS!H$5*1000)</f>
        <v>8.9760622337656564</v>
      </c>
      <c r="I103" s="350">
        <f>IF(I$27=0,0,I$27/OIS!I$5*1000)</f>
        <v>9.4643732913871155</v>
      </c>
      <c r="J103" s="350">
        <f>IF(J$27=0,0,J$27/OIS!J$5*1000)</f>
        <v>9.3111114570147091</v>
      </c>
      <c r="K103" s="350">
        <f>IF(K$27=0,0,K$27/OIS!K$5*1000)</f>
        <v>8.0969953342829086</v>
      </c>
      <c r="L103" s="350">
        <f>IF(L$27=0,0,L$27/OIS!L$5*1000)</f>
        <v>9.3204807588931473</v>
      </c>
      <c r="M103" s="350">
        <f>IF(M$27=0,0,M$27/OIS!M$5*1000)</f>
        <v>7.5613462153393201</v>
      </c>
      <c r="N103" s="350">
        <f>IF(N$27=0,0,N$27/OIS!N$5*1000)</f>
        <v>8.1643454655048711</v>
      </c>
      <c r="O103" s="350">
        <f>IF(O$27=0,0,O$27/OIS!O$5*1000)</f>
        <v>8.4055386965823846</v>
      </c>
      <c r="P103" s="350">
        <f>IF(P$27=0,0,P$27/OIS!P$5*1000)</f>
        <v>8.1967782198381656</v>
      </c>
      <c r="Q103" s="350">
        <f>IF(Q$27=0,0,Q$27/OIS!Q$5*1000)</f>
        <v>7.4761570954367098</v>
      </c>
      <c r="R103" s="350">
        <f>IF(R$27=0,0,R$27/OIS!R$5*1000)</f>
        <v>7.6228322444794134</v>
      </c>
      <c r="S103" s="350">
        <f>IF(S$27=0,0,S$27/OIS!S$5*1000)</f>
        <v>7.5387523564327283</v>
      </c>
      <c r="T103" s="350">
        <f>IF(T$27=0,0,T$27/OIS!T$5*1000)</f>
        <v>7.7482392940454492</v>
      </c>
      <c r="U103" s="350">
        <f>IF(U$27=0,0,U$27/OIS!U$5*1000)</f>
        <v>7.740775737312422</v>
      </c>
      <c r="V103" s="350">
        <f>IF(V$27=0,0,V$27/OIS!V$5*1000)</f>
        <v>7.5967604603007324</v>
      </c>
      <c r="W103" s="350">
        <f>IF(W$27=0,0,W$27/OIS!W$5*1000)</f>
        <v>8.2641674885689209</v>
      </c>
      <c r="DA103" s="175"/>
    </row>
    <row r="104" spans="1:105" ht="12" customHeight="1" x14ac:dyDescent="0.25">
      <c r="A104" s="203" t="s">
        <v>3081</v>
      </c>
      <c r="B104" s="350">
        <f>IF(B$35=0,0,B$35/OIS!B$5*1000)</f>
        <v>2.4279186285854539</v>
      </c>
      <c r="C104" s="350">
        <f>IF(C$35=0,0,C$35/OIS!C$5*1000)</f>
        <v>2.4138923000356751</v>
      </c>
      <c r="D104" s="350">
        <f>IF(D$35=0,0,D$35/OIS!D$5*1000)</f>
        <v>2.2689347261069583</v>
      </c>
      <c r="E104" s="350">
        <f>IF(E$35=0,0,E$35/OIS!E$5*1000)</f>
        <v>1.8946265498458901</v>
      </c>
      <c r="F104" s="350">
        <f>IF(F$35=0,0,F$35/OIS!F$5*1000)</f>
        <v>1.6915131445509413</v>
      </c>
      <c r="G104" s="350">
        <f>IF(G$35=0,0,G$35/OIS!G$5*1000)</f>
        <v>2.2422935309715468</v>
      </c>
      <c r="H104" s="350">
        <f>IF(H$35=0,0,H$35/OIS!H$5*1000)</f>
        <v>1.9680379242006563</v>
      </c>
      <c r="I104" s="350">
        <f>IF(I$35=0,0,I$35/OIS!I$5*1000)</f>
        <v>2.0325968308565501</v>
      </c>
      <c r="J104" s="350">
        <f>IF(J$35=0,0,J$35/OIS!J$5*1000)</f>
        <v>2.0259312065774737</v>
      </c>
      <c r="K104" s="350">
        <f>IF(K$35=0,0,K$35/OIS!K$5*1000)</f>
        <v>1.6739065385022289</v>
      </c>
      <c r="L104" s="350">
        <f>IF(L$35=0,0,L$35/OIS!L$5*1000)</f>
        <v>2.0810359496487103</v>
      </c>
      <c r="M104" s="350">
        <f>IF(M$35=0,0,M$35/OIS!M$5*1000)</f>
        <v>1.0917140396259859</v>
      </c>
      <c r="N104" s="350">
        <f>IF(N$35=0,0,N$35/OIS!N$5*1000)</f>
        <v>1.1240632686851497</v>
      </c>
      <c r="O104" s="350">
        <f>IF(O$35=0,0,O$35/OIS!O$5*1000)</f>
        <v>1.0825503996137695</v>
      </c>
      <c r="P104" s="350">
        <f>IF(P$35=0,0,P$35/OIS!P$5*1000)</f>
        <v>1.0809177237702956</v>
      </c>
      <c r="Q104" s="350">
        <f>IF(Q$35=0,0,Q$35/OIS!Q$5*1000)</f>
        <v>0.98540632584632271</v>
      </c>
      <c r="R104" s="350">
        <f>IF(R$35=0,0,R$35/OIS!R$5*1000)</f>
        <v>0.97504353844829184</v>
      </c>
      <c r="S104" s="350">
        <f>IF(S$35=0,0,S$35/OIS!S$5*1000)</f>
        <v>0.91892306928168332</v>
      </c>
      <c r="T104" s="350">
        <f>IF(T$35=0,0,T$35/OIS!T$5*1000)</f>
        <v>1.0025622051612415</v>
      </c>
      <c r="U104" s="350">
        <f>IF(U$35=0,0,U$35/OIS!U$5*1000)</f>
        <v>1.1040023235482712</v>
      </c>
      <c r="V104" s="350">
        <f>IF(V$35=0,0,V$35/OIS!V$5*1000)</f>
        <v>1.0195755821548047</v>
      </c>
      <c r="W104" s="350">
        <f>IF(W$35=0,0,W$35/OIS!W$5*1000)</f>
        <v>1.0666076495842098</v>
      </c>
      <c r="DA104" s="175"/>
    </row>
    <row r="105" spans="1:105" ht="12" customHeight="1" x14ac:dyDescent="0.25">
      <c r="A105" s="203" t="s">
        <v>3103</v>
      </c>
      <c r="B105" s="350">
        <f>IF(B$54=0,0,B$54/OIS!B$5*1000)</f>
        <v>0.81400968999889889</v>
      </c>
      <c r="C105" s="350">
        <f>IF(C$54=0,0,C$54/OIS!C$5*1000)</f>
        <v>0.82723330430734376</v>
      </c>
      <c r="D105" s="350">
        <f>IF(D$54=0,0,D$54/OIS!D$5*1000)</f>
        <v>0.79441523474514586</v>
      </c>
      <c r="E105" s="350">
        <f>IF(E$54=0,0,E$54/OIS!E$5*1000)</f>
        <v>0.67929990884435265</v>
      </c>
      <c r="F105" s="350">
        <f>IF(F$54=0,0,F$54/OIS!F$5*1000)</f>
        <v>0.64994150888189772</v>
      </c>
      <c r="G105" s="350">
        <f>IF(G$54=0,0,G$54/OIS!G$5*1000)</f>
        <v>0.78167456536591462</v>
      </c>
      <c r="H105" s="350">
        <f>IF(H$54=0,0,H$54/OIS!H$5*1000)</f>
        <v>0.67034050837277059</v>
      </c>
      <c r="I105" s="350">
        <f>IF(I$54=0,0,I$54/OIS!I$5*1000)</f>
        <v>0.7180058385186322</v>
      </c>
      <c r="J105" s="350">
        <f>IF(J$54=0,0,J$54/OIS!J$5*1000)</f>
        <v>0.64874648914957855</v>
      </c>
      <c r="K105" s="350">
        <f>IF(K$54=0,0,K$54/OIS!K$5*1000)</f>
        <v>0.55906269135517539</v>
      </c>
      <c r="L105" s="350">
        <f>IF(L$54=0,0,L$54/OIS!L$5*1000)</f>
        <v>0.66897109219368489</v>
      </c>
      <c r="M105" s="350">
        <f>IF(M$54=0,0,M$54/OIS!M$5*1000)</f>
        <v>0.51613089470594486</v>
      </c>
      <c r="N105" s="350">
        <f>IF(N$54=0,0,N$54/OIS!N$5*1000)</f>
        <v>0.52932092746871029</v>
      </c>
      <c r="O105" s="350">
        <f>IF(O$54=0,0,O$54/OIS!O$5*1000)</f>
        <v>0.51475591923857367</v>
      </c>
      <c r="P105" s="350">
        <f>IF(P$54=0,0,P$54/OIS!P$5*1000)</f>
        <v>0.51062070351039912</v>
      </c>
      <c r="Q105" s="350">
        <f>IF(Q$54=0,0,Q$54/OIS!Q$5*1000)</f>
        <v>0.51153305060380705</v>
      </c>
      <c r="R105" s="350">
        <f>IF(R$54=0,0,R$54/OIS!R$5*1000)</f>
        <v>0.5179485738145293</v>
      </c>
      <c r="S105" s="350">
        <f>IF(S$54=0,0,S$54/OIS!S$5*1000)</f>
        <v>0.50268169498728943</v>
      </c>
      <c r="T105" s="350">
        <f>IF(T$54=0,0,T$54/OIS!T$5*1000)</f>
        <v>0.4957278482498384</v>
      </c>
      <c r="U105" s="350">
        <f>IF(U$54=0,0,U$54/OIS!U$5*1000)</f>
        <v>0.50358308765477233</v>
      </c>
      <c r="V105" s="350">
        <f>IF(V$54=0,0,V$54/OIS!V$5*1000)</f>
        <v>0.50878478349835976</v>
      </c>
      <c r="W105" s="350">
        <f>IF(W$54=0,0,W$54/OIS!W$5*1000)</f>
        <v>0.51681860135411561</v>
      </c>
      <c r="DA105" s="175"/>
    </row>
    <row r="106" spans="1:105" ht="12" customHeight="1" x14ac:dyDescent="0.25">
      <c r="A106" s="203" t="s">
        <v>3124</v>
      </c>
      <c r="B106" s="350">
        <f>IF(B$68=0,0,B$68/OIS!B$5*1000)</f>
        <v>3.1285220122531898</v>
      </c>
      <c r="C106" s="350">
        <f>IF(C$68=0,0,C$68/OIS!C$5*1000)</f>
        <v>3.1050048977915634</v>
      </c>
      <c r="D106" s="350">
        <f>IF(D$68=0,0,D$68/OIS!D$5*1000)</f>
        <v>3.3131531674061021</v>
      </c>
      <c r="E106" s="350">
        <f>IF(E$68=0,0,E$68/OIS!E$5*1000)</f>
        <v>2.9751590736878319</v>
      </c>
      <c r="F106" s="350">
        <f>IF(F$68=0,0,F$68/OIS!F$5*1000)</f>
        <v>2.8660796647969495</v>
      </c>
      <c r="G106" s="350">
        <f>IF(G$68=0,0,G$68/OIS!G$5*1000)</f>
        <v>2.9499975848836288</v>
      </c>
      <c r="H106" s="350">
        <f>IF(H$68=0,0,H$68/OIS!H$5*1000)</f>
        <v>2.6310603435245263</v>
      </c>
      <c r="I106" s="350">
        <f>IF(I$68=0,0,I$68/OIS!I$5*1000)</f>
        <v>2.473808096145877</v>
      </c>
      <c r="J106" s="350">
        <f>IF(J$68=0,0,J$68/OIS!J$5*1000)</f>
        <v>2.4054603862532429</v>
      </c>
      <c r="K106" s="350">
        <f>IF(K$68=0,0,K$68/OIS!K$5*1000)</f>
        <v>2.3501797419163628</v>
      </c>
      <c r="L106" s="350">
        <f>IF(L$68=0,0,L$68/OIS!L$5*1000)</f>
        <v>2.3483168170503093</v>
      </c>
      <c r="M106" s="350">
        <f>IF(M$68=0,0,M$68/OIS!M$5*1000)</f>
        <v>2.5698368717445428</v>
      </c>
      <c r="N106" s="350">
        <f>IF(N$68=0,0,N$68/OIS!N$5*1000)</f>
        <v>2.5826606401237169</v>
      </c>
      <c r="O106" s="350">
        <f>IF(O$68=0,0,O$68/OIS!O$5*1000)</f>
        <v>2.706021750087952</v>
      </c>
      <c r="P106" s="350">
        <f>IF(P$68=0,0,P$68/OIS!P$5*1000)</f>
        <v>2.7436794016580084</v>
      </c>
      <c r="Q106" s="350">
        <f>IF(Q$68=0,0,Q$68/OIS!Q$5*1000)</f>
        <v>2.7739130495686504</v>
      </c>
      <c r="R106" s="350">
        <f>IF(R$68=0,0,R$68/OIS!R$5*1000)</f>
        <v>2.8039110873987134</v>
      </c>
      <c r="S106" s="350">
        <f>IF(S$68=0,0,S$68/OIS!S$5*1000)</f>
        <v>2.8130447124761577</v>
      </c>
      <c r="T106" s="350">
        <f>IF(T$68=0,0,T$68/OIS!T$5*1000)</f>
        <v>2.8225899814477873</v>
      </c>
      <c r="U106" s="350">
        <f>IF(U$68=0,0,U$68/OIS!U$5*1000)</f>
        <v>2.7264815939051039</v>
      </c>
      <c r="V106" s="350">
        <f>IF(V$68=0,0,V$68/OIS!V$5*1000)</f>
        <v>2.7047316634883649</v>
      </c>
      <c r="W106" s="350">
        <f>IF(W$68=0,0,W$68/OIS!W$5*1000)</f>
        <v>2.7361922532794152</v>
      </c>
      <c r="DA106" s="175"/>
    </row>
    <row r="107" spans="1:105" ht="12" customHeight="1" x14ac:dyDescent="0.25">
      <c r="A107" s="41" t="s">
        <v>3122</v>
      </c>
      <c r="B107" s="335">
        <f>IF(B$69=0,0,B$69/OIS!B$5*1000)</f>
        <v>9.9288116843878473</v>
      </c>
      <c r="C107" s="335">
        <f>IF(C$69=0,0,C$69/OIS!C$5*1000)</f>
        <v>10.015451501656752</v>
      </c>
      <c r="D107" s="335">
        <f>IF(D$69=0,0,D$69/OIS!D$5*1000)</f>
        <v>10.11193710665834</v>
      </c>
      <c r="E107" s="335">
        <f>IF(E$69=0,0,E$69/OIS!E$5*1000)</f>
        <v>9.248256328767047</v>
      </c>
      <c r="F107" s="335">
        <f>IF(F$69=0,0,F$69/OIS!F$5*1000)</f>
        <v>9.4688668171294861</v>
      </c>
      <c r="G107" s="335">
        <f>IF(G$69=0,0,G$69/OIS!G$5*1000)</f>
        <v>9.6785419968975201</v>
      </c>
      <c r="H107" s="335">
        <f>IF(H$69=0,0,H$69/OIS!H$5*1000)</f>
        <v>8.6656220611367711</v>
      </c>
      <c r="I107" s="335">
        <f>IF(I$69=0,0,I$69/OIS!I$5*1000)</f>
        <v>8.7496785456194779</v>
      </c>
      <c r="J107" s="335">
        <f>IF(J$69=0,0,J$69/OIS!J$5*1000)</f>
        <v>7.5574818199024119</v>
      </c>
      <c r="K107" s="335">
        <f>IF(K$69=0,0,K$69/OIS!K$5*1000)</f>
        <v>7.3528501794623002</v>
      </c>
      <c r="L107" s="335">
        <f>IF(L$69=0,0,L$69/OIS!L$5*1000)</f>
        <v>8.0949165473412084</v>
      </c>
      <c r="M107" s="335">
        <f>IF(M$69=0,0,M$69/OIS!M$5*1000)</f>
        <v>8.6623269050303993</v>
      </c>
      <c r="N107" s="335">
        <f>IF(N$69=0,0,N$69/OIS!N$5*1000)</f>
        <v>8.8810647649571486</v>
      </c>
      <c r="O107" s="335">
        <f>IF(O$69=0,0,O$69/OIS!O$5*1000)</f>
        <v>8.9739138354901087</v>
      </c>
      <c r="P107" s="335">
        <f>IF(P$69=0,0,P$69/OIS!P$5*1000)</f>
        <v>8.8308781122761371</v>
      </c>
      <c r="Q107" s="335">
        <f>IF(Q$69=0,0,Q$69/OIS!Q$5*1000)</f>
        <v>9.216219636055861</v>
      </c>
      <c r="R107" s="335">
        <f>IF(R$69=0,0,R$69/OIS!R$5*1000)</f>
        <v>9.351068158550353</v>
      </c>
      <c r="S107" s="335">
        <f>IF(S$69=0,0,S$69/OIS!S$5*1000)</f>
        <v>9.2838355054037809</v>
      </c>
      <c r="T107" s="335">
        <f>IF(T$69=0,0,T$69/OIS!T$5*1000)</f>
        <v>8.8115495452920545</v>
      </c>
      <c r="U107" s="335">
        <f>IF(U$69=0,0,U$69/OIS!U$5*1000)</f>
        <v>8.6688729845179093</v>
      </c>
      <c r="V107" s="335">
        <f>IF(V$69=0,0,V$69/OIS!V$5*1000)</f>
        <v>8.8197900567866743</v>
      </c>
      <c r="W107" s="335">
        <f>IF(W$69=0,0,W$69/OIS!W$5*1000)</f>
        <v>8.8350617435369294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useful energy demand"</f>
        <v>EU27: Other industrial sectors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11355.409414378881</v>
      </c>
      <c r="C5" s="225">
        <v>11561.667434176021</v>
      </c>
      <c r="D5" s="225">
        <v>11633.550357290809</v>
      </c>
      <c r="E5" s="225">
        <v>10298.07807886746</v>
      </c>
      <c r="F5" s="225">
        <v>10417.417764732911</v>
      </c>
      <c r="G5" s="225">
        <v>11962.22636720526</v>
      </c>
      <c r="H5" s="225">
        <v>11463.73071897618</v>
      </c>
      <c r="I5" s="225">
        <v>11795.63626554113</v>
      </c>
      <c r="J5" s="225">
        <v>11350.82549280055</v>
      </c>
      <c r="K5" s="225">
        <v>9491.8650042657973</v>
      </c>
      <c r="L5" s="225">
        <v>10569.05944557877</v>
      </c>
      <c r="M5" s="225">
        <v>9082.6308113229661</v>
      </c>
      <c r="N5" s="225">
        <v>9172.9775492077915</v>
      </c>
      <c r="O5" s="225">
        <v>9000.304324763998</v>
      </c>
      <c r="P5" s="225">
        <v>8840.6035259866912</v>
      </c>
      <c r="Q5" s="225">
        <v>8750.1147162412253</v>
      </c>
      <c r="R5" s="225">
        <v>8934.0145678516055</v>
      </c>
      <c r="S5" s="225">
        <v>9128.9769714092163</v>
      </c>
      <c r="T5" s="225">
        <v>9367.1733154499125</v>
      </c>
      <c r="U5" s="225">
        <v>9725.0392754083223</v>
      </c>
      <c r="V5" s="225">
        <v>9095.3974728498997</v>
      </c>
      <c r="W5" s="225">
        <v>9903.4911336248188</v>
      </c>
      <c r="DA5" s="89" t="s">
        <v>3125</v>
      </c>
    </row>
    <row r="6" spans="1:105" ht="12" customHeight="1" x14ac:dyDescent="0.25">
      <c r="A6" s="55" t="s">
        <v>92</v>
      </c>
      <c r="B6" s="261">
        <v>228.25409392715451</v>
      </c>
      <c r="C6" s="261">
        <v>235.2008415094879</v>
      </c>
      <c r="D6" s="261">
        <v>240.06849480694299</v>
      </c>
      <c r="E6" s="261">
        <v>224.3805335198565</v>
      </c>
      <c r="F6" s="261">
        <v>235.84756616411289</v>
      </c>
      <c r="G6" s="261">
        <v>245.75162272410279</v>
      </c>
      <c r="H6" s="261">
        <v>243.23850669760469</v>
      </c>
      <c r="I6" s="261">
        <v>251.44197662462699</v>
      </c>
      <c r="J6" s="261">
        <v>235.4228782255515</v>
      </c>
      <c r="K6" s="261">
        <v>211.30120127142271</v>
      </c>
      <c r="L6" s="261">
        <v>228.74789605877919</v>
      </c>
      <c r="M6" s="261">
        <v>246.81122559774661</v>
      </c>
      <c r="N6" s="261">
        <v>245.58167263845229</v>
      </c>
      <c r="O6" s="261">
        <v>246.10616580284281</v>
      </c>
      <c r="P6" s="261">
        <v>239.1087642003753</v>
      </c>
      <c r="Q6" s="261">
        <v>243.28226127257369</v>
      </c>
      <c r="R6" s="261">
        <v>251.14332077979341</v>
      </c>
      <c r="S6" s="261">
        <v>259.84378476219939</v>
      </c>
      <c r="T6" s="261">
        <v>260.69483852865932</v>
      </c>
      <c r="U6" s="261">
        <v>266.76144073187419</v>
      </c>
      <c r="V6" s="261">
        <v>253.624556720312</v>
      </c>
      <c r="W6" s="261">
        <v>274.57359225779851</v>
      </c>
      <c r="DA6" s="67" t="s">
        <v>3126</v>
      </c>
    </row>
    <row r="7" spans="1:105" ht="12" customHeight="1" x14ac:dyDescent="0.25">
      <c r="A7" s="202" t="s">
        <v>93</v>
      </c>
      <c r="B7" s="226">
        <v>31.740835296643532</v>
      </c>
      <c r="C7" s="226">
        <v>32.69407015595143</v>
      </c>
      <c r="D7" s="226">
        <v>33.324572177282008</v>
      </c>
      <c r="E7" s="226">
        <v>30.86764155056462</v>
      </c>
      <c r="F7" s="226">
        <v>32.573935221834603</v>
      </c>
      <c r="G7" s="226">
        <v>34.061017594347128</v>
      </c>
      <c r="H7" s="226">
        <v>33.323314529977779</v>
      </c>
      <c r="I7" s="226">
        <v>34.544716308313511</v>
      </c>
      <c r="J7" s="226">
        <v>31.529129542380339</v>
      </c>
      <c r="K7" s="226">
        <v>28.2530399457515</v>
      </c>
      <c r="L7" s="226">
        <v>30.488636991140581</v>
      </c>
      <c r="M7" s="226">
        <v>32.886779741748001</v>
      </c>
      <c r="N7" s="226">
        <v>32.734743761548657</v>
      </c>
      <c r="O7" s="226">
        <v>32.523620771014564</v>
      </c>
      <c r="P7" s="226">
        <v>31.697853979904259</v>
      </c>
      <c r="Q7" s="226">
        <v>32.523789761913243</v>
      </c>
      <c r="R7" s="226">
        <v>33.528457482455288</v>
      </c>
      <c r="S7" s="226">
        <v>34.584753035829827</v>
      </c>
      <c r="T7" s="226">
        <v>34.468993383792878</v>
      </c>
      <c r="U7" s="226">
        <v>35.140830286286388</v>
      </c>
      <c r="V7" s="226">
        <v>33.615800659194647</v>
      </c>
      <c r="W7" s="226">
        <v>36.173986779882028</v>
      </c>
      <c r="DA7" s="174" t="s">
        <v>3127</v>
      </c>
    </row>
    <row r="8" spans="1:105" ht="12" customHeight="1" x14ac:dyDescent="0.25">
      <c r="A8" s="202" t="s">
        <v>94</v>
      </c>
      <c r="B8" s="226">
        <v>310.42550426510178</v>
      </c>
      <c r="C8" s="226">
        <v>319.72215808277178</v>
      </c>
      <c r="D8" s="226">
        <v>325.60395872130431</v>
      </c>
      <c r="E8" s="226">
        <v>300.21046593623021</v>
      </c>
      <c r="F8" s="226">
        <v>317.26940076627687</v>
      </c>
      <c r="G8" s="226">
        <v>332.53925847945021</v>
      </c>
      <c r="H8" s="226">
        <v>322.91468652539811</v>
      </c>
      <c r="I8" s="226">
        <v>335.3058554507553</v>
      </c>
      <c r="J8" s="226">
        <v>301.08645381853512</v>
      </c>
      <c r="K8" s="226">
        <v>269.64206856574202</v>
      </c>
      <c r="L8" s="226">
        <v>290.60098829246732</v>
      </c>
      <c r="M8" s="226">
        <v>313.6119807901411</v>
      </c>
      <c r="N8" s="226">
        <v>312.24047689059569</v>
      </c>
      <c r="O8" s="226">
        <v>308.49344595706492</v>
      </c>
      <c r="P8" s="226">
        <v>301.2758392795447</v>
      </c>
      <c r="Q8" s="226">
        <v>310.8384480188879</v>
      </c>
      <c r="R8" s="226">
        <v>320.16693095407737</v>
      </c>
      <c r="S8" s="226">
        <v>329.53568997743628</v>
      </c>
      <c r="T8" s="226">
        <v>326.7424313524287</v>
      </c>
      <c r="U8" s="226">
        <v>332.34432186607933</v>
      </c>
      <c r="V8" s="226">
        <v>319.12887677010389</v>
      </c>
      <c r="W8" s="226">
        <v>342.1012182847943</v>
      </c>
      <c r="DA8" s="174" t="s">
        <v>3128</v>
      </c>
    </row>
    <row r="9" spans="1:105" ht="12" customHeight="1" x14ac:dyDescent="0.25">
      <c r="A9" s="202" t="s">
        <v>95</v>
      </c>
      <c r="B9" s="226">
        <v>79.607455604228136</v>
      </c>
      <c r="C9" s="226">
        <v>82.025004273665502</v>
      </c>
      <c r="D9" s="226">
        <v>83.749628836948517</v>
      </c>
      <c r="E9" s="226">
        <v>78.355979031175067</v>
      </c>
      <c r="F9" s="226">
        <v>82.37110712641821</v>
      </c>
      <c r="G9" s="226">
        <v>85.747911198578706</v>
      </c>
      <c r="H9" s="226">
        <v>85.106050782006065</v>
      </c>
      <c r="I9" s="226">
        <v>87.932880357346136</v>
      </c>
      <c r="J9" s="226">
        <v>82.780084112456464</v>
      </c>
      <c r="K9" s="226">
        <v>74.292732846465938</v>
      </c>
      <c r="L9" s="226">
        <v>80.421713878124038</v>
      </c>
      <c r="M9" s="226">
        <v>86.722809517740345</v>
      </c>
      <c r="N9" s="226">
        <v>86.282582584335628</v>
      </c>
      <c r="O9" s="226">
        <v>86.617100144133346</v>
      </c>
      <c r="P9" s="226">
        <v>84.102038431352099</v>
      </c>
      <c r="Q9" s="226">
        <v>85.418870682098827</v>
      </c>
      <c r="R9" s="226">
        <v>88.200826075322823</v>
      </c>
      <c r="S9" s="226">
        <v>91.330889821336129</v>
      </c>
      <c r="T9" s="226">
        <v>91.821670315074101</v>
      </c>
      <c r="U9" s="226">
        <v>94.016539496207528</v>
      </c>
      <c r="V9" s="226">
        <v>89.296954810959377</v>
      </c>
      <c r="W9" s="226">
        <v>96.778206869363316</v>
      </c>
      <c r="DA9" s="174" t="s">
        <v>3129</v>
      </c>
    </row>
    <row r="10" spans="1:105" ht="12" customHeight="1" x14ac:dyDescent="0.25">
      <c r="A10" s="56" t="s">
        <v>96</v>
      </c>
      <c r="B10" s="262">
        <v>421.68504403398151</v>
      </c>
      <c r="C10" s="262">
        <v>437.62441646371627</v>
      </c>
      <c r="D10" s="262">
        <v>436.00712164200399</v>
      </c>
      <c r="E10" s="262">
        <v>381.51055247434499</v>
      </c>
      <c r="F10" s="262">
        <v>392.19268445341589</v>
      </c>
      <c r="G10" s="262">
        <v>454.53513500763808</v>
      </c>
      <c r="H10" s="262">
        <v>445.22184141029061</v>
      </c>
      <c r="I10" s="262">
        <v>498.49503722069568</v>
      </c>
      <c r="J10" s="262">
        <v>495.24046994479068</v>
      </c>
      <c r="K10" s="262">
        <v>400.28293968831952</v>
      </c>
      <c r="L10" s="262">
        <v>465.35981560572799</v>
      </c>
      <c r="M10" s="262">
        <v>383.14467386136761</v>
      </c>
      <c r="N10" s="262">
        <v>382.27480045569149</v>
      </c>
      <c r="O10" s="262">
        <v>378.62271437510827</v>
      </c>
      <c r="P10" s="262">
        <v>382.93695657865629</v>
      </c>
      <c r="Q10" s="262">
        <v>378.4840047935495</v>
      </c>
      <c r="R10" s="262">
        <v>390.00935422072871</v>
      </c>
      <c r="S10" s="262">
        <v>401.37315628838752</v>
      </c>
      <c r="T10" s="262">
        <v>411.2809835023366</v>
      </c>
      <c r="U10" s="262">
        <v>431.8919931885705</v>
      </c>
      <c r="V10" s="262">
        <v>420.54728832932261</v>
      </c>
      <c r="W10" s="262">
        <v>448.2328028125105</v>
      </c>
      <c r="DA10" s="68" t="s">
        <v>3130</v>
      </c>
    </row>
    <row r="11" spans="1:105" ht="12" customHeight="1" x14ac:dyDescent="0.25">
      <c r="A11" s="37" t="s">
        <v>160</v>
      </c>
      <c r="B11" s="228">
        <v>52.87697891144439</v>
      </c>
      <c r="C11" s="228">
        <v>60.975419347890593</v>
      </c>
      <c r="D11" s="228">
        <v>53.192920778592438</v>
      </c>
      <c r="E11" s="228">
        <v>51.207181543833528</v>
      </c>
      <c r="F11" s="228">
        <v>44.511662191045673</v>
      </c>
      <c r="G11" s="228">
        <v>50.533710981232232</v>
      </c>
      <c r="H11" s="228">
        <v>47.807492738637251</v>
      </c>
      <c r="I11" s="228">
        <v>44.426401812342661</v>
      </c>
      <c r="J11" s="228">
        <v>40.97093153725686</v>
      </c>
      <c r="K11" s="228">
        <v>31.95420792791143</v>
      </c>
      <c r="L11" s="228">
        <v>32.431342585696321</v>
      </c>
      <c r="M11" s="228">
        <v>29.01522088896796</v>
      </c>
      <c r="N11" s="228">
        <v>30.597086477176891</v>
      </c>
      <c r="O11" s="228">
        <v>25.093932356121901</v>
      </c>
      <c r="P11" s="228">
        <v>25.039468476663021</v>
      </c>
      <c r="Q11" s="228">
        <v>24.405433848533331</v>
      </c>
      <c r="R11" s="228">
        <v>24.378038512263782</v>
      </c>
      <c r="S11" s="228">
        <v>23.831160388454389</v>
      </c>
      <c r="T11" s="228">
        <v>45.864965951891563</v>
      </c>
      <c r="U11" s="228">
        <v>47.371396777207977</v>
      </c>
      <c r="V11" s="228">
        <v>47.605886381193962</v>
      </c>
      <c r="W11" s="228">
        <v>48.322091923467703</v>
      </c>
      <c r="DA11" s="69" t="s">
        <v>3131</v>
      </c>
    </row>
    <row r="12" spans="1:105" ht="12" customHeight="1" x14ac:dyDescent="0.25">
      <c r="A12" s="37" t="s">
        <v>162</v>
      </c>
      <c r="B12" s="228">
        <v>112.2898895889478</v>
      </c>
      <c r="C12" s="228">
        <v>110.4901207726369</v>
      </c>
      <c r="D12" s="228">
        <v>111.4672807185716</v>
      </c>
      <c r="E12" s="228">
        <v>70.487398060652879</v>
      </c>
      <c r="F12" s="228">
        <v>65.322585808146229</v>
      </c>
      <c r="G12" s="228">
        <v>141.9981852807949</v>
      </c>
      <c r="H12" s="228">
        <v>117.0981131795982</v>
      </c>
      <c r="I12" s="228">
        <v>164.2367523160836</v>
      </c>
      <c r="J12" s="228">
        <v>182.9965855482441</v>
      </c>
      <c r="K12" s="228">
        <v>119.5906727069224</v>
      </c>
      <c r="L12" s="228">
        <v>163.26160656914621</v>
      </c>
      <c r="M12" s="228">
        <v>62.434770900550497</v>
      </c>
      <c r="N12" s="228">
        <v>67.159654491868395</v>
      </c>
      <c r="O12" s="228">
        <v>68.581609996135739</v>
      </c>
      <c r="P12" s="228">
        <v>61.285870399579487</v>
      </c>
      <c r="Q12" s="228">
        <v>43.138459423326758</v>
      </c>
      <c r="R12" s="228">
        <v>46.152477231573421</v>
      </c>
      <c r="S12" s="228">
        <v>44.571105554885058</v>
      </c>
      <c r="T12" s="228">
        <v>39.739825953097608</v>
      </c>
      <c r="U12" s="228">
        <v>51.613514368187651</v>
      </c>
      <c r="V12" s="228">
        <v>47.532458686147102</v>
      </c>
      <c r="W12" s="228">
        <v>60.06003022510037</v>
      </c>
      <c r="DA12" s="69" t="s">
        <v>3132</v>
      </c>
    </row>
    <row r="13" spans="1:105" ht="12" customHeight="1" x14ac:dyDescent="0.25">
      <c r="A13" s="37" t="s">
        <v>97</v>
      </c>
      <c r="B13" s="228">
        <v>0.72448361780064996</v>
      </c>
      <c r="C13" s="228">
        <v>1.107484385282643</v>
      </c>
      <c r="D13" s="228">
        <v>0.68811562898686807</v>
      </c>
      <c r="E13" s="228">
        <v>1.3527886878628139</v>
      </c>
      <c r="F13" s="228">
        <v>1.075223669260936</v>
      </c>
      <c r="G13" s="228">
        <v>1.0793516459486681</v>
      </c>
      <c r="H13" s="228">
        <v>1.0999198007205819</v>
      </c>
      <c r="I13" s="228">
        <v>1.212394856064174</v>
      </c>
      <c r="J13" s="228">
        <v>1.206322274994196</v>
      </c>
      <c r="K13" s="228">
        <v>1.1632171498266819</v>
      </c>
      <c r="L13" s="228">
        <v>9.5870334057815292</v>
      </c>
      <c r="M13" s="228">
        <v>8.0415896512379277</v>
      </c>
      <c r="N13" s="228">
        <v>8.4553794882278517</v>
      </c>
      <c r="O13" s="228">
        <v>9.2806352758494679</v>
      </c>
      <c r="P13" s="228">
        <v>9.1420636682615601</v>
      </c>
      <c r="Q13" s="228">
        <v>9.8276375018367208</v>
      </c>
      <c r="R13" s="228">
        <v>10.60812547335814</v>
      </c>
      <c r="S13" s="228">
        <v>11.004385476972139</v>
      </c>
      <c r="T13" s="228">
        <v>10.92038037443673</v>
      </c>
      <c r="U13" s="228">
        <v>11.72814888265339</v>
      </c>
      <c r="V13" s="228">
        <v>11.09280575506077</v>
      </c>
      <c r="W13" s="228">
        <v>12.03389407787571</v>
      </c>
      <c r="DA13" s="69" t="s">
        <v>3133</v>
      </c>
    </row>
    <row r="14" spans="1:105" ht="12" customHeight="1" x14ac:dyDescent="0.25">
      <c r="A14" s="37" t="s">
        <v>78</v>
      </c>
      <c r="B14" s="228">
        <v>3.6733560998089212</v>
      </c>
      <c r="C14" s="228">
        <v>3.902698619213711</v>
      </c>
      <c r="D14" s="228">
        <v>4.1149862678074109</v>
      </c>
      <c r="E14" s="228">
        <v>4.2966915537594783</v>
      </c>
      <c r="F14" s="228">
        <v>4.3354496008102492</v>
      </c>
      <c r="G14" s="228">
        <v>4.9972010094328798</v>
      </c>
      <c r="H14" s="228">
        <v>5.3494739642326037</v>
      </c>
      <c r="I14" s="228">
        <v>5.325272438448148</v>
      </c>
      <c r="J14" s="228">
        <v>5.5686175536910048</v>
      </c>
      <c r="K14" s="228">
        <v>5.9766842332354901</v>
      </c>
      <c r="L14" s="228">
        <v>6.5413055097342081</v>
      </c>
      <c r="M14" s="228">
        <v>7.0854204249396888</v>
      </c>
      <c r="N14" s="228">
        <v>7.3423363503752226</v>
      </c>
      <c r="O14" s="228">
        <v>7.966264067131366</v>
      </c>
      <c r="P14" s="228">
        <v>25.305886732397191</v>
      </c>
      <c r="Q14" s="228">
        <v>24.977623370163311</v>
      </c>
      <c r="R14" s="228">
        <v>26.158070098347832</v>
      </c>
      <c r="S14" s="228">
        <v>29.753965738252461</v>
      </c>
      <c r="T14" s="228">
        <v>34.400316033779177</v>
      </c>
      <c r="U14" s="228">
        <v>37.765195809498927</v>
      </c>
      <c r="V14" s="228">
        <v>41.286124865406457</v>
      </c>
      <c r="W14" s="228">
        <v>47.617291886334201</v>
      </c>
      <c r="DA14" s="69" t="s">
        <v>3134</v>
      </c>
    </row>
    <row r="15" spans="1:105" ht="12" customHeight="1" x14ac:dyDescent="0.25">
      <c r="A15" s="37" t="s">
        <v>38</v>
      </c>
      <c r="B15" s="228">
        <v>252.1203358159797</v>
      </c>
      <c r="C15" s="228">
        <v>261.1486933386924</v>
      </c>
      <c r="D15" s="228">
        <v>266.54381824804568</v>
      </c>
      <c r="E15" s="228">
        <v>254.1664926282364</v>
      </c>
      <c r="F15" s="228">
        <v>276.9477631841529</v>
      </c>
      <c r="G15" s="228">
        <v>255.92668609022951</v>
      </c>
      <c r="H15" s="228">
        <v>273.86684172710193</v>
      </c>
      <c r="I15" s="228">
        <v>283.29421579775709</v>
      </c>
      <c r="J15" s="228">
        <v>264.49801303060462</v>
      </c>
      <c r="K15" s="228">
        <v>241.59815767042349</v>
      </c>
      <c r="L15" s="228">
        <v>253.5385275353697</v>
      </c>
      <c r="M15" s="228">
        <v>276.5676719956715</v>
      </c>
      <c r="N15" s="228">
        <v>268.72034364804313</v>
      </c>
      <c r="O15" s="228">
        <v>267.70027267986978</v>
      </c>
      <c r="P15" s="228">
        <v>262.16366730175508</v>
      </c>
      <c r="Q15" s="228">
        <v>276.13485064968938</v>
      </c>
      <c r="R15" s="228">
        <v>282.71264290518548</v>
      </c>
      <c r="S15" s="228">
        <v>292.21253912982343</v>
      </c>
      <c r="T15" s="228">
        <v>280.35549518913149</v>
      </c>
      <c r="U15" s="228">
        <v>283.41373735102258</v>
      </c>
      <c r="V15" s="228">
        <v>273.03001264151419</v>
      </c>
      <c r="W15" s="228">
        <v>280.19949469973261</v>
      </c>
      <c r="DA15" s="69" t="s">
        <v>3135</v>
      </c>
    </row>
    <row r="16" spans="1:105" ht="12" customHeight="1" x14ac:dyDescent="0.25">
      <c r="A16" s="57" t="s">
        <v>3059</v>
      </c>
      <c r="B16" s="263">
        <v>2968.4760076093148</v>
      </c>
      <c r="C16" s="263">
        <v>2983.8167532945531</v>
      </c>
      <c r="D16" s="263">
        <v>2983.3363666052601</v>
      </c>
      <c r="E16" s="263">
        <v>2584.9695562205638</v>
      </c>
      <c r="F16" s="263">
        <v>2495.044489314268</v>
      </c>
      <c r="G16" s="263">
        <v>3111.8048311847901</v>
      </c>
      <c r="H16" s="263">
        <v>3042.4017844521618</v>
      </c>
      <c r="I16" s="263">
        <v>2939.5136259249612</v>
      </c>
      <c r="J16" s="263">
        <v>3092.7536605785649</v>
      </c>
      <c r="K16" s="263">
        <v>2444.8895366297638</v>
      </c>
      <c r="L16" s="263">
        <v>2867.8263261196089</v>
      </c>
      <c r="M16" s="263">
        <v>1681.517164895306</v>
      </c>
      <c r="N16" s="263">
        <v>1723.437397238175</v>
      </c>
      <c r="O16" s="263">
        <v>1657.6497662430111</v>
      </c>
      <c r="P16" s="263">
        <v>1627.2306036789771</v>
      </c>
      <c r="Q16" s="263">
        <v>1523.642251964839</v>
      </c>
      <c r="R16" s="263">
        <v>1505.134636035971</v>
      </c>
      <c r="S16" s="263">
        <v>1506.962550073494</v>
      </c>
      <c r="T16" s="263">
        <v>1646.9679655922439</v>
      </c>
      <c r="U16" s="263">
        <v>1834.98129383892</v>
      </c>
      <c r="V16" s="263">
        <v>1566.7418322136191</v>
      </c>
      <c r="W16" s="263">
        <v>1730.621505057436</v>
      </c>
      <c r="DA16" s="70" t="s">
        <v>3136</v>
      </c>
    </row>
    <row r="17" spans="1:105" ht="12" customHeight="1" x14ac:dyDescent="0.25">
      <c r="A17" s="46" t="s">
        <v>30</v>
      </c>
      <c r="B17" s="231">
        <v>221.31705778052</v>
      </c>
      <c r="C17" s="231">
        <v>157.96112251523871</v>
      </c>
      <c r="D17" s="231">
        <v>45.954486577774247</v>
      </c>
      <c r="E17" s="231">
        <v>43.66895294852128</v>
      </c>
      <c r="F17" s="231">
        <v>47.980051288430808</v>
      </c>
      <c r="G17" s="231">
        <v>46.053113267145562</v>
      </c>
      <c r="H17" s="231">
        <v>50.016705632613522</v>
      </c>
      <c r="I17" s="231">
        <v>47.80341663189192</v>
      </c>
      <c r="J17" s="231">
        <v>35.192606946891829</v>
      </c>
      <c r="K17" s="231">
        <v>27.121239749519351</v>
      </c>
      <c r="L17" s="231">
        <v>27.595007812762589</v>
      </c>
      <c r="M17" s="231">
        <v>27.240322345990482</v>
      </c>
      <c r="N17" s="231">
        <v>24.273653909280171</v>
      </c>
      <c r="O17" s="231">
        <v>22.5465963416958</v>
      </c>
      <c r="P17" s="231">
        <v>22.13646594302713</v>
      </c>
      <c r="Q17" s="231">
        <v>19.686343947313791</v>
      </c>
      <c r="R17" s="231">
        <v>20.026899958797159</v>
      </c>
      <c r="S17" s="231">
        <v>32.442782668704879</v>
      </c>
      <c r="T17" s="231">
        <v>38.147753314427483</v>
      </c>
      <c r="U17" s="231">
        <v>35.302314109573587</v>
      </c>
      <c r="V17" s="231">
        <v>19.491608651164569</v>
      </c>
      <c r="W17" s="231">
        <v>19.06345187303236</v>
      </c>
      <c r="DA17" s="73" t="s">
        <v>3137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8.8969005320869545</v>
      </c>
      <c r="F18" s="231">
        <v>0.50241164027168861</v>
      </c>
      <c r="G18" s="231">
        <v>6.6490350138645384</v>
      </c>
      <c r="H18" s="231">
        <v>14.83138951532746</v>
      </c>
      <c r="I18" s="231">
        <v>15.87387655004455</v>
      </c>
      <c r="J18" s="231">
        <v>9.6185895913321975</v>
      </c>
      <c r="K18" s="231">
        <v>18.27846315615114</v>
      </c>
      <c r="L18" s="231">
        <v>20.78724679273196</v>
      </c>
      <c r="M18" s="231">
        <v>21.145674850986602</v>
      </c>
      <c r="N18" s="231">
        <v>13.977630415941331</v>
      </c>
      <c r="O18" s="231">
        <v>8.9600327468891496</v>
      </c>
      <c r="P18" s="231">
        <v>23.64126668150686</v>
      </c>
      <c r="Q18" s="231">
        <v>31.092023071198021</v>
      </c>
      <c r="R18" s="231">
        <v>2.5076589895363881</v>
      </c>
      <c r="S18" s="231">
        <v>1.8997416587397551</v>
      </c>
      <c r="T18" s="231">
        <v>11.907185570717839</v>
      </c>
      <c r="U18" s="231">
        <v>14.97999490683085</v>
      </c>
      <c r="V18" s="231">
        <v>20.845797496168089</v>
      </c>
      <c r="W18" s="231">
        <v>21.893838709983061</v>
      </c>
      <c r="DA18" s="73" t="s">
        <v>3138</v>
      </c>
    </row>
    <row r="19" spans="1:105" ht="12" customHeight="1" x14ac:dyDescent="0.25">
      <c r="A19" s="46" t="s">
        <v>33</v>
      </c>
      <c r="B19" s="231">
        <v>92.724903765896471</v>
      </c>
      <c r="C19" s="231">
        <v>91.452157847445434</v>
      </c>
      <c r="D19" s="231">
        <v>76.248468850382324</v>
      </c>
      <c r="E19" s="231">
        <v>51.389282209683508</v>
      </c>
      <c r="F19" s="231">
        <v>47.677033112696691</v>
      </c>
      <c r="G19" s="231">
        <v>49.664990774394738</v>
      </c>
      <c r="H19" s="231">
        <v>54.346894926037223</v>
      </c>
      <c r="I19" s="231">
        <v>52.367352214904962</v>
      </c>
      <c r="J19" s="231">
        <v>48.622362412563447</v>
      </c>
      <c r="K19" s="231">
        <v>40.859679565878658</v>
      </c>
      <c r="L19" s="231">
        <v>43.534843470698817</v>
      </c>
      <c r="M19" s="231">
        <v>24.53120812193232</v>
      </c>
      <c r="N19" s="231">
        <v>34.20648642204214</v>
      </c>
      <c r="O19" s="231">
        <v>27.011098858927308</v>
      </c>
      <c r="P19" s="231">
        <v>29.225705358290131</v>
      </c>
      <c r="Q19" s="231">
        <v>29.14043526443</v>
      </c>
      <c r="R19" s="231">
        <v>31.191972075773911</v>
      </c>
      <c r="S19" s="231">
        <v>33.013218032526943</v>
      </c>
      <c r="T19" s="231">
        <v>37.469306755485427</v>
      </c>
      <c r="U19" s="231">
        <v>38.776483282039877</v>
      </c>
      <c r="V19" s="231">
        <v>35.792886613940418</v>
      </c>
      <c r="W19" s="231">
        <v>36.819121623881777</v>
      </c>
      <c r="DA19" s="73" t="s">
        <v>3139</v>
      </c>
    </row>
    <row r="20" spans="1:105" ht="12" customHeight="1" x14ac:dyDescent="0.25">
      <c r="A20" s="46" t="s">
        <v>160</v>
      </c>
      <c r="B20" s="231">
        <v>295.95076520083239</v>
      </c>
      <c r="C20" s="231">
        <v>354.88238583546632</v>
      </c>
      <c r="D20" s="231">
        <v>311.81149813193161</v>
      </c>
      <c r="E20" s="231">
        <v>304.24798959350261</v>
      </c>
      <c r="F20" s="231">
        <v>271.90591970923782</v>
      </c>
      <c r="G20" s="231">
        <v>310.9648163231443</v>
      </c>
      <c r="H20" s="231">
        <v>293.77786873767309</v>
      </c>
      <c r="I20" s="231">
        <v>287.58624064467529</v>
      </c>
      <c r="J20" s="231">
        <v>281.26808152415651</v>
      </c>
      <c r="K20" s="231">
        <v>208.21740488784579</v>
      </c>
      <c r="L20" s="231">
        <v>226.59900496248471</v>
      </c>
      <c r="M20" s="231">
        <v>209.23894123774369</v>
      </c>
      <c r="N20" s="231">
        <v>221.29813584714009</v>
      </c>
      <c r="O20" s="231">
        <v>198.88529267574219</v>
      </c>
      <c r="P20" s="231">
        <v>187.34451896831109</v>
      </c>
      <c r="Q20" s="231">
        <v>182.42247905140229</v>
      </c>
      <c r="R20" s="231">
        <v>188.64171812139389</v>
      </c>
      <c r="S20" s="231">
        <v>192.99875621383171</v>
      </c>
      <c r="T20" s="231">
        <v>405.32502552713788</v>
      </c>
      <c r="U20" s="231">
        <v>408.35589806830569</v>
      </c>
      <c r="V20" s="231">
        <v>405.30883140348152</v>
      </c>
      <c r="W20" s="231">
        <v>392.03637342647352</v>
      </c>
      <c r="DA20" s="73" t="s">
        <v>3140</v>
      </c>
    </row>
    <row r="21" spans="1:105" ht="12" customHeight="1" x14ac:dyDescent="0.25">
      <c r="A21" s="46" t="s">
        <v>70</v>
      </c>
      <c r="B21" s="231">
        <v>121.57404803097231</v>
      </c>
      <c r="C21" s="231">
        <v>154.38913738669339</v>
      </c>
      <c r="D21" s="231">
        <v>125.80998351959821</v>
      </c>
      <c r="E21" s="231">
        <v>146.94820652076459</v>
      </c>
      <c r="F21" s="231">
        <v>53.539066718965699</v>
      </c>
      <c r="G21" s="231">
        <v>59.900055950916197</v>
      </c>
      <c r="H21" s="231">
        <v>80.797808359538664</v>
      </c>
      <c r="I21" s="231">
        <v>83.550036159069805</v>
      </c>
      <c r="J21" s="231">
        <v>79.787415881112707</v>
      </c>
      <c r="K21" s="231">
        <v>66.48480436573503</v>
      </c>
      <c r="L21" s="231">
        <v>56.720278983072703</v>
      </c>
      <c r="M21" s="231">
        <v>38.970783070120092</v>
      </c>
      <c r="N21" s="231">
        <v>40.21835105556724</v>
      </c>
      <c r="O21" s="231">
        <v>22.312561591052251</v>
      </c>
      <c r="P21" s="231">
        <v>20.14884144110334</v>
      </c>
      <c r="Q21" s="231">
        <v>22.042377918921769</v>
      </c>
      <c r="R21" s="231">
        <v>25.146628469026659</v>
      </c>
      <c r="S21" s="231">
        <v>28.308052613241419</v>
      </c>
      <c r="T21" s="231">
        <v>26.041702428266671</v>
      </c>
      <c r="U21" s="231">
        <v>20.962631952138981</v>
      </c>
      <c r="V21" s="231">
        <v>17.654393545917738</v>
      </c>
      <c r="W21" s="231">
        <v>14.13742640998866</v>
      </c>
      <c r="DA21" s="73" t="s">
        <v>3141</v>
      </c>
    </row>
    <row r="22" spans="1:105" ht="12" customHeight="1" x14ac:dyDescent="0.25">
      <c r="A22" s="46" t="s">
        <v>34</v>
      </c>
      <c r="B22" s="231">
        <v>263.6313913835769</v>
      </c>
      <c r="C22" s="231">
        <v>189.55346007791019</v>
      </c>
      <c r="D22" s="231">
        <v>160.38916473117391</v>
      </c>
      <c r="E22" s="231">
        <v>115.6195550595144</v>
      </c>
      <c r="F22" s="231">
        <v>111.511138416476</v>
      </c>
      <c r="G22" s="231">
        <v>74.453142319017033</v>
      </c>
      <c r="H22" s="231">
        <v>123.8707937678719</v>
      </c>
      <c r="I22" s="231">
        <v>110.5489918325801</v>
      </c>
      <c r="J22" s="231">
        <v>122.8367381775207</v>
      </c>
      <c r="K22" s="231">
        <v>147.158809353962</v>
      </c>
      <c r="L22" s="231">
        <v>100.44474773751141</v>
      </c>
      <c r="M22" s="231">
        <v>41.396705408264431</v>
      </c>
      <c r="N22" s="231">
        <v>51.434845331675021</v>
      </c>
      <c r="O22" s="231">
        <v>30.5273678678486</v>
      </c>
      <c r="P22" s="231">
        <v>58.904889756637978</v>
      </c>
      <c r="Q22" s="231">
        <v>66.404174126127657</v>
      </c>
      <c r="R22" s="231">
        <v>18.201391027688771</v>
      </c>
      <c r="S22" s="231">
        <v>16.64736488196797</v>
      </c>
      <c r="T22" s="231">
        <v>39.556838172434809</v>
      </c>
      <c r="U22" s="231">
        <v>41.681877051097857</v>
      </c>
      <c r="V22" s="231">
        <v>40.683858829880982</v>
      </c>
      <c r="W22" s="231">
        <v>120.1787108171618</v>
      </c>
      <c r="DA22" s="73" t="s">
        <v>3142</v>
      </c>
    </row>
    <row r="23" spans="1:105" ht="12" customHeight="1" x14ac:dyDescent="0.25">
      <c r="A23" s="46" t="s">
        <v>162</v>
      </c>
      <c r="B23" s="231">
        <v>665.77121927611813</v>
      </c>
      <c r="C23" s="231">
        <v>745.24070463253565</v>
      </c>
      <c r="D23" s="231">
        <v>841.17311127928951</v>
      </c>
      <c r="E23" s="231">
        <v>551.08852749600237</v>
      </c>
      <c r="F23" s="231">
        <v>555.16548468158521</v>
      </c>
      <c r="G23" s="231">
        <v>1213.5784804331399</v>
      </c>
      <c r="H23" s="231">
        <v>940.30233515029033</v>
      </c>
      <c r="I23" s="231">
        <v>1037.1802364685091</v>
      </c>
      <c r="J23" s="231">
        <v>1041.98374105834</v>
      </c>
      <c r="K23" s="231">
        <v>657.60815294449105</v>
      </c>
      <c r="L23" s="231">
        <v>1097.1922818930941</v>
      </c>
      <c r="M23" s="231">
        <v>630.5366890851642</v>
      </c>
      <c r="N23" s="231">
        <v>634.59787104971372</v>
      </c>
      <c r="O23" s="231">
        <v>668.22062370775404</v>
      </c>
      <c r="P23" s="231">
        <v>640.15545634169086</v>
      </c>
      <c r="Q23" s="231">
        <v>507.40164583714801</v>
      </c>
      <c r="R23" s="231">
        <v>567.95041636247527</v>
      </c>
      <c r="S23" s="231">
        <v>556.9860779360987</v>
      </c>
      <c r="T23" s="231">
        <v>446.86417259936638</v>
      </c>
      <c r="U23" s="231">
        <v>547.79307484716207</v>
      </c>
      <c r="V23" s="231">
        <v>510.91268007419472</v>
      </c>
      <c r="W23" s="231">
        <v>621.04510297053935</v>
      </c>
      <c r="DA23" s="73" t="s">
        <v>3143</v>
      </c>
    </row>
    <row r="24" spans="1:105" ht="12" customHeight="1" x14ac:dyDescent="0.25">
      <c r="A24" s="46" t="s">
        <v>36</v>
      </c>
      <c r="B24" s="231">
        <v>29.696147358626881</v>
      </c>
      <c r="C24" s="231">
        <v>29.74080624958734</v>
      </c>
      <c r="D24" s="231">
        <v>24.56188315999815</v>
      </c>
      <c r="E24" s="231">
        <v>17.781397062611141</v>
      </c>
      <c r="F24" s="231">
        <v>19.28030623822308</v>
      </c>
      <c r="G24" s="231">
        <v>20.300388710465061</v>
      </c>
      <c r="H24" s="231">
        <v>16.76581516308471</v>
      </c>
      <c r="I24" s="231">
        <v>14.47579920811916</v>
      </c>
      <c r="J24" s="231">
        <v>8.8131573978266449</v>
      </c>
      <c r="K24" s="231">
        <v>3.046035192607091</v>
      </c>
      <c r="L24" s="231">
        <v>4.2881143906262889</v>
      </c>
      <c r="M24" s="231">
        <v>3.501249708812991</v>
      </c>
      <c r="N24" s="231">
        <v>3.9676674136783578</v>
      </c>
      <c r="O24" s="231">
        <v>4.2346657758876152</v>
      </c>
      <c r="P24" s="231">
        <v>3.2322841908444349</v>
      </c>
      <c r="Q24" s="231">
        <v>2.0691490358511411</v>
      </c>
      <c r="R24" s="231">
        <v>3.6608399321050409</v>
      </c>
      <c r="S24" s="231">
        <v>4.5463490489129299</v>
      </c>
      <c r="T24" s="231">
        <v>3.7723730093457699</v>
      </c>
      <c r="U24" s="231">
        <v>1.346837853133195</v>
      </c>
      <c r="V24" s="231">
        <v>2.365336223302303</v>
      </c>
      <c r="W24" s="231">
        <v>1.422561346638366</v>
      </c>
      <c r="DA24" s="73" t="s">
        <v>3144</v>
      </c>
    </row>
    <row r="25" spans="1:105" ht="12" customHeight="1" x14ac:dyDescent="0.25">
      <c r="A25" s="46" t="s">
        <v>73</v>
      </c>
      <c r="B25" s="231">
        <v>292.26241066461449</v>
      </c>
      <c r="C25" s="231">
        <v>258.67908939312332</v>
      </c>
      <c r="D25" s="231">
        <v>267.54961345753441</v>
      </c>
      <c r="E25" s="231">
        <v>234.8027276804446</v>
      </c>
      <c r="F25" s="231">
        <v>230.84666794169189</v>
      </c>
      <c r="G25" s="231">
        <v>236.93499170409191</v>
      </c>
      <c r="H25" s="231">
        <v>245.67298047648339</v>
      </c>
      <c r="I25" s="231">
        <v>254.6508458031214</v>
      </c>
      <c r="J25" s="231">
        <v>253.8374776551496</v>
      </c>
      <c r="K25" s="231">
        <v>225.99864221386619</v>
      </c>
      <c r="L25" s="231">
        <v>210.48260668443791</v>
      </c>
      <c r="M25" s="231">
        <v>214.6537994467192</v>
      </c>
      <c r="N25" s="231">
        <v>211.87296751218889</v>
      </c>
      <c r="O25" s="231">
        <v>185.20230622875201</v>
      </c>
      <c r="P25" s="231">
        <v>209.77988353716631</v>
      </c>
      <c r="Q25" s="231">
        <v>224.36256748467821</v>
      </c>
      <c r="R25" s="231">
        <v>204.1907018146708</v>
      </c>
      <c r="S25" s="231">
        <v>189.41608809412969</v>
      </c>
      <c r="T25" s="231">
        <v>190.92660285914511</v>
      </c>
      <c r="U25" s="231">
        <v>189.61416479789619</v>
      </c>
      <c r="V25" s="231">
        <v>202.39768961722561</v>
      </c>
      <c r="W25" s="231">
        <v>202.04567282794071</v>
      </c>
      <c r="DA25" s="73" t="s">
        <v>3145</v>
      </c>
    </row>
    <row r="26" spans="1:105" ht="12" customHeight="1" x14ac:dyDescent="0.25">
      <c r="A26" s="46" t="s">
        <v>79</v>
      </c>
      <c r="B26" s="231">
        <v>985.54806414815687</v>
      </c>
      <c r="C26" s="231">
        <v>1001.917889356552</v>
      </c>
      <c r="D26" s="231">
        <v>1129.8381568975769</v>
      </c>
      <c r="E26" s="231">
        <v>1110.526017117433</v>
      </c>
      <c r="F26" s="231">
        <v>1156.6364095666891</v>
      </c>
      <c r="G26" s="231">
        <v>1093.305816688611</v>
      </c>
      <c r="H26" s="231">
        <v>1222.019192723242</v>
      </c>
      <c r="I26" s="231">
        <v>1035.476830412046</v>
      </c>
      <c r="J26" s="231">
        <v>1210.793489933671</v>
      </c>
      <c r="K26" s="231">
        <v>1050.116305199708</v>
      </c>
      <c r="L26" s="231">
        <v>1080.182193392189</v>
      </c>
      <c r="M26" s="231">
        <v>470.30179161957221</v>
      </c>
      <c r="N26" s="231">
        <v>487.58978828094791</v>
      </c>
      <c r="O26" s="231">
        <v>489.74922044846181</v>
      </c>
      <c r="P26" s="231">
        <v>432.66129146039953</v>
      </c>
      <c r="Q26" s="231">
        <v>439.02105622776782</v>
      </c>
      <c r="R26" s="231">
        <v>443.61640928450299</v>
      </c>
      <c r="S26" s="231">
        <v>450.70411892533991</v>
      </c>
      <c r="T26" s="231">
        <v>446.95700535591652</v>
      </c>
      <c r="U26" s="231">
        <v>536.16801697074163</v>
      </c>
      <c r="V26" s="231">
        <v>311.28874975834299</v>
      </c>
      <c r="W26" s="231">
        <v>301.97924505179611</v>
      </c>
      <c r="DA26" s="73" t="s">
        <v>3146</v>
      </c>
    </row>
    <row r="27" spans="1:105" ht="12" customHeight="1" x14ac:dyDescent="0.25">
      <c r="A27" s="57" t="s">
        <v>3071</v>
      </c>
      <c r="B27" s="263">
        <f t="shared" ref="B27:W27" si="0">B28+B34</f>
        <v>2043.2176410978725</v>
      </c>
      <c r="C27" s="263">
        <f t="shared" si="0"/>
        <v>2063.1791519893191</v>
      </c>
      <c r="D27" s="263">
        <f t="shared" si="0"/>
        <v>2025.9760334172784</v>
      </c>
      <c r="E27" s="263">
        <f t="shared" si="0"/>
        <v>1727.7033736851772</v>
      </c>
      <c r="F27" s="263">
        <f t="shared" si="0"/>
        <v>1699.5222314618625</v>
      </c>
      <c r="G27" s="263">
        <f t="shared" si="0"/>
        <v>2104.908058067821</v>
      </c>
      <c r="H27" s="263">
        <f t="shared" si="0"/>
        <v>1955.1482229075998</v>
      </c>
      <c r="I27" s="263">
        <f t="shared" si="0"/>
        <v>2122.4519554367516</v>
      </c>
      <c r="J27" s="263">
        <f t="shared" si="0"/>
        <v>2127.8189305176629</v>
      </c>
      <c r="K27" s="263">
        <f t="shared" si="0"/>
        <v>1700.1315752252976</v>
      </c>
      <c r="L27" s="263">
        <f t="shared" si="0"/>
        <v>1916.6413777909856</v>
      </c>
      <c r="M27" s="263">
        <f t="shared" si="0"/>
        <v>1572.511371722167</v>
      </c>
      <c r="N27" s="263">
        <f t="shared" si="0"/>
        <v>1655.8948363465615</v>
      </c>
      <c r="O27" s="263">
        <f t="shared" si="0"/>
        <v>1653.5523618141513</v>
      </c>
      <c r="P27" s="263">
        <f t="shared" si="0"/>
        <v>1605.1547667035622</v>
      </c>
      <c r="Q27" s="263">
        <f t="shared" si="0"/>
        <v>1468.4079768976299</v>
      </c>
      <c r="R27" s="263">
        <f t="shared" si="0"/>
        <v>1513.4825093829254</v>
      </c>
      <c r="S27" s="263">
        <f t="shared" si="0"/>
        <v>1554.9925773922373</v>
      </c>
      <c r="T27" s="263">
        <f t="shared" si="0"/>
        <v>1649.8807768194488</v>
      </c>
      <c r="U27" s="263">
        <f t="shared" si="0"/>
        <v>1705.7189005311081</v>
      </c>
      <c r="V27" s="263">
        <f t="shared" si="0"/>
        <v>1591.0649596631895</v>
      </c>
      <c r="W27" s="263">
        <f t="shared" si="0"/>
        <v>1825.9961556858591</v>
      </c>
      <c r="DA27" s="70"/>
    </row>
    <row r="28" spans="1:105" ht="12" customHeight="1" x14ac:dyDescent="0.25">
      <c r="A28" s="60" t="s">
        <v>3072</v>
      </c>
      <c r="B28" s="264">
        <v>1899.2308023364769</v>
      </c>
      <c r="C28" s="264">
        <v>1915.0100093529261</v>
      </c>
      <c r="D28" s="264">
        <v>1875.6901312079231</v>
      </c>
      <c r="E28" s="264">
        <v>1592.5822241369101</v>
      </c>
      <c r="F28" s="264">
        <v>1555.2524439998799</v>
      </c>
      <c r="G28" s="264">
        <v>1952.0698925483421</v>
      </c>
      <c r="H28" s="264">
        <v>1811.9138308733529</v>
      </c>
      <c r="I28" s="264">
        <v>1972.444607551382</v>
      </c>
      <c r="J28" s="264">
        <v>2003.9917027788599</v>
      </c>
      <c r="K28" s="264">
        <v>1589.772496282354</v>
      </c>
      <c r="L28" s="264">
        <v>1798.875650976318</v>
      </c>
      <c r="M28" s="264">
        <v>1445.380229125692</v>
      </c>
      <c r="N28" s="264">
        <v>1529.148161180329</v>
      </c>
      <c r="O28" s="264">
        <v>1532.2454496781811</v>
      </c>
      <c r="P28" s="264">
        <v>1485.288513509181</v>
      </c>
      <c r="Q28" s="264">
        <v>1340.8833766372279</v>
      </c>
      <c r="R28" s="264">
        <v>1382.7644860160001</v>
      </c>
      <c r="S28" s="264">
        <v>1421.970300318668</v>
      </c>
      <c r="T28" s="264">
        <v>1521.407246351497</v>
      </c>
      <c r="U28" s="264">
        <v>1576.8484608668871</v>
      </c>
      <c r="V28" s="264">
        <v>1464.4591000040971</v>
      </c>
      <c r="W28" s="264">
        <v>1693.317685964131</v>
      </c>
      <c r="DA28" s="72" t="s">
        <v>3147</v>
      </c>
    </row>
    <row r="29" spans="1:105" ht="12" customHeight="1" x14ac:dyDescent="0.25">
      <c r="A29" s="59" t="s">
        <v>30</v>
      </c>
      <c r="B29" s="232">
        <v>219.4934705540561</v>
      </c>
      <c r="C29" s="232">
        <v>176.57390557018039</v>
      </c>
      <c r="D29" s="232">
        <v>72.72640361325162</v>
      </c>
      <c r="E29" s="232">
        <v>74.517726034179844</v>
      </c>
      <c r="F29" s="232">
        <v>90.07619596185387</v>
      </c>
      <c r="G29" s="232">
        <v>69.84659817797494</v>
      </c>
      <c r="H29" s="232">
        <v>71.560082687688919</v>
      </c>
      <c r="I29" s="232">
        <v>67.937243208352314</v>
      </c>
      <c r="J29" s="232">
        <v>61.244657209303277</v>
      </c>
      <c r="K29" s="232">
        <v>58.329754356953487</v>
      </c>
      <c r="L29" s="232">
        <v>49.143098432219993</v>
      </c>
      <c r="M29" s="232">
        <v>54.078862917869372</v>
      </c>
      <c r="N29" s="232">
        <v>48.932490085694162</v>
      </c>
      <c r="O29" s="232">
        <v>54.097730376559419</v>
      </c>
      <c r="P29" s="232">
        <v>57.256712108126948</v>
      </c>
      <c r="Q29" s="232">
        <v>57.411893000098431</v>
      </c>
      <c r="R29" s="232">
        <v>56.80700658809625</v>
      </c>
      <c r="S29" s="232">
        <v>87.02774713516456</v>
      </c>
      <c r="T29" s="232">
        <v>89.978178714270285</v>
      </c>
      <c r="U29" s="232">
        <v>81.78341429257668</v>
      </c>
      <c r="V29" s="232">
        <v>55.358297679735948</v>
      </c>
      <c r="W29" s="232">
        <v>56.293035957173487</v>
      </c>
      <c r="DA29" s="71" t="s">
        <v>3148</v>
      </c>
    </row>
    <row r="30" spans="1:105" ht="12" customHeight="1" x14ac:dyDescent="0.25">
      <c r="A30" s="59" t="s">
        <v>33</v>
      </c>
      <c r="B30" s="232">
        <v>112.7185627971528</v>
      </c>
      <c r="C30" s="232">
        <v>100.71492433981609</v>
      </c>
      <c r="D30" s="232">
        <v>88.20410433520918</v>
      </c>
      <c r="E30" s="232">
        <v>64.943711992274856</v>
      </c>
      <c r="F30" s="232">
        <v>63.721528385320262</v>
      </c>
      <c r="G30" s="232">
        <v>67.755118612364811</v>
      </c>
      <c r="H30" s="232">
        <v>96.763796654048761</v>
      </c>
      <c r="I30" s="232">
        <v>69.120595973095774</v>
      </c>
      <c r="J30" s="232">
        <v>72.138717215531983</v>
      </c>
      <c r="K30" s="232">
        <v>68.924907723522821</v>
      </c>
      <c r="L30" s="232">
        <v>74.308179758815186</v>
      </c>
      <c r="M30" s="232">
        <v>51.666808212703621</v>
      </c>
      <c r="N30" s="232">
        <v>53.629033920487529</v>
      </c>
      <c r="O30" s="232">
        <v>44.680386572256623</v>
      </c>
      <c r="P30" s="232">
        <v>53.579793646397817</v>
      </c>
      <c r="Q30" s="232">
        <v>54.086645951885608</v>
      </c>
      <c r="R30" s="232">
        <v>54.237478422634368</v>
      </c>
      <c r="S30" s="232">
        <v>56.164792732512097</v>
      </c>
      <c r="T30" s="232">
        <v>64.507851533364345</v>
      </c>
      <c r="U30" s="232">
        <v>65.470071440642471</v>
      </c>
      <c r="V30" s="232">
        <v>61.960243279088267</v>
      </c>
      <c r="W30" s="232">
        <v>65.136380068832835</v>
      </c>
      <c r="DA30" s="71" t="s">
        <v>3149</v>
      </c>
    </row>
    <row r="31" spans="1:105" ht="12" customHeight="1" x14ac:dyDescent="0.25">
      <c r="A31" s="59" t="s">
        <v>160</v>
      </c>
      <c r="B31" s="232">
        <v>586.20054560526853</v>
      </c>
      <c r="C31" s="232">
        <v>618.12382566573092</v>
      </c>
      <c r="D31" s="232">
        <v>635.79894976312971</v>
      </c>
      <c r="E31" s="232">
        <v>612.64375702321297</v>
      </c>
      <c r="F31" s="232">
        <v>598.56041769374133</v>
      </c>
      <c r="G31" s="232">
        <v>616.82494981968011</v>
      </c>
      <c r="H31" s="232">
        <v>587.55440284209237</v>
      </c>
      <c r="I31" s="232">
        <v>573.26589132273546</v>
      </c>
      <c r="J31" s="232">
        <v>542.62464878010485</v>
      </c>
      <c r="K31" s="232">
        <v>452.36072981418528</v>
      </c>
      <c r="L31" s="232">
        <v>439.42946721439921</v>
      </c>
      <c r="M31" s="232">
        <v>475.15142989279911</v>
      </c>
      <c r="N31" s="232">
        <v>456.97133877337569</v>
      </c>
      <c r="O31" s="232">
        <v>433.24281018472033</v>
      </c>
      <c r="P31" s="232">
        <v>428.01342208846842</v>
      </c>
      <c r="Q31" s="232">
        <v>438.17931989412739</v>
      </c>
      <c r="R31" s="232">
        <v>441.34302006774061</v>
      </c>
      <c r="S31" s="232">
        <v>455.21326702668392</v>
      </c>
      <c r="T31" s="232">
        <v>615.88405821043386</v>
      </c>
      <c r="U31" s="232">
        <v>613.77828784474229</v>
      </c>
      <c r="V31" s="232">
        <v>614.45302397058299</v>
      </c>
      <c r="W31" s="232">
        <v>627.00695314294865</v>
      </c>
      <c r="DA31" s="71" t="s">
        <v>3150</v>
      </c>
    </row>
    <row r="32" spans="1:105" ht="12" customHeight="1" x14ac:dyDescent="0.25">
      <c r="A32" s="59" t="s">
        <v>70</v>
      </c>
      <c r="B32" s="232">
        <v>200.0734337624007</v>
      </c>
      <c r="C32" s="232">
        <v>209.5833961648209</v>
      </c>
      <c r="D32" s="232">
        <v>175.3107814125311</v>
      </c>
      <c r="E32" s="232">
        <v>185.8590947096092</v>
      </c>
      <c r="F32" s="232">
        <v>118.9575555399942</v>
      </c>
      <c r="G32" s="232">
        <v>112.4684166890126</v>
      </c>
      <c r="H32" s="232">
        <v>137.5564511635132</v>
      </c>
      <c r="I32" s="232">
        <v>139.28557888069639</v>
      </c>
      <c r="J32" s="232">
        <v>127.1330724047253</v>
      </c>
      <c r="K32" s="232">
        <v>104.9743148403214</v>
      </c>
      <c r="L32" s="232">
        <v>81.612544306623505</v>
      </c>
      <c r="M32" s="232">
        <v>68.584609369791096</v>
      </c>
      <c r="N32" s="232">
        <v>71.03701488064884</v>
      </c>
      <c r="O32" s="232">
        <v>53.718827238182413</v>
      </c>
      <c r="P32" s="232">
        <v>54.149979438187223</v>
      </c>
      <c r="Q32" s="232">
        <v>53.205263234613788</v>
      </c>
      <c r="R32" s="232">
        <v>55.322858607038789</v>
      </c>
      <c r="S32" s="232">
        <v>52.649969329383232</v>
      </c>
      <c r="T32" s="232">
        <v>51.080080795789442</v>
      </c>
      <c r="U32" s="232">
        <v>46.21633819135554</v>
      </c>
      <c r="V32" s="232">
        <v>38.975304567710708</v>
      </c>
      <c r="W32" s="232">
        <v>33.44351029208913</v>
      </c>
      <c r="DA32" s="71" t="s">
        <v>3151</v>
      </c>
    </row>
    <row r="33" spans="1:105" ht="12" customHeight="1" x14ac:dyDescent="0.25">
      <c r="A33" s="59" t="s">
        <v>162</v>
      </c>
      <c r="B33" s="232">
        <v>780.74478961759871</v>
      </c>
      <c r="C33" s="232">
        <v>810.01395761237723</v>
      </c>
      <c r="D33" s="232">
        <v>903.64989208380143</v>
      </c>
      <c r="E33" s="232">
        <v>654.61793437763288</v>
      </c>
      <c r="F33" s="232">
        <v>683.93674641897019</v>
      </c>
      <c r="G33" s="232">
        <v>1085.174809249309</v>
      </c>
      <c r="H33" s="232">
        <v>918.47909752601004</v>
      </c>
      <c r="I33" s="232">
        <v>1122.835298166503</v>
      </c>
      <c r="J33" s="232">
        <v>1200.850607169195</v>
      </c>
      <c r="K33" s="232">
        <v>905.18278954737059</v>
      </c>
      <c r="L33" s="232">
        <v>1154.38236126426</v>
      </c>
      <c r="M33" s="232">
        <v>795.89851873252837</v>
      </c>
      <c r="N33" s="232">
        <v>898.5782835201228</v>
      </c>
      <c r="O33" s="232">
        <v>946.5056953064626</v>
      </c>
      <c r="P33" s="232">
        <v>892.28860622800073</v>
      </c>
      <c r="Q33" s="232">
        <v>738.00025455650257</v>
      </c>
      <c r="R33" s="232">
        <v>775.05412233049037</v>
      </c>
      <c r="S33" s="232">
        <v>770.91452409492467</v>
      </c>
      <c r="T33" s="232">
        <v>699.95707709763883</v>
      </c>
      <c r="U33" s="232">
        <v>769.60034909756951</v>
      </c>
      <c r="V33" s="232">
        <v>693.71223050697938</v>
      </c>
      <c r="W33" s="232">
        <v>911.43780650308668</v>
      </c>
      <c r="DA33" s="71" t="s">
        <v>3152</v>
      </c>
    </row>
    <row r="34" spans="1:105" ht="12" customHeight="1" x14ac:dyDescent="0.25">
      <c r="A34" s="60" t="s">
        <v>3079</v>
      </c>
      <c r="B34" s="264">
        <v>143.98683876139549</v>
      </c>
      <c r="C34" s="264">
        <v>148.16914263639299</v>
      </c>
      <c r="D34" s="264">
        <v>150.28590220935541</v>
      </c>
      <c r="E34" s="264">
        <v>135.1211495482672</v>
      </c>
      <c r="F34" s="264">
        <v>144.26978746198259</v>
      </c>
      <c r="G34" s="264">
        <v>152.83816551947899</v>
      </c>
      <c r="H34" s="264">
        <v>143.23439203424681</v>
      </c>
      <c r="I34" s="264">
        <v>150.0073478853696</v>
      </c>
      <c r="J34" s="264">
        <v>123.8272277388028</v>
      </c>
      <c r="K34" s="264">
        <v>110.3590789429435</v>
      </c>
      <c r="L34" s="264">
        <v>117.7657268146678</v>
      </c>
      <c r="M34" s="264">
        <v>127.1311425964751</v>
      </c>
      <c r="N34" s="264">
        <v>126.74667516623261</v>
      </c>
      <c r="O34" s="264">
        <v>121.30691213597009</v>
      </c>
      <c r="P34" s="264">
        <v>119.8662531943813</v>
      </c>
      <c r="Q34" s="264">
        <v>127.524600260402</v>
      </c>
      <c r="R34" s="264">
        <v>130.71802336692531</v>
      </c>
      <c r="S34" s="264">
        <v>133.02227707356931</v>
      </c>
      <c r="T34" s="264">
        <v>128.4735304679518</v>
      </c>
      <c r="U34" s="264">
        <v>128.8704396642211</v>
      </c>
      <c r="V34" s="264">
        <v>126.6058596590925</v>
      </c>
      <c r="W34" s="264">
        <v>132.67846972172811</v>
      </c>
      <c r="DA34" s="72" t="s">
        <v>3153</v>
      </c>
    </row>
    <row r="35" spans="1:105" ht="12" customHeight="1" x14ac:dyDescent="0.25">
      <c r="A35" s="57" t="s">
        <v>3081</v>
      </c>
      <c r="B35" s="263">
        <f t="shared" ref="B35:W35" si="1">B36+B42+B53</f>
        <v>448.72948798843885</v>
      </c>
      <c r="C35" s="263">
        <f t="shared" si="1"/>
        <v>455.96968536978818</v>
      </c>
      <c r="D35" s="263">
        <f t="shared" si="1"/>
        <v>439.00648092242773</v>
      </c>
      <c r="E35" s="263">
        <f t="shared" si="1"/>
        <v>364.03860584400343</v>
      </c>
      <c r="F35" s="263">
        <f t="shared" si="1"/>
        <v>341.60239568592914</v>
      </c>
      <c r="G35" s="263">
        <f t="shared" si="1"/>
        <v>468.62911157759481</v>
      </c>
      <c r="H35" s="263">
        <f t="shared" si="1"/>
        <v>439.02155734395444</v>
      </c>
      <c r="I35" s="263">
        <f t="shared" si="1"/>
        <v>465.92534852504372</v>
      </c>
      <c r="J35" s="263">
        <f t="shared" si="1"/>
        <v>471.49419635261171</v>
      </c>
      <c r="K35" s="263">
        <f t="shared" si="1"/>
        <v>355.0111987764347</v>
      </c>
      <c r="L35" s="263">
        <f t="shared" si="1"/>
        <v>433.55452054861388</v>
      </c>
      <c r="M35" s="263">
        <f t="shared" si="1"/>
        <v>233.69846614028708</v>
      </c>
      <c r="N35" s="263">
        <f t="shared" si="1"/>
        <v>233.4282679788983</v>
      </c>
      <c r="O35" s="263">
        <f t="shared" si="1"/>
        <v>218.95881392044433</v>
      </c>
      <c r="P35" s="263">
        <f t="shared" si="1"/>
        <v>216.28587766705169</v>
      </c>
      <c r="Q35" s="263">
        <f t="shared" si="1"/>
        <v>198.62834606382873</v>
      </c>
      <c r="R35" s="263">
        <f t="shared" si="1"/>
        <v>200.9778375717157</v>
      </c>
      <c r="S35" s="263">
        <f t="shared" si="1"/>
        <v>196.40401804176895</v>
      </c>
      <c r="T35" s="263">
        <f t="shared" si="1"/>
        <v>219.93059149527645</v>
      </c>
      <c r="U35" s="263">
        <f t="shared" si="1"/>
        <v>250.16006007053593</v>
      </c>
      <c r="V35" s="263">
        <f t="shared" si="1"/>
        <v>221.33554039290667</v>
      </c>
      <c r="W35" s="263">
        <f t="shared" si="1"/>
        <v>245.53251620512711</v>
      </c>
      <c r="DA35" s="70"/>
    </row>
    <row r="36" spans="1:105" ht="12" customHeight="1" x14ac:dyDescent="0.25">
      <c r="A36" s="60" t="s">
        <v>3082</v>
      </c>
      <c r="B36" s="264">
        <v>165.80350790761429</v>
      </c>
      <c r="C36" s="264">
        <v>170.3006350255522</v>
      </c>
      <c r="D36" s="264">
        <v>155.86137602495029</v>
      </c>
      <c r="E36" s="264">
        <v>121.27112060651901</v>
      </c>
      <c r="F36" s="264">
        <v>109.66129926350401</v>
      </c>
      <c r="G36" s="264">
        <v>173.07553332989349</v>
      </c>
      <c r="H36" s="264">
        <v>151.51271781095011</v>
      </c>
      <c r="I36" s="264">
        <v>186.40727489396269</v>
      </c>
      <c r="J36" s="264">
        <v>185.56064707570459</v>
      </c>
      <c r="K36" s="264">
        <v>127.9899074679999</v>
      </c>
      <c r="L36" s="264">
        <v>165.52230284705971</v>
      </c>
      <c r="M36" s="264">
        <v>88.795146212996841</v>
      </c>
      <c r="N36" s="264">
        <v>87.832377164362811</v>
      </c>
      <c r="O36" s="264">
        <v>81.45203850611037</v>
      </c>
      <c r="P36" s="264">
        <v>79.253486636317476</v>
      </c>
      <c r="Q36" s="264">
        <v>70.154588210036138</v>
      </c>
      <c r="R36" s="264">
        <v>73.830182102606614</v>
      </c>
      <c r="S36" s="264">
        <v>70.967333498162432</v>
      </c>
      <c r="T36" s="264">
        <v>81.638685557751785</v>
      </c>
      <c r="U36" s="264">
        <v>91.798887263095068</v>
      </c>
      <c r="V36" s="264">
        <v>88.132932578106221</v>
      </c>
      <c r="W36" s="264">
        <v>101.0935031523302</v>
      </c>
      <c r="DA36" s="72" t="s">
        <v>3154</v>
      </c>
    </row>
    <row r="37" spans="1:105" ht="12" customHeight="1" x14ac:dyDescent="0.25">
      <c r="A37" s="59" t="s">
        <v>30</v>
      </c>
      <c r="B37" s="232">
        <v>26.54234357699216</v>
      </c>
      <c r="C37" s="232">
        <v>23.168146850950709</v>
      </c>
      <c r="D37" s="232">
        <v>5.2464606936444937</v>
      </c>
      <c r="E37" s="232">
        <v>4.955568080955179</v>
      </c>
      <c r="F37" s="232">
        <v>5.177821493475097</v>
      </c>
      <c r="G37" s="232">
        <v>5.3944000685584363</v>
      </c>
      <c r="H37" s="232">
        <v>6.3274723587840684</v>
      </c>
      <c r="I37" s="232">
        <v>5.8854893530518488</v>
      </c>
      <c r="J37" s="232">
        <v>4.3293716789501842</v>
      </c>
      <c r="K37" s="232">
        <v>2.7860043728801278</v>
      </c>
      <c r="L37" s="232">
        <v>2.8550432006462532</v>
      </c>
      <c r="M37" s="232">
        <v>2.4810744224217571</v>
      </c>
      <c r="N37" s="232">
        <v>2.2795671239563728</v>
      </c>
      <c r="O37" s="232">
        <v>1.7656513279199051</v>
      </c>
      <c r="P37" s="232">
        <v>1.725508726101054</v>
      </c>
      <c r="Q37" s="232">
        <v>1.3811063242719619</v>
      </c>
      <c r="R37" s="232">
        <v>2.8043372549507759</v>
      </c>
      <c r="S37" s="232">
        <v>1.49235189861048</v>
      </c>
      <c r="T37" s="232">
        <v>2.0998304110672299</v>
      </c>
      <c r="U37" s="232">
        <v>1.9392452339563591</v>
      </c>
      <c r="V37" s="232">
        <v>0.85039297627526089</v>
      </c>
      <c r="W37" s="232">
        <v>0.94710604980432589</v>
      </c>
      <c r="DA37" s="71" t="s">
        <v>3155</v>
      </c>
    </row>
    <row r="38" spans="1:105" ht="12" customHeight="1" x14ac:dyDescent="0.25">
      <c r="A38" s="59" t="s">
        <v>33</v>
      </c>
      <c r="B38" s="232">
        <v>15.1319926607841</v>
      </c>
      <c r="C38" s="232">
        <v>13.14876259026027</v>
      </c>
      <c r="D38" s="232">
        <v>10.71009856848872</v>
      </c>
      <c r="E38" s="232">
        <v>6.0422973964497189</v>
      </c>
      <c r="F38" s="232">
        <v>5.8365112020480101</v>
      </c>
      <c r="G38" s="232">
        <v>6.2346024934045214</v>
      </c>
      <c r="H38" s="232">
        <v>5.7238001996035566</v>
      </c>
      <c r="I38" s="232">
        <v>6.3880879094648826</v>
      </c>
      <c r="J38" s="232">
        <v>5.2965882007209748</v>
      </c>
      <c r="K38" s="232">
        <v>4.717769789334219</v>
      </c>
      <c r="L38" s="232">
        <v>5.3091402215713064</v>
      </c>
      <c r="M38" s="232">
        <v>3.1354780378408482</v>
      </c>
      <c r="N38" s="232">
        <v>4.4250508202012444</v>
      </c>
      <c r="O38" s="232">
        <v>3.4283608840622422</v>
      </c>
      <c r="P38" s="232">
        <v>4.2831818035982838</v>
      </c>
      <c r="Q38" s="232">
        <v>3.5436056504384039</v>
      </c>
      <c r="R38" s="232">
        <v>3.6641850586039308</v>
      </c>
      <c r="S38" s="232">
        <v>3.752042229776174</v>
      </c>
      <c r="T38" s="232">
        <v>4.3718682304958234</v>
      </c>
      <c r="U38" s="232">
        <v>4.2183499425887527</v>
      </c>
      <c r="V38" s="232">
        <v>4.0351229541692746</v>
      </c>
      <c r="W38" s="232">
        <v>4.3470849278953789</v>
      </c>
      <c r="DA38" s="71" t="s">
        <v>3156</v>
      </c>
    </row>
    <row r="39" spans="1:105" ht="12" customHeight="1" x14ac:dyDescent="0.25">
      <c r="A39" s="59" t="s">
        <v>160</v>
      </c>
      <c r="B39" s="232">
        <v>25.40368852643148</v>
      </c>
      <c r="C39" s="232">
        <v>25.36869374351836</v>
      </c>
      <c r="D39" s="232">
        <v>18.44340470717475</v>
      </c>
      <c r="E39" s="232">
        <v>22.94051559095481</v>
      </c>
      <c r="F39" s="232">
        <v>20.66516598249353</v>
      </c>
      <c r="G39" s="232">
        <v>21.383473517126149</v>
      </c>
      <c r="H39" s="232">
        <v>19.35478849135713</v>
      </c>
      <c r="I39" s="232">
        <v>18.808867437878629</v>
      </c>
      <c r="J39" s="232">
        <v>21.382204383030341</v>
      </c>
      <c r="K39" s="232">
        <v>13.450026732359699</v>
      </c>
      <c r="L39" s="232">
        <v>16.446863670200781</v>
      </c>
      <c r="M39" s="232">
        <v>11.07799251779344</v>
      </c>
      <c r="N39" s="232">
        <v>12.460533792494131</v>
      </c>
      <c r="O39" s="232">
        <v>9.8315222246981904</v>
      </c>
      <c r="P39" s="232">
        <v>8.4578928296346039</v>
      </c>
      <c r="Q39" s="232">
        <v>7.7953790626213184</v>
      </c>
      <c r="R39" s="232">
        <v>7.7357622816645559</v>
      </c>
      <c r="S39" s="232">
        <v>7.5072737440649311</v>
      </c>
      <c r="T39" s="232">
        <v>32.480426893846463</v>
      </c>
      <c r="U39" s="232">
        <v>31.90553741927873</v>
      </c>
      <c r="V39" s="232">
        <v>31.711481907419511</v>
      </c>
      <c r="W39" s="232">
        <v>33.330555983711079</v>
      </c>
      <c r="DA39" s="71" t="s">
        <v>3157</v>
      </c>
    </row>
    <row r="40" spans="1:105" ht="12" customHeight="1" x14ac:dyDescent="0.25">
      <c r="A40" s="59" t="s">
        <v>70</v>
      </c>
      <c r="B40" s="232">
        <v>14.32744635082169</v>
      </c>
      <c r="C40" s="232">
        <v>19.47563560897423</v>
      </c>
      <c r="D40" s="232">
        <v>15.23145388397468</v>
      </c>
      <c r="E40" s="232">
        <v>19.086539181681591</v>
      </c>
      <c r="F40" s="232">
        <v>8.9578718651845239</v>
      </c>
      <c r="G40" s="232">
        <v>7.4898903205526608</v>
      </c>
      <c r="H40" s="232">
        <v>9.3990392519154682</v>
      </c>
      <c r="I40" s="232">
        <v>11.23627265550218</v>
      </c>
      <c r="J40" s="232">
        <v>11.122967187815521</v>
      </c>
      <c r="K40" s="232">
        <v>9.2435770275951636</v>
      </c>
      <c r="L40" s="232">
        <v>5.5194358616389616</v>
      </c>
      <c r="M40" s="232">
        <v>3.3264385537039241</v>
      </c>
      <c r="N40" s="232">
        <v>3.4929914117731902</v>
      </c>
      <c r="O40" s="232">
        <v>2.1385125660322291</v>
      </c>
      <c r="P40" s="232">
        <v>1.6365718933259901</v>
      </c>
      <c r="Q40" s="232">
        <v>1.6014601909996879</v>
      </c>
      <c r="R40" s="232">
        <v>1.883789821815502</v>
      </c>
      <c r="S40" s="232">
        <v>2.2766974803390672</v>
      </c>
      <c r="T40" s="232">
        <v>1.908686831002296</v>
      </c>
      <c r="U40" s="232">
        <v>1.1825563262029259</v>
      </c>
      <c r="V40" s="232">
        <v>1.172458411905134</v>
      </c>
      <c r="W40" s="232">
        <v>0.74866083351674717</v>
      </c>
      <c r="DA40" s="71" t="s">
        <v>3158</v>
      </c>
    </row>
    <row r="41" spans="1:105" ht="12" customHeight="1" x14ac:dyDescent="0.25">
      <c r="A41" s="59" t="s">
        <v>162</v>
      </c>
      <c r="B41" s="232">
        <v>84.398036792584932</v>
      </c>
      <c r="C41" s="232">
        <v>89.13939623184865</v>
      </c>
      <c r="D41" s="232">
        <v>106.2299581716677</v>
      </c>
      <c r="E41" s="232">
        <v>68.246200356477701</v>
      </c>
      <c r="F41" s="232">
        <v>69.023928720302862</v>
      </c>
      <c r="G41" s="232">
        <v>132.57316693025169</v>
      </c>
      <c r="H41" s="232">
        <v>110.7076175092899</v>
      </c>
      <c r="I41" s="232">
        <v>144.0885575380652</v>
      </c>
      <c r="J41" s="232">
        <v>143.42951562518749</v>
      </c>
      <c r="K41" s="232">
        <v>97.792529545830703</v>
      </c>
      <c r="L41" s="232">
        <v>135.39181989300241</v>
      </c>
      <c r="M41" s="232">
        <v>68.774162681236874</v>
      </c>
      <c r="N41" s="232">
        <v>65.174234015937884</v>
      </c>
      <c r="O41" s="232">
        <v>64.287991503397791</v>
      </c>
      <c r="P41" s="232">
        <v>63.150331383657537</v>
      </c>
      <c r="Q41" s="232">
        <v>55.833036981704772</v>
      </c>
      <c r="R41" s="232">
        <v>57.742107685571852</v>
      </c>
      <c r="S41" s="232">
        <v>55.938968145371781</v>
      </c>
      <c r="T41" s="232">
        <v>40.777873191339957</v>
      </c>
      <c r="U41" s="232">
        <v>52.553198341068303</v>
      </c>
      <c r="V41" s="232">
        <v>50.363476328337043</v>
      </c>
      <c r="W41" s="232">
        <v>61.720095357402677</v>
      </c>
      <c r="DA41" s="71" t="s">
        <v>3159</v>
      </c>
    </row>
    <row r="42" spans="1:105" ht="12" customHeight="1" x14ac:dyDescent="0.25">
      <c r="A42" s="60" t="s">
        <v>3089</v>
      </c>
      <c r="B42" s="264">
        <v>264.97594157948322</v>
      </c>
      <c r="C42" s="264">
        <v>267.19762727590017</v>
      </c>
      <c r="D42" s="264">
        <v>264.40979718413098</v>
      </c>
      <c r="E42" s="264">
        <v>225.92268290970961</v>
      </c>
      <c r="F42" s="264">
        <v>213.95578428001261</v>
      </c>
      <c r="G42" s="264">
        <v>276.50009406019672</v>
      </c>
      <c r="H42" s="264">
        <v>269.65260438090462</v>
      </c>
      <c r="I42" s="264">
        <v>260.8174917363113</v>
      </c>
      <c r="J42" s="264">
        <v>270.49669737748337</v>
      </c>
      <c r="K42" s="264">
        <v>213.26343862523859</v>
      </c>
      <c r="L42" s="264">
        <v>253.35101941533631</v>
      </c>
      <c r="M42" s="264">
        <v>129.05458733508561</v>
      </c>
      <c r="N42" s="264">
        <v>129.7950876388993</v>
      </c>
      <c r="O42" s="264">
        <v>122.38411724605631</v>
      </c>
      <c r="P42" s="264">
        <v>122.08933180143789</v>
      </c>
      <c r="Q42" s="264">
        <v>112.5759750825793</v>
      </c>
      <c r="R42" s="264">
        <v>110.8517663973043</v>
      </c>
      <c r="S42" s="264">
        <v>108.8535369757689</v>
      </c>
      <c r="T42" s="264">
        <v>122.27582531418039</v>
      </c>
      <c r="U42" s="264">
        <v>142.29561172174419</v>
      </c>
      <c r="V42" s="264">
        <v>117.4193593253876</v>
      </c>
      <c r="W42" s="264">
        <v>127.8987260356574</v>
      </c>
      <c r="DA42" s="72" t="s">
        <v>3160</v>
      </c>
    </row>
    <row r="43" spans="1:105" ht="12" customHeight="1" x14ac:dyDescent="0.25">
      <c r="A43" s="64" t="s">
        <v>30</v>
      </c>
      <c r="B43" s="231">
        <v>21.484993534255931</v>
      </c>
      <c r="C43" s="231">
        <v>15.35599408019314</v>
      </c>
      <c r="D43" s="231">
        <v>3.5589504588337082</v>
      </c>
      <c r="E43" s="231">
        <v>3.227315169069632</v>
      </c>
      <c r="F43" s="231">
        <v>3.100846054865475</v>
      </c>
      <c r="G43" s="231">
        <v>3.6440747614695459</v>
      </c>
      <c r="H43" s="231">
        <v>4.1971334662947299</v>
      </c>
      <c r="I43" s="231">
        <v>3.9624312690438699</v>
      </c>
      <c r="J43" s="231">
        <v>2.6037047036707168</v>
      </c>
      <c r="K43" s="231">
        <v>1.562169002007771</v>
      </c>
      <c r="L43" s="231">
        <v>1.878325043563118</v>
      </c>
      <c r="M43" s="231">
        <v>1.614721556925977</v>
      </c>
      <c r="N43" s="231">
        <v>1.392036077595679</v>
      </c>
      <c r="O43" s="231">
        <v>0.96791473875938661</v>
      </c>
      <c r="P43" s="231">
        <v>0.75141312886375089</v>
      </c>
      <c r="Q43" s="231">
        <v>0.57892225638181993</v>
      </c>
      <c r="R43" s="231">
        <v>0.94081782828344318</v>
      </c>
      <c r="S43" s="231">
        <v>0.753399559397265</v>
      </c>
      <c r="T43" s="231">
        <v>1.348892629207163</v>
      </c>
      <c r="U43" s="231">
        <v>1.243528493418766</v>
      </c>
      <c r="V43" s="231">
        <v>0.43762866841556908</v>
      </c>
      <c r="W43" s="231">
        <v>0.46480394465473551</v>
      </c>
      <c r="DA43" s="73" t="s">
        <v>3161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0.92848775058369926</v>
      </c>
      <c r="F44" s="231">
        <v>0</v>
      </c>
      <c r="G44" s="231">
        <v>0.69389868317738801</v>
      </c>
      <c r="H44" s="231">
        <v>1.5478158308561909</v>
      </c>
      <c r="I44" s="231">
        <v>1.656610622748744</v>
      </c>
      <c r="J44" s="231">
        <v>1.003803805745024</v>
      </c>
      <c r="K44" s="231">
        <v>1.9075552299111529</v>
      </c>
      <c r="L44" s="231">
        <v>2.1693739236269218</v>
      </c>
      <c r="M44" s="231">
        <v>2.2067797662970392</v>
      </c>
      <c r="N44" s="231">
        <v>1.4587168392612551</v>
      </c>
      <c r="O44" s="231">
        <v>0.93507627968994822</v>
      </c>
      <c r="P44" s="231">
        <v>2.467221752440194</v>
      </c>
      <c r="Q44" s="231">
        <v>3.2447887282045849</v>
      </c>
      <c r="R44" s="231">
        <v>0.26170132463866891</v>
      </c>
      <c r="S44" s="231">
        <v>0.19825857927172591</v>
      </c>
      <c r="T44" s="231">
        <v>1.242643537090905</v>
      </c>
      <c r="U44" s="231">
        <v>1.563324409960112</v>
      </c>
      <c r="V44" s="231">
        <v>2.1754843224936331</v>
      </c>
      <c r="W44" s="231">
        <v>2.284858753018574</v>
      </c>
      <c r="DA44" s="73" t="s">
        <v>3162</v>
      </c>
    </row>
    <row r="45" spans="1:105" ht="12" customHeight="1" x14ac:dyDescent="0.25">
      <c r="A45" s="64" t="s">
        <v>33</v>
      </c>
      <c r="B45" s="231">
        <v>8.810675558956202</v>
      </c>
      <c r="C45" s="231">
        <v>8.6792298716835923</v>
      </c>
      <c r="D45" s="231">
        <v>7.0480188416565266</v>
      </c>
      <c r="E45" s="231">
        <v>4.3253143562238714</v>
      </c>
      <c r="F45" s="231">
        <v>3.9545425063051418</v>
      </c>
      <c r="G45" s="231">
        <v>4.218682215030662</v>
      </c>
      <c r="H45" s="231">
        <v>3.824123423143055</v>
      </c>
      <c r="I45" s="231">
        <v>4.5217629286282834</v>
      </c>
      <c r="J45" s="231">
        <v>3.8920470319694722</v>
      </c>
      <c r="K45" s="231">
        <v>3.0088536097429421</v>
      </c>
      <c r="L45" s="231">
        <v>3.242713478753477</v>
      </c>
      <c r="M45" s="231">
        <v>1.561861769876759</v>
      </c>
      <c r="N45" s="231">
        <v>2.702566134154281</v>
      </c>
      <c r="O45" s="231">
        <v>2.030269024781278</v>
      </c>
      <c r="P45" s="231">
        <v>2.1257993444824952</v>
      </c>
      <c r="Q45" s="231">
        <v>1.957647378768737</v>
      </c>
      <c r="R45" s="231">
        <v>2.156099267959108</v>
      </c>
      <c r="S45" s="231">
        <v>2.322976374877451</v>
      </c>
      <c r="T45" s="231">
        <v>2.5972437729976501</v>
      </c>
      <c r="U45" s="231">
        <v>2.6901133117137181</v>
      </c>
      <c r="V45" s="231">
        <v>2.4668209464016422</v>
      </c>
      <c r="W45" s="231">
        <v>2.5419754335484441</v>
      </c>
      <c r="DA45" s="73" t="s">
        <v>3163</v>
      </c>
    </row>
    <row r="46" spans="1:105" ht="12" customHeight="1" x14ac:dyDescent="0.25">
      <c r="A46" s="64" t="s">
        <v>160</v>
      </c>
      <c r="B46" s="231">
        <v>14.703095739939389</v>
      </c>
      <c r="C46" s="231">
        <v>19.497194824115141</v>
      </c>
      <c r="D46" s="231">
        <v>13.2424016712219</v>
      </c>
      <c r="E46" s="231">
        <v>14.47377252071913</v>
      </c>
      <c r="F46" s="231">
        <v>11.48438058289052</v>
      </c>
      <c r="G46" s="231">
        <v>15.50283359833235</v>
      </c>
      <c r="H46" s="231">
        <v>14.19962161443058</v>
      </c>
      <c r="I46" s="231">
        <v>14.186952018487171</v>
      </c>
      <c r="J46" s="231">
        <v>14.913720819498771</v>
      </c>
      <c r="K46" s="231">
        <v>8.6586688505694696</v>
      </c>
      <c r="L46" s="231">
        <v>11.90396977488491</v>
      </c>
      <c r="M46" s="231">
        <v>7.4781140246750653</v>
      </c>
      <c r="N46" s="231">
        <v>9.5960692774972802</v>
      </c>
      <c r="O46" s="231">
        <v>7.0626803073589084</v>
      </c>
      <c r="P46" s="231">
        <v>5.8788965813826524</v>
      </c>
      <c r="Q46" s="231">
        <v>4.8110863067810268</v>
      </c>
      <c r="R46" s="231">
        <v>5.1778803471555142</v>
      </c>
      <c r="S46" s="231">
        <v>5.064856649850916</v>
      </c>
      <c r="T46" s="231">
        <v>26.6105618546956</v>
      </c>
      <c r="U46" s="231">
        <v>26.899531843564141</v>
      </c>
      <c r="V46" s="231">
        <v>26.57061212957408</v>
      </c>
      <c r="W46" s="231">
        <v>25.128863467387589</v>
      </c>
      <c r="DA46" s="73" t="s">
        <v>3164</v>
      </c>
    </row>
    <row r="47" spans="1:105" ht="12" customHeight="1" x14ac:dyDescent="0.25">
      <c r="A47" s="64" t="s">
        <v>70</v>
      </c>
      <c r="B47" s="231">
        <v>8.5081548304483672</v>
      </c>
      <c r="C47" s="231">
        <v>12.68565060932503</v>
      </c>
      <c r="D47" s="231">
        <v>10.07989210612253</v>
      </c>
      <c r="E47" s="231">
        <v>12.756972315177149</v>
      </c>
      <c r="F47" s="231">
        <v>3.4161982771138999</v>
      </c>
      <c r="G47" s="231">
        <v>4.0731614636279394</v>
      </c>
      <c r="H47" s="231">
        <v>5.7231769777493282</v>
      </c>
      <c r="I47" s="231">
        <v>6.4164194530647842</v>
      </c>
      <c r="J47" s="231">
        <v>6.3430202881298081</v>
      </c>
      <c r="K47" s="231">
        <v>5.2560249983588712</v>
      </c>
      <c r="L47" s="231">
        <v>4.3466700511358498</v>
      </c>
      <c r="M47" s="231">
        <v>2.4759214373807978</v>
      </c>
      <c r="N47" s="231">
        <v>2.5768111541735679</v>
      </c>
      <c r="O47" s="231">
        <v>0.94486028694245705</v>
      </c>
      <c r="P47" s="231">
        <v>0.61247863161358418</v>
      </c>
      <c r="Q47" s="231">
        <v>0.75983613106103653</v>
      </c>
      <c r="R47" s="231">
        <v>1.064298508130022</v>
      </c>
      <c r="S47" s="231">
        <v>1.570869443029703</v>
      </c>
      <c r="T47" s="231">
        <v>1.300642641977179</v>
      </c>
      <c r="U47" s="231">
        <v>0.79423857646671769</v>
      </c>
      <c r="V47" s="231">
        <v>0.73893354494962016</v>
      </c>
      <c r="W47" s="231">
        <v>0.50644902068908026</v>
      </c>
      <c r="DA47" s="73" t="s">
        <v>3165</v>
      </c>
    </row>
    <row r="48" spans="1:105" ht="12" customHeight="1" x14ac:dyDescent="0.25">
      <c r="A48" s="64" t="s">
        <v>34</v>
      </c>
      <c r="B48" s="231">
        <v>25.764605074782668</v>
      </c>
      <c r="C48" s="231">
        <v>18.365532879173202</v>
      </c>
      <c r="D48" s="231">
        <v>13.36140431556772</v>
      </c>
      <c r="E48" s="231">
        <v>9.8990353760011285</v>
      </c>
      <c r="F48" s="231">
        <v>9.1669744683665364</v>
      </c>
      <c r="G48" s="231">
        <v>4.2265728046524709</v>
      </c>
      <c r="H48" s="231">
        <v>9.9130239370052671</v>
      </c>
      <c r="I48" s="231">
        <v>8.047711343338241</v>
      </c>
      <c r="J48" s="231">
        <v>7.6486080957233167</v>
      </c>
      <c r="K48" s="231">
        <v>13.16789863806512</v>
      </c>
      <c r="L48" s="231">
        <v>8.5371929043340504</v>
      </c>
      <c r="M48" s="231">
        <v>2.3521965974904191</v>
      </c>
      <c r="N48" s="231">
        <v>3.740623592960302</v>
      </c>
      <c r="O48" s="231">
        <v>1.6761604909419989</v>
      </c>
      <c r="P48" s="231">
        <v>4.4714199336456222</v>
      </c>
      <c r="Q48" s="231">
        <v>5.3914578449957569</v>
      </c>
      <c r="R48" s="231">
        <v>0.49227551558404509</v>
      </c>
      <c r="S48" s="231">
        <v>0.1851115567601839</v>
      </c>
      <c r="T48" s="231">
        <v>2.8090518610399409</v>
      </c>
      <c r="U48" s="231">
        <v>2.914821179946355</v>
      </c>
      <c r="V48" s="231">
        <v>2.9795765142404189</v>
      </c>
      <c r="W48" s="231">
        <v>11.157495912564171</v>
      </c>
      <c r="DA48" s="73" t="s">
        <v>3166</v>
      </c>
    </row>
    <row r="49" spans="1:105" ht="12" customHeight="1" x14ac:dyDescent="0.25">
      <c r="A49" s="64" t="s">
        <v>162</v>
      </c>
      <c r="B49" s="231">
        <v>59.225096962292831</v>
      </c>
      <c r="C49" s="231">
        <v>67.490920055683688</v>
      </c>
      <c r="D49" s="231">
        <v>77.513080135816423</v>
      </c>
      <c r="E49" s="231">
        <v>48.388540064223442</v>
      </c>
      <c r="F49" s="231">
        <v>48.073883600906242</v>
      </c>
      <c r="G49" s="231">
        <v>116.2102439940558</v>
      </c>
      <c r="H49" s="231">
        <v>89.215705593894214</v>
      </c>
      <c r="I49" s="231">
        <v>98.891873050427819</v>
      </c>
      <c r="J49" s="231">
        <v>97.486639524559891</v>
      </c>
      <c r="K49" s="231">
        <v>57.425687580950758</v>
      </c>
      <c r="L49" s="231">
        <v>103.102702146</v>
      </c>
      <c r="M49" s="231">
        <v>52.772579692138287</v>
      </c>
      <c r="N49" s="231">
        <v>48.41177698473647</v>
      </c>
      <c r="O49" s="231">
        <v>49.616409993680612</v>
      </c>
      <c r="P49" s="231">
        <v>47.986562485343327</v>
      </c>
      <c r="Q49" s="231">
        <v>38.78133743261079</v>
      </c>
      <c r="R49" s="231">
        <v>43.898051017308042</v>
      </c>
      <c r="S49" s="231">
        <v>42.506058778734818</v>
      </c>
      <c r="T49" s="231">
        <v>30.271405920540712</v>
      </c>
      <c r="U49" s="231">
        <v>40.874080843605967</v>
      </c>
      <c r="V49" s="231">
        <v>39.346021389746973</v>
      </c>
      <c r="W49" s="231">
        <v>44.979936679317483</v>
      </c>
      <c r="DA49" s="73" t="s">
        <v>3167</v>
      </c>
    </row>
    <row r="50" spans="1:105" ht="12" customHeight="1" x14ac:dyDescent="0.25">
      <c r="A50" s="64" t="s">
        <v>36</v>
      </c>
      <c r="B50" s="231">
        <v>2.9065658095353908</v>
      </c>
      <c r="C50" s="231">
        <v>2.7366246887071708</v>
      </c>
      <c r="D50" s="231">
        <v>2.2125884066810948</v>
      </c>
      <c r="E50" s="231">
        <v>1.5250986026701301</v>
      </c>
      <c r="F50" s="231">
        <v>1.675351996260694</v>
      </c>
      <c r="G50" s="231">
        <v>1.81708056540603</v>
      </c>
      <c r="H50" s="231">
        <v>1.5102923005125499</v>
      </c>
      <c r="I50" s="231">
        <v>1.1471134589858289</v>
      </c>
      <c r="J50" s="231">
        <v>0.51325917996863235</v>
      </c>
      <c r="K50" s="231">
        <v>7.5041375992842968E-2</v>
      </c>
      <c r="L50" s="231">
        <v>9.8849961165217881E-2</v>
      </c>
      <c r="M50" s="231">
        <v>2.1897475313938049E-2</v>
      </c>
      <c r="N50" s="231">
        <v>1.7197920593693041E-2</v>
      </c>
      <c r="O50" s="231">
        <v>2.7844252389821609E-2</v>
      </c>
      <c r="P50" s="231">
        <v>1.9654766392811121E-2</v>
      </c>
      <c r="Q50" s="231">
        <v>1.9654766392794801E-2</v>
      </c>
      <c r="R50" s="231">
        <v>2.0473714992493799E-2</v>
      </c>
      <c r="S50" s="231">
        <v>1.6378971993995631E-2</v>
      </c>
      <c r="T50" s="231">
        <v>1.5560023394298539E-2</v>
      </c>
      <c r="U50" s="231">
        <v>1.2284228995499529E-2</v>
      </c>
      <c r="V50" s="231">
        <v>1.0964083852783101E-2</v>
      </c>
      <c r="W50" s="231">
        <v>1.760411909915013E-2</v>
      </c>
      <c r="DA50" s="73" t="s">
        <v>3168</v>
      </c>
    </row>
    <row r="51" spans="1:105" ht="12" customHeight="1" x14ac:dyDescent="0.25">
      <c r="A51" s="64" t="s">
        <v>73</v>
      </c>
      <c r="B51" s="231">
        <v>29.13554738126107</v>
      </c>
      <c r="C51" s="231">
        <v>25.669703045347379</v>
      </c>
      <c r="D51" s="231">
        <v>26.29604008486357</v>
      </c>
      <c r="E51" s="231">
        <v>22.356980098974979</v>
      </c>
      <c r="F51" s="231">
        <v>21.51033248884632</v>
      </c>
      <c r="G51" s="231">
        <v>20.29573581067288</v>
      </c>
      <c r="H51" s="231">
        <v>20.959309313559981</v>
      </c>
      <c r="I51" s="231">
        <v>22.685469564091481</v>
      </c>
      <c r="J51" s="231">
        <v>22.507360358134481</v>
      </c>
      <c r="K51" s="231">
        <v>18.925674064967971</v>
      </c>
      <c r="L51" s="231">
        <v>16.46984779725922</v>
      </c>
      <c r="M51" s="231">
        <v>17.411444992575049</v>
      </c>
      <c r="N51" s="231">
        <v>17.49113781411074</v>
      </c>
      <c r="O51" s="231">
        <v>16.089619913044771</v>
      </c>
      <c r="P51" s="231">
        <v>18.610719535086861</v>
      </c>
      <c r="Q51" s="231">
        <v>18.878779041000339</v>
      </c>
      <c r="R51" s="231">
        <v>18.029607461521451</v>
      </c>
      <c r="S51" s="231">
        <v>16.573717319161819</v>
      </c>
      <c r="T51" s="231">
        <v>17.426515442598841</v>
      </c>
      <c r="U51" s="231">
        <v>17.551577249573171</v>
      </c>
      <c r="V51" s="231">
        <v>18.508609160330661</v>
      </c>
      <c r="W51" s="231">
        <v>18.026737527262171</v>
      </c>
      <c r="DA51" s="73" t="s">
        <v>3169</v>
      </c>
    </row>
    <row r="52" spans="1:105" ht="12" customHeight="1" x14ac:dyDescent="0.25">
      <c r="A52" s="64" t="s">
        <v>79</v>
      </c>
      <c r="B52" s="231">
        <v>94.437206688011273</v>
      </c>
      <c r="C52" s="231">
        <v>96.716777221671919</v>
      </c>
      <c r="D52" s="231">
        <v>111.0974211633675</v>
      </c>
      <c r="E52" s="231">
        <v>108.04116665606649</v>
      </c>
      <c r="F52" s="231">
        <v>111.5732743044578</v>
      </c>
      <c r="G52" s="231">
        <v>105.8178101637716</v>
      </c>
      <c r="H52" s="231">
        <v>118.56240192345869</v>
      </c>
      <c r="I52" s="231">
        <v>99.301148027495088</v>
      </c>
      <c r="J52" s="231">
        <v>113.58453357008329</v>
      </c>
      <c r="K52" s="231">
        <v>103.2758652746717</v>
      </c>
      <c r="L52" s="231">
        <v>101.6013743346136</v>
      </c>
      <c r="M52" s="231">
        <v>41.159070022412223</v>
      </c>
      <c r="N52" s="231">
        <v>42.408151843816057</v>
      </c>
      <c r="O52" s="231">
        <v>43.033281958467107</v>
      </c>
      <c r="P52" s="231">
        <v>39.165165642186579</v>
      </c>
      <c r="Q52" s="231">
        <v>38.15246519638238</v>
      </c>
      <c r="R52" s="231">
        <v>38.810561411731513</v>
      </c>
      <c r="S52" s="231">
        <v>39.661909742691051</v>
      </c>
      <c r="T52" s="231">
        <v>38.65330763063811</v>
      </c>
      <c r="U52" s="231">
        <v>47.752111584499737</v>
      </c>
      <c r="V52" s="231">
        <v>24.18470856538227</v>
      </c>
      <c r="W52" s="231">
        <v>22.79000117811599</v>
      </c>
      <c r="DA52" s="73" t="s">
        <v>3170</v>
      </c>
    </row>
    <row r="53" spans="1:105" ht="12" customHeight="1" x14ac:dyDescent="0.25">
      <c r="A53" s="60" t="s">
        <v>3101</v>
      </c>
      <c r="B53" s="264">
        <v>17.950038501341322</v>
      </c>
      <c r="C53" s="264">
        <v>18.471423068335799</v>
      </c>
      <c r="D53" s="264">
        <v>18.735307713346451</v>
      </c>
      <c r="E53" s="264">
        <v>16.844802327774829</v>
      </c>
      <c r="F53" s="264">
        <v>17.9853121424125</v>
      </c>
      <c r="G53" s="264">
        <v>19.053484187504619</v>
      </c>
      <c r="H53" s="264">
        <v>17.856235152099728</v>
      </c>
      <c r="I53" s="264">
        <v>18.700581894769758</v>
      </c>
      <c r="J53" s="264">
        <v>15.436851899423759</v>
      </c>
      <c r="K53" s="264">
        <v>13.75785268319618</v>
      </c>
      <c r="L53" s="264">
        <v>14.68119828621788</v>
      </c>
      <c r="M53" s="264">
        <v>15.84873259220463</v>
      </c>
      <c r="N53" s="264">
        <v>15.800803175636201</v>
      </c>
      <c r="O53" s="264">
        <v>15.12265816827763</v>
      </c>
      <c r="P53" s="264">
        <v>14.94305922929631</v>
      </c>
      <c r="Q53" s="264">
        <v>15.897782771213279</v>
      </c>
      <c r="R53" s="264">
        <v>16.29588907180479</v>
      </c>
      <c r="S53" s="264">
        <v>16.583147567837599</v>
      </c>
      <c r="T53" s="264">
        <v>16.016080623344259</v>
      </c>
      <c r="U53" s="264">
        <v>16.06556108569665</v>
      </c>
      <c r="V53" s="264">
        <v>15.78324848941284</v>
      </c>
      <c r="W53" s="264">
        <v>16.540287017139502</v>
      </c>
      <c r="DA53" s="72" t="s">
        <v>3171</v>
      </c>
    </row>
    <row r="54" spans="1:105" ht="12" customHeight="1" x14ac:dyDescent="0.25">
      <c r="A54" s="57" t="s">
        <v>3103</v>
      </c>
      <c r="B54" s="263">
        <f t="shared" ref="B54:W54" si="2">B55+B56+B67</f>
        <v>373.39439644657159</v>
      </c>
      <c r="C54" s="263">
        <f t="shared" si="2"/>
        <v>386.37559551388495</v>
      </c>
      <c r="D54" s="263">
        <f t="shared" si="2"/>
        <v>378.31613740042246</v>
      </c>
      <c r="E54" s="263">
        <f t="shared" si="2"/>
        <v>326.89763657398134</v>
      </c>
      <c r="F54" s="263">
        <f t="shared" si="2"/>
        <v>331.3309065051792</v>
      </c>
      <c r="G54" s="263">
        <f t="shared" si="2"/>
        <v>394.24799308188017</v>
      </c>
      <c r="H54" s="263">
        <f t="shared" si="2"/>
        <v>364.48289552192512</v>
      </c>
      <c r="I54" s="263">
        <f t="shared" si="2"/>
        <v>396.59343339292684</v>
      </c>
      <c r="J54" s="263">
        <f t="shared" si="2"/>
        <v>355.09535361851437</v>
      </c>
      <c r="K54" s="263">
        <f t="shared" si="2"/>
        <v>288.2449670556224</v>
      </c>
      <c r="L54" s="263">
        <f t="shared" si="2"/>
        <v>330.64358994717816</v>
      </c>
      <c r="M54" s="263">
        <f t="shared" si="2"/>
        <v>279.60513620307398</v>
      </c>
      <c r="N54" s="263">
        <f t="shared" si="2"/>
        <v>278.71560295028848</v>
      </c>
      <c r="O54" s="263">
        <f t="shared" si="2"/>
        <v>263.63347922743822</v>
      </c>
      <c r="P54" s="263">
        <f t="shared" si="2"/>
        <v>260.428177927489</v>
      </c>
      <c r="Q54" s="263">
        <f t="shared" si="2"/>
        <v>265.66226690070903</v>
      </c>
      <c r="R54" s="263">
        <f t="shared" si="2"/>
        <v>272.77886606752088</v>
      </c>
      <c r="S54" s="263">
        <f t="shared" si="2"/>
        <v>274.72935239947958</v>
      </c>
      <c r="T54" s="263">
        <f t="shared" si="2"/>
        <v>276.79185068622365</v>
      </c>
      <c r="U54" s="263">
        <f t="shared" si="2"/>
        <v>286.8105080013425</v>
      </c>
      <c r="V54" s="263">
        <f t="shared" si="2"/>
        <v>277.19340022403395</v>
      </c>
      <c r="W54" s="263">
        <f t="shared" si="2"/>
        <v>296.34804455542695</v>
      </c>
      <c r="DA54" s="70"/>
    </row>
    <row r="55" spans="1:105" ht="12" customHeight="1" x14ac:dyDescent="0.25">
      <c r="A55" s="60" t="s">
        <v>3104</v>
      </c>
      <c r="B55" s="264">
        <v>102.3927303697009</v>
      </c>
      <c r="C55" s="264">
        <v>108.3034626913721</v>
      </c>
      <c r="D55" s="264">
        <v>97.237977127289355</v>
      </c>
      <c r="E55" s="264">
        <v>75.90965367212462</v>
      </c>
      <c r="F55" s="264">
        <v>67.338853629790691</v>
      </c>
      <c r="G55" s="264">
        <v>107.2842407708365</v>
      </c>
      <c r="H55" s="264">
        <v>94.010447868726175</v>
      </c>
      <c r="I55" s="264">
        <v>116.49020976734769</v>
      </c>
      <c r="J55" s="264">
        <v>115.7999102531649</v>
      </c>
      <c r="K55" s="264">
        <v>79.046552076376926</v>
      </c>
      <c r="L55" s="264">
        <v>103.6333263903451</v>
      </c>
      <c r="M55" s="264">
        <v>55.678758972448847</v>
      </c>
      <c r="N55" s="264">
        <v>55.300947584258473</v>
      </c>
      <c r="O55" s="264">
        <v>50.076729387789463</v>
      </c>
      <c r="P55" s="264">
        <v>49.238108005889814</v>
      </c>
      <c r="Q55" s="264">
        <v>43.512682337237543</v>
      </c>
      <c r="R55" s="264">
        <v>45.731131579763989</v>
      </c>
      <c r="S55" s="264">
        <v>44.257648559868272</v>
      </c>
      <c r="T55" s="264">
        <v>51.692385936756978</v>
      </c>
      <c r="U55" s="264">
        <v>58.141327791898142</v>
      </c>
      <c r="V55" s="264">
        <v>55.816841458819958</v>
      </c>
      <c r="W55" s="264">
        <v>63.643893989916982</v>
      </c>
      <c r="DA55" s="72" t="s">
        <v>3172</v>
      </c>
    </row>
    <row r="56" spans="1:105" ht="12" customHeight="1" x14ac:dyDescent="0.25">
      <c r="A56" s="60" t="s">
        <v>3106</v>
      </c>
      <c r="B56" s="264">
        <v>38.77487843686454</v>
      </c>
      <c r="C56" s="264">
        <v>39.099985660901517</v>
      </c>
      <c r="D56" s="264">
        <v>38.69203250007255</v>
      </c>
      <c r="E56" s="264">
        <v>33.060075242063313</v>
      </c>
      <c r="F56" s="264">
        <v>31.308916110910271</v>
      </c>
      <c r="G56" s="264">
        <v>40.461248938518253</v>
      </c>
      <c r="H56" s="264">
        <v>39.459231252197121</v>
      </c>
      <c r="I56" s="264">
        <v>38.166357579485428</v>
      </c>
      <c r="J56" s="264">
        <v>39.582750403168561</v>
      </c>
      <c r="K56" s="264">
        <v>31.207602691887679</v>
      </c>
      <c r="L56" s="264">
        <v>37.073761946567643</v>
      </c>
      <c r="M56" s="264">
        <v>18.88501992222044</v>
      </c>
      <c r="N56" s="264">
        <v>18.993379983483699</v>
      </c>
      <c r="O56" s="264">
        <v>17.908906146467469</v>
      </c>
      <c r="P56" s="264">
        <v>17.865769136700081</v>
      </c>
      <c r="Q56" s="264">
        <v>16.473645579740769</v>
      </c>
      <c r="R56" s="264">
        <v>16.221335948259501</v>
      </c>
      <c r="S56" s="264">
        <v>15.92892788114538</v>
      </c>
      <c r="T56" s="264">
        <v>17.893059400271749</v>
      </c>
      <c r="U56" s="264">
        <v>20.822626438162349</v>
      </c>
      <c r="V56" s="264">
        <v>17.18239534063779</v>
      </c>
      <c r="W56" s="264">
        <v>18.71587859901938</v>
      </c>
      <c r="DA56" s="72" t="s">
        <v>3173</v>
      </c>
    </row>
    <row r="57" spans="1:105" ht="12" customHeight="1" x14ac:dyDescent="0.25">
      <c r="A57" s="64" t="s">
        <v>30</v>
      </c>
      <c r="B57" s="231">
        <v>3.1439760437937769</v>
      </c>
      <c r="C57" s="231">
        <v>2.2470976051163278</v>
      </c>
      <c r="D57" s="231">
        <v>0.52079396560123525</v>
      </c>
      <c r="E57" s="231">
        <v>0.47226458603067878</v>
      </c>
      <c r="F57" s="231">
        <v>0.45375790765054669</v>
      </c>
      <c r="G57" s="231">
        <v>0.53325050964464027</v>
      </c>
      <c r="H57" s="231">
        <v>0.61418157048064304</v>
      </c>
      <c r="I57" s="231">
        <v>0.57983675746471386</v>
      </c>
      <c r="J57" s="231">
        <v>0.38100943341696042</v>
      </c>
      <c r="K57" s="231">
        <v>0.2285977843483562</v>
      </c>
      <c r="L57" s="231">
        <v>0.27486203009578242</v>
      </c>
      <c r="M57" s="231">
        <v>0.23628798790553021</v>
      </c>
      <c r="N57" s="231">
        <v>0.20370162425599439</v>
      </c>
      <c r="O57" s="231">
        <v>0.14163842992284201</v>
      </c>
      <c r="P57" s="231">
        <v>0.1099569740327396</v>
      </c>
      <c r="Q57" s="231">
        <v>8.4715766955268709E-2</v>
      </c>
      <c r="R57" s="231">
        <v>0.13767324197613129</v>
      </c>
      <c r="S57" s="231">
        <v>0.1102476555263166</v>
      </c>
      <c r="T57" s="231">
        <v>0.19738828895226801</v>
      </c>
      <c r="U57" s="231">
        <v>0.18196997764276801</v>
      </c>
      <c r="V57" s="231">
        <v>6.4039770241595725E-2</v>
      </c>
      <c r="W57" s="231">
        <v>6.8016425731074637E-2</v>
      </c>
      <c r="DA57" s="73" t="s">
        <v>3174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0.1358689375510774</v>
      </c>
      <c r="F58" s="231">
        <v>0</v>
      </c>
      <c r="G58" s="231">
        <v>0.1015406792304306</v>
      </c>
      <c r="H58" s="231">
        <v>0.2264974334135938</v>
      </c>
      <c r="I58" s="231">
        <v>0.24241776491634021</v>
      </c>
      <c r="J58" s="231">
        <v>0.14689020561721461</v>
      </c>
      <c r="K58" s="231">
        <v>0.27913938794033222</v>
      </c>
      <c r="L58" s="231">
        <v>0.3174522549908767</v>
      </c>
      <c r="M58" s="231">
        <v>0.32292598590288563</v>
      </c>
      <c r="N58" s="231">
        <v>0.2134592589010427</v>
      </c>
      <c r="O58" s="231">
        <v>0.1368330606093813</v>
      </c>
      <c r="P58" s="231">
        <v>0.36103739440420107</v>
      </c>
      <c r="Q58" s="231">
        <v>0.47482155451347208</v>
      </c>
      <c r="R58" s="231">
        <v>3.8295692013182059E-2</v>
      </c>
      <c r="S58" s="231">
        <v>2.9011887888775321E-2</v>
      </c>
      <c r="T58" s="231">
        <v>0.18184047881419441</v>
      </c>
      <c r="U58" s="231">
        <v>0.22876685933165461</v>
      </c>
      <c r="V58" s="231">
        <v>0.31834641153899651</v>
      </c>
      <c r="W58" s="231">
        <v>0.3343515636385645</v>
      </c>
      <c r="DA58" s="73" t="s">
        <v>3175</v>
      </c>
    </row>
    <row r="59" spans="1:105" ht="12" customHeight="1" x14ac:dyDescent="0.25">
      <c r="A59" s="64" t="s">
        <v>33</v>
      </c>
      <c r="B59" s="231">
        <v>1.289297706458769</v>
      </c>
      <c r="C59" s="231">
        <v>1.27006278831992</v>
      </c>
      <c r="D59" s="231">
        <v>1.0313618367650439</v>
      </c>
      <c r="E59" s="231">
        <v>0.63293873913265286</v>
      </c>
      <c r="F59" s="231">
        <v>0.57868236656270156</v>
      </c>
      <c r="G59" s="231">
        <v>0.6173348760514118</v>
      </c>
      <c r="H59" s="231">
        <v>0.55959767507971936</v>
      </c>
      <c r="I59" s="231">
        <v>0.66168576223471731</v>
      </c>
      <c r="J59" s="231">
        <v>0.56953718000057418</v>
      </c>
      <c r="K59" s="231">
        <v>0.44029632372155381</v>
      </c>
      <c r="L59" s="231">
        <v>0.47451787582961369</v>
      </c>
      <c r="M59" s="231">
        <v>0.228552825970396</v>
      </c>
      <c r="N59" s="231">
        <v>0.39547618057236161</v>
      </c>
      <c r="O59" s="231">
        <v>0.29709653699413852</v>
      </c>
      <c r="P59" s="231">
        <v>0.31107583077971551</v>
      </c>
      <c r="Q59" s="231">
        <v>0.28646955146769337</v>
      </c>
      <c r="R59" s="231">
        <v>0.31550972708912639</v>
      </c>
      <c r="S59" s="231">
        <v>0.33992945174821759</v>
      </c>
      <c r="T59" s="231">
        <v>0.38006398229432692</v>
      </c>
      <c r="U59" s="231">
        <v>0.39365391446982229</v>
      </c>
      <c r="V59" s="231">
        <v>0.36097874302125299</v>
      </c>
      <c r="W59" s="231">
        <v>0.37197636826123359</v>
      </c>
      <c r="DA59" s="73" t="s">
        <v>3176</v>
      </c>
    </row>
    <row r="60" spans="1:105" ht="12" customHeight="1" x14ac:dyDescent="0.25">
      <c r="A60" s="64" t="s">
        <v>160</v>
      </c>
      <c r="B60" s="231">
        <v>2.1515566528922712</v>
      </c>
      <c r="C60" s="231">
        <v>2.8530943400314559</v>
      </c>
      <c r="D60" s="231">
        <v>1.9378080589242399</v>
      </c>
      <c r="E60" s="231">
        <v>2.117998964994221</v>
      </c>
      <c r="F60" s="231">
        <v>1.6805505374181</v>
      </c>
      <c r="G60" s="231">
        <v>2.268585157652744</v>
      </c>
      <c r="H60" s="231">
        <v>2.077881481115007</v>
      </c>
      <c r="I60" s="231">
        <v>2.0760274937695091</v>
      </c>
      <c r="J60" s="231">
        <v>2.182378175053822</v>
      </c>
      <c r="K60" s="231">
        <v>1.2670540204692029</v>
      </c>
      <c r="L60" s="231">
        <v>1.741950526473802</v>
      </c>
      <c r="M60" s="231">
        <v>1.094299205110322</v>
      </c>
      <c r="N60" s="231">
        <v>1.4042271818669061</v>
      </c>
      <c r="O60" s="231">
        <v>1.033507301545459</v>
      </c>
      <c r="P60" s="231">
        <v>0.86027998967458397</v>
      </c>
      <c r="Q60" s="231">
        <v>0.70402348825597028</v>
      </c>
      <c r="R60" s="231">
        <v>0.75769777371037605</v>
      </c>
      <c r="S60" s="231">
        <v>0.74115861133454874</v>
      </c>
      <c r="T60" s="231">
        <v>3.8940188113001839</v>
      </c>
      <c r="U60" s="231">
        <v>3.936304824601959</v>
      </c>
      <c r="V60" s="231">
        <v>3.8881728249591641</v>
      </c>
      <c r="W60" s="231">
        <v>3.6771965801742228</v>
      </c>
      <c r="DA60" s="73" t="s">
        <v>3177</v>
      </c>
    </row>
    <row r="61" spans="1:105" ht="12" customHeight="1" x14ac:dyDescent="0.25">
      <c r="A61" s="64" t="s">
        <v>70</v>
      </c>
      <c r="B61" s="231">
        <v>1.245028764899015</v>
      </c>
      <c r="C61" s="231">
        <v>1.856336682255235</v>
      </c>
      <c r="D61" s="231">
        <v>1.4750267089979261</v>
      </c>
      <c r="E61" s="231">
        <v>1.8667734428827889</v>
      </c>
      <c r="F61" s="231">
        <v>0.49990452764023319</v>
      </c>
      <c r="G61" s="231">
        <v>0.59604030337418179</v>
      </c>
      <c r="H61" s="231">
        <v>0.83749298242733283</v>
      </c>
      <c r="I61" s="231">
        <v>0.93893763641138039</v>
      </c>
      <c r="J61" s="231">
        <v>0.92819687375664195</v>
      </c>
      <c r="K61" s="231">
        <v>0.76913296036483103</v>
      </c>
      <c r="L61" s="231">
        <v>0.63606379444601768</v>
      </c>
      <c r="M61" s="231">
        <v>0.3623104504560079</v>
      </c>
      <c r="N61" s="231">
        <v>0.37707400401053293</v>
      </c>
      <c r="O61" s="231">
        <v>0.13826478942815651</v>
      </c>
      <c r="P61" s="231">
        <v>8.9626191511692752E-2</v>
      </c>
      <c r="Q61" s="231">
        <v>0.1111895421078878</v>
      </c>
      <c r="R61" s="231">
        <v>0.15574261205483431</v>
      </c>
      <c r="S61" s="231">
        <v>0.22987095104025129</v>
      </c>
      <c r="T61" s="231">
        <v>0.1903276955328399</v>
      </c>
      <c r="U61" s="231">
        <v>0.1162237751427236</v>
      </c>
      <c r="V61" s="231">
        <v>0.10813079182793781</v>
      </c>
      <c r="W61" s="231">
        <v>7.4110498842392639E-2</v>
      </c>
      <c r="DA61" s="73" t="s">
        <v>3178</v>
      </c>
    </row>
    <row r="62" spans="1:105" ht="12" customHeight="1" x14ac:dyDescent="0.25">
      <c r="A62" s="64" t="s">
        <v>34</v>
      </c>
      <c r="B62" s="231">
        <v>3.770226926239082</v>
      </c>
      <c r="C62" s="231">
        <v>2.6874941950326812</v>
      </c>
      <c r="D62" s="231">
        <v>1.9552221420318201</v>
      </c>
      <c r="E62" s="231">
        <v>1.4485612960130909</v>
      </c>
      <c r="F62" s="231">
        <v>1.3414362018150681</v>
      </c>
      <c r="G62" s="231">
        <v>0.61848953428776743</v>
      </c>
      <c r="H62" s="231">
        <v>1.4506082922392729</v>
      </c>
      <c r="I62" s="231">
        <v>1.1776504205356799</v>
      </c>
      <c r="J62" s="231">
        <v>1.1192482130832551</v>
      </c>
      <c r="K62" s="231">
        <v>1.926905763279541</v>
      </c>
      <c r="L62" s="231">
        <v>1.249278010238974</v>
      </c>
      <c r="M62" s="231">
        <v>0.34420535156373389</v>
      </c>
      <c r="N62" s="231">
        <v>0.54737884590777375</v>
      </c>
      <c r="O62" s="231">
        <v>0.24527856713910651</v>
      </c>
      <c r="P62" s="231">
        <v>0.65431889149556877</v>
      </c>
      <c r="Q62" s="231">
        <v>0.78895133381187299</v>
      </c>
      <c r="R62" s="231">
        <v>7.2036439083623297E-2</v>
      </c>
      <c r="S62" s="231">
        <v>2.708803700384942E-2</v>
      </c>
      <c r="T62" s="231">
        <v>0.41105861832365481</v>
      </c>
      <c r="U62" s="231">
        <v>0.42653622152981591</v>
      </c>
      <c r="V62" s="231">
        <v>0.43601210149244152</v>
      </c>
      <c r="W62" s="231">
        <v>1.632716333002312</v>
      </c>
      <c r="DA62" s="73" t="s">
        <v>3179</v>
      </c>
    </row>
    <row r="63" spans="1:105" ht="12" customHeight="1" x14ac:dyDescent="0.25">
      <c r="A63" s="64" t="s">
        <v>162</v>
      </c>
      <c r="B63" s="231">
        <v>8.6666205295304888</v>
      </c>
      <c r="C63" s="231">
        <v>9.8761880235315136</v>
      </c>
      <c r="D63" s="231">
        <v>11.34276659842215</v>
      </c>
      <c r="E63" s="231">
        <v>7.0808683518341384</v>
      </c>
      <c r="F63" s="231">
        <v>7.0348235447404379</v>
      </c>
      <c r="G63" s="231">
        <v>17.005461164240199</v>
      </c>
      <c r="H63" s="231">
        <v>13.05525368998329</v>
      </c>
      <c r="I63" s="231">
        <v>14.471201925228231</v>
      </c>
      <c r="J63" s="231">
        <v>14.265569071105171</v>
      </c>
      <c r="K63" s="231">
        <v>8.403306510892449</v>
      </c>
      <c r="L63" s="231">
        <v>15.087387626186461</v>
      </c>
      <c r="M63" s="231">
        <v>7.722400570274444</v>
      </c>
      <c r="N63" s="231">
        <v>7.0842686936265613</v>
      </c>
      <c r="O63" s="231">
        <v>7.2605469557375111</v>
      </c>
      <c r="P63" s="231">
        <v>7.0220455331944072</v>
      </c>
      <c r="Q63" s="231">
        <v>5.6750119863898636</v>
      </c>
      <c r="R63" s="231">
        <v>6.4237590087053871</v>
      </c>
      <c r="S63" s="231">
        <v>6.220063799570541</v>
      </c>
      <c r="T63" s="231">
        <v>4.4297232333066701</v>
      </c>
      <c r="U63" s="231">
        <v>5.9812506240457548</v>
      </c>
      <c r="V63" s="231">
        <v>5.7576442120277358</v>
      </c>
      <c r="W63" s="231">
        <v>6.5820752119687658</v>
      </c>
      <c r="DA63" s="73" t="s">
        <v>3180</v>
      </c>
    </row>
    <row r="64" spans="1:105" ht="12" customHeight="1" x14ac:dyDescent="0.25">
      <c r="A64" s="64" t="s">
        <v>36</v>
      </c>
      <c r="B64" s="231">
        <v>0.42532818361426661</v>
      </c>
      <c r="C64" s="231">
        <v>0.40046009082720058</v>
      </c>
      <c r="D64" s="231">
        <v>0.32377598505161093</v>
      </c>
      <c r="E64" s="231">
        <v>0.22317314006044489</v>
      </c>
      <c r="F64" s="231">
        <v>0.24516025721709009</v>
      </c>
      <c r="G64" s="231">
        <v>0.26589990628441018</v>
      </c>
      <c r="H64" s="231">
        <v>0.2210064808428667</v>
      </c>
      <c r="I64" s="231">
        <v>0.16786122038224591</v>
      </c>
      <c r="J64" s="231">
        <v>7.5107053837635829E-2</v>
      </c>
      <c r="K64" s="231">
        <v>1.0981073279759329E-2</v>
      </c>
      <c r="L64" s="231">
        <v>1.446506880897477E-2</v>
      </c>
      <c r="M64" s="231">
        <v>3.2043359797534628E-3</v>
      </c>
      <c r="N64" s="231">
        <v>2.5166333079611582E-3</v>
      </c>
      <c r="O64" s="231">
        <v>4.0745491652752564E-3</v>
      </c>
      <c r="P64" s="231">
        <v>2.8761523519583989E-3</v>
      </c>
      <c r="Q64" s="231">
        <v>2.8761523519560098E-3</v>
      </c>
      <c r="R64" s="231">
        <v>2.9959920332873979E-3</v>
      </c>
      <c r="S64" s="231">
        <v>2.396793626630003E-3</v>
      </c>
      <c r="T64" s="231">
        <v>2.2769539452988981E-3</v>
      </c>
      <c r="U64" s="231">
        <v>1.7975952199729139E-3</v>
      </c>
      <c r="V64" s="231">
        <v>1.6044136536664791E-3</v>
      </c>
      <c r="W64" s="231">
        <v>2.576073789902458E-3</v>
      </c>
      <c r="DA64" s="73" t="s">
        <v>3181</v>
      </c>
    </row>
    <row r="65" spans="1:105" ht="12" customHeight="1" x14ac:dyDescent="0.25">
      <c r="A65" s="64" t="s">
        <v>73</v>
      </c>
      <c r="B65" s="231">
        <v>4.2635089856300317</v>
      </c>
      <c r="C65" s="231">
        <v>3.756339572418089</v>
      </c>
      <c r="D65" s="231">
        <v>3.8479937143865239</v>
      </c>
      <c r="E65" s="231">
        <v>3.2715769604808411</v>
      </c>
      <c r="F65" s="231">
        <v>3.147683983760337</v>
      </c>
      <c r="G65" s="231">
        <v>2.9699477022501619</v>
      </c>
      <c r="H65" s="231">
        <v>3.0670507892511898</v>
      </c>
      <c r="I65" s="231">
        <v>3.3196460002652031</v>
      </c>
      <c r="J65" s="231">
        <v>3.2935826423305081</v>
      </c>
      <c r="K65" s="231">
        <v>2.7694616606720408</v>
      </c>
      <c r="L65" s="231">
        <v>2.4100918083569689</v>
      </c>
      <c r="M65" s="231">
        <v>2.547879097901943</v>
      </c>
      <c r="N65" s="231">
        <v>2.559540833865281</v>
      </c>
      <c r="O65" s="231">
        <v>2.3544517004255141</v>
      </c>
      <c r="P65" s="231">
        <v>2.72337323643064</v>
      </c>
      <c r="Q65" s="231">
        <v>2.7625993438790521</v>
      </c>
      <c r="R65" s="231">
        <v>2.6383370256849412</v>
      </c>
      <c r="S65" s="231">
        <v>2.4252914074641989</v>
      </c>
      <c r="T65" s="231">
        <v>2.550084410822723</v>
      </c>
      <c r="U65" s="231">
        <v>2.5683851528962061</v>
      </c>
      <c r="V65" s="231">
        <v>2.7084310596250272</v>
      </c>
      <c r="W65" s="231">
        <v>2.6379170579272562</v>
      </c>
      <c r="DA65" s="73" t="s">
        <v>3182</v>
      </c>
    </row>
    <row r="66" spans="1:105" ht="12" customHeight="1" x14ac:dyDescent="0.25">
      <c r="A66" s="64" t="s">
        <v>79</v>
      </c>
      <c r="B66" s="231">
        <v>13.81933464380684</v>
      </c>
      <c r="C66" s="231">
        <v>14.15291236336911</v>
      </c>
      <c r="D66" s="231">
        <v>16.257283489891989</v>
      </c>
      <c r="E66" s="231">
        <v>15.81005082308338</v>
      </c>
      <c r="F66" s="231">
        <v>16.326916784105759</v>
      </c>
      <c r="G66" s="231">
        <v>15.48469910550231</v>
      </c>
      <c r="H66" s="231">
        <v>17.34966085736421</v>
      </c>
      <c r="I66" s="231">
        <v>14.531092598277411</v>
      </c>
      <c r="J66" s="231">
        <v>16.621231554966791</v>
      </c>
      <c r="K66" s="231">
        <v>15.11272720691961</v>
      </c>
      <c r="L66" s="231">
        <v>14.867692951140169</v>
      </c>
      <c r="M66" s="231">
        <v>6.0229541111554292</v>
      </c>
      <c r="N66" s="231">
        <v>6.2057367271692838</v>
      </c>
      <c r="O66" s="231">
        <v>6.2972142555000801</v>
      </c>
      <c r="P66" s="231">
        <v>5.731178942824573</v>
      </c>
      <c r="Q66" s="231">
        <v>5.5829868600077353</v>
      </c>
      <c r="R66" s="231">
        <v>5.6792884359086138</v>
      </c>
      <c r="S66" s="231">
        <v>5.8038692859420546</v>
      </c>
      <c r="T66" s="231">
        <v>5.6562769269795856</v>
      </c>
      <c r="U66" s="231">
        <v>6.9877374932816707</v>
      </c>
      <c r="V66" s="231">
        <v>3.539035012249971</v>
      </c>
      <c r="W66" s="231">
        <v>3.3349424856836491</v>
      </c>
      <c r="DA66" s="73" t="s">
        <v>3183</v>
      </c>
    </row>
    <row r="67" spans="1:105" ht="12" customHeight="1" x14ac:dyDescent="0.25">
      <c r="A67" s="60" t="s">
        <v>3118</v>
      </c>
      <c r="B67" s="264">
        <v>232.22678764000611</v>
      </c>
      <c r="C67" s="264">
        <v>238.9721471616113</v>
      </c>
      <c r="D67" s="264">
        <v>242.38612777306059</v>
      </c>
      <c r="E67" s="264">
        <v>217.92790765979339</v>
      </c>
      <c r="F67" s="264">
        <v>232.68313676447821</v>
      </c>
      <c r="G67" s="264">
        <v>246.50250337252541</v>
      </c>
      <c r="H67" s="264">
        <v>231.01321640100181</v>
      </c>
      <c r="I67" s="264">
        <v>241.93686604609371</v>
      </c>
      <c r="J67" s="264">
        <v>199.71269296218091</v>
      </c>
      <c r="K67" s="264">
        <v>177.99081228735781</v>
      </c>
      <c r="L67" s="264">
        <v>189.9365016102654</v>
      </c>
      <c r="M67" s="264">
        <v>205.04135730840471</v>
      </c>
      <c r="N67" s="264">
        <v>204.4212753825463</v>
      </c>
      <c r="O67" s="264">
        <v>195.6478436931813</v>
      </c>
      <c r="P67" s="264">
        <v>193.32430078489909</v>
      </c>
      <c r="Q67" s="264">
        <v>205.6759389837307</v>
      </c>
      <c r="R67" s="264">
        <v>210.8263985394974</v>
      </c>
      <c r="S67" s="264">
        <v>214.54277595846591</v>
      </c>
      <c r="T67" s="264">
        <v>207.20640534919491</v>
      </c>
      <c r="U67" s="264">
        <v>207.846553771282</v>
      </c>
      <c r="V67" s="264">
        <v>204.1941634245762</v>
      </c>
      <c r="W67" s="264">
        <v>213.9882719664906</v>
      </c>
      <c r="DA67" s="72" t="s">
        <v>3184</v>
      </c>
    </row>
    <row r="68" spans="1:105" ht="12" customHeight="1" x14ac:dyDescent="0.25">
      <c r="A68" s="57" t="s">
        <v>3120</v>
      </c>
      <c r="B68" s="263">
        <v>804.1305261000748</v>
      </c>
      <c r="C68" s="263">
        <v>812.43108173237783</v>
      </c>
      <c r="D68" s="263">
        <v>871.96641669197811</v>
      </c>
      <c r="E68" s="263">
        <v>792.26983888155996</v>
      </c>
      <c r="F68" s="263">
        <v>791.10384688680369</v>
      </c>
      <c r="G68" s="263">
        <v>837.93110968526446</v>
      </c>
      <c r="H68" s="263">
        <v>801.22727507433672</v>
      </c>
      <c r="I68" s="263">
        <v>775.91850954501774</v>
      </c>
      <c r="J68" s="263">
        <v>767.38495811842358</v>
      </c>
      <c r="K68" s="263">
        <v>688.09693831022105</v>
      </c>
      <c r="L68" s="263">
        <v>667.21962350409922</v>
      </c>
      <c r="M68" s="263">
        <v>736.01093068001489</v>
      </c>
      <c r="N68" s="263">
        <v>720.27419497804055</v>
      </c>
      <c r="O68" s="263">
        <v>730.55275049311376</v>
      </c>
      <c r="P68" s="263">
        <v>736.32640277779444</v>
      </c>
      <c r="Q68" s="263">
        <v>745.07545313621006</v>
      </c>
      <c r="R68" s="263">
        <v>761.47374421719655</v>
      </c>
      <c r="S68" s="263">
        <v>790.46093650256728</v>
      </c>
      <c r="T68" s="263">
        <v>822.62508036443626</v>
      </c>
      <c r="U68" s="263">
        <v>815.46230395417615</v>
      </c>
      <c r="V68" s="263">
        <v>771.35378711779822</v>
      </c>
      <c r="W68" s="263">
        <v>827.29272317506855</v>
      </c>
      <c r="DA68" s="70" t="s">
        <v>3185</v>
      </c>
    </row>
    <row r="69" spans="1:105" ht="12" customHeight="1" x14ac:dyDescent="0.25">
      <c r="A69" s="41" t="s">
        <v>3122</v>
      </c>
      <c r="B69" s="352">
        <v>3645.7484220094998</v>
      </c>
      <c r="C69" s="352">
        <v>3752.6286757904991</v>
      </c>
      <c r="D69" s="352">
        <v>3816.1951460689629</v>
      </c>
      <c r="E69" s="352">
        <v>3486.8738951500059</v>
      </c>
      <c r="F69" s="352">
        <v>3698.5592011468088</v>
      </c>
      <c r="G69" s="352">
        <v>3892.0703186037881</v>
      </c>
      <c r="H69" s="352">
        <v>3731.644583730922</v>
      </c>
      <c r="I69" s="352">
        <v>3887.512926754694</v>
      </c>
      <c r="J69" s="352">
        <v>3390.219377971061</v>
      </c>
      <c r="K69" s="352">
        <v>3031.7188059507562</v>
      </c>
      <c r="L69" s="352">
        <v>3257.554956842047</v>
      </c>
      <c r="M69" s="352">
        <v>3516.1102721733741</v>
      </c>
      <c r="N69" s="352">
        <v>3502.112973385204</v>
      </c>
      <c r="O69" s="352">
        <v>3423.5941060156738</v>
      </c>
      <c r="P69" s="352">
        <v>3356.0562447619809</v>
      </c>
      <c r="Q69" s="352">
        <v>3498.1510467489852</v>
      </c>
      <c r="R69" s="352">
        <v>3597.118085063898</v>
      </c>
      <c r="S69" s="352">
        <v>3688.7592631144798</v>
      </c>
      <c r="T69" s="352">
        <v>3625.9681334099942</v>
      </c>
      <c r="U69" s="352">
        <v>3671.751083443221</v>
      </c>
      <c r="V69" s="352">
        <v>3551.4944759484579</v>
      </c>
      <c r="W69" s="352">
        <v>3779.840381941553</v>
      </c>
      <c r="DA69" s="97" t="s">
        <v>3186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102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1</v>
      </c>
      <c r="C73" s="234">
        <f t="shared" si="3"/>
        <v>0.99999999999999956</v>
      </c>
      <c r="D73" s="234">
        <f t="shared" si="3"/>
        <v>1</v>
      </c>
      <c r="E73" s="234">
        <f t="shared" si="3"/>
        <v>1.0000000000000002</v>
      </c>
      <c r="F73" s="234">
        <f t="shared" si="3"/>
        <v>0.99999999999999978</v>
      </c>
      <c r="G73" s="234">
        <f t="shared" si="3"/>
        <v>0.99999999999999967</v>
      </c>
      <c r="H73" s="234">
        <f t="shared" si="3"/>
        <v>0.99999999999999978</v>
      </c>
      <c r="I73" s="234">
        <f t="shared" si="3"/>
        <v>1.0000000000000002</v>
      </c>
      <c r="J73" s="234">
        <f t="shared" si="3"/>
        <v>1.0000000000000004</v>
      </c>
      <c r="K73" s="234">
        <f t="shared" si="3"/>
        <v>0.99999999999999978</v>
      </c>
      <c r="L73" s="234">
        <f t="shared" si="3"/>
        <v>1.0000000000000002</v>
      </c>
      <c r="M73" s="234">
        <f t="shared" si="3"/>
        <v>1</v>
      </c>
      <c r="N73" s="234">
        <f t="shared" si="3"/>
        <v>0.99999999999999978</v>
      </c>
      <c r="O73" s="234">
        <f t="shared" si="3"/>
        <v>0.99999999999999989</v>
      </c>
      <c r="P73" s="234">
        <f t="shared" si="3"/>
        <v>0.99999999999999956</v>
      </c>
      <c r="Q73" s="234">
        <f t="shared" si="3"/>
        <v>1</v>
      </c>
      <c r="R73" s="234">
        <f t="shared" si="3"/>
        <v>1</v>
      </c>
      <c r="S73" s="234">
        <f t="shared" si="3"/>
        <v>0.99999999999999989</v>
      </c>
      <c r="T73" s="234">
        <f t="shared" si="3"/>
        <v>1.0000000000000004</v>
      </c>
      <c r="U73" s="234">
        <f t="shared" si="3"/>
        <v>1</v>
      </c>
      <c r="V73" s="234">
        <f t="shared" si="3"/>
        <v>0.99999999999999978</v>
      </c>
      <c r="W73" s="234">
        <f t="shared" si="3"/>
        <v>1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2.0100912754244325E-2</v>
      </c>
      <c r="C74" s="301">
        <f t="shared" si="4"/>
        <v>2.034315922409597E-2</v>
      </c>
      <c r="D74" s="301">
        <f t="shared" si="4"/>
        <v>2.0635875329021183E-2</v>
      </c>
      <c r="E74" s="301">
        <f t="shared" si="4"/>
        <v>2.1788583442604169E-2</v>
      </c>
      <c r="F74" s="301">
        <f t="shared" si="4"/>
        <v>2.2639733904360675E-2</v>
      </c>
      <c r="G74" s="301">
        <f t="shared" si="4"/>
        <v>2.0543970259402293E-2</v>
      </c>
      <c r="H74" s="301">
        <f t="shared" si="4"/>
        <v>2.1218093189764684E-2</v>
      </c>
      <c r="I74" s="301">
        <f t="shared" si="4"/>
        <v>2.1316525108456452E-2</v>
      </c>
      <c r="J74" s="301">
        <f t="shared" si="4"/>
        <v>2.0740595331579396E-2</v>
      </c>
      <c r="K74" s="301">
        <f t="shared" si="4"/>
        <v>2.2261294400674741E-2</v>
      </c>
      <c r="L74" s="301">
        <f t="shared" si="4"/>
        <v>2.1643164865958683E-2</v>
      </c>
      <c r="M74" s="301">
        <f t="shared" si="4"/>
        <v>2.7173979733939705E-2</v>
      </c>
      <c r="N74" s="301">
        <f t="shared" si="4"/>
        <v>2.6772296271417511E-2</v>
      </c>
      <c r="O74" s="301">
        <f t="shared" si="4"/>
        <v>2.7344204920459296E-2</v>
      </c>
      <c r="P74" s="301">
        <f t="shared" si="4"/>
        <v>2.7046656203676842E-2</v>
      </c>
      <c r="Q74" s="301">
        <f t="shared" si="4"/>
        <v>2.780332248913419E-2</v>
      </c>
      <c r="R74" s="301">
        <f t="shared" si="4"/>
        <v>2.8110914625493692E-2</v>
      </c>
      <c r="S74" s="301">
        <f t="shared" si="4"/>
        <v>2.8463625834088173E-2</v>
      </c>
      <c r="T74" s="301">
        <f t="shared" si="4"/>
        <v>2.783068378789124E-2</v>
      </c>
      <c r="U74" s="301">
        <f t="shared" si="4"/>
        <v>2.7430371557103428E-2</v>
      </c>
      <c r="V74" s="301">
        <f t="shared" si="4"/>
        <v>2.788493383355601E-2</v>
      </c>
      <c r="W74" s="301">
        <f t="shared" si="4"/>
        <v>2.7724929376222975E-2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2.7952171637643849E-3</v>
      </c>
      <c r="C75" s="235">
        <f t="shared" si="5"/>
        <v>2.8277988743482204E-3</v>
      </c>
      <c r="D75" s="235">
        <f t="shared" si="5"/>
        <v>2.8645229662325154E-3</v>
      </c>
      <c r="E75" s="235">
        <f t="shared" si="5"/>
        <v>2.9974177039798979E-3</v>
      </c>
      <c r="F75" s="235">
        <f t="shared" si="5"/>
        <v>3.1268723168720648E-3</v>
      </c>
      <c r="G75" s="235">
        <f t="shared" si="5"/>
        <v>2.8473811269552844E-3</v>
      </c>
      <c r="H75" s="235">
        <f t="shared" si="5"/>
        <v>2.9068472861820561E-3</v>
      </c>
      <c r="I75" s="235">
        <f t="shared" si="5"/>
        <v>2.9286013514361921E-3</v>
      </c>
      <c r="J75" s="235">
        <f t="shared" si="5"/>
        <v>2.7776948524473586E-3</v>
      </c>
      <c r="K75" s="235">
        <f t="shared" si="5"/>
        <v>2.9765530728738904E-3</v>
      </c>
      <c r="L75" s="235">
        <f t="shared" si="5"/>
        <v>2.8847067374471558E-3</v>
      </c>
      <c r="M75" s="235">
        <f t="shared" si="5"/>
        <v>3.6208429501229222E-3</v>
      </c>
      <c r="N75" s="235">
        <f t="shared" si="5"/>
        <v>3.568606113548783E-3</v>
      </c>
      <c r="O75" s="235">
        <f t="shared" si="5"/>
        <v>3.6136134509948789E-3</v>
      </c>
      <c r="P75" s="235">
        <f t="shared" si="5"/>
        <v>3.585485299360995E-3</v>
      </c>
      <c r="Q75" s="235">
        <f t="shared" si="5"/>
        <v>3.7169558133386899E-3</v>
      </c>
      <c r="R75" s="235">
        <f t="shared" si="5"/>
        <v>3.7528993520007203E-3</v>
      </c>
      <c r="S75" s="235">
        <f t="shared" si="5"/>
        <v>3.7884587883335484E-3</v>
      </c>
      <c r="T75" s="235">
        <f t="shared" si="5"/>
        <v>3.6797646657119962E-3</v>
      </c>
      <c r="U75" s="235">
        <f t="shared" si="5"/>
        <v>3.6134383924954321E-3</v>
      </c>
      <c r="V75" s="235">
        <f t="shared" si="5"/>
        <v>3.6959133187459991E-3</v>
      </c>
      <c r="W75" s="235">
        <f t="shared" si="5"/>
        <v>3.6526499889581701E-3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2.7337235755852441E-2</v>
      </c>
      <c r="C76" s="235">
        <f t="shared" si="6"/>
        <v>2.7653637323772219E-2</v>
      </c>
      <c r="D76" s="235">
        <f t="shared" si="6"/>
        <v>2.7988356840458986E-2</v>
      </c>
      <c r="E76" s="235">
        <f t="shared" si="6"/>
        <v>2.9152086791057435E-2</v>
      </c>
      <c r="F76" s="235">
        <f t="shared" si="6"/>
        <v>3.0455666455113242E-2</v>
      </c>
      <c r="G76" s="235">
        <f t="shared" si="6"/>
        <v>2.7799110990836526E-2</v>
      </c>
      <c r="H76" s="235">
        <f t="shared" si="6"/>
        <v>2.8168376808683226E-2</v>
      </c>
      <c r="I76" s="235">
        <f t="shared" si="6"/>
        <v>2.8426262721434722E-2</v>
      </c>
      <c r="J76" s="235">
        <f t="shared" si="6"/>
        <v>2.65255116475453E-2</v>
      </c>
      <c r="K76" s="235">
        <f t="shared" si="6"/>
        <v>2.8407701589156665E-2</v>
      </c>
      <c r="L76" s="235">
        <f t="shared" si="6"/>
        <v>2.7495444584147079E-2</v>
      </c>
      <c r="M76" s="235">
        <f t="shared" si="6"/>
        <v>3.4528760147244243E-2</v>
      </c>
      <c r="N76" s="235">
        <f t="shared" si="6"/>
        <v>3.4039162879839581E-2</v>
      </c>
      <c r="O76" s="235">
        <f t="shared" si="6"/>
        <v>3.4275890550529146E-2</v>
      </c>
      <c r="P76" s="235">
        <f t="shared" si="6"/>
        <v>3.4078650670619187E-2</v>
      </c>
      <c r="Q76" s="235">
        <f t="shared" si="6"/>
        <v>3.5523928325412214E-2</v>
      </c>
      <c r="R76" s="235">
        <f t="shared" si="6"/>
        <v>3.5836848991289375E-2</v>
      </c>
      <c r="S76" s="235">
        <f t="shared" si="6"/>
        <v>3.6097767691768722E-2</v>
      </c>
      <c r="T76" s="235">
        <f t="shared" si="6"/>
        <v>3.4881646826530936E-2</v>
      </c>
      <c r="U76" s="235">
        <f t="shared" si="6"/>
        <v>3.4174085312588649E-2</v>
      </c>
      <c r="V76" s="235">
        <f t="shared" si="6"/>
        <v>3.5086853292856685E-2</v>
      </c>
      <c r="W76" s="235">
        <f t="shared" si="6"/>
        <v>3.4543497204059227E-2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7.0105315184342482E-3</v>
      </c>
      <c r="C77" s="235">
        <f t="shared" si="7"/>
        <v>7.094565272756548E-3</v>
      </c>
      <c r="D77" s="235">
        <f t="shared" si="7"/>
        <v>7.1989741965970151E-3</v>
      </c>
      <c r="E77" s="235">
        <f t="shared" si="7"/>
        <v>7.6087963628833095E-3</v>
      </c>
      <c r="F77" s="235">
        <f t="shared" si="7"/>
        <v>7.907056142576625E-3</v>
      </c>
      <c r="G77" s="235">
        <f t="shared" si="7"/>
        <v>7.1682234198191348E-3</v>
      </c>
      <c r="H77" s="235">
        <f t="shared" si="7"/>
        <v>7.4239401524957352E-3</v>
      </c>
      <c r="I77" s="235">
        <f t="shared" si="7"/>
        <v>7.4546958195232356E-3</v>
      </c>
      <c r="J77" s="235">
        <f t="shared" si="7"/>
        <v>7.2928690662155907E-3</v>
      </c>
      <c r="K77" s="235">
        <f t="shared" si="7"/>
        <v>7.8269900396895215E-3</v>
      </c>
      <c r="L77" s="235">
        <f t="shared" si="7"/>
        <v>7.6091646841636319E-3</v>
      </c>
      <c r="M77" s="235">
        <f t="shared" si="7"/>
        <v>9.5482037439666E-3</v>
      </c>
      <c r="N77" s="235">
        <f t="shared" si="7"/>
        <v>9.406169602125241E-3</v>
      </c>
      <c r="O77" s="235">
        <f t="shared" si="7"/>
        <v>9.6237968204930212E-3</v>
      </c>
      <c r="P77" s="235">
        <f t="shared" si="7"/>
        <v>9.5131557686233357E-3</v>
      </c>
      <c r="Q77" s="235">
        <f t="shared" si="7"/>
        <v>9.7620286650129881E-3</v>
      </c>
      <c r="R77" s="235">
        <f t="shared" si="7"/>
        <v>9.8724739483531856E-3</v>
      </c>
      <c r="S77" s="235">
        <f t="shared" si="7"/>
        <v>1.0004504349980589E-2</v>
      </c>
      <c r="T77" s="235">
        <f t="shared" si="7"/>
        <v>9.802495077530636E-3</v>
      </c>
      <c r="U77" s="235">
        <f t="shared" si="7"/>
        <v>9.6674714449685433E-3</v>
      </c>
      <c r="V77" s="235">
        <f t="shared" si="7"/>
        <v>9.8178177564547473E-3</v>
      </c>
      <c r="W77" s="235">
        <f t="shared" si="7"/>
        <v>9.7721304097276567E-3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3.7135168680049471E-2</v>
      </c>
      <c r="C78" s="302">
        <f t="shared" si="8"/>
        <v>3.7851323691434735E-2</v>
      </c>
      <c r="D78" s="302">
        <f t="shared" si="8"/>
        <v>3.7478423030915579E-2</v>
      </c>
      <c r="E78" s="302">
        <f t="shared" si="8"/>
        <v>3.7046772179484384E-2</v>
      </c>
      <c r="F78" s="302">
        <f t="shared" si="8"/>
        <v>3.7647783098527891E-2</v>
      </c>
      <c r="G78" s="302">
        <f t="shared" si="8"/>
        <v>3.7997536667067046E-2</v>
      </c>
      <c r="H78" s="302">
        <f t="shared" si="8"/>
        <v>3.8837430180848939E-2</v>
      </c>
      <c r="I78" s="302">
        <f t="shared" si="8"/>
        <v>4.2260970582567128E-2</v>
      </c>
      <c r="J78" s="302">
        <f t="shared" si="8"/>
        <v>4.3630348317741756E-2</v>
      </c>
      <c r="K78" s="302">
        <f t="shared" si="8"/>
        <v>4.2171158092579902E-2</v>
      </c>
      <c r="L78" s="302">
        <f t="shared" si="8"/>
        <v>4.4030390594538331E-2</v>
      </c>
      <c r="M78" s="302">
        <f t="shared" si="8"/>
        <v>4.2184327627157972E-2</v>
      </c>
      <c r="N78" s="302">
        <f t="shared" si="8"/>
        <v>4.1674014615756476E-2</v>
      </c>
      <c r="O78" s="302">
        <f t="shared" si="8"/>
        <v>4.2067768012392884E-2</v>
      </c>
      <c r="P78" s="302">
        <f t="shared" si="8"/>
        <v>4.3315702989397104E-2</v>
      </c>
      <c r="Q78" s="302">
        <f t="shared" si="8"/>
        <v>4.3254747745311198E-2</v>
      </c>
      <c r="R78" s="302">
        <f t="shared" si="8"/>
        <v>4.3654434549966897E-2</v>
      </c>
      <c r="S78" s="302">
        <f t="shared" si="8"/>
        <v>4.3966937099900322E-2</v>
      </c>
      <c r="T78" s="302">
        <f t="shared" si="8"/>
        <v>4.3906626860846384E-2</v>
      </c>
      <c r="U78" s="302">
        <f t="shared" si="8"/>
        <v>4.441030837589463E-2</v>
      </c>
      <c r="V78" s="302">
        <f t="shared" si="8"/>
        <v>4.6237373307177823E-2</v>
      </c>
      <c r="W78" s="302">
        <f t="shared" si="8"/>
        <v>4.5260080184314856E-2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0.26141514579390307</v>
      </c>
      <c r="C79" s="303">
        <f t="shared" si="9"/>
        <v>0.25807841042672269</v>
      </c>
      <c r="D79" s="303">
        <f t="shared" si="9"/>
        <v>0.25644246811856425</v>
      </c>
      <c r="E79" s="303">
        <f t="shared" si="9"/>
        <v>0.25101475599851425</v>
      </c>
      <c r="F79" s="303">
        <f t="shared" si="9"/>
        <v>0.2395070012226046</v>
      </c>
      <c r="G79" s="303">
        <f t="shared" si="9"/>
        <v>0.26013592584369416</v>
      </c>
      <c r="H79" s="303">
        <f t="shared" si="9"/>
        <v>0.26539368893374332</v>
      </c>
      <c r="I79" s="303">
        <f t="shared" si="9"/>
        <v>0.24920348167332282</v>
      </c>
      <c r="J79" s="303">
        <f t="shared" si="9"/>
        <v>0.27246949242063456</v>
      </c>
      <c r="K79" s="303">
        <f t="shared" si="9"/>
        <v>0.25757736077483095</v>
      </c>
      <c r="L79" s="303">
        <f t="shared" si="9"/>
        <v>0.27134167812058929</v>
      </c>
      <c r="M79" s="303">
        <f t="shared" si="9"/>
        <v>0.18513547449259121</v>
      </c>
      <c r="N79" s="303">
        <f t="shared" si="9"/>
        <v>0.18788200319829809</v>
      </c>
      <c r="O79" s="303">
        <f t="shared" si="9"/>
        <v>0.18417707962185792</v>
      </c>
      <c r="P79" s="303">
        <f t="shared" si="9"/>
        <v>0.18406329374411839</v>
      </c>
      <c r="Q79" s="303">
        <f t="shared" si="9"/>
        <v>0.17412826018575309</v>
      </c>
      <c r="R79" s="303">
        <f t="shared" si="9"/>
        <v>0.16847237315373173</v>
      </c>
      <c r="S79" s="303">
        <f t="shared" si="9"/>
        <v>0.16507463594147595</v>
      </c>
      <c r="T79" s="303">
        <f t="shared" si="9"/>
        <v>0.17582336849429148</v>
      </c>
      <c r="U79" s="303">
        <f t="shared" si="9"/>
        <v>0.18868626047393267</v>
      </c>
      <c r="V79" s="303">
        <f t="shared" si="9"/>
        <v>0.17225655469047965</v>
      </c>
      <c r="W79" s="303">
        <f t="shared" si="9"/>
        <v>0.17474862972124497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0.17993341909016783</v>
      </c>
      <c r="C80" s="303">
        <f t="shared" si="10"/>
        <v>0.17844996526111875</v>
      </c>
      <c r="D80" s="303">
        <f t="shared" si="10"/>
        <v>0.17414941880984666</v>
      </c>
      <c r="E80" s="303">
        <f t="shared" si="10"/>
        <v>0.16776949644910663</v>
      </c>
      <c r="F80" s="303">
        <f t="shared" si="10"/>
        <v>0.1631423707720947</v>
      </c>
      <c r="G80" s="303">
        <f t="shared" si="10"/>
        <v>0.17596290134071352</v>
      </c>
      <c r="H80" s="303">
        <f t="shared" si="10"/>
        <v>0.17055078061727302</v>
      </c>
      <c r="I80" s="303">
        <f t="shared" si="10"/>
        <v>0.17993535131607274</v>
      </c>
      <c r="J80" s="303">
        <f t="shared" si="10"/>
        <v>0.18745939948308318</v>
      </c>
      <c r="K80" s="303">
        <f t="shared" si="10"/>
        <v>0.17911459702189517</v>
      </c>
      <c r="L80" s="303">
        <f t="shared" si="10"/>
        <v>0.18134455460866497</v>
      </c>
      <c r="M80" s="303">
        <f t="shared" si="10"/>
        <v>0.17313390848847204</v>
      </c>
      <c r="N80" s="303">
        <f t="shared" si="10"/>
        <v>0.18051879310328958</v>
      </c>
      <c r="O80" s="303">
        <f t="shared" si="10"/>
        <v>0.18372182785691638</v>
      </c>
      <c r="P80" s="303">
        <f t="shared" si="10"/>
        <v>0.18156619760011378</v>
      </c>
      <c r="Q80" s="303">
        <f t="shared" si="10"/>
        <v>0.16781585436498275</v>
      </c>
      <c r="R80" s="303">
        <f t="shared" si="10"/>
        <v>0.16940676533359156</v>
      </c>
      <c r="S80" s="303">
        <f t="shared" si="10"/>
        <v>0.17033590754607822</v>
      </c>
      <c r="T80" s="303">
        <f t="shared" si="10"/>
        <v>0.17613432796190381</v>
      </c>
      <c r="U80" s="303">
        <f t="shared" si="10"/>
        <v>0.17539455134585979</v>
      </c>
      <c r="V80" s="303">
        <f t="shared" si="10"/>
        <v>0.1749307783868245</v>
      </c>
      <c r="W80" s="303">
        <f t="shared" si="10"/>
        <v>0.18437903675060074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0.16725339730433322</v>
      </c>
      <c r="C81" s="304">
        <f t="shared" si="11"/>
        <v>0.16563441391612779</v>
      </c>
      <c r="D81" s="304">
        <f t="shared" si="11"/>
        <v>0.16123110087647644</v>
      </c>
      <c r="E81" s="304">
        <f t="shared" si="11"/>
        <v>0.15464848993571192</v>
      </c>
      <c r="F81" s="304">
        <f t="shared" si="11"/>
        <v>0.14929346975649052</v>
      </c>
      <c r="G81" s="304">
        <f t="shared" si="11"/>
        <v>0.16318616891417387</v>
      </c>
      <c r="H81" s="304">
        <f t="shared" si="11"/>
        <v>0.15805621008473705</v>
      </c>
      <c r="I81" s="304">
        <f t="shared" si="11"/>
        <v>0.16721816128846995</v>
      </c>
      <c r="J81" s="304">
        <f t="shared" si="11"/>
        <v>0.17655030500203928</v>
      </c>
      <c r="K81" s="304">
        <f t="shared" si="11"/>
        <v>0.16748789574734624</v>
      </c>
      <c r="L81" s="304">
        <f t="shared" si="11"/>
        <v>0.17020205631720808</v>
      </c>
      <c r="M81" s="304">
        <f t="shared" si="11"/>
        <v>0.15913673682781337</v>
      </c>
      <c r="N81" s="304">
        <f t="shared" si="11"/>
        <v>0.16670139580930199</v>
      </c>
      <c r="O81" s="304">
        <f t="shared" si="11"/>
        <v>0.17024373781031665</v>
      </c>
      <c r="P81" s="304">
        <f t="shared" si="11"/>
        <v>0.16800759237117913</v>
      </c>
      <c r="Q81" s="304">
        <f t="shared" si="11"/>
        <v>0.15324180540723578</v>
      </c>
      <c r="R81" s="304">
        <f t="shared" si="11"/>
        <v>0.1547752665405065</v>
      </c>
      <c r="S81" s="304">
        <f t="shared" si="11"/>
        <v>0.15576447446105915</v>
      </c>
      <c r="T81" s="304">
        <f t="shared" si="11"/>
        <v>0.16241903454931672</v>
      </c>
      <c r="U81" s="304">
        <f t="shared" si="11"/>
        <v>0.16214314577158151</v>
      </c>
      <c r="V81" s="304">
        <f t="shared" si="11"/>
        <v>0.16101100632221538</v>
      </c>
      <c r="W81" s="304">
        <f t="shared" si="11"/>
        <v>0.17098189548682441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1.2680021785834597E-2</v>
      </c>
      <c r="C82" s="304">
        <f t="shared" si="12"/>
        <v>1.2815551344990987E-2</v>
      </c>
      <c r="D82" s="304">
        <f t="shared" si="12"/>
        <v>1.2918317933370222E-2</v>
      </c>
      <c r="E82" s="304">
        <f t="shared" si="12"/>
        <v>1.3121006513394708E-2</v>
      </c>
      <c r="F82" s="304">
        <f t="shared" si="12"/>
        <v>1.3848901015604176E-2</v>
      </c>
      <c r="G82" s="304">
        <f t="shared" si="12"/>
        <v>1.2776732426539646E-2</v>
      </c>
      <c r="H82" s="304">
        <f t="shared" si="12"/>
        <v>1.2494570532535939E-2</v>
      </c>
      <c r="I82" s="304">
        <f t="shared" si="12"/>
        <v>1.27171900276028E-2</v>
      </c>
      <c r="J82" s="304">
        <f t="shared" si="12"/>
        <v>1.0909094481043893E-2</v>
      </c>
      <c r="K82" s="304">
        <f t="shared" si="12"/>
        <v>1.1626701274548927E-2</v>
      </c>
      <c r="L82" s="304">
        <f t="shared" si="12"/>
        <v>1.1142498291456894E-2</v>
      </c>
      <c r="M82" s="304">
        <f t="shared" si="12"/>
        <v>1.3997171660658671E-2</v>
      </c>
      <c r="N82" s="304">
        <f t="shared" si="12"/>
        <v>1.3817397293987585E-2</v>
      </c>
      <c r="O82" s="304">
        <f t="shared" si="12"/>
        <v>1.3478090046599724E-2</v>
      </c>
      <c r="P82" s="304">
        <f t="shared" si="12"/>
        <v>1.3558605228934656E-2</v>
      </c>
      <c r="Q82" s="304">
        <f t="shared" si="12"/>
        <v>1.4574048957746987E-2</v>
      </c>
      <c r="R82" s="304">
        <f t="shared" si="12"/>
        <v>1.4631498793085082E-2</v>
      </c>
      <c r="S82" s="304">
        <f t="shared" si="12"/>
        <v>1.4571433085019056E-2</v>
      </c>
      <c r="T82" s="304">
        <f t="shared" si="12"/>
        <v>1.3715293412587095E-2</v>
      </c>
      <c r="U82" s="304">
        <f t="shared" si="12"/>
        <v>1.3251405574278285E-2</v>
      </c>
      <c r="V82" s="304">
        <f t="shared" si="12"/>
        <v>1.3919772064609129E-2</v>
      </c>
      <c r="W82" s="304">
        <f t="shared" si="12"/>
        <v>1.3397141263776332E-2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3.9516803984207864E-2</v>
      </c>
      <c r="C83" s="303">
        <f t="shared" si="13"/>
        <v>3.9438055796515332E-2</v>
      </c>
      <c r="D83" s="303">
        <f t="shared" si="13"/>
        <v>3.7736242801175476E-2</v>
      </c>
      <c r="E83" s="303">
        <f t="shared" si="13"/>
        <v>3.5350150101409884E-2</v>
      </c>
      <c r="F83" s="303">
        <f t="shared" si="13"/>
        <v>3.2791465543638723E-2</v>
      </c>
      <c r="G83" s="303">
        <f t="shared" si="13"/>
        <v>3.9175743477180232E-2</v>
      </c>
      <c r="H83" s="303">
        <f t="shared" si="13"/>
        <v>3.8296569250116097E-2</v>
      </c>
      <c r="I83" s="303">
        <f t="shared" si="13"/>
        <v>3.9499806372138006E-2</v>
      </c>
      <c r="J83" s="303">
        <f t="shared" si="13"/>
        <v>4.1538317777122441E-2</v>
      </c>
      <c r="K83" s="303">
        <f t="shared" si="13"/>
        <v>3.7401627458553924E-2</v>
      </c>
      <c r="L83" s="303">
        <f t="shared" si="13"/>
        <v>4.1021107202682788E-2</v>
      </c>
      <c r="M83" s="303">
        <f t="shared" si="13"/>
        <v>2.5730261528294666E-2</v>
      </c>
      <c r="N83" s="303">
        <f t="shared" si="13"/>
        <v>2.544738245860614E-2</v>
      </c>
      <c r="O83" s="303">
        <f t="shared" si="13"/>
        <v>2.4327934480836099E-2</v>
      </c>
      <c r="P83" s="303">
        <f t="shared" si="13"/>
        <v>2.4465057960272259E-2</v>
      </c>
      <c r="Q83" s="303">
        <f t="shared" si="13"/>
        <v>2.2700084799477147E-2</v>
      </c>
      <c r="R83" s="303">
        <f t="shared" si="13"/>
        <v>2.2495803655270461E-2</v>
      </c>
      <c r="S83" s="303">
        <f t="shared" si="13"/>
        <v>2.1514351351403463E-2</v>
      </c>
      <c r="T83" s="303">
        <f t="shared" si="13"/>
        <v>2.3478864337070613E-2</v>
      </c>
      <c r="U83" s="303">
        <f t="shared" si="13"/>
        <v>2.5723295606950906E-2</v>
      </c>
      <c r="V83" s="303">
        <f t="shared" si="13"/>
        <v>2.433489476997586E-2</v>
      </c>
      <c r="W83" s="303">
        <f t="shared" si="13"/>
        <v>2.4792521434333702E-2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1.460127960667488E-2</v>
      </c>
      <c r="C84" s="304">
        <f t="shared" si="14"/>
        <v>1.4729764196654496E-2</v>
      </c>
      <c r="D84" s="304">
        <f t="shared" si="14"/>
        <v>1.339757608280529E-2</v>
      </c>
      <c r="E84" s="304">
        <f t="shared" si="14"/>
        <v>1.177609255608362E-2</v>
      </c>
      <c r="F84" s="304">
        <f t="shared" si="14"/>
        <v>1.0526725695378271E-2</v>
      </c>
      <c r="G84" s="304">
        <f t="shared" si="14"/>
        <v>1.4468505110752991E-2</v>
      </c>
      <c r="H84" s="304">
        <f t="shared" si="14"/>
        <v>1.3216702444008702E-2</v>
      </c>
      <c r="I84" s="304">
        <f t="shared" si="14"/>
        <v>1.5803070788009854E-2</v>
      </c>
      <c r="J84" s="304">
        <f t="shared" si="14"/>
        <v>1.6347766705901656E-2</v>
      </c>
      <c r="K84" s="304">
        <f t="shared" si="14"/>
        <v>1.3484168539109982E-2</v>
      </c>
      <c r="L84" s="304">
        <f t="shared" si="14"/>
        <v>1.5661024871640842E-2</v>
      </c>
      <c r="M84" s="304">
        <f t="shared" si="14"/>
        <v>9.7763685497707729E-3</v>
      </c>
      <c r="N84" s="304">
        <f t="shared" si="14"/>
        <v>9.5751217849593777E-3</v>
      </c>
      <c r="O84" s="304">
        <f t="shared" si="14"/>
        <v>9.0499204879104095E-3</v>
      </c>
      <c r="P84" s="304">
        <f t="shared" si="14"/>
        <v>8.9647145020534183E-3</v>
      </c>
      <c r="Q84" s="304">
        <f t="shared" si="14"/>
        <v>8.0175621103368063E-3</v>
      </c>
      <c r="R84" s="304">
        <f t="shared" si="14"/>
        <v>8.263942435048079E-3</v>
      </c>
      <c r="S84" s="304">
        <f t="shared" si="14"/>
        <v>7.7738539291339007E-3</v>
      </c>
      <c r="T84" s="304">
        <f t="shared" si="14"/>
        <v>8.715402481461465E-3</v>
      </c>
      <c r="U84" s="304">
        <f t="shared" si="14"/>
        <v>9.4394361465692626E-3</v>
      </c>
      <c r="V84" s="304">
        <f t="shared" si="14"/>
        <v>9.689838497018554E-3</v>
      </c>
      <c r="W84" s="304">
        <f t="shared" si="14"/>
        <v>1.0207865265723577E-2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2.3334776573000992E-2</v>
      </c>
      <c r="C85" s="304">
        <f t="shared" si="15"/>
        <v>2.3110648078846326E-2</v>
      </c>
      <c r="D85" s="304">
        <f t="shared" si="15"/>
        <v>2.2728211858250472E-2</v>
      </c>
      <c r="E85" s="304">
        <f t="shared" si="15"/>
        <v>2.1938334627052629E-2</v>
      </c>
      <c r="F85" s="304">
        <f t="shared" si="15"/>
        <v>2.0538274370097528E-2</v>
      </c>
      <c r="G85" s="304">
        <f t="shared" si="15"/>
        <v>2.3114434184110459E-2</v>
      </c>
      <c r="H85" s="304">
        <f t="shared" si="15"/>
        <v>2.3522238178060342E-2</v>
      </c>
      <c r="I85" s="304">
        <f t="shared" si="15"/>
        <v>2.2111354221581381E-2</v>
      </c>
      <c r="J85" s="304">
        <f t="shared" si="15"/>
        <v>2.3830574925942646E-2</v>
      </c>
      <c r="K85" s="304">
        <f t="shared" si="15"/>
        <v>2.2468022725712446E-2</v>
      </c>
      <c r="L85" s="304">
        <f t="shared" si="15"/>
        <v>2.397100903063968E-2</v>
      </c>
      <c r="M85" s="304">
        <f t="shared" si="15"/>
        <v>1.4208943423550611E-2</v>
      </c>
      <c r="N85" s="304">
        <f t="shared" si="15"/>
        <v>1.414972258927079E-2</v>
      </c>
      <c r="O85" s="304">
        <f t="shared" si="15"/>
        <v>1.3597775456249964E-2</v>
      </c>
      <c r="P85" s="304">
        <f t="shared" si="15"/>
        <v>1.3810067541493059E-2</v>
      </c>
      <c r="Q85" s="304">
        <f t="shared" si="15"/>
        <v>1.286565704945848E-2</v>
      </c>
      <c r="R85" s="304">
        <f t="shared" si="15"/>
        <v>1.2407833629037973E-2</v>
      </c>
      <c r="S85" s="304">
        <f t="shared" si="15"/>
        <v>1.1923957888894254E-2</v>
      </c>
      <c r="T85" s="304">
        <f t="shared" si="15"/>
        <v>1.3053652494344543E-2</v>
      </c>
      <c r="U85" s="304">
        <f t="shared" si="15"/>
        <v>1.4631880416315303E-2</v>
      </c>
      <c r="V85" s="304">
        <f t="shared" si="15"/>
        <v>1.2909755695217143E-2</v>
      </c>
      <c r="W85" s="304">
        <f t="shared" si="15"/>
        <v>1.2914509066546178E-2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1.5807478045319913E-3</v>
      </c>
      <c r="C86" s="304">
        <f t="shared" si="16"/>
        <v>1.5976435210145123E-3</v>
      </c>
      <c r="D86" s="304">
        <f t="shared" si="16"/>
        <v>1.6104548601197166E-3</v>
      </c>
      <c r="E86" s="304">
        <f t="shared" si="16"/>
        <v>1.6357229182736349E-3</v>
      </c>
      <c r="F86" s="304">
        <f t="shared" si="16"/>
        <v>1.7264654781629198E-3</v>
      </c>
      <c r="G86" s="304">
        <f t="shared" si="16"/>
        <v>1.5928041823167816E-3</v>
      </c>
      <c r="H86" s="304">
        <f t="shared" si="16"/>
        <v>1.5576286280470535E-3</v>
      </c>
      <c r="I86" s="304">
        <f t="shared" si="16"/>
        <v>1.5853813625467757E-3</v>
      </c>
      <c r="J86" s="304">
        <f t="shared" si="16"/>
        <v>1.3599761452781421E-3</v>
      </c>
      <c r="K86" s="304">
        <f t="shared" si="16"/>
        <v>1.4494361937314932E-3</v>
      </c>
      <c r="L86" s="304">
        <f t="shared" si="16"/>
        <v>1.3890733004022692E-3</v>
      </c>
      <c r="M86" s="304">
        <f t="shared" si="16"/>
        <v>1.7449495549732822E-3</v>
      </c>
      <c r="N86" s="304">
        <f t="shared" si="16"/>
        <v>1.7225380843759735E-3</v>
      </c>
      <c r="O86" s="304">
        <f t="shared" si="16"/>
        <v>1.6802385366757218E-3</v>
      </c>
      <c r="P86" s="304">
        <f t="shared" si="16"/>
        <v>1.690275916725779E-3</v>
      </c>
      <c r="Q86" s="304">
        <f t="shared" si="16"/>
        <v>1.8168656396818611E-3</v>
      </c>
      <c r="R86" s="304">
        <f t="shared" si="16"/>
        <v>1.8240275911844098E-3</v>
      </c>
      <c r="S86" s="304">
        <f t="shared" si="16"/>
        <v>1.8165395333753047E-3</v>
      </c>
      <c r="T86" s="304">
        <f t="shared" si="16"/>
        <v>1.709809361264604E-3</v>
      </c>
      <c r="U86" s="304">
        <f t="shared" si="16"/>
        <v>1.6519790440663398E-3</v>
      </c>
      <c r="V86" s="304">
        <f t="shared" si="16"/>
        <v>1.7353005777401619E-3</v>
      </c>
      <c r="W86" s="304">
        <f t="shared" si="16"/>
        <v>1.6701471020639487E-3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3.2882512890619151E-2</v>
      </c>
      <c r="C87" s="303">
        <f t="shared" si="17"/>
        <v>3.3418674054900392E-2</v>
      </c>
      <c r="D87" s="303">
        <f t="shared" si="17"/>
        <v>3.2519405149893016E-2</v>
      </c>
      <c r="E87" s="303">
        <f t="shared" si="17"/>
        <v>3.1743557785292323E-2</v>
      </c>
      <c r="F87" s="303">
        <f t="shared" si="17"/>
        <v>3.1805473677638779E-2</v>
      </c>
      <c r="G87" s="303">
        <f t="shared" si="17"/>
        <v>3.2957743899807886E-2</v>
      </c>
      <c r="H87" s="303">
        <f t="shared" si="17"/>
        <v>3.1794439738416752E-2</v>
      </c>
      <c r="I87" s="303">
        <f t="shared" si="17"/>
        <v>3.3622046701414873E-2</v>
      </c>
      <c r="J87" s="303">
        <f t="shared" si="17"/>
        <v>3.1283658958878323E-2</v>
      </c>
      <c r="K87" s="303">
        <f t="shared" si="17"/>
        <v>3.0367579703891749E-2</v>
      </c>
      <c r="L87" s="303">
        <f t="shared" si="17"/>
        <v>3.1284107318129653E-2</v>
      </c>
      <c r="M87" s="303">
        <f t="shared" si="17"/>
        <v>3.0784597768137953E-2</v>
      </c>
      <c r="N87" s="303">
        <f t="shared" si="17"/>
        <v>3.0384420048467174E-2</v>
      </c>
      <c r="O87" s="303">
        <f t="shared" si="17"/>
        <v>2.9291618340288855E-2</v>
      </c>
      <c r="P87" s="303">
        <f t="shared" si="17"/>
        <v>2.9458189948454099E-2</v>
      </c>
      <c r="Q87" s="303">
        <f t="shared" si="17"/>
        <v>3.0361003885767249E-2</v>
      </c>
      <c r="R87" s="303">
        <f t="shared" si="17"/>
        <v>3.0532619349994745E-2</v>
      </c>
      <c r="S87" s="303">
        <f t="shared" si="17"/>
        <v>3.0094210255968073E-2</v>
      </c>
      <c r="T87" s="303">
        <f t="shared" si="17"/>
        <v>2.9549133059136649E-2</v>
      </c>
      <c r="U87" s="303">
        <f t="shared" si="17"/>
        <v>2.9491963978654501E-2</v>
      </c>
      <c r="V87" s="303">
        <f t="shared" si="17"/>
        <v>3.0476227240367072E-2</v>
      </c>
      <c r="W87" s="303">
        <f t="shared" si="17"/>
        <v>2.992359366579847E-2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9.0170883878519844E-3</v>
      </c>
      <c r="C88" s="304">
        <f t="shared" si="18"/>
        <v>9.367460472978973E-3</v>
      </c>
      <c r="D88" s="304">
        <f t="shared" si="18"/>
        <v>8.3584094400167182E-3</v>
      </c>
      <c r="E88" s="304">
        <f t="shared" si="18"/>
        <v>7.3712447206918871E-3</v>
      </c>
      <c r="F88" s="304">
        <f t="shared" si="18"/>
        <v>6.4640638544572349E-3</v>
      </c>
      <c r="G88" s="304">
        <f t="shared" si="18"/>
        <v>8.9685847331027711E-3</v>
      </c>
      <c r="H88" s="304">
        <f t="shared" si="18"/>
        <v>8.2006852893978487E-3</v>
      </c>
      <c r="I88" s="304">
        <f t="shared" si="18"/>
        <v>9.8757037895152201E-3</v>
      </c>
      <c r="J88" s="304">
        <f t="shared" si="18"/>
        <v>1.020189327433612E-2</v>
      </c>
      <c r="K88" s="304">
        <f t="shared" si="18"/>
        <v>8.3278209330676454E-3</v>
      </c>
      <c r="L88" s="304">
        <f t="shared" si="18"/>
        <v>9.8053499390332987E-3</v>
      </c>
      <c r="M88" s="304">
        <f t="shared" si="18"/>
        <v>6.130245754681153E-3</v>
      </c>
      <c r="N88" s="304">
        <f t="shared" si="18"/>
        <v>6.0286801409466491E-3</v>
      </c>
      <c r="O88" s="304">
        <f t="shared" si="18"/>
        <v>5.5638929063770914E-3</v>
      </c>
      <c r="P88" s="304">
        <f t="shared" si="18"/>
        <v>5.5695414754383969E-3</v>
      </c>
      <c r="Q88" s="304">
        <f t="shared" si="18"/>
        <v>4.9728127856967369E-3</v>
      </c>
      <c r="R88" s="304">
        <f t="shared" si="18"/>
        <v>5.1187661753232527E-3</v>
      </c>
      <c r="S88" s="304">
        <f t="shared" si="18"/>
        <v>4.8480403333777209E-3</v>
      </c>
      <c r="T88" s="304">
        <f t="shared" si="18"/>
        <v>5.5184615674290158E-3</v>
      </c>
      <c r="U88" s="304">
        <f t="shared" si="18"/>
        <v>5.9785185586776956E-3</v>
      </c>
      <c r="V88" s="304">
        <f t="shared" si="18"/>
        <v>6.1368226760221646E-3</v>
      </c>
      <c r="W88" s="304">
        <f t="shared" si="18"/>
        <v>6.4264099529336791E-3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3.4146614201127378E-3</v>
      </c>
      <c r="C89" s="304">
        <f t="shared" si="19"/>
        <v>3.3818638949363708E-3</v>
      </c>
      <c r="D89" s="304">
        <f t="shared" si="19"/>
        <v>3.3259006332339502E-3</v>
      </c>
      <c r="E89" s="304">
        <f t="shared" si="19"/>
        <v>3.210315069362838E-3</v>
      </c>
      <c r="F89" s="304">
        <f t="shared" si="19"/>
        <v>3.0054392382057832E-3</v>
      </c>
      <c r="G89" s="304">
        <f t="shared" si="19"/>
        <v>3.3824179292780959E-3</v>
      </c>
      <c r="H89" s="304">
        <f t="shared" si="19"/>
        <v>3.4420933480999636E-3</v>
      </c>
      <c r="I89" s="304">
        <f t="shared" si="19"/>
        <v>3.2356336462308274E-3</v>
      </c>
      <c r="J89" s="304">
        <f t="shared" si="19"/>
        <v>3.4872133686025372E-3</v>
      </c>
      <c r="K89" s="304">
        <f t="shared" si="19"/>
        <v>3.2878262257061684E-3</v>
      </c>
      <c r="L89" s="304">
        <f t="shared" si="19"/>
        <v>3.5077635940515286E-3</v>
      </c>
      <c r="M89" s="304">
        <f t="shared" si="19"/>
        <v>2.079245574825877E-3</v>
      </c>
      <c r="N89" s="304">
        <f t="shared" si="19"/>
        <v>2.0705795780699399E-3</v>
      </c>
      <c r="O89" s="304">
        <f t="shared" si="19"/>
        <v>1.989811177516719E-3</v>
      </c>
      <c r="P89" s="304">
        <f t="shared" si="19"/>
        <v>2.0208766385896824E-3</v>
      </c>
      <c r="Q89" s="304">
        <f t="shared" si="19"/>
        <v>1.8826776692611557E-3</v>
      </c>
      <c r="R89" s="304">
        <f t="shared" si="19"/>
        <v>1.8156827286392374E-3</v>
      </c>
      <c r="S89" s="304">
        <f t="shared" si="19"/>
        <v>1.7448754587762393E-3</v>
      </c>
      <c r="T89" s="304">
        <f t="shared" si="19"/>
        <v>1.9101877159419605E-3</v>
      </c>
      <c r="U89" s="304">
        <f t="shared" si="19"/>
        <v>2.1411354595571109E-3</v>
      </c>
      <c r="V89" s="304">
        <f t="shared" si="19"/>
        <v>1.8891307820167156E-3</v>
      </c>
      <c r="W89" s="304">
        <f t="shared" si="19"/>
        <v>1.8898263598655944E-3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2.0450763082654425E-2</v>
      </c>
      <c r="C90" s="304">
        <f t="shared" si="20"/>
        <v>2.0669349686985042E-2</v>
      </c>
      <c r="D90" s="304">
        <f t="shared" si="20"/>
        <v>2.083509507664235E-2</v>
      </c>
      <c r="E90" s="304">
        <f t="shared" si="20"/>
        <v>2.1161997995237592E-2</v>
      </c>
      <c r="F90" s="304">
        <f t="shared" si="20"/>
        <v>2.2335970584975759E-2</v>
      </c>
      <c r="G90" s="304">
        <f t="shared" si="20"/>
        <v>2.0606741237427017E-2</v>
      </c>
      <c r="H90" s="304">
        <f t="shared" si="20"/>
        <v>2.0151661100918941E-2</v>
      </c>
      <c r="I90" s="304">
        <f t="shared" si="20"/>
        <v>2.0510709265668829E-2</v>
      </c>
      <c r="J90" s="304">
        <f t="shared" si="20"/>
        <v>1.7594552315939666E-2</v>
      </c>
      <c r="K90" s="304">
        <f t="shared" si="20"/>
        <v>1.8751932545117936E-2</v>
      </c>
      <c r="L90" s="304">
        <f t="shared" si="20"/>
        <v>1.7970993785044825E-2</v>
      </c>
      <c r="M90" s="304">
        <f t="shared" si="20"/>
        <v>2.2575106438630924E-2</v>
      </c>
      <c r="N90" s="304">
        <f t="shared" si="20"/>
        <v>2.2285160329450583E-2</v>
      </c>
      <c r="O90" s="304">
        <f t="shared" si="20"/>
        <v>2.1737914256395045E-2</v>
      </c>
      <c r="P90" s="304">
        <f t="shared" si="20"/>
        <v>2.1867771834426016E-2</v>
      </c>
      <c r="Q90" s="304">
        <f t="shared" si="20"/>
        <v>2.3505513430809356E-2</v>
      </c>
      <c r="R90" s="304">
        <f t="shared" si="20"/>
        <v>2.3598170446032258E-2</v>
      </c>
      <c r="S90" s="304">
        <f t="shared" si="20"/>
        <v>2.3501294463814111E-2</v>
      </c>
      <c r="T90" s="304">
        <f t="shared" si="20"/>
        <v>2.212048377576567E-2</v>
      </c>
      <c r="U90" s="304">
        <f t="shared" si="20"/>
        <v>2.1372309960419694E-2</v>
      </c>
      <c r="V90" s="304">
        <f t="shared" si="20"/>
        <v>2.2450273782328192E-2</v>
      </c>
      <c r="W90" s="304">
        <f t="shared" si="20"/>
        <v>2.16073573529992E-2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7.081475416305448E-2</v>
      </c>
      <c r="C91" s="303">
        <f t="shared" si="21"/>
        <v>7.0269369566093073E-2</v>
      </c>
      <c r="D91" s="303">
        <f t="shared" si="21"/>
        <v>7.4952734970155699E-2</v>
      </c>
      <c r="E91" s="303">
        <f t="shared" si="21"/>
        <v>7.6933757232562225E-2</v>
      </c>
      <c r="F91" s="303">
        <f t="shared" si="21"/>
        <v>7.5940493580376883E-2</v>
      </c>
      <c r="G91" s="303">
        <f t="shared" si="21"/>
        <v>7.0048090043043604E-2</v>
      </c>
      <c r="H91" s="303">
        <f t="shared" si="21"/>
        <v>6.9892367041389639E-2</v>
      </c>
      <c r="I91" s="303">
        <f t="shared" si="21"/>
        <v>6.5780131912996226E-2</v>
      </c>
      <c r="J91" s="303">
        <f t="shared" si="21"/>
        <v>6.7606092491259803E-2</v>
      </c>
      <c r="K91" s="303">
        <f t="shared" si="21"/>
        <v>7.2493333818062014E-2</v>
      </c>
      <c r="L91" s="303">
        <f t="shared" si="21"/>
        <v>6.312951752610392E-2</v>
      </c>
      <c r="M91" s="303">
        <f t="shared" si="21"/>
        <v>8.1034993711564099E-2</v>
      </c>
      <c r="N91" s="303">
        <f t="shared" si="21"/>
        <v>7.8521307951990554E-2</v>
      </c>
      <c r="O91" s="303">
        <f t="shared" si="21"/>
        <v>8.1169783168667464E-2</v>
      </c>
      <c r="P91" s="303">
        <f t="shared" si="21"/>
        <v>8.3289155611761673E-2</v>
      </c>
      <c r="Q91" s="303">
        <f t="shared" si="21"/>
        <v>8.5150364000744327E-2</v>
      </c>
      <c r="R91" s="303">
        <f t="shared" si="21"/>
        <v>8.5233098562129489E-2</v>
      </c>
      <c r="S91" s="303">
        <f t="shared" si="21"/>
        <v>8.6588118140530912E-2</v>
      </c>
      <c r="T91" s="303">
        <f t="shared" si="21"/>
        <v>8.7819991438359002E-2</v>
      </c>
      <c r="U91" s="303">
        <f t="shared" si="21"/>
        <v>8.385182628683395E-2</v>
      </c>
      <c r="V91" s="303">
        <f t="shared" si="21"/>
        <v>8.4807045477706497E-2</v>
      </c>
      <c r="W91" s="303">
        <f t="shared" si="21"/>
        <v>8.3535463606990434E-2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0.32105829820570281</v>
      </c>
      <c r="C92" s="237">
        <f t="shared" si="22"/>
        <v>0.32457504050824154</v>
      </c>
      <c r="D92" s="237">
        <f t="shared" si="22"/>
        <v>0.32803357778713982</v>
      </c>
      <c r="E92" s="237">
        <f t="shared" si="22"/>
        <v>0.3385946259531058</v>
      </c>
      <c r="F92" s="237">
        <f t="shared" si="22"/>
        <v>0.35503608328619574</v>
      </c>
      <c r="G92" s="237">
        <f t="shared" si="22"/>
        <v>0.32536337293147999</v>
      </c>
      <c r="H92" s="237">
        <f t="shared" si="22"/>
        <v>0.32551746680108634</v>
      </c>
      <c r="I92" s="237">
        <f t="shared" si="22"/>
        <v>0.32957212644063777</v>
      </c>
      <c r="J92" s="237">
        <f t="shared" si="22"/>
        <v>0.29867601965349255</v>
      </c>
      <c r="K92" s="237">
        <f t="shared" si="22"/>
        <v>0.31940180402779145</v>
      </c>
      <c r="L92" s="237">
        <f t="shared" si="22"/>
        <v>0.3082161637575746</v>
      </c>
      <c r="M92" s="237">
        <f t="shared" si="22"/>
        <v>0.38712464980850864</v>
      </c>
      <c r="N92" s="237">
        <f t="shared" si="22"/>
        <v>0.38178584375666086</v>
      </c>
      <c r="O92" s="237">
        <f t="shared" si="22"/>
        <v>0.38038648277656384</v>
      </c>
      <c r="P92" s="237">
        <f t="shared" si="22"/>
        <v>0.37961845420360196</v>
      </c>
      <c r="Q92" s="237">
        <f t="shared" si="22"/>
        <v>0.39978344972506613</v>
      </c>
      <c r="R92" s="237">
        <f t="shared" si="22"/>
        <v>0.40263176847817811</v>
      </c>
      <c r="S92" s="237">
        <f t="shared" si="22"/>
        <v>0.40407148300047202</v>
      </c>
      <c r="T92" s="237">
        <f t="shared" si="22"/>
        <v>0.38709309749072751</v>
      </c>
      <c r="U92" s="237">
        <f t="shared" si="22"/>
        <v>0.37755642722471744</v>
      </c>
      <c r="V92" s="237">
        <f t="shared" si="22"/>
        <v>0.39047160792585495</v>
      </c>
      <c r="W92" s="237">
        <f t="shared" si="22"/>
        <v>0.38166746765774884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343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>IF(B$5=0,0,B$5/OIS_fec!B$5)</f>
        <v>0.38511854433512871</v>
      </c>
      <c r="C96" s="322">
        <f>IF(C$5=0,0,C$5/OIS_fec!C$5)</f>
        <v>0.38723458138776434</v>
      </c>
      <c r="D96" s="322">
        <f>IF(D$5=0,0,D$5/OIS_fec!D$5)</f>
        <v>0.3916338996931088</v>
      </c>
      <c r="E96" s="322">
        <f>IF(E$5=0,0,E$5/OIS_fec!E$5)</f>
        <v>0.39109496047237075</v>
      </c>
      <c r="F96" s="322">
        <f>IF(F$5=0,0,F$5/OIS_fec!F$5)</f>
        <v>0.39674738298597767</v>
      </c>
      <c r="G96" s="322">
        <f>IF(G$5=0,0,G$5/OIS_fec!G$5)</f>
        <v>0.38975706462157367</v>
      </c>
      <c r="H96" s="322">
        <f>IF(H$5=0,0,H$5/OIS_fec!H$5)</f>
        <v>0.39225452852585846</v>
      </c>
      <c r="I96" s="322">
        <f>IF(I$5=0,0,I$5/OIS_fec!I$5)</f>
        <v>0.38889636088804386</v>
      </c>
      <c r="J96" s="322">
        <f>IF(J$5=0,0,J$5/OIS_fec!J$5)</f>
        <v>0.38398923510825478</v>
      </c>
      <c r="K96" s="322">
        <f>IF(K$5=0,0,K$5/OIS_fec!K$5)</f>
        <v>0.38691990197477388</v>
      </c>
      <c r="L96" s="322">
        <f>IF(L$5=0,0,L$5/OIS_fec!L$5)</f>
        <v>0.38767625161117863</v>
      </c>
      <c r="M96" s="322">
        <f>IF(M$5=0,0,M$5/OIS_fec!M$5)</f>
        <v>0.39915057983961472</v>
      </c>
      <c r="N96" s="322">
        <f>IF(N$5=0,0,N$5/OIS_fec!N$5)</f>
        <v>0.39776668938445281</v>
      </c>
      <c r="O96" s="322">
        <f>IF(O$5=0,0,O$5/OIS_fec!O$5)</f>
        <v>0.39794339744514046</v>
      </c>
      <c r="P96" s="322">
        <f>IF(P$5=0,0,P$5/OIS_fec!P$5)</f>
        <v>0.39816079340911925</v>
      </c>
      <c r="Q96" s="322">
        <f>IF(Q$5=0,0,Q$5/OIS_fec!Q$5)</f>
        <v>0.40347228828678072</v>
      </c>
      <c r="R96" s="322">
        <f>IF(R$5=0,0,R$5/OIS_fec!R$5)</f>
        <v>0.40373165379327275</v>
      </c>
      <c r="S96" s="322">
        <f>IF(S$5=0,0,S$5/OIS_fec!S$5)</f>
        <v>0.40487631037330263</v>
      </c>
      <c r="T96" s="322">
        <f>IF(T$5=0,0,T$5/OIS_fec!T$5)</f>
        <v>0.40128370741399899</v>
      </c>
      <c r="U96" s="322">
        <f>IF(U$5=0,0,U$5/OIS_fec!U$5)</f>
        <v>0.40081195259286956</v>
      </c>
      <c r="V96" s="322">
        <f>IF(V$5=0,0,V$5/OIS_fec!V$5)</f>
        <v>0.40195496876086007</v>
      </c>
      <c r="W96" s="322">
        <f>IF(W$5=0,0,W$5/OIS_fec!W$5)</f>
        <v>0.39737728555878937</v>
      </c>
      <c r="DA96" s="95"/>
    </row>
    <row r="97" spans="1:105" ht="12" customHeight="1" x14ac:dyDescent="0.25">
      <c r="A97" s="55" t="s">
        <v>92</v>
      </c>
      <c r="B97" s="332">
        <f>IF(B$6=0,0,B$6/OIS_fec!B$6)</f>
        <v>0.47282216269956351</v>
      </c>
      <c r="C97" s="332">
        <f>IF(C$6=0,0,C$6/OIS_fec!C$6)</f>
        <v>0.47348641919426798</v>
      </c>
      <c r="D97" s="332">
        <f>IF(D$6=0,0,D$6/OIS_fec!D$6)</f>
        <v>0.47370471577804379</v>
      </c>
      <c r="E97" s="332">
        <f>IF(E$6=0,0,E$6/OIS_fec!E$6)</f>
        <v>0.47027502032883534</v>
      </c>
      <c r="F97" s="332">
        <f>IF(F$6=0,0,F$6/OIS_fec!F$6)</f>
        <v>0.47023062531559745</v>
      </c>
      <c r="G97" s="332">
        <f>IF(G$6=0,0,G$6/OIS_fec!G$6)</f>
        <v>0.46986319311055985</v>
      </c>
      <c r="H97" s="332">
        <f>IF(H$6=0,0,H$6/OIS_fec!H$6)</f>
        <v>0.47013326726368976</v>
      </c>
      <c r="I97" s="332">
        <f>IF(I$6=0,0,I$6/OIS_fec!I$6)</f>
        <v>0.47044688694947145</v>
      </c>
      <c r="J97" s="332">
        <f>IF(J$6=0,0,J$6/OIS_fec!J$6)</f>
        <v>0.46794845730381945</v>
      </c>
      <c r="K97" s="332">
        <f>IF(K$6=0,0,K$6/OIS_fec!K$6)</f>
        <v>0.46738835281465285</v>
      </c>
      <c r="L97" s="332">
        <f>IF(L$6=0,0,L$6/OIS_fec!L$6)</f>
        <v>0.46764425112205138</v>
      </c>
      <c r="M97" s="332">
        <f>IF(M$6=0,0,M$6/OIS_fec!M$6)</f>
        <v>0.46874437461590529</v>
      </c>
      <c r="N97" s="332">
        <f>IF(N$6=0,0,N$6/OIS_fec!N$6)</f>
        <v>0.4689131890919766</v>
      </c>
      <c r="O97" s="332">
        <f>IF(O$6=0,0,O$6/OIS_fec!O$6)</f>
        <v>0.46863160051009145</v>
      </c>
      <c r="P97" s="332">
        <f>IF(P$6=0,0,P$6/OIS_fec!P$6)</f>
        <v>0.4688045649516509</v>
      </c>
      <c r="Q97" s="332">
        <f>IF(Q$6=0,0,Q$6/OIS_fec!Q$6)</f>
        <v>0.46745885949668076</v>
      </c>
      <c r="R97" s="332">
        <f>IF(R$6=0,0,R$6/OIS_fec!R$6)</f>
        <v>0.46726418609668791</v>
      </c>
      <c r="S97" s="332">
        <f>IF(S$6=0,0,S$6/OIS_fec!S$6)</f>
        <v>0.46762650380016851</v>
      </c>
      <c r="T97" s="332">
        <f>IF(T$6=0,0,T$6/OIS_fec!T$6)</f>
        <v>0.46795014251119071</v>
      </c>
      <c r="U97" s="332">
        <f>IF(U$6=0,0,U$6/OIS_fec!U$6)</f>
        <v>0.46750347253918473</v>
      </c>
      <c r="V97" s="332">
        <f>IF(V$6=0,0,V$6/OIS_fec!V$6)</f>
        <v>0.4673729240117574</v>
      </c>
      <c r="W97" s="332">
        <f>IF(W$6=0,0,W$6/OIS_fec!W$6)</f>
        <v>0.46704870071787091</v>
      </c>
      <c r="DA97" s="67"/>
    </row>
    <row r="98" spans="1:105" ht="12" customHeight="1" x14ac:dyDescent="0.25">
      <c r="A98" s="202" t="s">
        <v>93</v>
      </c>
      <c r="B98" s="333">
        <f>IF(B$7=0,0,B$7/OIS_fec!B$7)</f>
        <v>0.12193740491472944</v>
      </c>
      <c r="C98" s="333">
        <f>IF(C$7=0,0,C$7/OIS_fec!C$7)</f>
        <v>0.12215344980759085</v>
      </c>
      <c r="D98" s="333">
        <f>IF(D$7=0,0,D$7/OIS_fec!D$7)</f>
        <v>0.12220484314777558</v>
      </c>
      <c r="E98" s="333">
        <f>IF(E$7=0,0,E$7/OIS_fec!E$7)</f>
        <v>0.12113347918242763</v>
      </c>
      <c r="F98" s="333">
        <f>IF(F$7=0,0,F$7/OIS_fec!F$7)</f>
        <v>0.12119471362189113</v>
      </c>
      <c r="G98" s="333">
        <f>IF(G$7=0,0,G$7/OIS_fec!G$7)</f>
        <v>0.12106655168951519</v>
      </c>
      <c r="H98" s="333">
        <f>IF(H$7=0,0,H$7/OIS_fec!H$7)</f>
        <v>0.12120680420709357</v>
      </c>
      <c r="I98" s="333">
        <f>IF(I$7=0,0,I$7/OIS_fec!I$7)</f>
        <v>0.12130729238197421</v>
      </c>
      <c r="J98" s="333">
        <f>IF(J$7=0,0,J$7/OIS_fec!J$7)</f>
        <v>0.12059563911324284</v>
      </c>
      <c r="K98" s="333">
        <f>IF(K$7=0,0,K$7/OIS_fec!K$7)</f>
        <v>0.12044837817724249</v>
      </c>
      <c r="L98" s="333">
        <f>IF(L$7=0,0,L$7/OIS_fec!L$7)</f>
        <v>0.12061854338396263</v>
      </c>
      <c r="M98" s="333">
        <f>IF(M$7=0,0,M$7/OIS_fec!M$7)</f>
        <v>0.12079187171095522</v>
      </c>
      <c r="N98" s="333">
        <f>IF(N$7=0,0,N$7/OIS_fec!N$7)</f>
        <v>0.12083316211686097</v>
      </c>
      <c r="O98" s="333">
        <f>IF(O$7=0,0,O$7/OIS_fec!O$7)</f>
        <v>0.12078286996202516</v>
      </c>
      <c r="P98" s="333">
        <f>IF(P$7=0,0,P$7/OIS_fec!P$7)</f>
        <v>0.12087174233230702</v>
      </c>
      <c r="Q98" s="333">
        <f>IF(Q$7=0,0,Q$7/OIS_fec!Q$7)</f>
        <v>0.12052735867366553</v>
      </c>
      <c r="R98" s="333">
        <f>IF(R$7=0,0,R$7/OIS_fec!R$7)</f>
        <v>0.12049883776816631</v>
      </c>
      <c r="S98" s="333">
        <f>IF(S$7=0,0,S$7/OIS_fec!S$7)</f>
        <v>0.12058003011210817</v>
      </c>
      <c r="T98" s="333">
        <f>IF(T$7=0,0,T$7/OIS_fec!T$7)</f>
        <v>0.12072558741561758</v>
      </c>
      <c r="U98" s="333">
        <f>IF(U$7=0,0,U$7/OIS_fec!U$7)</f>
        <v>0.12057572163743373</v>
      </c>
      <c r="V98" s="333">
        <f>IF(V$7=0,0,V$7/OIS_fec!V$7)</f>
        <v>0.12052878616124985</v>
      </c>
      <c r="W98" s="333">
        <f>IF(W$7=0,0,W$7/OIS_fec!W$7)</f>
        <v>0.1204416412991688</v>
      </c>
      <c r="DA98" s="174"/>
    </row>
    <row r="99" spans="1:105" ht="12" customHeight="1" x14ac:dyDescent="0.25">
      <c r="A99" s="202" t="s">
        <v>94</v>
      </c>
      <c r="B99" s="333">
        <f>IF(B$8=0,0,B$8/OIS_fec!B$8)</f>
        <v>0.66544081850096137</v>
      </c>
      <c r="C99" s="333">
        <f>IF(C$8=0,0,C$8/OIS_fec!C$8)</f>
        <v>0.66687204682021761</v>
      </c>
      <c r="D99" s="333">
        <f>IF(D$8=0,0,D$8/OIS_fec!D$8)</f>
        <v>0.66711578311569908</v>
      </c>
      <c r="E99" s="333">
        <f>IF(E$8=0,0,E$8/OIS_fec!E$8)</f>
        <v>0.66124189351306029</v>
      </c>
      <c r="F99" s="333">
        <f>IF(F$8=0,0,F$8/OIS_fec!F$8)</f>
        <v>0.66117771329736275</v>
      </c>
      <c r="G99" s="333">
        <f>IF(G$8=0,0,G$8/OIS_fec!G$8)</f>
        <v>0.6605148310596789</v>
      </c>
      <c r="H99" s="333">
        <f>IF(H$8=0,0,H$8/OIS_fec!H$8)</f>
        <v>0.66130096063903432</v>
      </c>
      <c r="I99" s="333">
        <f>IF(I$8=0,0,I$8/OIS_fec!I$8)</f>
        <v>0.66185265080397049</v>
      </c>
      <c r="J99" s="333">
        <f>IF(J$8=0,0,J$8/OIS_fec!J$8)</f>
        <v>0.65760869091054064</v>
      </c>
      <c r="K99" s="333">
        <f>IF(K$8=0,0,K$8/OIS_fec!K$8)</f>
        <v>0.6570901893148936</v>
      </c>
      <c r="L99" s="333">
        <f>IF(L$8=0,0,L$8/OIS_fec!L$8)</f>
        <v>0.65889150428199517</v>
      </c>
      <c r="M99" s="333">
        <f>IF(M$8=0,0,M$8/OIS_fec!M$8)</f>
        <v>0.65989179753714355</v>
      </c>
      <c r="N99" s="333">
        <f>IF(N$8=0,0,N$8/OIS_fec!N$8)</f>
        <v>0.6601206122240123</v>
      </c>
      <c r="O99" s="333">
        <f>IF(O$8=0,0,O$8/OIS_fec!O$8)</f>
        <v>0.65994103178835617</v>
      </c>
      <c r="P99" s="333">
        <f>IF(P$8=0,0,P$8/OIS_fec!P$8)</f>
        <v>0.6605780232615065</v>
      </c>
      <c r="Q99" s="333">
        <f>IF(Q$8=0,0,Q$8/OIS_fec!Q$8)</f>
        <v>0.65873282613917294</v>
      </c>
      <c r="R99" s="333">
        <f>IF(R$8=0,0,R$8/OIS_fec!R$8)</f>
        <v>0.65867944542669554</v>
      </c>
      <c r="S99" s="333">
        <f>IF(S$8=0,0,S$8/OIS_fec!S$8)</f>
        <v>0.65894697130812918</v>
      </c>
      <c r="T99" s="333">
        <f>IF(T$8=0,0,T$8/OIS_fec!T$8)</f>
        <v>0.65942418294352823</v>
      </c>
      <c r="U99" s="333">
        <f>IF(U$8=0,0,U$8/OIS_fec!U$8)</f>
        <v>0.65857429711716953</v>
      </c>
      <c r="V99" s="333">
        <f>IF(V$8=0,0,V$8/OIS_fec!V$8)</f>
        <v>0.65810332165139518</v>
      </c>
      <c r="W99" s="333">
        <f>IF(W$8=0,0,W$8/OIS_fec!W$8)</f>
        <v>0.65770509660993615</v>
      </c>
      <c r="DA99" s="174"/>
    </row>
    <row r="100" spans="1:105" ht="12" customHeight="1" x14ac:dyDescent="0.25">
      <c r="A100" s="202" t="s">
        <v>95</v>
      </c>
      <c r="B100" s="333">
        <f>IF(B$9=0,0,B$9/OIS_fec!B$9)</f>
        <v>0.46955978806194831</v>
      </c>
      <c r="C100" s="333">
        <f>IF(C$9=0,0,C$9/OIS_fec!C$9)</f>
        <v>0.4701128668719719</v>
      </c>
      <c r="D100" s="333">
        <f>IF(D$9=0,0,D$9/OIS_fec!D$9)</f>
        <v>0.47034595405665525</v>
      </c>
      <c r="E100" s="333">
        <f>IF(E$9=0,0,E$9/OIS_fec!E$9)</f>
        <v>0.46666822338233416</v>
      </c>
      <c r="F100" s="333">
        <f>IF(F$9=0,0,F$9/OIS_fec!F$9)</f>
        <v>0.46701933059894202</v>
      </c>
      <c r="G100" s="333">
        <f>IF(G$9=0,0,G$9/OIS_fec!G$9)</f>
        <v>0.46658468788687413</v>
      </c>
      <c r="H100" s="333">
        <f>IF(H$9=0,0,H$9/OIS_fec!H$9)</f>
        <v>0.46693121690369449</v>
      </c>
      <c r="I100" s="333">
        <f>IF(I$9=0,0,I$9/OIS_fec!I$9)</f>
        <v>0.46727547090683319</v>
      </c>
      <c r="J100" s="333">
        <f>IF(J$9=0,0,J$9/OIS_fec!J$9)</f>
        <v>0.46490119183743933</v>
      </c>
      <c r="K100" s="333">
        <f>IF(K$9=0,0,K$9/OIS_fec!K$9)</f>
        <v>0.4641581423784939</v>
      </c>
      <c r="L100" s="333">
        <f>IF(L$9=0,0,L$9/OIS_fec!L$9)</f>
        <v>0.46399736796739194</v>
      </c>
      <c r="M100" s="333">
        <f>IF(M$9=0,0,M$9/OIS_fec!M$9)</f>
        <v>0.46488322390570563</v>
      </c>
      <c r="N100" s="333">
        <f>IF(N$9=0,0,N$9/OIS_fec!N$9)</f>
        <v>0.46504250605509379</v>
      </c>
      <c r="O100" s="333">
        <f>IF(O$9=0,0,O$9/OIS_fec!O$9)</f>
        <v>0.46473895226520284</v>
      </c>
      <c r="P100" s="333">
        <f>IF(P$9=0,0,P$9/OIS_fec!P$9)</f>
        <v>0.46488151526994298</v>
      </c>
      <c r="Q100" s="333">
        <f>IF(Q$9=0,0,Q$9/OIS_fec!Q$9)</f>
        <v>0.4635222977321749</v>
      </c>
      <c r="R100" s="333">
        <f>IF(R$9=0,0,R$9/OIS_fec!R$9)</f>
        <v>0.46329609044500053</v>
      </c>
      <c r="S100" s="333">
        <f>IF(S$9=0,0,S$9/OIS_fec!S$9)</f>
        <v>0.46375528359625656</v>
      </c>
      <c r="T100" s="333">
        <f>IF(T$9=0,0,T$9/OIS_fec!T$9)</f>
        <v>0.46437301328471497</v>
      </c>
      <c r="U100" s="333">
        <f>IF(U$9=0,0,U$9/OIS_fec!U$9)</f>
        <v>0.46389681024977558</v>
      </c>
      <c r="V100" s="333">
        <f>IF(V$9=0,0,V$9/OIS_fec!V$9)</f>
        <v>0.46388729812322177</v>
      </c>
      <c r="W100" s="333">
        <f>IF(W$9=0,0,W$9/OIS_fec!W$9)</f>
        <v>0.46350914915902897</v>
      </c>
      <c r="DA100" s="174"/>
    </row>
    <row r="101" spans="1:105" ht="12" customHeight="1" x14ac:dyDescent="0.25">
      <c r="A101" s="56" t="s">
        <v>96</v>
      </c>
      <c r="B101" s="334">
        <f>IF(B$10=0,0,B$10/OIS_fec!B$10)</f>
        <v>0.74144355433793185</v>
      </c>
      <c r="C101" s="334">
        <f>IF(C$10=0,0,C$10/OIS_fec!C$10)</f>
        <v>0.74108419253910585</v>
      </c>
      <c r="D101" s="334">
        <f>IF(D$10=0,0,D$10/OIS_fec!D$10)</f>
        <v>0.74452045968966685</v>
      </c>
      <c r="E101" s="334">
        <f>IF(E$10=0,0,E$10/OIS_fec!E$10)</f>
        <v>0.74748604141715469</v>
      </c>
      <c r="F101" s="334">
        <f>IF(F$10=0,0,F$10/OIS_fec!F$10)</f>
        <v>0.75672076426459145</v>
      </c>
      <c r="G101" s="334">
        <f>IF(G$10=0,0,G$10/OIS_fec!G$10)</f>
        <v>0.73092711771916241</v>
      </c>
      <c r="H101" s="334">
        <f>IF(H$10=0,0,H$10/OIS_fec!H$10)</f>
        <v>0.74280446468153394</v>
      </c>
      <c r="I101" s="334">
        <f>IF(I$10=0,0,I$10/OIS_fec!I$10)</f>
        <v>0.73385700295092349</v>
      </c>
      <c r="J101" s="334">
        <f>IF(J$10=0,0,J$10/OIS_fec!J$10)</f>
        <v>0.72718298118331615</v>
      </c>
      <c r="K101" s="334">
        <f>IF(K$10=0,0,K$10/OIS_fec!K$10)</f>
        <v>0.73801417288826676</v>
      </c>
      <c r="L101" s="334">
        <f>IF(L$10=0,0,L$10/OIS_fec!L$10)</f>
        <v>0.73002178088065195</v>
      </c>
      <c r="M101" s="334">
        <f>IF(M$10=0,0,M$10/OIS_fec!M$10)</f>
        <v>0.7637284762232901</v>
      </c>
      <c r="N101" s="334">
        <f>IF(N$10=0,0,N$10/OIS_fec!N$10)</f>
        <v>0.76075935669201256</v>
      </c>
      <c r="O101" s="334">
        <f>IF(O$10=0,0,O$10/OIS_fec!O$10)</f>
        <v>0.76266235414396488</v>
      </c>
      <c r="P101" s="334">
        <f>IF(P$10=0,0,P$10/OIS_fec!P$10)</f>
        <v>0.77069650411152701</v>
      </c>
      <c r="Q101" s="334">
        <f>IF(Q$10=0,0,Q$10/OIS_fec!Q$10)</f>
        <v>0.77842525042405886</v>
      </c>
      <c r="R101" s="334">
        <f>IF(R$10=0,0,R$10/OIS_fec!R$10)</f>
        <v>0.77755546417778909</v>
      </c>
      <c r="S101" s="334">
        <f>IF(S$10=0,0,S$10/OIS_fec!S$10)</f>
        <v>0.7814112185383647</v>
      </c>
      <c r="T101" s="334">
        <f>IF(T$10=0,0,T$10/OIS_fec!T$10)</f>
        <v>0.77335331230137472</v>
      </c>
      <c r="U101" s="334">
        <f>IF(U$10=0,0,U$10/OIS_fec!U$10)</f>
        <v>0.77130777377920212</v>
      </c>
      <c r="V101" s="334">
        <f>IF(V$10=0,0,V$10/OIS_fec!V$10)</f>
        <v>0.77253231807526712</v>
      </c>
      <c r="W101" s="334">
        <f>IF(W$10=0,0,W$10/OIS_fec!W$10)</f>
        <v>0.77085142533642526</v>
      </c>
      <c r="DA101" s="68"/>
    </row>
    <row r="102" spans="1:105" ht="12" customHeight="1" x14ac:dyDescent="0.25">
      <c r="A102" s="203" t="s">
        <v>3059</v>
      </c>
      <c r="B102" s="350">
        <f>IF(B$16=0,0,B$16/OIS_fec!B$16)</f>
        <v>0.40650003233071658</v>
      </c>
      <c r="C102" s="350">
        <f>IF(C$16=0,0,C$16/OIS_fec!C$16)</f>
        <v>0.4083110623420016</v>
      </c>
      <c r="D102" s="350">
        <f>IF(D$16=0,0,D$16/OIS_fec!D$16)</f>
        <v>0.41474537420464719</v>
      </c>
      <c r="E102" s="350">
        <f>IF(E$16=0,0,E$16/OIS_fec!E$16)</f>
        <v>0.41250925947318545</v>
      </c>
      <c r="F102" s="350">
        <f>IF(F$16=0,0,F$16/OIS_fec!F$16)</f>
        <v>0.41662643560295559</v>
      </c>
      <c r="G102" s="350">
        <f>IF(G$16=0,0,G$16/OIS_fec!G$16)</f>
        <v>0.41464195608189158</v>
      </c>
      <c r="H102" s="350">
        <f>IF(H$16=0,0,H$16/OIS_fec!H$16)</f>
        <v>0.41612906215161011</v>
      </c>
      <c r="I102" s="350">
        <f>IF(I$16=0,0,I$16/OIS_fec!I$16)</f>
        <v>0.40802934681759512</v>
      </c>
      <c r="J102" s="350">
        <f>IF(J$16=0,0,J$16/OIS_fec!J$16)</f>
        <v>0.41002625548715033</v>
      </c>
      <c r="K102" s="350">
        <f>IF(K$16=0,0,K$16/OIS_fec!K$16)</f>
        <v>0.4075859489888583</v>
      </c>
      <c r="L102" s="350">
        <f>IF(L$16=0,0,L$16/OIS_fec!L$16)</f>
        <v>0.41017006271974887</v>
      </c>
      <c r="M102" s="350">
        <f>IF(M$16=0,0,M$16/OIS_fec!M$16)</f>
        <v>0.41003236214784144</v>
      </c>
      <c r="N102" s="350">
        <f>IF(N$16=0,0,N$16/OIS_fec!N$16)</f>
        <v>0.41072814910732536</v>
      </c>
      <c r="O102" s="350">
        <f>IF(O$16=0,0,O$16/OIS_fec!O$16)</f>
        <v>0.41399662520734448</v>
      </c>
      <c r="P102" s="350">
        <f>IF(P$16=0,0,P$16/OIS_fec!P$16)</f>
        <v>0.41080105645359699</v>
      </c>
      <c r="Q102" s="350">
        <f>IF(Q$16=0,0,Q$16/OIS_fec!Q$16)</f>
        <v>0.41188463591828484</v>
      </c>
      <c r="R102" s="350">
        <f>IF(R$16=0,0,R$16/OIS_fec!R$16)</f>
        <v>0.4149432502809306</v>
      </c>
      <c r="S102" s="350">
        <f>IF(S$16=0,0,S$16/OIS_fec!S$16)</f>
        <v>0.41654354733704879</v>
      </c>
      <c r="T102" s="350">
        <f>IF(T$16=0,0,T$16/OIS_fec!T$16)</f>
        <v>0.41605105196868863</v>
      </c>
      <c r="U102" s="350">
        <f>IF(U$16=0,0,U$16/OIS_fec!U$16)</f>
        <v>0.41709667512992921</v>
      </c>
      <c r="V102" s="350">
        <f>IF(V$16=0,0,V$16/OIS_fec!V$16)</f>
        <v>0.41409688163025721</v>
      </c>
      <c r="W102" s="350">
        <f>IF(W$16=0,0,W$16/OIS_fec!W$16)</f>
        <v>0.41224101539865876</v>
      </c>
      <c r="DA102" s="175"/>
    </row>
    <row r="103" spans="1:105" ht="12" customHeight="1" x14ac:dyDescent="0.25">
      <c r="A103" s="203" t="s">
        <v>3071</v>
      </c>
      <c r="B103" s="350">
        <f>IF(B$27=0,0,B$27/OIS_fec!B$27)</f>
        <v>0.24699345961145844</v>
      </c>
      <c r="C103" s="350">
        <f>IF(C$27=0,0,C$27/OIS_fec!C$27)</f>
        <v>0.24801491821422025</v>
      </c>
      <c r="D103" s="350">
        <f>IF(D$27=0,0,D$27/OIS_fec!D$27)</f>
        <v>0.25077008809935442</v>
      </c>
      <c r="E103" s="350">
        <f>IF(E$27=0,0,E$27/OIS_fec!E$27)</f>
        <v>0.24788187436196113</v>
      </c>
      <c r="F103" s="350">
        <f>IF(F$27=0,0,F$27/OIS_fec!F$27)</f>
        <v>0.25053185685877194</v>
      </c>
      <c r="G103" s="350">
        <f>IF(G$27=0,0,G$27/OIS_fec!G$27)</f>
        <v>0.25095359078786966</v>
      </c>
      <c r="H103" s="350">
        <f>IF(H$27=0,0,H$27/OIS_fec!H$27)</f>
        <v>0.25138584269397363</v>
      </c>
      <c r="I103" s="350">
        <f>IF(I$27=0,0,I$27/OIS_fec!I$27)</f>
        <v>0.2510915612418731</v>
      </c>
      <c r="J103" s="350">
        <f>IF(J$27=0,0,J$27/OIS_fec!J$27)</f>
        <v>0.2515969604476368</v>
      </c>
      <c r="K103" s="350">
        <f>IF(K$27=0,0,K$27/OIS_fec!K$27)</f>
        <v>0.2513657691957622</v>
      </c>
      <c r="L103" s="350">
        <f>IF(L$27=0,0,L$27/OIS_fec!L$27)</f>
        <v>0.25330503403814086</v>
      </c>
      <c r="M103" s="350">
        <f>IF(M$27=0,0,M$27/OIS_fec!M$27)</f>
        <v>0.25418699006750772</v>
      </c>
      <c r="N103" s="350">
        <f>IF(N$27=0,0,N$27/OIS_fec!N$27)</f>
        <v>0.25525981103298867</v>
      </c>
      <c r="O103" s="350">
        <f>IF(O$27=0,0,O$27/OIS_fec!O$27)</f>
        <v>0.25590319749984147</v>
      </c>
      <c r="P103" s="350">
        <f>IF(P$27=0,0,P$27/OIS_fec!P$27)</f>
        <v>0.25608174018161828</v>
      </c>
      <c r="Q103" s="350">
        <f>IF(Q$27=0,0,Q$27/OIS_fec!Q$27)</f>
        <v>0.25645513882775095</v>
      </c>
      <c r="R103" s="350">
        <f>IF(R$27=0,0,R$27/OIS_fec!R$27)</f>
        <v>0.2558369901752921</v>
      </c>
      <c r="S103" s="350">
        <f>IF(S$27=0,0,S$27/OIS_fec!S$27)</f>
        <v>0.25736217013299678</v>
      </c>
      <c r="T103" s="350">
        <f>IF(T$27=0,0,T$27/OIS_fec!T$27)</f>
        <v>0.25675954353516928</v>
      </c>
      <c r="U103" s="350">
        <f>IF(U$27=0,0,U$27/OIS_fec!U$27)</f>
        <v>0.25774338731524815</v>
      </c>
      <c r="V103" s="350">
        <f>IF(V$27=0,0,V$27/OIS_fec!V$27)</f>
        <v>0.25741634582380662</v>
      </c>
      <c r="W103" s="350">
        <f>IF(W$27=0,0,W$27/OIS_fec!W$27)</f>
        <v>0.25546368034657602</v>
      </c>
      <c r="DA103" s="175"/>
    </row>
    <row r="104" spans="1:105" ht="12" customHeight="1" x14ac:dyDescent="0.25">
      <c r="A104" s="203" t="s">
        <v>3081</v>
      </c>
      <c r="B104" s="350">
        <f>IF(B$35=0,0,B$35/OIS_fec!B$35)</f>
        <v>0.25181747460822462</v>
      </c>
      <c r="C104" s="350">
        <f>IF(C$35=0,0,C$35/OIS_fec!C$35)</f>
        <v>0.25287815723600571</v>
      </c>
      <c r="D104" s="350">
        <f>IF(D$35=0,0,D$35/OIS_fec!D$35)</f>
        <v>0.25724455070326374</v>
      </c>
      <c r="E104" s="350">
        <f>IF(E$35=0,0,E$35/OIS_fec!E$35)</f>
        <v>0.25316042464435839</v>
      </c>
      <c r="F104" s="350">
        <f>IF(F$35=0,0,F$35/OIS_fec!F$35)</f>
        <v>0.25684087301404884</v>
      </c>
      <c r="G104" s="350">
        <f>IF(G$35=0,0,G$35/OIS_fec!G$35)</f>
        <v>0.25787544061399165</v>
      </c>
      <c r="H104" s="350">
        <f>IF(H$35=0,0,H$35/OIS_fec!H$35)</f>
        <v>0.2574538355175145</v>
      </c>
      <c r="I104" s="350">
        <f>IF(I$35=0,0,I$35/OIS_fec!I$35)</f>
        <v>0.25665587195441397</v>
      </c>
      <c r="J104" s="350">
        <f>IF(J$35=0,0,J$35/OIS_fec!J$35)</f>
        <v>0.25622641738540897</v>
      </c>
      <c r="K104" s="350">
        <f>IF(K$35=0,0,K$35/OIS_fec!K$35)</f>
        <v>0.25389744965145916</v>
      </c>
      <c r="L104" s="350">
        <f>IF(L$35=0,0,L$35/OIS_fec!L$35)</f>
        <v>0.25662881079075645</v>
      </c>
      <c r="M104" s="350">
        <f>IF(M$35=0,0,M$35/OIS_fec!M$35)</f>
        <v>0.26164088775268823</v>
      </c>
      <c r="N104" s="350">
        <f>IF(N$35=0,0,N$35/OIS_fec!N$35)</f>
        <v>0.261356770936228</v>
      </c>
      <c r="O104" s="350">
        <f>IF(O$35=0,0,O$35/OIS_fec!O$35)</f>
        <v>0.26311016050581248</v>
      </c>
      <c r="P104" s="350">
        <f>IF(P$35=0,0,P$35/OIS_fec!P$35)</f>
        <v>0.26166185101340234</v>
      </c>
      <c r="Q104" s="350">
        <f>IF(Q$35=0,0,Q$35/OIS_fec!Q$35)</f>
        <v>0.26318974892006197</v>
      </c>
      <c r="R104" s="350">
        <f>IF(R$35=0,0,R$35/OIS_fec!R$35)</f>
        <v>0.26559901104431172</v>
      </c>
      <c r="S104" s="350">
        <f>IF(S$35=0,0,S$35/OIS_fec!S$35)</f>
        <v>0.26667793329359546</v>
      </c>
      <c r="T104" s="350">
        <f>IF(T$35=0,0,T$35/OIS_fec!T$35)</f>
        <v>0.26451564941890099</v>
      </c>
      <c r="U104" s="350">
        <f>IF(U$35=0,0,U$35/OIS_fec!U$35)</f>
        <v>0.26504068209834802</v>
      </c>
      <c r="V104" s="350">
        <f>IF(V$35=0,0,V$35/OIS_fec!V$35)</f>
        <v>0.26681385116565143</v>
      </c>
      <c r="W104" s="350">
        <f>IF(W$35=0,0,W$35/OIS_fec!W$35)</f>
        <v>0.26615384002359205</v>
      </c>
      <c r="DA104" s="175"/>
    </row>
    <row r="105" spans="1:105" ht="12" customHeight="1" x14ac:dyDescent="0.25">
      <c r="A105" s="203" t="s">
        <v>3103</v>
      </c>
      <c r="B105" s="350">
        <f>IF(B$54=0,0,B$54/OIS_fec!B$54)</f>
        <v>0.62499076918874941</v>
      </c>
      <c r="C105" s="350">
        <f>IF(C$54=0,0,C$54/OIS_fec!C$54)</f>
        <v>0.62528054195170191</v>
      </c>
      <c r="D105" s="350">
        <f>IF(D$54=0,0,D$54/OIS_fec!D$54)</f>
        <v>0.63314700500728094</v>
      </c>
      <c r="E105" s="350">
        <f>IF(E$54=0,0,E$54/OIS_fec!E$54)</f>
        <v>0.63404811575475939</v>
      </c>
      <c r="F105" s="350">
        <f>IF(F$54=0,0,F$54/OIS_fec!F$54)</f>
        <v>0.64834517183381779</v>
      </c>
      <c r="G105" s="350">
        <f>IF(G$54=0,0,G$54/OIS_fec!G$54)</f>
        <v>0.62232420592257753</v>
      </c>
      <c r="H105" s="350">
        <f>IF(H$54=0,0,H$54/OIS_fec!H$54)</f>
        <v>0.62752158865831265</v>
      </c>
      <c r="I105" s="350">
        <f>IF(I$54=0,0,I$54/OIS_fec!I$54)</f>
        <v>0.61844866089739337</v>
      </c>
      <c r="J105" s="350">
        <f>IF(J$54=0,0,J$54/OIS_fec!J$54)</f>
        <v>0.60261816146309555</v>
      </c>
      <c r="K105" s="350">
        <f>IF(K$54=0,0,K$54/OIS_fec!K$54)</f>
        <v>0.61723239741114888</v>
      </c>
      <c r="L105" s="350">
        <f>IF(L$54=0,0,L$54/OIS_fec!L$54)</f>
        <v>0.60882717875092618</v>
      </c>
      <c r="M105" s="350">
        <f>IF(M$54=0,0,M$54/OIS_fec!M$54)</f>
        <v>0.66213102300176052</v>
      </c>
      <c r="N105" s="350">
        <f>IF(N$54=0,0,N$54/OIS_fec!N$54)</f>
        <v>0.66269437117683161</v>
      </c>
      <c r="O105" s="350">
        <f>IF(O$54=0,0,O$54/OIS_fec!O$54)</f>
        <v>0.66622745240949832</v>
      </c>
      <c r="P105" s="350">
        <f>IF(P$54=0,0,P$54/OIS_fec!P$54)</f>
        <v>0.66695178143766376</v>
      </c>
      <c r="Q105" s="350">
        <f>IF(Q$54=0,0,Q$54/OIS_fec!Q$54)</f>
        <v>0.67810861893184537</v>
      </c>
      <c r="R105" s="350">
        <f>IF(R$54=0,0,R$54/OIS_fec!R$54)</f>
        <v>0.67861955685861597</v>
      </c>
      <c r="S105" s="350">
        <f>IF(S$54=0,0,S$54/OIS_fec!S$54)</f>
        <v>0.68191125491345617</v>
      </c>
      <c r="T105" s="350">
        <f>IF(T$54=0,0,T$54/OIS_fec!T$54)</f>
        <v>0.67326655331852081</v>
      </c>
      <c r="U105" s="350">
        <f>IF(U$54=0,0,U$54/OIS_fec!U$54)</f>
        <v>0.66617522590524536</v>
      </c>
      <c r="V105" s="350">
        <f>IF(V$54=0,0,V$54/OIS_fec!V$54)</f>
        <v>0.66961537028367391</v>
      </c>
      <c r="W105" s="350">
        <f>IF(W$54=0,0,W$54/OIS_fec!W$54)</f>
        <v>0.66296766277191466</v>
      </c>
      <c r="DA105" s="175"/>
    </row>
    <row r="106" spans="1:105" ht="12" customHeight="1" x14ac:dyDescent="0.25">
      <c r="A106" s="203" t="s">
        <v>3124</v>
      </c>
      <c r="B106" s="350">
        <f>IF(B$68=0,0,B$68/OIS_fec!B$68)</f>
        <v>0.35020530097259384</v>
      </c>
      <c r="C106" s="350">
        <f>IF(C$68=0,0,C$68/OIS_fec!C$68)</f>
        <v>0.35028172357932252</v>
      </c>
      <c r="D106" s="350">
        <f>IF(D$68=0,0,D$68/OIS_fec!D$68)</f>
        <v>0.34990931087512006</v>
      </c>
      <c r="E106" s="350">
        <f>IF(E$68=0,0,E$68/OIS_fec!E$68)</f>
        <v>0.35086086005674466</v>
      </c>
      <c r="F106" s="350">
        <f>IF(F$68=0,0,F$68/OIS_fec!F$68)</f>
        <v>0.35104585160944313</v>
      </c>
      <c r="G106" s="350">
        <f>IF(G$68=0,0,G$68/OIS_fec!G$68)</f>
        <v>0.35047725400486091</v>
      </c>
      <c r="H106" s="350">
        <f>IF(H$68=0,0,H$68/OIS_fec!H$68)</f>
        <v>0.35145675876878452</v>
      </c>
      <c r="I106" s="350">
        <f>IF(I$68=0,0,I$68/OIS_fec!I$68)</f>
        <v>0.35118520856390889</v>
      </c>
      <c r="J106" s="350">
        <f>IF(J$68=0,0,J$68/OIS_fec!J$68)</f>
        <v>0.35122653560029216</v>
      </c>
      <c r="K106" s="350">
        <f>IF(K$68=0,0,K$68/OIS_fec!K$68)</f>
        <v>0.35050646941025959</v>
      </c>
      <c r="L106" s="350">
        <f>IF(L$68=0,0,L$68/OIS_fec!L$68)</f>
        <v>0.34998819649053542</v>
      </c>
      <c r="M106" s="350">
        <f>IF(M$68=0,0,M$68/OIS_fec!M$68)</f>
        <v>0.35005586279858752</v>
      </c>
      <c r="N106" s="350">
        <f>IF(N$68=0,0,N$68/OIS_fec!N$68)</f>
        <v>0.35099552257197331</v>
      </c>
      <c r="O106" s="350">
        <f>IF(O$68=0,0,O$68/OIS_fec!O$68)</f>
        <v>0.35119118748179884</v>
      </c>
      <c r="P106" s="350">
        <f>IF(P$68=0,0,P$68/OIS_fec!P$68)</f>
        <v>0.35094729128976598</v>
      </c>
      <c r="Q106" s="350">
        <f>IF(Q$68=0,0,Q$68/OIS_fec!Q$68)</f>
        <v>0.35071189928233548</v>
      </c>
      <c r="R106" s="350">
        <f>IF(R$68=0,0,R$68/OIS_fec!R$68)</f>
        <v>0.34993951737597218</v>
      </c>
      <c r="S106" s="350">
        <f>IF(S$68=0,0,S$68/OIS_fec!S$68)</f>
        <v>0.35060624239967725</v>
      </c>
      <c r="T106" s="350">
        <f>IF(T$68=0,0,T$68/OIS_fec!T$68)</f>
        <v>0.35142383017750761</v>
      </c>
      <c r="U106" s="350">
        <f>IF(U$68=0,0,U$68/OIS_fec!U$68)</f>
        <v>0.34983710882100577</v>
      </c>
      <c r="V106" s="350">
        <f>IF(V$68=0,0,V$68/OIS_fec!V$68)</f>
        <v>0.35051456830279232</v>
      </c>
      <c r="W106" s="350">
        <f>IF(W$68=0,0,W$68/OIS_fec!W$68)</f>
        <v>0.3495755192382079</v>
      </c>
      <c r="DA106" s="175"/>
    </row>
    <row r="107" spans="1:105" ht="12" customHeight="1" x14ac:dyDescent="0.25">
      <c r="A107" s="41" t="s">
        <v>3122</v>
      </c>
      <c r="B107" s="335">
        <f>IF(B$69=0,0,B$69/OIS_fec!B$69)</f>
        <v>0.50029343556514272</v>
      </c>
      <c r="C107" s="335">
        <f>IF(C$69=0,0,C$69/OIS_fec!C$69)</f>
        <v>0.50160088959278881</v>
      </c>
      <c r="D107" s="335">
        <f>IF(D$69=0,0,D$69/OIS_fec!D$69)</f>
        <v>0.50175703367652169</v>
      </c>
      <c r="E107" s="335">
        <f>IF(E$69=0,0,E$69/OIS_fec!E$69)</f>
        <v>0.4967620088779412</v>
      </c>
      <c r="F107" s="335">
        <f>IF(F$69=0,0,F$69/OIS_fec!F$69)</f>
        <v>0.49676749764090072</v>
      </c>
      <c r="G107" s="335">
        <f>IF(G$69=0,0,G$69/OIS_fec!G$69)</f>
        <v>0.49618533287538319</v>
      </c>
      <c r="H107" s="335">
        <f>IF(H$69=0,0,H$69/OIS_fec!H$69)</f>
        <v>0.4969898423073188</v>
      </c>
      <c r="I107" s="335">
        <f>IF(I$69=0,0,I$69/OIS_fec!I$69)</f>
        <v>0.49746881199878229</v>
      </c>
      <c r="J107" s="335">
        <f>IF(J$69=0,0,J$69/OIS_fec!J$69)</f>
        <v>0.49388170394464481</v>
      </c>
      <c r="K107" s="335">
        <f>IF(K$69=0,0,K$69/OIS_fec!K$69)</f>
        <v>0.49360629768365455</v>
      </c>
      <c r="L107" s="335">
        <f>IF(L$69=0,0,L$69/OIS_fec!L$69)</f>
        <v>0.49570197661114451</v>
      </c>
      <c r="M107" s="335">
        <f>IF(M$69=0,0,M$69/OIS_fec!M$69)</f>
        <v>0.49611980583621323</v>
      </c>
      <c r="N107" s="335">
        <f>IF(N$69=0,0,N$69/OIS_fec!N$69)</f>
        <v>0.49629074823613994</v>
      </c>
      <c r="O107" s="335">
        <f>IF(O$69=0,0,O$69/OIS_fec!O$69)</f>
        <v>0.49627647302250849</v>
      </c>
      <c r="P107" s="335">
        <f>IF(P$69=0,0,P$69/OIS_fec!P$69)</f>
        <v>0.49697005866749666</v>
      </c>
      <c r="Q107" s="335">
        <f>IF(Q$69=0,0,Q$69/OIS_fec!Q$69)</f>
        <v>0.49559718535764796</v>
      </c>
      <c r="R107" s="335">
        <f>IF(R$69=0,0,R$69/OIS_fec!R$69)</f>
        <v>0.49567357363616527</v>
      </c>
      <c r="S107" s="335">
        <f>IF(S$69=0,0,S$69/OIS_fec!S$69)</f>
        <v>0.49575687221910647</v>
      </c>
      <c r="T107" s="335">
        <f>IF(T$69=0,0,T$69/OIS_fec!T$69)</f>
        <v>0.49619085158850496</v>
      </c>
      <c r="U107" s="335">
        <f>IF(U$69=0,0,U$69/OIS_fec!U$69)</f>
        <v>0.49542183937625989</v>
      </c>
      <c r="V107" s="335">
        <f>IF(V$69=0,0,V$69/OIS_fec!V$69)</f>
        <v>0.49491377097541106</v>
      </c>
      <c r="W107" s="335">
        <f>IF(W$69=0,0,W$69/OIS_fec!W$69)</f>
        <v>0.49464347856505597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-0.249977111117893"/>
    <pageSetUpPr fitToPage="1"/>
  </sheetPr>
  <dimension ref="A1:DA107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CO2 emissions"</f>
        <v>EU27: Other industrial sectors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48806.609992646932</v>
      </c>
      <c r="C5" s="225">
        <v>47627.088573681707</v>
      </c>
      <c r="D5" s="225">
        <v>43753.742263321103</v>
      </c>
      <c r="E5" s="225">
        <v>38646.736225714281</v>
      </c>
      <c r="F5" s="225">
        <v>36031.715110481578</v>
      </c>
      <c r="G5" s="225">
        <v>45687.695801264599</v>
      </c>
      <c r="H5" s="225">
        <v>42483.188041060683</v>
      </c>
      <c r="I5" s="225">
        <v>44678.261200873822</v>
      </c>
      <c r="J5" s="225">
        <v>44226.253844608473</v>
      </c>
      <c r="K5" s="225">
        <v>35133.857874838417</v>
      </c>
      <c r="L5" s="225">
        <v>39406.943575752783</v>
      </c>
      <c r="M5" s="225">
        <v>30944.365380241939</v>
      </c>
      <c r="N5" s="225">
        <v>31572.07569540897</v>
      </c>
      <c r="O5" s="225">
        <v>30899.91386180327</v>
      </c>
      <c r="P5" s="225">
        <v>30596.166618830699</v>
      </c>
      <c r="Q5" s="225">
        <v>28336.484831125479</v>
      </c>
      <c r="R5" s="225">
        <v>28693.29443583572</v>
      </c>
      <c r="S5" s="225">
        <v>29281.899635747261</v>
      </c>
      <c r="T5" s="225">
        <v>32337.14450760376</v>
      </c>
      <c r="U5" s="225">
        <v>33463.268243412153</v>
      </c>
      <c r="V5" s="225">
        <v>31970.209530522541</v>
      </c>
      <c r="W5" s="225">
        <v>35900.846587617387</v>
      </c>
      <c r="DA5" s="89" t="s">
        <v>3187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3188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3189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3190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3191</v>
      </c>
    </row>
    <row r="10" spans="1:105" ht="12" customHeight="1" x14ac:dyDescent="0.25">
      <c r="A10" s="56" t="s">
        <v>96</v>
      </c>
      <c r="B10" s="262">
        <v>662.80550464882322</v>
      </c>
      <c r="C10" s="262">
        <v>693.04492821373242</v>
      </c>
      <c r="D10" s="262">
        <v>654.83675524228079</v>
      </c>
      <c r="E10" s="262">
        <v>514.76711647175352</v>
      </c>
      <c r="F10" s="262">
        <v>457.65553472730221</v>
      </c>
      <c r="G10" s="262">
        <v>767.39587113464449</v>
      </c>
      <c r="H10" s="262">
        <v>655.91577117311886</v>
      </c>
      <c r="I10" s="262">
        <v>812.74910523774508</v>
      </c>
      <c r="J10" s="262">
        <v>857.19293435485179</v>
      </c>
      <c r="K10" s="262">
        <v>585.83058725705769</v>
      </c>
      <c r="L10" s="262">
        <v>745.06358771997247</v>
      </c>
      <c r="M10" s="262">
        <v>361.9891245203886</v>
      </c>
      <c r="N10" s="262">
        <v>384.33747447527747</v>
      </c>
      <c r="O10" s="262">
        <v>361.71454936184148</v>
      </c>
      <c r="P10" s="262">
        <v>335.15148150527631</v>
      </c>
      <c r="Q10" s="262">
        <v>265.11379849821571</v>
      </c>
      <c r="R10" s="262">
        <v>274.93416055177232</v>
      </c>
      <c r="S10" s="262">
        <v>265.45340785704099</v>
      </c>
      <c r="T10" s="262">
        <v>349.30633152374872</v>
      </c>
      <c r="U10" s="262">
        <v>393.94915649828812</v>
      </c>
      <c r="V10" s="262">
        <v>379.38969737589173</v>
      </c>
      <c r="W10" s="262">
        <v>427.9224878850921</v>
      </c>
      <c r="DA10" s="68" t="s">
        <v>3192</v>
      </c>
    </row>
    <row r="11" spans="1:105" ht="12" customHeight="1" x14ac:dyDescent="0.25">
      <c r="A11" s="37" t="s">
        <v>160</v>
      </c>
      <c r="B11" s="228">
        <v>268.5068596584772</v>
      </c>
      <c r="C11" s="228">
        <v>310.64232232499279</v>
      </c>
      <c r="D11" s="228">
        <v>270.53664777230841</v>
      </c>
      <c r="E11" s="228">
        <v>260.14194341331648</v>
      </c>
      <c r="F11" s="228">
        <v>224.11044516432079</v>
      </c>
      <c r="G11" s="228">
        <v>255.7666058487774</v>
      </c>
      <c r="H11" s="228">
        <v>239.3208402243481</v>
      </c>
      <c r="I11" s="228">
        <v>221.5322680537262</v>
      </c>
      <c r="J11" s="228">
        <v>201.197591930947</v>
      </c>
      <c r="K11" s="228">
        <v>156.23564094244341</v>
      </c>
      <c r="L11" s="228">
        <v>160.017414343301</v>
      </c>
      <c r="M11" s="228">
        <v>142.65050650830131</v>
      </c>
      <c r="N11" s="228">
        <v>149.6058667283697</v>
      </c>
      <c r="O11" s="228">
        <v>121.711053325026</v>
      </c>
      <c r="P11" s="228">
        <v>121.197594131523</v>
      </c>
      <c r="Q11" s="228">
        <v>117.440410473367</v>
      </c>
      <c r="R11" s="228">
        <v>116.93926173617599</v>
      </c>
      <c r="S11" s="228">
        <v>113.1237629161924</v>
      </c>
      <c r="T11" s="228">
        <v>214.10126302099329</v>
      </c>
      <c r="U11" s="228">
        <v>220.71935672688241</v>
      </c>
      <c r="V11" s="228">
        <v>220.03481958043139</v>
      </c>
      <c r="W11" s="228">
        <v>222.61448995350969</v>
      </c>
      <c r="DA11" s="69" t="s">
        <v>3193</v>
      </c>
    </row>
    <row r="12" spans="1:105" ht="12" customHeight="1" x14ac:dyDescent="0.25">
      <c r="A12" s="37" t="s">
        <v>162</v>
      </c>
      <c r="B12" s="228">
        <v>394.29864499034591</v>
      </c>
      <c r="C12" s="228">
        <v>382.40260588873952</v>
      </c>
      <c r="D12" s="228">
        <v>384.30010746997237</v>
      </c>
      <c r="E12" s="228">
        <v>254.62517305843701</v>
      </c>
      <c r="F12" s="228">
        <v>233.54508956298139</v>
      </c>
      <c r="G12" s="228">
        <v>511.62926528586718</v>
      </c>
      <c r="H12" s="228">
        <v>416.59493094877081</v>
      </c>
      <c r="I12" s="228">
        <v>591.21683718401891</v>
      </c>
      <c r="J12" s="228">
        <v>655.99534242390473</v>
      </c>
      <c r="K12" s="228">
        <v>429.59494631461422</v>
      </c>
      <c r="L12" s="228">
        <v>585.04617337667139</v>
      </c>
      <c r="M12" s="228">
        <v>219.3386180120873</v>
      </c>
      <c r="N12" s="228">
        <v>234.73160774690791</v>
      </c>
      <c r="O12" s="228">
        <v>240.00349603681539</v>
      </c>
      <c r="P12" s="228">
        <v>213.95388737375319</v>
      </c>
      <c r="Q12" s="228">
        <v>147.67338802484869</v>
      </c>
      <c r="R12" s="228">
        <v>157.99489881559629</v>
      </c>
      <c r="S12" s="228">
        <v>152.3296449408486</v>
      </c>
      <c r="T12" s="228">
        <v>135.2050685027553</v>
      </c>
      <c r="U12" s="228">
        <v>173.22979977140571</v>
      </c>
      <c r="V12" s="228">
        <v>159.35487779546031</v>
      </c>
      <c r="W12" s="228">
        <v>205.30799793158241</v>
      </c>
      <c r="DA12" s="69" t="s">
        <v>3194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3195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3196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3197</v>
      </c>
    </row>
    <row r="16" spans="1:105" ht="12" customHeight="1" x14ac:dyDescent="0.25">
      <c r="A16" s="57" t="s">
        <v>3059</v>
      </c>
      <c r="B16" s="263">
        <v>13827.30853135414</v>
      </c>
      <c r="C16" s="263">
        <v>13012.342237548861</v>
      </c>
      <c r="D16" s="263">
        <v>11166.000021985141</v>
      </c>
      <c r="E16" s="263">
        <v>9451.4999958619519</v>
      </c>
      <c r="F16" s="263">
        <v>8132.0842515907934</v>
      </c>
      <c r="G16" s="263">
        <v>11977.983116123971</v>
      </c>
      <c r="H16" s="263">
        <v>11004.809286160131</v>
      </c>
      <c r="I16" s="263">
        <v>11364.272169828</v>
      </c>
      <c r="J16" s="263">
        <v>11083.424090840421</v>
      </c>
      <c r="K16" s="263">
        <v>8430.2690387814873</v>
      </c>
      <c r="L16" s="263">
        <v>10256.790995440801</v>
      </c>
      <c r="M16" s="263">
        <v>6466.6131864915278</v>
      </c>
      <c r="N16" s="263">
        <v>6663.3781540515738</v>
      </c>
      <c r="O16" s="263">
        <v>6251.6866688058253</v>
      </c>
      <c r="P16" s="263">
        <v>6362.6190216318473</v>
      </c>
      <c r="Q16" s="263">
        <v>5651.1559183196023</v>
      </c>
      <c r="R16" s="263">
        <v>5546.7089846868221</v>
      </c>
      <c r="S16" s="263">
        <v>5601.7183246666546</v>
      </c>
      <c r="T16" s="263">
        <v>6709.1921797694886</v>
      </c>
      <c r="U16" s="263">
        <v>7270.3110129164697</v>
      </c>
      <c r="V16" s="263">
        <v>7363.240435727268</v>
      </c>
      <c r="W16" s="263">
        <v>8305.1201306091662</v>
      </c>
      <c r="DA16" s="70" t="s">
        <v>3198</v>
      </c>
    </row>
    <row r="17" spans="1:105" ht="12" customHeight="1" x14ac:dyDescent="0.25">
      <c r="A17" s="46" t="s">
        <v>30</v>
      </c>
      <c r="B17" s="231">
        <v>2690.9999573373489</v>
      </c>
      <c r="C17" s="231">
        <v>1926.9302660118899</v>
      </c>
      <c r="D17" s="231">
        <v>564.57570149413505</v>
      </c>
      <c r="E17" s="231">
        <v>527.01001107494494</v>
      </c>
      <c r="F17" s="231">
        <v>570.27709359886239</v>
      </c>
      <c r="G17" s="231">
        <v>566.53564218280769</v>
      </c>
      <c r="H17" s="231">
        <v>617.1237218925063</v>
      </c>
      <c r="I17" s="231">
        <v>589.07571310000083</v>
      </c>
      <c r="J17" s="231">
        <v>425.59021689975441</v>
      </c>
      <c r="K17" s="231">
        <v>320.07330818915932</v>
      </c>
      <c r="L17" s="231">
        <v>331.38869983713818</v>
      </c>
      <c r="M17" s="231">
        <v>330.8692228563641</v>
      </c>
      <c r="N17" s="231">
        <v>293.30879026641969</v>
      </c>
      <c r="O17" s="231">
        <v>271.91180286265262</v>
      </c>
      <c r="P17" s="231">
        <v>263.34957810431968</v>
      </c>
      <c r="Q17" s="231">
        <v>234.9498128340328</v>
      </c>
      <c r="R17" s="231">
        <v>242.92491366897951</v>
      </c>
      <c r="S17" s="231">
        <v>338.67156581968311</v>
      </c>
      <c r="T17" s="231">
        <v>400.11859438612959</v>
      </c>
      <c r="U17" s="231">
        <v>377.5335097528336</v>
      </c>
      <c r="V17" s="231">
        <v>213.30642861635491</v>
      </c>
      <c r="W17" s="231">
        <v>217.16722081407471</v>
      </c>
      <c r="DA17" s="73" t="s">
        <v>3199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50.638276295131007</v>
      </c>
      <c r="F18" s="231">
        <v>2.8512000000076019</v>
      </c>
      <c r="G18" s="231">
        <v>37.844153805448222</v>
      </c>
      <c r="H18" s="231">
        <v>84.415465521866423</v>
      </c>
      <c r="I18" s="231">
        <v>90.348964082146821</v>
      </c>
      <c r="J18" s="231">
        <v>54.745896679267361</v>
      </c>
      <c r="K18" s="231">
        <v>104.0350922451458</v>
      </c>
      <c r="L18" s="231">
        <v>118.31427615820721</v>
      </c>
      <c r="M18" s="231">
        <v>120.3543325778971</v>
      </c>
      <c r="N18" s="231">
        <v>79.556145244172328</v>
      </c>
      <c r="O18" s="231">
        <v>50.997604414485323</v>
      </c>
      <c r="P18" s="231">
        <v>134.55843300343179</v>
      </c>
      <c r="Q18" s="231">
        <v>176.9657252180827</v>
      </c>
      <c r="R18" s="231">
        <v>14.272782786335821</v>
      </c>
      <c r="S18" s="231">
        <v>10.812714232072979</v>
      </c>
      <c r="T18" s="231">
        <v>67.771843762084885</v>
      </c>
      <c r="U18" s="231">
        <v>85.261279279899895</v>
      </c>
      <c r="V18" s="231">
        <v>118.7082049631224</v>
      </c>
      <c r="W18" s="231">
        <v>124.6126389475433</v>
      </c>
      <c r="DA18" s="73" t="s">
        <v>3200</v>
      </c>
    </row>
    <row r="19" spans="1:105" ht="12" customHeight="1" x14ac:dyDescent="0.25">
      <c r="A19" s="46" t="s">
        <v>33</v>
      </c>
      <c r="B19" s="231">
        <v>590.96862768453775</v>
      </c>
      <c r="C19" s="231">
        <v>577.38160492402119</v>
      </c>
      <c r="D19" s="231">
        <v>482.57172902125461</v>
      </c>
      <c r="E19" s="231">
        <v>333.04118064444822</v>
      </c>
      <c r="F19" s="231">
        <v>306.8283403500327</v>
      </c>
      <c r="G19" s="231">
        <v>321.99951450708272</v>
      </c>
      <c r="H19" s="231">
        <v>346.53539174355831</v>
      </c>
      <c r="I19" s="231">
        <v>331.72067457713212</v>
      </c>
      <c r="J19" s="231">
        <v>309.27158068682212</v>
      </c>
      <c r="K19" s="231">
        <v>257.07393937750828</v>
      </c>
      <c r="L19" s="231">
        <v>273.15558272055949</v>
      </c>
      <c r="M19" s="231">
        <v>153.96543925647859</v>
      </c>
      <c r="N19" s="231">
        <v>218.18196605087451</v>
      </c>
      <c r="O19" s="231">
        <v>172.83711343947101</v>
      </c>
      <c r="P19" s="231">
        <v>186.23846395566761</v>
      </c>
      <c r="Q19" s="231">
        <v>185.63824915776061</v>
      </c>
      <c r="R19" s="231">
        <v>199.88836037980269</v>
      </c>
      <c r="S19" s="231">
        <v>210.68545945733101</v>
      </c>
      <c r="T19" s="231">
        <v>239.0830860956014</v>
      </c>
      <c r="U19" s="231">
        <v>245.66713920002641</v>
      </c>
      <c r="V19" s="231">
        <v>228.976389137702</v>
      </c>
      <c r="W19" s="231">
        <v>235.15596479220099</v>
      </c>
      <c r="DA19" s="73" t="s">
        <v>3201</v>
      </c>
    </row>
    <row r="20" spans="1:105" ht="12" customHeight="1" x14ac:dyDescent="0.25">
      <c r="A20" s="46" t="s">
        <v>160</v>
      </c>
      <c r="B20" s="231">
        <v>2288.3686537225421</v>
      </c>
      <c r="C20" s="231">
        <v>2740.8001525292971</v>
      </c>
      <c r="D20" s="231">
        <v>2409.5277516176939</v>
      </c>
      <c r="E20" s="231">
        <v>2345.406338866127</v>
      </c>
      <c r="F20" s="231">
        <v>2075.149897510501</v>
      </c>
      <c r="G20" s="231">
        <v>2387.1465755179638</v>
      </c>
      <c r="H20" s="231">
        <v>2228.1939917525642</v>
      </c>
      <c r="I20" s="231">
        <v>2162.952140300551</v>
      </c>
      <c r="J20" s="231">
        <v>2085.890064114154</v>
      </c>
      <c r="K20" s="231">
        <v>1541.9564281191649</v>
      </c>
      <c r="L20" s="231">
        <v>1700.4076552265201</v>
      </c>
      <c r="M20" s="231">
        <v>1580.7739901607511</v>
      </c>
      <c r="N20" s="231">
        <v>1669.682004644493</v>
      </c>
      <c r="O20" s="231">
        <v>1494.9035569248431</v>
      </c>
      <c r="P20" s="231">
        <v>1404.8898912360621</v>
      </c>
      <c r="Q20" s="231">
        <v>1365.960926406467</v>
      </c>
      <c r="R20" s="231">
        <v>1399.0531483294669</v>
      </c>
      <c r="S20" s="231">
        <v>1419.528021366373</v>
      </c>
      <c r="T20" s="231">
        <v>2886.9143014780921</v>
      </c>
      <c r="U20" s="231">
        <v>2898.729010636695</v>
      </c>
      <c r="V20" s="231">
        <v>2844.0721290154388</v>
      </c>
      <c r="W20" s="231">
        <v>2754.5138814805359</v>
      </c>
      <c r="DA20" s="73" t="s">
        <v>3202</v>
      </c>
    </row>
    <row r="21" spans="1:105" ht="12" customHeight="1" x14ac:dyDescent="0.25">
      <c r="A21" s="46" t="s">
        <v>70</v>
      </c>
      <c r="B21" s="231">
        <v>1146.62329641774</v>
      </c>
      <c r="C21" s="231">
        <v>1468.086201361366</v>
      </c>
      <c r="D21" s="231">
        <v>1221.878754807421</v>
      </c>
      <c r="E21" s="231">
        <v>1428.8750859604741</v>
      </c>
      <c r="F21" s="231">
        <v>503.56588206089111</v>
      </c>
      <c r="G21" s="231">
        <v>552.11249662342345</v>
      </c>
      <c r="H21" s="231">
        <v>746.28347128824953</v>
      </c>
      <c r="I21" s="231">
        <v>771.90907617322966</v>
      </c>
      <c r="J21" s="231">
        <v>732.22771253160226</v>
      </c>
      <c r="K21" s="231">
        <v>609.97285292096922</v>
      </c>
      <c r="L21" s="231">
        <v>522.90286729318746</v>
      </c>
      <c r="M21" s="231">
        <v>361.05889081611161</v>
      </c>
      <c r="N21" s="231">
        <v>362.42265464961082</v>
      </c>
      <c r="O21" s="231">
        <v>198.3923136741177</v>
      </c>
      <c r="P21" s="231">
        <v>178.09632355903381</v>
      </c>
      <c r="Q21" s="231">
        <v>192.86068705701589</v>
      </c>
      <c r="R21" s="231">
        <v>221.6247533943486</v>
      </c>
      <c r="S21" s="231">
        <v>250.4975542739958</v>
      </c>
      <c r="T21" s="231">
        <v>229.40302938601479</v>
      </c>
      <c r="U21" s="231">
        <v>181.4638988897151</v>
      </c>
      <c r="V21" s="231">
        <v>155.14073108893291</v>
      </c>
      <c r="W21" s="231">
        <v>126.6177000957872</v>
      </c>
      <c r="DA21" s="73" t="s">
        <v>3203</v>
      </c>
    </row>
    <row r="22" spans="1:105" ht="12" customHeight="1" x14ac:dyDescent="0.25">
      <c r="A22" s="46" t="s">
        <v>34</v>
      </c>
      <c r="B22" s="231">
        <v>2756.8335321249328</v>
      </c>
      <c r="C22" s="231">
        <v>1801.9485416015059</v>
      </c>
      <c r="D22" s="231">
        <v>1523.9630137771319</v>
      </c>
      <c r="E22" s="231">
        <v>1126.6798519962749</v>
      </c>
      <c r="F22" s="231">
        <v>1050.3836441373071</v>
      </c>
      <c r="G22" s="231">
        <v>704.8129484086212</v>
      </c>
      <c r="H22" s="231">
        <v>1212.673272572207</v>
      </c>
      <c r="I22" s="231">
        <v>1067.195897861191</v>
      </c>
      <c r="J22" s="231">
        <v>1177.3921177335519</v>
      </c>
      <c r="K22" s="231">
        <v>1512.631951194121</v>
      </c>
      <c r="L22" s="231">
        <v>1034.843633408597</v>
      </c>
      <c r="M22" s="231">
        <v>350.4180793630423</v>
      </c>
      <c r="N22" s="231">
        <v>447.77402532909127</v>
      </c>
      <c r="O22" s="231">
        <v>258.66401053534872</v>
      </c>
      <c r="P22" s="231">
        <v>508.1505492031539</v>
      </c>
      <c r="Q22" s="231">
        <v>575.22130002166898</v>
      </c>
      <c r="R22" s="231">
        <v>152.3016157094595</v>
      </c>
      <c r="S22" s="231">
        <v>137.02838310694781</v>
      </c>
      <c r="T22" s="231">
        <v>306.11318753237941</v>
      </c>
      <c r="U22" s="231">
        <v>324.19127542583522</v>
      </c>
      <c r="V22" s="231">
        <v>314.09515647310741</v>
      </c>
      <c r="W22" s="231">
        <v>933.27327079180679</v>
      </c>
      <c r="DA22" s="73" t="s">
        <v>3204</v>
      </c>
    </row>
    <row r="23" spans="1:105" ht="12" customHeight="1" x14ac:dyDescent="0.25">
      <c r="A23" s="46" t="s">
        <v>162</v>
      </c>
      <c r="B23" s="231">
        <v>3715.3845049458359</v>
      </c>
      <c r="C23" s="231">
        <v>3999.5791857122058</v>
      </c>
      <c r="D23" s="231">
        <v>4462.5585881142861</v>
      </c>
      <c r="E23" s="231">
        <v>3149.5190240954971</v>
      </c>
      <c r="F23" s="231">
        <v>3122.283208408242</v>
      </c>
      <c r="G23" s="231">
        <v>6915.0724111675127</v>
      </c>
      <c r="H23" s="231">
        <v>5293.8473911873862</v>
      </c>
      <c r="I23" s="231">
        <v>5886.7477992342774</v>
      </c>
      <c r="J23" s="231">
        <v>5910.1806949924448</v>
      </c>
      <c r="K23" s="231">
        <v>3729.413702384832</v>
      </c>
      <c r="L23" s="231">
        <v>6193.5197268484299</v>
      </c>
      <c r="M23" s="231">
        <v>3499.5938122393891</v>
      </c>
      <c r="N23" s="231">
        <v>3504.9424549866271</v>
      </c>
      <c r="O23" s="231">
        <v>3695.696674810034</v>
      </c>
      <c r="P23" s="231">
        <v>3535.8480009843511</v>
      </c>
      <c r="Q23" s="231">
        <v>2772.468828734864</v>
      </c>
      <c r="R23" s="231">
        <v>3097.671257929981</v>
      </c>
      <c r="S23" s="231">
        <v>3032.3502886750821</v>
      </c>
      <c r="T23" s="231">
        <v>2446.8221272556279</v>
      </c>
      <c r="U23" s="231">
        <v>2962.309551803578</v>
      </c>
      <c r="V23" s="231">
        <v>2758.256769051121</v>
      </c>
      <c r="W23" s="231">
        <v>3425.3580479017178</v>
      </c>
      <c r="DA23" s="73" t="s">
        <v>3205</v>
      </c>
    </row>
    <row r="24" spans="1:105" ht="12" customHeight="1" x14ac:dyDescent="0.25">
      <c r="A24" s="46" t="s">
        <v>36</v>
      </c>
      <c r="B24" s="231">
        <v>135.86676203672451</v>
      </c>
      <c r="C24" s="231">
        <v>136.47070074021039</v>
      </c>
      <c r="D24" s="231">
        <v>113.2156818790092</v>
      </c>
      <c r="E24" s="231">
        <v>82.423114857457534</v>
      </c>
      <c r="F24" s="231">
        <v>89.303996895765522</v>
      </c>
      <c r="G24" s="231">
        <v>93.900067710456611</v>
      </c>
      <c r="H24" s="231">
        <v>77.520570812915594</v>
      </c>
      <c r="I24" s="231">
        <v>67.305332951845287</v>
      </c>
      <c r="J24" s="231">
        <v>41.43175989976276</v>
      </c>
      <c r="K24" s="231">
        <v>14.56930101940678</v>
      </c>
      <c r="L24" s="231">
        <v>20.51789628801982</v>
      </c>
      <c r="M24" s="231">
        <v>16.87753766208224</v>
      </c>
      <c r="N24" s="231">
        <v>19.121683246587139</v>
      </c>
      <c r="O24" s="231">
        <v>20.354292875400439</v>
      </c>
      <c r="P24" s="231">
        <v>15.54538085322927</v>
      </c>
      <c r="Q24" s="231">
        <v>9.9110208532095498</v>
      </c>
      <c r="R24" s="231">
        <v>17.616680055448779</v>
      </c>
      <c r="S24" s="231">
        <v>22.10100836438167</v>
      </c>
      <c r="T24" s="231">
        <v>18.297363242152539</v>
      </c>
      <c r="U24" s="231">
        <v>6.4541280332548814</v>
      </c>
      <c r="V24" s="231">
        <v>11.39538523930562</v>
      </c>
      <c r="W24" s="231">
        <v>6.7905794908477297</v>
      </c>
      <c r="DA24" s="73" t="s">
        <v>3206</v>
      </c>
    </row>
    <row r="25" spans="1:105" ht="12" customHeight="1" x14ac:dyDescent="0.25">
      <c r="A25" s="46" t="s">
        <v>73</v>
      </c>
      <c r="B25" s="231">
        <v>502.26319708447937</v>
      </c>
      <c r="C25" s="231">
        <v>361.14558466836507</v>
      </c>
      <c r="D25" s="231">
        <v>387.70880127420321</v>
      </c>
      <c r="E25" s="231">
        <v>407.90711207159711</v>
      </c>
      <c r="F25" s="231">
        <v>411.44098862918389</v>
      </c>
      <c r="G25" s="231">
        <v>398.55930620065828</v>
      </c>
      <c r="H25" s="231">
        <v>398.21600938887337</v>
      </c>
      <c r="I25" s="231">
        <v>397.01657154762802</v>
      </c>
      <c r="J25" s="231">
        <v>346.6940473030632</v>
      </c>
      <c r="K25" s="231">
        <v>340.54246333117908</v>
      </c>
      <c r="L25" s="231">
        <v>61.7406576601418</v>
      </c>
      <c r="M25" s="231">
        <v>52.70188155941328</v>
      </c>
      <c r="N25" s="231">
        <v>68.388429633698337</v>
      </c>
      <c r="O25" s="231">
        <v>87.929299269472807</v>
      </c>
      <c r="P25" s="231">
        <v>135.9424007325982</v>
      </c>
      <c r="Q25" s="231">
        <v>137.17936803650119</v>
      </c>
      <c r="R25" s="231">
        <v>201.35547243300039</v>
      </c>
      <c r="S25" s="231">
        <v>180.04332937078649</v>
      </c>
      <c r="T25" s="231">
        <v>114.66864663140559</v>
      </c>
      <c r="U25" s="231">
        <v>188.70121989463249</v>
      </c>
      <c r="V25" s="231">
        <v>719.2892421421825</v>
      </c>
      <c r="W25" s="231">
        <v>481.63082629465168</v>
      </c>
      <c r="DA25" s="73" t="s">
        <v>3207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3208</v>
      </c>
    </row>
    <row r="27" spans="1:105" ht="12" customHeight="1" x14ac:dyDescent="0.25">
      <c r="A27" s="57" t="s">
        <v>3071</v>
      </c>
      <c r="B27" s="263">
        <f t="shared" ref="B27:W27" si="0">B28+B34</f>
        <v>22797.568801232668</v>
      </c>
      <c r="C27" s="263">
        <f t="shared" si="0"/>
        <v>22470.499041130421</v>
      </c>
      <c r="D27" s="263">
        <f t="shared" si="0"/>
        <v>20758.977872323259</v>
      </c>
      <c r="E27" s="263">
        <f t="shared" si="0"/>
        <v>18728.096450116449</v>
      </c>
      <c r="F27" s="263">
        <f t="shared" si="0"/>
        <v>17980.703727691769</v>
      </c>
      <c r="G27" s="263">
        <f t="shared" si="0"/>
        <v>21605.97750789221</v>
      </c>
      <c r="H27" s="263">
        <f t="shared" si="0"/>
        <v>20268.36170747154</v>
      </c>
      <c r="I27" s="263">
        <f t="shared" si="0"/>
        <v>21694.130155384799</v>
      </c>
      <c r="J27" s="263">
        <f t="shared" si="0"/>
        <v>21668.224816931539</v>
      </c>
      <c r="K27" s="263">
        <f t="shared" si="0"/>
        <v>17339.943360392961</v>
      </c>
      <c r="L27" s="263">
        <f t="shared" si="0"/>
        <v>19021.377918194721</v>
      </c>
      <c r="M27" s="263">
        <f t="shared" si="0"/>
        <v>15808.958627264459</v>
      </c>
      <c r="N27" s="263">
        <f t="shared" si="0"/>
        <v>16389.586338474681</v>
      </c>
      <c r="O27" s="263">
        <f t="shared" si="0"/>
        <v>16271.724309764801</v>
      </c>
      <c r="P27" s="263">
        <f t="shared" si="0"/>
        <v>15843.345899741449</v>
      </c>
      <c r="Q27" s="263">
        <f t="shared" si="0"/>
        <v>14505.6765134303</v>
      </c>
      <c r="R27" s="263">
        <f t="shared" si="0"/>
        <v>14853.73644342244</v>
      </c>
      <c r="S27" s="263">
        <f t="shared" si="0"/>
        <v>15266.49131141961</v>
      </c>
      <c r="T27" s="263">
        <f t="shared" si="0"/>
        <v>16558.713965485578</v>
      </c>
      <c r="U27" s="263">
        <f t="shared" si="0"/>
        <v>16918.353322134109</v>
      </c>
      <c r="V27" s="263">
        <f t="shared" si="0"/>
        <v>15674.142685229721</v>
      </c>
      <c r="W27" s="263">
        <f t="shared" si="0"/>
        <v>17897.126289611278</v>
      </c>
      <c r="DA27" s="70"/>
    </row>
    <row r="28" spans="1:105" ht="12" customHeight="1" x14ac:dyDescent="0.25">
      <c r="A28" s="60" t="s">
        <v>3072</v>
      </c>
      <c r="B28" s="264">
        <v>22797.568801232668</v>
      </c>
      <c r="C28" s="264">
        <v>22470.499041130421</v>
      </c>
      <c r="D28" s="264">
        <v>20758.977872323259</v>
      </c>
      <c r="E28" s="264">
        <v>18728.096450116449</v>
      </c>
      <c r="F28" s="264">
        <v>17980.703727691769</v>
      </c>
      <c r="G28" s="264">
        <v>21605.97750789221</v>
      </c>
      <c r="H28" s="264">
        <v>20268.36170747154</v>
      </c>
      <c r="I28" s="264">
        <v>21694.130155384799</v>
      </c>
      <c r="J28" s="264">
        <v>21668.224816931539</v>
      </c>
      <c r="K28" s="264">
        <v>17339.943360392961</v>
      </c>
      <c r="L28" s="264">
        <v>19021.377918194721</v>
      </c>
      <c r="M28" s="264">
        <v>15808.958627264459</v>
      </c>
      <c r="N28" s="264">
        <v>16389.586338474681</v>
      </c>
      <c r="O28" s="264">
        <v>16271.724309764801</v>
      </c>
      <c r="P28" s="264">
        <v>15843.345899741449</v>
      </c>
      <c r="Q28" s="264">
        <v>14505.6765134303</v>
      </c>
      <c r="R28" s="264">
        <v>14853.73644342244</v>
      </c>
      <c r="S28" s="264">
        <v>15266.49131141961</v>
      </c>
      <c r="T28" s="264">
        <v>16558.713965485578</v>
      </c>
      <c r="U28" s="264">
        <v>16918.353322134109</v>
      </c>
      <c r="V28" s="264">
        <v>15674.142685229721</v>
      </c>
      <c r="W28" s="264">
        <v>17897.126289611278</v>
      </c>
      <c r="DA28" s="72" t="s">
        <v>3209</v>
      </c>
    </row>
    <row r="29" spans="1:105" ht="12" customHeight="1" x14ac:dyDescent="0.25">
      <c r="A29" s="59" t="s">
        <v>30</v>
      </c>
      <c r="B29" s="232">
        <v>4315.8965939349646</v>
      </c>
      <c r="C29" s="232">
        <v>3476.823732465336</v>
      </c>
      <c r="D29" s="232">
        <v>1423.4322178125949</v>
      </c>
      <c r="E29" s="232">
        <v>1452.1605174073979</v>
      </c>
      <c r="F29" s="232">
        <v>1720.489263032674</v>
      </c>
      <c r="G29" s="232">
        <v>1410.982278988087</v>
      </c>
      <c r="H29" s="232">
        <v>1451.544264119211</v>
      </c>
      <c r="I29" s="232">
        <v>1377.81369828681</v>
      </c>
      <c r="J29" s="232">
        <v>1234.4960217689911</v>
      </c>
      <c r="K29" s="232">
        <v>1135.7575910947221</v>
      </c>
      <c r="L29" s="232">
        <v>985.18005504795826</v>
      </c>
      <c r="M29" s="232">
        <v>1097.040888968254</v>
      </c>
      <c r="N29" s="232">
        <v>993.61940263628117</v>
      </c>
      <c r="O29" s="232">
        <v>1085.5670643382359</v>
      </c>
      <c r="P29" s="232">
        <v>1119.47586525832</v>
      </c>
      <c r="Q29" s="232">
        <v>1116.607077782809</v>
      </c>
      <c r="R29" s="232">
        <v>1128.1253909662121</v>
      </c>
      <c r="S29" s="232">
        <v>1470.7062198850631</v>
      </c>
      <c r="T29" s="232">
        <v>1516.882383505995</v>
      </c>
      <c r="U29" s="232">
        <v>1403.677010622104</v>
      </c>
      <c r="V29" s="232">
        <v>992.20429696260476</v>
      </c>
      <c r="W29" s="232">
        <v>1057.7087764695209</v>
      </c>
      <c r="DA29" s="71" t="s">
        <v>3210</v>
      </c>
    </row>
    <row r="30" spans="1:105" ht="12" customHeight="1" x14ac:dyDescent="0.25">
      <c r="A30" s="59" t="s">
        <v>33</v>
      </c>
      <c r="B30" s="232">
        <v>1145.368658177483</v>
      </c>
      <c r="C30" s="232">
        <v>1020.670766956746</v>
      </c>
      <c r="D30" s="232">
        <v>892.46750975389432</v>
      </c>
      <c r="E30" s="232">
        <v>662.15411169935169</v>
      </c>
      <c r="F30" s="232">
        <v>652.13072258932448</v>
      </c>
      <c r="G30" s="232">
        <v>699.32721584734452</v>
      </c>
      <c r="H30" s="232">
        <v>982.58950000449863</v>
      </c>
      <c r="I30" s="232">
        <v>705.83898361749573</v>
      </c>
      <c r="J30" s="232">
        <v>737.73084518793689</v>
      </c>
      <c r="K30" s="232">
        <v>695.6713850573168</v>
      </c>
      <c r="L30" s="232">
        <v>755.17633781242205</v>
      </c>
      <c r="M30" s="232">
        <v>524.86013485695116</v>
      </c>
      <c r="N30" s="232">
        <v>558.35143193362467</v>
      </c>
      <c r="O30" s="232">
        <v>466.30412731460888</v>
      </c>
      <c r="P30" s="232">
        <v>560.08427226601123</v>
      </c>
      <c r="Q30" s="232">
        <v>562.53537980070007</v>
      </c>
      <c r="R30" s="232">
        <v>565.29039585545115</v>
      </c>
      <c r="S30" s="232">
        <v>584.36000512623946</v>
      </c>
      <c r="T30" s="232">
        <v>670.58844355599751</v>
      </c>
      <c r="U30" s="232">
        <v>677.8513775960015</v>
      </c>
      <c r="V30" s="232">
        <v>646.77637460215306</v>
      </c>
      <c r="W30" s="232">
        <v>680.43893876131017</v>
      </c>
      <c r="DA30" s="71" t="s">
        <v>3211</v>
      </c>
    </row>
    <row r="31" spans="1:105" ht="12" customHeight="1" x14ac:dyDescent="0.25">
      <c r="A31" s="59" t="s">
        <v>160</v>
      </c>
      <c r="B31" s="232">
        <v>7487.6232614466426</v>
      </c>
      <c r="C31" s="232">
        <v>7899.3744673806477</v>
      </c>
      <c r="D31" s="232">
        <v>8126.5182598379524</v>
      </c>
      <c r="E31" s="232">
        <v>7810.1882113154788</v>
      </c>
      <c r="F31" s="232">
        <v>7606.4596116420753</v>
      </c>
      <c r="G31" s="232">
        <v>7850.2392459248031</v>
      </c>
      <c r="H31" s="232">
        <v>7415.8238263878684</v>
      </c>
      <c r="I31" s="232">
        <v>7205.3510585099984</v>
      </c>
      <c r="J31" s="232">
        <v>6779.592160867749</v>
      </c>
      <c r="K31" s="232">
        <v>5637.21196044518</v>
      </c>
      <c r="L31" s="232">
        <v>5507.7093296704452</v>
      </c>
      <c r="M31" s="232">
        <v>5962.5055995192506</v>
      </c>
      <c r="N31" s="232">
        <v>5703.8284862363726</v>
      </c>
      <c r="O31" s="232">
        <v>5404.7411752046719</v>
      </c>
      <c r="P31" s="232">
        <v>5334.0081657494138</v>
      </c>
      <c r="Q31" s="232">
        <v>5454.9898920564656</v>
      </c>
      <c r="R31" s="232">
        <v>5431.7939842180076</v>
      </c>
      <c r="S31" s="232">
        <v>5553.1019232556773</v>
      </c>
      <c r="T31" s="232">
        <v>7367.5648321839308</v>
      </c>
      <c r="U31" s="232">
        <v>7324.1937622762862</v>
      </c>
      <c r="V31" s="232">
        <v>7296.494832306309</v>
      </c>
      <c r="W31" s="232">
        <v>7395.0810903391721</v>
      </c>
      <c r="DA31" s="71" t="s">
        <v>3212</v>
      </c>
    </row>
    <row r="32" spans="1:105" ht="12" customHeight="1" x14ac:dyDescent="0.25">
      <c r="A32" s="59" t="s">
        <v>70</v>
      </c>
      <c r="B32" s="232">
        <v>2953.3149355432661</v>
      </c>
      <c r="C32" s="232">
        <v>3115.1086876685581</v>
      </c>
      <c r="D32" s="232">
        <v>2621.675957228455</v>
      </c>
      <c r="E32" s="232">
        <v>2832.4901762297868</v>
      </c>
      <c r="F32" s="232">
        <v>1777.3053800397579</v>
      </c>
      <c r="G32" s="232">
        <v>1663.335563290206</v>
      </c>
      <c r="H32" s="232">
        <v>2039.609834928352</v>
      </c>
      <c r="I32" s="232">
        <v>2107.3366207691329</v>
      </c>
      <c r="J32" s="232">
        <v>1916.3059595616171</v>
      </c>
      <c r="K32" s="232">
        <v>1584.1041594286939</v>
      </c>
      <c r="L32" s="232">
        <v>1221.51176380216</v>
      </c>
      <c r="M32" s="232">
        <v>1031.449978517549</v>
      </c>
      <c r="N32" s="232">
        <v>1020.7438094917831</v>
      </c>
      <c r="O32" s="232">
        <v>771.74016191239673</v>
      </c>
      <c r="P32" s="232">
        <v>777.44754502794581</v>
      </c>
      <c r="Q32" s="232">
        <v>749.25366526279959</v>
      </c>
      <c r="R32" s="232">
        <v>780.57158620574262</v>
      </c>
      <c r="S32" s="232">
        <v>741.20684680866793</v>
      </c>
      <c r="T32" s="232">
        <v>716.07546438521399</v>
      </c>
      <c r="U32" s="232">
        <v>637.39194512429276</v>
      </c>
      <c r="V32" s="232">
        <v>548.75985723138251</v>
      </c>
      <c r="W32" s="232">
        <v>480.44383817149787</v>
      </c>
      <c r="DA32" s="71" t="s">
        <v>3213</v>
      </c>
    </row>
    <row r="33" spans="1:105" ht="12" customHeight="1" x14ac:dyDescent="0.25">
      <c r="A33" s="59" t="s">
        <v>162</v>
      </c>
      <c r="B33" s="232">
        <v>6895.3653521303113</v>
      </c>
      <c r="C33" s="232">
        <v>6958.5213866591312</v>
      </c>
      <c r="D33" s="232">
        <v>7694.8839276903636</v>
      </c>
      <c r="E33" s="232">
        <v>5971.1034334644319</v>
      </c>
      <c r="F33" s="232">
        <v>6224.3187503879399</v>
      </c>
      <c r="G33" s="232">
        <v>9982.0932038417704</v>
      </c>
      <c r="H33" s="232">
        <v>8378.7942820316148</v>
      </c>
      <c r="I33" s="232">
        <v>10297.789794201361</v>
      </c>
      <c r="J33" s="232">
        <v>11000.09982954525</v>
      </c>
      <c r="K33" s="232">
        <v>8287.1982643670508</v>
      </c>
      <c r="L33" s="232">
        <v>10551.80043186173</v>
      </c>
      <c r="M33" s="232">
        <v>7193.102025402457</v>
      </c>
      <c r="N33" s="232">
        <v>8113.0432081766248</v>
      </c>
      <c r="O33" s="232">
        <v>8543.3717809948866</v>
      </c>
      <c r="P33" s="232">
        <v>8052.3300514397579</v>
      </c>
      <c r="Q33" s="232">
        <v>6622.2904985275254</v>
      </c>
      <c r="R33" s="232">
        <v>6947.9550861770258</v>
      </c>
      <c r="S33" s="232">
        <v>6917.1163163439651</v>
      </c>
      <c r="T33" s="232">
        <v>6287.6028418544447</v>
      </c>
      <c r="U33" s="232">
        <v>6875.2392265154194</v>
      </c>
      <c r="V33" s="232">
        <v>6189.9073241272672</v>
      </c>
      <c r="W33" s="232">
        <v>8283.4536458697839</v>
      </c>
      <c r="DA33" s="71" t="s">
        <v>3214</v>
      </c>
    </row>
    <row r="34" spans="1:105" ht="12" customHeight="1" x14ac:dyDescent="0.25">
      <c r="A34" s="60" t="s">
        <v>3079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3215</v>
      </c>
    </row>
    <row r="35" spans="1:105" ht="12" customHeight="1" x14ac:dyDescent="0.25">
      <c r="A35" s="57" t="s">
        <v>3081</v>
      </c>
      <c r="B35" s="263">
        <f t="shared" ref="B35:W35" si="1">B36+B42+B53</f>
        <v>3761.658870342811</v>
      </c>
      <c r="C35" s="263">
        <f t="shared" si="1"/>
        <v>3620.4243396706497</v>
      </c>
      <c r="D35" s="263">
        <f t="shared" si="1"/>
        <v>2898.771362281208</v>
      </c>
      <c r="E35" s="263">
        <f t="shared" si="1"/>
        <v>2479.1332938303312</v>
      </c>
      <c r="F35" s="263">
        <f t="shared" si="1"/>
        <v>2068.1217553263241</v>
      </c>
      <c r="G35" s="263">
        <f t="shared" si="1"/>
        <v>3272.1488330976663</v>
      </c>
      <c r="H35" s="263">
        <f t="shared" si="1"/>
        <v>2934.71235088922</v>
      </c>
      <c r="I35" s="263">
        <f t="shared" si="1"/>
        <v>3299.4865864361159</v>
      </c>
      <c r="J35" s="263">
        <f t="shared" si="1"/>
        <v>3197.8451440333392</v>
      </c>
      <c r="K35" s="263">
        <f t="shared" si="1"/>
        <v>2281.1999709181659</v>
      </c>
      <c r="L35" s="263">
        <f t="shared" si="1"/>
        <v>2920.1960001018469</v>
      </c>
      <c r="M35" s="263">
        <f t="shared" si="1"/>
        <v>1526.9789595954701</v>
      </c>
      <c r="N35" s="263">
        <f t="shared" si="1"/>
        <v>1533.515792041723</v>
      </c>
      <c r="O35" s="263">
        <f t="shared" si="1"/>
        <v>1365.1734191081393</v>
      </c>
      <c r="P35" s="263">
        <f t="shared" si="1"/>
        <v>1367.9467451532068</v>
      </c>
      <c r="Q35" s="263">
        <f t="shared" si="1"/>
        <v>1201.1607344518079</v>
      </c>
      <c r="R35" s="263">
        <f t="shared" si="1"/>
        <v>1212.8358722750049</v>
      </c>
      <c r="S35" s="263">
        <f t="shared" si="1"/>
        <v>1160.4759515355872</v>
      </c>
      <c r="T35" s="263">
        <f t="shared" si="1"/>
        <v>1498.9825281119458</v>
      </c>
      <c r="U35" s="263">
        <f t="shared" si="1"/>
        <v>1670.4605467790971</v>
      </c>
      <c r="V35" s="263">
        <f t="shared" si="1"/>
        <v>1683.9727906247988</v>
      </c>
      <c r="W35" s="263">
        <f t="shared" si="1"/>
        <v>1902.3567082946774</v>
      </c>
      <c r="DA35" s="70"/>
    </row>
    <row r="36" spans="1:105" ht="12" customHeight="1" x14ac:dyDescent="0.25">
      <c r="A36" s="60" t="s">
        <v>3082</v>
      </c>
      <c r="B36" s="264">
        <v>1658.873719790382</v>
      </c>
      <c r="C36" s="264">
        <v>1660.583756266574</v>
      </c>
      <c r="D36" s="264">
        <v>1329.1935466610571</v>
      </c>
      <c r="E36" s="264">
        <v>1170.791066143287</v>
      </c>
      <c r="F36" s="264">
        <v>1013.020622935294</v>
      </c>
      <c r="G36" s="264">
        <v>1512.531214809864</v>
      </c>
      <c r="H36" s="264">
        <v>1340.608249915017</v>
      </c>
      <c r="I36" s="264">
        <v>1623.5678866616629</v>
      </c>
      <c r="J36" s="264">
        <v>1602.75222543168</v>
      </c>
      <c r="K36" s="264">
        <v>1107.1362180312331</v>
      </c>
      <c r="L36" s="264">
        <v>1388.602783728435</v>
      </c>
      <c r="M36" s="264">
        <v>752.37452979435875</v>
      </c>
      <c r="N36" s="264">
        <v>747.19027676944688</v>
      </c>
      <c r="O36" s="264">
        <v>679.45533732911167</v>
      </c>
      <c r="P36" s="264">
        <v>655.30752202389272</v>
      </c>
      <c r="Q36" s="264">
        <v>575.39016108837075</v>
      </c>
      <c r="R36" s="264">
        <v>613.55172721112933</v>
      </c>
      <c r="S36" s="264">
        <v>582.40615268936017</v>
      </c>
      <c r="T36" s="264">
        <v>726.216953043339</v>
      </c>
      <c r="U36" s="264">
        <v>789.60663015575471</v>
      </c>
      <c r="V36" s="264">
        <v>743.66728727957002</v>
      </c>
      <c r="W36" s="264">
        <v>848.37738403761739</v>
      </c>
      <c r="DA36" s="72" t="s">
        <v>3216</v>
      </c>
    </row>
    <row r="37" spans="1:105" ht="12" customHeight="1" x14ac:dyDescent="0.25">
      <c r="A37" s="59" t="s">
        <v>30</v>
      </c>
      <c r="B37" s="232">
        <v>439.09240462368592</v>
      </c>
      <c r="C37" s="232">
        <v>384.98516722233131</v>
      </c>
      <c r="D37" s="232">
        <v>88.246755965978096</v>
      </c>
      <c r="E37" s="232">
        <v>81.825313554792302</v>
      </c>
      <c r="F37" s="232">
        <v>85.997115307042236</v>
      </c>
      <c r="G37" s="232">
        <v>89.950935579225629</v>
      </c>
      <c r="H37" s="232">
        <v>105.1802986963271</v>
      </c>
      <c r="I37" s="232">
        <v>98.034582728736439</v>
      </c>
      <c r="J37" s="232">
        <v>70.857149569490574</v>
      </c>
      <c r="K37" s="232">
        <v>44.537143598789832</v>
      </c>
      <c r="L37" s="232">
        <v>45.381506018923112</v>
      </c>
      <c r="M37" s="232">
        <v>39.361329406768867</v>
      </c>
      <c r="N37" s="232">
        <v>36.099347860097147</v>
      </c>
      <c r="O37" s="232">
        <v>27.94535355245436</v>
      </c>
      <c r="P37" s="232">
        <v>27.177187506791409</v>
      </c>
      <c r="Q37" s="232">
        <v>21.664216643269981</v>
      </c>
      <c r="R37" s="232">
        <v>42.929760700368782</v>
      </c>
      <c r="S37" s="232">
        <v>23.407405854579942</v>
      </c>
      <c r="T37" s="232">
        <v>32.364005839471808</v>
      </c>
      <c r="U37" s="232">
        <v>30.02384227762078</v>
      </c>
      <c r="V37" s="232">
        <v>13.34000750227414</v>
      </c>
      <c r="W37" s="232">
        <v>14.8239249367825</v>
      </c>
      <c r="DA37" s="71" t="s">
        <v>3217</v>
      </c>
    </row>
    <row r="38" spans="1:105" ht="12" customHeight="1" x14ac:dyDescent="0.25">
      <c r="A38" s="59" t="s">
        <v>33</v>
      </c>
      <c r="B38" s="232">
        <v>130.89539469899671</v>
      </c>
      <c r="C38" s="232">
        <v>113.5368241494338</v>
      </c>
      <c r="D38" s="232">
        <v>93.024497180353464</v>
      </c>
      <c r="E38" s="232">
        <v>54.480237567751523</v>
      </c>
      <c r="F38" s="232">
        <v>52.695849872170889</v>
      </c>
      <c r="G38" s="232">
        <v>56.36032299014709</v>
      </c>
      <c r="H38" s="232">
        <v>51.73411840839416</v>
      </c>
      <c r="I38" s="232">
        <v>56.410633538998781</v>
      </c>
      <c r="J38" s="232">
        <v>46.848092434908757</v>
      </c>
      <c r="K38" s="232">
        <v>41.653945982067548</v>
      </c>
      <c r="L38" s="232">
        <v>46.776690432345468</v>
      </c>
      <c r="M38" s="232">
        <v>27.753256158512631</v>
      </c>
      <c r="N38" s="232">
        <v>39.101109940158373</v>
      </c>
      <c r="O38" s="232">
        <v>30.397539152330769</v>
      </c>
      <c r="P38" s="232">
        <v>37.785443666512577</v>
      </c>
      <c r="Q38" s="232">
        <v>31.45964853867282</v>
      </c>
      <c r="R38" s="232">
        <v>32.591218385208521</v>
      </c>
      <c r="S38" s="232">
        <v>33.225511556304411</v>
      </c>
      <c r="T38" s="232">
        <v>38.710892536304442</v>
      </c>
      <c r="U38" s="232">
        <v>37.01605038106181</v>
      </c>
      <c r="V38" s="232">
        <v>35.747325571526538</v>
      </c>
      <c r="W38" s="232">
        <v>38.246894076576162</v>
      </c>
      <c r="DA38" s="71" t="s">
        <v>3218</v>
      </c>
    </row>
    <row r="39" spans="1:105" ht="12" customHeight="1" x14ac:dyDescent="0.25">
      <c r="A39" s="59" t="s">
        <v>160</v>
      </c>
      <c r="B39" s="232">
        <v>277.85158775894138</v>
      </c>
      <c r="C39" s="232">
        <v>276.7928134092906</v>
      </c>
      <c r="D39" s="232">
        <v>201.23134100539619</v>
      </c>
      <c r="E39" s="232">
        <v>251.37486244971601</v>
      </c>
      <c r="F39" s="232">
        <v>224.24418652905271</v>
      </c>
      <c r="G39" s="232">
        <v>233.28016323686171</v>
      </c>
      <c r="H39" s="232">
        <v>206.2713764872675</v>
      </c>
      <c r="I39" s="232">
        <v>199.14285343878899</v>
      </c>
      <c r="J39" s="232">
        <v>222.03856380832141</v>
      </c>
      <c r="K39" s="232">
        <v>139.43371792726271</v>
      </c>
      <c r="L39" s="232">
        <v>176.09978877226521</v>
      </c>
      <c r="M39" s="232">
        <v>120.3234327847826</v>
      </c>
      <c r="N39" s="232">
        <v>134.68879111255899</v>
      </c>
      <c r="O39" s="232">
        <v>106.0330608768999</v>
      </c>
      <c r="P39" s="232">
        <v>91.17634886609035</v>
      </c>
      <c r="Q39" s="232">
        <v>84.117453022629249</v>
      </c>
      <c r="R39" s="232">
        <v>82.863517776532831</v>
      </c>
      <c r="S39" s="232">
        <v>80.058225984850807</v>
      </c>
      <c r="T39" s="232">
        <v>323.68190500942029</v>
      </c>
      <c r="U39" s="232">
        <v>316.98105027014901</v>
      </c>
      <c r="V39" s="232">
        <v>306.03672431058573</v>
      </c>
      <c r="W39" s="232">
        <v>320.59532150314129</v>
      </c>
      <c r="DA39" s="71" t="s">
        <v>3219</v>
      </c>
    </row>
    <row r="40" spans="1:105" ht="12" customHeight="1" x14ac:dyDescent="0.25">
      <c r="A40" s="59" t="s">
        <v>70</v>
      </c>
      <c r="B40" s="232">
        <v>182.21035029360709</v>
      </c>
      <c r="C40" s="232">
        <v>247.87509030070879</v>
      </c>
      <c r="D40" s="232">
        <v>198.1108033864738</v>
      </c>
      <c r="E40" s="232">
        <v>246.83657547623579</v>
      </c>
      <c r="F40" s="232">
        <v>111.3656407246239</v>
      </c>
      <c r="G40" s="232">
        <v>90.982787620987423</v>
      </c>
      <c r="H40" s="232">
        <v>116.0083145937809</v>
      </c>
      <c r="I40" s="232">
        <v>144.97356554187789</v>
      </c>
      <c r="J40" s="232">
        <v>142.72663457085571</v>
      </c>
      <c r="K40" s="232">
        <v>118.5991499199918</v>
      </c>
      <c r="L40" s="232">
        <v>69.250695696190178</v>
      </c>
      <c r="M40" s="232">
        <v>42.036871651212778</v>
      </c>
      <c r="N40" s="232">
        <v>44.111111571564777</v>
      </c>
      <c r="O40" s="232">
        <v>27.818647414739889</v>
      </c>
      <c r="P40" s="232">
        <v>21.289163418271961</v>
      </c>
      <c r="Q40" s="232">
        <v>20.784374481083841</v>
      </c>
      <c r="R40" s="232">
        <v>24.148646594838169</v>
      </c>
      <c r="S40" s="232">
        <v>28.992081706334361</v>
      </c>
      <c r="T40" s="232">
        <v>24.38529253386239</v>
      </c>
      <c r="U40" s="232">
        <v>15.0753305858753</v>
      </c>
      <c r="V40" s="232">
        <v>15.010617035854731</v>
      </c>
      <c r="W40" s="232">
        <v>9.5541141052494183</v>
      </c>
      <c r="DA40" s="71" t="s">
        <v>3220</v>
      </c>
    </row>
    <row r="41" spans="1:105" ht="12" customHeight="1" x14ac:dyDescent="0.25">
      <c r="A41" s="59" t="s">
        <v>162</v>
      </c>
      <c r="B41" s="232">
        <v>628.82398241515102</v>
      </c>
      <c r="C41" s="232">
        <v>637.39386118480945</v>
      </c>
      <c r="D41" s="232">
        <v>748.580149122855</v>
      </c>
      <c r="E41" s="232">
        <v>536.27407709479178</v>
      </c>
      <c r="F41" s="232">
        <v>538.71783050240469</v>
      </c>
      <c r="G41" s="232">
        <v>1041.957005382643</v>
      </c>
      <c r="H41" s="232">
        <v>861.41414172924794</v>
      </c>
      <c r="I41" s="232">
        <v>1125.006251413261</v>
      </c>
      <c r="J41" s="232">
        <v>1120.281785048104</v>
      </c>
      <c r="K41" s="232">
        <v>762.91226060312101</v>
      </c>
      <c r="L41" s="232">
        <v>1051.0941028087111</v>
      </c>
      <c r="M41" s="232">
        <v>522.89963979308186</v>
      </c>
      <c r="N41" s="232">
        <v>493.18991628506762</v>
      </c>
      <c r="O41" s="232">
        <v>487.26073633268692</v>
      </c>
      <c r="P41" s="232">
        <v>477.87937856622642</v>
      </c>
      <c r="Q41" s="232">
        <v>417.36446840271492</v>
      </c>
      <c r="R41" s="232">
        <v>431.01858375418101</v>
      </c>
      <c r="S41" s="232">
        <v>416.72292758729071</v>
      </c>
      <c r="T41" s="232">
        <v>307.07485712428002</v>
      </c>
      <c r="U41" s="232">
        <v>390.51035664104768</v>
      </c>
      <c r="V41" s="232">
        <v>373.53261285932888</v>
      </c>
      <c r="W41" s="232">
        <v>465.1571294158681</v>
      </c>
      <c r="DA41" s="71" t="s">
        <v>3221</v>
      </c>
    </row>
    <row r="42" spans="1:105" ht="12" customHeight="1" x14ac:dyDescent="0.25">
      <c r="A42" s="60" t="s">
        <v>3089</v>
      </c>
      <c r="B42" s="264">
        <v>2102.7851505524291</v>
      </c>
      <c r="C42" s="264">
        <v>1959.8405834040759</v>
      </c>
      <c r="D42" s="264">
        <v>1569.5778156201509</v>
      </c>
      <c r="E42" s="264">
        <v>1308.342227687044</v>
      </c>
      <c r="F42" s="264">
        <v>1055.10113239103</v>
      </c>
      <c r="G42" s="264">
        <v>1759.6176182878021</v>
      </c>
      <c r="H42" s="264">
        <v>1594.104100974203</v>
      </c>
      <c r="I42" s="264">
        <v>1675.918699774453</v>
      </c>
      <c r="J42" s="264">
        <v>1595.092918601659</v>
      </c>
      <c r="K42" s="264">
        <v>1174.0637528869329</v>
      </c>
      <c r="L42" s="264">
        <v>1531.5932163734119</v>
      </c>
      <c r="M42" s="264">
        <v>774.60442980111134</v>
      </c>
      <c r="N42" s="264">
        <v>786.32551527227611</v>
      </c>
      <c r="O42" s="264">
        <v>685.71808177902767</v>
      </c>
      <c r="P42" s="264">
        <v>712.63922312931425</v>
      </c>
      <c r="Q42" s="264">
        <v>625.77057336343705</v>
      </c>
      <c r="R42" s="264">
        <v>599.2841450638756</v>
      </c>
      <c r="S42" s="264">
        <v>578.06979884622706</v>
      </c>
      <c r="T42" s="264">
        <v>772.76557506860684</v>
      </c>
      <c r="U42" s="264">
        <v>880.85391662334234</v>
      </c>
      <c r="V42" s="264">
        <v>940.30550334522877</v>
      </c>
      <c r="W42" s="264">
        <v>1053.9793242570599</v>
      </c>
      <c r="DA42" s="72" t="s">
        <v>3222</v>
      </c>
    </row>
    <row r="43" spans="1:105" ht="12" customHeight="1" x14ac:dyDescent="0.25">
      <c r="A43" s="64" t="s">
        <v>30</v>
      </c>
      <c r="B43" s="231">
        <v>463.07960733585338</v>
      </c>
      <c r="C43" s="231">
        <v>332.41030332001179</v>
      </c>
      <c r="D43" s="231">
        <v>78.613425017399109</v>
      </c>
      <c r="E43" s="231">
        <v>69.523322557966807</v>
      </c>
      <c r="F43" s="231">
        <v>66.558858208861423</v>
      </c>
      <c r="G43" s="231">
        <v>78.693778870395235</v>
      </c>
      <c r="H43" s="231">
        <v>90.705409377420608</v>
      </c>
      <c r="I43" s="231">
        <v>85.705962046090221</v>
      </c>
      <c r="J43" s="231">
        <v>54.484520874833017</v>
      </c>
      <c r="K43" s="231">
        <v>32.130370175935909</v>
      </c>
      <c r="L43" s="231">
        <v>38.682952622862899</v>
      </c>
      <c r="M43" s="231">
        <v>33.230016685241893</v>
      </c>
      <c r="N43" s="231">
        <v>28.388571103976041</v>
      </c>
      <c r="O43" s="231">
        <v>19.700998024824742</v>
      </c>
      <c r="P43" s="231">
        <v>15.19065572229978</v>
      </c>
      <c r="Q43" s="231">
        <v>11.73137098907559</v>
      </c>
      <c r="R43" s="231">
        <v>18.910097745554879</v>
      </c>
      <c r="S43" s="231">
        <v>15.375179457229869</v>
      </c>
      <c r="T43" s="231">
        <v>26.903746012287542</v>
      </c>
      <c r="U43" s="231">
        <v>24.91429043226815</v>
      </c>
      <c r="V43" s="231">
        <v>8.933341069024781</v>
      </c>
      <c r="W43" s="231">
        <v>9.4701748892070476</v>
      </c>
      <c r="DA43" s="73" t="s">
        <v>3223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9.3525620341314575</v>
      </c>
      <c r="F44" s="231">
        <v>0</v>
      </c>
      <c r="G44" s="231">
        <v>6.9895703801572457</v>
      </c>
      <c r="H44" s="231">
        <v>15.59099036728573</v>
      </c>
      <c r="I44" s="231">
        <v>16.686869165391428</v>
      </c>
      <c r="J44" s="231">
        <v>10.111212945378851</v>
      </c>
      <c r="K44" s="231">
        <v>19.214608496515329</v>
      </c>
      <c r="L44" s="231">
        <v>21.85188138798064</v>
      </c>
      <c r="M44" s="231">
        <v>22.228666610824241</v>
      </c>
      <c r="N44" s="231">
        <v>14.6935053487205</v>
      </c>
      <c r="O44" s="231">
        <v>9.4189276131508208</v>
      </c>
      <c r="P44" s="231">
        <v>24.852072067885981</v>
      </c>
      <c r="Q44" s="231">
        <v>32.68442459160719</v>
      </c>
      <c r="R44" s="231">
        <v>2.6360906447703178</v>
      </c>
      <c r="S44" s="231">
        <v>1.997038367250312</v>
      </c>
      <c r="T44" s="231">
        <v>12.517021101946741</v>
      </c>
      <c r="U44" s="231">
        <v>15.747206696515139</v>
      </c>
      <c r="V44" s="231">
        <v>21.924637489778551</v>
      </c>
      <c r="W44" s="231">
        <v>23.015148248752379</v>
      </c>
      <c r="DA44" s="73" t="s">
        <v>3224</v>
      </c>
    </row>
    <row r="45" spans="1:105" ht="12" customHeight="1" x14ac:dyDescent="0.25">
      <c r="A45" s="64" t="s">
        <v>33</v>
      </c>
      <c r="B45" s="231">
        <v>100.03061461264279</v>
      </c>
      <c r="C45" s="231">
        <v>97.53433973875751</v>
      </c>
      <c r="D45" s="231">
        <v>79.650670585207394</v>
      </c>
      <c r="E45" s="231">
        <v>50.73343066593857</v>
      </c>
      <c r="F45" s="231">
        <v>45.982648615697883</v>
      </c>
      <c r="G45" s="231">
        <v>49.248263099658089</v>
      </c>
      <c r="H45" s="231">
        <v>44.360092314407332</v>
      </c>
      <c r="I45" s="231">
        <v>51.268847204018748</v>
      </c>
      <c r="J45" s="231">
        <v>44.397706493304767</v>
      </c>
      <c r="K45" s="231">
        <v>34.216749893067053</v>
      </c>
      <c r="L45" s="231">
        <v>36.525600850315158</v>
      </c>
      <c r="M45" s="231">
        <v>17.701368638271472</v>
      </c>
      <c r="N45" s="231">
        <v>30.634171018691699</v>
      </c>
      <c r="O45" s="231">
        <v>23.0968969582973</v>
      </c>
      <c r="P45" s="231">
        <v>24.007129752158171</v>
      </c>
      <c r="Q45" s="231">
        <v>22.211023251728431</v>
      </c>
      <c r="R45" s="231">
        <v>24.662321478051719</v>
      </c>
      <c r="S45" s="231">
        <v>26.42765427323857</v>
      </c>
      <c r="T45" s="231">
        <v>29.588898246868649</v>
      </c>
      <c r="U45" s="231">
        <v>30.339741486705218</v>
      </c>
      <c r="V45" s="231">
        <v>28.11760287350118</v>
      </c>
      <c r="W45" s="231">
        <v>28.856615871394951</v>
      </c>
      <c r="DA45" s="73" t="s">
        <v>3225</v>
      </c>
    </row>
    <row r="46" spans="1:105" ht="12" customHeight="1" x14ac:dyDescent="0.25">
      <c r="A46" s="64" t="s">
        <v>160</v>
      </c>
      <c r="B46" s="231">
        <v>204.83587722760069</v>
      </c>
      <c r="C46" s="231">
        <v>269.76940026858881</v>
      </c>
      <c r="D46" s="231">
        <v>184.0852548870497</v>
      </c>
      <c r="E46" s="231">
        <v>200.94933624559101</v>
      </c>
      <c r="F46" s="231">
        <v>156.9994341547476</v>
      </c>
      <c r="G46" s="231">
        <v>213.85377974074089</v>
      </c>
      <c r="H46" s="231">
        <v>192.4990041569672</v>
      </c>
      <c r="I46" s="231">
        <v>189.9922335914863</v>
      </c>
      <c r="J46" s="231">
        <v>194.7586150837385</v>
      </c>
      <c r="K46" s="231">
        <v>112.94845865435779</v>
      </c>
      <c r="L46" s="231">
        <v>159.2931929773145</v>
      </c>
      <c r="M46" s="231">
        <v>101.8296889912377</v>
      </c>
      <c r="N46" s="231">
        <v>130.7786388324617</v>
      </c>
      <c r="O46" s="231">
        <v>95.891815088860156</v>
      </c>
      <c r="P46" s="231">
        <v>79.746009395754612</v>
      </c>
      <c r="Q46" s="231">
        <v>65.347553086829848</v>
      </c>
      <c r="R46" s="231">
        <v>70.031317278606295</v>
      </c>
      <c r="S46" s="231">
        <v>68.292672076512503</v>
      </c>
      <c r="T46" s="231">
        <v>333.91653851268933</v>
      </c>
      <c r="U46" s="231">
        <v>336.38265065993028</v>
      </c>
      <c r="V46" s="231">
        <v>324.97420157709053</v>
      </c>
      <c r="W46" s="231">
        <v>309.44980197995881</v>
      </c>
      <c r="DA46" s="73" t="s">
        <v>3226</v>
      </c>
    </row>
    <row r="47" spans="1:105" ht="12" customHeight="1" x14ac:dyDescent="0.25">
      <c r="A47" s="64" t="s">
        <v>70</v>
      </c>
      <c r="B47" s="231">
        <v>145.55989188142169</v>
      </c>
      <c r="C47" s="231">
        <v>216.76803476300489</v>
      </c>
      <c r="D47" s="231">
        <v>177.64471236451519</v>
      </c>
      <c r="E47" s="231">
        <v>221.59266574253039</v>
      </c>
      <c r="F47" s="231">
        <v>57.221500291819801</v>
      </c>
      <c r="G47" s="231">
        <v>66.052828738322347</v>
      </c>
      <c r="H47" s="231">
        <v>93.422420502122904</v>
      </c>
      <c r="I47" s="231">
        <v>104.9714243345759</v>
      </c>
      <c r="J47" s="231">
        <v>102.9250005141931</v>
      </c>
      <c r="K47" s="231">
        <v>85.223588058722555</v>
      </c>
      <c r="L47" s="231">
        <v>70.749686023751778</v>
      </c>
      <c r="M47" s="231">
        <v>40.451214648425463</v>
      </c>
      <c r="N47" s="231">
        <v>41.992191999034162</v>
      </c>
      <c r="O47" s="231">
        <v>15.495981678867921</v>
      </c>
      <c r="P47" s="231">
        <v>9.9948550214819782</v>
      </c>
      <c r="Q47" s="231">
        <v>12.379303501727859</v>
      </c>
      <c r="R47" s="231">
        <v>17.356473981157571</v>
      </c>
      <c r="S47" s="231">
        <v>25.56087099908796</v>
      </c>
      <c r="T47" s="231">
        <v>21.228108691204991</v>
      </c>
      <c r="U47" s="231">
        <v>12.91223495039978</v>
      </c>
      <c r="V47" s="231">
        <v>12.047366729576391</v>
      </c>
      <c r="W47" s="231">
        <v>8.3826749612651827</v>
      </c>
      <c r="DA47" s="73" t="s">
        <v>3227</v>
      </c>
    </row>
    <row r="48" spans="1:105" ht="12" customHeight="1" x14ac:dyDescent="0.25">
      <c r="A48" s="64" t="s">
        <v>34</v>
      </c>
      <c r="B48" s="231">
        <v>485.5823286972813</v>
      </c>
      <c r="C48" s="231">
        <v>313.4977516552554</v>
      </c>
      <c r="D48" s="231">
        <v>236.3221055987016</v>
      </c>
      <c r="E48" s="231">
        <v>177.97935357056511</v>
      </c>
      <c r="F48" s="231">
        <v>159.90942377901459</v>
      </c>
      <c r="G48" s="231">
        <v>81.166719467180613</v>
      </c>
      <c r="H48" s="231">
        <v>181.4090131024881</v>
      </c>
      <c r="I48" s="231">
        <v>149.0509235144757</v>
      </c>
      <c r="J48" s="231">
        <v>139.42433068647941</v>
      </c>
      <c r="K48" s="231">
        <v>248.56957927630981</v>
      </c>
      <c r="L48" s="231">
        <v>163.21674897465729</v>
      </c>
      <c r="M48" s="231">
        <v>36.138362192435842</v>
      </c>
      <c r="N48" s="231">
        <v>59.042244228117013</v>
      </c>
      <c r="O48" s="231">
        <v>25.697119574061649</v>
      </c>
      <c r="P48" s="231">
        <v>69.027592166209004</v>
      </c>
      <c r="Q48" s="231">
        <v>83.853910872832301</v>
      </c>
      <c r="R48" s="231">
        <v>7.5433860537800212</v>
      </c>
      <c r="S48" s="231">
        <v>2.7574468380572181</v>
      </c>
      <c r="T48" s="231">
        <v>37.201222454967201</v>
      </c>
      <c r="U48" s="231">
        <v>38.587898441663192</v>
      </c>
      <c r="V48" s="231">
        <v>39.539267108209579</v>
      </c>
      <c r="W48" s="231">
        <v>152.050028176338</v>
      </c>
      <c r="DA48" s="73" t="s">
        <v>3228</v>
      </c>
    </row>
    <row r="49" spans="1:105" ht="12" customHeight="1" x14ac:dyDescent="0.25">
      <c r="A49" s="64" t="s">
        <v>162</v>
      </c>
      <c r="B49" s="231">
        <v>588.80474378013571</v>
      </c>
      <c r="C49" s="231">
        <v>641.67193051940126</v>
      </c>
      <c r="D49" s="231">
        <v>726.75884529092912</v>
      </c>
      <c r="E49" s="231">
        <v>495.50888797430292</v>
      </c>
      <c r="F49" s="231">
        <v>482.76351748876448</v>
      </c>
      <c r="G49" s="231">
        <v>1177.7708209984739</v>
      </c>
      <c r="H49" s="231">
        <v>893.1476686402674</v>
      </c>
      <c r="I49" s="231">
        <v>998.24302203758236</v>
      </c>
      <c r="J49" s="231">
        <v>983.33112387272172</v>
      </c>
      <c r="K49" s="231">
        <v>580.58010890699188</v>
      </c>
      <c r="L49" s="231">
        <v>1033.5588471224639</v>
      </c>
      <c r="M49" s="231">
        <v>518.66155402930644</v>
      </c>
      <c r="N49" s="231">
        <v>472.65517169646341</v>
      </c>
      <c r="O49" s="231">
        <v>485.75792501537541</v>
      </c>
      <c r="P49" s="231">
        <v>468.93144327524033</v>
      </c>
      <c r="Q49" s="231">
        <v>373.08564933309248</v>
      </c>
      <c r="R49" s="231">
        <v>421.55584891103342</v>
      </c>
      <c r="S49" s="231">
        <v>406.65929047265911</v>
      </c>
      <c r="T49" s="231">
        <v>292.67520500475132</v>
      </c>
      <c r="U49" s="231">
        <v>388.7159728302222</v>
      </c>
      <c r="V49" s="231">
        <v>373.71584906934498</v>
      </c>
      <c r="W49" s="231">
        <v>435.82610772370839</v>
      </c>
      <c r="DA49" s="73" t="s">
        <v>3229</v>
      </c>
    </row>
    <row r="50" spans="1:105" ht="12" customHeight="1" x14ac:dyDescent="0.25">
      <c r="A50" s="64" t="s">
        <v>36</v>
      </c>
      <c r="B50" s="231">
        <v>23.447893149306459</v>
      </c>
      <c r="C50" s="231">
        <v>22.06860531693901</v>
      </c>
      <c r="D50" s="231">
        <v>17.90640014123796</v>
      </c>
      <c r="E50" s="231">
        <v>12.38896035090271</v>
      </c>
      <c r="F50" s="231">
        <v>13.608152274037529</v>
      </c>
      <c r="G50" s="231">
        <v>14.75961131269263</v>
      </c>
      <c r="H50" s="231">
        <v>12.26580965154853</v>
      </c>
      <c r="I50" s="231">
        <v>9.3163504030211861</v>
      </c>
      <c r="J50" s="231">
        <v>4.1686511717263004</v>
      </c>
      <c r="K50" s="231">
        <v>0.6095959615978086</v>
      </c>
      <c r="L50" s="231">
        <v>0.8004795455288034</v>
      </c>
      <c r="M50" s="231">
        <v>0.1724109790385146</v>
      </c>
      <c r="N50" s="231">
        <v>0.12930823427943991</v>
      </c>
      <c r="O50" s="231">
        <v>0.209356188833626</v>
      </c>
      <c r="P50" s="231">
        <v>0.14778083917664611</v>
      </c>
      <c r="Q50" s="231">
        <v>0.1477808391765234</v>
      </c>
      <c r="R50" s="231">
        <v>0.15393837414220601</v>
      </c>
      <c r="S50" s="231">
        <v>0.12315069931376919</v>
      </c>
      <c r="T50" s="231">
        <v>0.116993164348101</v>
      </c>
      <c r="U50" s="231">
        <v>9.2363024485348041E-2</v>
      </c>
      <c r="V50" s="231">
        <v>8.2437078120655358E-2</v>
      </c>
      <c r="W50" s="231">
        <v>0.13236237162246639</v>
      </c>
      <c r="DA50" s="73" t="s">
        <v>3230</v>
      </c>
    </row>
    <row r="51" spans="1:105" ht="12" customHeight="1" x14ac:dyDescent="0.25">
      <c r="A51" s="64" t="s">
        <v>73</v>
      </c>
      <c r="B51" s="231">
        <v>91.444193868186858</v>
      </c>
      <c r="C51" s="231">
        <v>66.120217822117638</v>
      </c>
      <c r="D51" s="231">
        <v>68.596401735110803</v>
      </c>
      <c r="E51" s="231">
        <v>70.313708545114864</v>
      </c>
      <c r="F51" s="231">
        <v>72.057597578087041</v>
      </c>
      <c r="G51" s="231">
        <v>71.082245680181174</v>
      </c>
      <c r="H51" s="231">
        <v>70.703692861695416</v>
      </c>
      <c r="I51" s="231">
        <v>70.683067477810923</v>
      </c>
      <c r="J51" s="231">
        <v>61.49175695928372</v>
      </c>
      <c r="K51" s="231">
        <v>60.570693463434957</v>
      </c>
      <c r="L51" s="231">
        <v>6.9138268685371278</v>
      </c>
      <c r="M51" s="231">
        <v>4.191147026329733</v>
      </c>
      <c r="N51" s="231">
        <v>8.0117128105321811</v>
      </c>
      <c r="O51" s="231">
        <v>10.449061636756131</v>
      </c>
      <c r="P51" s="231">
        <v>20.74168488910783</v>
      </c>
      <c r="Q51" s="231">
        <v>24.329556897366739</v>
      </c>
      <c r="R51" s="231">
        <v>36.434670596779128</v>
      </c>
      <c r="S51" s="231">
        <v>30.876495662877879</v>
      </c>
      <c r="T51" s="231">
        <v>18.617841879542951</v>
      </c>
      <c r="U51" s="231">
        <v>33.161558101152977</v>
      </c>
      <c r="V51" s="231">
        <v>130.9708003505821</v>
      </c>
      <c r="W51" s="231">
        <v>86.796410034812681</v>
      </c>
      <c r="DA51" s="73" t="s">
        <v>3231</v>
      </c>
    </row>
    <row r="52" spans="1:105" ht="12" customHeight="1" x14ac:dyDescent="0.25">
      <c r="A52" s="64" t="s">
        <v>79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3232</v>
      </c>
    </row>
    <row r="53" spans="1:105" ht="12" customHeight="1" x14ac:dyDescent="0.25">
      <c r="A53" s="60" t="s">
        <v>3101</v>
      </c>
      <c r="B53" s="264">
        <v>0</v>
      </c>
      <c r="C53" s="264">
        <v>0</v>
      </c>
      <c r="D53" s="264">
        <v>0</v>
      </c>
      <c r="E53" s="264">
        <v>0</v>
      </c>
      <c r="F53" s="264">
        <v>0</v>
      </c>
      <c r="G53" s="264">
        <v>0</v>
      </c>
      <c r="H53" s="264">
        <v>0</v>
      </c>
      <c r="I53" s="264">
        <v>0</v>
      </c>
      <c r="J53" s="264">
        <v>0</v>
      </c>
      <c r="K53" s="264">
        <v>0</v>
      </c>
      <c r="L53" s="264">
        <v>0</v>
      </c>
      <c r="M53" s="264">
        <v>0</v>
      </c>
      <c r="N53" s="264">
        <v>0</v>
      </c>
      <c r="O53" s="264">
        <v>0</v>
      </c>
      <c r="P53" s="264">
        <v>0</v>
      </c>
      <c r="Q53" s="264">
        <v>0</v>
      </c>
      <c r="R53" s="264">
        <v>0</v>
      </c>
      <c r="S53" s="264">
        <v>0</v>
      </c>
      <c r="T53" s="264">
        <v>0</v>
      </c>
      <c r="U53" s="264">
        <v>0</v>
      </c>
      <c r="V53" s="264">
        <v>0</v>
      </c>
      <c r="W53" s="264">
        <v>0</v>
      </c>
      <c r="DA53" s="72" t="s">
        <v>3233</v>
      </c>
    </row>
    <row r="54" spans="1:105" ht="12" customHeight="1" x14ac:dyDescent="0.25">
      <c r="A54" s="57" t="s">
        <v>3103</v>
      </c>
      <c r="B54" s="263">
        <f t="shared" ref="B54:W54" si="2">B55+B56+B67</f>
        <v>633.59067396915952</v>
      </c>
      <c r="C54" s="263">
        <f t="shared" si="2"/>
        <v>635.13722714896426</v>
      </c>
      <c r="D54" s="263">
        <f t="shared" si="2"/>
        <v>543.99586210678819</v>
      </c>
      <c r="E54" s="263">
        <f t="shared" si="2"/>
        <v>467.74766989911029</v>
      </c>
      <c r="F54" s="263">
        <f t="shared" si="2"/>
        <v>401.65446787284571</v>
      </c>
      <c r="G54" s="263">
        <f t="shared" si="2"/>
        <v>652.16343620528755</v>
      </c>
      <c r="H54" s="263">
        <f t="shared" si="2"/>
        <v>571.98653820533423</v>
      </c>
      <c r="I54" s="263">
        <f t="shared" si="2"/>
        <v>690.04550402703808</v>
      </c>
      <c r="J54" s="263">
        <f t="shared" si="2"/>
        <v>678.98998471393838</v>
      </c>
      <c r="K54" s="263">
        <f t="shared" si="2"/>
        <v>470.6333824649173</v>
      </c>
      <c r="L54" s="263">
        <f t="shared" si="2"/>
        <v>613.85622412874955</v>
      </c>
      <c r="M54" s="263">
        <f t="shared" si="2"/>
        <v>321.55820772342315</v>
      </c>
      <c r="N54" s="263">
        <f t="shared" si="2"/>
        <v>319.61563715854669</v>
      </c>
      <c r="O54" s="263">
        <f t="shared" si="2"/>
        <v>287.62870340530998</v>
      </c>
      <c r="P54" s="263">
        <f t="shared" si="2"/>
        <v>285.49690706173772</v>
      </c>
      <c r="Q54" s="263">
        <f t="shared" si="2"/>
        <v>250.12358234958046</v>
      </c>
      <c r="R54" s="263">
        <f t="shared" si="2"/>
        <v>258.6539585852604</v>
      </c>
      <c r="S54" s="263">
        <f t="shared" si="2"/>
        <v>249.20686877349277</v>
      </c>
      <c r="T54" s="263">
        <f t="shared" si="2"/>
        <v>294.93907827605472</v>
      </c>
      <c r="U54" s="263">
        <f t="shared" si="2"/>
        <v>331.94796291118729</v>
      </c>
      <c r="V54" s="263">
        <f t="shared" si="2"/>
        <v>324.28874877078988</v>
      </c>
      <c r="W54" s="263">
        <f t="shared" si="2"/>
        <v>369.0753798972188</v>
      </c>
      <c r="DA54" s="70"/>
    </row>
    <row r="55" spans="1:105" ht="12" customHeight="1" x14ac:dyDescent="0.25">
      <c r="A55" s="60" t="s">
        <v>3104</v>
      </c>
      <c r="B55" s="264">
        <v>475.38740245424322</v>
      </c>
      <c r="C55" s="264">
        <v>487.68840582702751</v>
      </c>
      <c r="D55" s="264">
        <v>425.908502937874</v>
      </c>
      <c r="E55" s="264">
        <v>369.31439885055528</v>
      </c>
      <c r="F55" s="264">
        <v>322.27381841395948</v>
      </c>
      <c r="G55" s="264">
        <v>519.77841163191056</v>
      </c>
      <c r="H55" s="264">
        <v>452.0539412668362</v>
      </c>
      <c r="I55" s="264">
        <v>563.95757677127983</v>
      </c>
      <c r="J55" s="264">
        <v>558.98299397274764</v>
      </c>
      <c r="K55" s="264">
        <v>382.30256720069661</v>
      </c>
      <c r="L55" s="264">
        <v>498.62664045175302</v>
      </c>
      <c r="M55" s="264">
        <v>263.28075845938969</v>
      </c>
      <c r="N55" s="264">
        <v>260.45635074307762</v>
      </c>
      <c r="O55" s="264">
        <v>236.03862828713861</v>
      </c>
      <c r="P55" s="264">
        <v>231.88141692034731</v>
      </c>
      <c r="Q55" s="264">
        <v>203.0436646043689</v>
      </c>
      <c r="R55" s="264">
        <v>213.5667501792008</v>
      </c>
      <c r="S55" s="264">
        <v>205.7157240327108</v>
      </c>
      <c r="T55" s="264">
        <v>236.79997544957649</v>
      </c>
      <c r="U55" s="264">
        <v>265.6768218486161</v>
      </c>
      <c r="V55" s="264">
        <v>253.54476105829619</v>
      </c>
      <c r="W55" s="264">
        <v>289.77912979637421</v>
      </c>
      <c r="DA55" s="72" t="s">
        <v>3234</v>
      </c>
    </row>
    <row r="56" spans="1:105" ht="12" customHeight="1" x14ac:dyDescent="0.25">
      <c r="A56" s="60" t="s">
        <v>3106</v>
      </c>
      <c r="B56" s="264">
        <v>158.20327151491631</v>
      </c>
      <c r="C56" s="264">
        <v>147.44882132193669</v>
      </c>
      <c r="D56" s="264">
        <v>118.0873591689142</v>
      </c>
      <c r="E56" s="264">
        <v>98.433271048555014</v>
      </c>
      <c r="F56" s="264">
        <v>79.380649458886253</v>
      </c>
      <c r="G56" s="264">
        <v>132.385024573377</v>
      </c>
      <c r="H56" s="264">
        <v>119.93259693849799</v>
      </c>
      <c r="I56" s="264">
        <v>126.0879272557582</v>
      </c>
      <c r="J56" s="264">
        <v>120.00699074119071</v>
      </c>
      <c r="K56" s="264">
        <v>88.330815264220661</v>
      </c>
      <c r="L56" s="264">
        <v>115.2295836769965</v>
      </c>
      <c r="M56" s="264">
        <v>58.277449264033443</v>
      </c>
      <c r="N56" s="264">
        <v>59.159286415469047</v>
      </c>
      <c r="O56" s="264">
        <v>51.590075118171363</v>
      </c>
      <c r="P56" s="264">
        <v>53.615490141390403</v>
      </c>
      <c r="Q56" s="264">
        <v>47.07991774521156</v>
      </c>
      <c r="R56" s="264">
        <v>45.087208406059602</v>
      </c>
      <c r="S56" s="264">
        <v>43.491144740781976</v>
      </c>
      <c r="T56" s="264">
        <v>58.139102826478243</v>
      </c>
      <c r="U56" s="264">
        <v>66.271141062571203</v>
      </c>
      <c r="V56" s="264">
        <v>70.743987712493691</v>
      </c>
      <c r="W56" s="264">
        <v>79.296250100844617</v>
      </c>
      <c r="DA56" s="72" t="s">
        <v>3235</v>
      </c>
    </row>
    <row r="57" spans="1:105" ht="12" customHeight="1" x14ac:dyDescent="0.25">
      <c r="A57" s="64" t="s">
        <v>30</v>
      </c>
      <c r="B57" s="231">
        <v>34.839845066020317</v>
      </c>
      <c r="C57" s="231">
        <v>25.008925641630981</v>
      </c>
      <c r="D57" s="231">
        <v>5.9144896564814369</v>
      </c>
      <c r="E57" s="231">
        <v>5.2305948005993841</v>
      </c>
      <c r="F57" s="231">
        <v>5.0075630000397293</v>
      </c>
      <c r="G57" s="231">
        <v>5.9205350874278544</v>
      </c>
      <c r="H57" s="231">
        <v>6.8242314265144044</v>
      </c>
      <c r="I57" s="231">
        <v>6.4480974580130557</v>
      </c>
      <c r="J57" s="231">
        <v>4.09914890594355</v>
      </c>
      <c r="K57" s="231">
        <v>2.4173319254622618</v>
      </c>
      <c r="L57" s="231">
        <v>2.9103161847921921</v>
      </c>
      <c r="M57" s="231">
        <v>2.5000639512407679</v>
      </c>
      <c r="N57" s="231">
        <v>2.1358172617411442</v>
      </c>
      <c r="O57" s="231">
        <v>1.482206747949196</v>
      </c>
      <c r="P57" s="231">
        <v>1.142870649953587</v>
      </c>
      <c r="Q57" s="231">
        <v>0.88261098350411993</v>
      </c>
      <c r="R57" s="231">
        <v>1.4227032786624361</v>
      </c>
      <c r="S57" s="231">
        <v>1.156753313396605</v>
      </c>
      <c r="T57" s="231">
        <v>2.0241062830561152</v>
      </c>
      <c r="U57" s="231">
        <v>1.874429374214531</v>
      </c>
      <c r="V57" s="231">
        <v>0.67210089547521834</v>
      </c>
      <c r="W57" s="231">
        <v>0.71248964683689386</v>
      </c>
      <c r="DA57" s="73" t="s">
        <v>3236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0.70364103078104989</v>
      </c>
      <c r="F58" s="231">
        <v>0</v>
      </c>
      <c r="G58" s="231">
        <v>0.52586109443189322</v>
      </c>
      <c r="H58" s="231">
        <v>1.17298987089297</v>
      </c>
      <c r="I58" s="231">
        <v>1.255438432505938</v>
      </c>
      <c r="J58" s="231">
        <v>0.76071821532630801</v>
      </c>
      <c r="K58" s="231">
        <v>1.4456131784212161</v>
      </c>
      <c r="L58" s="231">
        <v>1.644028693766568</v>
      </c>
      <c r="M58" s="231">
        <v>1.6723761713472769</v>
      </c>
      <c r="N58" s="231">
        <v>1.1054674870510719</v>
      </c>
      <c r="O58" s="231">
        <v>0.70863405240006194</v>
      </c>
      <c r="P58" s="231">
        <v>1.8697483687437719</v>
      </c>
      <c r="Q58" s="231">
        <v>2.4590162702149612</v>
      </c>
      <c r="R58" s="231">
        <v>0.19832656888554109</v>
      </c>
      <c r="S58" s="231">
        <v>0.15024740067086981</v>
      </c>
      <c r="T58" s="231">
        <v>0.94171945594583595</v>
      </c>
      <c r="U58" s="231">
        <v>1.184742823562267</v>
      </c>
      <c r="V58" s="231">
        <v>1.649502507067979</v>
      </c>
      <c r="W58" s="231">
        <v>1.7315472036678901</v>
      </c>
      <c r="DA58" s="73" t="s">
        <v>3237</v>
      </c>
    </row>
    <row r="59" spans="1:105" ht="12" customHeight="1" x14ac:dyDescent="0.25">
      <c r="A59" s="64" t="s">
        <v>33</v>
      </c>
      <c r="B59" s="231">
        <v>7.5258142655279832</v>
      </c>
      <c r="C59" s="231">
        <v>7.3380067515052652</v>
      </c>
      <c r="D59" s="231">
        <v>5.9925269405798671</v>
      </c>
      <c r="E59" s="231">
        <v>3.8169352225157538</v>
      </c>
      <c r="F59" s="231">
        <v>3.4595096137202148</v>
      </c>
      <c r="G59" s="231">
        <v>3.7051984777172229</v>
      </c>
      <c r="H59" s="231">
        <v>3.337436412369204</v>
      </c>
      <c r="I59" s="231">
        <v>3.857217344502978</v>
      </c>
      <c r="J59" s="231">
        <v>3.3402663192455</v>
      </c>
      <c r="K59" s="231">
        <v>2.5743009323937591</v>
      </c>
      <c r="L59" s="231">
        <v>2.7480075874845258</v>
      </c>
      <c r="M59" s="231">
        <v>1.3317644116567871</v>
      </c>
      <c r="N59" s="231">
        <v>2.304765217707212</v>
      </c>
      <c r="O59" s="231">
        <v>1.7376975767997971</v>
      </c>
      <c r="P59" s="231">
        <v>1.8061790409147209</v>
      </c>
      <c r="Q59" s="231">
        <v>1.6710487712899129</v>
      </c>
      <c r="R59" s="231">
        <v>1.8554724622985621</v>
      </c>
      <c r="S59" s="231">
        <v>1.988287468832995</v>
      </c>
      <c r="T59" s="231">
        <v>2.2261240060340048</v>
      </c>
      <c r="U59" s="231">
        <v>2.282613779564028</v>
      </c>
      <c r="V59" s="231">
        <v>2.1154309371913111</v>
      </c>
      <c r="W59" s="231">
        <v>2.171030661170779</v>
      </c>
      <c r="DA59" s="73" t="s">
        <v>3238</v>
      </c>
    </row>
    <row r="60" spans="1:105" ht="12" customHeight="1" x14ac:dyDescent="0.25">
      <c r="A60" s="64" t="s">
        <v>160</v>
      </c>
      <c r="B60" s="231">
        <v>15.410849697374349</v>
      </c>
      <c r="C60" s="231">
        <v>20.296130427730819</v>
      </c>
      <c r="D60" s="231">
        <v>13.849674348868939</v>
      </c>
      <c r="E60" s="231">
        <v>15.118445360169851</v>
      </c>
      <c r="F60" s="231">
        <v>11.81186965427568</v>
      </c>
      <c r="G60" s="231">
        <v>16.089312582375491</v>
      </c>
      <c r="H60" s="231">
        <v>14.48268369832982</v>
      </c>
      <c r="I60" s="231">
        <v>14.294086539798339</v>
      </c>
      <c r="J60" s="231">
        <v>14.65268577432515</v>
      </c>
      <c r="K60" s="231">
        <v>8.4976896793247239</v>
      </c>
      <c r="L60" s="231">
        <v>11.984440850957821</v>
      </c>
      <c r="M60" s="231">
        <v>7.6611678237921783</v>
      </c>
      <c r="N60" s="231">
        <v>9.8391452413137319</v>
      </c>
      <c r="O60" s="231">
        <v>7.2144312292559372</v>
      </c>
      <c r="P60" s="231">
        <v>5.9996997664517577</v>
      </c>
      <c r="Q60" s="231">
        <v>4.9164303262818692</v>
      </c>
      <c r="R60" s="231">
        <v>5.2688138391427932</v>
      </c>
      <c r="S60" s="231">
        <v>5.1380066766028216</v>
      </c>
      <c r="T60" s="231">
        <v>25.122247411612982</v>
      </c>
      <c r="U60" s="231">
        <v>25.30778562958724</v>
      </c>
      <c r="V60" s="231">
        <v>24.449469711129058</v>
      </c>
      <c r="W60" s="231">
        <v>23.281489804134829</v>
      </c>
      <c r="DA60" s="73" t="s">
        <v>3239</v>
      </c>
    </row>
    <row r="61" spans="1:105" ht="12" customHeight="1" x14ac:dyDescent="0.25">
      <c r="A61" s="64" t="s">
        <v>70</v>
      </c>
      <c r="B61" s="231">
        <v>10.951214436219811</v>
      </c>
      <c r="C61" s="231">
        <v>16.308566878721368</v>
      </c>
      <c r="D61" s="231">
        <v>13.36511942554346</v>
      </c>
      <c r="E61" s="231">
        <v>16.671548519814198</v>
      </c>
      <c r="F61" s="231">
        <v>4.3050658526760968</v>
      </c>
      <c r="G61" s="231">
        <v>4.9694918173032478</v>
      </c>
      <c r="H61" s="231">
        <v>7.028646056586048</v>
      </c>
      <c r="I61" s="231">
        <v>7.8975366270527347</v>
      </c>
      <c r="J61" s="231">
        <v>7.7435737063969734</v>
      </c>
      <c r="K61" s="231">
        <v>6.4118059981484059</v>
      </c>
      <c r="L61" s="231">
        <v>5.3228603905016998</v>
      </c>
      <c r="M61" s="231">
        <v>3.043351572295331</v>
      </c>
      <c r="N61" s="231">
        <v>3.159287172341128</v>
      </c>
      <c r="O61" s="231">
        <v>1.165841881795705</v>
      </c>
      <c r="P61" s="231">
        <v>0.75196401415538383</v>
      </c>
      <c r="Q61" s="231">
        <v>0.93135825718328757</v>
      </c>
      <c r="R61" s="231">
        <v>1.3058162242877169</v>
      </c>
      <c r="S61" s="231">
        <v>1.923074934100661</v>
      </c>
      <c r="T61" s="231">
        <v>1.597099086485642</v>
      </c>
      <c r="U61" s="231">
        <v>0.97145341319622158</v>
      </c>
      <c r="V61" s="231">
        <v>0.90638495771107663</v>
      </c>
      <c r="W61" s="231">
        <v>0.63067147044001359</v>
      </c>
      <c r="DA61" s="73" t="s">
        <v>3240</v>
      </c>
    </row>
    <row r="62" spans="1:105" ht="12" customHeight="1" x14ac:dyDescent="0.25">
      <c r="A62" s="64" t="s">
        <v>34</v>
      </c>
      <c r="B62" s="231">
        <v>36.53283977659796</v>
      </c>
      <c r="C62" s="231">
        <v>23.58603774208818</v>
      </c>
      <c r="D62" s="231">
        <v>17.779719543475981</v>
      </c>
      <c r="E62" s="231">
        <v>13.39029619339674</v>
      </c>
      <c r="F62" s="231">
        <v>12.030803042935259</v>
      </c>
      <c r="G62" s="231">
        <v>6.1065870445527706</v>
      </c>
      <c r="H62" s="231">
        <v>13.648327004575901</v>
      </c>
      <c r="I62" s="231">
        <v>11.213862584161181</v>
      </c>
      <c r="J62" s="231">
        <v>10.48960481653763</v>
      </c>
      <c r="K62" s="231">
        <v>18.701159569377531</v>
      </c>
      <c r="L62" s="231">
        <v>12.279630016902111</v>
      </c>
      <c r="M62" s="231">
        <v>2.7188736445719739</v>
      </c>
      <c r="N62" s="231">
        <v>4.4420497224915607</v>
      </c>
      <c r="O62" s="231">
        <v>1.9333256105877099</v>
      </c>
      <c r="P62" s="231">
        <v>5.1932984701850016</v>
      </c>
      <c r="Q62" s="231">
        <v>6.3087581847898919</v>
      </c>
      <c r="R62" s="231">
        <v>0.56752747740037768</v>
      </c>
      <c r="S62" s="231">
        <v>0.20745681540242389</v>
      </c>
      <c r="T62" s="231">
        <v>2.798838053038283</v>
      </c>
      <c r="U62" s="231">
        <v>2.9031647730404901</v>
      </c>
      <c r="V62" s="231">
        <v>2.9747410990502501</v>
      </c>
      <c r="W62" s="231">
        <v>11.43950055245176</v>
      </c>
      <c r="DA62" s="73" t="s">
        <v>3241</v>
      </c>
    </row>
    <row r="63" spans="1:105" ht="12" customHeight="1" x14ac:dyDescent="0.25">
      <c r="A63" s="64" t="s">
        <v>162</v>
      </c>
      <c r="B63" s="231">
        <v>44.298789500699868</v>
      </c>
      <c r="C63" s="231">
        <v>48.276258095503529</v>
      </c>
      <c r="D63" s="231">
        <v>54.677781463894362</v>
      </c>
      <c r="E63" s="231">
        <v>37.2796655529256</v>
      </c>
      <c r="F63" s="231">
        <v>36.320766206051232</v>
      </c>
      <c r="G63" s="231">
        <v>88.609716940324063</v>
      </c>
      <c r="H63" s="231">
        <v>67.1960628444088</v>
      </c>
      <c r="I63" s="231">
        <v>75.102923288093976</v>
      </c>
      <c r="J63" s="231">
        <v>73.981024993559004</v>
      </c>
      <c r="K63" s="231">
        <v>43.680008193629483</v>
      </c>
      <c r="L63" s="231">
        <v>77.759913263132063</v>
      </c>
      <c r="M63" s="231">
        <v>39.021558923834959</v>
      </c>
      <c r="N63" s="231">
        <v>35.560263701301317</v>
      </c>
      <c r="O63" s="231">
        <v>36.546050784855829</v>
      </c>
      <c r="P63" s="231">
        <v>35.280108584971053</v>
      </c>
      <c r="Q63" s="231">
        <v>28.069139761737361</v>
      </c>
      <c r="R63" s="231">
        <v>31.715800545030721</v>
      </c>
      <c r="S63" s="231">
        <v>30.595056336500988</v>
      </c>
      <c r="T63" s="231">
        <v>22.019451160232069</v>
      </c>
      <c r="U63" s="231">
        <v>29.245088864969691</v>
      </c>
      <c r="V63" s="231">
        <v>28.116552908038489</v>
      </c>
      <c r="W63" s="231">
        <v>32.789425032504703</v>
      </c>
      <c r="DA63" s="73" t="s">
        <v>3242</v>
      </c>
    </row>
    <row r="64" spans="1:105" ht="12" customHeight="1" x14ac:dyDescent="0.25">
      <c r="A64" s="64" t="s">
        <v>36</v>
      </c>
      <c r="B64" s="231">
        <v>1.764104813740925</v>
      </c>
      <c r="C64" s="231">
        <v>1.660333942340239</v>
      </c>
      <c r="D64" s="231">
        <v>1.347189979278091</v>
      </c>
      <c r="E64" s="231">
        <v>0.93208479129048616</v>
      </c>
      <c r="F64" s="231">
        <v>1.023810829394673</v>
      </c>
      <c r="G64" s="231">
        <v>1.110440976503521</v>
      </c>
      <c r="H64" s="231">
        <v>0.92281953491274193</v>
      </c>
      <c r="I64" s="231">
        <v>0.70091664474140591</v>
      </c>
      <c r="J64" s="231">
        <v>0.31362892828034827</v>
      </c>
      <c r="K64" s="231">
        <v>4.5863019054380588E-2</v>
      </c>
      <c r="L64" s="231">
        <v>6.0224166434768883E-2</v>
      </c>
      <c r="M64" s="231">
        <v>1.297135892452774E-2</v>
      </c>
      <c r="N64" s="231">
        <v>9.7285191934374845E-3</v>
      </c>
      <c r="O64" s="231">
        <v>1.5750935837012609E-2</v>
      </c>
      <c r="P64" s="231">
        <v>1.111830764965363E-2</v>
      </c>
      <c r="Q64" s="231">
        <v>1.111830764964439E-2</v>
      </c>
      <c r="R64" s="231">
        <v>1.158157046837914E-2</v>
      </c>
      <c r="S64" s="231">
        <v>9.2652563747036391E-3</v>
      </c>
      <c r="T64" s="231">
        <v>8.8019935559699811E-3</v>
      </c>
      <c r="U64" s="231">
        <v>6.9489422810293184E-3</v>
      </c>
      <c r="V64" s="231">
        <v>6.2021626172279881E-3</v>
      </c>
      <c r="W64" s="231">
        <v>9.9582975515335233E-3</v>
      </c>
      <c r="DA64" s="73" t="s">
        <v>3243</v>
      </c>
    </row>
    <row r="65" spans="1:105" ht="12" customHeight="1" x14ac:dyDescent="0.25">
      <c r="A65" s="64" t="s">
        <v>73</v>
      </c>
      <c r="B65" s="231">
        <v>6.8798139587350606</v>
      </c>
      <c r="C65" s="231">
        <v>4.9745618424163727</v>
      </c>
      <c r="D65" s="231">
        <v>5.1608578107920353</v>
      </c>
      <c r="E65" s="231">
        <v>5.2900595770619354</v>
      </c>
      <c r="F65" s="231">
        <v>5.42126125979338</v>
      </c>
      <c r="G65" s="231">
        <v>5.3478805527409028</v>
      </c>
      <c r="H65" s="231">
        <v>5.3194000899081182</v>
      </c>
      <c r="I65" s="231">
        <v>5.3178483368885958</v>
      </c>
      <c r="J65" s="231">
        <v>4.6263390815762033</v>
      </c>
      <c r="K65" s="231">
        <v>4.5570427684089001</v>
      </c>
      <c r="L65" s="231">
        <v>0.52016252302473676</v>
      </c>
      <c r="M65" s="231">
        <v>0.31532140636963502</v>
      </c>
      <c r="N65" s="231">
        <v>0.60276209232844002</v>
      </c>
      <c r="O65" s="231">
        <v>0.78613629869011614</v>
      </c>
      <c r="P65" s="231">
        <v>1.5605029383654789</v>
      </c>
      <c r="Q65" s="231">
        <v>1.830436882560506</v>
      </c>
      <c r="R65" s="231">
        <v>2.7411664398830689</v>
      </c>
      <c r="S65" s="231">
        <v>2.3229965388999032</v>
      </c>
      <c r="T65" s="231">
        <v>1.400715376517337</v>
      </c>
      <c r="U65" s="231">
        <v>2.4949134621557092</v>
      </c>
      <c r="V65" s="231">
        <v>9.8536025342130742</v>
      </c>
      <c r="W65" s="231">
        <v>6.5301374320862173</v>
      </c>
      <c r="DA65" s="73" t="s">
        <v>3244</v>
      </c>
    </row>
    <row r="66" spans="1:105" ht="12" customHeight="1" x14ac:dyDescent="0.25">
      <c r="A66" s="64" t="s">
        <v>79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3245</v>
      </c>
    </row>
    <row r="67" spans="1:105" ht="12" customHeight="1" x14ac:dyDescent="0.25">
      <c r="A67" s="60" t="s">
        <v>3118</v>
      </c>
      <c r="B67" s="264">
        <v>0</v>
      </c>
      <c r="C67" s="264">
        <v>0</v>
      </c>
      <c r="D67" s="264">
        <v>0</v>
      </c>
      <c r="E67" s="264">
        <v>0</v>
      </c>
      <c r="F67" s="264">
        <v>0</v>
      </c>
      <c r="G67" s="264">
        <v>0</v>
      </c>
      <c r="H67" s="264">
        <v>0</v>
      </c>
      <c r="I67" s="264">
        <v>0</v>
      </c>
      <c r="J67" s="264">
        <v>0</v>
      </c>
      <c r="K67" s="264">
        <v>0</v>
      </c>
      <c r="L67" s="264">
        <v>0</v>
      </c>
      <c r="M67" s="264">
        <v>0</v>
      </c>
      <c r="N67" s="264">
        <v>0</v>
      </c>
      <c r="O67" s="264">
        <v>0</v>
      </c>
      <c r="P67" s="264">
        <v>0</v>
      </c>
      <c r="Q67" s="264">
        <v>0</v>
      </c>
      <c r="R67" s="264">
        <v>0</v>
      </c>
      <c r="S67" s="264">
        <v>0</v>
      </c>
      <c r="T67" s="264">
        <v>0</v>
      </c>
      <c r="U67" s="264">
        <v>0</v>
      </c>
      <c r="V67" s="264">
        <v>0</v>
      </c>
      <c r="W67" s="264">
        <v>0</v>
      </c>
      <c r="DA67" s="72" t="s">
        <v>3246</v>
      </c>
    </row>
    <row r="68" spans="1:105" ht="12" customHeight="1" x14ac:dyDescent="0.25">
      <c r="A68" s="57" t="s">
        <v>3120</v>
      </c>
      <c r="B68" s="263">
        <v>7123.6776110993142</v>
      </c>
      <c r="C68" s="263">
        <v>7195.6407999690846</v>
      </c>
      <c r="D68" s="263">
        <v>7731.1603893824213</v>
      </c>
      <c r="E68" s="263">
        <v>7005.4916995346784</v>
      </c>
      <c r="F68" s="263">
        <v>6991.4953732725426</v>
      </c>
      <c r="G68" s="263">
        <v>7412.0270368108086</v>
      </c>
      <c r="H68" s="263">
        <v>7047.4023871613408</v>
      </c>
      <c r="I68" s="263">
        <v>6817.5776799601163</v>
      </c>
      <c r="J68" s="263">
        <v>6740.5768737343869</v>
      </c>
      <c r="K68" s="263">
        <v>6025.9815350238259</v>
      </c>
      <c r="L68" s="263">
        <v>5849.6588501667002</v>
      </c>
      <c r="M68" s="263">
        <v>6458.2672746466687</v>
      </c>
      <c r="N68" s="263">
        <v>6281.6422992071612</v>
      </c>
      <c r="O68" s="263">
        <v>6361.9862113573581</v>
      </c>
      <c r="P68" s="263">
        <v>6401.6065637371767</v>
      </c>
      <c r="Q68" s="263">
        <v>6463.2542840759634</v>
      </c>
      <c r="R68" s="263">
        <v>6546.4250163144188</v>
      </c>
      <c r="S68" s="263">
        <v>6738.5537714948641</v>
      </c>
      <c r="T68" s="263">
        <v>6926.0104244369468</v>
      </c>
      <c r="U68" s="263">
        <v>6878.2462421730052</v>
      </c>
      <c r="V68" s="263">
        <v>6545.1751727940737</v>
      </c>
      <c r="W68" s="263">
        <v>6999.245591319961</v>
      </c>
      <c r="DA68" s="70" t="s">
        <v>3247</v>
      </c>
    </row>
    <row r="69" spans="1:105" ht="12" customHeight="1" x14ac:dyDescent="0.25">
      <c r="A69" s="41" t="s">
        <v>3122</v>
      </c>
      <c r="B69" s="352">
        <v>0</v>
      </c>
      <c r="C69" s="352">
        <v>0</v>
      </c>
      <c r="D69" s="352">
        <v>0</v>
      </c>
      <c r="E69" s="352">
        <v>0</v>
      </c>
      <c r="F69" s="352">
        <v>0</v>
      </c>
      <c r="G69" s="352">
        <v>0</v>
      </c>
      <c r="H69" s="352">
        <v>0</v>
      </c>
      <c r="I69" s="352">
        <v>0</v>
      </c>
      <c r="J69" s="352">
        <v>0</v>
      </c>
      <c r="K69" s="352">
        <v>0</v>
      </c>
      <c r="L69" s="352">
        <v>0</v>
      </c>
      <c r="M69" s="352">
        <v>0</v>
      </c>
      <c r="N69" s="352">
        <v>0</v>
      </c>
      <c r="O69" s="352">
        <v>0</v>
      </c>
      <c r="P69" s="352">
        <v>0</v>
      </c>
      <c r="Q69" s="352">
        <v>0</v>
      </c>
      <c r="R69" s="352">
        <v>0</v>
      </c>
      <c r="S69" s="352">
        <v>0</v>
      </c>
      <c r="T69" s="352">
        <v>0</v>
      </c>
      <c r="U69" s="352">
        <v>0</v>
      </c>
      <c r="V69" s="352">
        <v>0</v>
      </c>
      <c r="W69" s="352">
        <v>0</v>
      </c>
      <c r="DA69" s="97" t="s">
        <v>3248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431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0.99999999999999978</v>
      </c>
      <c r="C73" s="234">
        <f t="shared" si="3"/>
        <v>1.0000000000000002</v>
      </c>
      <c r="D73" s="234">
        <f t="shared" si="3"/>
        <v>0.99999999999999989</v>
      </c>
      <c r="E73" s="234">
        <f t="shared" si="3"/>
        <v>1</v>
      </c>
      <c r="F73" s="234">
        <f t="shared" si="3"/>
        <v>1</v>
      </c>
      <c r="G73" s="234">
        <f t="shared" si="3"/>
        <v>1</v>
      </c>
      <c r="H73" s="234">
        <f t="shared" si="3"/>
        <v>1</v>
      </c>
      <c r="I73" s="234">
        <f t="shared" si="3"/>
        <v>0.99999999999999978</v>
      </c>
      <c r="J73" s="234">
        <f t="shared" si="3"/>
        <v>1.0000000000000002</v>
      </c>
      <c r="K73" s="234">
        <f t="shared" si="3"/>
        <v>1</v>
      </c>
      <c r="L73" s="234">
        <f t="shared" si="3"/>
        <v>1.0000000000000002</v>
      </c>
      <c r="M73" s="234">
        <f t="shared" si="3"/>
        <v>0.99999999999999989</v>
      </c>
      <c r="N73" s="234">
        <f t="shared" si="3"/>
        <v>0.99999999999999978</v>
      </c>
      <c r="O73" s="234">
        <f t="shared" si="3"/>
        <v>1.0000000000000002</v>
      </c>
      <c r="P73" s="234">
        <f t="shared" si="3"/>
        <v>0.99999999999999978</v>
      </c>
      <c r="Q73" s="234">
        <f t="shared" si="3"/>
        <v>0.99999999999999978</v>
      </c>
      <c r="R73" s="234">
        <f t="shared" si="3"/>
        <v>0.99999999999999989</v>
      </c>
      <c r="S73" s="234">
        <f t="shared" si="3"/>
        <v>0.99999999999999978</v>
      </c>
      <c r="T73" s="234">
        <f t="shared" si="3"/>
        <v>1.0000000000000002</v>
      </c>
      <c r="U73" s="234">
        <f t="shared" si="3"/>
        <v>1</v>
      </c>
      <c r="V73" s="234">
        <f t="shared" si="3"/>
        <v>1</v>
      </c>
      <c r="W73" s="234">
        <f t="shared" si="3"/>
        <v>1.0000000000000002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0</v>
      </c>
      <c r="C74" s="301">
        <f t="shared" si="4"/>
        <v>0</v>
      </c>
      <c r="D74" s="301">
        <f t="shared" si="4"/>
        <v>0</v>
      </c>
      <c r="E74" s="301">
        <f t="shared" si="4"/>
        <v>0</v>
      </c>
      <c r="F74" s="301">
        <f t="shared" si="4"/>
        <v>0</v>
      </c>
      <c r="G74" s="301">
        <f t="shared" si="4"/>
        <v>0</v>
      </c>
      <c r="H74" s="301">
        <f t="shared" si="4"/>
        <v>0</v>
      </c>
      <c r="I74" s="301">
        <f t="shared" si="4"/>
        <v>0</v>
      </c>
      <c r="J74" s="301">
        <f t="shared" si="4"/>
        <v>0</v>
      </c>
      <c r="K74" s="301">
        <f t="shared" si="4"/>
        <v>0</v>
      </c>
      <c r="L74" s="301">
        <f t="shared" si="4"/>
        <v>0</v>
      </c>
      <c r="M74" s="301">
        <f t="shared" si="4"/>
        <v>0</v>
      </c>
      <c r="N74" s="301">
        <f t="shared" si="4"/>
        <v>0</v>
      </c>
      <c r="O74" s="301">
        <f t="shared" si="4"/>
        <v>0</v>
      </c>
      <c r="P74" s="301">
        <f t="shared" si="4"/>
        <v>0</v>
      </c>
      <c r="Q74" s="301">
        <f t="shared" si="4"/>
        <v>0</v>
      </c>
      <c r="R74" s="301">
        <f t="shared" si="4"/>
        <v>0</v>
      </c>
      <c r="S74" s="301">
        <f t="shared" si="4"/>
        <v>0</v>
      </c>
      <c r="T74" s="301">
        <f t="shared" si="4"/>
        <v>0</v>
      </c>
      <c r="U74" s="301">
        <f t="shared" si="4"/>
        <v>0</v>
      </c>
      <c r="V74" s="301">
        <f t="shared" si="4"/>
        <v>0</v>
      </c>
      <c r="W74" s="301">
        <f t="shared" si="4"/>
        <v>0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0</v>
      </c>
      <c r="C75" s="235">
        <f t="shared" si="5"/>
        <v>0</v>
      </c>
      <c r="D75" s="235">
        <f t="shared" si="5"/>
        <v>0</v>
      </c>
      <c r="E75" s="235">
        <f t="shared" si="5"/>
        <v>0</v>
      </c>
      <c r="F75" s="235">
        <f t="shared" si="5"/>
        <v>0</v>
      </c>
      <c r="G75" s="235">
        <f t="shared" si="5"/>
        <v>0</v>
      </c>
      <c r="H75" s="235">
        <f t="shared" si="5"/>
        <v>0</v>
      </c>
      <c r="I75" s="235">
        <f t="shared" si="5"/>
        <v>0</v>
      </c>
      <c r="J75" s="235">
        <f t="shared" si="5"/>
        <v>0</v>
      </c>
      <c r="K75" s="235">
        <f t="shared" si="5"/>
        <v>0</v>
      </c>
      <c r="L75" s="235">
        <f t="shared" si="5"/>
        <v>0</v>
      </c>
      <c r="M75" s="235">
        <f t="shared" si="5"/>
        <v>0</v>
      </c>
      <c r="N75" s="235">
        <f t="shared" si="5"/>
        <v>0</v>
      </c>
      <c r="O75" s="235">
        <f t="shared" si="5"/>
        <v>0</v>
      </c>
      <c r="P75" s="235">
        <f t="shared" si="5"/>
        <v>0</v>
      </c>
      <c r="Q75" s="235">
        <f t="shared" si="5"/>
        <v>0</v>
      </c>
      <c r="R75" s="235">
        <f t="shared" si="5"/>
        <v>0</v>
      </c>
      <c r="S75" s="235">
        <f t="shared" si="5"/>
        <v>0</v>
      </c>
      <c r="T75" s="235">
        <f t="shared" si="5"/>
        <v>0</v>
      </c>
      <c r="U75" s="235">
        <f t="shared" si="5"/>
        <v>0</v>
      </c>
      <c r="V75" s="235">
        <f t="shared" si="5"/>
        <v>0</v>
      </c>
      <c r="W75" s="235">
        <f t="shared" si="5"/>
        <v>0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0</v>
      </c>
      <c r="C76" s="235">
        <f t="shared" si="6"/>
        <v>0</v>
      </c>
      <c r="D76" s="235">
        <f t="shared" si="6"/>
        <v>0</v>
      </c>
      <c r="E76" s="235">
        <f t="shared" si="6"/>
        <v>0</v>
      </c>
      <c r="F76" s="235">
        <f t="shared" si="6"/>
        <v>0</v>
      </c>
      <c r="G76" s="235">
        <f t="shared" si="6"/>
        <v>0</v>
      </c>
      <c r="H76" s="235">
        <f t="shared" si="6"/>
        <v>0</v>
      </c>
      <c r="I76" s="235">
        <f t="shared" si="6"/>
        <v>0</v>
      </c>
      <c r="J76" s="235">
        <f t="shared" si="6"/>
        <v>0</v>
      </c>
      <c r="K76" s="235">
        <f t="shared" si="6"/>
        <v>0</v>
      </c>
      <c r="L76" s="235">
        <f t="shared" si="6"/>
        <v>0</v>
      </c>
      <c r="M76" s="235">
        <f t="shared" si="6"/>
        <v>0</v>
      </c>
      <c r="N76" s="235">
        <f t="shared" si="6"/>
        <v>0</v>
      </c>
      <c r="O76" s="235">
        <f t="shared" si="6"/>
        <v>0</v>
      </c>
      <c r="P76" s="235">
        <f t="shared" si="6"/>
        <v>0</v>
      </c>
      <c r="Q76" s="235">
        <f t="shared" si="6"/>
        <v>0</v>
      </c>
      <c r="R76" s="235">
        <f t="shared" si="6"/>
        <v>0</v>
      </c>
      <c r="S76" s="235">
        <f t="shared" si="6"/>
        <v>0</v>
      </c>
      <c r="T76" s="235">
        <f t="shared" si="6"/>
        <v>0</v>
      </c>
      <c r="U76" s="235">
        <f t="shared" si="6"/>
        <v>0</v>
      </c>
      <c r="V76" s="235">
        <f t="shared" si="6"/>
        <v>0</v>
      </c>
      <c r="W76" s="235">
        <f t="shared" si="6"/>
        <v>0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0</v>
      </c>
      <c r="C77" s="235">
        <f t="shared" si="7"/>
        <v>0</v>
      </c>
      <c r="D77" s="235">
        <f t="shared" si="7"/>
        <v>0</v>
      </c>
      <c r="E77" s="235">
        <f t="shared" si="7"/>
        <v>0</v>
      </c>
      <c r="F77" s="235">
        <f t="shared" si="7"/>
        <v>0</v>
      </c>
      <c r="G77" s="235">
        <f t="shared" si="7"/>
        <v>0</v>
      </c>
      <c r="H77" s="235">
        <f t="shared" si="7"/>
        <v>0</v>
      </c>
      <c r="I77" s="235">
        <f t="shared" si="7"/>
        <v>0</v>
      </c>
      <c r="J77" s="235">
        <f t="shared" si="7"/>
        <v>0</v>
      </c>
      <c r="K77" s="235">
        <f t="shared" si="7"/>
        <v>0</v>
      </c>
      <c r="L77" s="235">
        <f t="shared" si="7"/>
        <v>0</v>
      </c>
      <c r="M77" s="235">
        <f t="shared" si="7"/>
        <v>0</v>
      </c>
      <c r="N77" s="235">
        <f t="shared" si="7"/>
        <v>0</v>
      </c>
      <c r="O77" s="235">
        <f t="shared" si="7"/>
        <v>0</v>
      </c>
      <c r="P77" s="235">
        <f t="shared" si="7"/>
        <v>0</v>
      </c>
      <c r="Q77" s="235">
        <f t="shared" si="7"/>
        <v>0</v>
      </c>
      <c r="R77" s="235">
        <f t="shared" si="7"/>
        <v>0</v>
      </c>
      <c r="S77" s="235">
        <f t="shared" si="7"/>
        <v>0</v>
      </c>
      <c r="T77" s="235">
        <f t="shared" si="7"/>
        <v>0</v>
      </c>
      <c r="U77" s="235">
        <f t="shared" si="7"/>
        <v>0</v>
      </c>
      <c r="V77" s="235">
        <f t="shared" si="7"/>
        <v>0</v>
      </c>
      <c r="W77" s="235">
        <f t="shared" si="7"/>
        <v>0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1.3580240560626514E-2</v>
      </c>
      <c r="C78" s="302">
        <f t="shared" si="8"/>
        <v>1.4551486327818549E-2</v>
      </c>
      <c r="D78" s="302">
        <f t="shared" si="8"/>
        <v>1.4966417073568413E-2</v>
      </c>
      <c r="E78" s="302">
        <f t="shared" si="8"/>
        <v>1.3319808261822746E-2</v>
      </c>
      <c r="F78" s="302">
        <f t="shared" si="8"/>
        <v>1.2701464066421052E-2</v>
      </c>
      <c r="G78" s="302">
        <f t="shared" si="8"/>
        <v>1.6796554469998105E-2</v>
      </c>
      <c r="H78" s="302">
        <f t="shared" si="8"/>
        <v>1.5439419719140798E-2</v>
      </c>
      <c r="I78" s="302">
        <f t="shared" si="8"/>
        <v>1.8191153446720287E-2</v>
      </c>
      <c r="J78" s="302">
        <f t="shared" si="8"/>
        <v>1.938199281735797E-2</v>
      </c>
      <c r="K78" s="302">
        <f t="shared" si="8"/>
        <v>1.6674245946574746E-2</v>
      </c>
      <c r="L78" s="302">
        <f t="shared" si="8"/>
        <v>1.8906911323577313E-2</v>
      </c>
      <c r="M78" s="302">
        <f t="shared" si="8"/>
        <v>1.1698062638296005E-2</v>
      </c>
      <c r="N78" s="302">
        <f t="shared" si="8"/>
        <v>1.2173335645814558E-2</v>
      </c>
      <c r="O78" s="302">
        <f t="shared" si="8"/>
        <v>1.1706005103430809E-2</v>
      </c>
      <c r="P78" s="302">
        <f t="shared" si="8"/>
        <v>1.0954035048920284E-2</v>
      </c>
      <c r="Q78" s="302">
        <f t="shared" si="8"/>
        <v>9.3559169416457862E-3</v>
      </c>
      <c r="R78" s="302">
        <f t="shared" si="8"/>
        <v>9.5818262056517525E-3</v>
      </c>
      <c r="S78" s="302">
        <f t="shared" si="8"/>
        <v>9.0654435388124958E-3</v>
      </c>
      <c r="T78" s="302">
        <f t="shared" si="8"/>
        <v>1.0802015355487334E-2</v>
      </c>
      <c r="U78" s="302">
        <f t="shared" si="8"/>
        <v>1.1772584603293916E-2</v>
      </c>
      <c r="V78" s="302">
        <f t="shared" si="8"/>
        <v>1.1866975629724337E-2</v>
      </c>
      <c r="W78" s="302">
        <f t="shared" si="8"/>
        <v>1.1919565374056874E-2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0.28330811202493522</v>
      </c>
      <c r="C79" s="303">
        <f t="shared" si="9"/>
        <v>0.27321305221960096</v>
      </c>
      <c r="D79" s="303">
        <f t="shared" si="9"/>
        <v>0.25520102840084685</v>
      </c>
      <c r="E79" s="303">
        <f t="shared" si="9"/>
        <v>0.24456140204598265</v>
      </c>
      <c r="F79" s="303">
        <f t="shared" si="9"/>
        <v>0.22569239978324487</v>
      </c>
      <c r="G79" s="303">
        <f t="shared" si="9"/>
        <v>0.26217087349352447</v>
      </c>
      <c r="H79" s="303">
        <f t="shared" si="9"/>
        <v>0.25903915863197002</v>
      </c>
      <c r="I79" s="303">
        <f t="shared" si="9"/>
        <v>0.25435797778105423</v>
      </c>
      <c r="J79" s="303">
        <f t="shared" si="9"/>
        <v>0.25060734580375449</v>
      </c>
      <c r="K79" s="303">
        <f t="shared" si="9"/>
        <v>0.23994714923745786</v>
      </c>
      <c r="L79" s="303">
        <f t="shared" si="9"/>
        <v>0.26027877487438117</v>
      </c>
      <c r="M79" s="303">
        <f t="shared" si="9"/>
        <v>0.20897546635810077</v>
      </c>
      <c r="N79" s="303">
        <f t="shared" si="9"/>
        <v>0.211052900618141</v>
      </c>
      <c r="O79" s="303">
        <f t="shared" si="9"/>
        <v>0.20232052091684979</v>
      </c>
      <c r="P79" s="303">
        <f t="shared" si="9"/>
        <v>0.20795477750196045</v>
      </c>
      <c r="Q79" s="303">
        <f t="shared" si="9"/>
        <v>0.19943037931480606</v>
      </c>
      <c r="R79" s="303">
        <f t="shared" si="9"/>
        <v>0.19331028708085221</v>
      </c>
      <c r="S79" s="303">
        <f t="shared" si="9"/>
        <v>0.19130310513830506</v>
      </c>
      <c r="T79" s="303">
        <f t="shared" si="9"/>
        <v>0.20747633354552653</v>
      </c>
      <c r="U79" s="303">
        <f t="shared" si="9"/>
        <v>0.21726243115382973</v>
      </c>
      <c r="V79" s="303">
        <f t="shared" si="9"/>
        <v>0.23031567649556531</v>
      </c>
      <c r="W79" s="303">
        <f t="shared" si="9"/>
        <v>0.23133493830960791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0.46710002609620471</v>
      </c>
      <c r="C80" s="303">
        <f t="shared" si="10"/>
        <v>0.47180081155637577</v>
      </c>
      <c r="D80" s="303">
        <f t="shared" si="10"/>
        <v>0.47445033952502791</v>
      </c>
      <c r="E80" s="303">
        <f t="shared" si="10"/>
        <v>0.48459710389865684</v>
      </c>
      <c r="F80" s="303">
        <f t="shared" si="10"/>
        <v>0.49902436430124875</v>
      </c>
      <c r="G80" s="303">
        <f t="shared" si="10"/>
        <v>0.47290582571454992</v>
      </c>
      <c r="H80" s="303">
        <f t="shared" si="10"/>
        <v>0.47709135406414988</v>
      </c>
      <c r="I80" s="303">
        <f t="shared" si="10"/>
        <v>0.48556343895855336</v>
      </c>
      <c r="J80" s="303">
        <f t="shared" si="10"/>
        <v>0.48994031674181843</v>
      </c>
      <c r="K80" s="303">
        <f t="shared" si="10"/>
        <v>0.49353940640863109</v>
      </c>
      <c r="L80" s="303">
        <f t="shared" si="10"/>
        <v>0.48269102326166285</v>
      </c>
      <c r="M80" s="303">
        <f t="shared" si="10"/>
        <v>0.51088327173639569</v>
      </c>
      <c r="N80" s="303">
        <f t="shared" si="10"/>
        <v>0.51911652868797475</v>
      </c>
      <c r="O80" s="303">
        <f t="shared" si="10"/>
        <v>0.52659448769140382</v>
      </c>
      <c r="P80" s="303">
        <f t="shared" si="10"/>
        <v>0.51782127143962253</v>
      </c>
      <c r="Q80" s="303">
        <f t="shared" si="10"/>
        <v>0.51190811421665527</v>
      </c>
      <c r="R80" s="303">
        <f t="shared" si="10"/>
        <v>0.51767274324802748</v>
      </c>
      <c r="S80" s="303">
        <f t="shared" si="10"/>
        <v>0.52136273606997552</v>
      </c>
      <c r="T80" s="303">
        <f t="shared" si="10"/>
        <v>0.51206481640925228</v>
      </c>
      <c r="U80" s="303">
        <f t="shared" si="10"/>
        <v>0.50557982558875703</v>
      </c>
      <c r="V80" s="303">
        <f t="shared" si="10"/>
        <v>0.49027337998098924</v>
      </c>
      <c r="W80" s="303">
        <f t="shared" si="10"/>
        <v>0.49851543879146859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0.46710002609620471</v>
      </c>
      <c r="C81" s="304">
        <f t="shared" si="11"/>
        <v>0.47180081155637577</v>
      </c>
      <c r="D81" s="304">
        <f t="shared" si="11"/>
        <v>0.47445033952502791</v>
      </c>
      <c r="E81" s="304">
        <f t="shared" si="11"/>
        <v>0.48459710389865684</v>
      </c>
      <c r="F81" s="304">
        <f t="shared" si="11"/>
        <v>0.49902436430124875</v>
      </c>
      <c r="G81" s="304">
        <f t="shared" si="11"/>
        <v>0.47290582571454992</v>
      </c>
      <c r="H81" s="304">
        <f t="shared" si="11"/>
        <v>0.47709135406414988</v>
      </c>
      <c r="I81" s="304">
        <f t="shared" si="11"/>
        <v>0.48556343895855336</v>
      </c>
      <c r="J81" s="304">
        <f t="shared" si="11"/>
        <v>0.48994031674181843</v>
      </c>
      <c r="K81" s="304">
        <f t="shared" si="11"/>
        <v>0.49353940640863109</v>
      </c>
      <c r="L81" s="304">
        <f t="shared" si="11"/>
        <v>0.48269102326166285</v>
      </c>
      <c r="M81" s="304">
        <f t="shared" si="11"/>
        <v>0.51088327173639569</v>
      </c>
      <c r="N81" s="304">
        <f t="shared" si="11"/>
        <v>0.51911652868797475</v>
      </c>
      <c r="O81" s="304">
        <f t="shared" si="11"/>
        <v>0.52659448769140382</v>
      </c>
      <c r="P81" s="304">
        <f t="shared" si="11"/>
        <v>0.51782127143962253</v>
      </c>
      <c r="Q81" s="304">
        <f t="shared" si="11"/>
        <v>0.51190811421665527</v>
      </c>
      <c r="R81" s="304">
        <f t="shared" si="11"/>
        <v>0.51767274324802748</v>
      </c>
      <c r="S81" s="304">
        <f t="shared" si="11"/>
        <v>0.52136273606997552</v>
      </c>
      <c r="T81" s="304">
        <f t="shared" si="11"/>
        <v>0.51206481640925228</v>
      </c>
      <c r="U81" s="304">
        <f t="shared" si="11"/>
        <v>0.50557982558875703</v>
      </c>
      <c r="V81" s="304">
        <f t="shared" si="11"/>
        <v>0.49027337998098924</v>
      </c>
      <c r="W81" s="304">
        <f t="shared" si="11"/>
        <v>0.49851543879146859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0</v>
      </c>
      <c r="C82" s="304">
        <f t="shared" si="12"/>
        <v>0</v>
      </c>
      <c r="D82" s="304">
        <f t="shared" si="12"/>
        <v>0</v>
      </c>
      <c r="E82" s="304">
        <f t="shared" si="12"/>
        <v>0</v>
      </c>
      <c r="F82" s="304">
        <f t="shared" si="12"/>
        <v>0</v>
      </c>
      <c r="G82" s="304">
        <f t="shared" si="12"/>
        <v>0</v>
      </c>
      <c r="H82" s="304">
        <f t="shared" si="12"/>
        <v>0</v>
      </c>
      <c r="I82" s="304">
        <f t="shared" si="12"/>
        <v>0</v>
      </c>
      <c r="J82" s="304">
        <f t="shared" si="12"/>
        <v>0</v>
      </c>
      <c r="K82" s="304">
        <f t="shared" si="12"/>
        <v>0</v>
      </c>
      <c r="L82" s="304">
        <f t="shared" si="12"/>
        <v>0</v>
      </c>
      <c r="M82" s="304">
        <f t="shared" si="12"/>
        <v>0</v>
      </c>
      <c r="N82" s="304">
        <f t="shared" si="12"/>
        <v>0</v>
      </c>
      <c r="O82" s="304">
        <f t="shared" si="12"/>
        <v>0</v>
      </c>
      <c r="P82" s="304">
        <f t="shared" si="12"/>
        <v>0</v>
      </c>
      <c r="Q82" s="304">
        <f t="shared" si="12"/>
        <v>0</v>
      </c>
      <c r="R82" s="304">
        <f t="shared" si="12"/>
        <v>0</v>
      </c>
      <c r="S82" s="304">
        <f t="shared" si="12"/>
        <v>0</v>
      </c>
      <c r="T82" s="304">
        <f t="shared" si="12"/>
        <v>0</v>
      </c>
      <c r="U82" s="304">
        <f t="shared" si="12"/>
        <v>0</v>
      </c>
      <c r="V82" s="304">
        <f t="shared" si="12"/>
        <v>0</v>
      </c>
      <c r="W82" s="304">
        <f t="shared" si="12"/>
        <v>0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7.7072734019214453E-2</v>
      </c>
      <c r="C83" s="303">
        <f t="shared" si="13"/>
        <v>7.6016075055053076E-2</v>
      </c>
      <c r="D83" s="303">
        <f t="shared" si="13"/>
        <v>6.625196411396464E-2</v>
      </c>
      <c r="E83" s="303">
        <f t="shared" si="13"/>
        <v>6.4148581120824291E-2</v>
      </c>
      <c r="F83" s="303">
        <f t="shared" si="13"/>
        <v>5.739726096814942E-2</v>
      </c>
      <c r="G83" s="303">
        <f t="shared" si="13"/>
        <v>7.1619913758204798E-2</v>
      </c>
      <c r="H83" s="303">
        <f t="shared" si="13"/>
        <v>6.9079381426195546E-2</v>
      </c>
      <c r="I83" s="303">
        <f t="shared" si="13"/>
        <v>7.3849932780543942E-2</v>
      </c>
      <c r="J83" s="303">
        <f t="shared" si="13"/>
        <v>7.2306489156173048E-2</v>
      </c>
      <c r="K83" s="303">
        <f t="shared" si="13"/>
        <v>6.4928821054743263E-2</v>
      </c>
      <c r="L83" s="303">
        <f t="shared" si="13"/>
        <v>7.4103590259120042E-2</v>
      </c>
      <c r="M83" s="303">
        <f t="shared" si="13"/>
        <v>4.9345945241793525E-2</v>
      </c>
      <c r="N83" s="303">
        <f t="shared" si="13"/>
        <v>4.8571902805386917E-2</v>
      </c>
      <c r="O83" s="303">
        <f t="shared" si="13"/>
        <v>4.4180492709906538E-2</v>
      </c>
      <c r="P83" s="303">
        <f t="shared" si="13"/>
        <v>4.4709742962090258E-2</v>
      </c>
      <c r="Q83" s="303">
        <f t="shared" si="13"/>
        <v>4.2389193353030999E-2</v>
      </c>
      <c r="R83" s="303">
        <f t="shared" si="13"/>
        <v>4.2268965489033077E-2</v>
      </c>
      <c r="S83" s="303">
        <f t="shared" si="13"/>
        <v>3.9631170312423358E-2</v>
      </c>
      <c r="T83" s="303">
        <f t="shared" si="13"/>
        <v>4.635482046843916E-2</v>
      </c>
      <c r="U83" s="303">
        <f t="shared" si="13"/>
        <v>4.9919228887870426E-2</v>
      </c>
      <c r="V83" s="303">
        <f t="shared" si="13"/>
        <v>5.2673185923823217E-2</v>
      </c>
      <c r="W83" s="303">
        <f t="shared" si="13"/>
        <v>5.2989187975049645E-2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3.3988710136604518E-2</v>
      </c>
      <c r="C84" s="304">
        <f t="shared" si="14"/>
        <v>3.4866371344483095E-2</v>
      </c>
      <c r="D84" s="304">
        <f t="shared" si="14"/>
        <v>3.0378968241427984E-2</v>
      </c>
      <c r="E84" s="304">
        <f t="shared" si="14"/>
        <v>3.0294694467997034E-2</v>
      </c>
      <c r="F84" s="304">
        <f t="shared" si="14"/>
        <v>2.8114693398000577E-2</v>
      </c>
      <c r="G84" s="304">
        <f t="shared" si="14"/>
        <v>3.310587650095495E-2</v>
      </c>
      <c r="H84" s="304">
        <f t="shared" si="14"/>
        <v>3.1556206389673429E-2</v>
      </c>
      <c r="I84" s="304">
        <f t="shared" si="14"/>
        <v>3.6339101903766768E-2</v>
      </c>
      <c r="J84" s="304">
        <f t="shared" si="14"/>
        <v>3.6239836886548062E-2</v>
      </c>
      <c r="K84" s="304">
        <f t="shared" si="14"/>
        <v>3.1511945598895461E-2</v>
      </c>
      <c r="L84" s="304">
        <f t="shared" si="14"/>
        <v>3.5237515466255212E-2</v>
      </c>
      <c r="M84" s="304">
        <f t="shared" si="14"/>
        <v>2.4313781218300631E-2</v>
      </c>
      <c r="N84" s="304">
        <f t="shared" si="14"/>
        <v>2.366617526126415E-2</v>
      </c>
      <c r="O84" s="304">
        <f t="shared" si="14"/>
        <v>2.1988907165499127E-2</v>
      </c>
      <c r="P84" s="304">
        <f t="shared" si="14"/>
        <v>2.1417961608974162E-2</v>
      </c>
      <c r="Q84" s="304">
        <f t="shared" si="14"/>
        <v>2.0305629456775397E-2</v>
      </c>
      <c r="R84" s="304">
        <f t="shared" si="14"/>
        <v>2.1383104982356099E-2</v>
      </c>
      <c r="S84" s="304">
        <f t="shared" si="14"/>
        <v>1.988963011055336E-2</v>
      </c>
      <c r="T84" s="304">
        <f t="shared" si="14"/>
        <v>2.2457671018929214E-2</v>
      </c>
      <c r="U84" s="304">
        <f t="shared" si="14"/>
        <v>2.3596219724031378E-2</v>
      </c>
      <c r="V84" s="304">
        <f t="shared" si="14"/>
        <v>2.3261257845982441E-2</v>
      </c>
      <c r="W84" s="304">
        <f t="shared" si="14"/>
        <v>2.3631124741504909E-2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4.3084023882609936E-2</v>
      </c>
      <c r="C85" s="304">
        <f t="shared" si="15"/>
        <v>4.1149703710569994E-2</v>
      </c>
      <c r="D85" s="304">
        <f t="shared" si="15"/>
        <v>3.5872995872536666E-2</v>
      </c>
      <c r="E85" s="304">
        <f t="shared" si="15"/>
        <v>3.385388665282725E-2</v>
      </c>
      <c r="F85" s="304">
        <f t="shared" si="15"/>
        <v>2.9282567570148844E-2</v>
      </c>
      <c r="G85" s="304">
        <f t="shared" si="15"/>
        <v>3.8514037257249847E-2</v>
      </c>
      <c r="H85" s="304">
        <f t="shared" si="15"/>
        <v>3.7523175036522111E-2</v>
      </c>
      <c r="I85" s="304">
        <f t="shared" si="15"/>
        <v>3.7510830876777167E-2</v>
      </c>
      <c r="J85" s="304">
        <f t="shared" si="15"/>
        <v>3.6066652269624987E-2</v>
      </c>
      <c r="K85" s="304">
        <f t="shared" si="15"/>
        <v>3.3416875455847803E-2</v>
      </c>
      <c r="L85" s="304">
        <f t="shared" si="15"/>
        <v>3.886607479286483E-2</v>
      </c>
      <c r="M85" s="304">
        <f t="shared" si="15"/>
        <v>2.5032164023492894E-2</v>
      </c>
      <c r="N85" s="304">
        <f t="shared" si="15"/>
        <v>2.4905727544122767E-2</v>
      </c>
      <c r="O85" s="304">
        <f t="shared" si="15"/>
        <v>2.2191585544407411E-2</v>
      </c>
      <c r="P85" s="304">
        <f t="shared" si="15"/>
        <v>2.3291781353116103E-2</v>
      </c>
      <c r="Q85" s="304">
        <f t="shared" si="15"/>
        <v>2.2083563896255598E-2</v>
      </c>
      <c r="R85" s="304">
        <f t="shared" si="15"/>
        <v>2.0885860506676981E-2</v>
      </c>
      <c r="S85" s="304">
        <f t="shared" si="15"/>
        <v>1.9741540201870002E-2</v>
      </c>
      <c r="T85" s="304">
        <f t="shared" si="15"/>
        <v>2.389714944950995E-2</v>
      </c>
      <c r="U85" s="304">
        <f t="shared" si="15"/>
        <v>2.6323009163839048E-2</v>
      </c>
      <c r="V85" s="304">
        <f t="shared" si="15"/>
        <v>2.9411928077840779E-2</v>
      </c>
      <c r="W85" s="304">
        <f t="shared" si="15"/>
        <v>2.9358063233544736E-2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0</v>
      </c>
      <c r="C86" s="304">
        <f t="shared" si="16"/>
        <v>0</v>
      </c>
      <c r="D86" s="304">
        <f t="shared" si="16"/>
        <v>0</v>
      </c>
      <c r="E86" s="304">
        <f t="shared" si="16"/>
        <v>0</v>
      </c>
      <c r="F86" s="304">
        <f t="shared" si="16"/>
        <v>0</v>
      </c>
      <c r="G86" s="304">
        <f t="shared" si="16"/>
        <v>0</v>
      </c>
      <c r="H86" s="304">
        <f t="shared" si="16"/>
        <v>0</v>
      </c>
      <c r="I86" s="304">
        <f t="shared" si="16"/>
        <v>0</v>
      </c>
      <c r="J86" s="304">
        <f t="shared" si="16"/>
        <v>0</v>
      </c>
      <c r="K86" s="304">
        <f t="shared" si="16"/>
        <v>0</v>
      </c>
      <c r="L86" s="304">
        <f t="shared" si="16"/>
        <v>0</v>
      </c>
      <c r="M86" s="304">
        <f t="shared" si="16"/>
        <v>0</v>
      </c>
      <c r="N86" s="304">
        <f t="shared" si="16"/>
        <v>0</v>
      </c>
      <c r="O86" s="304">
        <f t="shared" si="16"/>
        <v>0</v>
      </c>
      <c r="P86" s="304">
        <f t="shared" si="16"/>
        <v>0</v>
      </c>
      <c r="Q86" s="304">
        <f t="shared" si="16"/>
        <v>0</v>
      </c>
      <c r="R86" s="304">
        <f t="shared" si="16"/>
        <v>0</v>
      </c>
      <c r="S86" s="304">
        <f t="shared" si="16"/>
        <v>0</v>
      </c>
      <c r="T86" s="304">
        <f t="shared" si="16"/>
        <v>0</v>
      </c>
      <c r="U86" s="304">
        <f t="shared" si="16"/>
        <v>0</v>
      </c>
      <c r="V86" s="304">
        <f t="shared" si="16"/>
        <v>0</v>
      </c>
      <c r="W86" s="304">
        <f t="shared" si="16"/>
        <v>0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1.2981657076052087E-2</v>
      </c>
      <c r="C87" s="303">
        <f t="shared" si="17"/>
        <v>1.333562991502981E-2</v>
      </c>
      <c r="D87" s="303">
        <f t="shared" si="17"/>
        <v>1.2433127635869026E-2</v>
      </c>
      <c r="E87" s="303">
        <f t="shared" si="17"/>
        <v>1.2103160980199052E-2</v>
      </c>
      <c r="F87" s="303">
        <f t="shared" si="17"/>
        <v>1.1147248101881361E-2</v>
      </c>
      <c r="G87" s="303">
        <f t="shared" si="17"/>
        <v>1.4274377920963924E-2</v>
      </c>
      <c r="H87" s="303">
        <f t="shared" si="17"/>
        <v>1.3463832743731474E-2</v>
      </c>
      <c r="I87" s="303">
        <f t="shared" si="17"/>
        <v>1.5444770800828348E-2</v>
      </c>
      <c r="J87" s="303">
        <f t="shared" si="17"/>
        <v>1.5352645220633187E-2</v>
      </c>
      <c r="K87" s="303">
        <f t="shared" si="17"/>
        <v>1.3395437077861231E-2</v>
      </c>
      <c r="L87" s="303">
        <f t="shared" si="17"/>
        <v>1.5577361967916162E-2</v>
      </c>
      <c r="M87" s="303">
        <f t="shared" si="17"/>
        <v>1.0391494663798758E-2</v>
      </c>
      <c r="N87" s="303">
        <f t="shared" si="17"/>
        <v>1.0123364717671172E-2</v>
      </c>
      <c r="O87" s="303">
        <f t="shared" si="17"/>
        <v>9.3083982269885988E-3</v>
      </c>
      <c r="P87" s="303">
        <f t="shared" si="17"/>
        <v>9.3311332304624704E-3</v>
      </c>
      <c r="Q87" s="303">
        <f t="shared" si="17"/>
        <v>8.826909330505197E-3</v>
      </c>
      <c r="R87" s="303">
        <f t="shared" si="17"/>
        <v>9.0144392155339786E-3</v>
      </c>
      <c r="S87" s="303">
        <f t="shared" si="17"/>
        <v>8.5106113972626875E-3</v>
      </c>
      <c r="T87" s="303">
        <f t="shared" si="17"/>
        <v>9.1207520876403509E-3</v>
      </c>
      <c r="U87" s="303">
        <f t="shared" si="17"/>
        <v>9.9197711501636497E-3</v>
      </c>
      <c r="V87" s="303">
        <f t="shared" si="17"/>
        <v>1.0143466481231081E-2</v>
      </c>
      <c r="W87" s="303">
        <f t="shared" si="17"/>
        <v>1.0280408819788587E-2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9.7402258121566682E-3</v>
      </c>
      <c r="C88" s="304">
        <f t="shared" si="18"/>
        <v>1.0239727441507303E-2</v>
      </c>
      <c r="D88" s="304">
        <f t="shared" si="18"/>
        <v>9.7342188554900913E-3</v>
      </c>
      <c r="E88" s="304">
        <f t="shared" si="18"/>
        <v>9.5561601034973159E-3</v>
      </c>
      <c r="F88" s="304">
        <f t="shared" si="18"/>
        <v>8.9441709179203192E-3</v>
      </c>
      <c r="G88" s="304">
        <f t="shared" si="18"/>
        <v>1.1376770102236661E-2</v>
      </c>
      <c r="H88" s="304">
        <f t="shared" si="18"/>
        <v>1.0640772552895956E-2</v>
      </c>
      <c r="I88" s="304">
        <f t="shared" si="18"/>
        <v>1.2622639324205613E-2</v>
      </c>
      <c r="J88" s="304">
        <f t="shared" si="18"/>
        <v>1.2639166679971744E-2</v>
      </c>
      <c r="K88" s="304">
        <f t="shared" si="18"/>
        <v>1.0881314786512178E-2</v>
      </c>
      <c r="L88" s="304">
        <f t="shared" si="18"/>
        <v>1.2653268566572099E-2</v>
      </c>
      <c r="M88" s="304">
        <f t="shared" si="18"/>
        <v>8.508197057015594E-3</v>
      </c>
      <c r="N88" s="304">
        <f t="shared" si="18"/>
        <v>8.2495795732857591E-3</v>
      </c>
      <c r="O88" s="304">
        <f t="shared" si="18"/>
        <v>7.6388118537416456E-3</v>
      </c>
      <c r="P88" s="304">
        <f t="shared" si="18"/>
        <v>7.5787735048361811E-3</v>
      </c>
      <c r="Q88" s="304">
        <f t="shared" si="18"/>
        <v>7.1654499778088503E-3</v>
      </c>
      <c r="R88" s="304">
        <f t="shared" si="18"/>
        <v>7.4430892087620423E-3</v>
      </c>
      <c r="S88" s="304">
        <f t="shared" si="18"/>
        <v>7.0253544541752895E-3</v>
      </c>
      <c r="T88" s="304">
        <f t="shared" si="18"/>
        <v>7.3228474268621745E-3</v>
      </c>
      <c r="U88" s="304">
        <f t="shared" si="18"/>
        <v>7.9393566676177647E-3</v>
      </c>
      <c r="V88" s="304">
        <f t="shared" si="18"/>
        <v>7.9306568452806783E-3</v>
      </c>
      <c r="W88" s="304">
        <f t="shared" si="18"/>
        <v>8.0716517113087333E-3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3.2414312638954185E-3</v>
      </c>
      <c r="C89" s="304">
        <f t="shared" si="19"/>
        <v>3.0959024735225061E-3</v>
      </c>
      <c r="D89" s="304">
        <f t="shared" si="19"/>
        <v>2.6989087803789345E-3</v>
      </c>
      <c r="E89" s="304">
        <f t="shared" si="19"/>
        <v>2.5470008767017362E-3</v>
      </c>
      <c r="F89" s="304">
        <f t="shared" si="19"/>
        <v>2.2030771839610412E-3</v>
      </c>
      <c r="G89" s="304">
        <f t="shared" si="19"/>
        <v>2.8976078187272617E-3</v>
      </c>
      <c r="H89" s="304">
        <f t="shared" si="19"/>
        <v>2.8230601908355185E-3</v>
      </c>
      <c r="I89" s="304">
        <f t="shared" si="19"/>
        <v>2.8221314766227329E-3</v>
      </c>
      <c r="J89" s="304">
        <f t="shared" si="19"/>
        <v>2.7134785406614423E-3</v>
      </c>
      <c r="K89" s="304">
        <f t="shared" si="19"/>
        <v>2.5141222913490509E-3</v>
      </c>
      <c r="L89" s="304">
        <f t="shared" si="19"/>
        <v>2.9240934013440622E-3</v>
      </c>
      <c r="M89" s="304">
        <f t="shared" si="19"/>
        <v>1.8832976067831642E-3</v>
      </c>
      <c r="N89" s="304">
        <f t="shared" si="19"/>
        <v>1.8737851443854118E-3</v>
      </c>
      <c r="O89" s="304">
        <f t="shared" si="19"/>
        <v>1.6695863732469527E-3</v>
      </c>
      <c r="P89" s="304">
        <f t="shared" si="19"/>
        <v>1.7523597256262895E-3</v>
      </c>
      <c r="Q89" s="304">
        <f t="shared" si="19"/>
        <v>1.6614593526963458E-3</v>
      </c>
      <c r="R89" s="304">
        <f t="shared" si="19"/>
        <v>1.5713500067719357E-3</v>
      </c>
      <c r="S89" s="304">
        <f t="shared" si="19"/>
        <v>1.4852569430873982E-3</v>
      </c>
      <c r="T89" s="304">
        <f t="shared" si="19"/>
        <v>1.7979046607781775E-3</v>
      </c>
      <c r="U89" s="304">
        <f t="shared" si="19"/>
        <v>1.9804144825458845E-3</v>
      </c>
      <c r="V89" s="304">
        <f t="shared" si="19"/>
        <v>2.2128096359504031E-3</v>
      </c>
      <c r="W89" s="304">
        <f t="shared" si="19"/>
        <v>2.208757108479854E-3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0</v>
      </c>
      <c r="C90" s="304">
        <f t="shared" si="20"/>
        <v>0</v>
      </c>
      <c r="D90" s="304">
        <f t="shared" si="20"/>
        <v>0</v>
      </c>
      <c r="E90" s="304">
        <f t="shared" si="20"/>
        <v>0</v>
      </c>
      <c r="F90" s="304">
        <f t="shared" si="20"/>
        <v>0</v>
      </c>
      <c r="G90" s="304">
        <f t="shared" si="20"/>
        <v>0</v>
      </c>
      <c r="H90" s="304">
        <f t="shared" si="20"/>
        <v>0</v>
      </c>
      <c r="I90" s="304">
        <f t="shared" si="20"/>
        <v>0</v>
      </c>
      <c r="J90" s="304">
        <f t="shared" si="20"/>
        <v>0</v>
      </c>
      <c r="K90" s="304">
        <f t="shared" si="20"/>
        <v>0</v>
      </c>
      <c r="L90" s="304">
        <f t="shared" si="20"/>
        <v>0</v>
      </c>
      <c r="M90" s="304">
        <f t="shared" si="20"/>
        <v>0</v>
      </c>
      <c r="N90" s="304">
        <f t="shared" si="20"/>
        <v>0</v>
      </c>
      <c r="O90" s="304">
        <f t="shared" si="20"/>
        <v>0</v>
      </c>
      <c r="P90" s="304">
        <f t="shared" si="20"/>
        <v>0</v>
      </c>
      <c r="Q90" s="304">
        <f t="shared" si="20"/>
        <v>0</v>
      </c>
      <c r="R90" s="304">
        <f t="shared" si="20"/>
        <v>0</v>
      </c>
      <c r="S90" s="304">
        <f t="shared" si="20"/>
        <v>0</v>
      </c>
      <c r="T90" s="304">
        <f t="shared" si="20"/>
        <v>0</v>
      </c>
      <c r="U90" s="304">
        <f t="shared" si="20"/>
        <v>0</v>
      </c>
      <c r="V90" s="304">
        <f t="shared" si="20"/>
        <v>0</v>
      </c>
      <c r="W90" s="304">
        <f t="shared" si="20"/>
        <v>0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0.14595723022296667</v>
      </c>
      <c r="C91" s="303">
        <f t="shared" si="21"/>
        <v>0.15108294492612193</v>
      </c>
      <c r="D91" s="303">
        <f t="shared" si="21"/>
        <v>0.17669712325072309</v>
      </c>
      <c r="E91" s="303">
        <f t="shared" si="21"/>
        <v>0.18126994369251426</v>
      </c>
      <c r="F91" s="303">
        <f t="shared" si="21"/>
        <v>0.1940372627790545</v>
      </c>
      <c r="G91" s="303">
        <f t="shared" si="21"/>
        <v>0.16223245464275854</v>
      </c>
      <c r="H91" s="303">
        <f t="shared" si="21"/>
        <v>0.1658868534148123</v>
      </c>
      <c r="I91" s="303">
        <f t="shared" si="21"/>
        <v>0.15259272623229969</v>
      </c>
      <c r="J91" s="303">
        <f t="shared" si="21"/>
        <v>0.152411210260263</v>
      </c>
      <c r="K91" s="303">
        <f t="shared" si="21"/>
        <v>0.17151494027473177</v>
      </c>
      <c r="L91" s="303">
        <f t="shared" si="21"/>
        <v>0.14844233831334266</v>
      </c>
      <c r="M91" s="303">
        <f t="shared" si="21"/>
        <v>0.20870575936161515</v>
      </c>
      <c r="N91" s="303">
        <f t="shared" si="21"/>
        <v>0.19896196752501139</v>
      </c>
      <c r="O91" s="303">
        <f t="shared" si="21"/>
        <v>0.20589009535142058</v>
      </c>
      <c r="P91" s="303">
        <f t="shared" si="21"/>
        <v>0.20922903981694385</v>
      </c>
      <c r="Q91" s="303">
        <f t="shared" si="21"/>
        <v>0.22808948684335642</v>
      </c>
      <c r="R91" s="303">
        <f t="shared" si="21"/>
        <v>0.22815173876090147</v>
      </c>
      <c r="S91" s="303">
        <f t="shared" si="21"/>
        <v>0.23012693354322056</v>
      </c>
      <c r="T91" s="303">
        <f t="shared" si="21"/>
        <v>0.21418126213365449</v>
      </c>
      <c r="U91" s="303">
        <f t="shared" si="21"/>
        <v>0.20554615861608533</v>
      </c>
      <c r="V91" s="303">
        <f t="shared" si="21"/>
        <v>0.20472731548866691</v>
      </c>
      <c r="W91" s="303">
        <f t="shared" si="21"/>
        <v>0.1949604607300286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</v>
      </c>
      <c r="C92" s="237">
        <f t="shared" si="22"/>
        <v>0</v>
      </c>
      <c r="D92" s="237">
        <f t="shared" si="22"/>
        <v>0</v>
      </c>
      <c r="E92" s="237">
        <f t="shared" si="22"/>
        <v>0</v>
      </c>
      <c r="F92" s="237">
        <f t="shared" si="22"/>
        <v>0</v>
      </c>
      <c r="G92" s="237">
        <f t="shared" si="22"/>
        <v>0</v>
      </c>
      <c r="H92" s="237">
        <f t="shared" si="22"/>
        <v>0</v>
      </c>
      <c r="I92" s="237">
        <f t="shared" si="22"/>
        <v>0</v>
      </c>
      <c r="J92" s="237">
        <f t="shared" si="22"/>
        <v>0</v>
      </c>
      <c r="K92" s="237">
        <f t="shared" si="22"/>
        <v>0</v>
      </c>
      <c r="L92" s="237">
        <f t="shared" si="22"/>
        <v>0</v>
      </c>
      <c r="M92" s="237">
        <f t="shared" si="22"/>
        <v>0</v>
      </c>
      <c r="N92" s="237">
        <f t="shared" si="22"/>
        <v>0</v>
      </c>
      <c r="O92" s="237">
        <f t="shared" si="22"/>
        <v>0</v>
      </c>
      <c r="P92" s="237">
        <f t="shared" si="22"/>
        <v>0</v>
      </c>
      <c r="Q92" s="237">
        <f t="shared" si="22"/>
        <v>0</v>
      </c>
      <c r="R92" s="237">
        <f t="shared" si="22"/>
        <v>0</v>
      </c>
      <c r="S92" s="237">
        <f t="shared" si="22"/>
        <v>0</v>
      </c>
      <c r="T92" s="237">
        <f t="shared" si="22"/>
        <v>0</v>
      </c>
      <c r="U92" s="237">
        <f t="shared" si="22"/>
        <v>0</v>
      </c>
      <c r="V92" s="237">
        <f t="shared" si="22"/>
        <v>0</v>
      </c>
      <c r="W92" s="237">
        <f t="shared" si="22"/>
        <v>0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432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>IF(B$5=0,0,B$5/OIS_fec!B$5)</f>
        <v>1.6552754646168482</v>
      </c>
      <c r="C96" s="322">
        <f>IF(C$5=0,0,C$5/OIS_fec!C$5)</f>
        <v>1.5951726523486531</v>
      </c>
      <c r="D96" s="322">
        <f>IF(D$5=0,0,D$5/OIS_fec!D$5)</f>
        <v>1.4729337289551294</v>
      </c>
      <c r="E96" s="322">
        <f>IF(E$5=0,0,E$5/OIS_fec!E$5)</f>
        <v>1.4677053000402287</v>
      </c>
      <c r="F96" s="322">
        <f>IF(F$5=0,0,F$5/OIS_fec!F$5)</f>
        <v>1.3722679648094531</v>
      </c>
      <c r="G96" s="322">
        <f>IF(G$5=0,0,G$5/OIS_fec!G$5)</f>
        <v>1.4886110376278197</v>
      </c>
      <c r="H96" s="322">
        <f>IF(H$5=0,0,H$5/OIS_fec!H$5)</f>
        <v>1.4536474472256202</v>
      </c>
      <c r="I96" s="322">
        <f>IF(I$5=0,0,I$5/OIS_fec!I$5)</f>
        <v>1.4730204289686291</v>
      </c>
      <c r="J96" s="322">
        <f>IF(J$5=0,0,J$5/OIS_fec!J$5)</f>
        <v>1.4961383554232328</v>
      </c>
      <c r="K96" s="322">
        <f>IF(K$5=0,0,K$5/OIS_fec!K$5)</f>
        <v>1.4321725855581342</v>
      </c>
      <c r="L96" s="322">
        <f>IF(L$5=0,0,L$5/OIS_fec!L$5)</f>
        <v>1.4454584394727537</v>
      </c>
      <c r="M96" s="322">
        <f>IF(M$5=0,0,M$5/OIS_fec!M$5)</f>
        <v>1.3598990910094439</v>
      </c>
      <c r="N96" s="322">
        <f>IF(N$5=0,0,N$5/OIS_fec!N$5)</f>
        <v>1.3690560081489298</v>
      </c>
      <c r="O96" s="322">
        <f>IF(O$5=0,0,O$5/OIS_fec!O$5)</f>
        <v>1.3662223252934966</v>
      </c>
      <c r="P96" s="322">
        <f>IF(P$5=0,0,P$5/OIS_fec!P$5)</f>
        <v>1.3779821638219656</v>
      </c>
      <c r="Q96" s="322">
        <f>IF(Q$5=0,0,Q$5/OIS_fec!Q$5)</f>
        <v>1.3066098842792202</v>
      </c>
      <c r="R96" s="322">
        <f>IF(R$5=0,0,R$5/OIS_fec!R$5)</f>
        <v>1.2966613303993084</v>
      </c>
      <c r="S96" s="322">
        <f>IF(S$5=0,0,S$5/OIS_fec!S$5)</f>
        <v>1.2986720770983164</v>
      </c>
      <c r="T96" s="322">
        <f>IF(T$5=0,0,T$5/OIS_fec!T$5)</f>
        <v>1.385302566548082</v>
      </c>
      <c r="U96" s="322">
        <f>IF(U$5=0,0,U$5/OIS_fec!U$5)</f>
        <v>1.3791695339161334</v>
      </c>
      <c r="V96" s="322">
        <f>IF(V$5=0,0,V$5/OIS_fec!V$5)</f>
        <v>1.4128667396316448</v>
      </c>
      <c r="W96" s="322">
        <f>IF(W$5=0,0,W$5/OIS_fec!W$5)</f>
        <v>1.4405203956625645</v>
      </c>
      <c r="DA96" s="95"/>
    </row>
    <row r="97" spans="1:105" ht="12" customHeight="1" x14ac:dyDescent="0.25">
      <c r="A97" s="55" t="s">
        <v>92</v>
      </c>
      <c r="B97" s="332">
        <f>IF(B$6=0,0,B$6/OIS_fec!B$6)</f>
        <v>0</v>
      </c>
      <c r="C97" s="332">
        <f>IF(C$6=0,0,C$6/OIS_fec!C$6)</f>
        <v>0</v>
      </c>
      <c r="D97" s="332">
        <f>IF(D$6=0,0,D$6/OIS_fec!D$6)</f>
        <v>0</v>
      </c>
      <c r="E97" s="332">
        <f>IF(E$6=0,0,E$6/OIS_fec!E$6)</f>
        <v>0</v>
      </c>
      <c r="F97" s="332">
        <f>IF(F$6=0,0,F$6/OIS_fec!F$6)</f>
        <v>0</v>
      </c>
      <c r="G97" s="332">
        <f>IF(G$6=0,0,G$6/OIS_fec!G$6)</f>
        <v>0</v>
      </c>
      <c r="H97" s="332">
        <f>IF(H$6=0,0,H$6/OIS_fec!H$6)</f>
        <v>0</v>
      </c>
      <c r="I97" s="332">
        <f>IF(I$6=0,0,I$6/OIS_fec!I$6)</f>
        <v>0</v>
      </c>
      <c r="J97" s="332">
        <f>IF(J$6=0,0,J$6/OIS_fec!J$6)</f>
        <v>0</v>
      </c>
      <c r="K97" s="332">
        <f>IF(K$6=0,0,K$6/OIS_fec!K$6)</f>
        <v>0</v>
      </c>
      <c r="L97" s="332">
        <f>IF(L$6=0,0,L$6/OIS_fec!L$6)</f>
        <v>0</v>
      </c>
      <c r="M97" s="332">
        <f>IF(M$6=0,0,M$6/OIS_fec!M$6)</f>
        <v>0</v>
      </c>
      <c r="N97" s="332">
        <f>IF(N$6=0,0,N$6/OIS_fec!N$6)</f>
        <v>0</v>
      </c>
      <c r="O97" s="332">
        <f>IF(O$6=0,0,O$6/OIS_fec!O$6)</f>
        <v>0</v>
      </c>
      <c r="P97" s="332">
        <f>IF(P$6=0,0,P$6/OIS_fec!P$6)</f>
        <v>0</v>
      </c>
      <c r="Q97" s="332">
        <f>IF(Q$6=0,0,Q$6/OIS_fec!Q$6)</f>
        <v>0</v>
      </c>
      <c r="R97" s="332">
        <f>IF(R$6=0,0,R$6/OIS_fec!R$6)</f>
        <v>0</v>
      </c>
      <c r="S97" s="332">
        <f>IF(S$6=0,0,S$6/OIS_fec!S$6)</f>
        <v>0</v>
      </c>
      <c r="T97" s="332">
        <f>IF(T$6=0,0,T$6/OIS_fec!T$6)</f>
        <v>0</v>
      </c>
      <c r="U97" s="332">
        <f>IF(U$6=0,0,U$6/OIS_fec!U$6)</f>
        <v>0</v>
      </c>
      <c r="V97" s="332">
        <f>IF(V$6=0,0,V$6/OIS_fec!V$6)</f>
        <v>0</v>
      </c>
      <c r="W97" s="332">
        <f>IF(W$6=0,0,W$6/OIS_fec!W$6)</f>
        <v>0</v>
      </c>
      <c r="DA97" s="67"/>
    </row>
    <row r="98" spans="1:105" ht="12" customHeight="1" x14ac:dyDescent="0.25">
      <c r="A98" s="202" t="s">
        <v>93</v>
      </c>
      <c r="B98" s="333">
        <f>IF(B$7=0,0,B$7/OIS_fec!B$7)</f>
        <v>0</v>
      </c>
      <c r="C98" s="333">
        <f>IF(C$7=0,0,C$7/OIS_fec!C$7)</f>
        <v>0</v>
      </c>
      <c r="D98" s="333">
        <f>IF(D$7=0,0,D$7/OIS_fec!D$7)</f>
        <v>0</v>
      </c>
      <c r="E98" s="333">
        <f>IF(E$7=0,0,E$7/OIS_fec!E$7)</f>
        <v>0</v>
      </c>
      <c r="F98" s="333">
        <f>IF(F$7=0,0,F$7/OIS_fec!F$7)</f>
        <v>0</v>
      </c>
      <c r="G98" s="333">
        <f>IF(G$7=0,0,G$7/OIS_fec!G$7)</f>
        <v>0</v>
      </c>
      <c r="H98" s="333">
        <f>IF(H$7=0,0,H$7/OIS_fec!H$7)</f>
        <v>0</v>
      </c>
      <c r="I98" s="333">
        <f>IF(I$7=0,0,I$7/OIS_fec!I$7)</f>
        <v>0</v>
      </c>
      <c r="J98" s="333">
        <f>IF(J$7=0,0,J$7/OIS_fec!J$7)</f>
        <v>0</v>
      </c>
      <c r="K98" s="333">
        <f>IF(K$7=0,0,K$7/OIS_fec!K$7)</f>
        <v>0</v>
      </c>
      <c r="L98" s="333">
        <f>IF(L$7=0,0,L$7/OIS_fec!L$7)</f>
        <v>0</v>
      </c>
      <c r="M98" s="333">
        <f>IF(M$7=0,0,M$7/OIS_fec!M$7)</f>
        <v>0</v>
      </c>
      <c r="N98" s="333">
        <f>IF(N$7=0,0,N$7/OIS_fec!N$7)</f>
        <v>0</v>
      </c>
      <c r="O98" s="333">
        <f>IF(O$7=0,0,O$7/OIS_fec!O$7)</f>
        <v>0</v>
      </c>
      <c r="P98" s="333">
        <f>IF(P$7=0,0,P$7/OIS_fec!P$7)</f>
        <v>0</v>
      </c>
      <c r="Q98" s="333">
        <f>IF(Q$7=0,0,Q$7/OIS_fec!Q$7)</f>
        <v>0</v>
      </c>
      <c r="R98" s="333">
        <f>IF(R$7=0,0,R$7/OIS_fec!R$7)</f>
        <v>0</v>
      </c>
      <c r="S98" s="333">
        <f>IF(S$7=0,0,S$7/OIS_fec!S$7)</f>
        <v>0</v>
      </c>
      <c r="T98" s="333">
        <f>IF(T$7=0,0,T$7/OIS_fec!T$7)</f>
        <v>0</v>
      </c>
      <c r="U98" s="333">
        <f>IF(U$7=0,0,U$7/OIS_fec!U$7)</f>
        <v>0</v>
      </c>
      <c r="V98" s="333">
        <f>IF(V$7=0,0,V$7/OIS_fec!V$7)</f>
        <v>0</v>
      </c>
      <c r="W98" s="333">
        <f>IF(W$7=0,0,W$7/OIS_fec!W$7)</f>
        <v>0</v>
      </c>
      <c r="DA98" s="174"/>
    </row>
    <row r="99" spans="1:105" ht="12" customHeight="1" x14ac:dyDescent="0.25">
      <c r="A99" s="202" t="s">
        <v>94</v>
      </c>
      <c r="B99" s="333">
        <f>IF(B$8=0,0,B$8/OIS_fec!B$8)</f>
        <v>0</v>
      </c>
      <c r="C99" s="333">
        <f>IF(C$8=0,0,C$8/OIS_fec!C$8)</f>
        <v>0</v>
      </c>
      <c r="D99" s="333">
        <f>IF(D$8=0,0,D$8/OIS_fec!D$8)</f>
        <v>0</v>
      </c>
      <c r="E99" s="333">
        <f>IF(E$8=0,0,E$8/OIS_fec!E$8)</f>
        <v>0</v>
      </c>
      <c r="F99" s="333">
        <f>IF(F$8=0,0,F$8/OIS_fec!F$8)</f>
        <v>0</v>
      </c>
      <c r="G99" s="333">
        <f>IF(G$8=0,0,G$8/OIS_fec!G$8)</f>
        <v>0</v>
      </c>
      <c r="H99" s="333">
        <f>IF(H$8=0,0,H$8/OIS_fec!H$8)</f>
        <v>0</v>
      </c>
      <c r="I99" s="333">
        <f>IF(I$8=0,0,I$8/OIS_fec!I$8)</f>
        <v>0</v>
      </c>
      <c r="J99" s="333">
        <f>IF(J$8=0,0,J$8/OIS_fec!J$8)</f>
        <v>0</v>
      </c>
      <c r="K99" s="333">
        <f>IF(K$8=0,0,K$8/OIS_fec!K$8)</f>
        <v>0</v>
      </c>
      <c r="L99" s="333">
        <f>IF(L$8=0,0,L$8/OIS_fec!L$8)</f>
        <v>0</v>
      </c>
      <c r="M99" s="333">
        <f>IF(M$8=0,0,M$8/OIS_fec!M$8)</f>
        <v>0</v>
      </c>
      <c r="N99" s="333">
        <f>IF(N$8=0,0,N$8/OIS_fec!N$8)</f>
        <v>0</v>
      </c>
      <c r="O99" s="333">
        <f>IF(O$8=0,0,O$8/OIS_fec!O$8)</f>
        <v>0</v>
      </c>
      <c r="P99" s="333">
        <f>IF(P$8=0,0,P$8/OIS_fec!P$8)</f>
        <v>0</v>
      </c>
      <c r="Q99" s="333">
        <f>IF(Q$8=0,0,Q$8/OIS_fec!Q$8)</f>
        <v>0</v>
      </c>
      <c r="R99" s="333">
        <f>IF(R$8=0,0,R$8/OIS_fec!R$8)</f>
        <v>0</v>
      </c>
      <c r="S99" s="333">
        <f>IF(S$8=0,0,S$8/OIS_fec!S$8)</f>
        <v>0</v>
      </c>
      <c r="T99" s="333">
        <f>IF(T$8=0,0,T$8/OIS_fec!T$8)</f>
        <v>0</v>
      </c>
      <c r="U99" s="333">
        <f>IF(U$8=0,0,U$8/OIS_fec!U$8)</f>
        <v>0</v>
      </c>
      <c r="V99" s="333">
        <f>IF(V$8=0,0,V$8/OIS_fec!V$8)</f>
        <v>0</v>
      </c>
      <c r="W99" s="333">
        <f>IF(W$8=0,0,W$8/OIS_fec!W$8)</f>
        <v>0</v>
      </c>
      <c r="DA99" s="174"/>
    </row>
    <row r="100" spans="1:105" ht="12" customHeight="1" x14ac:dyDescent="0.25">
      <c r="A100" s="202" t="s">
        <v>95</v>
      </c>
      <c r="B100" s="333">
        <f>IF(B$9=0,0,B$9/OIS_fec!B$9)</f>
        <v>0</v>
      </c>
      <c r="C100" s="333">
        <f>IF(C$9=0,0,C$9/OIS_fec!C$9)</f>
        <v>0</v>
      </c>
      <c r="D100" s="333">
        <f>IF(D$9=0,0,D$9/OIS_fec!D$9)</f>
        <v>0</v>
      </c>
      <c r="E100" s="333">
        <f>IF(E$9=0,0,E$9/OIS_fec!E$9)</f>
        <v>0</v>
      </c>
      <c r="F100" s="333">
        <f>IF(F$9=0,0,F$9/OIS_fec!F$9)</f>
        <v>0</v>
      </c>
      <c r="G100" s="333">
        <f>IF(G$9=0,0,G$9/OIS_fec!G$9)</f>
        <v>0</v>
      </c>
      <c r="H100" s="333">
        <f>IF(H$9=0,0,H$9/OIS_fec!H$9)</f>
        <v>0</v>
      </c>
      <c r="I100" s="333">
        <f>IF(I$9=0,0,I$9/OIS_fec!I$9)</f>
        <v>0</v>
      </c>
      <c r="J100" s="333">
        <f>IF(J$9=0,0,J$9/OIS_fec!J$9)</f>
        <v>0</v>
      </c>
      <c r="K100" s="333">
        <f>IF(K$9=0,0,K$9/OIS_fec!K$9)</f>
        <v>0</v>
      </c>
      <c r="L100" s="333">
        <f>IF(L$9=0,0,L$9/OIS_fec!L$9)</f>
        <v>0</v>
      </c>
      <c r="M100" s="333">
        <f>IF(M$9=0,0,M$9/OIS_fec!M$9)</f>
        <v>0</v>
      </c>
      <c r="N100" s="333">
        <f>IF(N$9=0,0,N$9/OIS_fec!N$9)</f>
        <v>0</v>
      </c>
      <c r="O100" s="333">
        <f>IF(O$9=0,0,O$9/OIS_fec!O$9)</f>
        <v>0</v>
      </c>
      <c r="P100" s="333">
        <f>IF(P$9=0,0,P$9/OIS_fec!P$9)</f>
        <v>0</v>
      </c>
      <c r="Q100" s="333">
        <f>IF(Q$9=0,0,Q$9/OIS_fec!Q$9)</f>
        <v>0</v>
      </c>
      <c r="R100" s="333">
        <f>IF(R$9=0,0,R$9/OIS_fec!R$9)</f>
        <v>0</v>
      </c>
      <c r="S100" s="333">
        <f>IF(S$9=0,0,S$9/OIS_fec!S$9)</f>
        <v>0</v>
      </c>
      <c r="T100" s="333">
        <f>IF(T$9=0,0,T$9/OIS_fec!T$9)</f>
        <v>0</v>
      </c>
      <c r="U100" s="333">
        <f>IF(U$9=0,0,U$9/OIS_fec!U$9)</f>
        <v>0</v>
      </c>
      <c r="V100" s="333">
        <f>IF(V$9=0,0,V$9/OIS_fec!V$9)</f>
        <v>0</v>
      </c>
      <c r="W100" s="333">
        <f>IF(W$9=0,0,W$9/OIS_fec!W$9)</f>
        <v>0</v>
      </c>
      <c r="DA100" s="174"/>
    </row>
    <row r="101" spans="1:105" ht="12" customHeight="1" x14ac:dyDescent="0.25">
      <c r="A101" s="56" t="s">
        <v>96</v>
      </c>
      <c r="B101" s="334">
        <f>IF(B$10=0,0,B$10/OIS_fec!B$10)</f>
        <v>1.1654026533650739</v>
      </c>
      <c r="C101" s="334">
        <f>IF(C$10=0,0,C$10/OIS_fec!C$10)</f>
        <v>1.1736197106387454</v>
      </c>
      <c r="D101" s="334">
        <f>IF(D$10=0,0,D$10/OIS_fec!D$10)</f>
        <v>1.1181912813685202</v>
      </c>
      <c r="E101" s="334">
        <f>IF(E$10=0,0,E$10/OIS_fec!E$10)</f>
        <v>1.008572978250895</v>
      </c>
      <c r="F101" s="334">
        <f>IF(F$10=0,0,F$10/OIS_fec!F$10)</f>
        <v>0.88302882673962646</v>
      </c>
      <c r="G101" s="334">
        <f>IF(G$10=0,0,G$10/OIS_fec!G$10)</f>
        <v>1.2340310111089781</v>
      </c>
      <c r="H101" s="334">
        <f>IF(H$10=0,0,H$10/OIS_fec!H$10)</f>
        <v>1.094324487179489</v>
      </c>
      <c r="I101" s="334">
        <f>IF(I$10=0,0,I$10/OIS_fec!I$10)</f>
        <v>1.1964845745430308</v>
      </c>
      <c r="J101" s="334">
        <f>IF(J$10=0,0,J$10/OIS_fec!J$10)</f>
        <v>1.258653424512995</v>
      </c>
      <c r="K101" s="334">
        <f>IF(K$10=0,0,K$10/OIS_fec!K$10)</f>
        <v>1.0801141728493739</v>
      </c>
      <c r="L101" s="334">
        <f>IF(L$10=0,0,L$10/OIS_fec!L$10)</f>
        <v>1.168800203491329</v>
      </c>
      <c r="M101" s="334">
        <f>IF(M$10=0,0,M$10/OIS_fec!M$10)</f>
        <v>0.72155877750604103</v>
      </c>
      <c r="N101" s="334">
        <f>IF(N$10=0,0,N$10/OIS_fec!N$10)</f>
        <v>0.764864253374543</v>
      </c>
      <c r="O101" s="334">
        <f>IF(O$10=0,0,O$10/OIS_fec!O$10)</f>
        <v>0.72860412033050925</v>
      </c>
      <c r="P101" s="334">
        <f>IF(P$10=0,0,P$10/OIS_fec!P$10)</f>
        <v>0.67452375830134848</v>
      </c>
      <c r="Q101" s="334">
        <f>IF(Q$10=0,0,Q$10/OIS_fec!Q$10)</f>
        <v>0.54525758651126022</v>
      </c>
      <c r="R101" s="334">
        <f>IF(R$10=0,0,R$10/OIS_fec!R$10)</f>
        <v>0.54813187558874721</v>
      </c>
      <c r="S101" s="334">
        <f>IF(S$10=0,0,S$10/OIS_fec!S$10)</f>
        <v>0.51679657109329513</v>
      </c>
      <c r="T101" s="334">
        <f>IF(T$10=0,0,T$10/OIS_fec!T$10)</f>
        <v>0.65681910744166083</v>
      </c>
      <c r="U101" s="334">
        <f>IF(U$10=0,0,U$10/OIS_fec!U$10)</f>
        <v>0.70354637657804653</v>
      </c>
      <c r="V101" s="334">
        <f>IF(V$10=0,0,V$10/OIS_fec!V$10)</f>
        <v>0.69692710071205566</v>
      </c>
      <c r="W101" s="334">
        <f>IF(W$10=0,0,W$10/OIS_fec!W$10)</f>
        <v>0.73592262246301987</v>
      </c>
      <c r="DA101" s="68"/>
    </row>
    <row r="102" spans="1:105" ht="12" customHeight="1" x14ac:dyDescent="0.25">
      <c r="A102" s="203" t="s">
        <v>3059</v>
      </c>
      <c r="B102" s="350">
        <f>IF(B$16=0,0,B$16/OIS_fec!B$16)</f>
        <v>1.8934973200504346</v>
      </c>
      <c r="C102" s="350">
        <f>IF(C$16=0,0,C$16/OIS_fec!C$16)</f>
        <v>1.7806332365098769</v>
      </c>
      <c r="D102" s="350">
        <f>IF(D$16=0,0,D$16/OIS_fec!D$16)</f>
        <v>1.5523046309246706</v>
      </c>
      <c r="E102" s="350">
        <f>IF(E$16=0,0,E$16/OIS_fec!E$16)</f>
        <v>1.508269702759764</v>
      </c>
      <c r="F102" s="350">
        <f>IF(F$16=0,0,F$16/OIS_fec!F$16)</f>
        <v>1.3579081616674347</v>
      </c>
      <c r="G102" s="350">
        <f>IF(G$16=0,0,G$16/OIS_fec!G$16)</f>
        <v>1.5960430099642651</v>
      </c>
      <c r="H102" s="350">
        <f>IF(H$16=0,0,H$16/OIS_fec!H$16)</f>
        <v>1.505199277363608</v>
      </c>
      <c r="I102" s="350">
        <f>IF(I$16=0,0,I$16/OIS_fec!I$16)</f>
        <v>1.5774570696379089</v>
      </c>
      <c r="J102" s="350">
        <f>IF(J$16=0,0,J$16/OIS_fec!J$16)</f>
        <v>1.4694008565471157</v>
      </c>
      <c r="K102" s="350">
        <f>IF(K$16=0,0,K$16/OIS_fec!K$16)</f>
        <v>1.4054046839022789</v>
      </c>
      <c r="L102" s="350">
        <f>IF(L$16=0,0,L$16/OIS_fec!L$16)</f>
        <v>1.4669746795984484</v>
      </c>
      <c r="M102" s="350">
        <f>IF(M$16=0,0,M$16/OIS_fec!M$16)</f>
        <v>1.5768620953200849</v>
      </c>
      <c r="N102" s="350">
        <f>IF(N$16=0,0,N$16/OIS_fec!N$16)</f>
        <v>1.5880106700722618</v>
      </c>
      <c r="O102" s="350">
        <f>IF(O$16=0,0,O$16/OIS_fec!O$16)</f>
        <v>1.5613534507988047</v>
      </c>
      <c r="P102" s="350">
        <f>IF(P$16=0,0,P$16/OIS_fec!P$16)</f>
        <v>1.6062693326862749</v>
      </c>
      <c r="Q102" s="350">
        <f>IF(Q$16=0,0,Q$16/OIS_fec!Q$16)</f>
        <v>1.5276711412622628</v>
      </c>
      <c r="R102" s="350">
        <f>IF(R$16=0,0,R$16/OIS_fec!R$16)</f>
        <v>1.5291452334988227</v>
      </c>
      <c r="S102" s="350">
        <f>IF(S$16=0,0,S$16/OIS_fec!S$16)</f>
        <v>1.5483859383405389</v>
      </c>
      <c r="T102" s="350">
        <f>IF(T$16=0,0,T$16/OIS_fec!T$16)</f>
        <v>1.6948517048110461</v>
      </c>
      <c r="U102" s="350">
        <f>IF(U$16=0,0,U$16/OIS_fec!U$16)</f>
        <v>1.6525631955102438</v>
      </c>
      <c r="V102" s="350">
        <f>IF(V$16=0,0,V$16/OIS_fec!V$16)</f>
        <v>1.9461374174330119</v>
      </c>
      <c r="W102" s="350">
        <f>IF(W$16=0,0,W$16/OIS_fec!W$16)</f>
        <v>1.9783130774955542</v>
      </c>
      <c r="DA102" s="175"/>
    </row>
    <row r="103" spans="1:105" ht="12" customHeight="1" x14ac:dyDescent="0.25">
      <c r="A103" s="203" t="s">
        <v>3071</v>
      </c>
      <c r="B103" s="350">
        <f>IF(B$27=0,0,B$27/OIS_fec!B$27)</f>
        <v>2.755874007587908</v>
      </c>
      <c r="C103" s="350">
        <f>IF(C$27=0,0,C$27/OIS_fec!C$27)</f>
        <v>2.701180349047811</v>
      </c>
      <c r="D103" s="350">
        <f>IF(D$27=0,0,D$27/OIS_fec!D$27)</f>
        <v>2.5694927403037342</v>
      </c>
      <c r="E103" s="350">
        <f>IF(E$27=0,0,E$27/OIS_fec!E$27)</f>
        <v>2.6870096580203748</v>
      </c>
      <c r="F103" s="350">
        <f>IF(F$27=0,0,F$27/OIS_fec!F$27)</f>
        <v>2.6505914480749455</v>
      </c>
      <c r="G103" s="350">
        <f>IF(G$27=0,0,G$27/OIS_fec!G$27)</f>
        <v>2.5759308665788745</v>
      </c>
      <c r="H103" s="350">
        <f>IF(H$27=0,0,H$27/OIS_fec!H$27)</f>
        <v>2.6060321811722802</v>
      </c>
      <c r="I103" s="350">
        <f>IF(I$27=0,0,I$27/OIS_fec!I$27)</f>
        <v>2.5664717623156079</v>
      </c>
      <c r="J103" s="350">
        <f>IF(J$27=0,0,J$27/OIS_fec!J$27)</f>
        <v>2.5620880724610005</v>
      </c>
      <c r="K103" s="350">
        <f>IF(K$27=0,0,K$27/OIS_fec!K$27)</f>
        <v>2.5637240458983448</v>
      </c>
      <c r="L103" s="350">
        <f>IF(L$27=0,0,L$27/OIS_fec!L$27)</f>
        <v>2.5138822717966449</v>
      </c>
      <c r="M103" s="350">
        <f>IF(M$27=0,0,M$27/OIS_fec!M$27)</f>
        <v>2.5554229252824077</v>
      </c>
      <c r="N103" s="350">
        <f>IF(N$27=0,0,N$27/OIS_fec!N$27)</f>
        <v>2.5264905837246752</v>
      </c>
      <c r="O103" s="350">
        <f>IF(O$27=0,0,O$27/OIS_fec!O$27)</f>
        <v>2.5182064843331036</v>
      </c>
      <c r="P103" s="350">
        <f>IF(P$27=0,0,P$27/OIS_fec!P$27)</f>
        <v>2.5276014951736885</v>
      </c>
      <c r="Q103" s="350">
        <f>IF(Q$27=0,0,Q$27/OIS_fec!Q$27)</f>
        <v>2.5333935408752941</v>
      </c>
      <c r="R103" s="350">
        <f>IF(R$27=0,0,R$27/OIS_fec!R$27)</f>
        <v>2.5108550650457335</v>
      </c>
      <c r="S103" s="350">
        <f>IF(S$27=0,0,S$27/OIS_fec!S$27)</f>
        <v>2.5267113112607613</v>
      </c>
      <c r="T103" s="350">
        <f>IF(T$27=0,0,T$27/OIS_fec!T$27)</f>
        <v>2.5769182228448835</v>
      </c>
      <c r="U103" s="350">
        <f>IF(U$27=0,0,U$27/OIS_fec!U$27)</f>
        <v>2.5564550475962204</v>
      </c>
      <c r="V103" s="350">
        <f>IF(V$27=0,0,V$27/OIS_fec!V$27)</f>
        <v>2.5358993103631042</v>
      </c>
      <c r="W103" s="350">
        <f>IF(W$27=0,0,W$27/OIS_fec!W$27)</f>
        <v>2.5038747947715434</v>
      </c>
      <c r="DA103" s="175"/>
    </row>
    <row r="104" spans="1:105" ht="12" customHeight="1" x14ac:dyDescent="0.25">
      <c r="A104" s="203" t="s">
        <v>3081</v>
      </c>
      <c r="B104" s="350">
        <f>IF(B$35=0,0,B$35/OIS_fec!B$35)</f>
        <v>2.1109632026049487</v>
      </c>
      <c r="C104" s="350">
        <f>IF(C$35=0,0,C$35/OIS_fec!C$35)</f>
        <v>2.0078664542924853</v>
      </c>
      <c r="D104" s="350">
        <f>IF(D$35=0,0,D$35/OIS_fec!D$35)</f>
        <v>1.6985925472323056</v>
      </c>
      <c r="E104" s="350">
        <f>IF(E$35=0,0,E$35/OIS_fec!E$35)</f>
        <v>1.724043624331971</v>
      </c>
      <c r="F104" s="350">
        <f>IF(F$35=0,0,F$35/OIS_fec!F$35)</f>
        <v>1.5549603979526185</v>
      </c>
      <c r="G104" s="350">
        <f>IF(G$35=0,0,G$35/OIS_fec!G$35)</f>
        <v>1.8005855830189994</v>
      </c>
      <c r="H104" s="350">
        <f>IF(H$35=0,0,H$35/OIS_fec!H$35)</f>
        <v>1.7209928265210639</v>
      </c>
      <c r="I104" s="350">
        <f>IF(I$35=0,0,I$35/OIS_fec!I$35)</f>
        <v>1.8175285150817171</v>
      </c>
      <c r="J104" s="350">
        <f>IF(J$35=0,0,J$35/OIS_fec!J$35)</f>
        <v>1.7378207641737624</v>
      </c>
      <c r="K104" s="350">
        <f>IF(K$35=0,0,K$35/OIS_fec!K$35)</f>
        <v>1.6314720683666255</v>
      </c>
      <c r="L104" s="350">
        <f>IF(L$35=0,0,L$35/OIS_fec!L$35)</f>
        <v>1.7285171558902723</v>
      </c>
      <c r="M104" s="350">
        <f>IF(M$35=0,0,M$35/OIS_fec!M$35)</f>
        <v>1.7095539271892641</v>
      </c>
      <c r="N104" s="350">
        <f>IF(N$35=0,0,N$35/OIS_fec!N$35)</f>
        <v>1.7169931433667165</v>
      </c>
      <c r="O104" s="350">
        <f>IF(O$35=0,0,O$35/OIS_fec!O$35)</f>
        <v>1.6404500508041593</v>
      </c>
      <c r="P104" s="350">
        <f>IF(P$35=0,0,P$35/OIS_fec!P$35)</f>
        <v>1.6549368885543028</v>
      </c>
      <c r="Q104" s="350">
        <f>IF(Q$35=0,0,Q$35/OIS_fec!Q$35)</f>
        <v>1.5915814554052619</v>
      </c>
      <c r="R104" s="350">
        <f>IF(R$35=0,0,R$35/OIS_fec!R$35)</f>
        <v>1.6028036331138267</v>
      </c>
      <c r="S104" s="350">
        <f>IF(S$35=0,0,S$35/OIS_fec!S$35)</f>
        <v>1.5756975416185925</v>
      </c>
      <c r="T104" s="350">
        <f>IF(T$35=0,0,T$35/OIS_fec!T$35)</f>
        <v>1.8028612308789853</v>
      </c>
      <c r="U104" s="350">
        <f>IF(U$35=0,0,U$35/OIS_fec!U$35)</f>
        <v>1.7698268964753001</v>
      </c>
      <c r="V104" s="350">
        <f>IF(V$35=0,0,V$35/OIS_fec!V$35)</f>
        <v>2.0299824634000401</v>
      </c>
      <c r="W104" s="350">
        <f>IF(W$35=0,0,W$35/OIS_fec!W$35)</f>
        <v>2.0621282705557027</v>
      </c>
      <c r="DA104" s="175"/>
    </row>
    <row r="105" spans="1:105" ht="12" customHeight="1" x14ac:dyDescent="0.25">
      <c r="A105" s="203" t="s">
        <v>3103</v>
      </c>
      <c r="B105" s="350">
        <f>IF(B$54=0,0,B$54/OIS_fec!B$54)</f>
        <v>1.0605095481968876</v>
      </c>
      <c r="C105" s="350">
        <f>IF(C$54=0,0,C$54/OIS_fec!C$54)</f>
        <v>1.0278572306752585</v>
      </c>
      <c r="D105" s="350">
        <f>IF(D$54=0,0,D$54/OIS_fec!D$54)</f>
        <v>0.91042732989396957</v>
      </c>
      <c r="E105" s="350">
        <f>IF(E$54=0,0,E$54/OIS_fec!E$54)</f>
        <v>0.90723974592300627</v>
      </c>
      <c r="F105" s="350">
        <f>IF(F$54=0,0,F$54/OIS_fec!F$54)</f>
        <v>0.78595364898979081</v>
      </c>
      <c r="G105" s="350">
        <f>IF(G$54=0,0,G$54/OIS_fec!G$54)</f>
        <v>1.0294461853706987</v>
      </c>
      <c r="H105" s="350">
        <f>IF(H$54=0,0,H$54/OIS_fec!H$54)</f>
        <v>0.98477570705149498</v>
      </c>
      <c r="I105" s="350">
        <f>IF(I$54=0,0,I$54/OIS_fec!I$54)</f>
        <v>1.0760584568251697</v>
      </c>
      <c r="J105" s="350">
        <f>IF(J$54=0,0,J$54/OIS_fec!J$54)</f>
        <v>1.1522868211893016</v>
      </c>
      <c r="K105" s="350">
        <f>IF(K$54=0,0,K$54/OIS_fec!K$54)</f>
        <v>1.0077892215355955</v>
      </c>
      <c r="L105" s="350">
        <f>IF(L$54=0,0,L$54/OIS_fec!L$54)</f>
        <v>1.1303178542027936</v>
      </c>
      <c r="M105" s="350">
        <f>IF(M$54=0,0,M$54/OIS_fec!M$54)</f>
        <v>0.76147980657939729</v>
      </c>
      <c r="N105" s="350">
        <f>IF(N$54=0,0,N$54/OIS_fec!N$54)</f>
        <v>0.75994124994445789</v>
      </c>
      <c r="O105" s="350">
        <f>IF(O$54=0,0,O$54/OIS_fec!O$54)</f>
        <v>0.72686571853891824</v>
      </c>
      <c r="P105" s="350">
        <f>IF(P$54=0,0,P$54/OIS_fec!P$54)</f>
        <v>0.73115233641417121</v>
      </c>
      <c r="Q105" s="350">
        <f>IF(Q$54=0,0,Q$54/OIS_fec!Q$54)</f>
        <v>0.6384457942337427</v>
      </c>
      <c r="R105" s="350">
        <f>IF(R$54=0,0,R$54/OIS_fec!R$54)</f>
        <v>0.64347959680794298</v>
      </c>
      <c r="S105" s="350">
        <f>IF(S$54=0,0,S$54/OIS_fec!S$54)</f>
        <v>0.61856138462876298</v>
      </c>
      <c r="T105" s="350">
        <f>IF(T$54=0,0,T$54/OIS_fec!T$54)</f>
        <v>0.71740774223503545</v>
      </c>
      <c r="U105" s="350">
        <f>IF(U$54=0,0,U$54/OIS_fec!U$54)</f>
        <v>0.77101606465587069</v>
      </c>
      <c r="V105" s="350">
        <f>IF(V$54=0,0,V$54/OIS_fec!V$54)</f>
        <v>0.78338348031185912</v>
      </c>
      <c r="W105" s="350">
        <f>IF(W$54=0,0,W$54/OIS_fec!W$54)</f>
        <v>0.82566781354736207</v>
      </c>
      <c r="DA105" s="175"/>
    </row>
    <row r="106" spans="1:105" ht="12" customHeight="1" x14ac:dyDescent="0.25">
      <c r="A106" s="203" t="s">
        <v>3124</v>
      </c>
      <c r="B106" s="350">
        <f>IF(B$68=0,0,B$68/OIS_fec!B$68)</f>
        <v>3.102418800000001</v>
      </c>
      <c r="C106" s="350">
        <f>IF(C$68=0,0,C$68/OIS_fec!C$68)</f>
        <v>3.1024188000000006</v>
      </c>
      <c r="D106" s="350">
        <f>IF(D$68=0,0,D$68/OIS_fec!D$68)</f>
        <v>3.102418800000001</v>
      </c>
      <c r="E106" s="350">
        <f>IF(E$68=0,0,E$68/OIS_fec!E$68)</f>
        <v>3.1024188000000006</v>
      </c>
      <c r="F106" s="350">
        <f>IF(F$68=0,0,F$68/OIS_fec!F$68)</f>
        <v>3.1024188000000001</v>
      </c>
      <c r="G106" s="350">
        <f>IF(G$68=0,0,G$68/OIS_fec!G$68)</f>
        <v>3.1001914745079446</v>
      </c>
      <c r="H106" s="350">
        <f>IF(H$68=0,0,H$68/OIS_fec!H$68)</f>
        <v>3.0913291119568043</v>
      </c>
      <c r="I106" s="350">
        <f>IF(I$68=0,0,I$68/OIS_fec!I$68)</f>
        <v>3.0856751192098395</v>
      </c>
      <c r="J106" s="350">
        <f>IF(J$68=0,0,J$68/OIS_fec!J$68)</f>
        <v>3.0851131993961061</v>
      </c>
      <c r="K106" s="350">
        <f>IF(K$68=0,0,K$68/OIS_fec!K$68)</f>
        <v>3.0695464475680896</v>
      </c>
      <c r="L106" s="350">
        <f>IF(L$68=0,0,L$68/OIS_fec!L$68)</f>
        <v>3.0684222689714766</v>
      </c>
      <c r="M106" s="350">
        <f>IF(M$68=0,0,M$68/OIS_fec!M$68)</f>
        <v>3.0716314510731069</v>
      </c>
      <c r="N106" s="350">
        <f>IF(N$68=0,0,N$68/OIS_fec!N$68)</f>
        <v>3.0610958115577769</v>
      </c>
      <c r="O106" s="350">
        <f>IF(O$68=0,0,O$68/OIS_fec!O$68)</f>
        <v>3.0583328730215786</v>
      </c>
      <c r="P106" s="350">
        <f>IF(P$68=0,0,P$68/OIS_fec!P$68)</f>
        <v>3.0511285144345512</v>
      </c>
      <c r="Q106" s="350">
        <f>IF(Q$68=0,0,Q$68/OIS_fec!Q$68)</f>
        <v>3.0422961539958036</v>
      </c>
      <c r="R106" s="350">
        <f>IF(R$68=0,0,R$68/OIS_fec!R$68)</f>
        <v>3.0084462243699295</v>
      </c>
      <c r="S106" s="350">
        <f>IF(S$68=0,0,S$68/OIS_fec!S$68)</f>
        <v>2.9888624572459368</v>
      </c>
      <c r="T106" s="350">
        <f>IF(T$68=0,0,T$68/OIS_fec!T$68)</f>
        <v>2.9587781473021599</v>
      </c>
      <c r="U106" s="350">
        <f>IF(U$68=0,0,U$68/OIS_fec!U$68)</f>
        <v>2.9507995249477146</v>
      </c>
      <c r="V106" s="350">
        <f>IF(V$68=0,0,V$68/OIS_fec!V$68)</f>
        <v>2.974224394140053</v>
      </c>
      <c r="W106" s="350">
        <f>IF(W$68=0,0,W$68/OIS_fec!W$68)</f>
        <v>2.9575564287220715</v>
      </c>
      <c r="DA106" s="175"/>
    </row>
    <row r="107" spans="1:105" ht="12" customHeight="1" x14ac:dyDescent="0.25">
      <c r="A107" s="41" t="s">
        <v>3122</v>
      </c>
      <c r="B107" s="335">
        <f>IF(B$69=0,0,B$69/OIS_fec!B$69)</f>
        <v>0</v>
      </c>
      <c r="C107" s="335">
        <f>IF(C$69=0,0,C$69/OIS_fec!C$69)</f>
        <v>0</v>
      </c>
      <c r="D107" s="335">
        <f>IF(D$69=0,0,D$69/OIS_fec!D$69)</f>
        <v>0</v>
      </c>
      <c r="E107" s="335">
        <f>IF(E$69=0,0,E$69/OIS_fec!E$69)</f>
        <v>0</v>
      </c>
      <c r="F107" s="335">
        <f>IF(F$69=0,0,F$69/OIS_fec!F$69)</f>
        <v>0</v>
      </c>
      <c r="G107" s="335">
        <f>IF(G$69=0,0,G$69/OIS_fec!G$69)</f>
        <v>0</v>
      </c>
      <c r="H107" s="335">
        <f>IF(H$69=0,0,H$69/OIS_fec!H$69)</f>
        <v>0</v>
      </c>
      <c r="I107" s="335">
        <f>IF(I$69=0,0,I$69/OIS_fec!I$69)</f>
        <v>0</v>
      </c>
      <c r="J107" s="335">
        <f>IF(J$69=0,0,J$69/OIS_fec!J$69)</f>
        <v>0</v>
      </c>
      <c r="K107" s="335">
        <f>IF(K$69=0,0,K$69/OIS_fec!K$69)</f>
        <v>0</v>
      </c>
      <c r="L107" s="335">
        <f>IF(L$69=0,0,L$69/OIS_fec!L$69)</f>
        <v>0</v>
      </c>
      <c r="M107" s="335">
        <f>IF(M$69=0,0,M$69/OIS_fec!M$69)</f>
        <v>0</v>
      </c>
      <c r="N107" s="335">
        <f>IF(N$69=0,0,N$69/OIS_fec!N$69)</f>
        <v>0</v>
      </c>
      <c r="O107" s="335">
        <f>IF(O$69=0,0,O$69/OIS_fec!O$69)</f>
        <v>0</v>
      </c>
      <c r="P107" s="335">
        <f>IF(P$69=0,0,P$69/OIS_fec!P$69)</f>
        <v>0</v>
      </c>
      <c r="Q107" s="335">
        <f>IF(Q$69=0,0,Q$69/OIS_fec!Q$69)</f>
        <v>0</v>
      </c>
      <c r="R107" s="335">
        <f>IF(R$69=0,0,R$69/OIS_fec!R$69)</f>
        <v>0</v>
      </c>
      <c r="S107" s="335">
        <f>IF(S$69=0,0,S$69/OIS_fec!S$69)</f>
        <v>0</v>
      </c>
      <c r="T107" s="335">
        <f>IF(T$69=0,0,T$69/OIS_fec!T$69)</f>
        <v>0</v>
      </c>
      <c r="U107" s="335">
        <f>IF(U$69=0,0,U$69/OIS_fec!U$69)</f>
        <v>0</v>
      </c>
      <c r="V107" s="335">
        <f>IF(V$69=0,0,V$69/OIS_fec!V$69)</f>
        <v>0</v>
      </c>
      <c r="W107" s="335">
        <f>IF(W$69=0,0,W$69/OIS_fec!W$69)</f>
        <v>0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63795D-4BB6-44DC-8912-1E05B8A617EC}"/>
</file>

<file path=customXml/itemProps2.xml><?xml version="1.0" encoding="utf-8"?>
<ds:datastoreItem xmlns:ds="http://schemas.openxmlformats.org/officeDocument/2006/customXml" ds:itemID="{F1488849-E04F-4424-A73D-CAE5B8818FA0}"/>
</file>

<file path=customXml/itemProps3.xml><?xml version="1.0" encoding="utf-8"?>
<ds:datastoreItem xmlns:ds="http://schemas.openxmlformats.org/officeDocument/2006/customXml" ds:itemID="{594D20BD-F5C8-416C-BD42-F0ABECB45B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49</vt:i4>
      </vt:variant>
    </vt:vector>
  </HeadingPairs>
  <TitlesOfParts>
    <vt:vector size="99" baseType="lpstr">
      <vt:lpstr>cover</vt:lpstr>
      <vt:lpstr>index</vt:lpstr>
      <vt:lpstr>Ind_Summary</vt:lpstr>
      <vt:lpstr>Ind_Summary_fec</vt:lpstr>
      <vt:lpstr>Ind_Summary_ued</vt:lpstr>
      <vt:lpstr>Ind_Summary_emi</vt:lpstr>
      <vt:lpstr>ISI</vt:lpstr>
      <vt:lpstr>ISI_fec</vt:lpstr>
      <vt:lpstr>ISI_ued</vt:lpstr>
      <vt:lpstr>ISI_emi</vt:lpstr>
      <vt:lpstr>NFM</vt:lpstr>
      <vt:lpstr>NFM_fec</vt:lpstr>
      <vt:lpstr>NFM_ued</vt:lpstr>
      <vt:lpstr>NFM_emi</vt:lpstr>
      <vt:lpstr>CHI</vt:lpstr>
      <vt:lpstr>CHI_fec</vt:lpstr>
      <vt:lpstr>CHI_ued</vt:lpstr>
      <vt:lpstr>CHI_emi</vt:lpstr>
      <vt:lpstr>NMM</vt:lpstr>
      <vt:lpstr>NMM_fec</vt:lpstr>
      <vt:lpstr>NMM_ued</vt:lpstr>
      <vt:lpstr>NMM_emi</vt:lpstr>
      <vt:lpstr>PPA</vt:lpstr>
      <vt:lpstr>PPA_fec</vt:lpstr>
      <vt:lpstr>PPA_ued</vt:lpstr>
      <vt:lpstr>PPA_emi</vt:lpstr>
      <vt:lpstr>FBT</vt:lpstr>
      <vt:lpstr>FBT_fec</vt:lpstr>
      <vt:lpstr>FBT_ued</vt:lpstr>
      <vt:lpstr>FBT_emi</vt:lpstr>
      <vt:lpstr>TRE</vt:lpstr>
      <vt:lpstr>TRE_fec</vt:lpstr>
      <vt:lpstr>TRE_ued</vt:lpstr>
      <vt:lpstr>TRE_emi</vt:lpstr>
      <vt:lpstr>MAE</vt:lpstr>
      <vt:lpstr>MAE_fec</vt:lpstr>
      <vt:lpstr>MAE_ued</vt:lpstr>
      <vt:lpstr>MAE_emi</vt:lpstr>
      <vt:lpstr>TEL</vt:lpstr>
      <vt:lpstr>TEL_fec</vt:lpstr>
      <vt:lpstr>TEL_ued</vt:lpstr>
      <vt:lpstr>TEL_emi</vt:lpstr>
      <vt:lpstr>WWP</vt:lpstr>
      <vt:lpstr>WWP_fec</vt:lpstr>
      <vt:lpstr>WWP_ued</vt:lpstr>
      <vt:lpstr>WWP_emi</vt:lpstr>
      <vt:lpstr>OIS</vt:lpstr>
      <vt:lpstr>OIS_fec</vt:lpstr>
      <vt:lpstr>OIS_ued</vt:lpstr>
      <vt:lpstr>OIS_emi</vt:lpstr>
      <vt:lpstr>Ind_Summary!Print_Area</vt:lpstr>
      <vt:lpstr>CHI!Print_Titles</vt:lpstr>
      <vt:lpstr>CHI_emi!Print_Titles</vt:lpstr>
      <vt:lpstr>CHI_fec!Print_Titles</vt:lpstr>
      <vt:lpstr>CHI_ued!Print_Titles</vt:lpstr>
      <vt:lpstr>FBT!Print_Titles</vt:lpstr>
      <vt:lpstr>FBT_emi!Print_Titles</vt:lpstr>
      <vt:lpstr>FBT_fec!Print_Titles</vt:lpstr>
      <vt:lpstr>FBT_ued!Print_Titles</vt:lpstr>
      <vt:lpstr>Ind_Summary!Print_Titles</vt:lpstr>
      <vt:lpstr>Ind_Summary_emi!Print_Titles</vt:lpstr>
      <vt:lpstr>Ind_Summary_fec!Print_Titles</vt:lpstr>
      <vt:lpstr>Ind_Summary_ued!Print_Titles</vt:lpstr>
      <vt:lpstr>ISI!Print_Titles</vt:lpstr>
      <vt:lpstr>ISI_emi!Print_Titles</vt:lpstr>
      <vt:lpstr>ISI_fec!Print_Titles</vt:lpstr>
      <vt:lpstr>ISI_ued!Print_Titles</vt:lpstr>
      <vt:lpstr>MAE!Print_Titles</vt:lpstr>
      <vt:lpstr>MAE_emi!Print_Titles</vt:lpstr>
      <vt:lpstr>MAE_fec!Print_Titles</vt:lpstr>
      <vt:lpstr>MAE_ued!Print_Titles</vt:lpstr>
      <vt:lpstr>NFM!Print_Titles</vt:lpstr>
      <vt:lpstr>NFM_emi!Print_Titles</vt:lpstr>
      <vt:lpstr>NFM_fec!Print_Titles</vt:lpstr>
      <vt:lpstr>NFM_ued!Print_Titles</vt:lpstr>
      <vt:lpstr>NMM!Print_Titles</vt:lpstr>
      <vt:lpstr>NMM_emi!Print_Titles</vt:lpstr>
      <vt:lpstr>NMM_fec!Print_Titles</vt:lpstr>
      <vt:lpstr>NMM_ued!Print_Titles</vt:lpstr>
      <vt:lpstr>OIS!Print_Titles</vt:lpstr>
      <vt:lpstr>OIS_emi!Print_Titles</vt:lpstr>
      <vt:lpstr>OIS_fec!Print_Titles</vt:lpstr>
      <vt:lpstr>OIS_ued!Print_Titles</vt:lpstr>
      <vt:lpstr>PPA!Print_Titles</vt:lpstr>
      <vt:lpstr>PPA_emi!Print_Titles</vt:lpstr>
      <vt:lpstr>PPA_fec!Print_Titles</vt:lpstr>
      <vt:lpstr>PPA_ued!Print_Titles</vt:lpstr>
      <vt:lpstr>TEL!Print_Titles</vt:lpstr>
      <vt:lpstr>TEL_emi!Print_Titles</vt:lpstr>
      <vt:lpstr>TEL_fec!Print_Titles</vt:lpstr>
      <vt:lpstr>TEL_ued!Print_Titles</vt:lpstr>
      <vt:lpstr>TRE!Print_Titles</vt:lpstr>
      <vt:lpstr>TRE_emi!Print_Titles</vt:lpstr>
      <vt:lpstr>TRE_fec!Print_Titles</vt:lpstr>
      <vt:lpstr>TRE_ued!Print_Titles</vt:lpstr>
      <vt:lpstr>WWP!Print_Titles</vt:lpstr>
      <vt:lpstr>WWP_emi!Print_Titles</vt:lpstr>
      <vt:lpstr>WWP_fec!Print_Titles</vt:lpstr>
      <vt:lpstr>WWP_ued!Print_Titles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2024-05-20T16:57:01Z</dcterms:created>
  <dcterms:modified xsi:type="dcterms:W3CDTF">2024-05-20T16:57:01Z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